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4.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009"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d.docs.live.net/e52bf362a95aa93c/Oranje wit/Seizoen 2020-2021/veld voorjaar/"/>
    </mc:Choice>
  </mc:AlternateContent>
  <xr:revisionPtr revIDLastSave="8" documentId="11_677D6A3DEE36C5DCC2647E9337D7444C4912D519" xr6:coauthVersionLast="47" xr6:coauthVersionMax="47" xr10:uidLastSave="{3067698A-DD7A-49DD-8A3C-5A0BDF946B42}"/>
  <workbookProtection workbookPassword="CA7A" lockStructure="1"/>
  <bookViews>
    <workbookView xWindow="-110" yWindow="-110" windowWidth="19420" windowHeight="10420" firstSheet="4" activeTab="4" xr2:uid="{00000000-000D-0000-FFFF-FFFF00000000}"/>
  </bookViews>
  <sheets>
    <sheet name="Basis" sheetId="1" r:id="rId1"/>
    <sheet name="Leden" sheetId="2" r:id="rId2"/>
    <sheet name="Teams" sheetId="3" r:id="rId3"/>
    <sheet name="Veldnj20" sheetId="4" r:id="rId4"/>
    <sheet name="Veldvj21"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definedNames>
    <definedName name="_xlnm._FilterDatabase" localSheetId="0" hidden="1">Basis!$B$5:$E$9</definedName>
    <definedName name="_xlnm._FilterDatabase" localSheetId="11" hidden="1">Controle!$A$82:$F$102</definedName>
    <definedName name="_xlnm._FilterDatabase" localSheetId="7" hidden="1">Eindstand!$H$1:$H$6601</definedName>
    <definedName name="_xlnm._FilterDatabase" localSheetId="8" hidden="1">Hulplijsten!$F$1:$F$482</definedName>
    <definedName name="_xlnm._FilterDatabase" localSheetId="1" hidden="1">Leden!$BB$12:$BC$17</definedName>
    <definedName name="_xlnm._FilterDatabase" localSheetId="9" hidden="1">Totalen!$Y$1:$Y$129</definedName>
    <definedName name="_xlnm._FilterDatabase" localSheetId="3" hidden="1">Veldnj20!$O$1:$O$1290</definedName>
    <definedName name="_xlnm._FilterDatabase" localSheetId="4" hidden="1">Veldvj21!$O$1:$O$1290</definedName>
    <definedName name="_xlnm._FilterDatabase" localSheetId="5" hidden="1">WC_Disp!$X$1:$X$272</definedName>
    <definedName name="Cb" localSheetId="1">Leden!$BB$5:$BB$10</definedName>
    <definedName name="CbRc">Leden!$BB$5:$BC$10</definedName>
    <definedName name="Clubs">Hulplijsten!$A$2:$A$482</definedName>
    <definedName name="ClubsTotaal">Hulplijsten!$A$2:$F$482</definedName>
    <definedName name="ClubTotaal">Hulplijsten!$A$2:$F$482</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Hulplijsten!$H$2:$K$10</definedName>
    <definedName name="Mix">Veldnj20!$G$1</definedName>
    <definedName name="Peildatum">Hulplijsten!$M$2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Teams!$B$12:$G$99</definedName>
    <definedName name="TeamsZ">Teams!$J$12:$O$99</definedName>
    <definedName name="TmsVeld">Leden!$AQ$5:$AQ$140</definedName>
    <definedName name="TmsZaal">Leden!$AR$5:$AR$140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Hulplijsten!$E$1:$E$482</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Veldnj20!$A$13:$L$28</definedName>
    <definedName name="Z_180B6EB0_564F_4AF7_BBE8_865BB1B70D35_.wvu.FilterData" localSheetId="4" hidden="1">Veldvj21!$B$1:$B$1290</definedName>
    <definedName name="Z_180B6EB0_564F_4AF7_BBE8_865BB1B70D35_.wvu.FilterData" localSheetId="5" hidden="1">WC_Disp!$X$1:$X$272</definedName>
    <definedName name="Z_AA0005BB_53EE_4415_887D_72CFD85381E2_.wvu.Cols" localSheetId="0" hidden="1">Basis!$G:$J</definedName>
    <definedName name="Z_AA0005BB_53EE_4415_887D_72CFD85381E2_.wvu.Cols" localSheetId="1" hidden="1">Leden!$A:$B,Leden!$Y:$BF</definedName>
    <definedName name="Z_AA0005BB_53EE_4415_887D_72CFD85381E2_.wvu.Cols" localSheetId="2" hidden="1">Teams!$A:$A,Teams!$I:$I,Teams!$Q:$BD</definedName>
    <definedName name="Z_AA0005BB_53EE_4415_887D_72CFD85381E2_.wvu.Cols" localSheetId="3" hidden="1">Veldnj20!$A:$A,Veldnj20!$O:$AH</definedName>
    <definedName name="Z_AA0005BB_53EE_4415_887D_72CFD85381E2_.wvu.Cols" localSheetId="4" hidden="1">Veldvj21!$A:$A,Veldvj21!$O:$AH</definedName>
    <definedName name="Z_AA0005BB_53EE_4415_887D_72CFD85381E2_.wvu.Cols" localSheetId="5" hidden="1">WC_Disp!$A:$A,WC_Disp!$O:$Z</definedName>
    <definedName name="Z_AA0005BB_53EE_4415_887D_72CFD85381E2_.wvu.FilterData" localSheetId="0" hidden="1">Basis!$B$5:$E$9</definedName>
    <definedName name="Z_AA0005BB_53EE_4415_887D_72CFD85381E2_.wvu.FilterData" localSheetId="11" hidden="1">Controle!$A$82:$F$102</definedName>
    <definedName name="Z_AA0005BB_53EE_4415_887D_72CFD85381E2_.wvu.FilterData" localSheetId="7" hidden="1">Eindstand!$H$1:$H$6601</definedName>
    <definedName name="Z_AA0005BB_53EE_4415_887D_72CFD85381E2_.wvu.FilterData" localSheetId="8" hidden="1">Hulplijsten!$F$1:$F$482</definedName>
    <definedName name="Z_AA0005BB_53EE_4415_887D_72CFD85381E2_.wvu.FilterData" localSheetId="1" hidden="1">Leden!$BB$12:$BC$17</definedName>
    <definedName name="Z_AA0005BB_53EE_4415_887D_72CFD85381E2_.wvu.FilterData" localSheetId="9" hidden="1">Totalen!$Y$1:$Y$129</definedName>
    <definedName name="Z_AA0005BB_53EE_4415_887D_72CFD85381E2_.wvu.FilterData" localSheetId="3" hidden="1">Veldnj20!$O$1:$O$1290</definedName>
    <definedName name="Z_AA0005BB_53EE_4415_887D_72CFD85381E2_.wvu.FilterData" localSheetId="4" hidden="1">Veldvj21!$O$1:$O$1290</definedName>
    <definedName name="Z_AA0005BB_53EE_4415_887D_72CFD85381E2_.wvu.FilterData" localSheetId="5" hidden="1">WC_Disp!$X$1:$X$272</definedName>
    <definedName name="Z_AA0005BB_53EE_4415_887D_72CFD85381E2_.wvu.Rows" localSheetId="1" hidden="1">Leden!$1005:$1005</definedName>
    <definedName name="Z_AA0005BB_53EE_4415_887D_72CFD85381E2_.wvu.Rows" localSheetId="5" hidden="1">WC_Disp!$260:$273</definedName>
    <definedName name="Z_EA27D62B_1ACD_46D4_8844_66165F864EF5_.wvu.Cols" localSheetId="0" hidden="1">Basis!$G:$J</definedName>
    <definedName name="Z_EA27D62B_1ACD_46D4_8844_66165F864EF5_.wvu.Cols" localSheetId="1" hidden="1">Leden!$A:$B,Leden!$Y:$BF</definedName>
    <definedName name="Z_EA27D62B_1ACD_46D4_8844_66165F864EF5_.wvu.Cols" localSheetId="2" hidden="1">Teams!$A:$A,Teams!$I:$I,Teams!$Q:$BD</definedName>
    <definedName name="Z_EA27D62B_1ACD_46D4_8844_66165F864EF5_.wvu.Cols" localSheetId="9" hidden="1">Totalen!$L:$T</definedName>
    <definedName name="Z_EA27D62B_1ACD_46D4_8844_66165F864EF5_.wvu.Cols" localSheetId="3" hidden="1">Veldnj20!$A:$A,Veldnj20!$O:$AH</definedName>
    <definedName name="Z_EA27D62B_1ACD_46D4_8844_66165F864EF5_.wvu.Cols" localSheetId="4" hidden="1">Veldvj21!$A:$A,Veldvj21!$O:$AH</definedName>
    <definedName name="Z_EA27D62B_1ACD_46D4_8844_66165F864EF5_.wvu.Cols" localSheetId="5" hidden="1">WC_Disp!$A:$A,WC_Disp!$O:$Z</definedName>
    <definedName name="Z_EA27D62B_1ACD_46D4_8844_66165F864EF5_.wvu.FilterData" localSheetId="0" hidden="1">Basis!$B$5:$E$9</definedName>
    <definedName name="Z_EA27D62B_1ACD_46D4_8844_66165F864EF5_.wvu.FilterData" localSheetId="11" hidden="1">Controle!$A$82:$F$102</definedName>
    <definedName name="Z_EA27D62B_1ACD_46D4_8844_66165F864EF5_.wvu.FilterData" localSheetId="7" hidden="1">Eindstand!$H$1:$H$6601</definedName>
    <definedName name="Z_EA27D62B_1ACD_46D4_8844_66165F864EF5_.wvu.FilterData" localSheetId="8" hidden="1">Hulplijsten!$F$1:$F$482</definedName>
    <definedName name="Z_EA27D62B_1ACD_46D4_8844_66165F864EF5_.wvu.FilterData" localSheetId="1" hidden="1">Leden!$BB$12:$BC$17</definedName>
    <definedName name="Z_EA27D62B_1ACD_46D4_8844_66165F864EF5_.wvu.FilterData" localSheetId="9" hidden="1">Totalen!$Y$1:$Y$129</definedName>
    <definedName name="Z_EA27D62B_1ACD_46D4_8844_66165F864EF5_.wvu.FilterData" localSheetId="3" hidden="1">Veldnj20!$O$1:$O$1290</definedName>
    <definedName name="Z_EA27D62B_1ACD_46D4_8844_66165F864EF5_.wvu.FilterData" localSheetId="4" hidden="1">Veldvj21!$O$1:$O$1290</definedName>
    <definedName name="Z_EA27D62B_1ACD_46D4_8844_66165F864EF5_.wvu.FilterData" localSheetId="5" hidden="1">WC_Disp!$X$1:$X$272</definedName>
    <definedName name="Z_EA27D62B_1ACD_46D4_8844_66165F864EF5_.wvu.Rows" localSheetId="1" hidden="1">Leden!$1005:$1005</definedName>
    <definedName name="Z_EA27D62B_1ACD_46D4_8844_66165F864EF5_.wvu.Rows" localSheetId="5" hidden="1">WC_Disp!$260:$273</definedName>
  </definedNames>
  <calcPr calcId="191028"/>
  <customWorkbookViews>
    <customWorkbookView name="Formulier VJ geen punten" guid="{EA27D62B-1ACD-46D4-8844-66165F864EF5}" maximized="1" windowWidth="2556" windowHeight="1225" activeSheetId="1"/>
    <customWorkbookView name="Formulier VJ" guid="{AA0005BB-53EE-4415-887D-72CFD85381E2}" maximized="1" windowWidth="2556" windowHeight="1225" activeSheetId="1"/>
    <customWorkbookView name="Alles" guid="{180B6EB0-564F-4AF7-BBE8-865BB1B70D35}" maximized="1" windowWidth="2556" windowHeight="1228"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6" i="2" l="1"/>
  <c r="AO6" i="2"/>
  <c r="AO7" i="2" s="1"/>
  <c r="AO8" i="2" s="1"/>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T280" i="2"/>
  <c r="AU280" i="2"/>
  <c r="AT281" i="2"/>
  <c r="AU281" i="2"/>
  <c r="AT282" i="2"/>
  <c r="AU282" i="2"/>
  <c r="AT283" i="2"/>
  <c r="AU283" i="2"/>
  <c r="AT284" i="2"/>
  <c r="AU284" i="2"/>
  <c r="AT285" i="2"/>
  <c r="AU285" i="2"/>
  <c r="AT286" i="2"/>
  <c r="AU286" i="2"/>
  <c r="AT287" i="2"/>
  <c r="AU287" i="2"/>
  <c r="AT288" i="2"/>
  <c r="AU288" i="2"/>
  <c r="AT289" i="2"/>
  <c r="AU289" i="2"/>
  <c r="AT290" i="2"/>
  <c r="AU290" i="2"/>
  <c r="AT291" i="2"/>
  <c r="AU291" i="2"/>
  <c r="AT292" i="2"/>
  <c r="AU292" i="2"/>
  <c r="AT293" i="2"/>
  <c r="AU293" i="2"/>
  <c r="AT294" i="2"/>
  <c r="AU294" i="2"/>
  <c r="AT295" i="2"/>
  <c r="AU295" i="2"/>
  <c r="AT296" i="2"/>
  <c r="AU296" i="2"/>
  <c r="AT297" i="2"/>
  <c r="AU297" i="2"/>
  <c r="AT298" i="2"/>
  <c r="AU298" i="2"/>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5" i="2"/>
  <c r="AR103" i="2" l="1"/>
  <c r="AR101" i="2"/>
  <c r="AR99" i="2"/>
  <c r="AR97" i="2"/>
  <c r="AR95" i="2"/>
  <c r="AR93" i="2"/>
  <c r="AR91" i="2"/>
  <c r="AR89" i="2"/>
  <c r="AR87" i="2"/>
  <c r="AR85" i="2"/>
  <c r="AR83" i="2"/>
  <c r="AR81" i="2"/>
  <c r="AR79" i="2"/>
  <c r="AR77" i="2"/>
  <c r="AR75" i="2"/>
  <c r="AR73" i="2"/>
  <c r="AR71" i="2"/>
  <c r="AR69" i="2"/>
  <c r="AR67" i="2"/>
  <c r="AR65" i="2"/>
  <c r="AR63" i="2"/>
  <c r="AR61" i="2"/>
  <c r="AR59" i="2"/>
  <c r="AR57" i="2"/>
  <c r="AR55" i="2"/>
  <c r="AR53" i="2"/>
  <c r="AR51" i="2"/>
  <c r="AR49" i="2"/>
  <c r="AR47" i="2"/>
  <c r="AR45" i="2"/>
  <c r="AR43" i="2"/>
  <c r="AR41" i="2"/>
  <c r="AR39" i="2"/>
  <c r="AR37" i="2"/>
  <c r="AR35" i="2"/>
  <c r="AR33" i="2"/>
  <c r="AR31" i="2"/>
  <c r="AR29" i="2"/>
  <c r="AR27" i="2"/>
  <c r="AR25" i="2"/>
  <c r="AR23" i="2"/>
  <c r="AR21" i="2"/>
  <c r="AR19" i="2"/>
  <c r="AR17" i="2"/>
  <c r="AR15" i="2"/>
  <c r="AR13" i="2"/>
  <c r="AR11" i="2"/>
  <c r="AR9" i="2"/>
  <c r="AR7" i="2"/>
  <c r="AN7" i="2"/>
  <c r="AN8" i="2" s="1"/>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R104" i="2"/>
  <c r="AR102" i="2"/>
  <c r="AR100" i="2"/>
  <c r="AR98" i="2"/>
  <c r="AR96" i="2"/>
  <c r="AR94" i="2"/>
  <c r="AR92" i="2"/>
  <c r="AR90" i="2"/>
  <c r="AR88" i="2"/>
  <c r="AR86" i="2"/>
  <c r="AR84" i="2"/>
  <c r="AR82" i="2"/>
  <c r="AR80" i="2"/>
  <c r="AR78" i="2"/>
  <c r="AR76" i="2"/>
  <c r="AR74" i="2"/>
  <c r="AR72" i="2"/>
  <c r="AR70" i="2"/>
  <c r="AR68" i="2"/>
  <c r="AR66" i="2"/>
  <c r="AR64" i="2"/>
  <c r="AR62" i="2"/>
  <c r="AR60" i="2"/>
  <c r="AR58" i="2"/>
  <c r="AR56" i="2"/>
  <c r="AR54" i="2"/>
  <c r="AR52" i="2"/>
  <c r="AR50" i="2"/>
  <c r="AR48" i="2"/>
  <c r="AR46" i="2"/>
  <c r="AR44" i="2"/>
  <c r="AR42" i="2"/>
  <c r="AR40" i="2"/>
  <c r="AR38" i="2"/>
  <c r="AR36" i="2"/>
  <c r="AR34" i="2"/>
  <c r="AR32" i="2"/>
  <c r="AR30" i="2"/>
  <c r="AR28" i="2"/>
  <c r="AR26" i="2"/>
  <c r="AR24" i="2"/>
  <c r="AR22" i="2"/>
  <c r="AR20" i="2"/>
  <c r="AR18" i="2"/>
  <c r="AR16" i="2"/>
  <c r="AR14" i="2"/>
  <c r="AR12" i="2"/>
  <c r="AR10" i="2"/>
  <c r="AR8" i="2"/>
  <c r="AR6" i="2"/>
  <c r="AU13" i="2" l="1"/>
  <c r="AU81" i="2"/>
  <c r="AU109" i="2"/>
  <c r="AU141" i="2"/>
  <c r="AU169" i="2"/>
  <c r="AU193" i="2"/>
  <c r="AU221" i="2"/>
  <c r="AU253" i="2"/>
  <c r="AU277" i="2"/>
  <c r="AU5" i="2"/>
  <c r="AU8" i="2"/>
  <c r="AU12" i="2"/>
  <c r="AU16" i="2"/>
  <c r="AU20" i="2"/>
  <c r="AU24" i="2"/>
  <c r="AU28" i="2"/>
  <c r="AU32" i="2"/>
  <c r="AU36" i="2"/>
  <c r="AU40" i="2"/>
  <c r="AU44" i="2"/>
  <c r="AU48" i="2"/>
  <c r="AU52" i="2"/>
  <c r="AU56" i="2"/>
  <c r="AU60" i="2"/>
  <c r="AU64" i="2"/>
  <c r="AU68" i="2"/>
  <c r="AU72" i="2"/>
  <c r="AU76" i="2"/>
  <c r="AU80" i="2"/>
  <c r="AU84" i="2"/>
  <c r="AU88" i="2"/>
  <c r="AU92" i="2"/>
  <c r="AU96" i="2"/>
  <c r="AU100" i="2"/>
  <c r="AU104" i="2"/>
  <c r="AU108" i="2"/>
  <c r="AU112" i="2"/>
  <c r="AU116" i="2"/>
  <c r="AU120" i="2"/>
  <c r="AU124" i="2"/>
  <c r="AU128" i="2"/>
  <c r="AU132" i="2"/>
  <c r="AU136" i="2"/>
  <c r="AU140" i="2"/>
  <c r="AU144" i="2"/>
  <c r="AU148" i="2"/>
  <c r="AU152" i="2"/>
  <c r="AU156" i="2"/>
  <c r="AU160" i="2"/>
  <c r="AU164" i="2"/>
  <c r="AU168" i="2"/>
  <c r="AU172" i="2"/>
  <c r="AU176" i="2"/>
  <c r="AU180" i="2"/>
  <c r="AU184" i="2"/>
  <c r="AU188" i="2"/>
  <c r="AU192" i="2"/>
  <c r="AU196" i="2"/>
  <c r="AU200" i="2"/>
  <c r="AU204" i="2"/>
  <c r="AU208" i="2"/>
  <c r="AU212" i="2"/>
  <c r="AU216" i="2"/>
  <c r="AU220" i="2"/>
  <c r="AU224" i="2"/>
  <c r="AU228" i="2"/>
  <c r="AU232" i="2"/>
  <c r="AU236" i="2"/>
  <c r="AU240" i="2"/>
  <c r="AU244" i="2"/>
  <c r="AU248" i="2"/>
  <c r="AU252" i="2"/>
  <c r="AU256" i="2"/>
  <c r="AU260" i="2"/>
  <c r="AU264" i="2"/>
  <c r="AU268" i="2"/>
  <c r="AU272" i="2"/>
  <c r="AU276" i="2"/>
  <c r="AU25" i="2"/>
  <c r="AU77" i="2"/>
  <c r="AU101" i="2"/>
  <c r="AU129" i="2"/>
  <c r="AU157" i="2"/>
  <c r="AU185" i="2"/>
  <c r="AU213" i="2"/>
  <c r="AU241" i="2"/>
  <c r="AU269" i="2"/>
  <c r="AU29" i="2"/>
  <c r="AU37" i="2"/>
  <c r="AU41" i="2"/>
  <c r="AU45" i="2"/>
  <c r="AU49" i="2"/>
  <c r="AU53" i="2"/>
  <c r="AU57" i="2"/>
  <c r="AU61" i="2"/>
  <c r="AU89" i="2"/>
  <c r="AU117" i="2"/>
  <c r="AU137" i="2"/>
  <c r="AU165" i="2"/>
  <c r="AU197" i="2"/>
  <c r="AU229" i="2"/>
  <c r="AU257" i="2"/>
  <c r="AU9" i="2"/>
  <c r="AU85" i="2"/>
  <c r="AU113" i="2"/>
  <c r="AU145" i="2"/>
  <c r="AU173" i="2"/>
  <c r="AU201" i="2"/>
  <c r="AU225" i="2"/>
  <c r="AU249" i="2"/>
  <c r="AU6" i="2"/>
  <c r="AU10" i="2"/>
  <c r="AU14" i="2"/>
  <c r="AU18" i="2"/>
  <c r="AU22" i="2"/>
  <c r="AU26" i="2"/>
  <c r="AU30" i="2"/>
  <c r="AU34" i="2"/>
  <c r="AU38" i="2"/>
  <c r="AU42" i="2"/>
  <c r="AU46" i="2"/>
  <c r="AU50" i="2"/>
  <c r="AU54" i="2"/>
  <c r="AU58" i="2"/>
  <c r="AU62" i="2"/>
  <c r="AU66" i="2"/>
  <c r="AU70" i="2"/>
  <c r="AU74" i="2"/>
  <c r="AU78" i="2"/>
  <c r="AU82" i="2"/>
  <c r="AU86" i="2"/>
  <c r="AU90" i="2"/>
  <c r="AU94" i="2"/>
  <c r="AU98" i="2"/>
  <c r="AU102" i="2"/>
  <c r="AU106" i="2"/>
  <c r="AU110" i="2"/>
  <c r="AU114" i="2"/>
  <c r="AU118" i="2"/>
  <c r="AU122" i="2"/>
  <c r="AU126" i="2"/>
  <c r="AU130" i="2"/>
  <c r="AU134" i="2"/>
  <c r="AU138" i="2"/>
  <c r="AU142" i="2"/>
  <c r="AU146" i="2"/>
  <c r="AU150" i="2"/>
  <c r="AU154" i="2"/>
  <c r="AU158" i="2"/>
  <c r="AU162" i="2"/>
  <c r="AU166" i="2"/>
  <c r="AU170" i="2"/>
  <c r="AU174" i="2"/>
  <c r="AU178" i="2"/>
  <c r="AU182" i="2"/>
  <c r="AU186" i="2"/>
  <c r="AU190" i="2"/>
  <c r="AU194" i="2"/>
  <c r="AU198" i="2"/>
  <c r="AU202" i="2"/>
  <c r="AU206" i="2"/>
  <c r="AU210" i="2"/>
  <c r="AU214" i="2"/>
  <c r="AU218" i="2"/>
  <c r="AU222" i="2"/>
  <c r="AU226" i="2"/>
  <c r="AU230" i="2"/>
  <c r="AU234" i="2"/>
  <c r="AU238" i="2"/>
  <c r="AU242" i="2"/>
  <c r="AU246" i="2"/>
  <c r="AU250" i="2"/>
  <c r="AU254" i="2"/>
  <c r="AU258" i="2"/>
  <c r="AU262" i="2"/>
  <c r="AU266" i="2"/>
  <c r="AU270" i="2"/>
  <c r="AU274" i="2"/>
  <c r="AU278" i="2"/>
  <c r="AU17" i="2"/>
  <c r="AU73" i="2"/>
  <c r="AU105" i="2"/>
  <c r="AU133" i="2"/>
  <c r="AU161" i="2"/>
  <c r="AU189" i="2"/>
  <c r="AU217" i="2"/>
  <c r="AU245" i="2"/>
  <c r="AU273" i="2"/>
  <c r="AU21" i="2"/>
  <c r="AU65" i="2"/>
  <c r="AU93" i="2"/>
  <c r="AU125" i="2"/>
  <c r="AU153" i="2"/>
  <c r="AU181" i="2"/>
  <c r="AU209" i="2"/>
  <c r="AU237" i="2"/>
  <c r="AU265" i="2"/>
  <c r="AU7" i="2"/>
  <c r="AU11" i="2"/>
  <c r="AU15" i="2"/>
  <c r="AU19" i="2"/>
  <c r="AU23" i="2"/>
  <c r="AU27" i="2"/>
  <c r="AU31" i="2"/>
  <c r="AU35" i="2"/>
  <c r="AU39" i="2"/>
  <c r="AU43" i="2"/>
  <c r="AU47" i="2"/>
  <c r="AU51" i="2"/>
  <c r="AU55" i="2"/>
  <c r="AU59" i="2"/>
  <c r="AU63" i="2"/>
  <c r="AU67" i="2"/>
  <c r="AU71" i="2"/>
  <c r="AU75" i="2"/>
  <c r="AU79" i="2"/>
  <c r="AU83" i="2"/>
  <c r="AU87" i="2"/>
  <c r="AU91" i="2"/>
  <c r="AU95" i="2"/>
  <c r="AU99" i="2"/>
  <c r="AU103" i="2"/>
  <c r="AU107" i="2"/>
  <c r="AU111" i="2"/>
  <c r="AU115" i="2"/>
  <c r="AU119" i="2"/>
  <c r="AU123" i="2"/>
  <c r="AU127" i="2"/>
  <c r="AU131" i="2"/>
  <c r="AU135" i="2"/>
  <c r="AU139" i="2"/>
  <c r="AU143" i="2"/>
  <c r="AU147" i="2"/>
  <c r="AU151" i="2"/>
  <c r="AU155" i="2"/>
  <c r="AU159" i="2"/>
  <c r="AU163" i="2"/>
  <c r="AU167" i="2"/>
  <c r="AU171" i="2"/>
  <c r="AU175" i="2"/>
  <c r="AU179" i="2"/>
  <c r="AU183" i="2"/>
  <c r="AU187" i="2"/>
  <c r="AU191" i="2"/>
  <c r="AU195" i="2"/>
  <c r="AU199" i="2"/>
  <c r="AU203" i="2"/>
  <c r="AU207" i="2"/>
  <c r="AU211" i="2"/>
  <c r="AU215" i="2"/>
  <c r="AU219" i="2"/>
  <c r="AU223" i="2"/>
  <c r="AU227" i="2"/>
  <c r="AU231" i="2"/>
  <c r="AU235" i="2"/>
  <c r="AU239" i="2"/>
  <c r="AU243" i="2"/>
  <c r="AU247" i="2"/>
  <c r="AU251" i="2"/>
  <c r="AU255" i="2"/>
  <c r="AU259" i="2"/>
  <c r="AU263" i="2"/>
  <c r="AU267" i="2"/>
  <c r="AU271" i="2"/>
  <c r="AU275" i="2"/>
  <c r="AU279" i="2"/>
  <c r="AU33" i="2"/>
  <c r="AU69" i="2"/>
  <c r="AU97" i="2"/>
  <c r="AU121" i="2"/>
  <c r="AU149" i="2"/>
  <c r="AU177" i="2"/>
  <c r="AU205" i="2"/>
  <c r="AU233" i="2"/>
  <c r="AU261" i="2"/>
  <c r="AQ30" i="2"/>
  <c r="AQ16" i="2"/>
  <c r="AQ64" i="2"/>
  <c r="AQ50" i="2"/>
  <c r="AQ98" i="2"/>
  <c r="AQ22" i="2"/>
  <c r="AQ38" i="2"/>
  <c r="AQ54" i="2"/>
  <c r="AQ70" i="2"/>
  <c r="AQ86" i="2"/>
  <c r="AQ102" i="2"/>
  <c r="AQ13" i="2"/>
  <c r="AQ29" i="2"/>
  <c r="AQ45" i="2"/>
  <c r="AQ61" i="2"/>
  <c r="AQ77" i="2"/>
  <c r="AQ93" i="2"/>
  <c r="AQ18" i="2"/>
  <c r="AQ66" i="2"/>
  <c r="AQ8" i="2"/>
  <c r="AQ24" i="2"/>
  <c r="AQ40" i="2"/>
  <c r="AQ56" i="2"/>
  <c r="AQ72" i="2"/>
  <c r="AQ88" i="2"/>
  <c r="AQ104" i="2"/>
  <c r="AQ15" i="2"/>
  <c r="AQ31" i="2"/>
  <c r="AQ47" i="2"/>
  <c r="AQ63" i="2"/>
  <c r="AQ79" i="2"/>
  <c r="AQ95" i="2"/>
  <c r="AQ14" i="2"/>
  <c r="AQ46" i="2"/>
  <c r="AQ62" i="2"/>
  <c r="AQ78" i="2"/>
  <c r="AQ94" i="2"/>
  <c r="AQ10" i="2"/>
  <c r="AQ42" i="2"/>
  <c r="AQ58" i="2"/>
  <c r="AQ74" i="2"/>
  <c r="AQ90" i="2"/>
  <c r="AQ17" i="2"/>
  <c r="AQ33" i="2"/>
  <c r="AQ49" i="2"/>
  <c r="AQ65" i="2"/>
  <c r="AQ81" i="2"/>
  <c r="AQ97" i="2"/>
  <c r="AQ26" i="2"/>
  <c r="AQ12" i="2"/>
  <c r="AQ28" i="2"/>
  <c r="AQ44" i="2"/>
  <c r="AQ60" i="2"/>
  <c r="AQ76" i="2"/>
  <c r="AQ92" i="2"/>
  <c r="AQ19" i="2"/>
  <c r="AQ35" i="2"/>
  <c r="AQ51" i="2"/>
  <c r="AQ67" i="2"/>
  <c r="AQ83" i="2"/>
  <c r="AQ99" i="2"/>
  <c r="AQ21" i="2"/>
  <c r="AQ37" i="2"/>
  <c r="AQ53" i="2"/>
  <c r="AQ69" i="2"/>
  <c r="AQ85" i="2"/>
  <c r="AQ101" i="2"/>
  <c r="AQ32" i="2"/>
  <c r="AQ80" i="2"/>
  <c r="AQ96" i="2"/>
  <c r="AQ7" i="2"/>
  <c r="AQ23" i="2"/>
  <c r="AQ39" i="2"/>
  <c r="AQ55" i="2"/>
  <c r="AQ71" i="2"/>
  <c r="AQ87" i="2"/>
  <c r="AQ103" i="2"/>
  <c r="AQ9" i="2"/>
  <c r="AQ25" i="2"/>
  <c r="AQ41" i="2"/>
  <c r="AQ57" i="2"/>
  <c r="AQ73" i="2"/>
  <c r="AQ89" i="2"/>
  <c r="AQ48" i="2"/>
  <c r="AQ34" i="2"/>
  <c r="AQ82" i="2"/>
  <c r="AQ20" i="2"/>
  <c r="AQ36" i="2"/>
  <c r="AQ52" i="2"/>
  <c r="AQ68" i="2"/>
  <c r="AQ84" i="2"/>
  <c r="AQ100" i="2"/>
  <c r="AQ11" i="2"/>
  <c r="AQ27" i="2"/>
  <c r="AQ43" i="2"/>
  <c r="AQ59" i="2"/>
  <c r="AQ75" i="2"/>
  <c r="AQ91" i="2"/>
  <c r="AQ6" i="2"/>
  <c r="AT5" i="2" l="1"/>
  <c r="AT8" i="2"/>
  <c r="AT12" i="2"/>
  <c r="AT16" i="2"/>
  <c r="AT20" i="2"/>
  <c r="AT24" i="2"/>
  <c r="AT28" i="2"/>
  <c r="AT32" i="2"/>
  <c r="AT36" i="2"/>
  <c r="AT40" i="2"/>
  <c r="AT44" i="2"/>
  <c r="AT48" i="2"/>
  <c r="AT52" i="2"/>
  <c r="AT56" i="2"/>
  <c r="AT60" i="2"/>
  <c r="AT64" i="2"/>
  <c r="AT68" i="2"/>
  <c r="AT72" i="2"/>
  <c r="AT76" i="2"/>
  <c r="AT80" i="2"/>
  <c r="AT84" i="2"/>
  <c r="AT88" i="2"/>
  <c r="AT92" i="2"/>
  <c r="AT96" i="2"/>
  <c r="AT100" i="2"/>
  <c r="AT104" i="2"/>
  <c r="AT108" i="2"/>
  <c r="AT112" i="2"/>
  <c r="AT116" i="2"/>
  <c r="AT120" i="2"/>
  <c r="AT124" i="2"/>
  <c r="AT128" i="2"/>
  <c r="AT132" i="2"/>
  <c r="AT136" i="2"/>
  <c r="AT140" i="2"/>
  <c r="AT144" i="2"/>
  <c r="AT148" i="2"/>
  <c r="AT152" i="2"/>
  <c r="AT156" i="2"/>
  <c r="AT160" i="2"/>
  <c r="AT164" i="2"/>
  <c r="AT168" i="2"/>
  <c r="AT172" i="2"/>
  <c r="AT176" i="2"/>
  <c r="AT180" i="2"/>
  <c r="AT184" i="2"/>
  <c r="AT188" i="2"/>
  <c r="AT192" i="2"/>
  <c r="AT196" i="2"/>
  <c r="AT200" i="2"/>
  <c r="AT204" i="2"/>
  <c r="AT208" i="2"/>
  <c r="AT212" i="2"/>
  <c r="AT216" i="2"/>
  <c r="AT220" i="2"/>
  <c r="AT224" i="2"/>
  <c r="AT228" i="2"/>
  <c r="AT232" i="2"/>
  <c r="AT236" i="2"/>
  <c r="AT240" i="2"/>
  <c r="AT244" i="2"/>
  <c r="AT248" i="2"/>
  <c r="AT252" i="2"/>
  <c r="AT256" i="2"/>
  <c r="AT260" i="2"/>
  <c r="AT264" i="2"/>
  <c r="AT268" i="2"/>
  <c r="AT272" i="2"/>
  <c r="AT276" i="2"/>
  <c r="AT9" i="2"/>
  <c r="AT13" i="2"/>
  <c r="AT17" i="2"/>
  <c r="AT21" i="2"/>
  <c r="AT25" i="2"/>
  <c r="AT29" i="2"/>
  <c r="AT33" i="2"/>
  <c r="AT37" i="2"/>
  <c r="AT41" i="2"/>
  <c r="AT45" i="2"/>
  <c r="AT49" i="2"/>
  <c r="AT53" i="2"/>
  <c r="AT57" i="2"/>
  <c r="AT61" i="2"/>
  <c r="AT65" i="2"/>
  <c r="AT69" i="2"/>
  <c r="AT73" i="2"/>
  <c r="AT77" i="2"/>
  <c r="AT81" i="2"/>
  <c r="AT85" i="2"/>
  <c r="AT89" i="2"/>
  <c r="AT93" i="2"/>
  <c r="AT97" i="2"/>
  <c r="AT101" i="2"/>
  <c r="AT105" i="2"/>
  <c r="AT109" i="2"/>
  <c r="AT113" i="2"/>
  <c r="AT117" i="2"/>
  <c r="AT121" i="2"/>
  <c r="AT125" i="2"/>
  <c r="AT129" i="2"/>
  <c r="AT133" i="2"/>
  <c r="AT137" i="2"/>
  <c r="AT141" i="2"/>
  <c r="AT145" i="2"/>
  <c r="AT149" i="2"/>
  <c r="AT153" i="2"/>
  <c r="AT157" i="2"/>
  <c r="AT161" i="2"/>
  <c r="AT165" i="2"/>
  <c r="AT169" i="2"/>
  <c r="AT173" i="2"/>
  <c r="AT177" i="2"/>
  <c r="AT181" i="2"/>
  <c r="AT185" i="2"/>
  <c r="AT189" i="2"/>
  <c r="AT193" i="2"/>
  <c r="AT197" i="2"/>
  <c r="AT201" i="2"/>
  <c r="AT205" i="2"/>
  <c r="AT209" i="2"/>
  <c r="AT213" i="2"/>
  <c r="AT217" i="2"/>
  <c r="AT221" i="2"/>
  <c r="AT225" i="2"/>
  <c r="AT229" i="2"/>
  <c r="AT233" i="2"/>
  <c r="AT237" i="2"/>
  <c r="AT241" i="2"/>
  <c r="AT245" i="2"/>
  <c r="AT249" i="2"/>
  <c r="AT253" i="2"/>
  <c r="AT257" i="2"/>
  <c r="AT261" i="2"/>
  <c r="AT265" i="2"/>
  <c r="AT269" i="2"/>
  <c r="AT273" i="2"/>
  <c r="AT277" i="2"/>
  <c r="AT6" i="2"/>
  <c r="AT10" i="2"/>
  <c r="AT14" i="2"/>
  <c r="AT18" i="2"/>
  <c r="AT22" i="2"/>
  <c r="AT26" i="2"/>
  <c r="AT30" i="2"/>
  <c r="AT34" i="2"/>
  <c r="AT38" i="2"/>
  <c r="AT42" i="2"/>
  <c r="AT46" i="2"/>
  <c r="AT50" i="2"/>
  <c r="AT54" i="2"/>
  <c r="AT58" i="2"/>
  <c r="AT62" i="2"/>
  <c r="AT66" i="2"/>
  <c r="AT70" i="2"/>
  <c r="AT74" i="2"/>
  <c r="AT78" i="2"/>
  <c r="AT82" i="2"/>
  <c r="AT86" i="2"/>
  <c r="AT90" i="2"/>
  <c r="AT94" i="2"/>
  <c r="AT98" i="2"/>
  <c r="AT102" i="2"/>
  <c r="AT106" i="2"/>
  <c r="AT110" i="2"/>
  <c r="AT114" i="2"/>
  <c r="AT118" i="2"/>
  <c r="AT122" i="2"/>
  <c r="AT126" i="2"/>
  <c r="AT130" i="2"/>
  <c r="AT134" i="2"/>
  <c r="AT138" i="2"/>
  <c r="AT142" i="2"/>
  <c r="AT146" i="2"/>
  <c r="AT150" i="2"/>
  <c r="AT154" i="2"/>
  <c r="AT158" i="2"/>
  <c r="AT162" i="2"/>
  <c r="AT166" i="2"/>
  <c r="AT170" i="2"/>
  <c r="AT174" i="2"/>
  <c r="AT178" i="2"/>
  <c r="AT182" i="2"/>
  <c r="AT186" i="2"/>
  <c r="AT190" i="2"/>
  <c r="AT194" i="2"/>
  <c r="AT198" i="2"/>
  <c r="AT202" i="2"/>
  <c r="AT206" i="2"/>
  <c r="AT210" i="2"/>
  <c r="AT214" i="2"/>
  <c r="AT218" i="2"/>
  <c r="AT222" i="2"/>
  <c r="AT226" i="2"/>
  <c r="AT230" i="2"/>
  <c r="AT234" i="2"/>
  <c r="AT238" i="2"/>
  <c r="AT242" i="2"/>
  <c r="AT246" i="2"/>
  <c r="AT250" i="2"/>
  <c r="AT254" i="2"/>
  <c r="AT258" i="2"/>
  <c r="AT262" i="2"/>
  <c r="AT266" i="2"/>
  <c r="AT270" i="2"/>
  <c r="AT274" i="2"/>
  <c r="AT278" i="2"/>
  <c r="AT7" i="2"/>
  <c r="AT11" i="2"/>
  <c r="AT15" i="2"/>
  <c r="AT19" i="2"/>
  <c r="AT23" i="2"/>
  <c r="AT27" i="2"/>
  <c r="AT31" i="2"/>
  <c r="AT35" i="2"/>
  <c r="AT39" i="2"/>
  <c r="AT43" i="2"/>
  <c r="AT47" i="2"/>
  <c r="AT51" i="2"/>
  <c r="AT55" i="2"/>
  <c r="AT59" i="2"/>
  <c r="AT63" i="2"/>
  <c r="AT67" i="2"/>
  <c r="AT71" i="2"/>
  <c r="AT75" i="2"/>
  <c r="AT79" i="2"/>
  <c r="AT83" i="2"/>
  <c r="AT87" i="2"/>
  <c r="AT91" i="2"/>
  <c r="AT95" i="2"/>
  <c r="AT99" i="2"/>
  <c r="AT103" i="2"/>
  <c r="AT107" i="2"/>
  <c r="AT111" i="2"/>
  <c r="AT115" i="2"/>
  <c r="AT119" i="2"/>
  <c r="AT123" i="2"/>
  <c r="AT127" i="2"/>
  <c r="AT131" i="2"/>
  <c r="AT135" i="2"/>
  <c r="AT139" i="2"/>
  <c r="AT143" i="2"/>
  <c r="AT147" i="2"/>
  <c r="AT151" i="2"/>
  <c r="AT155" i="2"/>
  <c r="AT159" i="2"/>
  <c r="AT163" i="2"/>
  <c r="AT167" i="2"/>
  <c r="AT171" i="2"/>
  <c r="AT175" i="2"/>
  <c r="AT179" i="2"/>
  <c r="AT183" i="2"/>
  <c r="AT187" i="2"/>
  <c r="AT191" i="2"/>
  <c r="AT195" i="2"/>
  <c r="AT199" i="2"/>
  <c r="AT203" i="2"/>
  <c r="AT207" i="2"/>
  <c r="AT211" i="2"/>
  <c r="AT215" i="2"/>
  <c r="AT219" i="2"/>
  <c r="AT223" i="2"/>
  <c r="AT227" i="2"/>
  <c r="AT231" i="2"/>
  <c r="AT235" i="2"/>
  <c r="AT239" i="2"/>
  <c r="AT243" i="2"/>
  <c r="AT247" i="2"/>
  <c r="AT251" i="2"/>
  <c r="AT255" i="2"/>
  <c r="AT259" i="2"/>
  <c r="AT263" i="2"/>
  <c r="AT267" i="2"/>
  <c r="AT271" i="2"/>
  <c r="AT275" i="2"/>
  <c r="AT279" i="2"/>
  <c r="S6" i="2"/>
  <c r="S114" i="2" l="1"/>
  <c r="S112" i="2"/>
  <c r="S83" i="2" l="1"/>
  <c r="S127" i="2" l="1"/>
  <c r="V236" i="6"/>
  <c r="V211" i="6"/>
  <c r="V186" i="6"/>
  <c r="V161" i="6"/>
  <c r="V136" i="6"/>
  <c r="V111" i="6"/>
  <c r="V86" i="6"/>
  <c r="V61" i="6"/>
  <c r="V36" i="6"/>
  <c r="V11" i="6"/>
  <c r="W11" i="6" s="1"/>
  <c r="A17" i="6" l="1"/>
  <c r="S133" i="2" l="1"/>
  <c r="S130" i="2"/>
  <c r="S131" i="2"/>
  <c r="S132" i="2"/>
  <c r="S129" i="2"/>
  <c r="S128" i="2"/>
  <c r="S126" i="2"/>
  <c r="S124" i="2"/>
  <c r="S122" i="2"/>
  <c r="S125" i="2"/>
  <c r="S123" i="2"/>
  <c r="S111" i="2"/>
  <c r="S116" i="2"/>
  <c r="S119" i="2"/>
  <c r="S113" i="2"/>
  <c r="S118" i="2"/>
  <c r="S117" i="2"/>
  <c r="S120" i="2"/>
  <c r="S121" i="2"/>
  <c r="S115" i="2"/>
  <c r="S110" i="2"/>
  <c r="S109" i="2"/>
  <c r="S108" i="2"/>
  <c r="S107" i="2"/>
  <c r="S102" i="2"/>
  <c r="S101" i="2"/>
  <c r="S104" i="2"/>
  <c r="S106" i="2"/>
  <c r="S103" i="2"/>
  <c r="S100" i="2"/>
  <c r="S105" i="2"/>
  <c r="S98" i="2"/>
  <c r="S99" i="2"/>
  <c r="S86" i="2"/>
  <c r="S85" i="2"/>
  <c r="S90" i="2"/>
  <c r="S88" i="2"/>
  <c r="S80" i="2"/>
  <c r="S84" i="2"/>
  <c r="S92" i="2"/>
  <c r="S87" i="2"/>
  <c r="S81" i="2"/>
  <c r="S89" i="2"/>
  <c r="S72" i="2"/>
  <c r="S73" i="2"/>
  <c r="S70" i="2"/>
  <c r="S74" i="2"/>
  <c r="S71" i="2"/>
  <c r="S65" i="2"/>
  <c r="S69" i="2"/>
  <c r="S66" i="2"/>
  <c r="S68" i="2"/>
  <c r="S67" i="2"/>
  <c r="S61" i="2"/>
  <c r="S54" i="2"/>
  <c r="S57" i="2"/>
  <c r="S60" i="2"/>
  <c r="S64" i="2"/>
  <c r="S59" i="2"/>
  <c r="S56" i="2"/>
  <c r="S51" i="2"/>
  <c r="S55" i="2"/>
  <c r="S62" i="2"/>
  <c r="S58" i="2"/>
  <c r="S52" i="2"/>
  <c r="S63" i="2"/>
  <c r="S50" i="2"/>
  <c r="S53" i="2"/>
  <c r="S47" i="2"/>
  <c r="S46" i="2"/>
  <c r="S45" i="2"/>
  <c r="S48" i="2"/>
  <c r="S49" i="2"/>
  <c r="S41" i="2"/>
  <c r="S44" i="2"/>
  <c r="S42" i="2"/>
  <c r="S43" i="2"/>
  <c r="S40" i="2"/>
  <c r="S142" i="2"/>
  <c r="S141" i="2"/>
  <c r="S139" i="2"/>
  <c r="S143" i="2"/>
  <c r="S140" i="2"/>
  <c r="S138" i="2"/>
  <c r="S137" i="2"/>
  <c r="S136" i="2"/>
  <c r="S135" i="2"/>
  <c r="S134" i="2"/>
  <c r="S7" i="2" l="1"/>
  <c r="S8" i="2"/>
  <c r="S9" i="2"/>
  <c r="S10" i="2"/>
  <c r="S11" i="2"/>
  <c r="S12" i="2"/>
  <c r="S13" i="2"/>
  <c r="S14" i="2"/>
  <c r="S15" i="2"/>
  <c r="S16" i="2"/>
  <c r="S17" i="2"/>
  <c r="S18" i="2"/>
  <c r="S19" i="2"/>
  <c r="S20" i="2"/>
  <c r="S21" i="2"/>
  <c r="S22" i="2"/>
  <c r="S23" i="2"/>
  <c r="S24" i="2"/>
  <c r="S25" i="2"/>
  <c r="S26" i="2"/>
  <c r="S33" i="2"/>
  <c r="S27" i="2"/>
  <c r="S29" i="2"/>
  <c r="S28" i="2"/>
  <c r="S30" i="2"/>
  <c r="S32" i="2"/>
  <c r="S31" i="2"/>
  <c r="S34" i="2"/>
  <c r="S35" i="2"/>
  <c r="S36" i="2"/>
  <c r="S37" i="2"/>
  <c r="S38" i="2"/>
  <c r="S39" i="2"/>
  <c r="S91" i="2"/>
  <c r="S97" i="2"/>
  <c r="S79" i="2"/>
  <c r="S95" i="2"/>
  <c r="S77" i="2"/>
  <c r="S82" i="2"/>
  <c r="S94" i="2"/>
  <c r="S93" i="2"/>
  <c r="S78" i="2"/>
  <c r="S75" i="2"/>
  <c r="S96" i="2"/>
  <c r="S76"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8" i="2"/>
  <c r="S289" i="2"/>
  <c r="S290" i="2"/>
  <c r="S297" i="2"/>
  <c r="S298" i="2"/>
  <c r="S299" i="2"/>
  <c r="S300" i="2"/>
  <c r="S301" i="2"/>
  <c r="S302" i="2"/>
  <c r="S303" i="2"/>
  <c r="S304" i="2"/>
  <c r="S305" i="2"/>
  <c r="S306" i="2"/>
  <c r="S307" i="2"/>
  <c r="S308" i="2"/>
  <c r="S309" i="2"/>
  <c r="S310" i="2"/>
  <c r="S311" i="2"/>
  <c r="S312" i="2"/>
  <c r="S313" i="2"/>
  <c r="S314" i="2"/>
  <c r="S315" i="2"/>
  <c r="S316" i="2"/>
  <c r="S317" i="2"/>
  <c r="S320" i="2"/>
  <c r="S322" i="2"/>
  <c r="S287" i="2"/>
  <c r="S291" i="2"/>
  <c r="S318" i="2"/>
  <c r="S296" i="2"/>
  <c r="S292" i="2"/>
  <c r="S293" i="2"/>
  <c r="S294" i="2"/>
  <c r="S321" i="2"/>
  <c r="S319" i="2"/>
  <c r="S295"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Z26" i="2"/>
  <c r="Z35" i="2"/>
  <c r="Z102" i="2"/>
  <c r="Z40" i="2"/>
  <c r="Z76" i="2"/>
  <c r="Z29" i="2"/>
  <c r="Z89" i="2"/>
  <c r="Z60" i="2"/>
  <c r="Z110" i="2"/>
  <c r="Z129" i="2"/>
  <c r="Z46" i="2"/>
  <c r="Z19" i="2"/>
  <c r="Z123" i="2"/>
  <c r="Z120" i="2"/>
  <c r="Z84" i="2"/>
  <c r="Z96" i="2"/>
  <c r="Z111" i="2"/>
  <c r="Z41" i="2"/>
  <c r="Z135" i="2"/>
  <c r="Z107" i="2"/>
  <c r="Z106" i="2"/>
  <c r="Z32" i="2"/>
  <c r="Z69" i="2"/>
  <c r="Z18" i="2"/>
  <c r="Z105" i="2"/>
  <c r="Z12" i="2"/>
  <c r="Z118" i="2"/>
  <c r="Z42" i="2"/>
  <c r="Z83" i="2"/>
  <c r="Z81" i="2"/>
  <c r="Z82" i="2"/>
  <c r="Z56" i="2"/>
  <c r="Z55" i="2"/>
  <c r="Z127" i="2"/>
  <c r="Z71" i="2"/>
  <c r="Z114" i="2"/>
  <c r="Z112" i="2"/>
  <c r="Z28" i="2"/>
  <c r="Z50" i="2"/>
  <c r="Z13" i="2"/>
  <c r="Z131" i="2"/>
  <c r="Z70" i="2"/>
  <c r="Z109" i="2"/>
  <c r="Z95" i="2"/>
  <c r="Z134" i="2"/>
  <c r="Z93" i="2"/>
  <c r="Z115" i="2"/>
  <c r="Z11" i="2"/>
  <c r="Z54" i="2"/>
  <c r="Z92" i="2"/>
  <c r="Z140" i="2"/>
  <c r="Z94" i="2"/>
  <c r="Z65" i="2"/>
  <c r="Z49" i="2"/>
  <c r="Z47" i="2"/>
  <c r="Z51" i="2"/>
  <c r="Z8" i="2"/>
  <c r="Z36" i="2"/>
  <c r="Z99" i="2"/>
  <c r="Z78" i="2"/>
  <c r="Z16" i="2"/>
  <c r="Z85" i="2"/>
  <c r="Z68" i="2"/>
  <c r="Z113" i="2"/>
  <c r="Z43" i="2"/>
  <c r="Z64" i="2"/>
  <c r="Z15" i="2"/>
  <c r="Z90" i="2"/>
  <c r="Z101" i="2"/>
  <c r="Z9" i="2"/>
  <c r="Z34" i="2"/>
  <c r="Z57" i="2"/>
  <c r="Z133" i="2"/>
  <c r="Z66" i="2"/>
  <c r="Z138" i="2"/>
  <c r="Z6" i="2"/>
  <c r="Z121" i="2"/>
  <c r="Z38" i="2"/>
  <c r="Z37" i="2"/>
  <c r="Z97" i="2"/>
  <c r="Z86" i="2"/>
  <c r="Z116" i="2"/>
  <c r="Z91" i="2"/>
  <c r="Z17" i="2"/>
  <c r="Z5" i="2"/>
  <c r="Z136" i="2"/>
  <c r="Z61" i="2"/>
  <c r="Z130" i="2"/>
  <c r="Z59" i="2"/>
  <c r="Z14" i="2"/>
  <c r="Z87" i="2"/>
  <c r="Z53" i="2"/>
  <c r="Z104" i="2"/>
  <c r="Z48" i="2"/>
  <c r="Z100" i="2"/>
  <c r="Z103" i="2"/>
  <c r="Z73" i="2"/>
  <c r="Z124" i="2"/>
  <c r="Z67" i="2"/>
  <c r="Z125" i="2"/>
  <c r="Z31" i="2"/>
  <c r="Z24" i="2"/>
  <c r="Z75" i="2"/>
  <c r="Z132" i="2"/>
  <c r="Z72" i="2"/>
  <c r="Z45" i="2"/>
  <c r="Z30" i="2"/>
  <c r="Z74" i="2"/>
  <c r="Z62" i="2"/>
  <c r="Z117" i="2"/>
  <c r="Z137" i="2"/>
  <c r="Z77" i="2"/>
  <c r="Z122" i="2"/>
  <c r="Z27" i="2"/>
  <c r="Z33" i="2"/>
  <c r="Z39" i="2"/>
  <c r="Z52" i="2"/>
  <c r="Z58" i="2"/>
  <c r="Z119" i="2"/>
  <c r="Z142" i="2"/>
  <c r="Z88" i="2"/>
  <c r="Z23" i="2"/>
  <c r="Z7" i="2"/>
  <c r="Z108" i="2"/>
  <c r="Z143" i="2"/>
  <c r="Z141" i="2"/>
  <c r="Z128" i="2"/>
  <c r="Z20" i="2"/>
  <c r="Z139" i="2"/>
  <c r="Z44" i="2"/>
  <c r="Z25" i="2"/>
  <c r="Z126" i="2"/>
  <c r="Z80" i="2"/>
  <c r="Z21" i="2"/>
  <c r="Z98" i="2"/>
  <c r="Z22" i="2"/>
  <c r="Z63" i="2"/>
  <c r="Z79" i="2"/>
  <c r="Z10" i="2"/>
  <c r="D18" i="1" l="1"/>
  <c r="E17" i="1"/>
  <c r="D17" i="1"/>
  <c r="E16" i="1"/>
  <c r="D16" i="1"/>
  <c r="E9" i="1"/>
  <c r="E8" i="1"/>
  <c r="E7" i="1"/>
  <c r="E6" i="1"/>
  <c r="E20" i="1"/>
  <c r="D20" i="1"/>
  <c r="E19" i="1"/>
  <c r="D19" i="1"/>
  <c r="E18" i="1"/>
  <c r="Z180" i="6"/>
  <c r="Z255" i="6"/>
  <c r="Z105" i="6"/>
  <c r="Z130" i="6"/>
  <c r="Z205" i="6"/>
  <c r="Z55" i="6"/>
  <c r="Z80" i="6"/>
  <c r="Z155" i="6"/>
  <c r="Z230"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Z202" i="2"/>
  <c r="Z327" i="2"/>
  <c r="Z264" i="2"/>
  <c r="Z229" i="2"/>
  <c r="Z180" i="2"/>
  <c r="Z300" i="2"/>
  <c r="Z206" i="2"/>
  <c r="Z286" i="2"/>
  <c r="Z334" i="2"/>
  <c r="Z212" i="2"/>
  <c r="Z194" i="2"/>
  <c r="Z261" i="2"/>
  <c r="Z173" i="2"/>
  <c r="Z335" i="2"/>
  <c r="Z203" i="2"/>
  <c r="Z263" i="2"/>
  <c r="Z181" i="2"/>
  <c r="Z234" i="2"/>
  <c r="Z314" i="2"/>
  <c r="Z220" i="2"/>
  <c r="Z294" i="2"/>
  <c r="Z328" i="2"/>
  <c r="Z169" i="2"/>
  <c r="Z284" i="2"/>
  <c r="Z282" i="2"/>
  <c r="Z239" i="2"/>
  <c r="Z221" i="2"/>
  <c r="Z315" i="2"/>
  <c r="Z188" i="2"/>
  <c r="Z219" i="2"/>
  <c r="Z228" i="2"/>
  <c r="Z144" i="2"/>
  <c r="Z200" i="2"/>
  <c r="Z158" i="2"/>
  <c r="Z302" i="2"/>
  <c r="Z308" i="2"/>
  <c r="Z242" i="2"/>
  <c r="Z215" i="2"/>
  <c r="Z312" i="2"/>
  <c r="Z183" i="2"/>
  <c r="Z275" i="2"/>
  <c r="Z313" i="2"/>
  <c r="Z230" i="2"/>
  <c r="Z303" i="2"/>
  <c r="Z201" i="2"/>
  <c r="Z214" i="2"/>
  <c r="Z217" i="2"/>
  <c r="Z292" i="2"/>
  <c r="Z162" i="2"/>
  <c r="Z283" i="2"/>
  <c r="Z227" i="2"/>
  <c r="Z268" i="2"/>
  <c r="Z153" i="2"/>
  <c r="Z154" i="2"/>
  <c r="Z178" i="2"/>
  <c r="Z207" i="2"/>
  <c r="Z260" i="2"/>
  <c r="Z199" i="2"/>
  <c r="Z218" i="2"/>
  <c r="Z235" i="2"/>
  <c r="Z259" i="2"/>
  <c r="Z226" i="2"/>
  <c r="Z167" i="2"/>
  <c r="Z147" i="2"/>
  <c r="Z170" i="2"/>
  <c r="Z223" i="2"/>
  <c r="Z171" i="2"/>
  <c r="Z325" i="2"/>
  <c r="Z151" i="2"/>
  <c r="Z266" i="2"/>
  <c r="Z149" i="2"/>
  <c r="Z213" i="2"/>
  <c r="Z174" i="2"/>
  <c r="Z309" i="2"/>
  <c r="Z244" i="2"/>
  <c r="Z190" i="2"/>
  <c r="Z161" i="2"/>
  <c r="Z252" i="2"/>
  <c r="Z310" i="2"/>
  <c r="Z271" i="2"/>
  <c r="Z298" i="2"/>
  <c r="Z240" i="2"/>
  <c r="Z238" i="2"/>
  <c r="Z296" i="2"/>
  <c r="Z216" i="2"/>
  <c r="Z159" i="2"/>
  <c r="Z211" i="2"/>
  <c r="Z287" i="2"/>
  <c r="Z293" i="2"/>
  <c r="Z152" i="2"/>
  <c r="Z145" i="2"/>
  <c r="Z333" i="2"/>
  <c r="Z280" i="2"/>
  <c r="Z241" i="2"/>
  <c r="Z208" i="2"/>
  <c r="Z258" i="2"/>
  <c r="Z324" i="2"/>
  <c r="Z163" i="2"/>
  <c r="Z196" i="2"/>
  <c r="Z198" i="2"/>
  <c r="Z306" i="2"/>
  <c r="Z185" i="2"/>
  <c r="Z222" i="2"/>
  <c r="Z269" i="2"/>
  <c r="Z304" i="2"/>
  <c r="Z186" i="2"/>
  <c r="Z319" i="2"/>
  <c r="Z164" i="2"/>
  <c r="Z278" i="2"/>
  <c r="Z301" i="2"/>
  <c r="Z179" i="2"/>
  <c r="Z276" i="2"/>
  <c r="Z236" i="2"/>
  <c r="Z210" i="2"/>
  <c r="Z326" i="2"/>
  <c r="Z237" i="2"/>
  <c r="Z285" i="2"/>
  <c r="Z337" i="2"/>
  <c r="Z307" i="2"/>
  <c r="Z176" i="2"/>
  <c r="Z273" i="2"/>
  <c r="Z172" i="2"/>
  <c r="Z193" i="2"/>
  <c r="Z256" i="2"/>
  <c r="Z148" i="2"/>
  <c r="Z311" i="2"/>
  <c r="Z243" i="2"/>
  <c r="Z157" i="2"/>
  <c r="Z224" i="2"/>
  <c r="Z184" i="2"/>
  <c r="Z317" i="2"/>
  <c r="Z320" i="2"/>
  <c r="Z254" i="2"/>
  <c r="Z146" i="2"/>
  <c r="Z297" i="2"/>
  <c r="Z253" i="2"/>
  <c r="Z290" i="2"/>
  <c r="Z288" i="2"/>
  <c r="Z192" i="2"/>
  <c r="Z150" i="2"/>
  <c r="Z168" i="2"/>
  <c r="Z205" i="2"/>
  <c r="Z272" i="2"/>
  <c r="Z156" i="2"/>
  <c r="Z248" i="2"/>
  <c r="Z323" i="2"/>
  <c r="Z330" i="2"/>
  <c r="Z247" i="2"/>
  <c r="Z305" i="2"/>
  <c r="Z265" i="2"/>
  <c r="Z262" i="2"/>
  <c r="Z299" i="2"/>
  <c r="Z175" i="2"/>
  <c r="Z338" i="2"/>
  <c r="Z274" i="2"/>
  <c r="Z231" i="2"/>
  <c r="Z289" i="2"/>
  <c r="Z195" i="2"/>
  <c r="Z189" i="2"/>
  <c r="Z336" i="2"/>
  <c r="Z160" i="2"/>
  <c r="Z281" i="2"/>
  <c r="Z257" i="2"/>
  <c r="Z187" i="2"/>
  <c r="Z225" i="2"/>
  <c r="Z251" i="2"/>
  <c r="Z279" i="2"/>
  <c r="Z316" i="2"/>
  <c r="Z197" i="2"/>
  <c r="Z155" i="2"/>
  <c r="Z329" i="2"/>
  <c r="Z182" i="2"/>
  <c r="Z177" i="2"/>
  <c r="Z191" i="2"/>
  <c r="Z209" i="2"/>
  <c r="Z332" i="2"/>
  <c r="Z331" i="2"/>
  <c r="Z270" i="2"/>
  <c r="Z166" i="2"/>
  <c r="Z255" i="2"/>
  <c r="Z165" i="2"/>
  <c r="Z204" i="2"/>
  <c r="Z267" i="2"/>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O114" i="2" l="1"/>
  <c r="O95" i="2"/>
  <c r="M53" i="2"/>
  <c r="O53" i="2"/>
  <c r="M95" i="2"/>
  <c r="M127" i="2" l="1"/>
  <c r="V1005" i="2"/>
  <c r="W1005" i="2"/>
  <c r="X1005" i="2"/>
  <c r="U1005" i="2"/>
  <c r="AZ196" i="2" l="1"/>
  <c r="M75" i="2" l="1"/>
  <c r="M13" i="2"/>
  <c r="O13" i="2"/>
  <c r="O75" i="2"/>
  <c r="M939" i="2" l="1"/>
  <c r="M938" i="2"/>
  <c r="O149" i="2" l="1"/>
  <c r="O127" i="2"/>
  <c r="O115" i="2"/>
  <c r="O310" i="2"/>
  <c r="O169" i="2"/>
  <c r="O190" i="2"/>
  <c r="O225" i="2"/>
  <c r="O117" i="2"/>
  <c r="O290" i="2"/>
  <c r="O90" i="2"/>
  <c r="O21" i="2"/>
  <c r="O154" i="2"/>
  <c r="O42" i="2"/>
  <c r="O121" i="2"/>
  <c r="O256" i="2"/>
  <c r="O239" i="2"/>
  <c r="O166" i="2"/>
  <c r="O241" i="2"/>
  <c r="O107" i="2"/>
  <c r="O297" i="2"/>
  <c r="O222" i="2"/>
  <c r="O260" i="2"/>
  <c r="O273" i="2"/>
  <c r="O251" i="2"/>
  <c r="O25" i="2"/>
  <c r="O226" i="2"/>
  <c r="O104" i="2"/>
  <c r="O235" i="2"/>
  <c r="O301" i="2"/>
  <c r="O194" i="2"/>
  <c r="O214" i="2"/>
  <c r="O113" i="2"/>
  <c r="O215" i="2"/>
  <c r="O106" i="2"/>
  <c r="O218" i="2"/>
  <c r="O312" i="2"/>
  <c r="O130" i="2"/>
  <c r="O112" i="2"/>
  <c r="O308" i="2"/>
  <c r="O286" i="2"/>
  <c r="O145" i="2"/>
  <c r="O156" i="2"/>
  <c r="O219" i="2"/>
  <c r="O147" i="2"/>
  <c r="O284" i="2"/>
  <c r="O236" i="2"/>
  <c r="O105" i="2"/>
  <c r="O188" i="2"/>
  <c r="O80" i="2"/>
  <c r="O88" i="2"/>
  <c r="O87" i="2"/>
  <c r="O74" i="2"/>
  <c r="O26" i="2"/>
  <c r="O280" i="2"/>
  <c r="O180" i="2"/>
  <c r="O274" i="2"/>
  <c r="O170" i="2"/>
  <c r="O37" i="2"/>
  <c r="O281" i="2"/>
  <c r="O178" i="2"/>
  <c r="O230" i="2"/>
  <c r="O146" i="2"/>
  <c r="O173" i="2"/>
  <c r="O185" i="2"/>
  <c r="O303" i="2"/>
  <c r="O108" i="2"/>
  <c r="O161" i="2"/>
  <c r="O123" i="2"/>
  <c r="O94" i="2"/>
  <c r="O24" i="2"/>
  <c r="O9" i="2"/>
  <c r="O148" i="2"/>
  <c r="O144" i="2"/>
  <c r="O238" i="2"/>
  <c r="O272" i="2"/>
  <c r="O168" i="2"/>
  <c r="O152" i="2"/>
  <c r="O257" i="2"/>
  <c r="O110" i="2"/>
  <c r="O237" i="2"/>
  <c r="O172" i="2"/>
  <c r="O248" i="2"/>
  <c r="O128" i="2"/>
  <c r="O100" i="2"/>
  <c r="O183" i="2"/>
  <c r="O126" i="2"/>
  <c r="O85" i="2"/>
  <c r="O159" i="2"/>
  <c r="O289" i="2"/>
  <c r="O177" i="2"/>
  <c r="O288" i="2"/>
  <c r="O129" i="2"/>
  <c r="O116" i="2"/>
  <c r="O255" i="2"/>
  <c r="O157" i="2"/>
  <c r="O253" i="2"/>
  <c r="O16" i="2"/>
  <c r="O77" i="2"/>
  <c r="O189" i="2"/>
  <c r="O270" i="2"/>
  <c r="O44" i="2"/>
  <c r="O162" i="2"/>
  <c r="O124" i="2"/>
  <c r="O267" i="2"/>
  <c r="O306" i="2"/>
  <c r="O184" i="2"/>
  <c r="O247" i="2"/>
  <c r="O153" i="2"/>
  <c r="O317" i="2"/>
  <c r="O79" i="2"/>
  <c r="O271" i="2"/>
  <c r="O187" i="2"/>
  <c r="O160" i="2"/>
  <c r="O275" i="2"/>
  <c r="O119" i="2"/>
  <c r="O259" i="2"/>
  <c r="O229" i="2"/>
  <c r="O101" i="2"/>
  <c r="O282" i="2"/>
  <c r="O186" i="2"/>
  <c r="O269" i="2"/>
  <c r="O176" i="2"/>
  <c r="O299" i="2"/>
  <c r="O98" i="2"/>
  <c r="O175" i="2"/>
  <c r="O179" i="2"/>
  <c r="O151" i="2"/>
  <c r="O252" i="2"/>
  <c r="O242" i="2"/>
  <c r="O279" i="2"/>
  <c r="O133" i="2"/>
  <c r="O268" i="2"/>
  <c r="O307" i="2"/>
  <c r="O278" i="2"/>
  <c r="O84" i="2"/>
  <c r="O86" i="2"/>
  <c r="O109" i="2"/>
  <c r="O51" i="2"/>
  <c r="O315" i="2"/>
  <c r="O70" i="2"/>
  <c r="O206" i="2"/>
  <c r="O122" i="2"/>
  <c r="O261" i="2"/>
  <c r="O181" i="2"/>
  <c r="O164" i="2"/>
  <c r="O305" i="2"/>
  <c r="O195" i="2"/>
  <c r="O262" i="2"/>
  <c r="O311" i="2"/>
  <c r="O258" i="2"/>
  <c r="O182" i="2"/>
  <c r="O216" i="2"/>
  <c r="O224" i="2"/>
  <c r="O192" i="2"/>
  <c r="O240" i="2"/>
  <c r="O221" i="2"/>
  <c r="O36" i="2"/>
  <c r="O302" i="2"/>
  <c r="O102" i="2"/>
  <c r="O158" i="2"/>
  <c r="O276" i="2"/>
  <c r="O111" i="2"/>
  <c r="O165" i="2"/>
  <c r="O263" i="2"/>
  <c r="O10" i="2"/>
  <c r="O244" i="2"/>
  <c r="O163" i="2"/>
  <c r="O300" i="2"/>
  <c r="O304" i="2"/>
  <c r="O243" i="2"/>
  <c r="O155" i="2"/>
  <c r="O59" i="2"/>
  <c r="O193" i="2"/>
  <c r="O174" i="2"/>
  <c r="O191" i="2"/>
  <c r="O231" i="2"/>
  <c r="O99" i="2"/>
  <c r="O285" i="2"/>
  <c r="O254" i="2"/>
  <c r="O120" i="2"/>
  <c r="O298" i="2"/>
  <c r="O167" i="2"/>
  <c r="O171" i="2"/>
  <c r="O283" i="2"/>
  <c r="O60" i="2"/>
  <c r="O125" i="2"/>
  <c r="O31" i="2"/>
  <c r="O228" i="2"/>
  <c r="O223" i="2"/>
  <c r="O103" i="2"/>
  <c r="O217" i="2"/>
  <c r="O17" i="2"/>
  <c r="O234" i="2"/>
  <c r="O32" i="2"/>
  <c r="O266" i="2"/>
  <c r="O309" i="2"/>
  <c r="O313" i="2"/>
  <c r="O314" i="2"/>
  <c r="O316" i="2"/>
  <c r="O18" i="2"/>
  <c r="O56" i="2"/>
  <c r="O132" i="2"/>
  <c r="O30" i="2"/>
  <c r="O14" i="2"/>
  <c r="O50" i="2"/>
  <c r="O45" i="2"/>
  <c r="O91" i="2"/>
  <c r="O220" i="2"/>
  <c r="O199" i="2"/>
  <c r="O208" i="2"/>
  <c r="O211" i="2"/>
  <c r="O319" i="2"/>
  <c r="O323" i="2"/>
  <c r="O324" i="2"/>
  <c r="O328" i="2"/>
  <c r="O198" i="2"/>
  <c r="O200" i="2"/>
  <c r="O205" i="2"/>
  <c r="O209" i="2"/>
  <c r="O212" i="2"/>
  <c r="O293" i="2"/>
  <c r="O294" i="2"/>
  <c r="O327" i="2"/>
  <c r="O227" i="2"/>
  <c r="O196" i="2"/>
  <c r="O197" i="2"/>
  <c r="O201" i="2"/>
  <c r="O202" i="2"/>
  <c r="O320" i="2"/>
  <c r="O287" i="2"/>
  <c r="O296" i="2"/>
  <c r="O203" i="2"/>
  <c r="O204" i="2"/>
  <c r="O207" i="2"/>
  <c r="O210" i="2"/>
  <c r="O213" i="2"/>
  <c r="O292" i="2"/>
  <c r="O325" i="2"/>
  <c r="O326" i="2"/>
  <c r="O72" i="2"/>
  <c r="O66" i="2"/>
  <c r="O134" i="2"/>
  <c r="O43" i="2"/>
  <c r="O140" i="2"/>
  <c r="O118" i="2"/>
  <c r="O73" i="2"/>
  <c r="O89" i="2"/>
  <c r="O28" i="2"/>
  <c r="O131" i="2"/>
  <c r="O41" i="2"/>
  <c r="O78" i="2"/>
  <c r="O62" i="2"/>
  <c r="O139" i="2"/>
  <c r="O5" i="2"/>
  <c r="O23" i="2"/>
  <c r="O142" i="2"/>
  <c r="O76" i="2"/>
  <c r="O6" i="2"/>
  <c r="O48" i="2"/>
  <c r="O29" i="2"/>
  <c r="O135" i="2"/>
  <c r="O143" i="2"/>
  <c r="O55" i="2"/>
  <c r="O58" i="2"/>
  <c r="O12" i="2"/>
  <c r="O138" i="2"/>
  <c r="O7" i="2"/>
  <c r="O20" i="2"/>
  <c r="O82" i="2"/>
  <c r="O57" i="2"/>
  <c r="O11" i="2"/>
  <c r="O81" i="2"/>
  <c r="O8" i="2"/>
  <c r="O83" i="2"/>
  <c r="O49" i="2"/>
  <c r="O65" i="2"/>
  <c r="O92" i="2"/>
  <c r="O52" i="2"/>
  <c r="O141" i="2"/>
  <c r="O93" i="2"/>
  <c r="O15" i="2"/>
  <c r="O353" i="2"/>
  <c r="O34" i="2"/>
  <c r="O358" i="2"/>
  <c r="O136" i="2"/>
  <c r="O67" i="2"/>
  <c r="O96" i="2"/>
  <c r="O38" i="2"/>
  <c r="O63" i="2"/>
  <c r="O137" i="2"/>
  <c r="O97" i="2"/>
  <c r="O54" i="2"/>
  <c r="O19" i="2"/>
  <c r="O40" i="2"/>
  <c r="O69" i="2"/>
  <c r="O35" i="2"/>
  <c r="O33" i="2"/>
  <c r="O47" i="2"/>
  <c r="O61" i="2"/>
  <c r="O64" i="2"/>
  <c r="O68" i="2"/>
  <c r="O39" i="2"/>
  <c r="O46" i="2"/>
  <c r="O71" i="2"/>
  <c r="O27" i="2"/>
  <c r="O22" i="2"/>
  <c r="O150" i="2"/>
  <c r="O264" i="2"/>
  <c r="O265" i="2"/>
  <c r="O329" i="2"/>
  <c r="O330" i="2"/>
  <c r="O331" i="2"/>
  <c r="O332" i="2"/>
  <c r="O333" i="2"/>
  <c r="O334" i="2"/>
  <c r="O335" i="2"/>
  <c r="O336" i="2"/>
  <c r="O337" i="2"/>
  <c r="O338" i="2"/>
  <c r="O339" i="2"/>
  <c r="O340" i="2"/>
  <c r="O341" i="2"/>
  <c r="O342" i="2"/>
  <c r="O343" i="2"/>
  <c r="O344" i="2"/>
  <c r="O345" i="2"/>
  <c r="O346" i="2"/>
  <c r="O347" i="2"/>
  <c r="O348" i="2"/>
  <c r="O349" i="2"/>
  <c r="O350" i="2"/>
  <c r="O351" i="2"/>
  <c r="O352" i="2"/>
  <c r="O354" i="2"/>
  <c r="O355" i="2"/>
  <c r="O356" i="2"/>
  <c r="O357" i="2"/>
  <c r="O359" i="2"/>
  <c r="O360" i="2"/>
  <c r="O361" i="2"/>
  <c r="O362" i="2"/>
  <c r="O363" i="2"/>
  <c r="O364" i="2"/>
  <c r="O365" i="2"/>
  <c r="O366" i="2"/>
  <c r="O367" i="2"/>
  <c r="O368" i="2"/>
  <c r="O369" i="2"/>
  <c r="O370" i="2"/>
  <c r="O371" i="2"/>
  <c r="O372" i="2"/>
  <c r="O373" i="2"/>
  <c r="O250" i="2"/>
  <c r="O322" i="2"/>
  <c r="O249" i="2"/>
  <c r="O277" i="2"/>
  <c r="O233" i="2"/>
  <c r="O295" i="2"/>
  <c r="O318" i="2"/>
  <c r="O321" i="2"/>
  <c r="O291" i="2"/>
  <c r="O246" i="2"/>
  <c r="O245" i="2"/>
  <c r="O232"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W236" i="6"/>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W211" i="6"/>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W186" i="6"/>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W161" i="6"/>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W136" i="6"/>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W111" i="6"/>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W86" i="6"/>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W61" i="6"/>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W36" i="6"/>
  <c r="A29" i="6"/>
  <c r="A28" i="6"/>
  <c r="A27" i="6"/>
  <c r="A26" i="6"/>
  <c r="A25" i="6"/>
  <c r="A24" i="6"/>
  <c r="A23" i="6"/>
  <c r="A22" i="6"/>
  <c r="A21" i="6"/>
  <c r="A20" i="6"/>
  <c r="A19" i="6"/>
  <c r="A18" i="6"/>
  <c r="A16" i="6"/>
  <c r="A15" i="6"/>
  <c r="W12" i="6"/>
  <c r="U14" i="6" s="1"/>
  <c r="V12" i="6"/>
  <c r="U12" i="6"/>
  <c r="O12" i="6"/>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M1004" i="2"/>
  <c r="B1004" i="2"/>
  <c r="A1004" i="2"/>
  <c r="AY1003" i="2"/>
  <c r="AX1003" i="2"/>
  <c r="AW1003" i="2"/>
  <c r="AZ1003" i="2"/>
  <c r="M1003" i="2"/>
  <c r="B1003" i="2"/>
  <c r="A1003" i="2"/>
  <c r="AY1002" i="2"/>
  <c r="AX1002" i="2"/>
  <c r="AW1002" i="2"/>
  <c r="AZ1002" i="2"/>
  <c r="M1002" i="2"/>
  <c r="B1002" i="2"/>
  <c r="A1002" i="2"/>
  <c r="AY1001" i="2"/>
  <c r="AX1001" i="2"/>
  <c r="AW1001" i="2"/>
  <c r="AZ1001" i="2"/>
  <c r="M1001" i="2"/>
  <c r="B1001" i="2"/>
  <c r="A1001" i="2"/>
  <c r="AY1000" i="2"/>
  <c r="AX1000" i="2"/>
  <c r="AW1000" i="2"/>
  <c r="AZ1000" i="2"/>
  <c r="M1000" i="2"/>
  <c r="B1000" i="2"/>
  <c r="A1000" i="2"/>
  <c r="AY999" i="2"/>
  <c r="AX999" i="2"/>
  <c r="AW999" i="2"/>
  <c r="AZ999" i="2"/>
  <c r="M999" i="2"/>
  <c r="B999" i="2"/>
  <c r="A999" i="2"/>
  <c r="AY998" i="2"/>
  <c r="AX998" i="2"/>
  <c r="AW998" i="2"/>
  <c r="AZ998" i="2"/>
  <c r="M998" i="2"/>
  <c r="B998" i="2"/>
  <c r="A998" i="2"/>
  <c r="AY997" i="2"/>
  <c r="AX997" i="2"/>
  <c r="AW997" i="2"/>
  <c r="AZ997" i="2"/>
  <c r="M997" i="2"/>
  <c r="B997" i="2"/>
  <c r="A997" i="2"/>
  <c r="AY996" i="2"/>
  <c r="AX996" i="2"/>
  <c r="AW996" i="2"/>
  <c r="AZ996" i="2"/>
  <c r="M996" i="2"/>
  <c r="B996" i="2"/>
  <c r="A996" i="2"/>
  <c r="AY995" i="2"/>
  <c r="AX995" i="2"/>
  <c r="AW995" i="2"/>
  <c r="AZ995" i="2"/>
  <c r="M995" i="2"/>
  <c r="B995" i="2"/>
  <c r="A995" i="2"/>
  <c r="AY994" i="2"/>
  <c r="AX994" i="2"/>
  <c r="AW994" i="2"/>
  <c r="AZ994" i="2"/>
  <c r="M994" i="2"/>
  <c r="B994" i="2"/>
  <c r="A994" i="2"/>
  <c r="AY993" i="2"/>
  <c r="AX993" i="2"/>
  <c r="AW993" i="2"/>
  <c r="AZ993" i="2"/>
  <c r="M993" i="2"/>
  <c r="B993" i="2"/>
  <c r="A993" i="2"/>
  <c r="AY992" i="2"/>
  <c r="AX992" i="2"/>
  <c r="AW992" i="2"/>
  <c r="AZ992" i="2"/>
  <c r="M992" i="2"/>
  <c r="B992" i="2"/>
  <c r="A992" i="2"/>
  <c r="AY991" i="2"/>
  <c r="AX991" i="2"/>
  <c r="AW991" i="2"/>
  <c r="AZ991" i="2"/>
  <c r="M991" i="2"/>
  <c r="B991" i="2"/>
  <c r="A991" i="2"/>
  <c r="AY990" i="2"/>
  <c r="AX990" i="2"/>
  <c r="AW990" i="2"/>
  <c r="AZ990" i="2"/>
  <c r="M990" i="2"/>
  <c r="B990" i="2"/>
  <c r="A990" i="2"/>
  <c r="AY989" i="2"/>
  <c r="AX989" i="2"/>
  <c r="AW989" i="2"/>
  <c r="AZ989" i="2"/>
  <c r="M989" i="2"/>
  <c r="B989" i="2"/>
  <c r="A989" i="2"/>
  <c r="AY988" i="2"/>
  <c r="AX988" i="2"/>
  <c r="AW988" i="2"/>
  <c r="AZ988" i="2"/>
  <c r="M988" i="2"/>
  <c r="B988" i="2"/>
  <c r="A988" i="2"/>
  <c r="AY987" i="2"/>
  <c r="AX987" i="2"/>
  <c r="AW987" i="2"/>
  <c r="AZ987" i="2"/>
  <c r="M987" i="2"/>
  <c r="B987" i="2"/>
  <c r="A987" i="2"/>
  <c r="AY986" i="2"/>
  <c r="AX986" i="2"/>
  <c r="AW986" i="2"/>
  <c r="AZ986" i="2"/>
  <c r="M986" i="2"/>
  <c r="B986" i="2"/>
  <c r="A986" i="2"/>
  <c r="AY985" i="2"/>
  <c r="AX985" i="2"/>
  <c r="AW985" i="2"/>
  <c r="AZ985" i="2"/>
  <c r="M985" i="2"/>
  <c r="B985" i="2"/>
  <c r="A985" i="2"/>
  <c r="AY984" i="2"/>
  <c r="AX984" i="2"/>
  <c r="AW984" i="2"/>
  <c r="AZ984" i="2"/>
  <c r="M984" i="2"/>
  <c r="B984" i="2"/>
  <c r="A984" i="2"/>
  <c r="AY983" i="2"/>
  <c r="AX983" i="2"/>
  <c r="AW983" i="2"/>
  <c r="AZ983" i="2"/>
  <c r="M983" i="2"/>
  <c r="B983" i="2"/>
  <c r="A983" i="2"/>
  <c r="AY982" i="2"/>
  <c r="AX982" i="2"/>
  <c r="AW982" i="2"/>
  <c r="AZ982" i="2"/>
  <c r="M982" i="2"/>
  <c r="B982" i="2"/>
  <c r="A982" i="2"/>
  <c r="AY981" i="2"/>
  <c r="AX981" i="2"/>
  <c r="AW981" i="2"/>
  <c r="AZ981" i="2"/>
  <c r="M981" i="2"/>
  <c r="B981" i="2"/>
  <c r="A981" i="2"/>
  <c r="AY980" i="2"/>
  <c r="AX980" i="2"/>
  <c r="AW980" i="2"/>
  <c r="AZ980" i="2"/>
  <c r="M980" i="2"/>
  <c r="B980" i="2"/>
  <c r="A980" i="2"/>
  <c r="AY979" i="2"/>
  <c r="AX979" i="2"/>
  <c r="AW979" i="2"/>
  <c r="AZ979" i="2"/>
  <c r="M979" i="2"/>
  <c r="B979" i="2"/>
  <c r="A979" i="2"/>
  <c r="AY978" i="2"/>
  <c r="AX978" i="2"/>
  <c r="AW978" i="2"/>
  <c r="AZ978" i="2"/>
  <c r="M978" i="2"/>
  <c r="B978" i="2"/>
  <c r="A978" i="2"/>
  <c r="AY977" i="2"/>
  <c r="AX977" i="2"/>
  <c r="AW977" i="2"/>
  <c r="AZ977" i="2"/>
  <c r="M977" i="2"/>
  <c r="B977" i="2"/>
  <c r="A977" i="2"/>
  <c r="AY976" i="2"/>
  <c r="AX976" i="2"/>
  <c r="AW976" i="2"/>
  <c r="AZ976" i="2"/>
  <c r="M976" i="2"/>
  <c r="B976" i="2"/>
  <c r="A976" i="2"/>
  <c r="AY975" i="2"/>
  <c r="AX975" i="2"/>
  <c r="AW975" i="2"/>
  <c r="AZ975" i="2"/>
  <c r="M975" i="2"/>
  <c r="B975" i="2"/>
  <c r="A975" i="2"/>
  <c r="AY974" i="2"/>
  <c r="AX974" i="2"/>
  <c r="AW974" i="2"/>
  <c r="AZ974" i="2"/>
  <c r="M974" i="2"/>
  <c r="B974" i="2"/>
  <c r="A974" i="2"/>
  <c r="AY973" i="2"/>
  <c r="AX973" i="2"/>
  <c r="AW973" i="2"/>
  <c r="AZ973" i="2"/>
  <c r="M973" i="2"/>
  <c r="B973" i="2"/>
  <c r="A973" i="2"/>
  <c r="AY972" i="2"/>
  <c r="AX972" i="2"/>
  <c r="AW972" i="2"/>
  <c r="AZ972" i="2"/>
  <c r="M972" i="2"/>
  <c r="B972" i="2"/>
  <c r="A972" i="2"/>
  <c r="AY971" i="2"/>
  <c r="AX971" i="2"/>
  <c r="AW971" i="2"/>
  <c r="AZ971" i="2"/>
  <c r="M971" i="2"/>
  <c r="B971" i="2"/>
  <c r="A971" i="2"/>
  <c r="AY970" i="2"/>
  <c r="AX970" i="2"/>
  <c r="AW970" i="2"/>
  <c r="AZ970" i="2"/>
  <c r="M970" i="2"/>
  <c r="B970" i="2"/>
  <c r="A970" i="2"/>
  <c r="AY969" i="2"/>
  <c r="AX969" i="2"/>
  <c r="AW969" i="2"/>
  <c r="AZ969" i="2"/>
  <c r="M969" i="2"/>
  <c r="B969" i="2"/>
  <c r="A969" i="2"/>
  <c r="AY968" i="2"/>
  <c r="AX968" i="2"/>
  <c r="AW968" i="2"/>
  <c r="AZ968" i="2"/>
  <c r="M968" i="2"/>
  <c r="B968" i="2"/>
  <c r="A968" i="2"/>
  <c r="AY967" i="2"/>
  <c r="AX967" i="2"/>
  <c r="AW967" i="2"/>
  <c r="AZ967" i="2"/>
  <c r="M967" i="2"/>
  <c r="B967" i="2"/>
  <c r="A967" i="2"/>
  <c r="AY966" i="2"/>
  <c r="AX966" i="2"/>
  <c r="AW966" i="2"/>
  <c r="AZ966" i="2"/>
  <c r="M966" i="2"/>
  <c r="B966" i="2"/>
  <c r="A966" i="2"/>
  <c r="AY965" i="2"/>
  <c r="AX965" i="2"/>
  <c r="AW965" i="2"/>
  <c r="AZ965" i="2"/>
  <c r="M965" i="2"/>
  <c r="B965" i="2"/>
  <c r="A965" i="2"/>
  <c r="AY964" i="2"/>
  <c r="AX964" i="2"/>
  <c r="AW964" i="2"/>
  <c r="AZ964" i="2"/>
  <c r="M964" i="2"/>
  <c r="B964" i="2"/>
  <c r="A964" i="2"/>
  <c r="AY963" i="2"/>
  <c r="AX963" i="2"/>
  <c r="AW963" i="2"/>
  <c r="AZ963" i="2"/>
  <c r="M963" i="2"/>
  <c r="B963" i="2"/>
  <c r="A963" i="2"/>
  <c r="AY962" i="2"/>
  <c r="AX962" i="2"/>
  <c r="AW962" i="2"/>
  <c r="AZ962" i="2"/>
  <c r="M962" i="2"/>
  <c r="B962" i="2"/>
  <c r="A962" i="2"/>
  <c r="AY961" i="2"/>
  <c r="AX961" i="2"/>
  <c r="AW961" i="2"/>
  <c r="AZ961" i="2"/>
  <c r="M961" i="2"/>
  <c r="B961" i="2"/>
  <c r="A961" i="2"/>
  <c r="AY960" i="2"/>
  <c r="AX960" i="2"/>
  <c r="AW960" i="2"/>
  <c r="AZ960" i="2"/>
  <c r="M960" i="2"/>
  <c r="B960" i="2"/>
  <c r="A960" i="2"/>
  <c r="AY959" i="2"/>
  <c r="AX959" i="2"/>
  <c r="AW959" i="2"/>
  <c r="AZ959" i="2"/>
  <c r="M959" i="2"/>
  <c r="B959" i="2"/>
  <c r="A959" i="2"/>
  <c r="AY958" i="2"/>
  <c r="AX958" i="2"/>
  <c r="AW958" i="2"/>
  <c r="AZ958" i="2"/>
  <c r="M958" i="2"/>
  <c r="B958" i="2"/>
  <c r="A958" i="2"/>
  <c r="AY957" i="2"/>
  <c r="AX957" i="2"/>
  <c r="AW957" i="2"/>
  <c r="AZ957" i="2"/>
  <c r="M957" i="2"/>
  <c r="B957" i="2"/>
  <c r="A957" i="2"/>
  <c r="AY956" i="2"/>
  <c r="AX956" i="2"/>
  <c r="AW956" i="2"/>
  <c r="AZ956" i="2"/>
  <c r="M956" i="2"/>
  <c r="B956" i="2"/>
  <c r="A956" i="2"/>
  <c r="AY955" i="2"/>
  <c r="AX955" i="2"/>
  <c r="AW955" i="2"/>
  <c r="AZ955" i="2"/>
  <c r="M955" i="2"/>
  <c r="B955" i="2"/>
  <c r="A955" i="2"/>
  <c r="AY954" i="2"/>
  <c r="AX954" i="2"/>
  <c r="AW954" i="2"/>
  <c r="AZ954" i="2"/>
  <c r="M954" i="2"/>
  <c r="B954" i="2"/>
  <c r="A954" i="2"/>
  <c r="AY953" i="2"/>
  <c r="AX953" i="2"/>
  <c r="AW953" i="2"/>
  <c r="AZ953" i="2"/>
  <c r="M953" i="2"/>
  <c r="B953" i="2"/>
  <c r="A953" i="2"/>
  <c r="AY952" i="2"/>
  <c r="AX952" i="2"/>
  <c r="AW952" i="2"/>
  <c r="AZ952" i="2"/>
  <c r="M952" i="2"/>
  <c r="B952" i="2"/>
  <c r="A952" i="2"/>
  <c r="AY951" i="2"/>
  <c r="AX951" i="2"/>
  <c r="AW951" i="2"/>
  <c r="AZ951" i="2"/>
  <c r="M951" i="2"/>
  <c r="B951" i="2"/>
  <c r="A951" i="2"/>
  <c r="AY950" i="2"/>
  <c r="AX950" i="2"/>
  <c r="AW950" i="2"/>
  <c r="AZ950" i="2"/>
  <c r="M950" i="2"/>
  <c r="B950" i="2"/>
  <c r="A950" i="2"/>
  <c r="AY949" i="2"/>
  <c r="AX949" i="2"/>
  <c r="AW949" i="2"/>
  <c r="AZ949" i="2"/>
  <c r="M949" i="2"/>
  <c r="B949" i="2"/>
  <c r="A949" i="2"/>
  <c r="AY948" i="2"/>
  <c r="AX948" i="2"/>
  <c r="AW948" i="2"/>
  <c r="AZ948" i="2"/>
  <c r="M948" i="2"/>
  <c r="B948" i="2"/>
  <c r="A948" i="2"/>
  <c r="AY947" i="2"/>
  <c r="AX947" i="2"/>
  <c r="AW947" i="2"/>
  <c r="AZ947" i="2"/>
  <c r="M947" i="2"/>
  <c r="B947" i="2"/>
  <c r="A947" i="2"/>
  <c r="AY946" i="2"/>
  <c r="AX946" i="2"/>
  <c r="AW946" i="2"/>
  <c r="AZ946" i="2"/>
  <c r="M946" i="2"/>
  <c r="B946" i="2"/>
  <c r="A946" i="2"/>
  <c r="AY945" i="2"/>
  <c r="AX945" i="2"/>
  <c r="AW945" i="2"/>
  <c r="AZ945" i="2"/>
  <c r="M945" i="2"/>
  <c r="B945" i="2"/>
  <c r="A945" i="2"/>
  <c r="AY944" i="2"/>
  <c r="AX944" i="2"/>
  <c r="AW944" i="2"/>
  <c r="AZ944" i="2"/>
  <c r="M944" i="2"/>
  <c r="B944" i="2"/>
  <c r="A944" i="2"/>
  <c r="AY943" i="2"/>
  <c r="AX943" i="2"/>
  <c r="AW943" i="2"/>
  <c r="AZ943" i="2"/>
  <c r="M943" i="2"/>
  <c r="B943" i="2"/>
  <c r="A943" i="2"/>
  <c r="AY942" i="2"/>
  <c r="AX942" i="2"/>
  <c r="AW942" i="2"/>
  <c r="AZ942" i="2"/>
  <c r="M942" i="2"/>
  <c r="B942" i="2"/>
  <c r="A942" i="2"/>
  <c r="AY941" i="2"/>
  <c r="AX941" i="2"/>
  <c r="AW941" i="2"/>
  <c r="AZ941" i="2"/>
  <c r="M941" i="2"/>
  <c r="B941" i="2"/>
  <c r="A941" i="2"/>
  <c r="AY940" i="2"/>
  <c r="AX940" i="2"/>
  <c r="AW940" i="2"/>
  <c r="AZ940" i="2"/>
  <c r="M940" i="2"/>
  <c r="B940" i="2"/>
  <c r="A940" i="2"/>
  <c r="AY939" i="2"/>
  <c r="AX939" i="2"/>
  <c r="AW939" i="2"/>
  <c r="AZ939" i="2"/>
  <c r="B939" i="2"/>
  <c r="A939" i="2"/>
  <c r="AY938" i="2"/>
  <c r="AX938" i="2"/>
  <c r="AW938" i="2"/>
  <c r="AZ938" i="2"/>
  <c r="B938" i="2"/>
  <c r="A938" i="2"/>
  <c r="AY937" i="2"/>
  <c r="AX937" i="2"/>
  <c r="AW937" i="2"/>
  <c r="AZ937" i="2"/>
  <c r="M937" i="2"/>
  <c r="B937" i="2"/>
  <c r="A937" i="2"/>
  <c r="AY936" i="2"/>
  <c r="AX936" i="2"/>
  <c r="AW936" i="2"/>
  <c r="AZ936" i="2"/>
  <c r="M936" i="2"/>
  <c r="B936" i="2"/>
  <c r="A936" i="2"/>
  <c r="AY935" i="2"/>
  <c r="AX935" i="2"/>
  <c r="AW935" i="2"/>
  <c r="AZ935" i="2"/>
  <c r="M935" i="2"/>
  <c r="B935" i="2"/>
  <c r="A935" i="2"/>
  <c r="AY934" i="2"/>
  <c r="AX934" i="2"/>
  <c r="AW934" i="2"/>
  <c r="AZ934" i="2"/>
  <c r="M934" i="2"/>
  <c r="B934" i="2"/>
  <c r="A934" i="2"/>
  <c r="AY933" i="2"/>
  <c r="AX933" i="2"/>
  <c r="AW933" i="2"/>
  <c r="AZ933" i="2"/>
  <c r="M933" i="2"/>
  <c r="B933" i="2"/>
  <c r="A933" i="2"/>
  <c r="AY932" i="2"/>
  <c r="AX932" i="2"/>
  <c r="AW932" i="2"/>
  <c r="AZ932" i="2"/>
  <c r="M932" i="2"/>
  <c r="B932" i="2"/>
  <c r="A932" i="2"/>
  <c r="AY931" i="2"/>
  <c r="AX931" i="2"/>
  <c r="AW931" i="2"/>
  <c r="AZ931" i="2"/>
  <c r="M931" i="2"/>
  <c r="B931" i="2"/>
  <c r="A931" i="2"/>
  <c r="AY930" i="2"/>
  <c r="AX930" i="2"/>
  <c r="AW930" i="2"/>
  <c r="AZ930" i="2"/>
  <c r="M930" i="2"/>
  <c r="B930" i="2"/>
  <c r="A930" i="2"/>
  <c r="AY929" i="2"/>
  <c r="AX929" i="2"/>
  <c r="AW929" i="2"/>
  <c r="AZ929" i="2"/>
  <c r="M929" i="2"/>
  <c r="B929" i="2"/>
  <c r="A929" i="2"/>
  <c r="AY928" i="2"/>
  <c r="AX928" i="2"/>
  <c r="AW928" i="2"/>
  <c r="AZ928" i="2"/>
  <c r="M928" i="2"/>
  <c r="B928" i="2"/>
  <c r="A928" i="2"/>
  <c r="AY927" i="2"/>
  <c r="AX927" i="2"/>
  <c r="AW927" i="2"/>
  <c r="AZ927" i="2"/>
  <c r="M927" i="2"/>
  <c r="B927" i="2"/>
  <c r="A927" i="2"/>
  <c r="AY926" i="2"/>
  <c r="AX926" i="2"/>
  <c r="AW926" i="2"/>
  <c r="AZ926" i="2"/>
  <c r="M926" i="2"/>
  <c r="B926" i="2"/>
  <c r="A926" i="2"/>
  <c r="AY925" i="2"/>
  <c r="AX925" i="2"/>
  <c r="AW925" i="2"/>
  <c r="AZ925" i="2"/>
  <c r="M925" i="2"/>
  <c r="B925" i="2"/>
  <c r="A925" i="2"/>
  <c r="AY924" i="2"/>
  <c r="AX924" i="2"/>
  <c r="AW924" i="2"/>
  <c r="AZ924" i="2"/>
  <c r="M924" i="2"/>
  <c r="B924" i="2"/>
  <c r="A924" i="2"/>
  <c r="AY923" i="2"/>
  <c r="AX923" i="2"/>
  <c r="AW923" i="2"/>
  <c r="AZ923" i="2"/>
  <c r="M923" i="2"/>
  <c r="B923" i="2"/>
  <c r="A923" i="2"/>
  <c r="AY922" i="2"/>
  <c r="AX922" i="2"/>
  <c r="AW922" i="2"/>
  <c r="AZ922" i="2"/>
  <c r="M922" i="2"/>
  <c r="B922" i="2"/>
  <c r="A922" i="2"/>
  <c r="AY921" i="2"/>
  <c r="AX921" i="2"/>
  <c r="AW921" i="2"/>
  <c r="AZ921" i="2"/>
  <c r="M921" i="2"/>
  <c r="B921" i="2"/>
  <c r="A921" i="2"/>
  <c r="AY920" i="2"/>
  <c r="AX920" i="2"/>
  <c r="AW920" i="2"/>
  <c r="AZ920" i="2"/>
  <c r="M920" i="2"/>
  <c r="B920" i="2"/>
  <c r="A920" i="2"/>
  <c r="AY919" i="2"/>
  <c r="AX919" i="2"/>
  <c r="AW919" i="2"/>
  <c r="AZ919" i="2"/>
  <c r="M919" i="2"/>
  <c r="B919" i="2"/>
  <c r="A919" i="2"/>
  <c r="AY918" i="2"/>
  <c r="AX918" i="2"/>
  <c r="AW918" i="2"/>
  <c r="AZ918" i="2"/>
  <c r="M918" i="2"/>
  <c r="B918" i="2"/>
  <c r="A918" i="2"/>
  <c r="AY917" i="2"/>
  <c r="AX917" i="2"/>
  <c r="AW917" i="2"/>
  <c r="AZ917" i="2"/>
  <c r="M917" i="2"/>
  <c r="B917" i="2"/>
  <c r="A917" i="2"/>
  <c r="AY916" i="2"/>
  <c r="AX916" i="2"/>
  <c r="AW916" i="2"/>
  <c r="AZ916" i="2"/>
  <c r="M916" i="2"/>
  <c r="B916" i="2"/>
  <c r="A916" i="2"/>
  <c r="AY915" i="2"/>
  <c r="AX915" i="2"/>
  <c r="AW915" i="2"/>
  <c r="AZ915" i="2"/>
  <c r="M915" i="2"/>
  <c r="B915" i="2"/>
  <c r="A915" i="2"/>
  <c r="AY914" i="2"/>
  <c r="AX914" i="2"/>
  <c r="AW914" i="2"/>
  <c r="AZ914" i="2"/>
  <c r="M914" i="2"/>
  <c r="B914" i="2"/>
  <c r="A914" i="2"/>
  <c r="AY913" i="2"/>
  <c r="AX913" i="2"/>
  <c r="AW913" i="2"/>
  <c r="AZ913" i="2"/>
  <c r="M913" i="2"/>
  <c r="B913" i="2"/>
  <c r="A913" i="2"/>
  <c r="AY912" i="2"/>
  <c r="AX912" i="2"/>
  <c r="AW912" i="2"/>
  <c r="AZ912" i="2"/>
  <c r="M912" i="2"/>
  <c r="B912" i="2"/>
  <c r="A912" i="2"/>
  <c r="AY911" i="2"/>
  <c r="AX911" i="2"/>
  <c r="AW911" i="2"/>
  <c r="AZ911" i="2"/>
  <c r="M911" i="2"/>
  <c r="B911" i="2"/>
  <c r="A911" i="2"/>
  <c r="AY910" i="2"/>
  <c r="AX910" i="2"/>
  <c r="AW910" i="2"/>
  <c r="AZ910" i="2"/>
  <c r="M910" i="2"/>
  <c r="B910" i="2"/>
  <c r="A910" i="2"/>
  <c r="AY909" i="2"/>
  <c r="AX909" i="2"/>
  <c r="AW909" i="2"/>
  <c r="AZ909" i="2"/>
  <c r="M909" i="2"/>
  <c r="B909" i="2"/>
  <c r="A909" i="2"/>
  <c r="AY908" i="2"/>
  <c r="AX908" i="2"/>
  <c r="AW908" i="2"/>
  <c r="AZ908" i="2"/>
  <c r="M908" i="2"/>
  <c r="B908" i="2"/>
  <c r="A908" i="2"/>
  <c r="AY907" i="2"/>
  <c r="AX907" i="2"/>
  <c r="AW907" i="2"/>
  <c r="AZ907" i="2"/>
  <c r="M907" i="2"/>
  <c r="B907" i="2"/>
  <c r="A907" i="2"/>
  <c r="AY906" i="2"/>
  <c r="AX906" i="2"/>
  <c r="AW906" i="2"/>
  <c r="AZ906" i="2"/>
  <c r="M906" i="2"/>
  <c r="B906" i="2"/>
  <c r="A906" i="2"/>
  <c r="AY905" i="2"/>
  <c r="AX905" i="2"/>
  <c r="AW905" i="2"/>
  <c r="AZ905" i="2"/>
  <c r="M905" i="2"/>
  <c r="B905" i="2"/>
  <c r="A905" i="2"/>
  <c r="AY904" i="2"/>
  <c r="AX904" i="2"/>
  <c r="AW904" i="2"/>
  <c r="AZ904" i="2"/>
  <c r="M904" i="2"/>
  <c r="B904" i="2"/>
  <c r="A904" i="2"/>
  <c r="AY903" i="2"/>
  <c r="AX903" i="2"/>
  <c r="AW903" i="2"/>
  <c r="AZ903" i="2"/>
  <c r="M903" i="2"/>
  <c r="B903" i="2"/>
  <c r="A903" i="2"/>
  <c r="AY902" i="2"/>
  <c r="AX902" i="2"/>
  <c r="AW902" i="2"/>
  <c r="AZ902" i="2"/>
  <c r="M902" i="2"/>
  <c r="B902" i="2"/>
  <c r="A902" i="2"/>
  <c r="AY901" i="2"/>
  <c r="AX901" i="2"/>
  <c r="AW901" i="2"/>
  <c r="AZ901" i="2"/>
  <c r="M901" i="2"/>
  <c r="B901" i="2"/>
  <c r="A901" i="2"/>
  <c r="AY900" i="2"/>
  <c r="AX900" i="2"/>
  <c r="AW900" i="2"/>
  <c r="AZ900" i="2"/>
  <c r="M900" i="2"/>
  <c r="B900" i="2"/>
  <c r="A900" i="2"/>
  <c r="AY899" i="2"/>
  <c r="AX899" i="2"/>
  <c r="AW899" i="2"/>
  <c r="AZ899" i="2"/>
  <c r="M899" i="2"/>
  <c r="B899" i="2"/>
  <c r="A899" i="2"/>
  <c r="AY898" i="2"/>
  <c r="AX898" i="2"/>
  <c r="AW898" i="2"/>
  <c r="AZ898" i="2"/>
  <c r="M898" i="2"/>
  <c r="B898" i="2"/>
  <c r="A898" i="2"/>
  <c r="AY897" i="2"/>
  <c r="AX897" i="2"/>
  <c r="AW897" i="2"/>
  <c r="AZ897" i="2"/>
  <c r="M897" i="2"/>
  <c r="B897" i="2"/>
  <c r="A897" i="2"/>
  <c r="AY896" i="2"/>
  <c r="AX896" i="2"/>
  <c r="AW896" i="2"/>
  <c r="AZ896" i="2"/>
  <c r="M896" i="2"/>
  <c r="B896" i="2"/>
  <c r="A896" i="2"/>
  <c r="AY895" i="2"/>
  <c r="AX895" i="2"/>
  <c r="AW895" i="2"/>
  <c r="AZ895" i="2"/>
  <c r="M895" i="2"/>
  <c r="B895" i="2"/>
  <c r="A895" i="2"/>
  <c r="AY894" i="2"/>
  <c r="AX894" i="2"/>
  <c r="AW894" i="2"/>
  <c r="AZ894" i="2"/>
  <c r="M894" i="2"/>
  <c r="B894" i="2"/>
  <c r="A894" i="2"/>
  <c r="AY893" i="2"/>
  <c r="AX893" i="2"/>
  <c r="AW893" i="2"/>
  <c r="AZ893" i="2"/>
  <c r="M893" i="2"/>
  <c r="B893" i="2"/>
  <c r="A893" i="2"/>
  <c r="AY892" i="2"/>
  <c r="AX892" i="2"/>
  <c r="AW892" i="2"/>
  <c r="AZ892" i="2"/>
  <c r="M892" i="2"/>
  <c r="B892" i="2"/>
  <c r="A892" i="2"/>
  <c r="AY891" i="2"/>
  <c r="AX891" i="2"/>
  <c r="AW891" i="2"/>
  <c r="AZ891" i="2"/>
  <c r="M891" i="2"/>
  <c r="B891" i="2"/>
  <c r="A891" i="2"/>
  <c r="AY890" i="2"/>
  <c r="AX890" i="2"/>
  <c r="AW890" i="2"/>
  <c r="AZ890" i="2"/>
  <c r="M890" i="2"/>
  <c r="B890" i="2"/>
  <c r="A890" i="2"/>
  <c r="AY889" i="2"/>
  <c r="AX889" i="2"/>
  <c r="AW889" i="2"/>
  <c r="AZ889" i="2"/>
  <c r="M889" i="2"/>
  <c r="B889" i="2"/>
  <c r="A889" i="2"/>
  <c r="AY888" i="2"/>
  <c r="AX888" i="2"/>
  <c r="AW888" i="2"/>
  <c r="AZ888" i="2"/>
  <c r="M888" i="2"/>
  <c r="B888" i="2"/>
  <c r="A888" i="2"/>
  <c r="AY887" i="2"/>
  <c r="AX887" i="2"/>
  <c r="AW887" i="2"/>
  <c r="AZ887" i="2"/>
  <c r="M887" i="2"/>
  <c r="B887" i="2"/>
  <c r="A887" i="2"/>
  <c r="AY886" i="2"/>
  <c r="AX886" i="2"/>
  <c r="AW886" i="2"/>
  <c r="AZ886" i="2"/>
  <c r="M886" i="2"/>
  <c r="B886" i="2"/>
  <c r="A886" i="2"/>
  <c r="AY885" i="2"/>
  <c r="AX885" i="2"/>
  <c r="AW885" i="2"/>
  <c r="AZ885" i="2"/>
  <c r="M885" i="2"/>
  <c r="B885" i="2"/>
  <c r="A885" i="2"/>
  <c r="AY884" i="2"/>
  <c r="AX884" i="2"/>
  <c r="AW884" i="2"/>
  <c r="AZ884" i="2"/>
  <c r="M884" i="2"/>
  <c r="B884" i="2"/>
  <c r="A884" i="2"/>
  <c r="AY883" i="2"/>
  <c r="AX883" i="2"/>
  <c r="AW883" i="2"/>
  <c r="AZ883" i="2"/>
  <c r="M883" i="2"/>
  <c r="B883" i="2"/>
  <c r="A883" i="2"/>
  <c r="AY882" i="2"/>
  <c r="AX882" i="2"/>
  <c r="AW882" i="2"/>
  <c r="AZ882" i="2"/>
  <c r="M882" i="2"/>
  <c r="B882" i="2"/>
  <c r="A882" i="2"/>
  <c r="AY881" i="2"/>
  <c r="AX881" i="2"/>
  <c r="AW881" i="2"/>
  <c r="AZ881" i="2"/>
  <c r="M881" i="2"/>
  <c r="B881" i="2"/>
  <c r="A881" i="2"/>
  <c r="AY880" i="2"/>
  <c r="AX880" i="2"/>
  <c r="AW880" i="2"/>
  <c r="AZ880" i="2"/>
  <c r="M880" i="2"/>
  <c r="B880" i="2"/>
  <c r="A880" i="2"/>
  <c r="AY879" i="2"/>
  <c r="AX879" i="2"/>
  <c r="AW879" i="2"/>
  <c r="AZ879" i="2"/>
  <c r="M879" i="2"/>
  <c r="B879" i="2"/>
  <c r="A879" i="2"/>
  <c r="AY878" i="2"/>
  <c r="AX878" i="2"/>
  <c r="AW878" i="2"/>
  <c r="AZ878" i="2"/>
  <c r="M878" i="2"/>
  <c r="B878" i="2"/>
  <c r="A878" i="2"/>
  <c r="AY877" i="2"/>
  <c r="AX877" i="2"/>
  <c r="AW877" i="2"/>
  <c r="AZ877" i="2"/>
  <c r="M877" i="2"/>
  <c r="B877" i="2"/>
  <c r="A877" i="2"/>
  <c r="AY876" i="2"/>
  <c r="AX876" i="2"/>
  <c r="AW876" i="2"/>
  <c r="AZ876" i="2"/>
  <c r="M876" i="2"/>
  <c r="B876" i="2"/>
  <c r="A876" i="2"/>
  <c r="AY875" i="2"/>
  <c r="AX875" i="2"/>
  <c r="AW875" i="2"/>
  <c r="AZ875" i="2"/>
  <c r="M875" i="2"/>
  <c r="B875" i="2"/>
  <c r="A875" i="2"/>
  <c r="AY874" i="2"/>
  <c r="AX874" i="2"/>
  <c r="AW874" i="2"/>
  <c r="AZ874" i="2"/>
  <c r="M874" i="2"/>
  <c r="B874" i="2"/>
  <c r="A874" i="2"/>
  <c r="AY873" i="2"/>
  <c r="AX873" i="2"/>
  <c r="AW873" i="2"/>
  <c r="AZ873" i="2"/>
  <c r="M873" i="2"/>
  <c r="B873" i="2"/>
  <c r="A873" i="2"/>
  <c r="AY872" i="2"/>
  <c r="AX872" i="2"/>
  <c r="AW872" i="2"/>
  <c r="AZ872" i="2"/>
  <c r="M872" i="2"/>
  <c r="B872" i="2"/>
  <c r="A872" i="2"/>
  <c r="AY871" i="2"/>
  <c r="AX871" i="2"/>
  <c r="AW871" i="2"/>
  <c r="AZ871" i="2"/>
  <c r="M871" i="2"/>
  <c r="B871" i="2"/>
  <c r="A871" i="2"/>
  <c r="AY870" i="2"/>
  <c r="AX870" i="2"/>
  <c r="AW870" i="2"/>
  <c r="AZ870" i="2"/>
  <c r="M870" i="2"/>
  <c r="B870" i="2"/>
  <c r="A870" i="2"/>
  <c r="AY869" i="2"/>
  <c r="AX869" i="2"/>
  <c r="AW869" i="2"/>
  <c r="AZ869" i="2"/>
  <c r="M869" i="2"/>
  <c r="B869" i="2"/>
  <c r="A869" i="2"/>
  <c r="AY868" i="2"/>
  <c r="AX868" i="2"/>
  <c r="AW868" i="2"/>
  <c r="AZ868" i="2"/>
  <c r="M868" i="2"/>
  <c r="B868" i="2"/>
  <c r="A868" i="2"/>
  <c r="AY867" i="2"/>
  <c r="AX867" i="2"/>
  <c r="AW867" i="2"/>
  <c r="AZ867" i="2"/>
  <c r="M867" i="2"/>
  <c r="B867" i="2"/>
  <c r="A867" i="2"/>
  <c r="AY866" i="2"/>
  <c r="AX866" i="2"/>
  <c r="AW866" i="2"/>
  <c r="AZ866" i="2"/>
  <c r="M866" i="2"/>
  <c r="B866" i="2"/>
  <c r="A866" i="2"/>
  <c r="AY865" i="2"/>
  <c r="AX865" i="2"/>
  <c r="AW865" i="2"/>
  <c r="AZ865" i="2"/>
  <c r="M865" i="2"/>
  <c r="B865" i="2"/>
  <c r="A865" i="2"/>
  <c r="AY864" i="2"/>
  <c r="AX864" i="2"/>
  <c r="AW864" i="2"/>
  <c r="AZ864" i="2"/>
  <c r="M864" i="2"/>
  <c r="B864" i="2"/>
  <c r="A864" i="2"/>
  <c r="AY863" i="2"/>
  <c r="AX863" i="2"/>
  <c r="AW863" i="2"/>
  <c r="AZ863" i="2"/>
  <c r="M863" i="2"/>
  <c r="B863" i="2"/>
  <c r="A863" i="2"/>
  <c r="AY862" i="2"/>
  <c r="AX862" i="2"/>
  <c r="AW862" i="2"/>
  <c r="AZ862" i="2"/>
  <c r="M862" i="2"/>
  <c r="B862" i="2"/>
  <c r="A862" i="2"/>
  <c r="AY861" i="2"/>
  <c r="AX861" i="2"/>
  <c r="AW861" i="2"/>
  <c r="AZ861" i="2"/>
  <c r="M861" i="2"/>
  <c r="B861" i="2"/>
  <c r="A861" i="2"/>
  <c r="AY860" i="2"/>
  <c r="AX860" i="2"/>
  <c r="AW860" i="2"/>
  <c r="AZ860" i="2"/>
  <c r="M860" i="2"/>
  <c r="B860" i="2"/>
  <c r="A860" i="2"/>
  <c r="AY859" i="2"/>
  <c r="AX859" i="2"/>
  <c r="AW859" i="2"/>
  <c r="AZ859" i="2"/>
  <c r="M859" i="2"/>
  <c r="B859" i="2"/>
  <c r="A859" i="2"/>
  <c r="AY858" i="2"/>
  <c r="AX858" i="2"/>
  <c r="AW858" i="2"/>
  <c r="AZ858" i="2"/>
  <c r="M858" i="2"/>
  <c r="B858" i="2"/>
  <c r="A858" i="2"/>
  <c r="AY857" i="2"/>
  <c r="AX857" i="2"/>
  <c r="AW857" i="2"/>
  <c r="AZ857" i="2"/>
  <c r="M857" i="2"/>
  <c r="B857" i="2"/>
  <c r="A857" i="2"/>
  <c r="AY856" i="2"/>
  <c r="AX856" i="2"/>
  <c r="AW856" i="2"/>
  <c r="AZ856" i="2"/>
  <c r="M856" i="2"/>
  <c r="B856" i="2"/>
  <c r="A856" i="2"/>
  <c r="AY855" i="2"/>
  <c r="AX855" i="2"/>
  <c r="AW855" i="2"/>
  <c r="AZ855" i="2"/>
  <c r="M855" i="2"/>
  <c r="B855" i="2"/>
  <c r="A855" i="2"/>
  <c r="AY854" i="2"/>
  <c r="AX854" i="2"/>
  <c r="AW854" i="2"/>
  <c r="AZ854" i="2"/>
  <c r="M854" i="2"/>
  <c r="B854" i="2"/>
  <c r="A854" i="2"/>
  <c r="AY853" i="2"/>
  <c r="AX853" i="2"/>
  <c r="AW853" i="2"/>
  <c r="AZ853" i="2"/>
  <c r="M853" i="2"/>
  <c r="B853" i="2"/>
  <c r="A853" i="2"/>
  <c r="AY852" i="2"/>
  <c r="AX852" i="2"/>
  <c r="AW852" i="2"/>
  <c r="AZ852" i="2"/>
  <c r="M852" i="2"/>
  <c r="B852" i="2"/>
  <c r="A852" i="2"/>
  <c r="AY851" i="2"/>
  <c r="AX851" i="2"/>
  <c r="AW851" i="2"/>
  <c r="AZ851" i="2"/>
  <c r="M851" i="2"/>
  <c r="B851" i="2"/>
  <c r="A851" i="2"/>
  <c r="AY850" i="2"/>
  <c r="AX850" i="2"/>
  <c r="AW850" i="2"/>
  <c r="AZ850" i="2"/>
  <c r="M850" i="2"/>
  <c r="B850" i="2"/>
  <c r="A850" i="2"/>
  <c r="AY849" i="2"/>
  <c r="AX849" i="2"/>
  <c r="AW849" i="2"/>
  <c r="AZ849" i="2"/>
  <c r="M849" i="2"/>
  <c r="B849" i="2"/>
  <c r="A849" i="2"/>
  <c r="AY848" i="2"/>
  <c r="AX848" i="2"/>
  <c r="AW848" i="2"/>
  <c r="AZ848" i="2"/>
  <c r="M848" i="2"/>
  <c r="B848" i="2"/>
  <c r="A848" i="2"/>
  <c r="AY847" i="2"/>
  <c r="AX847" i="2"/>
  <c r="AW847" i="2"/>
  <c r="AZ847" i="2"/>
  <c r="M847" i="2"/>
  <c r="B847" i="2"/>
  <c r="A847" i="2"/>
  <c r="AY846" i="2"/>
  <c r="AX846" i="2"/>
  <c r="AW846" i="2"/>
  <c r="AZ846" i="2"/>
  <c r="M846" i="2"/>
  <c r="B846" i="2"/>
  <c r="A846" i="2"/>
  <c r="AY845" i="2"/>
  <c r="AX845" i="2"/>
  <c r="AW845" i="2"/>
  <c r="AZ845" i="2"/>
  <c r="M845" i="2"/>
  <c r="B845" i="2"/>
  <c r="A845" i="2"/>
  <c r="AY844" i="2"/>
  <c r="AX844" i="2"/>
  <c r="AW844" i="2"/>
  <c r="AZ844" i="2"/>
  <c r="M844" i="2"/>
  <c r="B844" i="2"/>
  <c r="A844" i="2"/>
  <c r="AY843" i="2"/>
  <c r="AX843" i="2"/>
  <c r="AW843" i="2"/>
  <c r="AZ843" i="2"/>
  <c r="M843" i="2"/>
  <c r="B843" i="2"/>
  <c r="A843" i="2"/>
  <c r="AY842" i="2"/>
  <c r="AX842" i="2"/>
  <c r="AW842" i="2"/>
  <c r="AZ842" i="2"/>
  <c r="M842" i="2"/>
  <c r="B842" i="2"/>
  <c r="A842" i="2"/>
  <c r="AY841" i="2"/>
  <c r="AX841" i="2"/>
  <c r="AW841" i="2"/>
  <c r="AZ841" i="2"/>
  <c r="M841" i="2"/>
  <c r="B841" i="2"/>
  <c r="A841" i="2"/>
  <c r="AY840" i="2"/>
  <c r="AX840" i="2"/>
  <c r="AW840" i="2"/>
  <c r="AZ840" i="2"/>
  <c r="M840" i="2"/>
  <c r="B840" i="2"/>
  <c r="A840" i="2"/>
  <c r="AY839" i="2"/>
  <c r="AX839" i="2"/>
  <c r="AW839" i="2"/>
  <c r="AZ839" i="2"/>
  <c r="M839" i="2"/>
  <c r="B839" i="2"/>
  <c r="A839" i="2"/>
  <c r="AY838" i="2"/>
  <c r="AX838" i="2"/>
  <c r="AW838" i="2"/>
  <c r="AZ838" i="2"/>
  <c r="M838" i="2"/>
  <c r="B838" i="2"/>
  <c r="A838" i="2"/>
  <c r="AY837" i="2"/>
  <c r="AX837" i="2"/>
  <c r="AW837" i="2"/>
  <c r="AZ837" i="2"/>
  <c r="M837" i="2"/>
  <c r="B837" i="2"/>
  <c r="A837" i="2"/>
  <c r="AY836" i="2"/>
  <c r="AX836" i="2"/>
  <c r="AW836" i="2"/>
  <c r="AZ836" i="2"/>
  <c r="M836" i="2"/>
  <c r="B836" i="2"/>
  <c r="A836" i="2"/>
  <c r="AY835" i="2"/>
  <c r="AX835" i="2"/>
  <c r="AW835" i="2"/>
  <c r="AZ835" i="2"/>
  <c r="M835" i="2"/>
  <c r="B835" i="2"/>
  <c r="A835" i="2"/>
  <c r="AY834" i="2"/>
  <c r="AX834" i="2"/>
  <c r="AW834" i="2"/>
  <c r="AZ834" i="2"/>
  <c r="M834" i="2"/>
  <c r="B834" i="2"/>
  <c r="A834" i="2"/>
  <c r="AY833" i="2"/>
  <c r="AX833" i="2"/>
  <c r="AW833" i="2"/>
  <c r="AZ833" i="2"/>
  <c r="M833" i="2"/>
  <c r="B833" i="2"/>
  <c r="A833" i="2"/>
  <c r="AY832" i="2"/>
  <c r="AX832" i="2"/>
  <c r="AW832" i="2"/>
  <c r="AZ832" i="2"/>
  <c r="M832" i="2"/>
  <c r="B832" i="2"/>
  <c r="A832" i="2"/>
  <c r="AY831" i="2"/>
  <c r="AX831" i="2"/>
  <c r="AW831" i="2"/>
  <c r="AZ831" i="2"/>
  <c r="M831" i="2"/>
  <c r="B831" i="2"/>
  <c r="A831" i="2"/>
  <c r="AY830" i="2"/>
  <c r="AX830" i="2"/>
  <c r="AW830" i="2"/>
  <c r="AZ830" i="2"/>
  <c r="M830" i="2"/>
  <c r="B830" i="2"/>
  <c r="A830" i="2"/>
  <c r="AY829" i="2"/>
  <c r="AX829" i="2"/>
  <c r="AW829" i="2"/>
  <c r="AZ829" i="2"/>
  <c r="M829" i="2"/>
  <c r="B829" i="2"/>
  <c r="A829" i="2"/>
  <c r="AY828" i="2"/>
  <c r="AX828" i="2"/>
  <c r="AW828" i="2"/>
  <c r="AZ828" i="2"/>
  <c r="M828" i="2"/>
  <c r="B828" i="2"/>
  <c r="A828" i="2"/>
  <c r="AY827" i="2"/>
  <c r="AX827" i="2"/>
  <c r="AW827" i="2"/>
  <c r="AZ827" i="2"/>
  <c r="M827" i="2"/>
  <c r="B827" i="2"/>
  <c r="A827" i="2"/>
  <c r="AY826" i="2"/>
  <c r="AX826" i="2"/>
  <c r="AW826" i="2"/>
  <c r="AZ826" i="2"/>
  <c r="M826" i="2"/>
  <c r="B826" i="2"/>
  <c r="A826" i="2"/>
  <c r="AY825" i="2"/>
  <c r="AX825" i="2"/>
  <c r="AW825" i="2"/>
  <c r="AZ825" i="2"/>
  <c r="M825" i="2"/>
  <c r="B825" i="2"/>
  <c r="A825" i="2"/>
  <c r="AY824" i="2"/>
  <c r="AX824" i="2"/>
  <c r="AW824" i="2"/>
  <c r="AZ824" i="2"/>
  <c r="M824" i="2"/>
  <c r="B824" i="2"/>
  <c r="A824" i="2"/>
  <c r="AY823" i="2"/>
  <c r="AX823" i="2"/>
  <c r="AW823" i="2"/>
  <c r="AZ823" i="2"/>
  <c r="M823" i="2"/>
  <c r="B823" i="2"/>
  <c r="A823" i="2"/>
  <c r="AY822" i="2"/>
  <c r="AX822" i="2"/>
  <c r="AW822" i="2"/>
  <c r="AZ822" i="2"/>
  <c r="M822" i="2"/>
  <c r="B822" i="2"/>
  <c r="A822" i="2"/>
  <c r="AY821" i="2"/>
  <c r="AX821" i="2"/>
  <c r="AW821" i="2"/>
  <c r="AZ821" i="2"/>
  <c r="M821" i="2"/>
  <c r="B821" i="2"/>
  <c r="A821" i="2"/>
  <c r="AY820" i="2"/>
  <c r="AX820" i="2"/>
  <c r="AW820" i="2"/>
  <c r="AZ820" i="2"/>
  <c r="M820" i="2"/>
  <c r="B820" i="2"/>
  <c r="A820" i="2"/>
  <c r="AY819" i="2"/>
  <c r="AX819" i="2"/>
  <c r="AW819" i="2"/>
  <c r="AZ819" i="2"/>
  <c r="M819" i="2"/>
  <c r="B819" i="2"/>
  <c r="A819" i="2"/>
  <c r="AY818" i="2"/>
  <c r="AX818" i="2"/>
  <c r="AW818" i="2"/>
  <c r="AZ818" i="2"/>
  <c r="M818" i="2"/>
  <c r="B818" i="2"/>
  <c r="A818" i="2"/>
  <c r="AY817" i="2"/>
  <c r="AX817" i="2"/>
  <c r="AW817" i="2"/>
  <c r="AZ817" i="2"/>
  <c r="M817" i="2"/>
  <c r="B817" i="2"/>
  <c r="A817" i="2"/>
  <c r="AY816" i="2"/>
  <c r="AX816" i="2"/>
  <c r="AW816" i="2"/>
  <c r="AZ816" i="2"/>
  <c r="M816" i="2"/>
  <c r="B816" i="2"/>
  <c r="A816" i="2"/>
  <c r="AY815" i="2"/>
  <c r="AX815" i="2"/>
  <c r="AW815" i="2"/>
  <c r="AZ815" i="2"/>
  <c r="M815" i="2"/>
  <c r="B815" i="2"/>
  <c r="A815" i="2"/>
  <c r="AY814" i="2"/>
  <c r="AX814" i="2"/>
  <c r="AW814" i="2"/>
  <c r="AZ814" i="2"/>
  <c r="M814" i="2"/>
  <c r="B814" i="2"/>
  <c r="A814" i="2"/>
  <c r="AY813" i="2"/>
  <c r="AX813" i="2"/>
  <c r="AW813" i="2"/>
  <c r="AZ813" i="2"/>
  <c r="M813" i="2"/>
  <c r="B813" i="2"/>
  <c r="A813" i="2"/>
  <c r="AY812" i="2"/>
  <c r="AX812" i="2"/>
  <c r="AW812" i="2"/>
  <c r="AZ812" i="2"/>
  <c r="M812" i="2"/>
  <c r="B812" i="2"/>
  <c r="A812" i="2"/>
  <c r="AY811" i="2"/>
  <c r="AX811" i="2"/>
  <c r="AW811" i="2"/>
  <c r="AZ811" i="2"/>
  <c r="M811" i="2"/>
  <c r="B811" i="2"/>
  <c r="A811" i="2"/>
  <c r="AY810" i="2"/>
  <c r="AX810" i="2"/>
  <c r="AW810" i="2"/>
  <c r="AZ810" i="2"/>
  <c r="M810" i="2"/>
  <c r="B810" i="2"/>
  <c r="A810" i="2"/>
  <c r="AY809" i="2"/>
  <c r="AX809" i="2"/>
  <c r="AW809" i="2"/>
  <c r="AZ809" i="2"/>
  <c r="M809" i="2"/>
  <c r="B809" i="2"/>
  <c r="A809" i="2"/>
  <c r="AY808" i="2"/>
  <c r="AX808" i="2"/>
  <c r="AW808" i="2"/>
  <c r="AZ808" i="2"/>
  <c r="M808" i="2"/>
  <c r="B808" i="2"/>
  <c r="A808" i="2"/>
  <c r="AY807" i="2"/>
  <c r="AX807" i="2"/>
  <c r="AW807" i="2"/>
  <c r="AZ807" i="2"/>
  <c r="M807" i="2"/>
  <c r="B807" i="2"/>
  <c r="A807" i="2"/>
  <c r="AY806" i="2"/>
  <c r="AX806" i="2"/>
  <c r="AW806" i="2"/>
  <c r="AZ806" i="2"/>
  <c r="M806" i="2"/>
  <c r="B806" i="2"/>
  <c r="A806" i="2"/>
  <c r="AY805" i="2"/>
  <c r="AX805" i="2"/>
  <c r="AW805" i="2"/>
  <c r="AZ805" i="2"/>
  <c r="M805" i="2"/>
  <c r="B805" i="2"/>
  <c r="A805" i="2"/>
  <c r="AY804" i="2"/>
  <c r="AX804" i="2"/>
  <c r="AW804" i="2"/>
  <c r="AZ804" i="2"/>
  <c r="M804" i="2"/>
  <c r="B804" i="2"/>
  <c r="A804" i="2"/>
  <c r="AY803" i="2"/>
  <c r="AX803" i="2"/>
  <c r="AW803" i="2"/>
  <c r="AZ803" i="2"/>
  <c r="M803" i="2"/>
  <c r="B803" i="2"/>
  <c r="A803" i="2"/>
  <c r="AY802" i="2"/>
  <c r="AX802" i="2"/>
  <c r="AW802" i="2"/>
  <c r="AZ802" i="2"/>
  <c r="M802" i="2"/>
  <c r="B802" i="2"/>
  <c r="A802" i="2"/>
  <c r="AY801" i="2"/>
  <c r="AX801" i="2"/>
  <c r="AW801" i="2"/>
  <c r="AZ801" i="2"/>
  <c r="M801" i="2"/>
  <c r="B801" i="2"/>
  <c r="A801" i="2"/>
  <c r="AY800" i="2"/>
  <c r="AX800" i="2"/>
  <c r="AW800" i="2"/>
  <c r="AZ800" i="2"/>
  <c r="M800" i="2"/>
  <c r="B800" i="2"/>
  <c r="A800" i="2"/>
  <c r="AY799" i="2"/>
  <c r="AX799" i="2"/>
  <c r="AW799" i="2"/>
  <c r="AZ799" i="2"/>
  <c r="M799" i="2"/>
  <c r="B799" i="2"/>
  <c r="A799" i="2"/>
  <c r="AY798" i="2"/>
  <c r="AX798" i="2"/>
  <c r="AW798" i="2"/>
  <c r="AZ798" i="2"/>
  <c r="M798" i="2"/>
  <c r="B798" i="2"/>
  <c r="A798" i="2"/>
  <c r="AY797" i="2"/>
  <c r="AX797" i="2"/>
  <c r="AW797" i="2"/>
  <c r="AZ797" i="2"/>
  <c r="M797" i="2"/>
  <c r="B797" i="2"/>
  <c r="A797" i="2"/>
  <c r="AY796" i="2"/>
  <c r="AX796" i="2"/>
  <c r="AW796" i="2"/>
  <c r="AZ796" i="2"/>
  <c r="M796" i="2"/>
  <c r="B796" i="2"/>
  <c r="A796" i="2"/>
  <c r="AY795" i="2"/>
  <c r="AX795" i="2"/>
  <c r="AW795" i="2"/>
  <c r="AZ795" i="2"/>
  <c r="M795" i="2"/>
  <c r="B795" i="2"/>
  <c r="A795" i="2"/>
  <c r="AY794" i="2"/>
  <c r="AX794" i="2"/>
  <c r="AW794" i="2"/>
  <c r="AZ794" i="2"/>
  <c r="M794" i="2"/>
  <c r="B794" i="2"/>
  <c r="A794" i="2"/>
  <c r="AY793" i="2"/>
  <c r="AX793" i="2"/>
  <c r="AW793" i="2"/>
  <c r="AZ793" i="2"/>
  <c r="M793" i="2"/>
  <c r="B793" i="2"/>
  <c r="A793" i="2"/>
  <c r="AY792" i="2"/>
  <c r="AX792" i="2"/>
  <c r="AW792" i="2"/>
  <c r="AZ792" i="2"/>
  <c r="M792" i="2"/>
  <c r="B792" i="2"/>
  <c r="A792" i="2"/>
  <c r="AY791" i="2"/>
  <c r="AX791" i="2"/>
  <c r="AW791" i="2"/>
  <c r="AZ791" i="2"/>
  <c r="M791" i="2"/>
  <c r="B791" i="2"/>
  <c r="A791" i="2"/>
  <c r="AY790" i="2"/>
  <c r="AX790" i="2"/>
  <c r="AW790" i="2"/>
  <c r="AZ790" i="2"/>
  <c r="M790" i="2"/>
  <c r="B790" i="2"/>
  <c r="A790" i="2"/>
  <c r="AY789" i="2"/>
  <c r="AX789" i="2"/>
  <c r="AW789" i="2"/>
  <c r="AZ789" i="2"/>
  <c r="M789" i="2"/>
  <c r="B789" i="2"/>
  <c r="A789" i="2"/>
  <c r="AY788" i="2"/>
  <c r="AX788" i="2"/>
  <c r="AW788" i="2"/>
  <c r="AZ788" i="2"/>
  <c r="M788" i="2"/>
  <c r="B788" i="2"/>
  <c r="A788" i="2"/>
  <c r="AY787" i="2"/>
  <c r="AX787" i="2"/>
  <c r="AW787" i="2"/>
  <c r="AZ787" i="2"/>
  <c r="M787" i="2"/>
  <c r="B787" i="2"/>
  <c r="A787" i="2"/>
  <c r="AY786" i="2"/>
  <c r="AX786" i="2"/>
  <c r="AW786" i="2"/>
  <c r="AZ786" i="2"/>
  <c r="M786" i="2"/>
  <c r="B786" i="2"/>
  <c r="A786" i="2"/>
  <c r="AY785" i="2"/>
  <c r="AX785" i="2"/>
  <c r="AW785" i="2"/>
  <c r="AZ785" i="2"/>
  <c r="M785" i="2"/>
  <c r="B785" i="2"/>
  <c r="A785" i="2"/>
  <c r="AY784" i="2"/>
  <c r="AX784" i="2"/>
  <c r="AW784" i="2"/>
  <c r="AZ784" i="2"/>
  <c r="M784" i="2"/>
  <c r="B784" i="2"/>
  <c r="A784" i="2"/>
  <c r="AY783" i="2"/>
  <c r="AX783" i="2"/>
  <c r="AW783" i="2"/>
  <c r="AZ783" i="2"/>
  <c r="M783" i="2"/>
  <c r="B783" i="2"/>
  <c r="A783" i="2"/>
  <c r="AY782" i="2"/>
  <c r="AX782" i="2"/>
  <c r="AW782" i="2"/>
  <c r="AZ782" i="2"/>
  <c r="M782" i="2"/>
  <c r="B782" i="2"/>
  <c r="A782" i="2"/>
  <c r="AY781" i="2"/>
  <c r="AX781" i="2"/>
  <c r="AW781" i="2"/>
  <c r="AZ781" i="2"/>
  <c r="M781" i="2"/>
  <c r="B781" i="2"/>
  <c r="A781" i="2"/>
  <c r="AY780" i="2"/>
  <c r="AX780" i="2"/>
  <c r="AW780" i="2"/>
  <c r="AZ780" i="2"/>
  <c r="M780" i="2"/>
  <c r="B780" i="2"/>
  <c r="A780" i="2"/>
  <c r="AY779" i="2"/>
  <c r="AX779" i="2"/>
  <c r="AW779" i="2"/>
  <c r="AZ779" i="2"/>
  <c r="M779" i="2"/>
  <c r="B779" i="2"/>
  <c r="A779" i="2"/>
  <c r="AY778" i="2"/>
  <c r="AX778" i="2"/>
  <c r="AW778" i="2"/>
  <c r="AZ778" i="2"/>
  <c r="M778" i="2"/>
  <c r="B778" i="2"/>
  <c r="A778" i="2"/>
  <c r="AY777" i="2"/>
  <c r="AX777" i="2"/>
  <c r="AW777" i="2"/>
  <c r="AZ777" i="2"/>
  <c r="M777" i="2"/>
  <c r="B777" i="2"/>
  <c r="A777" i="2"/>
  <c r="AY776" i="2"/>
  <c r="AX776" i="2"/>
  <c r="AW776" i="2"/>
  <c r="AZ776" i="2"/>
  <c r="M776" i="2"/>
  <c r="B776" i="2"/>
  <c r="A776" i="2"/>
  <c r="AY775" i="2"/>
  <c r="AX775" i="2"/>
  <c r="AW775" i="2"/>
  <c r="AZ775" i="2"/>
  <c r="M775" i="2"/>
  <c r="B775" i="2"/>
  <c r="A775" i="2"/>
  <c r="AY774" i="2"/>
  <c r="AX774" i="2"/>
  <c r="AW774" i="2"/>
  <c r="AZ774" i="2"/>
  <c r="M774" i="2"/>
  <c r="B774" i="2"/>
  <c r="A774" i="2"/>
  <c r="AY773" i="2"/>
  <c r="AX773" i="2"/>
  <c r="AW773" i="2"/>
  <c r="AZ773" i="2"/>
  <c r="M773" i="2"/>
  <c r="B773" i="2"/>
  <c r="A773" i="2"/>
  <c r="AY772" i="2"/>
  <c r="AX772" i="2"/>
  <c r="AW772" i="2"/>
  <c r="AZ772" i="2"/>
  <c r="M772" i="2"/>
  <c r="B772" i="2"/>
  <c r="A772" i="2"/>
  <c r="AY771" i="2"/>
  <c r="AX771" i="2"/>
  <c r="AW771" i="2"/>
  <c r="AZ771" i="2"/>
  <c r="M771" i="2"/>
  <c r="B771" i="2"/>
  <c r="A771" i="2"/>
  <c r="AY770" i="2"/>
  <c r="AX770" i="2"/>
  <c r="AW770" i="2"/>
  <c r="AZ770" i="2"/>
  <c r="M770" i="2"/>
  <c r="B770" i="2"/>
  <c r="A770" i="2"/>
  <c r="AY769" i="2"/>
  <c r="AX769" i="2"/>
  <c r="AW769" i="2"/>
  <c r="AZ769" i="2"/>
  <c r="M769" i="2"/>
  <c r="B769" i="2"/>
  <c r="A769" i="2"/>
  <c r="AY768" i="2"/>
  <c r="AX768" i="2"/>
  <c r="AW768" i="2"/>
  <c r="AZ768" i="2"/>
  <c r="M768" i="2"/>
  <c r="B768" i="2"/>
  <c r="A768" i="2"/>
  <c r="AY767" i="2"/>
  <c r="AX767" i="2"/>
  <c r="AW767" i="2"/>
  <c r="AZ767" i="2"/>
  <c r="M767" i="2"/>
  <c r="B767" i="2"/>
  <c r="A767" i="2"/>
  <c r="AY766" i="2"/>
  <c r="AX766" i="2"/>
  <c r="AW766" i="2"/>
  <c r="AZ766" i="2"/>
  <c r="M766" i="2"/>
  <c r="B766" i="2"/>
  <c r="A766" i="2"/>
  <c r="AY765" i="2"/>
  <c r="AX765" i="2"/>
  <c r="AW765" i="2"/>
  <c r="AZ765" i="2"/>
  <c r="M765" i="2"/>
  <c r="B765" i="2"/>
  <c r="A765" i="2"/>
  <c r="AY764" i="2"/>
  <c r="AX764" i="2"/>
  <c r="AW764" i="2"/>
  <c r="AZ764" i="2"/>
  <c r="M764" i="2"/>
  <c r="B764" i="2"/>
  <c r="A764" i="2"/>
  <c r="AY763" i="2"/>
  <c r="AX763" i="2"/>
  <c r="AW763" i="2"/>
  <c r="AZ763" i="2"/>
  <c r="M763" i="2"/>
  <c r="B763" i="2"/>
  <c r="A763" i="2"/>
  <c r="AY762" i="2"/>
  <c r="AX762" i="2"/>
  <c r="AW762" i="2"/>
  <c r="AZ762" i="2"/>
  <c r="M762" i="2"/>
  <c r="B762" i="2"/>
  <c r="A762" i="2"/>
  <c r="AY761" i="2"/>
  <c r="AX761" i="2"/>
  <c r="AW761" i="2"/>
  <c r="AZ761" i="2"/>
  <c r="M761" i="2"/>
  <c r="B761" i="2"/>
  <c r="A761" i="2"/>
  <c r="AY760" i="2"/>
  <c r="AX760" i="2"/>
  <c r="AW760" i="2"/>
  <c r="AZ760" i="2"/>
  <c r="M760" i="2"/>
  <c r="B760" i="2"/>
  <c r="A760" i="2"/>
  <c r="AY759" i="2"/>
  <c r="AX759" i="2"/>
  <c r="AW759" i="2"/>
  <c r="AZ759" i="2"/>
  <c r="M759" i="2"/>
  <c r="B759" i="2"/>
  <c r="A759" i="2"/>
  <c r="AY758" i="2"/>
  <c r="AX758" i="2"/>
  <c r="AW758" i="2"/>
  <c r="AZ758" i="2"/>
  <c r="M758" i="2"/>
  <c r="B758" i="2"/>
  <c r="A758" i="2"/>
  <c r="AY757" i="2"/>
  <c r="AX757" i="2"/>
  <c r="AW757" i="2"/>
  <c r="AZ757" i="2"/>
  <c r="M757" i="2"/>
  <c r="B757" i="2"/>
  <c r="A757" i="2"/>
  <c r="AY756" i="2"/>
  <c r="AX756" i="2"/>
  <c r="AW756" i="2"/>
  <c r="AZ756" i="2"/>
  <c r="M756" i="2"/>
  <c r="B756" i="2"/>
  <c r="A756" i="2"/>
  <c r="AY755" i="2"/>
  <c r="AX755" i="2"/>
  <c r="AW755" i="2"/>
  <c r="AZ755" i="2"/>
  <c r="M755" i="2"/>
  <c r="B755" i="2"/>
  <c r="A755" i="2"/>
  <c r="AY754" i="2"/>
  <c r="AX754" i="2"/>
  <c r="AW754" i="2"/>
  <c r="AZ754" i="2"/>
  <c r="M754" i="2"/>
  <c r="B754" i="2"/>
  <c r="A754" i="2"/>
  <c r="AY753" i="2"/>
  <c r="AX753" i="2"/>
  <c r="AW753" i="2"/>
  <c r="AZ753" i="2"/>
  <c r="M753" i="2"/>
  <c r="B753" i="2"/>
  <c r="A753" i="2"/>
  <c r="AY752" i="2"/>
  <c r="AX752" i="2"/>
  <c r="AW752" i="2"/>
  <c r="AZ752" i="2"/>
  <c r="M752" i="2"/>
  <c r="B752" i="2"/>
  <c r="A752" i="2"/>
  <c r="AY751" i="2"/>
  <c r="AX751" i="2"/>
  <c r="AW751" i="2"/>
  <c r="AZ751" i="2"/>
  <c r="M751" i="2"/>
  <c r="B751" i="2"/>
  <c r="A751" i="2"/>
  <c r="AY750" i="2"/>
  <c r="AX750" i="2"/>
  <c r="AW750" i="2"/>
  <c r="AZ750" i="2"/>
  <c r="M750" i="2"/>
  <c r="B750" i="2"/>
  <c r="A750" i="2"/>
  <c r="AY749" i="2"/>
  <c r="AX749" i="2"/>
  <c r="AW749" i="2"/>
  <c r="AZ749" i="2"/>
  <c r="M749" i="2"/>
  <c r="B749" i="2"/>
  <c r="A749" i="2"/>
  <c r="AY748" i="2"/>
  <c r="AX748" i="2"/>
  <c r="AW748" i="2"/>
  <c r="AZ748" i="2"/>
  <c r="M748" i="2"/>
  <c r="B748" i="2"/>
  <c r="A748" i="2"/>
  <c r="AY747" i="2"/>
  <c r="AX747" i="2"/>
  <c r="AW747" i="2"/>
  <c r="AZ747" i="2"/>
  <c r="M747" i="2"/>
  <c r="B747" i="2"/>
  <c r="A747" i="2"/>
  <c r="AY746" i="2"/>
  <c r="AX746" i="2"/>
  <c r="AW746" i="2"/>
  <c r="AZ746" i="2"/>
  <c r="M746" i="2"/>
  <c r="B746" i="2"/>
  <c r="A746" i="2"/>
  <c r="AY745" i="2"/>
  <c r="AX745" i="2"/>
  <c r="AW745" i="2"/>
  <c r="AZ745" i="2"/>
  <c r="M745" i="2"/>
  <c r="B745" i="2"/>
  <c r="A745" i="2"/>
  <c r="AY744" i="2"/>
  <c r="AX744" i="2"/>
  <c r="AW744" i="2"/>
  <c r="AZ744" i="2"/>
  <c r="M744" i="2"/>
  <c r="B744" i="2"/>
  <c r="A744" i="2"/>
  <c r="AY743" i="2"/>
  <c r="AX743" i="2"/>
  <c r="AW743" i="2"/>
  <c r="AZ743" i="2"/>
  <c r="M743" i="2"/>
  <c r="B743" i="2"/>
  <c r="A743" i="2"/>
  <c r="AY742" i="2"/>
  <c r="AX742" i="2"/>
  <c r="AW742" i="2"/>
  <c r="AZ742" i="2"/>
  <c r="M742" i="2"/>
  <c r="B742" i="2"/>
  <c r="A742" i="2"/>
  <c r="AY741" i="2"/>
  <c r="AX741" i="2"/>
  <c r="AW741" i="2"/>
  <c r="AZ741" i="2"/>
  <c r="M741" i="2"/>
  <c r="B741" i="2"/>
  <c r="A741" i="2"/>
  <c r="AY740" i="2"/>
  <c r="AX740" i="2"/>
  <c r="AW740" i="2"/>
  <c r="AZ740" i="2"/>
  <c r="M740" i="2"/>
  <c r="B740" i="2"/>
  <c r="A740" i="2"/>
  <c r="AY739" i="2"/>
  <c r="AX739" i="2"/>
  <c r="AW739" i="2"/>
  <c r="AZ739" i="2"/>
  <c r="M739" i="2"/>
  <c r="B739" i="2"/>
  <c r="A739" i="2"/>
  <c r="AY738" i="2"/>
  <c r="AX738" i="2"/>
  <c r="AW738" i="2"/>
  <c r="AZ738" i="2"/>
  <c r="M738" i="2"/>
  <c r="B738" i="2"/>
  <c r="A738" i="2"/>
  <c r="AY737" i="2"/>
  <c r="AX737" i="2"/>
  <c r="AW737" i="2"/>
  <c r="AZ737" i="2"/>
  <c r="M737" i="2"/>
  <c r="B737" i="2"/>
  <c r="A737" i="2"/>
  <c r="AY736" i="2"/>
  <c r="AX736" i="2"/>
  <c r="AW736" i="2"/>
  <c r="AZ736" i="2"/>
  <c r="M736" i="2"/>
  <c r="B736" i="2"/>
  <c r="A736" i="2"/>
  <c r="AY735" i="2"/>
  <c r="AX735" i="2"/>
  <c r="AW735" i="2"/>
  <c r="AZ735" i="2"/>
  <c r="M735" i="2"/>
  <c r="B735" i="2"/>
  <c r="A735" i="2"/>
  <c r="AY734" i="2"/>
  <c r="AX734" i="2"/>
  <c r="AW734" i="2"/>
  <c r="AZ734" i="2"/>
  <c r="M734" i="2"/>
  <c r="B734" i="2"/>
  <c r="A734" i="2"/>
  <c r="AY733" i="2"/>
  <c r="AX733" i="2"/>
  <c r="AW733" i="2"/>
  <c r="AZ733" i="2"/>
  <c r="M733" i="2"/>
  <c r="B733" i="2"/>
  <c r="A733" i="2"/>
  <c r="AY732" i="2"/>
  <c r="AX732" i="2"/>
  <c r="AW732" i="2"/>
  <c r="AZ732" i="2"/>
  <c r="M732" i="2"/>
  <c r="B732" i="2"/>
  <c r="A732" i="2"/>
  <c r="AY731" i="2"/>
  <c r="AX731" i="2"/>
  <c r="AW731" i="2"/>
  <c r="AZ731" i="2"/>
  <c r="M731" i="2"/>
  <c r="B731" i="2"/>
  <c r="A731" i="2"/>
  <c r="AY730" i="2"/>
  <c r="AX730" i="2"/>
  <c r="AW730" i="2"/>
  <c r="AZ730" i="2"/>
  <c r="M730" i="2"/>
  <c r="B730" i="2"/>
  <c r="A730" i="2"/>
  <c r="AY729" i="2"/>
  <c r="AX729" i="2"/>
  <c r="AW729" i="2"/>
  <c r="AZ729" i="2"/>
  <c r="M729" i="2"/>
  <c r="B729" i="2"/>
  <c r="A729" i="2"/>
  <c r="AY728" i="2"/>
  <c r="AX728" i="2"/>
  <c r="AW728" i="2"/>
  <c r="AZ728" i="2"/>
  <c r="M728" i="2"/>
  <c r="B728" i="2"/>
  <c r="A728" i="2"/>
  <c r="AY727" i="2"/>
  <c r="AX727" i="2"/>
  <c r="AW727" i="2"/>
  <c r="AZ727" i="2"/>
  <c r="M727" i="2"/>
  <c r="B727" i="2"/>
  <c r="A727" i="2"/>
  <c r="AY726" i="2"/>
  <c r="AX726" i="2"/>
  <c r="AW726" i="2"/>
  <c r="AZ726" i="2"/>
  <c r="M726" i="2"/>
  <c r="B726" i="2"/>
  <c r="A726" i="2"/>
  <c r="AY725" i="2"/>
  <c r="AX725" i="2"/>
  <c r="AW725" i="2"/>
  <c r="AZ725" i="2"/>
  <c r="M725" i="2"/>
  <c r="B725" i="2"/>
  <c r="A725" i="2"/>
  <c r="AY724" i="2"/>
  <c r="AX724" i="2"/>
  <c r="AW724" i="2"/>
  <c r="AZ724" i="2"/>
  <c r="M724" i="2"/>
  <c r="B724" i="2"/>
  <c r="A724" i="2"/>
  <c r="AY723" i="2"/>
  <c r="AX723" i="2"/>
  <c r="AW723" i="2"/>
  <c r="AZ723" i="2"/>
  <c r="M723" i="2"/>
  <c r="B723" i="2"/>
  <c r="A723" i="2"/>
  <c r="AY722" i="2"/>
  <c r="AX722" i="2"/>
  <c r="AW722" i="2"/>
  <c r="AZ722" i="2"/>
  <c r="M722" i="2"/>
  <c r="B722" i="2"/>
  <c r="A722" i="2"/>
  <c r="AY721" i="2"/>
  <c r="AX721" i="2"/>
  <c r="AW721" i="2"/>
  <c r="AZ721" i="2"/>
  <c r="M721" i="2"/>
  <c r="B721" i="2"/>
  <c r="A721" i="2"/>
  <c r="AY720" i="2"/>
  <c r="AX720" i="2"/>
  <c r="AW720" i="2"/>
  <c r="AZ720" i="2"/>
  <c r="M720" i="2"/>
  <c r="B720" i="2"/>
  <c r="A720" i="2"/>
  <c r="AY719" i="2"/>
  <c r="AX719" i="2"/>
  <c r="AW719" i="2"/>
  <c r="AZ719" i="2"/>
  <c r="M719" i="2"/>
  <c r="B719" i="2"/>
  <c r="A719" i="2"/>
  <c r="AY718" i="2"/>
  <c r="AX718" i="2"/>
  <c r="AW718" i="2"/>
  <c r="AZ718" i="2"/>
  <c r="M718" i="2"/>
  <c r="B718" i="2"/>
  <c r="A718" i="2"/>
  <c r="AY717" i="2"/>
  <c r="AX717" i="2"/>
  <c r="AW717" i="2"/>
  <c r="AZ717" i="2"/>
  <c r="M717" i="2"/>
  <c r="B717" i="2"/>
  <c r="A717" i="2"/>
  <c r="AY716" i="2"/>
  <c r="AX716" i="2"/>
  <c r="AW716" i="2"/>
  <c r="AZ716" i="2"/>
  <c r="M716" i="2"/>
  <c r="B716" i="2"/>
  <c r="A716" i="2"/>
  <c r="AY715" i="2"/>
  <c r="AX715" i="2"/>
  <c r="AW715" i="2"/>
  <c r="AZ715" i="2"/>
  <c r="M715" i="2"/>
  <c r="B715" i="2"/>
  <c r="A715" i="2"/>
  <c r="AY714" i="2"/>
  <c r="AX714" i="2"/>
  <c r="AW714" i="2"/>
  <c r="AZ714" i="2"/>
  <c r="M714" i="2"/>
  <c r="B714" i="2"/>
  <c r="A714" i="2"/>
  <c r="AY713" i="2"/>
  <c r="AX713" i="2"/>
  <c r="AW713" i="2"/>
  <c r="AZ713" i="2"/>
  <c r="M713" i="2"/>
  <c r="B713" i="2"/>
  <c r="A713" i="2"/>
  <c r="AY712" i="2"/>
  <c r="AX712" i="2"/>
  <c r="AW712" i="2"/>
  <c r="AZ712" i="2"/>
  <c r="M712" i="2"/>
  <c r="B712" i="2"/>
  <c r="A712" i="2"/>
  <c r="AY711" i="2"/>
  <c r="AX711" i="2"/>
  <c r="AW711" i="2"/>
  <c r="AZ711" i="2"/>
  <c r="M711" i="2"/>
  <c r="B711" i="2"/>
  <c r="A711" i="2"/>
  <c r="AY710" i="2"/>
  <c r="AX710" i="2"/>
  <c r="AW710" i="2"/>
  <c r="AZ710" i="2"/>
  <c r="M710" i="2"/>
  <c r="B710" i="2"/>
  <c r="A710" i="2"/>
  <c r="AY709" i="2"/>
  <c r="AX709" i="2"/>
  <c r="AW709" i="2"/>
  <c r="AZ709" i="2"/>
  <c r="M709" i="2"/>
  <c r="B709" i="2"/>
  <c r="A709" i="2"/>
  <c r="AY708" i="2"/>
  <c r="AX708" i="2"/>
  <c r="AW708" i="2"/>
  <c r="AZ708" i="2"/>
  <c r="M708" i="2"/>
  <c r="B708" i="2"/>
  <c r="A708" i="2"/>
  <c r="AY707" i="2"/>
  <c r="AX707" i="2"/>
  <c r="AW707" i="2"/>
  <c r="AZ707" i="2"/>
  <c r="M707" i="2"/>
  <c r="B707" i="2"/>
  <c r="A707" i="2"/>
  <c r="AY706" i="2"/>
  <c r="AX706" i="2"/>
  <c r="AW706" i="2"/>
  <c r="AZ706" i="2"/>
  <c r="M706" i="2"/>
  <c r="B706" i="2"/>
  <c r="A706" i="2"/>
  <c r="AY705" i="2"/>
  <c r="AX705" i="2"/>
  <c r="AW705" i="2"/>
  <c r="AZ705" i="2"/>
  <c r="M705" i="2"/>
  <c r="B705" i="2"/>
  <c r="A705" i="2"/>
  <c r="AY704" i="2"/>
  <c r="AX704" i="2"/>
  <c r="AW704" i="2"/>
  <c r="AZ704" i="2"/>
  <c r="M704" i="2"/>
  <c r="B704" i="2"/>
  <c r="A704" i="2"/>
  <c r="AY703" i="2"/>
  <c r="AX703" i="2"/>
  <c r="AW703" i="2"/>
  <c r="AZ703" i="2"/>
  <c r="M703" i="2"/>
  <c r="B703" i="2"/>
  <c r="A703" i="2"/>
  <c r="AY702" i="2"/>
  <c r="AX702" i="2"/>
  <c r="AW702" i="2"/>
  <c r="AZ702" i="2"/>
  <c r="M702" i="2"/>
  <c r="B702" i="2"/>
  <c r="A702" i="2"/>
  <c r="AY701" i="2"/>
  <c r="AX701" i="2"/>
  <c r="AW701" i="2"/>
  <c r="AZ701" i="2"/>
  <c r="M701" i="2"/>
  <c r="B701" i="2"/>
  <c r="A701" i="2"/>
  <c r="AY700" i="2"/>
  <c r="AX700" i="2"/>
  <c r="AW700" i="2"/>
  <c r="AZ700" i="2"/>
  <c r="M700" i="2"/>
  <c r="B700" i="2"/>
  <c r="A700" i="2"/>
  <c r="AY699" i="2"/>
  <c r="AX699" i="2"/>
  <c r="AW699" i="2"/>
  <c r="AZ699" i="2"/>
  <c r="M699" i="2"/>
  <c r="B699" i="2"/>
  <c r="A699" i="2"/>
  <c r="AY698" i="2"/>
  <c r="AX698" i="2"/>
  <c r="AW698" i="2"/>
  <c r="AZ698" i="2"/>
  <c r="M698" i="2"/>
  <c r="B698" i="2"/>
  <c r="A698" i="2"/>
  <c r="AY697" i="2"/>
  <c r="AX697" i="2"/>
  <c r="AW697" i="2"/>
  <c r="AZ697" i="2"/>
  <c r="M697" i="2"/>
  <c r="B697" i="2"/>
  <c r="A697" i="2"/>
  <c r="AY696" i="2"/>
  <c r="AX696" i="2"/>
  <c r="AW696" i="2"/>
  <c r="AZ696" i="2"/>
  <c r="M696" i="2"/>
  <c r="B696" i="2"/>
  <c r="A696" i="2"/>
  <c r="AY695" i="2"/>
  <c r="AX695" i="2"/>
  <c r="AW695" i="2"/>
  <c r="AZ695" i="2"/>
  <c r="M695" i="2"/>
  <c r="B695" i="2"/>
  <c r="A695" i="2"/>
  <c r="AY694" i="2"/>
  <c r="AX694" i="2"/>
  <c r="AW694" i="2"/>
  <c r="AZ694" i="2"/>
  <c r="M694" i="2"/>
  <c r="B694" i="2"/>
  <c r="A694" i="2"/>
  <c r="AY693" i="2"/>
  <c r="AX693" i="2"/>
  <c r="AW693" i="2"/>
  <c r="AZ693" i="2"/>
  <c r="M693" i="2"/>
  <c r="B693" i="2"/>
  <c r="A693" i="2"/>
  <c r="AY692" i="2"/>
  <c r="AX692" i="2"/>
  <c r="AW692" i="2"/>
  <c r="AZ692" i="2"/>
  <c r="M692" i="2"/>
  <c r="B692" i="2"/>
  <c r="A692" i="2"/>
  <c r="AY691" i="2"/>
  <c r="AX691" i="2"/>
  <c r="AW691" i="2"/>
  <c r="AZ691" i="2"/>
  <c r="M691" i="2"/>
  <c r="B691" i="2"/>
  <c r="A691" i="2"/>
  <c r="AY690" i="2"/>
  <c r="AX690" i="2"/>
  <c r="AW690" i="2"/>
  <c r="AZ690" i="2"/>
  <c r="M690" i="2"/>
  <c r="B690" i="2"/>
  <c r="A690" i="2"/>
  <c r="AY689" i="2"/>
  <c r="AX689" i="2"/>
  <c r="AW689" i="2"/>
  <c r="AZ689" i="2"/>
  <c r="M689" i="2"/>
  <c r="B689" i="2"/>
  <c r="A689" i="2"/>
  <c r="AY688" i="2"/>
  <c r="AX688" i="2"/>
  <c r="AW688" i="2"/>
  <c r="AZ688" i="2"/>
  <c r="M688" i="2"/>
  <c r="B688" i="2"/>
  <c r="A688" i="2"/>
  <c r="AY687" i="2"/>
  <c r="AX687" i="2"/>
  <c r="AW687" i="2"/>
  <c r="AZ687" i="2"/>
  <c r="M687" i="2"/>
  <c r="B687" i="2"/>
  <c r="A687" i="2"/>
  <c r="AY686" i="2"/>
  <c r="AX686" i="2"/>
  <c r="AW686" i="2"/>
  <c r="AZ686" i="2"/>
  <c r="M686" i="2"/>
  <c r="B686" i="2"/>
  <c r="A686" i="2"/>
  <c r="AY685" i="2"/>
  <c r="AX685" i="2"/>
  <c r="AW685" i="2"/>
  <c r="AZ685" i="2"/>
  <c r="M685" i="2"/>
  <c r="B685" i="2"/>
  <c r="A685" i="2"/>
  <c r="AY684" i="2"/>
  <c r="AX684" i="2"/>
  <c r="AW684" i="2"/>
  <c r="AZ684" i="2"/>
  <c r="M684" i="2"/>
  <c r="B684" i="2"/>
  <c r="A684" i="2"/>
  <c r="AY683" i="2"/>
  <c r="AX683" i="2"/>
  <c r="AW683" i="2"/>
  <c r="AZ683" i="2"/>
  <c r="M683" i="2"/>
  <c r="B683" i="2"/>
  <c r="A683" i="2"/>
  <c r="AY682" i="2"/>
  <c r="AX682" i="2"/>
  <c r="AW682" i="2"/>
  <c r="AZ682" i="2"/>
  <c r="M682" i="2"/>
  <c r="B682" i="2"/>
  <c r="A682" i="2"/>
  <c r="AY681" i="2"/>
  <c r="AX681" i="2"/>
  <c r="AW681" i="2"/>
  <c r="AZ681" i="2"/>
  <c r="M681" i="2"/>
  <c r="B681" i="2"/>
  <c r="A681" i="2"/>
  <c r="AY680" i="2"/>
  <c r="AX680" i="2"/>
  <c r="AW680" i="2"/>
  <c r="AZ680" i="2"/>
  <c r="M680" i="2"/>
  <c r="B680" i="2"/>
  <c r="A680" i="2"/>
  <c r="AY679" i="2"/>
  <c r="AX679" i="2"/>
  <c r="AW679" i="2"/>
  <c r="AZ679" i="2"/>
  <c r="M679" i="2"/>
  <c r="B679" i="2"/>
  <c r="A679" i="2"/>
  <c r="AY678" i="2"/>
  <c r="AX678" i="2"/>
  <c r="AW678" i="2"/>
  <c r="AZ678" i="2"/>
  <c r="M678" i="2"/>
  <c r="B678" i="2"/>
  <c r="A678" i="2"/>
  <c r="AY677" i="2"/>
  <c r="AX677" i="2"/>
  <c r="AW677" i="2"/>
  <c r="AZ677" i="2"/>
  <c r="M677" i="2"/>
  <c r="B677" i="2"/>
  <c r="A677" i="2"/>
  <c r="AY676" i="2"/>
  <c r="AX676" i="2"/>
  <c r="AW676" i="2"/>
  <c r="AZ676" i="2"/>
  <c r="M676" i="2"/>
  <c r="B676" i="2"/>
  <c r="A676" i="2"/>
  <c r="AY675" i="2"/>
  <c r="AX675" i="2"/>
  <c r="AW675" i="2"/>
  <c r="AZ675" i="2"/>
  <c r="M675" i="2"/>
  <c r="B675" i="2"/>
  <c r="A675" i="2"/>
  <c r="AY674" i="2"/>
  <c r="AX674" i="2"/>
  <c r="AW674" i="2"/>
  <c r="AZ674" i="2"/>
  <c r="M674" i="2"/>
  <c r="B674" i="2"/>
  <c r="A674" i="2"/>
  <c r="AY673" i="2"/>
  <c r="AX673" i="2"/>
  <c r="AW673" i="2"/>
  <c r="AZ673" i="2"/>
  <c r="M673" i="2"/>
  <c r="B673" i="2"/>
  <c r="A673" i="2"/>
  <c r="AY672" i="2"/>
  <c r="AX672" i="2"/>
  <c r="AW672" i="2"/>
  <c r="AZ672" i="2"/>
  <c r="M672" i="2"/>
  <c r="B672" i="2"/>
  <c r="A672" i="2"/>
  <c r="AY671" i="2"/>
  <c r="AX671" i="2"/>
  <c r="AW671" i="2"/>
  <c r="AZ671" i="2"/>
  <c r="M671" i="2"/>
  <c r="B671" i="2"/>
  <c r="A671" i="2"/>
  <c r="AY670" i="2"/>
  <c r="AX670" i="2"/>
  <c r="AW670" i="2"/>
  <c r="AZ670" i="2"/>
  <c r="M670" i="2"/>
  <c r="B670" i="2"/>
  <c r="A670" i="2"/>
  <c r="AY669" i="2"/>
  <c r="AX669" i="2"/>
  <c r="AW669" i="2"/>
  <c r="AZ669" i="2"/>
  <c r="M669" i="2"/>
  <c r="B669" i="2"/>
  <c r="A669" i="2"/>
  <c r="AY668" i="2"/>
  <c r="AX668" i="2"/>
  <c r="AW668" i="2"/>
  <c r="AZ668" i="2"/>
  <c r="M668" i="2"/>
  <c r="B668" i="2"/>
  <c r="A668" i="2"/>
  <c r="AY667" i="2"/>
  <c r="AX667" i="2"/>
  <c r="AW667" i="2"/>
  <c r="AZ667" i="2"/>
  <c r="M667" i="2"/>
  <c r="B667" i="2"/>
  <c r="A667" i="2"/>
  <c r="AY666" i="2"/>
  <c r="AX666" i="2"/>
  <c r="AW666" i="2"/>
  <c r="AZ666" i="2"/>
  <c r="M666" i="2"/>
  <c r="B666" i="2"/>
  <c r="A666" i="2"/>
  <c r="AY665" i="2"/>
  <c r="AX665" i="2"/>
  <c r="AW665" i="2"/>
  <c r="AZ665" i="2"/>
  <c r="M665" i="2"/>
  <c r="B665" i="2"/>
  <c r="A665" i="2"/>
  <c r="AY664" i="2"/>
  <c r="AX664" i="2"/>
  <c r="AW664" i="2"/>
  <c r="AZ664" i="2"/>
  <c r="M664" i="2"/>
  <c r="B664" i="2"/>
  <c r="A664" i="2"/>
  <c r="AY663" i="2"/>
  <c r="AX663" i="2"/>
  <c r="AW663" i="2"/>
  <c r="AZ663" i="2"/>
  <c r="M663" i="2"/>
  <c r="B663" i="2"/>
  <c r="A663" i="2"/>
  <c r="AY662" i="2"/>
  <c r="AX662" i="2"/>
  <c r="AW662" i="2"/>
  <c r="AZ662" i="2"/>
  <c r="M662" i="2"/>
  <c r="B662" i="2"/>
  <c r="A662" i="2"/>
  <c r="AY661" i="2"/>
  <c r="AX661" i="2"/>
  <c r="AW661" i="2"/>
  <c r="AZ661" i="2"/>
  <c r="M661" i="2"/>
  <c r="B661" i="2"/>
  <c r="A661" i="2"/>
  <c r="AY660" i="2"/>
  <c r="AX660" i="2"/>
  <c r="AW660" i="2"/>
  <c r="AZ660" i="2"/>
  <c r="M660" i="2"/>
  <c r="B660" i="2"/>
  <c r="A660" i="2"/>
  <c r="AY659" i="2"/>
  <c r="AX659" i="2"/>
  <c r="AW659" i="2"/>
  <c r="AZ659" i="2"/>
  <c r="M659" i="2"/>
  <c r="B659" i="2"/>
  <c r="A659" i="2"/>
  <c r="AY658" i="2"/>
  <c r="AX658" i="2"/>
  <c r="AW658" i="2"/>
  <c r="AZ658" i="2"/>
  <c r="M658" i="2"/>
  <c r="B658" i="2"/>
  <c r="A658" i="2"/>
  <c r="AY657" i="2"/>
  <c r="AX657" i="2"/>
  <c r="AW657" i="2"/>
  <c r="AZ657" i="2"/>
  <c r="M657" i="2"/>
  <c r="B657" i="2"/>
  <c r="A657" i="2"/>
  <c r="AY656" i="2"/>
  <c r="AX656" i="2"/>
  <c r="AW656" i="2"/>
  <c r="AZ656" i="2"/>
  <c r="M656" i="2"/>
  <c r="B656" i="2"/>
  <c r="A656" i="2"/>
  <c r="AY655" i="2"/>
  <c r="AX655" i="2"/>
  <c r="AW655" i="2"/>
  <c r="AZ655" i="2"/>
  <c r="M655" i="2"/>
  <c r="B655" i="2"/>
  <c r="A655" i="2"/>
  <c r="AY654" i="2"/>
  <c r="AX654" i="2"/>
  <c r="AW654" i="2"/>
  <c r="AZ654" i="2"/>
  <c r="M654" i="2"/>
  <c r="B654" i="2"/>
  <c r="A654" i="2"/>
  <c r="AY653" i="2"/>
  <c r="AX653" i="2"/>
  <c r="AW653" i="2"/>
  <c r="AZ653" i="2"/>
  <c r="M653" i="2"/>
  <c r="B653" i="2"/>
  <c r="A653" i="2"/>
  <c r="AY652" i="2"/>
  <c r="AX652" i="2"/>
  <c r="AW652" i="2"/>
  <c r="AZ652" i="2"/>
  <c r="M652" i="2"/>
  <c r="B652" i="2"/>
  <c r="A652" i="2"/>
  <c r="AY651" i="2"/>
  <c r="AX651" i="2"/>
  <c r="AW651" i="2"/>
  <c r="AZ651" i="2"/>
  <c r="M651" i="2"/>
  <c r="B651" i="2"/>
  <c r="A651" i="2"/>
  <c r="AY650" i="2"/>
  <c r="AX650" i="2"/>
  <c r="AW650" i="2"/>
  <c r="AZ650" i="2"/>
  <c r="M650" i="2"/>
  <c r="B650" i="2"/>
  <c r="A650" i="2"/>
  <c r="AY649" i="2"/>
  <c r="AX649" i="2"/>
  <c r="AW649" i="2"/>
  <c r="AZ649" i="2"/>
  <c r="M649" i="2"/>
  <c r="B649" i="2"/>
  <c r="A649" i="2"/>
  <c r="AY648" i="2"/>
  <c r="AX648" i="2"/>
  <c r="AW648" i="2"/>
  <c r="AZ648" i="2"/>
  <c r="M648" i="2"/>
  <c r="B648" i="2"/>
  <c r="A648" i="2"/>
  <c r="AY647" i="2"/>
  <c r="AX647" i="2"/>
  <c r="AW647" i="2"/>
  <c r="AZ647" i="2"/>
  <c r="M647" i="2"/>
  <c r="B647" i="2"/>
  <c r="A647" i="2"/>
  <c r="AY646" i="2"/>
  <c r="AX646" i="2"/>
  <c r="AW646" i="2"/>
  <c r="AZ646" i="2"/>
  <c r="M646" i="2"/>
  <c r="B646" i="2"/>
  <c r="A646" i="2"/>
  <c r="AY645" i="2"/>
  <c r="AX645" i="2"/>
  <c r="AW645" i="2"/>
  <c r="AZ645" i="2"/>
  <c r="M645" i="2"/>
  <c r="B645" i="2"/>
  <c r="A645" i="2"/>
  <c r="AY644" i="2"/>
  <c r="AX644" i="2"/>
  <c r="AW644" i="2"/>
  <c r="AZ644" i="2"/>
  <c r="M644" i="2"/>
  <c r="B644" i="2"/>
  <c r="A644" i="2"/>
  <c r="AY643" i="2"/>
  <c r="AX643" i="2"/>
  <c r="AW643" i="2"/>
  <c r="AZ643" i="2"/>
  <c r="M643" i="2"/>
  <c r="B643" i="2"/>
  <c r="A643" i="2"/>
  <c r="AY642" i="2"/>
  <c r="AX642" i="2"/>
  <c r="AW642" i="2"/>
  <c r="AZ642" i="2"/>
  <c r="M642" i="2"/>
  <c r="B642" i="2"/>
  <c r="A642" i="2"/>
  <c r="AY641" i="2"/>
  <c r="AX641" i="2"/>
  <c r="AW641" i="2"/>
  <c r="AZ641" i="2"/>
  <c r="M641" i="2"/>
  <c r="B641" i="2"/>
  <c r="A641" i="2"/>
  <c r="AY640" i="2"/>
  <c r="AX640" i="2"/>
  <c r="AW640" i="2"/>
  <c r="AZ640" i="2"/>
  <c r="M640" i="2"/>
  <c r="B640" i="2"/>
  <c r="A640" i="2"/>
  <c r="AY639" i="2"/>
  <c r="AX639" i="2"/>
  <c r="AW639" i="2"/>
  <c r="AZ639" i="2"/>
  <c r="M639" i="2"/>
  <c r="B639" i="2"/>
  <c r="A639" i="2"/>
  <c r="AY638" i="2"/>
  <c r="AX638" i="2"/>
  <c r="AW638" i="2"/>
  <c r="AZ638" i="2"/>
  <c r="M638" i="2"/>
  <c r="B638" i="2"/>
  <c r="A638" i="2"/>
  <c r="AY637" i="2"/>
  <c r="AX637" i="2"/>
  <c r="AW637" i="2"/>
  <c r="AZ637" i="2"/>
  <c r="M637" i="2"/>
  <c r="B637" i="2"/>
  <c r="A637" i="2"/>
  <c r="AY636" i="2"/>
  <c r="AX636" i="2"/>
  <c r="AW636" i="2"/>
  <c r="AZ636" i="2"/>
  <c r="M636" i="2"/>
  <c r="B636" i="2"/>
  <c r="A636" i="2"/>
  <c r="AY635" i="2"/>
  <c r="AX635" i="2"/>
  <c r="AW635" i="2"/>
  <c r="AZ635" i="2"/>
  <c r="M635" i="2"/>
  <c r="B635" i="2"/>
  <c r="A635" i="2"/>
  <c r="AY634" i="2"/>
  <c r="AX634" i="2"/>
  <c r="AW634" i="2"/>
  <c r="AZ634" i="2"/>
  <c r="M634" i="2"/>
  <c r="B634" i="2"/>
  <c r="A634" i="2"/>
  <c r="AY633" i="2"/>
  <c r="AX633" i="2"/>
  <c r="AW633" i="2"/>
  <c r="AZ633" i="2"/>
  <c r="M633" i="2"/>
  <c r="B633" i="2"/>
  <c r="A633" i="2"/>
  <c r="AY632" i="2"/>
  <c r="AX632" i="2"/>
  <c r="AW632" i="2"/>
  <c r="AZ632" i="2"/>
  <c r="M632" i="2"/>
  <c r="B632" i="2"/>
  <c r="A632" i="2"/>
  <c r="AY631" i="2"/>
  <c r="AX631" i="2"/>
  <c r="AW631" i="2"/>
  <c r="AZ631" i="2"/>
  <c r="M631" i="2"/>
  <c r="B631" i="2"/>
  <c r="A631" i="2"/>
  <c r="AY630" i="2"/>
  <c r="AX630" i="2"/>
  <c r="AW630" i="2"/>
  <c r="AZ630" i="2"/>
  <c r="M630" i="2"/>
  <c r="B630" i="2"/>
  <c r="A630" i="2"/>
  <c r="AY629" i="2"/>
  <c r="AX629" i="2"/>
  <c r="AW629" i="2"/>
  <c r="AZ629" i="2"/>
  <c r="M629" i="2"/>
  <c r="B629" i="2"/>
  <c r="A629" i="2"/>
  <c r="AY628" i="2"/>
  <c r="AX628" i="2"/>
  <c r="AW628" i="2"/>
  <c r="AZ628" i="2"/>
  <c r="M628" i="2"/>
  <c r="B628" i="2"/>
  <c r="A628" i="2"/>
  <c r="AY627" i="2"/>
  <c r="AX627" i="2"/>
  <c r="AW627" i="2"/>
  <c r="AZ627" i="2"/>
  <c r="M627" i="2"/>
  <c r="B627" i="2"/>
  <c r="A627" i="2"/>
  <c r="AY626" i="2"/>
  <c r="AX626" i="2"/>
  <c r="AW626" i="2"/>
  <c r="AZ626" i="2"/>
  <c r="M626" i="2"/>
  <c r="B626" i="2"/>
  <c r="A626" i="2"/>
  <c r="AY625" i="2"/>
  <c r="AX625" i="2"/>
  <c r="AW625" i="2"/>
  <c r="AZ625" i="2"/>
  <c r="M625" i="2"/>
  <c r="B625" i="2"/>
  <c r="A625" i="2"/>
  <c r="AY624" i="2"/>
  <c r="AX624" i="2"/>
  <c r="AW624" i="2"/>
  <c r="AZ624" i="2"/>
  <c r="M624" i="2"/>
  <c r="B624" i="2"/>
  <c r="A624" i="2"/>
  <c r="AY623" i="2"/>
  <c r="AX623" i="2"/>
  <c r="AW623" i="2"/>
  <c r="AZ623" i="2"/>
  <c r="M623" i="2"/>
  <c r="B623" i="2"/>
  <c r="A623" i="2"/>
  <c r="AY622" i="2"/>
  <c r="AX622" i="2"/>
  <c r="AW622" i="2"/>
  <c r="AZ622" i="2"/>
  <c r="M622" i="2"/>
  <c r="B622" i="2"/>
  <c r="A622" i="2"/>
  <c r="AY621" i="2"/>
  <c r="AX621" i="2"/>
  <c r="AW621" i="2"/>
  <c r="AZ621" i="2"/>
  <c r="M621" i="2"/>
  <c r="B621" i="2"/>
  <c r="A621" i="2"/>
  <c r="AY620" i="2"/>
  <c r="AX620" i="2"/>
  <c r="AW620" i="2"/>
  <c r="AZ620" i="2"/>
  <c r="M620" i="2"/>
  <c r="B620" i="2"/>
  <c r="A620" i="2"/>
  <c r="AY619" i="2"/>
  <c r="AX619" i="2"/>
  <c r="AW619" i="2"/>
  <c r="AZ619" i="2"/>
  <c r="M619" i="2"/>
  <c r="B619" i="2"/>
  <c r="A619" i="2"/>
  <c r="AY618" i="2"/>
  <c r="AX618" i="2"/>
  <c r="AW618" i="2"/>
  <c r="AZ618" i="2"/>
  <c r="M618" i="2"/>
  <c r="B618" i="2"/>
  <c r="A618" i="2"/>
  <c r="AY617" i="2"/>
  <c r="AX617" i="2"/>
  <c r="AW617" i="2"/>
  <c r="AZ617" i="2"/>
  <c r="M617" i="2"/>
  <c r="B617" i="2"/>
  <c r="A617" i="2"/>
  <c r="AY616" i="2"/>
  <c r="AX616" i="2"/>
  <c r="AW616" i="2"/>
  <c r="AZ616" i="2"/>
  <c r="M616" i="2"/>
  <c r="B616" i="2"/>
  <c r="A616" i="2"/>
  <c r="AY615" i="2"/>
  <c r="AX615" i="2"/>
  <c r="AW615" i="2"/>
  <c r="AZ615" i="2"/>
  <c r="M615" i="2"/>
  <c r="B615" i="2"/>
  <c r="A615" i="2"/>
  <c r="AY614" i="2"/>
  <c r="AX614" i="2"/>
  <c r="AW614" i="2"/>
  <c r="AZ614" i="2"/>
  <c r="M614" i="2"/>
  <c r="B614" i="2"/>
  <c r="A614" i="2"/>
  <c r="AY613" i="2"/>
  <c r="AX613" i="2"/>
  <c r="AW613" i="2"/>
  <c r="AZ613" i="2"/>
  <c r="M613" i="2"/>
  <c r="B613" i="2"/>
  <c r="A613" i="2"/>
  <c r="AY612" i="2"/>
  <c r="AX612" i="2"/>
  <c r="AW612" i="2"/>
  <c r="AZ612" i="2"/>
  <c r="M612" i="2"/>
  <c r="B612" i="2"/>
  <c r="A612" i="2"/>
  <c r="AY611" i="2"/>
  <c r="AX611" i="2"/>
  <c r="AW611" i="2"/>
  <c r="AZ611" i="2"/>
  <c r="M611" i="2"/>
  <c r="B611" i="2"/>
  <c r="A611" i="2"/>
  <c r="AY610" i="2"/>
  <c r="AX610" i="2"/>
  <c r="AW610" i="2"/>
  <c r="AZ610" i="2"/>
  <c r="M610" i="2"/>
  <c r="B610" i="2"/>
  <c r="A610" i="2"/>
  <c r="AY609" i="2"/>
  <c r="AX609" i="2"/>
  <c r="AW609" i="2"/>
  <c r="AZ609" i="2"/>
  <c r="M609" i="2"/>
  <c r="B609" i="2"/>
  <c r="A609" i="2"/>
  <c r="AY608" i="2"/>
  <c r="AX608" i="2"/>
  <c r="AW608" i="2"/>
  <c r="AZ608" i="2"/>
  <c r="M608" i="2"/>
  <c r="B608" i="2"/>
  <c r="A608" i="2"/>
  <c r="AY607" i="2"/>
  <c r="AX607" i="2"/>
  <c r="AW607" i="2"/>
  <c r="AZ607" i="2"/>
  <c r="M607" i="2"/>
  <c r="B607" i="2"/>
  <c r="A607" i="2"/>
  <c r="AY606" i="2"/>
  <c r="AX606" i="2"/>
  <c r="AW606" i="2"/>
  <c r="AZ606" i="2"/>
  <c r="M606" i="2"/>
  <c r="B606" i="2"/>
  <c r="A606" i="2"/>
  <c r="AY605" i="2"/>
  <c r="AX605" i="2"/>
  <c r="AW605" i="2"/>
  <c r="AZ605" i="2"/>
  <c r="M605" i="2"/>
  <c r="B605" i="2"/>
  <c r="A605" i="2"/>
  <c r="AY604" i="2"/>
  <c r="AX604" i="2"/>
  <c r="AW604" i="2"/>
  <c r="AZ604" i="2"/>
  <c r="M604" i="2"/>
  <c r="B604" i="2"/>
  <c r="A604" i="2"/>
  <c r="AY603" i="2"/>
  <c r="AX603" i="2"/>
  <c r="AW603" i="2"/>
  <c r="AZ603" i="2"/>
  <c r="M603" i="2"/>
  <c r="B603" i="2"/>
  <c r="A603" i="2"/>
  <c r="AY602" i="2"/>
  <c r="AX602" i="2"/>
  <c r="AW602" i="2"/>
  <c r="AZ602" i="2"/>
  <c r="M602" i="2"/>
  <c r="B602" i="2"/>
  <c r="A602" i="2"/>
  <c r="AY601" i="2"/>
  <c r="AX601" i="2"/>
  <c r="AW601" i="2"/>
  <c r="AZ601" i="2"/>
  <c r="M601" i="2"/>
  <c r="B601" i="2"/>
  <c r="A601" i="2"/>
  <c r="AY600" i="2"/>
  <c r="AX600" i="2"/>
  <c r="AW600" i="2"/>
  <c r="AZ600" i="2"/>
  <c r="M600" i="2"/>
  <c r="B600" i="2"/>
  <c r="A600" i="2"/>
  <c r="AY599" i="2"/>
  <c r="AX599" i="2"/>
  <c r="AW599" i="2"/>
  <c r="AZ599" i="2"/>
  <c r="M599" i="2"/>
  <c r="B599" i="2"/>
  <c r="A599" i="2"/>
  <c r="AY598" i="2"/>
  <c r="AX598" i="2"/>
  <c r="AW598" i="2"/>
  <c r="AZ598" i="2"/>
  <c r="M598" i="2"/>
  <c r="B598" i="2"/>
  <c r="A598" i="2"/>
  <c r="AY597" i="2"/>
  <c r="AX597" i="2"/>
  <c r="AW597" i="2"/>
  <c r="AZ597" i="2"/>
  <c r="M597" i="2"/>
  <c r="B597" i="2"/>
  <c r="A597" i="2"/>
  <c r="AY596" i="2"/>
  <c r="AX596" i="2"/>
  <c r="AW596" i="2"/>
  <c r="AZ596" i="2"/>
  <c r="M596" i="2"/>
  <c r="B596" i="2"/>
  <c r="A596" i="2"/>
  <c r="AY595" i="2"/>
  <c r="AX595" i="2"/>
  <c r="AW595" i="2"/>
  <c r="AZ595" i="2"/>
  <c r="M595" i="2"/>
  <c r="B595" i="2"/>
  <c r="A595" i="2"/>
  <c r="AY594" i="2"/>
  <c r="AX594" i="2"/>
  <c r="AW594" i="2"/>
  <c r="AZ594" i="2"/>
  <c r="M594" i="2"/>
  <c r="B594" i="2"/>
  <c r="A594" i="2"/>
  <c r="AY593" i="2"/>
  <c r="AX593" i="2"/>
  <c r="AW593" i="2"/>
  <c r="AZ593" i="2"/>
  <c r="M593" i="2"/>
  <c r="B593" i="2"/>
  <c r="A593" i="2"/>
  <c r="AY592" i="2"/>
  <c r="AX592" i="2"/>
  <c r="AW592" i="2"/>
  <c r="AZ592" i="2"/>
  <c r="M592" i="2"/>
  <c r="B592" i="2"/>
  <c r="A592" i="2"/>
  <c r="AY591" i="2"/>
  <c r="AX591" i="2"/>
  <c r="AW591" i="2"/>
  <c r="AZ591" i="2"/>
  <c r="M591" i="2"/>
  <c r="B591" i="2"/>
  <c r="A591" i="2"/>
  <c r="AY590" i="2"/>
  <c r="AX590" i="2"/>
  <c r="AW590" i="2"/>
  <c r="AZ590" i="2"/>
  <c r="M590" i="2"/>
  <c r="B590" i="2"/>
  <c r="A590" i="2"/>
  <c r="AY589" i="2"/>
  <c r="AX589" i="2"/>
  <c r="AW589" i="2"/>
  <c r="AZ589" i="2"/>
  <c r="M589" i="2"/>
  <c r="B589" i="2"/>
  <c r="A589" i="2"/>
  <c r="AY588" i="2"/>
  <c r="AX588" i="2"/>
  <c r="AW588" i="2"/>
  <c r="AZ588" i="2"/>
  <c r="M588" i="2"/>
  <c r="B588" i="2"/>
  <c r="A588" i="2"/>
  <c r="AY587" i="2"/>
  <c r="AX587" i="2"/>
  <c r="AW587" i="2"/>
  <c r="AZ587" i="2"/>
  <c r="M587" i="2"/>
  <c r="B587" i="2"/>
  <c r="A587" i="2"/>
  <c r="AY586" i="2"/>
  <c r="AX586" i="2"/>
  <c r="AW586" i="2"/>
  <c r="AZ586" i="2"/>
  <c r="M586" i="2"/>
  <c r="B586" i="2"/>
  <c r="A586" i="2"/>
  <c r="AY585" i="2"/>
  <c r="AX585" i="2"/>
  <c r="AW585" i="2"/>
  <c r="AZ585" i="2"/>
  <c r="M585" i="2"/>
  <c r="B585" i="2"/>
  <c r="A585" i="2"/>
  <c r="AY584" i="2"/>
  <c r="AX584" i="2"/>
  <c r="AW584" i="2"/>
  <c r="AZ584" i="2"/>
  <c r="M584" i="2"/>
  <c r="B584" i="2"/>
  <c r="A584" i="2"/>
  <c r="AY583" i="2"/>
  <c r="AX583" i="2"/>
  <c r="AW583" i="2"/>
  <c r="AZ583" i="2"/>
  <c r="M583" i="2"/>
  <c r="B583" i="2"/>
  <c r="A583" i="2"/>
  <c r="AY582" i="2"/>
  <c r="AX582" i="2"/>
  <c r="AW582" i="2"/>
  <c r="AZ582" i="2"/>
  <c r="M582" i="2"/>
  <c r="B582" i="2"/>
  <c r="A582" i="2"/>
  <c r="AY581" i="2"/>
  <c r="AX581" i="2"/>
  <c r="AW581" i="2"/>
  <c r="AZ581" i="2"/>
  <c r="M581" i="2"/>
  <c r="B581" i="2"/>
  <c r="A581" i="2"/>
  <c r="AY580" i="2"/>
  <c r="AX580" i="2"/>
  <c r="AW580" i="2"/>
  <c r="AZ580" i="2"/>
  <c r="M580" i="2"/>
  <c r="B580" i="2"/>
  <c r="A580" i="2"/>
  <c r="AY579" i="2"/>
  <c r="AX579" i="2"/>
  <c r="AW579" i="2"/>
  <c r="AZ579" i="2"/>
  <c r="M579" i="2"/>
  <c r="B579" i="2"/>
  <c r="A579" i="2"/>
  <c r="AY578" i="2"/>
  <c r="AX578" i="2"/>
  <c r="AW578" i="2"/>
  <c r="AZ578" i="2"/>
  <c r="M578" i="2"/>
  <c r="B578" i="2"/>
  <c r="A578" i="2"/>
  <c r="AY577" i="2"/>
  <c r="AX577" i="2"/>
  <c r="AW577" i="2"/>
  <c r="AZ577" i="2"/>
  <c r="M577" i="2"/>
  <c r="B577" i="2"/>
  <c r="A577" i="2"/>
  <c r="AY576" i="2"/>
  <c r="AX576" i="2"/>
  <c r="AW576" i="2"/>
  <c r="AZ576" i="2"/>
  <c r="M576" i="2"/>
  <c r="B576" i="2"/>
  <c r="A576" i="2"/>
  <c r="AY575" i="2"/>
  <c r="AX575" i="2"/>
  <c r="AW575" i="2"/>
  <c r="AZ575" i="2"/>
  <c r="M575" i="2"/>
  <c r="B575" i="2"/>
  <c r="A575" i="2"/>
  <c r="AY574" i="2"/>
  <c r="AX574" i="2"/>
  <c r="AW574" i="2"/>
  <c r="AZ574" i="2"/>
  <c r="M574" i="2"/>
  <c r="B574" i="2"/>
  <c r="A574" i="2"/>
  <c r="AY573" i="2"/>
  <c r="AX573" i="2"/>
  <c r="AW573" i="2"/>
  <c r="AZ573" i="2"/>
  <c r="M573" i="2"/>
  <c r="B573" i="2"/>
  <c r="A573" i="2"/>
  <c r="AY572" i="2"/>
  <c r="AX572" i="2"/>
  <c r="AW572" i="2"/>
  <c r="AZ572" i="2"/>
  <c r="M572" i="2"/>
  <c r="B572" i="2"/>
  <c r="A572" i="2"/>
  <c r="AY571" i="2"/>
  <c r="AX571" i="2"/>
  <c r="AW571" i="2"/>
  <c r="AZ571" i="2"/>
  <c r="M571" i="2"/>
  <c r="B571" i="2"/>
  <c r="A571" i="2"/>
  <c r="AY570" i="2"/>
  <c r="AX570" i="2"/>
  <c r="AW570" i="2"/>
  <c r="AZ570" i="2"/>
  <c r="M570" i="2"/>
  <c r="B570" i="2"/>
  <c r="A570" i="2"/>
  <c r="AY569" i="2"/>
  <c r="AX569" i="2"/>
  <c r="AW569" i="2"/>
  <c r="AZ569" i="2"/>
  <c r="M569" i="2"/>
  <c r="B569" i="2"/>
  <c r="A569" i="2"/>
  <c r="AY568" i="2"/>
  <c r="AX568" i="2"/>
  <c r="AW568" i="2"/>
  <c r="AZ568" i="2"/>
  <c r="M568" i="2"/>
  <c r="B568" i="2"/>
  <c r="A568" i="2"/>
  <c r="AY567" i="2"/>
  <c r="AX567" i="2"/>
  <c r="AW567" i="2"/>
  <c r="AZ567" i="2"/>
  <c r="M567" i="2"/>
  <c r="B567" i="2"/>
  <c r="A567" i="2"/>
  <c r="AY566" i="2"/>
  <c r="AX566" i="2"/>
  <c r="AW566" i="2"/>
  <c r="AZ566" i="2"/>
  <c r="M566" i="2"/>
  <c r="B566" i="2"/>
  <c r="A566" i="2"/>
  <c r="AY565" i="2"/>
  <c r="AX565" i="2"/>
  <c r="AW565" i="2"/>
  <c r="AZ565" i="2"/>
  <c r="M565" i="2"/>
  <c r="B565" i="2"/>
  <c r="A565" i="2"/>
  <c r="AY564" i="2"/>
  <c r="AX564" i="2"/>
  <c r="AW564" i="2"/>
  <c r="AZ564" i="2"/>
  <c r="M564" i="2"/>
  <c r="B564" i="2"/>
  <c r="A564" i="2"/>
  <c r="AY563" i="2"/>
  <c r="AX563" i="2"/>
  <c r="AW563" i="2"/>
  <c r="AZ563" i="2"/>
  <c r="M563" i="2"/>
  <c r="B563" i="2"/>
  <c r="A563" i="2"/>
  <c r="AY562" i="2"/>
  <c r="AX562" i="2"/>
  <c r="AW562" i="2"/>
  <c r="AZ562" i="2"/>
  <c r="M562" i="2"/>
  <c r="B562" i="2"/>
  <c r="A562" i="2"/>
  <c r="AY561" i="2"/>
  <c r="AX561" i="2"/>
  <c r="AW561" i="2"/>
  <c r="AZ561" i="2"/>
  <c r="M561" i="2"/>
  <c r="B561" i="2"/>
  <c r="A561" i="2"/>
  <c r="AY560" i="2"/>
  <c r="AX560" i="2"/>
  <c r="AW560" i="2"/>
  <c r="AZ560" i="2"/>
  <c r="M560" i="2"/>
  <c r="B560" i="2"/>
  <c r="A560" i="2"/>
  <c r="AY559" i="2"/>
  <c r="AX559" i="2"/>
  <c r="AW559" i="2"/>
  <c r="AZ559" i="2"/>
  <c r="M559" i="2"/>
  <c r="B559" i="2"/>
  <c r="A559" i="2"/>
  <c r="AY558" i="2"/>
  <c r="AX558" i="2"/>
  <c r="AW558" i="2"/>
  <c r="AZ558" i="2"/>
  <c r="M558" i="2"/>
  <c r="B558" i="2"/>
  <c r="A558" i="2"/>
  <c r="AY557" i="2"/>
  <c r="AX557" i="2"/>
  <c r="AW557" i="2"/>
  <c r="AZ557" i="2"/>
  <c r="M557" i="2"/>
  <c r="B557" i="2"/>
  <c r="A557" i="2"/>
  <c r="AY556" i="2"/>
  <c r="AX556" i="2"/>
  <c r="AW556" i="2"/>
  <c r="AZ556" i="2"/>
  <c r="M556" i="2"/>
  <c r="B556" i="2"/>
  <c r="A556" i="2"/>
  <c r="AY555" i="2"/>
  <c r="AX555" i="2"/>
  <c r="AW555" i="2"/>
  <c r="AZ555" i="2"/>
  <c r="M555" i="2"/>
  <c r="B555" i="2"/>
  <c r="A555" i="2"/>
  <c r="AY554" i="2"/>
  <c r="AX554" i="2"/>
  <c r="AW554" i="2"/>
  <c r="AZ554" i="2"/>
  <c r="M554" i="2"/>
  <c r="B554" i="2"/>
  <c r="A554" i="2"/>
  <c r="AY553" i="2"/>
  <c r="AX553" i="2"/>
  <c r="AW553" i="2"/>
  <c r="AZ553" i="2"/>
  <c r="M553" i="2"/>
  <c r="B553" i="2"/>
  <c r="A553" i="2"/>
  <c r="AY552" i="2"/>
  <c r="AX552" i="2"/>
  <c r="AW552" i="2"/>
  <c r="AZ552" i="2"/>
  <c r="M552" i="2"/>
  <c r="B552" i="2"/>
  <c r="A552" i="2"/>
  <c r="AY551" i="2"/>
  <c r="AX551" i="2"/>
  <c r="AW551" i="2"/>
  <c r="AZ551" i="2"/>
  <c r="M551" i="2"/>
  <c r="B551" i="2"/>
  <c r="A551" i="2"/>
  <c r="AY550" i="2"/>
  <c r="AX550" i="2"/>
  <c r="AW550" i="2"/>
  <c r="AZ550" i="2"/>
  <c r="M550" i="2"/>
  <c r="B550" i="2"/>
  <c r="A550" i="2"/>
  <c r="AY549" i="2"/>
  <c r="AX549" i="2"/>
  <c r="AW549" i="2"/>
  <c r="AZ549" i="2"/>
  <c r="M549" i="2"/>
  <c r="B549" i="2"/>
  <c r="A549" i="2"/>
  <c r="AY548" i="2"/>
  <c r="AX548" i="2"/>
  <c r="AW548" i="2"/>
  <c r="AZ548" i="2"/>
  <c r="M548" i="2"/>
  <c r="B548" i="2"/>
  <c r="A548" i="2"/>
  <c r="AY547" i="2"/>
  <c r="AX547" i="2"/>
  <c r="AW547" i="2"/>
  <c r="AZ547" i="2"/>
  <c r="M547" i="2"/>
  <c r="B547" i="2"/>
  <c r="A547" i="2"/>
  <c r="AY546" i="2"/>
  <c r="AX546" i="2"/>
  <c r="AW546" i="2"/>
  <c r="AZ546" i="2"/>
  <c r="M546" i="2"/>
  <c r="B546" i="2"/>
  <c r="A546" i="2"/>
  <c r="AY545" i="2"/>
  <c r="AX545" i="2"/>
  <c r="AW545" i="2"/>
  <c r="AZ545" i="2"/>
  <c r="M545" i="2"/>
  <c r="B545" i="2"/>
  <c r="A545" i="2"/>
  <c r="AY544" i="2"/>
  <c r="AX544" i="2"/>
  <c r="AW544" i="2"/>
  <c r="AZ544" i="2"/>
  <c r="M544" i="2"/>
  <c r="B544" i="2"/>
  <c r="A544" i="2"/>
  <c r="AY543" i="2"/>
  <c r="AX543" i="2"/>
  <c r="AW543" i="2"/>
  <c r="AZ543" i="2"/>
  <c r="M543" i="2"/>
  <c r="B543" i="2"/>
  <c r="A543" i="2"/>
  <c r="AY542" i="2"/>
  <c r="AX542" i="2"/>
  <c r="AW542" i="2"/>
  <c r="AZ542" i="2"/>
  <c r="M542" i="2"/>
  <c r="B542" i="2"/>
  <c r="A542" i="2"/>
  <c r="AY541" i="2"/>
  <c r="AX541" i="2"/>
  <c r="AW541" i="2"/>
  <c r="AZ541" i="2"/>
  <c r="M541" i="2"/>
  <c r="B541" i="2"/>
  <c r="A541" i="2"/>
  <c r="AY540" i="2"/>
  <c r="AX540" i="2"/>
  <c r="AW540" i="2"/>
  <c r="AZ540" i="2"/>
  <c r="M540" i="2"/>
  <c r="B540" i="2"/>
  <c r="A540" i="2"/>
  <c r="AY539" i="2"/>
  <c r="AX539" i="2"/>
  <c r="AW539" i="2"/>
  <c r="AZ539" i="2"/>
  <c r="M539" i="2"/>
  <c r="B539" i="2"/>
  <c r="A539" i="2"/>
  <c r="AY538" i="2"/>
  <c r="AX538" i="2"/>
  <c r="AW538" i="2"/>
  <c r="AZ538" i="2"/>
  <c r="M538" i="2"/>
  <c r="B538" i="2"/>
  <c r="A538" i="2"/>
  <c r="AY537" i="2"/>
  <c r="AX537" i="2"/>
  <c r="AW537" i="2"/>
  <c r="AZ537" i="2"/>
  <c r="M537" i="2"/>
  <c r="B537" i="2"/>
  <c r="A537" i="2"/>
  <c r="AY536" i="2"/>
  <c r="AX536" i="2"/>
  <c r="AW536" i="2"/>
  <c r="AZ536" i="2"/>
  <c r="M536" i="2"/>
  <c r="B536" i="2"/>
  <c r="A536" i="2"/>
  <c r="AY535" i="2"/>
  <c r="AX535" i="2"/>
  <c r="AW535" i="2"/>
  <c r="AZ535" i="2"/>
  <c r="M535" i="2"/>
  <c r="B535" i="2"/>
  <c r="A535" i="2"/>
  <c r="AY534" i="2"/>
  <c r="AX534" i="2"/>
  <c r="AW534" i="2"/>
  <c r="AZ534" i="2"/>
  <c r="M534" i="2"/>
  <c r="B534" i="2"/>
  <c r="A534" i="2"/>
  <c r="AY533" i="2"/>
  <c r="AX533" i="2"/>
  <c r="AW533" i="2"/>
  <c r="AZ533" i="2"/>
  <c r="M533" i="2"/>
  <c r="B533" i="2"/>
  <c r="A533" i="2"/>
  <c r="AY532" i="2"/>
  <c r="AX532" i="2"/>
  <c r="AW532" i="2"/>
  <c r="AZ532" i="2"/>
  <c r="M532" i="2"/>
  <c r="B532" i="2"/>
  <c r="A532" i="2"/>
  <c r="AY531" i="2"/>
  <c r="AX531" i="2"/>
  <c r="AW531" i="2"/>
  <c r="AZ531" i="2"/>
  <c r="M531" i="2"/>
  <c r="B531" i="2"/>
  <c r="A531" i="2"/>
  <c r="AY530" i="2"/>
  <c r="AX530" i="2"/>
  <c r="AW530" i="2"/>
  <c r="AZ530" i="2"/>
  <c r="M530" i="2"/>
  <c r="B530" i="2"/>
  <c r="A530" i="2"/>
  <c r="AY529" i="2"/>
  <c r="AX529" i="2"/>
  <c r="AW529" i="2"/>
  <c r="AZ529" i="2"/>
  <c r="M529" i="2"/>
  <c r="B529" i="2"/>
  <c r="A529" i="2"/>
  <c r="AY528" i="2"/>
  <c r="AX528" i="2"/>
  <c r="AW528" i="2"/>
  <c r="AZ528" i="2"/>
  <c r="M528" i="2"/>
  <c r="B528" i="2"/>
  <c r="A528" i="2"/>
  <c r="AY527" i="2"/>
  <c r="AX527" i="2"/>
  <c r="AW527" i="2"/>
  <c r="AZ527" i="2"/>
  <c r="M527" i="2"/>
  <c r="B527" i="2"/>
  <c r="A527" i="2"/>
  <c r="AY526" i="2"/>
  <c r="AX526" i="2"/>
  <c r="AW526" i="2"/>
  <c r="AZ526" i="2"/>
  <c r="M526" i="2"/>
  <c r="B526" i="2"/>
  <c r="A526" i="2"/>
  <c r="AY525" i="2"/>
  <c r="AX525" i="2"/>
  <c r="AW525" i="2"/>
  <c r="AZ525" i="2"/>
  <c r="M525" i="2"/>
  <c r="B525" i="2"/>
  <c r="A525" i="2"/>
  <c r="AY524" i="2"/>
  <c r="AX524" i="2"/>
  <c r="AW524" i="2"/>
  <c r="AZ524" i="2"/>
  <c r="M524" i="2"/>
  <c r="B524" i="2"/>
  <c r="A524" i="2"/>
  <c r="AY523" i="2"/>
  <c r="AX523" i="2"/>
  <c r="AW523" i="2"/>
  <c r="AZ523" i="2"/>
  <c r="M523" i="2"/>
  <c r="B523" i="2"/>
  <c r="A523" i="2"/>
  <c r="AY522" i="2"/>
  <c r="AX522" i="2"/>
  <c r="AW522" i="2"/>
  <c r="AZ522" i="2"/>
  <c r="M522" i="2"/>
  <c r="B522" i="2"/>
  <c r="A522" i="2"/>
  <c r="AY521" i="2"/>
  <c r="AX521" i="2"/>
  <c r="AW521" i="2"/>
  <c r="AZ521" i="2"/>
  <c r="M521" i="2"/>
  <c r="B521" i="2"/>
  <c r="A521" i="2"/>
  <c r="AY520" i="2"/>
  <c r="AX520" i="2"/>
  <c r="AW520" i="2"/>
  <c r="AZ520" i="2"/>
  <c r="M520" i="2"/>
  <c r="B520" i="2"/>
  <c r="A520" i="2"/>
  <c r="AY519" i="2"/>
  <c r="AX519" i="2"/>
  <c r="AW519" i="2"/>
  <c r="AZ519" i="2"/>
  <c r="M519" i="2"/>
  <c r="B519" i="2"/>
  <c r="A519" i="2"/>
  <c r="AY518" i="2"/>
  <c r="AX518" i="2"/>
  <c r="AW518" i="2"/>
  <c r="AZ518" i="2"/>
  <c r="M518" i="2"/>
  <c r="B518" i="2"/>
  <c r="A518" i="2"/>
  <c r="AY517" i="2"/>
  <c r="AX517" i="2"/>
  <c r="AW517" i="2"/>
  <c r="AZ517" i="2"/>
  <c r="M517" i="2"/>
  <c r="B517" i="2"/>
  <c r="A517" i="2"/>
  <c r="AY516" i="2"/>
  <c r="AX516" i="2"/>
  <c r="AW516" i="2"/>
  <c r="AZ516" i="2"/>
  <c r="M516" i="2"/>
  <c r="B516" i="2"/>
  <c r="A516" i="2"/>
  <c r="AY515" i="2"/>
  <c r="AX515" i="2"/>
  <c r="AW515" i="2"/>
  <c r="AZ515" i="2"/>
  <c r="M515" i="2"/>
  <c r="B515" i="2"/>
  <c r="A515" i="2"/>
  <c r="AY514" i="2"/>
  <c r="AX514" i="2"/>
  <c r="AW514" i="2"/>
  <c r="AZ514" i="2"/>
  <c r="M514" i="2"/>
  <c r="B514" i="2"/>
  <c r="A514" i="2"/>
  <c r="AY513" i="2"/>
  <c r="AX513" i="2"/>
  <c r="AW513" i="2"/>
  <c r="AZ513" i="2"/>
  <c r="M513" i="2"/>
  <c r="B513" i="2"/>
  <c r="A513" i="2"/>
  <c r="AY512" i="2"/>
  <c r="AX512" i="2"/>
  <c r="AW512" i="2"/>
  <c r="AZ512" i="2"/>
  <c r="M512" i="2"/>
  <c r="B512" i="2"/>
  <c r="A512" i="2"/>
  <c r="AY511" i="2"/>
  <c r="AX511" i="2"/>
  <c r="AW511" i="2"/>
  <c r="AZ511" i="2"/>
  <c r="M511" i="2"/>
  <c r="B511" i="2"/>
  <c r="A511" i="2"/>
  <c r="AY510" i="2"/>
  <c r="AX510" i="2"/>
  <c r="AW510" i="2"/>
  <c r="AZ510" i="2"/>
  <c r="M510" i="2"/>
  <c r="B510" i="2"/>
  <c r="A510" i="2"/>
  <c r="AY509" i="2"/>
  <c r="AX509" i="2"/>
  <c r="AW509" i="2"/>
  <c r="AZ509" i="2"/>
  <c r="M509" i="2"/>
  <c r="B509" i="2"/>
  <c r="A509" i="2"/>
  <c r="AY508" i="2"/>
  <c r="AX508" i="2"/>
  <c r="AW508" i="2"/>
  <c r="AZ508" i="2"/>
  <c r="M508" i="2"/>
  <c r="B508" i="2"/>
  <c r="A508" i="2"/>
  <c r="AY507" i="2"/>
  <c r="AX507" i="2"/>
  <c r="AW507" i="2"/>
  <c r="AZ507" i="2"/>
  <c r="M507" i="2"/>
  <c r="B507" i="2"/>
  <c r="A507" i="2"/>
  <c r="AY506" i="2"/>
  <c r="AX506" i="2"/>
  <c r="AW506" i="2"/>
  <c r="AZ506" i="2"/>
  <c r="M506" i="2"/>
  <c r="B506" i="2"/>
  <c r="A506" i="2"/>
  <c r="AY505" i="2"/>
  <c r="AX505" i="2"/>
  <c r="AW505" i="2"/>
  <c r="AZ505" i="2"/>
  <c r="M505" i="2"/>
  <c r="B505" i="2"/>
  <c r="A505" i="2"/>
  <c r="AY504" i="2"/>
  <c r="AX504" i="2"/>
  <c r="AW504" i="2"/>
  <c r="AZ504" i="2"/>
  <c r="M504" i="2"/>
  <c r="B504" i="2"/>
  <c r="A504" i="2"/>
  <c r="AY503" i="2"/>
  <c r="AX503" i="2"/>
  <c r="AW503" i="2"/>
  <c r="AZ503" i="2"/>
  <c r="M503" i="2"/>
  <c r="B503" i="2"/>
  <c r="A503" i="2"/>
  <c r="AY502" i="2"/>
  <c r="AX502" i="2"/>
  <c r="AW502" i="2"/>
  <c r="AZ502" i="2"/>
  <c r="M502" i="2"/>
  <c r="B502" i="2"/>
  <c r="A502" i="2"/>
  <c r="AY501" i="2"/>
  <c r="AX501" i="2"/>
  <c r="AW501" i="2"/>
  <c r="AZ501" i="2"/>
  <c r="M501" i="2"/>
  <c r="B501" i="2"/>
  <c r="A501" i="2"/>
  <c r="AY500" i="2"/>
  <c r="AX500" i="2"/>
  <c r="AW500" i="2"/>
  <c r="AZ500" i="2"/>
  <c r="M500" i="2"/>
  <c r="B500" i="2"/>
  <c r="A500" i="2"/>
  <c r="AY499" i="2"/>
  <c r="AX499" i="2"/>
  <c r="AW499" i="2"/>
  <c r="AZ499" i="2"/>
  <c r="M499" i="2"/>
  <c r="B499" i="2"/>
  <c r="A499" i="2"/>
  <c r="AY498" i="2"/>
  <c r="AX498" i="2"/>
  <c r="AW498" i="2"/>
  <c r="AZ498" i="2"/>
  <c r="M498" i="2"/>
  <c r="B498" i="2"/>
  <c r="A498" i="2"/>
  <c r="AY497" i="2"/>
  <c r="AX497" i="2"/>
  <c r="AW497" i="2"/>
  <c r="AZ497" i="2"/>
  <c r="M497" i="2"/>
  <c r="B497" i="2"/>
  <c r="A497" i="2"/>
  <c r="AY496" i="2"/>
  <c r="AX496" i="2"/>
  <c r="AW496" i="2"/>
  <c r="AZ496" i="2"/>
  <c r="M496" i="2"/>
  <c r="B496" i="2"/>
  <c r="A496" i="2"/>
  <c r="AY495" i="2"/>
  <c r="AX495" i="2"/>
  <c r="AW495" i="2"/>
  <c r="AZ495" i="2"/>
  <c r="M495" i="2"/>
  <c r="B495" i="2"/>
  <c r="A495" i="2"/>
  <c r="AY494" i="2"/>
  <c r="AX494" i="2"/>
  <c r="AW494" i="2"/>
  <c r="AZ494" i="2"/>
  <c r="M494" i="2"/>
  <c r="B494" i="2"/>
  <c r="A494" i="2"/>
  <c r="AY493" i="2"/>
  <c r="AX493" i="2"/>
  <c r="AW493" i="2"/>
  <c r="AZ493" i="2"/>
  <c r="M493" i="2"/>
  <c r="B493" i="2"/>
  <c r="A493" i="2"/>
  <c r="AY492" i="2"/>
  <c r="AX492" i="2"/>
  <c r="AW492" i="2"/>
  <c r="AZ492" i="2"/>
  <c r="M492" i="2"/>
  <c r="B492" i="2"/>
  <c r="A492" i="2"/>
  <c r="AY491" i="2"/>
  <c r="AX491" i="2"/>
  <c r="AW491" i="2"/>
  <c r="AZ491" i="2"/>
  <c r="M491" i="2"/>
  <c r="B491" i="2"/>
  <c r="A491" i="2"/>
  <c r="AY490" i="2"/>
  <c r="AX490" i="2"/>
  <c r="AW490" i="2"/>
  <c r="AZ490" i="2"/>
  <c r="M490" i="2"/>
  <c r="B490" i="2"/>
  <c r="A490" i="2"/>
  <c r="AY489" i="2"/>
  <c r="AX489" i="2"/>
  <c r="AW489" i="2"/>
  <c r="AZ489" i="2"/>
  <c r="M489" i="2"/>
  <c r="B489" i="2"/>
  <c r="A489" i="2"/>
  <c r="AY488" i="2"/>
  <c r="AX488" i="2"/>
  <c r="AW488" i="2"/>
  <c r="AZ488" i="2"/>
  <c r="M488" i="2"/>
  <c r="B488" i="2"/>
  <c r="A488" i="2"/>
  <c r="AY487" i="2"/>
  <c r="AX487" i="2"/>
  <c r="AW487" i="2"/>
  <c r="AZ487" i="2"/>
  <c r="M487" i="2"/>
  <c r="B487" i="2"/>
  <c r="A487" i="2"/>
  <c r="AY486" i="2"/>
  <c r="AX486" i="2"/>
  <c r="AW486" i="2"/>
  <c r="AZ486" i="2"/>
  <c r="M486" i="2"/>
  <c r="B486" i="2"/>
  <c r="A486" i="2"/>
  <c r="AY485" i="2"/>
  <c r="AX485" i="2"/>
  <c r="AW485" i="2"/>
  <c r="AZ485" i="2"/>
  <c r="M485" i="2"/>
  <c r="B485" i="2"/>
  <c r="A485" i="2"/>
  <c r="AY484" i="2"/>
  <c r="AX484" i="2"/>
  <c r="AW484" i="2"/>
  <c r="AZ484" i="2"/>
  <c r="M484" i="2"/>
  <c r="B484" i="2"/>
  <c r="A484" i="2"/>
  <c r="AY483" i="2"/>
  <c r="AX483" i="2"/>
  <c r="AW483" i="2"/>
  <c r="AZ483" i="2"/>
  <c r="M483" i="2"/>
  <c r="B483" i="2"/>
  <c r="A483" i="2"/>
  <c r="AY482" i="2"/>
  <c r="AX482" i="2"/>
  <c r="AW482" i="2"/>
  <c r="AZ482" i="2"/>
  <c r="M482" i="2"/>
  <c r="B482" i="2"/>
  <c r="A482" i="2"/>
  <c r="AY481" i="2"/>
  <c r="AX481" i="2"/>
  <c r="AW481" i="2"/>
  <c r="AZ481" i="2"/>
  <c r="M481" i="2"/>
  <c r="B481" i="2"/>
  <c r="A481" i="2"/>
  <c r="AY480" i="2"/>
  <c r="AX480" i="2"/>
  <c r="AW480" i="2"/>
  <c r="AZ480" i="2"/>
  <c r="M480" i="2"/>
  <c r="B480" i="2"/>
  <c r="A480" i="2"/>
  <c r="AY479" i="2"/>
  <c r="AX479" i="2"/>
  <c r="AW479" i="2"/>
  <c r="AZ479" i="2"/>
  <c r="M479" i="2"/>
  <c r="B479" i="2"/>
  <c r="A479" i="2"/>
  <c r="AY478" i="2"/>
  <c r="AX478" i="2"/>
  <c r="AW478" i="2"/>
  <c r="AZ478" i="2"/>
  <c r="M478" i="2"/>
  <c r="B478" i="2"/>
  <c r="A478" i="2"/>
  <c r="AY477" i="2"/>
  <c r="AX477" i="2"/>
  <c r="AW477" i="2"/>
  <c r="AZ477" i="2"/>
  <c r="M477" i="2"/>
  <c r="B477" i="2"/>
  <c r="A477" i="2"/>
  <c r="AY476" i="2"/>
  <c r="AX476" i="2"/>
  <c r="AW476" i="2"/>
  <c r="AZ476" i="2"/>
  <c r="M476" i="2"/>
  <c r="B476" i="2"/>
  <c r="A476" i="2"/>
  <c r="AY475" i="2"/>
  <c r="AX475" i="2"/>
  <c r="AW475" i="2"/>
  <c r="AZ475" i="2"/>
  <c r="M475" i="2"/>
  <c r="B475" i="2"/>
  <c r="A475" i="2"/>
  <c r="AY474" i="2"/>
  <c r="AX474" i="2"/>
  <c r="AW474" i="2"/>
  <c r="AZ474" i="2"/>
  <c r="M474" i="2"/>
  <c r="B474" i="2"/>
  <c r="A474" i="2"/>
  <c r="AY473" i="2"/>
  <c r="AX473" i="2"/>
  <c r="AW473" i="2"/>
  <c r="AZ473" i="2"/>
  <c r="M473" i="2"/>
  <c r="B473" i="2"/>
  <c r="A473" i="2"/>
  <c r="AY472" i="2"/>
  <c r="AX472" i="2"/>
  <c r="AW472" i="2"/>
  <c r="AZ472" i="2"/>
  <c r="M472" i="2"/>
  <c r="B472" i="2"/>
  <c r="A472" i="2"/>
  <c r="AY471" i="2"/>
  <c r="AX471" i="2"/>
  <c r="AW471" i="2"/>
  <c r="AZ471" i="2"/>
  <c r="M471" i="2"/>
  <c r="B471" i="2"/>
  <c r="A471" i="2"/>
  <c r="AY470" i="2"/>
  <c r="AX470" i="2"/>
  <c r="AW470" i="2"/>
  <c r="AZ470" i="2"/>
  <c r="M470" i="2"/>
  <c r="B470" i="2"/>
  <c r="A470" i="2"/>
  <c r="AY469" i="2"/>
  <c r="AX469" i="2"/>
  <c r="AW469" i="2"/>
  <c r="AZ469" i="2"/>
  <c r="M469" i="2"/>
  <c r="B469" i="2"/>
  <c r="A469" i="2"/>
  <c r="AY468" i="2"/>
  <c r="AX468" i="2"/>
  <c r="AW468" i="2"/>
  <c r="AZ468" i="2"/>
  <c r="M468" i="2"/>
  <c r="B468" i="2"/>
  <c r="A468" i="2"/>
  <c r="AY467" i="2"/>
  <c r="AX467" i="2"/>
  <c r="AW467" i="2"/>
  <c r="AZ467" i="2"/>
  <c r="M467" i="2"/>
  <c r="B467" i="2"/>
  <c r="A467" i="2"/>
  <c r="AY466" i="2"/>
  <c r="AX466" i="2"/>
  <c r="AW466" i="2"/>
  <c r="AZ466" i="2"/>
  <c r="M466" i="2"/>
  <c r="B466" i="2"/>
  <c r="A466" i="2"/>
  <c r="AY465" i="2"/>
  <c r="AX465" i="2"/>
  <c r="AW465" i="2"/>
  <c r="AZ465" i="2"/>
  <c r="M465" i="2"/>
  <c r="B465" i="2"/>
  <c r="A465" i="2"/>
  <c r="AY464" i="2"/>
  <c r="AX464" i="2"/>
  <c r="AW464" i="2"/>
  <c r="AZ464" i="2"/>
  <c r="M464" i="2"/>
  <c r="B464" i="2"/>
  <c r="A464" i="2"/>
  <c r="AY463" i="2"/>
  <c r="AX463" i="2"/>
  <c r="AW463" i="2"/>
  <c r="AZ463" i="2"/>
  <c r="M463" i="2"/>
  <c r="B463" i="2"/>
  <c r="A463" i="2"/>
  <c r="AY462" i="2"/>
  <c r="AX462" i="2"/>
  <c r="AW462" i="2"/>
  <c r="AZ462" i="2"/>
  <c r="M462" i="2"/>
  <c r="B462" i="2"/>
  <c r="A462" i="2"/>
  <c r="AY461" i="2"/>
  <c r="AX461" i="2"/>
  <c r="AW461" i="2"/>
  <c r="AZ461" i="2"/>
  <c r="M461" i="2"/>
  <c r="B461" i="2"/>
  <c r="A461" i="2"/>
  <c r="AY460" i="2"/>
  <c r="AX460" i="2"/>
  <c r="AW460" i="2"/>
  <c r="AZ460" i="2"/>
  <c r="M460" i="2"/>
  <c r="B460" i="2"/>
  <c r="A460" i="2"/>
  <c r="AY459" i="2"/>
  <c r="AX459" i="2"/>
  <c r="AW459" i="2"/>
  <c r="AZ459" i="2"/>
  <c r="M459" i="2"/>
  <c r="B459" i="2"/>
  <c r="A459" i="2"/>
  <c r="AY458" i="2"/>
  <c r="AX458" i="2"/>
  <c r="AW458" i="2"/>
  <c r="AZ458" i="2"/>
  <c r="M458" i="2"/>
  <c r="B458" i="2"/>
  <c r="A458" i="2"/>
  <c r="AY457" i="2"/>
  <c r="AX457" i="2"/>
  <c r="AW457" i="2"/>
  <c r="AZ457" i="2"/>
  <c r="M457" i="2"/>
  <c r="B457" i="2"/>
  <c r="A457" i="2"/>
  <c r="AY456" i="2"/>
  <c r="AX456" i="2"/>
  <c r="AW456" i="2"/>
  <c r="AZ456" i="2"/>
  <c r="M456" i="2"/>
  <c r="B456" i="2"/>
  <c r="A456" i="2"/>
  <c r="AY455" i="2"/>
  <c r="AX455" i="2"/>
  <c r="AW455" i="2"/>
  <c r="AZ455" i="2"/>
  <c r="M455" i="2"/>
  <c r="B455" i="2"/>
  <c r="A455" i="2"/>
  <c r="AY454" i="2"/>
  <c r="AX454" i="2"/>
  <c r="AW454" i="2"/>
  <c r="AZ454" i="2"/>
  <c r="M454" i="2"/>
  <c r="B454" i="2"/>
  <c r="A454" i="2"/>
  <c r="AY453" i="2"/>
  <c r="AX453" i="2"/>
  <c r="AW453" i="2"/>
  <c r="AZ453" i="2"/>
  <c r="M453" i="2"/>
  <c r="B453" i="2"/>
  <c r="A453" i="2"/>
  <c r="AY452" i="2"/>
  <c r="AX452" i="2"/>
  <c r="AW452" i="2"/>
  <c r="AZ452" i="2"/>
  <c r="M452" i="2"/>
  <c r="B452" i="2"/>
  <c r="A452" i="2"/>
  <c r="AY451" i="2"/>
  <c r="AX451" i="2"/>
  <c r="AW451" i="2"/>
  <c r="AZ451" i="2"/>
  <c r="M451" i="2"/>
  <c r="B451" i="2"/>
  <c r="A451" i="2"/>
  <c r="AY450" i="2"/>
  <c r="AX450" i="2"/>
  <c r="AW450" i="2"/>
  <c r="AZ450" i="2"/>
  <c r="M450" i="2"/>
  <c r="B450" i="2"/>
  <c r="A450" i="2"/>
  <c r="AY449" i="2"/>
  <c r="AX449" i="2"/>
  <c r="AW449" i="2"/>
  <c r="AZ449" i="2"/>
  <c r="M449" i="2"/>
  <c r="B449" i="2"/>
  <c r="A449" i="2"/>
  <c r="AY448" i="2"/>
  <c r="AX448" i="2"/>
  <c r="AW448" i="2"/>
  <c r="AZ448" i="2"/>
  <c r="M448" i="2"/>
  <c r="B448" i="2"/>
  <c r="A448" i="2"/>
  <c r="AY447" i="2"/>
  <c r="AX447" i="2"/>
  <c r="AW447" i="2"/>
  <c r="AZ447" i="2"/>
  <c r="M447" i="2"/>
  <c r="B447" i="2"/>
  <c r="A447" i="2"/>
  <c r="AY446" i="2"/>
  <c r="AX446" i="2"/>
  <c r="AW446" i="2"/>
  <c r="AZ446" i="2"/>
  <c r="M446" i="2"/>
  <c r="B446" i="2"/>
  <c r="A446" i="2"/>
  <c r="AY445" i="2"/>
  <c r="AX445" i="2"/>
  <c r="AW445" i="2"/>
  <c r="AZ445" i="2"/>
  <c r="M445" i="2"/>
  <c r="B445" i="2"/>
  <c r="A445" i="2"/>
  <c r="AY444" i="2"/>
  <c r="AX444" i="2"/>
  <c r="AW444" i="2"/>
  <c r="AZ444" i="2"/>
  <c r="M444" i="2"/>
  <c r="B444" i="2"/>
  <c r="A444" i="2"/>
  <c r="AY443" i="2"/>
  <c r="AX443" i="2"/>
  <c r="AW443" i="2"/>
  <c r="AZ443" i="2"/>
  <c r="M443" i="2"/>
  <c r="B443" i="2"/>
  <c r="A443" i="2"/>
  <c r="AY442" i="2"/>
  <c r="AX442" i="2"/>
  <c r="AW442" i="2"/>
  <c r="AZ442" i="2"/>
  <c r="M442" i="2"/>
  <c r="B442" i="2"/>
  <c r="A442" i="2"/>
  <c r="AY441" i="2"/>
  <c r="AX441" i="2"/>
  <c r="AW441" i="2"/>
  <c r="AZ441" i="2"/>
  <c r="M441" i="2"/>
  <c r="B441" i="2"/>
  <c r="A441" i="2"/>
  <c r="AY440" i="2"/>
  <c r="AX440" i="2"/>
  <c r="AW440" i="2"/>
  <c r="AZ440" i="2"/>
  <c r="M440" i="2"/>
  <c r="B440" i="2"/>
  <c r="A440" i="2"/>
  <c r="AY439" i="2"/>
  <c r="AX439" i="2"/>
  <c r="AW439" i="2"/>
  <c r="AZ439" i="2"/>
  <c r="M439" i="2"/>
  <c r="B439" i="2"/>
  <c r="A439" i="2"/>
  <c r="AY438" i="2"/>
  <c r="AX438" i="2"/>
  <c r="AW438" i="2"/>
  <c r="AZ438" i="2"/>
  <c r="M438" i="2"/>
  <c r="B438" i="2"/>
  <c r="A438" i="2"/>
  <c r="AY437" i="2"/>
  <c r="AX437" i="2"/>
  <c r="AW437" i="2"/>
  <c r="AZ437" i="2"/>
  <c r="M437" i="2"/>
  <c r="B437" i="2"/>
  <c r="A437" i="2"/>
  <c r="AY436" i="2"/>
  <c r="AX436" i="2"/>
  <c r="AW436" i="2"/>
  <c r="AZ436" i="2"/>
  <c r="M436" i="2"/>
  <c r="B436" i="2"/>
  <c r="A436" i="2"/>
  <c r="AY435" i="2"/>
  <c r="AX435" i="2"/>
  <c r="AW435" i="2"/>
  <c r="AZ435" i="2"/>
  <c r="M435" i="2"/>
  <c r="B435" i="2"/>
  <c r="A435" i="2"/>
  <c r="AY434" i="2"/>
  <c r="AX434" i="2"/>
  <c r="AW434" i="2"/>
  <c r="AZ434" i="2"/>
  <c r="M434" i="2"/>
  <c r="B434" i="2"/>
  <c r="A434" i="2"/>
  <c r="AY433" i="2"/>
  <c r="AX433" i="2"/>
  <c r="AW433" i="2"/>
  <c r="AZ433" i="2"/>
  <c r="M433" i="2"/>
  <c r="B433" i="2"/>
  <c r="A433" i="2"/>
  <c r="AY432" i="2"/>
  <c r="AX432" i="2"/>
  <c r="AW432" i="2"/>
  <c r="AZ432" i="2"/>
  <c r="M432" i="2"/>
  <c r="B432" i="2"/>
  <c r="A432" i="2"/>
  <c r="AY431" i="2"/>
  <c r="AX431" i="2"/>
  <c r="AW431" i="2"/>
  <c r="AZ431" i="2"/>
  <c r="M431" i="2"/>
  <c r="B431" i="2"/>
  <c r="A431" i="2"/>
  <c r="AY430" i="2"/>
  <c r="AX430" i="2"/>
  <c r="AW430" i="2"/>
  <c r="AZ430" i="2"/>
  <c r="M430" i="2"/>
  <c r="B430" i="2"/>
  <c r="A430" i="2"/>
  <c r="AY429" i="2"/>
  <c r="AX429" i="2"/>
  <c r="AW429" i="2"/>
  <c r="AZ429" i="2"/>
  <c r="M429" i="2"/>
  <c r="B429" i="2"/>
  <c r="A429" i="2"/>
  <c r="AY428" i="2"/>
  <c r="AX428" i="2"/>
  <c r="AW428" i="2"/>
  <c r="AZ428" i="2"/>
  <c r="M428" i="2"/>
  <c r="B428" i="2"/>
  <c r="A428" i="2"/>
  <c r="AY427" i="2"/>
  <c r="AX427" i="2"/>
  <c r="AW427" i="2"/>
  <c r="AZ427" i="2"/>
  <c r="M427" i="2"/>
  <c r="B427" i="2"/>
  <c r="A427" i="2"/>
  <c r="AY426" i="2"/>
  <c r="AX426" i="2"/>
  <c r="AW426" i="2"/>
  <c r="AZ426" i="2"/>
  <c r="M426" i="2"/>
  <c r="B426" i="2"/>
  <c r="A426" i="2"/>
  <c r="AY425" i="2"/>
  <c r="AX425" i="2"/>
  <c r="AW425" i="2"/>
  <c r="AZ425" i="2"/>
  <c r="M425" i="2"/>
  <c r="B425" i="2"/>
  <c r="A425" i="2"/>
  <c r="AY424" i="2"/>
  <c r="AX424" i="2"/>
  <c r="AW424" i="2"/>
  <c r="AZ424" i="2"/>
  <c r="M424" i="2"/>
  <c r="B424" i="2"/>
  <c r="A424" i="2"/>
  <c r="AY423" i="2"/>
  <c r="AX423" i="2"/>
  <c r="AW423" i="2"/>
  <c r="AZ423" i="2"/>
  <c r="M423" i="2"/>
  <c r="B423" i="2"/>
  <c r="A423" i="2"/>
  <c r="AY422" i="2"/>
  <c r="AX422" i="2"/>
  <c r="AW422" i="2"/>
  <c r="AZ422" i="2"/>
  <c r="M422" i="2"/>
  <c r="B422" i="2"/>
  <c r="A422" i="2"/>
  <c r="AY421" i="2"/>
  <c r="AX421" i="2"/>
  <c r="AW421" i="2"/>
  <c r="AZ421" i="2"/>
  <c r="M421" i="2"/>
  <c r="B421" i="2"/>
  <c r="A421" i="2"/>
  <c r="AY420" i="2"/>
  <c r="AX420" i="2"/>
  <c r="AW420" i="2"/>
  <c r="AZ420" i="2"/>
  <c r="M420" i="2"/>
  <c r="B420" i="2"/>
  <c r="A420" i="2"/>
  <c r="AY419" i="2"/>
  <c r="AX419" i="2"/>
  <c r="AW419" i="2"/>
  <c r="AZ419" i="2"/>
  <c r="M419" i="2"/>
  <c r="B419" i="2"/>
  <c r="A419" i="2"/>
  <c r="AY418" i="2"/>
  <c r="AX418" i="2"/>
  <c r="AW418" i="2"/>
  <c r="AZ418" i="2"/>
  <c r="M418" i="2"/>
  <c r="B418" i="2"/>
  <c r="A418" i="2"/>
  <c r="AY417" i="2"/>
  <c r="AX417" i="2"/>
  <c r="AW417" i="2"/>
  <c r="AZ417" i="2"/>
  <c r="M417" i="2"/>
  <c r="B417" i="2"/>
  <c r="A417" i="2"/>
  <c r="AY416" i="2"/>
  <c r="AX416" i="2"/>
  <c r="AW416" i="2"/>
  <c r="AZ416" i="2"/>
  <c r="M416" i="2"/>
  <c r="B416" i="2"/>
  <c r="A416" i="2"/>
  <c r="AY415" i="2"/>
  <c r="AX415" i="2"/>
  <c r="AW415" i="2"/>
  <c r="AZ415" i="2"/>
  <c r="M415" i="2"/>
  <c r="B415" i="2"/>
  <c r="A415" i="2"/>
  <c r="AY414" i="2"/>
  <c r="AX414" i="2"/>
  <c r="AW414" i="2"/>
  <c r="AZ414" i="2"/>
  <c r="M414" i="2"/>
  <c r="B414" i="2"/>
  <c r="A414" i="2"/>
  <c r="AY413" i="2"/>
  <c r="AX413" i="2"/>
  <c r="AW413" i="2"/>
  <c r="AZ413" i="2"/>
  <c r="M413" i="2"/>
  <c r="B413" i="2"/>
  <c r="A413" i="2"/>
  <c r="AY412" i="2"/>
  <c r="AX412" i="2"/>
  <c r="AW412" i="2"/>
  <c r="AZ412" i="2"/>
  <c r="M412" i="2"/>
  <c r="B412" i="2"/>
  <c r="A412" i="2"/>
  <c r="AY411" i="2"/>
  <c r="AX411" i="2"/>
  <c r="AW411" i="2"/>
  <c r="AZ411" i="2"/>
  <c r="M411" i="2"/>
  <c r="B411" i="2"/>
  <c r="A411" i="2"/>
  <c r="AY410" i="2"/>
  <c r="AX410" i="2"/>
  <c r="AW410" i="2"/>
  <c r="AZ410" i="2"/>
  <c r="M410" i="2"/>
  <c r="B410" i="2"/>
  <c r="A410" i="2"/>
  <c r="AY409" i="2"/>
  <c r="AX409" i="2"/>
  <c r="AW409" i="2"/>
  <c r="AZ409" i="2"/>
  <c r="M409" i="2"/>
  <c r="B409" i="2"/>
  <c r="A409" i="2"/>
  <c r="AY408" i="2"/>
  <c r="AX408" i="2"/>
  <c r="AW408" i="2"/>
  <c r="AZ408" i="2"/>
  <c r="M408" i="2"/>
  <c r="B408" i="2"/>
  <c r="A408" i="2"/>
  <c r="AY407" i="2"/>
  <c r="AX407" i="2"/>
  <c r="AW407" i="2"/>
  <c r="AZ407" i="2"/>
  <c r="M407" i="2"/>
  <c r="B407" i="2"/>
  <c r="A407" i="2"/>
  <c r="AY406" i="2"/>
  <c r="AX406" i="2"/>
  <c r="AW406" i="2"/>
  <c r="AZ406" i="2"/>
  <c r="M406" i="2"/>
  <c r="B406" i="2"/>
  <c r="A406" i="2"/>
  <c r="AY405" i="2"/>
  <c r="AX405" i="2"/>
  <c r="AW405" i="2"/>
  <c r="AZ405" i="2"/>
  <c r="M405" i="2"/>
  <c r="B405" i="2"/>
  <c r="A405" i="2"/>
  <c r="AY404" i="2"/>
  <c r="AX404" i="2"/>
  <c r="AW404" i="2"/>
  <c r="AZ404" i="2"/>
  <c r="M404" i="2"/>
  <c r="B404" i="2"/>
  <c r="A404" i="2"/>
  <c r="AY403" i="2"/>
  <c r="AX403" i="2"/>
  <c r="AW403" i="2"/>
  <c r="AZ403" i="2"/>
  <c r="M403" i="2"/>
  <c r="B403" i="2"/>
  <c r="A403" i="2"/>
  <c r="AY402" i="2"/>
  <c r="AX402" i="2"/>
  <c r="AW402" i="2"/>
  <c r="AZ402" i="2"/>
  <c r="M402" i="2"/>
  <c r="B402" i="2"/>
  <c r="A402" i="2"/>
  <c r="AY401" i="2"/>
  <c r="AX401" i="2"/>
  <c r="AW401" i="2"/>
  <c r="AZ401" i="2"/>
  <c r="M401" i="2"/>
  <c r="B401" i="2"/>
  <c r="A401" i="2"/>
  <c r="AY400" i="2"/>
  <c r="AX400" i="2"/>
  <c r="AW400" i="2"/>
  <c r="AZ400" i="2"/>
  <c r="M400" i="2"/>
  <c r="B400" i="2"/>
  <c r="A400" i="2"/>
  <c r="AY399" i="2"/>
  <c r="AX399" i="2"/>
  <c r="AW399" i="2"/>
  <c r="AZ399" i="2"/>
  <c r="M399" i="2"/>
  <c r="B399" i="2"/>
  <c r="A399" i="2"/>
  <c r="AY398" i="2"/>
  <c r="AX398" i="2"/>
  <c r="AW398" i="2"/>
  <c r="AZ398" i="2"/>
  <c r="M398" i="2"/>
  <c r="B398" i="2"/>
  <c r="A398" i="2"/>
  <c r="AY397" i="2"/>
  <c r="AX397" i="2"/>
  <c r="AW397" i="2"/>
  <c r="AZ397" i="2"/>
  <c r="M397" i="2"/>
  <c r="B397" i="2"/>
  <c r="A397" i="2"/>
  <c r="AY396" i="2"/>
  <c r="AX396" i="2"/>
  <c r="AW396" i="2"/>
  <c r="AZ396" i="2"/>
  <c r="M396" i="2"/>
  <c r="B396" i="2"/>
  <c r="A396" i="2"/>
  <c r="AY395" i="2"/>
  <c r="AX395" i="2"/>
  <c r="AW395" i="2"/>
  <c r="AZ395" i="2"/>
  <c r="M395" i="2"/>
  <c r="B395" i="2"/>
  <c r="A395" i="2"/>
  <c r="AY394" i="2"/>
  <c r="AX394" i="2"/>
  <c r="AW394" i="2"/>
  <c r="AZ394" i="2"/>
  <c r="M394" i="2"/>
  <c r="B394" i="2"/>
  <c r="A394" i="2"/>
  <c r="AY393" i="2"/>
  <c r="AX393" i="2"/>
  <c r="AW393" i="2"/>
  <c r="AZ393" i="2"/>
  <c r="M393" i="2"/>
  <c r="B393" i="2"/>
  <c r="A393" i="2"/>
  <c r="AY392" i="2"/>
  <c r="AX392" i="2"/>
  <c r="AW392" i="2"/>
  <c r="AZ392" i="2"/>
  <c r="M392" i="2"/>
  <c r="B392" i="2"/>
  <c r="A392" i="2"/>
  <c r="AY391" i="2"/>
  <c r="AX391" i="2"/>
  <c r="AW391" i="2"/>
  <c r="AZ391" i="2"/>
  <c r="M391" i="2"/>
  <c r="B391" i="2"/>
  <c r="A391" i="2"/>
  <c r="AY390" i="2"/>
  <c r="AX390" i="2"/>
  <c r="AW390" i="2"/>
  <c r="AZ390" i="2"/>
  <c r="M390" i="2"/>
  <c r="B390" i="2"/>
  <c r="A390" i="2"/>
  <c r="AY389" i="2"/>
  <c r="AX389" i="2"/>
  <c r="AW389" i="2"/>
  <c r="AZ389" i="2"/>
  <c r="M389" i="2"/>
  <c r="B389" i="2"/>
  <c r="A389" i="2"/>
  <c r="AY388" i="2"/>
  <c r="AX388" i="2"/>
  <c r="AW388" i="2"/>
  <c r="AZ388" i="2"/>
  <c r="M388" i="2"/>
  <c r="B388" i="2"/>
  <c r="A388" i="2"/>
  <c r="AY387" i="2"/>
  <c r="AX387" i="2"/>
  <c r="AW387" i="2"/>
  <c r="AZ387" i="2"/>
  <c r="M387" i="2"/>
  <c r="B387" i="2"/>
  <c r="A387" i="2"/>
  <c r="AY386" i="2"/>
  <c r="AX386" i="2"/>
  <c r="AW386" i="2"/>
  <c r="AZ386" i="2"/>
  <c r="M386" i="2"/>
  <c r="B386" i="2"/>
  <c r="A386" i="2"/>
  <c r="AY385" i="2"/>
  <c r="AX385" i="2"/>
  <c r="AW385" i="2"/>
  <c r="AZ385" i="2"/>
  <c r="M385" i="2"/>
  <c r="B385" i="2"/>
  <c r="A385" i="2"/>
  <c r="AY384" i="2"/>
  <c r="AX384" i="2"/>
  <c r="AW384" i="2"/>
  <c r="AZ384" i="2"/>
  <c r="M384" i="2"/>
  <c r="B384" i="2"/>
  <c r="A384" i="2"/>
  <c r="AY383" i="2"/>
  <c r="AX383" i="2"/>
  <c r="AW383" i="2"/>
  <c r="AZ383" i="2"/>
  <c r="M383" i="2"/>
  <c r="B383" i="2"/>
  <c r="A383" i="2"/>
  <c r="AY382" i="2"/>
  <c r="AX382" i="2"/>
  <c r="AW382" i="2"/>
  <c r="AZ382" i="2"/>
  <c r="M382" i="2"/>
  <c r="B382" i="2"/>
  <c r="A382" i="2"/>
  <c r="AY381" i="2"/>
  <c r="AX381" i="2"/>
  <c r="AW381" i="2"/>
  <c r="AZ381" i="2"/>
  <c r="M381" i="2"/>
  <c r="B381" i="2"/>
  <c r="A381" i="2"/>
  <c r="AY380" i="2"/>
  <c r="AX380" i="2"/>
  <c r="AW380" i="2"/>
  <c r="AZ380" i="2"/>
  <c r="M380" i="2"/>
  <c r="B380" i="2"/>
  <c r="A380" i="2"/>
  <c r="AY379" i="2"/>
  <c r="AX379" i="2"/>
  <c r="AW379" i="2"/>
  <c r="AZ379" i="2"/>
  <c r="M379" i="2"/>
  <c r="B379" i="2"/>
  <c r="A379" i="2"/>
  <c r="AY378" i="2"/>
  <c r="AX378" i="2"/>
  <c r="AW378" i="2"/>
  <c r="AZ378" i="2"/>
  <c r="M378" i="2"/>
  <c r="B378" i="2"/>
  <c r="A378" i="2"/>
  <c r="AY377" i="2"/>
  <c r="AX377" i="2"/>
  <c r="AW377" i="2"/>
  <c r="AZ377" i="2"/>
  <c r="M377" i="2"/>
  <c r="B377" i="2"/>
  <c r="A377" i="2"/>
  <c r="AY376" i="2"/>
  <c r="AX376" i="2"/>
  <c r="AW376" i="2"/>
  <c r="AZ376" i="2"/>
  <c r="M376" i="2"/>
  <c r="B376" i="2"/>
  <c r="A376" i="2"/>
  <c r="AY375" i="2"/>
  <c r="AX375" i="2"/>
  <c r="AW375" i="2"/>
  <c r="AZ375" i="2"/>
  <c r="M375" i="2"/>
  <c r="B375" i="2"/>
  <c r="A375" i="2"/>
  <c r="AY374" i="2"/>
  <c r="AX374" i="2"/>
  <c r="AW374" i="2"/>
  <c r="AZ374" i="2"/>
  <c r="M374" i="2"/>
  <c r="B374" i="2"/>
  <c r="A374" i="2"/>
  <c r="AY373" i="2"/>
  <c r="AX373" i="2"/>
  <c r="AW373" i="2"/>
  <c r="AZ232" i="2"/>
  <c r="M232" i="2"/>
  <c r="B373" i="2"/>
  <c r="A373" i="2"/>
  <c r="AY372" i="2"/>
  <c r="AX372" i="2"/>
  <c r="M245" i="2"/>
  <c r="B372" i="2"/>
  <c r="A372" i="2"/>
  <c r="AY371" i="2"/>
  <c r="AX371" i="2"/>
  <c r="AW371" i="2"/>
  <c r="M246" i="2"/>
  <c r="B371" i="2"/>
  <c r="A371" i="2"/>
  <c r="AY370" i="2"/>
  <c r="AX370" i="2"/>
  <c r="AW370" i="2"/>
  <c r="M291" i="2"/>
  <c r="B370" i="2"/>
  <c r="A370" i="2"/>
  <c r="AY369" i="2"/>
  <c r="AX369" i="2"/>
  <c r="AW369" i="2"/>
  <c r="M321" i="2"/>
  <c r="B369" i="2"/>
  <c r="A369" i="2"/>
  <c r="AY368" i="2"/>
  <c r="AX368" i="2"/>
  <c r="AW368" i="2"/>
  <c r="M318" i="2"/>
  <c r="B368" i="2"/>
  <c r="A368" i="2"/>
  <c r="AY367" i="2"/>
  <c r="AX367" i="2"/>
  <c r="AW367" i="2"/>
  <c r="M295" i="2"/>
  <c r="B367" i="2"/>
  <c r="A367" i="2"/>
  <c r="AY366" i="2"/>
  <c r="AX366" i="2"/>
  <c r="AW366" i="2"/>
  <c r="AZ233" i="2"/>
  <c r="M233" i="2"/>
  <c r="B366" i="2"/>
  <c r="A366" i="2"/>
  <c r="AY365" i="2"/>
  <c r="AX365" i="2"/>
  <c r="AW365" i="2"/>
  <c r="M277" i="2"/>
  <c r="B365" i="2"/>
  <c r="A365" i="2"/>
  <c r="AY364" i="2"/>
  <c r="AX364" i="2"/>
  <c r="AW364" i="2"/>
  <c r="M249" i="2"/>
  <c r="B364" i="2"/>
  <c r="A364" i="2"/>
  <c r="AY363" i="2"/>
  <c r="AX363" i="2"/>
  <c r="AW363" i="2"/>
  <c r="M322" i="2"/>
  <c r="B363" i="2"/>
  <c r="A363" i="2"/>
  <c r="AY362" i="2"/>
  <c r="AX362" i="2"/>
  <c r="AW362" i="2"/>
  <c r="M250" i="2"/>
  <c r="B362" i="2"/>
  <c r="A362" i="2"/>
  <c r="AY361" i="2"/>
  <c r="AX361" i="2"/>
  <c r="AW361" i="2"/>
  <c r="M373" i="2"/>
  <c r="B361" i="2"/>
  <c r="A361" i="2"/>
  <c r="AY360" i="2"/>
  <c r="AX360" i="2"/>
  <c r="M372" i="2"/>
  <c r="AW360" i="2" s="1"/>
  <c r="B360" i="2"/>
  <c r="A360" i="2"/>
  <c r="AY359" i="2"/>
  <c r="AX359" i="2"/>
  <c r="AW359" i="2"/>
  <c r="M371" i="2"/>
  <c r="B359" i="2"/>
  <c r="A359" i="2"/>
  <c r="AY358" i="2"/>
  <c r="AX358" i="2"/>
  <c r="AW358" i="2"/>
  <c r="M370" i="2"/>
  <c r="B358" i="2"/>
  <c r="A358" i="2"/>
  <c r="AY357" i="2"/>
  <c r="AX357" i="2"/>
  <c r="AW357" i="2"/>
  <c r="M369" i="2"/>
  <c r="B357" i="2"/>
  <c r="A357" i="2"/>
  <c r="AY356" i="2"/>
  <c r="AX356" i="2"/>
  <c r="AW356" i="2"/>
  <c r="M368" i="2"/>
  <c r="B356" i="2"/>
  <c r="A356" i="2"/>
  <c r="AY355" i="2"/>
  <c r="AX355" i="2"/>
  <c r="AW355" i="2"/>
  <c r="M367" i="2"/>
  <c r="B355" i="2"/>
  <c r="A355" i="2"/>
  <c r="AY354" i="2"/>
  <c r="AX354" i="2"/>
  <c r="AW354" i="2"/>
  <c r="M366" i="2"/>
  <c r="B354" i="2"/>
  <c r="A354" i="2"/>
  <c r="AY353" i="2"/>
  <c r="AX353" i="2"/>
  <c r="AW353" i="2"/>
  <c r="M365" i="2"/>
  <c r="B353" i="2"/>
  <c r="A353" i="2"/>
  <c r="AY352" i="2"/>
  <c r="AX352" i="2"/>
  <c r="AW352" i="2"/>
  <c r="M364" i="2"/>
  <c r="B352" i="2"/>
  <c r="A352" i="2"/>
  <c r="AY351" i="2"/>
  <c r="AX351" i="2"/>
  <c r="AW351" i="2"/>
  <c r="M363" i="2"/>
  <c r="B351" i="2"/>
  <c r="A351" i="2"/>
  <c r="AY350" i="2"/>
  <c r="AX350" i="2"/>
  <c r="AW350" i="2"/>
  <c r="M362" i="2"/>
  <c r="B350" i="2"/>
  <c r="A350" i="2"/>
  <c r="AY349" i="2"/>
  <c r="AX349" i="2"/>
  <c r="AW349" i="2"/>
  <c r="M361" i="2"/>
  <c r="B349" i="2"/>
  <c r="A349" i="2"/>
  <c r="M360" i="2"/>
  <c r="B348" i="2"/>
  <c r="A348" i="2"/>
  <c r="AY347" i="2"/>
  <c r="AX347" i="2"/>
  <c r="AW347" i="2"/>
  <c r="M359" i="2"/>
  <c r="B347" i="2"/>
  <c r="A347" i="2"/>
  <c r="AY346" i="2"/>
  <c r="AX346" i="2"/>
  <c r="AW346" i="2"/>
  <c r="M357" i="2"/>
  <c r="B346" i="2"/>
  <c r="A346" i="2"/>
  <c r="AY345" i="2"/>
  <c r="AX345" i="2"/>
  <c r="AW345" i="2"/>
  <c r="M356" i="2"/>
  <c r="B345" i="2"/>
  <c r="A345" i="2"/>
  <c r="M355" i="2"/>
  <c r="B344" i="2"/>
  <c r="A344" i="2"/>
  <c r="AY343" i="2"/>
  <c r="AX343" i="2"/>
  <c r="AW343" i="2"/>
  <c r="M354" i="2"/>
  <c r="B343" i="2"/>
  <c r="A343" i="2"/>
  <c r="AY342" i="2"/>
  <c r="AX342" i="2"/>
  <c r="AW342" i="2"/>
  <c r="M352" i="2"/>
  <c r="B342" i="2"/>
  <c r="A342" i="2"/>
  <c r="AY341" i="2"/>
  <c r="AX341" i="2"/>
  <c r="AW341" i="2"/>
  <c r="M351" i="2"/>
  <c r="B341" i="2"/>
  <c r="A341" i="2"/>
  <c r="AY340" i="2"/>
  <c r="AX340" i="2"/>
  <c r="AW340" i="2"/>
  <c r="M350" i="2"/>
  <c r="B340" i="2"/>
  <c r="A340" i="2"/>
  <c r="AY339" i="2"/>
  <c r="AX339" i="2"/>
  <c r="AW339" i="2"/>
  <c r="M349" i="2"/>
  <c r="B339" i="2"/>
  <c r="A339" i="2"/>
  <c r="M348" i="2"/>
  <c r="AY338" i="2" s="1"/>
  <c r="B338" i="2"/>
  <c r="A338" i="2"/>
  <c r="AY337" i="2"/>
  <c r="AX337" i="2"/>
  <c r="AW337" i="2"/>
  <c r="M347" i="2"/>
  <c r="B337" i="2"/>
  <c r="A337" i="2"/>
  <c r="AY336" i="2"/>
  <c r="AX336" i="2"/>
  <c r="AW336" i="2"/>
  <c r="M346" i="2"/>
  <c r="B336" i="2"/>
  <c r="A336" i="2"/>
  <c r="AY335" i="2"/>
  <c r="AX335" i="2"/>
  <c r="AW335" i="2"/>
  <c r="M345" i="2"/>
  <c r="B335" i="2"/>
  <c r="A335" i="2"/>
  <c r="M344" i="2"/>
  <c r="AW334" i="2" s="1"/>
  <c r="B334" i="2"/>
  <c r="A334" i="2"/>
  <c r="AY333" i="2"/>
  <c r="AX333" i="2"/>
  <c r="AW333" i="2"/>
  <c r="M343" i="2"/>
  <c r="B333" i="2"/>
  <c r="A333" i="2"/>
  <c r="AY332" i="2"/>
  <c r="AX332" i="2"/>
  <c r="AW332" i="2"/>
  <c r="M342" i="2"/>
  <c r="B332" i="2"/>
  <c r="A332" i="2"/>
  <c r="AY331" i="2"/>
  <c r="AX331" i="2"/>
  <c r="AW331" i="2"/>
  <c r="M341" i="2"/>
  <c r="B331" i="2"/>
  <c r="A331" i="2"/>
  <c r="AY330" i="2"/>
  <c r="AX330" i="2"/>
  <c r="AW330" i="2"/>
  <c r="M340" i="2"/>
  <c r="B330" i="2"/>
  <c r="A330" i="2"/>
  <c r="AY329" i="2"/>
  <c r="AX329" i="2"/>
  <c r="AW329" i="2"/>
  <c r="M339" i="2"/>
  <c r="B329" i="2"/>
  <c r="A329" i="2"/>
  <c r="AY328" i="2"/>
  <c r="AX328" i="2"/>
  <c r="AW328" i="2"/>
  <c r="AZ328" i="2"/>
  <c r="M338" i="2"/>
  <c r="B328" i="2"/>
  <c r="A328" i="2"/>
  <c r="AY327" i="2"/>
  <c r="AX327" i="2"/>
  <c r="AW327" i="2"/>
  <c r="AZ327" i="2"/>
  <c r="M337" i="2"/>
  <c r="B327" i="2"/>
  <c r="A327" i="2"/>
  <c r="AY326" i="2"/>
  <c r="AX326" i="2"/>
  <c r="AW326" i="2"/>
  <c r="AZ326" i="2"/>
  <c r="M336" i="2"/>
  <c r="B326" i="2"/>
  <c r="A326" i="2"/>
  <c r="AY325" i="2"/>
  <c r="AX325" i="2"/>
  <c r="AW325" i="2"/>
  <c r="AZ325" i="2"/>
  <c r="M335" i="2"/>
  <c r="B325" i="2"/>
  <c r="A325" i="2"/>
  <c r="AX324" i="2"/>
  <c r="AW324" i="2"/>
  <c r="AZ324" i="2"/>
  <c r="M334" i="2"/>
  <c r="B324" i="2"/>
  <c r="A324" i="2"/>
  <c r="AY323" i="2"/>
  <c r="AX323" i="2"/>
  <c r="AW323" i="2"/>
  <c r="AZ323" i="2"/>
  <c r="M333" i="2"/>
  <c r="B323" i="2"/>
  <c r="A323" i="2"/>
  <c r="AY322" i="2"/>
  <c r="AX322" i="2"/>
  <c r="AW322" i="2"/>
  <c r="AZ322" i="2"/>
  <c r="M332" i="2"/>
  <c r="B322" i="2"/>
  <c r="A322" i="2"/>
  <c r="AX321" i="2"/>
  <c r="AW321" i="2"/>
  <c r="AZ321" i="2"/>
  <c r="M331" i="2"/>
  <c r="B321" i="2"/>
  <c r="A321" i="2"/>
  <c r="AY320" i="2"/>
  <c r="AX320" i="2"/>
  <c r="AW320" i="2"/>
  <c r="AZ320" i="2"/>
  <c r="M330" i="2"/>
  <c r="B320" i="2"/>
  <c r="A320" i="2"/>
  <c r="AX319" i="2"/>
  <c r="AW319" i="2"/>
  <c r="AZ319" i="2"/>
  <c r="M329" i="2"/>
  <c r="B319" i="2"/>
  <c r="A319" i="2"/>
  <c r="AY318" i="2"/>
  <c r="AX318" i="2"/>
  <c r="AW318" i="2"/>
  <c r="AZ318" i="2"/>
  <c r="M265" i="2"/>
  <c r="B318" i="2"/>
  <c r="A318" i="2"/>
  <c r="AZ317" i="2"/>
  <c r="M264" i="2"/>
  <c r="AW264" i="2" s="1"/>
  <c r="B317" i="2"/>
  <c r="A317" i="2"/>
  <c r="AZ316" i="2"/>
  <c r="M150" i="2"/>
  <c r="B316" i="2"/>
  <c r="A316" i="2"/>
  <c r="AY315" i="2"/>
  <c r="AX315" i="2"/>
  <c r="AW315" i="2"/>
  <c r="M22" i="2"/>
  <c r="B315" i="2"/>
  <c r="A315" i="2"/>
  <c r="AX314" i="2"/>
  <c r="AW314" i="2"/>
  <c r="M27" i="2"/>
  <c r="B314" i="2"/>
  <c r="A314" i="2"/>
  <c r="AY313" i="2"/>
  <c r="AX313" i="2"/>
  <c r="AW313" i="2"/>
  <c r="AZ313" i="2"/>
  <c r="M71" i="2"/>
  <c r="B313" i="2"/>
  <c r="A313" i="2"/>
  <c r="AX312" i="2"/>
  <c r="AW312" i="2"/>
  <c r="AZ312" i="2"/>
  <c r="M46" i="2"/>
  <c r="B312" i="2"/>
  <c r="A312" i="2"/>
  <c r="AX311" i="2"/>
  <c r="AW311" i="2"/>
  <c r="AZ311" i="2"/>
  <c r="M39" i="2"/>
  <c r="B311" i="2"/>
  <c r="A311" i="2"/>
  <c r="AY310" i="2"/>
  <c r="AX310" i="2"/>
  <c r="AW310" i="2"/>
  <c r="AZ310" i="2"/>
  <c r="M68" i="2"/>
  <c r="B310" i="2"/>
  <c r="A310" i="2"/>
  <c r="AZ309" i="2"/>
  <c r="M64" i="2"/>
  <c r="B309" i="2"/>
  <c r="A309" i="2"/>
  <c r="AZ308" i="2"/>
  <c r="M61" i="2"/>
  <c r="B308" i="2"/>
  <c r="A308" i="2"/>
  <c r="AY307" i="2"/>
  <c r="AX307" i="2"/>
  <c r="AW307" i="2"/>
  <c r="AZ307" i="2"/>
  <c r="M47" i="2"/>
  <c r="B307" i="2"/>
  <c r="A307" i="2"/>
  <c r="AY306" i="2"/>
  <c r="AX306" i="2"/>
  <c r="AW306" i="2"/>
  <c r="AZ306" i="2"/>
  <c r="M33" i="2"/>
  <c r="B306" i="2"/>
  <c r="A306" i="2"/>
  <c r="AY305" i="2"/>
  <c r="AX305" i="2"/>
  <c r="AW305" i="2"/>
  <c r="AZ305" i="2"/>
  <c r="M35" i="2"/>
  <c r="B305" i="2"/>
  <c r="A305" i="2"/>
  <c r="AY304" i="2"/>
  <c r="AX304" i="2"/>
  <c r="AW304" i="2"/>
  <c r="AZ304" i="2"/>
  <c r="M69" i="2"/>
  <c r="B304" i="2"/>
  <c r="A304" i="2"/>
  <c r="AY303" i="2"/>
  <c r="AX303" i="2"/>
  <c r="AW303" i="2"/>
  <c r="AZ303" i="2"/>
  <c r="M40" i="2"/>
  <c r="B303" i="2"/>
  <c r="A303" i="2"/>
  <c r="AY302" i="2"/>
  <c r="AX302" i="2"/>
  <c r="AW302" i="2"/>
  <c r="AZ302" i="2"/>
  <c r="M19" i="2"/>
  <c r="B302" i="2"/>
  <c r="A302" i="2"/>
  <c r="AY301" i="2"/>
  <c r="AX301" i="2"/>
  <c r="AW301" i="2"/>
  <c r="AZ301" i="2"/>
  <c r="M54" i="2"/>
  <c r="B301" i="2"/>
  <c r="A301" i="2"/>
  <c r="AY300" i="2"/>
  <c r="AX300" i="2"/>
  <c r="AW300" i="2"/>
  <c r="AZ300" i="2"/>
  <c r="M97" i="2"/>
  <c r="B300" i="2"/>
  <c r="A300" i="2"/>
  <c r="AX299" i="2"/>
  <c r="AW299" i="2"/>
  <c r="AZ299" i="2"/>
  <c r="M137" i="2"/>
  <c r="B299" i="2"/>
  <c r="A299" i="2"/>
  <c r="AY298" i="2"/>
  <c r="AX298" i="2"/>
  <c r="AW298" i="2"/>
  <c r="AZ298" i="2"/>
  <c r="M63" i="2"/>
  <c r="B298" i="2"/>
  <c r="A298" i="2"/>
  <c r="AY297" i="2"/>
  <c r="AX297" i="2"/>
  <c r="AW297" i="2"/>
  <c r="AZ297" i="2"/>
  <c r="M38" i="2"/>
  <c r="B297" i="2"/>
  <c r="A297" i="2"/>
  <c r="AY296" i="2"/>
  <c r="AX296" i="2"/>
  <c r="AW296" i="2"/>
  <c r="AZ296" i="2"/>
  <c r="M96" i="2"/>
  <c r="B296" i="2"/>
  <c r="A296" i="2"/>
  <c r="AY295" i="2"/>
  <c r="AX295" i="2"/>
  <c r="AW295" i="2"/>
  <c r="AZ295" i="2"/>
  <c r="M67" i="2"/>
  <c r="B295" i="2"/>
  <c r="A295" i="2"/>
  <c r="AX294" i="2"/>
  <c r="AW294" i="2"/>
  <c r="AZ294" i="2"/>
  <c r="M136" i="2"/>
  <c r="B294" i="2"/>
  <c r="A294" i="2"/>
  <c r="AW293" i="2"/>
  <c r="AZ293" i="2"/>
  <c r="M358" i="2"/>
  <c r="B293" i="2"/>
  <c r="A293" i="2"/>
  <c r="AZ292" i="2"/>
  <c r="M34" i="2"/>
  <c r="B292" i="2"/>
  <c r="A292" i="2"/>
  <c r="AW291" i="2"/>
  <c r="AZ291" i="2"/>
  <c r="M353" i="2"/>
  <c r="B291" i="2"/>
  <c r="A291" i="2"/>
  <c r="AY290" i="2"/>
  <c r="AX290" i="2"/>
  <c r="AW290" i="2"/>
  <c r="AZ290" i="2"/>
  <c r="M15" i="2"/>
  <c r="B290" i="2"/>
  <c r="A290" i="2"/>
  <c r="AY289" i="2"/>
  <c r="AX289" i="2"/>
  <c r="AW289" i="2"/>
  <c r="AZ289" i="2"/>
  <c r="M93" i="2"/>
  <c r="B289" i="2"/>
  <c r="A289" i="2"/>
  <c r="AW288" i="2"/>
  <c r="AZ288" i="2"/>
  <c r="M141" i="2"/>
  <c r="B288" i="2"/>
  <c r="A288" i="2"/>
  <c r="AZ287" i="2"/>
  <c r="M52" i="2"/>
  <c r="B287" i="2"/>
  <c r="A287" i="2"/>
  <c r="AW286" i="2"/>
  <c r="AZ286" i="2"/>
  <c r="M92" i="2"/>
  <c r="B286" i="2"/>
  <c r="A286" i="2"/>
  <c r="AY285" i="2"/>
  <c r="AX285" i="2"/>
  <c r="AW285" i="2"/>
  <c r="AZ285" i="2"/>
  <c r="M65" i="2"/>
  <c r="B285" i="2"/>
  <c r="A285" i="2"/>
  <c r="AY284" i="2"/>
  <c r="AX284" i="2"/>
  <c r="AW284" i="2"/>
  <c r="AZ284" i="2"/>
  <c r="M49" i="2"/>
  <c r="B284" i="2"/>
  <c r="A284" i="2"/>
  <c r="AY283" i="2"/>
  <c r="AX283" i="2"/>
  <c r="AW283" i="2"/>
  <c r="AZ283" i="2"/>
  <c r="M83" i="2"/>
  <c r="B283" i="2"/>
  <c r="A283" i="2"/>
  <c r="AY282" i="2"/>
  <c r="AX282" i="2"/>
  <c r="AW282" i="2"/>
  <c r="AZ282" i="2"/>
  <c r="M8" i="2"/>
  <c r="B282" i="2"/>
  <c r="A282" i="2"/>
  <c r="AZ281" i="2"/>
  <c r="M81" i="2"/>
  <c r="B281" i="2"/>
  <c r="A281" i="2"/>
  <c r="AY280" i="2"/>
  <c r="AX280" i="2"/>
  <c r="AW280" i="2"/>
  <c r="AZ280" i="2"/>
  <c r="M11" i="2"/>
  <c r="B280" i="2"/>
  <c r="A280" i="2"/>
  <c r="AY279" i="2"/>
  <c r="AX279" i="2"/>
  <c r="AW279" i="2"/>
  <c r="AZ279" i="2"/>
  <c r="M57" i="2"/>
  <c r="B279" i="2"/>
  <c r="A279" i="2"/>
  <c r="AZ278" i="2"/>
  <c r="M82" i="2"/>
  <c r="B278" i="2"/>
  <c r="A278" i="2"/>
  <c r="AY277" i="2"/>
  <c r="AX277" i="2"/>
  <c r="AW277" i="2"/>
  <c r="AZ277" i="2"/>
  <c r="M20" i="2"/>
  <c r="B277" i="2"/>
  <c r="A277" i="2"/>
  <c r="AZ276" i="2"/>
  <c r="M7" i="2"/>
  <c r="B276" i="2"/>
  <c r="A276" i="2"/>
  <c r="AY275" i="2"/>
  <c r="AX275" i="2"/>
  <c r="AW275" i="2"/>
  <c r="AZ275" i="2"/>
  <c r="M138" i="2"/>
  <c r="B275" i="2"/>
  <c r="A275" i="2"/>
  <c r="AY274" i="2"/>
  <c r="AX274" i="2"/>
  <c r="AW274" i="2"/>
  <c r="AZ274" i="2"/>
  <c r="M12" i="2"/>
  <c r="B274" i="2"/>
  <c r="A274" i="2"/>
  <c r="AZ273" i="2"/>
  <c r="M58" i="2"/>
  <c r="B273" i="2"/>
  <c r="A273" i="2"/>
  <c r="AZ272" i="2"/>
  <c r="M55" i="2"/>
  <c r="B272" i="2"/>
  <c r="A272" i="2"/>
  <c r="AZ271" i="2"/>
  <c r="M143" i="2"/>
  <c r="B271" i="2"/>
  <c r="A271" i="2"/>
  <c r="AZ270" i="2"/>
  <c r="M135" i="2"/>
  <c r="B270" i="2"/>
  <c r="A270" i="2"/>
  <c r="AY269" i="2"/>
  <c r="AX269" i="2"/>
  <c r="AW269" i="2"/>
  <c r="AZ269" i="2"/>
  <c r="M29" i="2"/>
  <c r="B269" i="2"/>
  <c r="A269" i="2"/>
  <c r="AY268" i="2"/>
  <c r="AX268" i="2"/>
  <c r="AW268" i="2"/>
  <c r="AZ268" i="2"/>
  <c r="M48" i="2"/>
  <c r="B268" i="2"/>
  <c r="A268" i="2"/>
  <c r="AY267" i="2"/>
  <c r="AX267" i="2"/>
  <c r="AW267" i="2"/>
  <c r="AZ267" i="2"/>
  <c r="M6" i="2"/>
  <c r="B267" i="2"/>
  <c r="A267" i="2"/>
  <c r="AY266" i="2"/>
  <c r="AX266" i="2"/>
  <c r="AW266" i="2"/>
  <c r="AZ266" i="2"/>
  <c r="M76" i="2"/>
  <c r="B266" i="2"/>
  <c r="A266" i="2"/>
  <c r="AY265" i="2"/>
  <c r="AX265" i="2"/>
  <c r="M142" i="2"/>
  <c r="B265" i="2"/>
  <c r="A265" i="2"/>
  <c r="AZ28" i="2"/>
  <c r="M23" i="2"/>
  <c r="B264" i="2"/>
  <c r="A264" i="2"/>
  <c r="AY263" i="2"/>
  <c r="AX263" i="2"/>
  <c r="AW263" i="2"/>
  <c r="AZ263" i="2"/>
  <c r="M5" i="2"/>
  <c r="B263" i="2"/>
  <c r="A263" i="2"/>
  <c r="AZ262" i="2"/>
  <c r="M139" i="2"/>
  <c r="B262" i="2"/>
  <c r="A262" i="2"/>
  <c r="AY261" i="2"/>
  <c r="AX261" i="2"/>
  <c r="AW261" i="2"/>
  <c r="M62" i="2"/>
  <c r="B261" i="2"/>
  <c r="A261" i="2"/>
  <c r="AZ24" i="2"/>
  <c r="M78" i="2"/>
  <c r="B260" i="2"/>
  <c r="A260" i="2"/>
  <c r="AY259" i="2"/>
  <c r="AX259" i="2"/>
  <c r="AW259" i="2"/>
  <c r="AZ259" i="2"/>
  <c r="M41" i="2"/>
  <c r="B259" i="2"/>
  <c r="A259" i="2"/>
  <c r="AZ258" i="2"/>
  <c r="M131" i="2"/>
  <c r="B258" i="2"/>
  <c r="A258" i="2"/>
  <c r="AY257" i="2"/>
  <c r="AZ257" i="2"/>
  <c r="M28" i="2"/>
  <c r="B257" i="2"/>
  <c r="A257" i="2"/>
  <c r="AY256" i="2"/>
  <c r="AX256" i="2"/>
  <c r="AW256" i="2"/>
  <c r="AZ256" i="2"/>
  <c r="M89" i="2"/>
  <c r="B256" i="2"/>
  <c r="A256" i="2"/>
  <c r="AZ255" i="2"/>
  <c r="M73" i="2"/>
  <c r="B255" i="2"/>
  <c r="A255" i="2"/>
  <c r="AZ254" i="2"/>
  <c r="M118" i="2"/>
  <c r="B254" i="2"/>
  <c r="A254" i="2"/>
  <c r="AY253" i="2"/>
  <c r="AZ253" i="2"/>
  <c r="M140" i="2"/>
  <c r="B253" i="2"/>
  <c r="A253" i="2"/>
  <c r="AY252" i="2"/>
  <c r="AX252" i="2"/>
  <c r="AW252" i="2"/>
  <c r="AZ252" i="2"/>
  <c r="M43" i="2"/>
  <c r="B252" i="2"/>
  <c r="A252" i="2"/>
  <c r="AZ251" i="2"/>
  <c r="M134" i="2"/>
  <c r="B251" i="2"/>
  <c r="A251" i="2"/>
  <c r="M66" i="2"/>
  <c r="AW262" i="2" s="1"/>
  <c r="B250" i="2"/>
  <c r="A250" i="2"/>
  <c r="AY249" i="2"/>
  <c r="AX249" i="2"/>
  <c r="AW249" i="2"/>
  <c r="M72" i="2"/>
  <c r="B249" i="2"/>
  <c r="A249" i="2"/>
  <c r="AW248" i="2"/>
  <c r="AZ248" i="2"/>
  <c r="M326" i="2"/>
  <c r="B248" i="2"/>
  <c r="A248" i="2"/>
  <c r="AY247" i="2"/>
  <c r="AX247" i="2"/>
  <c r="AW247" i="2"/>
  <c r="AZ247" i="2"/>
  <c r="M325" i="2"/>
  <c r="B247" i="2"/>
  <c r="A247" i="2"/>
  <c r="AY246" i="2"/>
  <c r="AX246" i="2"/>
  <c r="AW246" i="2"/>
  <c r="AZ246" i="2"/>
  <c r="M292" i="2"/>
  <c r="AY309" i="2" s="1"/>
  <c r="B246" i="2"/>
  <c r="A246" i="2"/>
  <c r="AW245" i="2"/>
  <c r="AZ245" i="2"/>
  <c r="M213" i="2"/>
  <c r="AX213" i="2" s="1"/>
  <c r="B245" i="2"/>
  <c r="A245" i="2"/>
  <c r="AW244" i="2"/>
  <c r="AZ244" i="2"/>
  <c r="M210" i="2"/>
  <c r="B244" i="2"/>
  <c r="A244" i="2"/>
  <c r="AZ243" i="2"/>
  <c r="M207" i="2"/>
  <c r="AY216" i="2" s="1"/>
  <c r="B243" i="2"/>
  <c r="A243" i="2"/>
  <c r="AY242" i="2"/>
  <c r="AX242" i="2"/>
  <c r="AW242" i="2"/>
  <c r="AZ242" i="2"/>
  <c r="M204" i="2"/>
  <c r="AW214" i="2" s="1"/>
  <c r="B242" i="2"/>
  <c r="A242" i="2"/>
  <c r="AW241" i="2"/>
  <c r="AZ241" i="2"/>
  <c r="M203" i="2"/>
  <c r="B241" i="2"/>
  <c r="A241" i="2"/>
  <c r="AW240" i="2"/>
  <c r="AZ240" i="2"/>
  <c r="M296" i="2"/>
  <c r="AY308" i="2" s="1"/>
  <c r="B240" i="2"/>
  <c r="A240" i="2"/>
  <c r="AW239" i="2"/>
  <c r="AZ239" i="2"/>
  <c r="M287" i="2"/>
  <c r="B239" i="2"/>
  <c r="A239" i="2"/>
  <c r="AW238" i="2"/>
  <c r="AZ238" i="2"/>
  <c r="M320" i="2"/>
  <c r="B238" i="2"/>
  <c r="A238" i="2"/>
  <c r="AY237" i="2"/>
  <c r="AX237" i="2"/>
  <c r="AW237" i="2"/>
  <c r="AZ237" i="2"/>
  <c r="M202" i="2"/>
  <c r="B237" i="2"/>
  <c r="A237" i="2"/>
  <c r="AY236" i="2"/>
  <c r="AX236" i="2"/>
  <c r="AW236" i="2"/>
  <c r="AZ236" i="2"/>
  <c r="M201" i="2"/>
  <c r="B236" i="2"/>
  <c r="A236" i="2"/>
  <c r="AY235" i="2"/>
  <c r="AX235" i="2"/>
  <c r="AW235" i="2"/>
  <c r="AZ235" i="2"/>
  <c r="M197" i="2"/>
  <c r="B235" i="2"/>
  <c r="A235" i="2"/>
  <c r="AW234" i="2"/>
  <c r="AZ234" i="2"/>
  <c r="M196" i="2"/>
  <c r="B234" i="2"/>
  <c r="A234" i="2"/>
  <c r="AY233" i="2"/>
  <c r="AX233" i="2"/>
  <c r="AW233" i="2"/>
  <c r="M227" i="2"/>
  <c r="B233" i="2"/>
  <c r="A233" i="2"/>
  <c r="AX232" i="2"/>
  <c r="AW232" i="2"/>
  <c r="M327" i="2"/>
  <c r="B232" i="2"/>
  <c r="A232" i="2"/>
  <c r="AZ231" i="2"/>
  <c r="M294" i="2"/>
  <c r="AY311" i="2" s="1"/>
  <c r="B231" i="2"/>
  <c r="A231" i="2"/>
  <c r="AZ230" i="2"/>
  <c r="M293" i="2"/>
  <c r="B230" i="2"/>
  <c r="A230" i="2"/>
  <c r="AY229" i="2"/>
  <c r="AX229" i="2"/>
  <c r="AW229" i="2"/>
  <c r="AZ229" i="2"/>
  <c r="M212" i="2"/>
  <c r="B229" i="2"/>
  <c r="A229" i="2"/>
  <c r="AZ228" i="2"/>
  <c r="M209" i="2"/>
  <c r="B228" i="2"/>
  <c r="A228" i="2"/>
  <c r="AY227" i="2"/>
  <c r="AX227" i="2"/>
  <c r="AW227" i="2"/>
  <c r="AZ227" i="2"/>
  <c r="M205" i="2"/>
  <c r="B227" i="2"/>
  <c r="A227" i="2"/>
  <c r="AY226" i="2"/>
  <c r="AX226" i="2"/>
  <c r="AW226" i="2"/>
  <c r="AZ226" i="2"/>
  <c r="M200" i="2"/>
  <c r="B226" i="2"/>
  <c r="A226" i="2"/>
  <c r="AZ225" i="2"/>
  <c r="M198" i="2"/>
  <c r="B225" i="2"/>
  <c r="A225" i="2"/>
  <c r="AY224" i="2"/>
  <c r="AX224" i="2"/>
  <c r="AW224" i="2"/>
  <c r="AZ224" i="2"/>
  <c r="M328" i="2"/>
  <c r="B224" i="2"/>
  <c r="A224" i="2"/>
  <c r="AY223" i="2"/>
  <c r="AX223" i="2"/>
  <c r="AW223" i="2"/>
  <c r="AZ223" i="2"/>
  <c r="M324" i="2"/>
  <c r="AY314" i="2" s="1"/>
  <c r="B223" i="2"/>
  <c r="A223" i="2"/>
  <c r="AW222" i="2"/>
  <c r="AZ222" i="2"/>
  <c r="M323" i="2"/>
  <c r="B222" i="2"/>
  <c r="A222" i="2"/>
  <c r="AW221" i="2"/>
  <c r="AZ221" i="2"/>
  <c r="M319" i="2"/>
  <c r="AY312" i="2" s="1"/>
  <c r="B221" i="2"/>
  <c r="A221" i="2"/>
  <c r="AY220" i="2"/>
  <c r="AX220" i="2"/>
  <c r="AW220" i="2"/>
  <c r="AZ220" i="2"/>
  <c r="M211" i="2"/>
  <c r="B220" i="2"/>
  <c r="A220" i="2"/>
  <c r="AY219" i="2"/>
  <c r="AX219" i="2"/>
  <c r="AW219" i="2"/>
  <c r="AZ219" i="2"/>
  <c r="M208" i="2"/>
  <c r="AY208" i="2" s="1"/>
  <c r="B219" i="2"/>
  <c r="A219" i="2"/>
  <c r="AW218" i="2"/>
  <c r="AZ218" i="2"/>
  <c r="M199" i="2"/>
  <c r="B218" i="2"/>
  <c r="A218" i="2"/>
  <c r="AZ217" i="2"/>
  <c r="M220" i="2"/>
  <c r="B217" i="2"/>
  <c r="A217" i="2"/>
  <c r="AZ216" i="2"/>
  <c r="M91" i="2"/>
  <c r="AY100" i="2" s="1"/>
  <c r="B216" i="2"/>
  <c r="A216" i="2"/>
  <c r="AY215" i="2"/>
  <c r="AX215" i="2"/>
  <c r="AW215" i="2"/>
  <c r="AZ215" i="2"/>
  <c r="M45" i="2"/>
  <c r="AY243" i="2" s="1"/>
  <c r="B215" i="2"/>
  <c r="A215" i="2"/>
  <c r="M50" i="2"/>
  <c r="B214" i="2"/>
  <c r="A214" i="2"/>
  <c r="AW213" i="2"/>
  <c r="AZ213" i="2"/>
  <c r="M14" i="2"/>
  <c r="B213" i="2"/>
  <c r="A213" i="2"/>
  <c r="AY212" i="2"/>
  <c r="AX212" i="2"/>
  <c r="AW212" i="2"/>
  <c r="AZ212" i="2"/>
  <c r="M30" i="2"/>
  <c r="B212" i="2"/>
  <c r="A212" i="2"/>
  <c r="AY211" i="2"/>
  <c r="AX211" i="2"/>
  <c r="AW211" i="2"/>
  <c r="AZ211" i="2"/>
  <c r="M132" i="2"/>
  <c r="B211" i="2"/>
  <c r="A211" i="2"/>
  <c r="AY210" i="2"/>
  <c r="AX210" i="2"/>
  <c r="AW210" i="2"/>
  <c r="AZ210" i="2"/>
  <c r="M56" i="2"/>
  <c r="B210" i="2"/>
  <c r="A210" i="2"/>
  <c r="AW209" i="2"/>
  <c r="AZ209" i="2"/>
  <c r="M18" i="2"/>
  <c r="AX216" i="2" s="1"/>
  <c r="B209" i="2"/>
  <c r="A209" i="2"/>
  <c r="AZ208" i="2"/>
  <c r="M316" i="2"/>
  <c r="B208" i="2"/>
  <c r="A208" i="2"/>
  <c r="AZ207" i="2"/>
  <c r="M314" i="2"/>
  <c r="B207" i="2"/>
  <c r="A207" i="2"/>
  <c r="AZ206" i="2"/>
  <c r="M313" i="2"/>
  <c r="B206" i="2"/>
  <c r="A206" i="2"/>
  <c r="AY205" i="2"/>
  <c r="AX205" i="2"/>
  <c r="AW205" i="2"/>
  <c r="AZ205" i="2"/>
  <c r="M309" i="2"/>
  <c r="B205" i="2"/>
  <c r="A205" i="2"/>
  <c r="M266" i="2"/>
  <c r="B204" i="2"/>
  <c r="A204" i="2"/>
  <c r="AY203" i="2"/>
  <c r="AX203" i="2"/>
  <c r="AW203" i="2"/>
  <c r="M32" i="2"/>
  <c r="B203" i="2"/>
  <c r="A203" i="2"/>
  <c r="AY202" i="2"/>
  <c r="AX202" i="2"/>
  <c r="AW202" i="2"/>
  <c r="M234" i="2"/>
  <c r="AY245" i="2" s="1"/>
  <c r="B202" i="2"/>
  <c r="A202" i="2"/>
  <c r="M17" i="2"/>
  <c r="B201" i="2"/>
  <c r="A201" i="2"/>
  <c r="M217" i="2"/>
  <c r="B200" i="2"/>
  <c r="A200" i="2"/>
  <c r="AY199" i="2"/>
  <c r="AX199" i="2"/>
  <c r="AW199" i="2"/>
  <c r="M103" i="2"/>
  <c r="B199" i="2"/>
  <c r="A199" i="2"/>
  <c r="AY198" i="2"/>
  <c r="AX198" i="2"/>
  <c r="AW198" i="2"/>
  <c r="M223" i="2"/>
  <c r="B198" i="2"/>
  <c r="A198" i="2"/>
  <c r="AZ204" i="2"/>
  <c r="M228" i="2"/>
  <c r="AW228" i="2" s="1"/>
  <c r="B197" i="2"/>
  <c r="A197" i="2"/>
  <c r="AY196" i="2"/>
  <c r="AX196" i="2"/>
  <c r="AW196" i="2"/>
  <c r="M31" i="2"/>
  <c r="B196" i="2"/>
  <c r="A196" i="2"/>
  <c r="AY195" i="2"/>
  <c r="AX195" i="2"/>
  <c r="AW195" i="2"/>
  <c r="M125" i="2"/>
  <c r="B195" i="2"/>
  <c r="A195" i="2"/>
  <c r="AY194" i="2"/>
  <c r="AX194" i="2"/>
  <c r="AW194" i="2"/>
  <c r="M60" i="2"/>
  <c r="B194" i="2"/>
  <c r="A194" i="2"/>
  <c r="AY193" i="2"/>
  <c r="AX193" i="2"/>
  <c r="AW193" i="2"/>
  <c r="M283" i="2"/>
  <c r="B193" i="2"/>
  <c r="A193" i="2"/>
  <c r="AY192" i="2"/>
  <c r="AX192" i="2"/>
  <c r="AW192" i="2"/>
  <c r="M171" i="2"/>
  <c r="B192" i="2"/>
  <c r="A192" i="2"/>
  <c r="M167" i="2"/>
  <c r="B191" i="2"/>
  <c r="A191" i="2"/>
  <c r="AY190" i="2"/>
  <c r="AX190" i="2"/>
  <c r="AW190" i="2"/>
  <c r="M298" i="2"/>
  <c r="AY286" i="2" s="1"/>
  <c r="B190" i="2"/>
  <c r="A190" i="2"/>
  <c r="AY189" i="2"/>
  <c r="AX189" i="2"/>
  <c r="AW189" i="2"/>
  <c r="M120" i="2"/>
  <c r="B189" i="2"/>
  <c r="A189" i="2"/>
  <c r="AY188" i="2"/>
  <c r="AX188" i="2"/>
  <c r="AW188" i="2"/>
  <c r="M254" i="2"/>
  <c r="AY250" i="2" s="1"/>
  <c r="B188" i="2"/>
  <c r="A188" i="2"/>
  <c r="AY187" i="2"/>
  <c r="AX187" i="2"/>
  <c r="AW187" i="2"/>
  <c r="M285" i="2"/>
  <c r="B187" i="2"/>
  <c r="A187" i="2"/>
  <c r="AY186" i="2"/>
  <c r="AX186" i="2"/>
  <c r="AW186" i="2"/>
  <c r="M99" i="2"/>
  <c r="B186" i="2"/>
  <c r="A186" i="2"/>
  <c r="AY185" i="2"/>
  <c r="AX185" i="2"/>
  <c r="AW185" i="2"/>
  <c r="M231" i="2"/>
  <c r="AW243" i="2" s="1"/>
  <c r="B185" i="2"/>
  <c r="A185" i="2"/>
  <c r="AY184" i="2"/>
  <c r="AX184" i="2"/>
  <c r="AW184" i="2"/>
  <c r="M174" i="2"/>
  <c r="B184" i="2"/>
  <c r="A184" i="2"/>
  <c r="AY183" i="2"/>
  <c r="AX183" i="2"/>
  <c r="AW183" i="2"/>
  <c r="M243" i="2"/>
  <c r="B183" i="2"/>
  <c r="A183" i="2"/>
  <c r="AY182" i="2"/>
  <c r="AX182" i="2"/>
  <c r="AW182" i="2"/>
  <c r="M155" i="2"/>
  <c r="B182" i="2"/>
  <c r="A182" i="2"/>
  <c r="AY181" i="2"/>
  <c r="AX181" i="2"/>
  <c r="AW181" i="2"/>
  <c r="M59" i="2"/>
  <c r="B181" i="2"/>
  <c r="A181" i="2"/>
  <c r="AZ202" i="2"/>
  <c r="M191" i="2"/>
  <c r="AW197" i="2" s="1"/>
  <c r="B180" i="2"/>
  <c r="A180" i="2"/>
  <c r="AZ192" i="2"/>
  <c r="M193" i="2"/>
  <c r="B179" i="2"/>
  <c r="A179" i="2"/>
  <c r="M10" i="2"/>
  <c r="B178" i="2"/>
  <c r="A178" i="2"/>
  <c r="M276" i="2"/>
  <c r="B177" i="2"/>
  <c r="A177" i="2"/>
  <c r="AY176" i="2"/>
  <c r="AX176" i="2"/>
  <c r="AW176" i="2"/>
  <c r="M263" i="2"/>
  <c r="B176" i="2"/>
  <c r="A176" i="2"/>
  <c r="AY175" i="2"/>
  <c r="AX175" i="2"/>
  <c r="AW175" i="2"/>
  <c r="M163" i="2"/>
  <c r="B175" i="2"/>
  <c r="A175" i="2"/>
  <c r="AY174" i="2"/>
  <c r="AX174" i="2"/>
  <c r="AW174" i="2"/>
  <c r="M304" i="2"/>
  <c r="B174" i="2"/>
  <c r="A174" i="2"/>
  <c r="AY173" i="2"/>
  <c r="AX173" i="2"/>
  <c r="AW173" i="2"/>
  <c r="M221" i="2"/>
  <c r="AY221" i="2" s="1"/>
  <c r="B173" i="2"/>
  <c r="A173" i="2"/>
  <c r="AY172" i="2"/>
  <c r="AX172" i="2"/>
  <c r="AW172" i="2"/>
  <c r="M111" i="2"/>
  <c r="B172" i="2"/>
  <c r="A172" i="2"/>
  <c r="AY171" i="2"/>
  <c r="AX171" i="2"/>
  <c r="AW171" i="2"/>
  <c r="M158" i="2"/>
  <c r="B171" i="2"/>
  <c r="A171" i="2"/>
  <c r="AY170" i="2"/>
  <c r="AX170" i="2"/>
  <c r="AW170" i="2"/>
  <c r="M302" i="2"/>
  <c r="B170" i="2"/>
  <c r="A170" i="2"/>
  <c r="AZ164" i="2"/>
  <c r="M300" i="2"/>
  <c r="AX288" i="2" s="1"/>
  <c r="B169" i="2"/>
  <c r="A169" i="2"/>
  <c r="AY168" i="2"/>
  <c r="AX168" i="2"/>
  <c r="AW168" i="2"/>
  <c r="M36" i="2"/>
  <c r="B168" i="2"/>
  <c r="A168" i="2"/>
  <c r="AZ199" i="2"/>
  <c r="M192" i="2"/>
  <c r="B167" i="2"/>
  <c r="A167" i="2"/>
  <c r="AY166" i="2"/>
  <c r="AX166" i="2"/>
  <c r="AW166" i="2"/>
  <c r="M102" i="2"/>
  <c r="B166" i="2"/>
  <c r="A166" i="2"/>
  <c r="AY165" i="2"/>
  <c r="AX165" i="2"/>
  <c r="AW165" i="2"/>
  <c r="M240" i="2"/>
  <c r="AY238" i="2" s="1"/>
  <c r="B165" i="2"/>
  <c r="A165" i="2"/>
  <c r="AY164" i="2"/>
  <c r="AX164" i="2"/>
  <c r="AW164" i="2"/>
  <c r="M224" i="2"/>
  <c r="B164" i="2"/>
  <c r="A164" i="2"/>
  <c r="AY163" i="2"/>
  <c r="AX163" i="2"/>
  <c r="AW163" i="2"/>
  <c r="AZ201" i="2"/>
  <c r="M195" i="2"/>
  <c r="B163" i="2"/>
  <c r="A163" i="2"/>
  <c r="AY162" i="2"/>
  <c r="AX162" i="2"/>
  <c r="AW162" i="2"/>
  <c r="M258" i="2"/>
  <c r="B162" i="2"/>
  <c r="A162" i="2"/>
  <c r="AY161" i="2"/>
  <c r="AX161" i="2"/>
  <c r="AW161" i="2"/>
  <c r="M182" i="2"/>
  <c r="B161" i="2"/>
  <c r="A161" i="2"/>
  <c r="AY160" i="2"/>
  <c r="AX160" i="2"/>
  <c r="AW160" i="2"/>
  <c r="M262" i="2"/>
  <c r="AY258" i="2" s="1"/>
  <c r="B160" i="2"/>
  <c r="A160" i="2"/>
  <c r="AY159" i="2"/>
  <c r="AX159" i="2"/>
  <c r="AW159" i="2"/>
  <c r="AZ197" i="2"/>
  <c r="M311" i="2"/>
  <c r="B159" i="2"/>
  <c r="A159" i="2"/>
  <c r="AY158" i="2"/>
  <c r="AX158" i="2"/>
  <c r="AW158" i="2"/>
  <c r="AZ194" i="2"/>
  <c r="M216" i="2"/>
  <c r="B158" i="2"/>
  <c r="A158" i="2"/>
  <c r="AY157" i="2"/>
  <c r="AX157" i="2"/>
  <c r="AW157" i="2"/>
  <c r="M305" i="2"/>
  <c r="B157" i="2"/>
  <c r="A157" i="2"/>
  <c r="AY156" i="2"/>
  <c r="AX156" i="2"/>
  <c r="AW156" i="2"/>
  <c r="M164" i="2"/>
  <c r="B156" i="2"/>
  <c r="A156" i="2"/>
  <c r="AY155" i="2"/>
  <c r="AX155" i="2"/>
  <c r="AW155" i="2"/>
  <c r="AZ193" i="2"/>
  <c r="M206" i="2"/>
  <c r="AY201" i="2" s="1"/>
  <c r="B155" i="2"/>
  <c r="A155" i="2"/>
  <c r="AY154" i="2"/>
  <c r="AX154" i="2"/>
  <c r="AW154" i="2"/>
  <c r="M261" i="2"/>
  <c r="B154" i="2"/>
  <c r="A154" i="2"/>
  <c r="AY153" i="2"/>
  <c r="AX153" i="2"/>
  <c r="AW153" i="2"/>
  <c r="M70" i="2"/>
  <c r="AY98" i="2" s="1"/>
  <c r="B153" i="2"/>
  <c r="A153" i="2"/>
  <c r="AY152" i="2"/>
  <c r="AX152" i="2"/>
  <c r="AW152" i="2"/>
  <c r="M181" i="2"/>
  <c r="B152" i="2"/>
  <c r="A152" i="2"/>
  <c r="AY151" i="2"/>
  <c r="AX151" i="2"/>
  <c r="AW151" i="2"/>
  <c r="M109" i="2"/>
  <c r="B151" i="2"/>
  <c r="A151" i="2"/>
  <c r="AY150" i="2"/>
  <c r="AX150" i="2"/>
  <c r="AW150" i="2"/>
  <c r="M122" i="2"/>
  <c r="AY169" i="2" s="1"/>
  <c r="B150" i="2"/>
  <c r="A150" i="2"/>
  <c r="AY149" i="2"/>
  <c r="AX149" i="2"/>
  <c r="AW149" i="2"/>
  <c r="AZ188" i="2"/>
  <c r="M315" i="2"/>
  <c r="B149" i="2"/>
  <c r="A149" i="2"/>
  <c r="AY148" i="2"/>
  <c r="AX148" i="2"/>
  <c r="AW148" i="2"/>
  <c r="M51" i="2"/>
  <c r="B148" i="2"/>
  <c r="A148" i="2"/>
  <c r="AY147" i="2"/>
  <c r="AX147" i="2"/>
  <c r="AW147" i="2"/>
  <c r="AZ177" i="2"/>
  <c r="M86" i="2"/>
  <c r="B147" i="2"/>
  <c r="A147" i="2"/>
  <c r="AY146" i="2"/>
  <c r="AX146" i="2"/>
  <c r="AW146" i="2"/>
  <c r="M84" i="2"/>
  <c r="B146" i="2"/>
  <c r="A146" i="2"/>
  <c r="AY145" i="2"/>
  <c r="AX145" i="2"/>
  <c r="AW145" i="2"/>
  <c r="M278" i="2"/>
  <c r="AY273" i="2" s="1"/>
  <c r="B145" i="2"/>
  <c r="A145" i="2"/>
  <c r="AY144" i="2"/>
  <c r="AX144" i="2"/>
  <c r="AW144" i="2"/>
  <c r="M268" i="2"/>
  <c r="B144" i="2"/>
  <c r="A144" i="2"/>
  <c r="AY143" i="2"/>
  <c r="AX143" i="2"/>
  <c r="AW143" i="2"/>
  <c r="M133" i="2"/>
  <c r="B143" i="2"/>
  <c r="A143" i="2"/>
  <c r="M279" i="2"/>
  <c r="B142" i="2"/>
  <c r="A142" i="2"/>
  <c r="AY141" i="2"/>
  <c r="AX141" i="2"/>
  <c r="AW141" i="2"/>
  <c r="M151" i="2"/>
  <c r="B141" i="2"/>
  <c r="A141" i="2"/>
  <c r="M179" i="2"/>
  <c r="B140" i="2"/>
  <c r="A140" i="2"/>
  <c r="M242" i="2"/>
  <c r="B139" i="2"/>
  <c r="A139" i="2"/>
  <c r="M252" i="2"/>
  <c r="B138" i="2"/>
  <c r="A138" i="2"/>
  <c r="AZ195" i="2"/>
  <c r="M307" i="2"/>
  <c r="B137" i="2"/>
  <c r="A137" i="2"/>
  <c r="M176" i="2"/>
  <c r="B136" i="2"/>
  <c r="A136" i="2"/>
  <c r="M186" i="2"/>
  <c r="B135" i="2"/>
  <c r="A135" i="2"/>
  <c r="M229" i="2"/>
  <c r="B134" i="2"/>
  <c r="A134" i="2"/>
  <c r="AZ175" i="2"/>
  <c r="M299" i="2"/>
  <c r="AW287" i="2" s="1"/>
  <c r="B133" i="2"/>
  <c r="A133" i="2"/>
  <c r="AY132" i="2"/>
  <c r="AX132" i="2"/>
  <c r="AW132" i="2"/>
  <c r="M282" i="2"/>
  <c r="B132" i="2"/>
  <c r="A132" i="2"/>
  <c r="AY131" i="2"/>
  <c r="AX131" i="2"/>
  <c r="AW131" i="2"/>
  <c r="M175" i="2"/>
  <c r="B131" i="2"/>
  <c r="A131" i="2"/>
  <c r="AY130" i="2"/>
  <c r="AZ125" i="2"/>
  <c r="M269" i="2"/>
  <c r="B130" i="2"/>
  <c r="A130" i="2"/>
  <c r="AY129" i="2"/>
  <c r="M98" i="2"/>
  <c r="B129" i="2"/>
  <c r="A129" i="2"/>
  <c r="AY128" i="2"/>
  <c r="AZ60" i="2"/>
  <c r="M259" i="2"/>
  <c r="B128" i="2"/>
  <c r="A128" i="2"/>
  <c r="AY127" i="2"/>
  <c r="M119" i="2"/>
  <c r="B127" i="2"/>
  <c r="A127" i="2"/>
  <c r="AY126" i="2"/>
  <c r="AX126" i="2"/>
  <c r="AW126" i="2"/>
  <c r="M101" i="2"/>
  <c r="B126" i="2"/>
  <c r="A126" i="2"/>
  <c r="M275" i="2"/>
  <c r="B125" i="2"/>
  <c r="A125" i="2"/>
  <c r="AY124" i="2"/>
  <c r="AX124" i="2"/>
  <c r="AW124" i="2"/>
  <c r="AZ198" i="2"/>
  <c r="M317" i="2"/>
  <c r="B124" i="2"/>
  <c r="A124" i="2"/>
  <c r="M79" i="2"/>
  <c r="B123" i="2"/>
  <c r="A123" i="2"/>
  <c r="AY122" i="2"/>
  <c r="AX122" i="2"/>
  <c r="AW122" i="2"/>
  <c r="M187" i="2"/>
  <c r="B122" i="2"/>
  <c r="A122" i="2"/>
  <c r="AY121" i="2"/>
  <c r="AX121" i="2"/>
  <c r="AW121" i="2"/>
  <c r="M160" i="2"/>
  <c r="B121" i="2"/>
  <c r="A121" i="2"/>
  <c r="AY120" i="2"/>
  <c r="AX120" i="2"/>
  <c r="AW120" i="2"/>
  <c r="M271" i="2"/>
  <c r="AX272" i="2" s="1"/>
  <c r="B120" i="2"/>
  <c r="A120" i="2"/>
  <c r="AY119" i="2"/>
  <c r="AX119" i="2"/>
  <c r="AW119" i="2"/>
  <c r="M267" i="2"/>
  <c r="B119" i="2"/>
  <c r="A119" i="2"/>
  <c r="AY118" i="2"/>
  <c r="AX118" i="2"/>
  <c r="AW118" i="2"/>
  <c r="AZ95" i="2"/>
  <c r="M153" i="2"/>
  <c r="B118" i="2"/>
  <c r="A118" i="2"/>
  <c r="AY117" i="2"/>
  <c r="AX117" i="2"/>
  <c r="AW117" i="2"/>
  <c r="M124" i="2"/>
  <c r="B117" i="2"/>
  <c r="A117" i="2"/>
  <c r="AY116" i="2"/>
  <c r="AX116" i="2"/>
  <c r="AW116" i="2"/>
  <c r="AZ180" i="2"/>
  <c r="M184" i="2"/>
  <c r="B116" i="2"/>
  <c r="A116" i="2"/>
  <c r="AY115" i="2"/>
  <c r="AX115" i="2"/>
  <c r="AW115" i="2"/>
  <c r="AZ185" i="2"/>
  <c r="M306" i="2"/>
  <c r="AY294" i="2" s="1"/>
  <c r="B115" i="2"/>
  <c r="A115" i="2"/>
  <c r="AY114" i="2"/>
  <c r="AX114" i="2"/>
  <c r="AW114" i="2"/>
  <c r="M162" i="2"/>
  <c r="B114" i="2"/>
  <c r="A114" i="2"/>
  <c r="AY113" i="2"/>
  <c r="AX113" i="2"/>
  <c r="AW113" i="2"/>
  <c r="M247" i="2"/>
  <c r="B113" i="2"/>
  <c r="A113" i="2"/>
  <c r="AY112" i="2"/>
  <c r="AX112" i="2"/>
  <c r="AW112" i="2"/>
  <c r="M77" i="2"/>
  <c r="B112" i="2"/>
  <c r="A112" i="2"/>
  <c r="AY111" i="2"/>
  <c r="AX111" i="2"/>
  <c r="AW111" i="2"/>
  <c r="M44" i="2"/>
  <c r="B111" i="2"/>
  <c r="A111" i="2"/>
  <c r="AY110" i="2"/>
  <c r="AX110" i="2"/>
  <c r="AW110" i="2"/>
  <c r="M157" i="2"/>
  <c r="B110" i="2"/>
  <c r="A110" i="2"/>
  <c r="AY109" i="2"/>
  <c r="AX109" i="2"/>
  <c r="AW109" i="2"/>
  <c r="AZ190" i="2"/>
  <c r="M189" i="2"/>
  <c r="B109" i="2"/>
  <c r="A109" i="2"/>
  <c r="AY108" i="2"/>
  <c r="AX108" i="2"/>
  <c r="AW108" i="2"/>
  <c r="M253" i="2"/>
  <c r="B108" i="2"/>
  <c r="A108" i="2"/>
  <c r="AY107" i="2"/>
  <c r="AX107" i="2"/>
  <c r="AW107" i="2"/>
  <c r="M116" i="2"/>
  <c r="B107" i="2"/>
  <c r="A107" i="2"/>
  <c r="AY106" i="2"/>
  <c r="AX106" i="2"/>
  <c r="AW106" i="2"/>
  <c r="M270" i="2"/>
  <c r="B106" i="2"/>
  <c r="A106" i="2"/>
  <c r="M16" i="2"/>
  <c r="B105" i="2"/>
  <c r="A105" i="2"/>
  <c r="AY104" i="2"/>
  <c r="AX104" i="2"/>
  <c r="AW104" i="2"/>
  <c r="M129" i="2"/>
  <c r="AX138" i="2" s="1"/>
  <c r="B104" i="2"/>
  <c r="A104" i="2"/>
  <c r="M100" i="2"/>
  <c r="B103" i="2"/>
  <c r="A103" i="2"/>
  <c r="AY102" i="2"/>
  <c r="AX102" i="2"/>
  <c r="AW102" i="2"/>
  <c r="M255" i="2"/>
  <c r="AY251" i="2" s="1"/>
  <c r="B102" i="2"/>
  <c r="A102" i="2"/>
  <c r="AW101" i="2"/>
  <c r="M288" i="2"/>
  <c r="B101" i="2"/>
  <c r="A101" i="2"/>
  <c r="M85" i="2"/>
  <c r="B100" i="2"/>
  <c r="A100" i="2"/>
  <c r="AY99" i="2"/>
  <c r="AX99" i="2"/>
  <c r="AW99" i="2"/>
  <c r="M244" i="2"/>
  <c r="AX248" i="2" s="1"/>
  <c r="B99" i="2"/>
  <c r="A99" i="2"/>
  <c r="M172" i="2"/>
  <c r="AW135" i="2" s="1"/>
  <c r="B98" i="2"/>
  <c r="A98" i="2"/>
  <c r="AY97" i="2"/>
  <c r="AX97" i="2"/>
  <c r="AW97" i="2"/>
  <c r="M289" i="2"/>
  <c r="B97" i="2"/>
  <c r="A97" i="2"/>
  <c r="AY96" i="2"/>
  <c r="AX96" i="2"/>
  <c r="AW96" i="2"/>
  <c r="M126" i="2"/>
  <c r="B96" i="2"/>
  <c r="A96" i="2"/>
  <c r="AY95" i="2"/>
  <c r="AX95" i="2"/>
  <c r="AW95" i="2"/>
  <c r="AZ172" i="2"/>
  <c r="M183" i="2"/>
  <c r="B95" i="2"/>
  <c r="A95" i="2"/>
  <c r="AW94" i="2"/>
  <c r="M177" i="2"/>
  <c r="AY177" i="2" s="1"/>
  <c r="B94" i="2"/>
  <c r="A94" i="2"/>
  <c r="AW93" i="2"/>
  <c r="M159" i="2"/>
  <c r="B93" i="2"/>
  <c r="A93" i="2"/>
  <c r="AY92" i="2"/>
  <c r="AX92" i="2"/>
  <c r="AW92" i="2"/>
  <c r="M248" i="2"/>
  <c r="B92" i="2"/>
  <c r="A92" i="2"/>
  <c r="AY91" i="2"/>
  <c r="AX91" i="2"/>
  <c r="AW91" i="2"/>
  <c r="M237" i="2"/>
  <c r="B91" i="2"/>
  <c r="A91" i="2"/>
  <c r="AY90" i="2"/>
  <c r="AX90" i="2"/>
  <c r="AW90" i="2"/>
  <c r="M128" i="2"/>
  <c r="B90" i="2"/>
  <c r="A90" i="2"/>
  <c r="AY89" i="2"/>
  <c r="AX89" i="2"/>
  <c r="AW89" i="2"/>
  <c r="M144" i="2"/>
  <c r="B89" i="2"/>
  <c r="A89" i="2"/>
  <c r="AY88" i="2"/>
  <c r="AX88" i="2"/>
  <c r="AW88" i="2"/>
  <c r="M272" i="2"/>
  <c r="B88" i="2"/>
  <c r="A88" i="2"/>
  <c r="AY87" i="2"/>
  <c r="AX87" i="2"/>
  <c r="AW87" i="2"/>
  <c r="M168" i="2"/>
  <c r="B87" i="2"/>
  <c r="A87" i="2"/>
  <c r="AY86" i="2"/>
  <c r="AX86" i="2"/>
  <c r="AW86" i="2"/>
  <c r="M238" i="2"/>
  <c r="B86" i="2"/>
  <c r="A86" i="2"/>
  <c r="AY85" i="2"/>
  <c r="AX85" i="2"/>
  <c r="AW85" i="2"/>
  <c r="M148" i="2"/>
  <c r="B85" i="2"/>
  <c r="A85" i="2"/>
  <c r="AW84" i="2"/>
  <c r="M110" i="2"/>
  <c r="B84" i="2"/>
  <c r="A84" i="2"/>
  <c r="AY83" i="2"/>
  <c r="AX83" i="2"/>
  <c r="AW83" i="2"/>
  <c r="M152" i="2"/>
  <c r="B83" i="2"/>
  <c r="A83" i="2"/>
  <c r="AY82" i="2"/>
  <c r="AX82" i="2"/>
  <c r="AW82" i="2"/>
  <c r="M257" i="2"/>
  <c r="AX253" i="2" s="1"/>
  <c r="B82" i="2"/>
  <c r="A82" i="2"/>
  <c r="AW81" i="2"/>
  <c r="M24" i="2"/>
  <c r="AX101" i="2" s="1"/>
  <c r="B81" i="2"/>
  <c r="A81" i="2"/>
  <c r="AY80" i="2"/>
  <c r="AX80" i="2"/>
  <c r="AW80" i="2"/>
  <c r="M9" i="2"/>
  <c r="B80" i="2"/>
  <c r="A80" i="2"/>
  <c r="AY79" i="2"/>
  <c r="AX79" i="2"/>
  <c r="AW79" i="2"/>
  <c r="B79" i="2"/>
  <c r="A79" i="2"/>
  <c r="AY78" i="2"/>
  <c r="AX78" i="2"/>
  <c r="AW78" i="2"/>
  <c r="M114" i="2"/>
  <c r="B78" i="2"/>
  <c r="A78" i="2"/>
  <c r="AY77" i="2"/>
  <c r="AX77" i="2"/>
  <c r="AW77" i="2"/>
  <c r="M303" i="2"/>
  <c r="B77" i="2"/>
  <c r="A77" i="2"/>
  <c r="AY76" i="2"/>
  <c r="AX76" i="2"/>
  <c r="AW76" i="2"/>
  <c r="M108" i="2"/>
  <c r="B76" i="2"/>
  <c r="A76" i="2"/>
  <c r="AY75" i="2"/>
  <c r="AX75" i="2"/>
  <c r="AW75" i="2"/>
  <c r="M161" i="2"/>
  <c r="B75" i="2"/>
  <c r="A75" i="2"/>
  <c r="AY74" i="2"/>
  <c r="AX74" i="2"/>
  <c r="AW74" i="2"/>
  <c r="M94" i="2"/>
  <c r="B74" i="2"/>
  <c r="A74" i="2"/>
  <c r="AY73" i="2"/>
  <c r="AX73" i="2"/>
  <c r="AW73" i="2"/>
  <c r="B73" i="2"/>
  <c r="A73" i="2"/>
  <c r="AY72" i="2"/>
  <c r="AX72" i="2"/>
  <c r="AW72" i="2"/>
  <c r="M123" i="2"/>
  <c r="AY125" i="2" s="1"/>
  <c r="B72" i="2"/>
  <c r="A72" i="2"/>
  <c r="AY71" i="2"/>
  <c r="AX71" i="2"/>
  <c r="AW71" i="2"/>
  <c r="M230" i="2"/>
  <c r="AY230" i="2" s="1"/>
  <c r="B71" i="2"/>
  <c r="A71" i="2"/>
  <c r="AY70" i="2"/>
  <c r="AX70" i="2"/>
  <c r="AW70" i="2"/>
  <c r="AZ149" i="2"/>
  <c r="M178" i="2"/>
  <c r="AY180" i="2" s="1"/>
  <c r="B70" i="2"/>
  <c r="A70" i="2"/>
  <c r="AY69" i="2"/>
  <c r="AX69" i="2"/>
  <c r="AW69" i="2"/>
  <c r="M37" i="2"/>
  <c r="B69" i="2"/>
  <c r="A69" i="2"/>
  <c r="AY68" i="2"/>
  <c r="AX68" i="2"/>
  <c r="AW68" i="2"/>
  <c r="M146" i="2"/>
  <c r="B68" i="2"/>
  <c r="A68" i="2"/>
  <c r="AY67" i="2"/>
  <c r="AX67" i="2"/>
  <c r="AW67" i="2"/>
  <c r="M274" i="2"/>
  <c r="B67" i="2"/>
  <c r="A67" i="2"/>
  <c r="AY66" i="2"/>
  <c r="AX66" i="2"/>
  <c r="AW66" i="2"/>
  <c r="AZ138" i="2"/>
  <c r="M281" i="2"/>
  <c r="AY276" i="2" s="1"/>
  <c r="B66" i="2"/>
  <c r="A66" i="2"/>
  <c r="AY65" i="2"/>
  <c r="AX65" i="2"/>
  <c r="AW65" i="2"/>
  <c r="M170" i="2"/>
  <c r="B65" i="2"/>
  <c r="A65" i="2"/>
  <c r="AY64" i="2"/>
  <c r="AX64" i="2"/>
  <c r="AW64" i="2"/>
  <c r="M87" i="2"/>
  <c r="B64" i="2"/>
  <c r="A64" i="2"/>
  <c r="AY63" i="2"/>
  <c r="AX63" i="2"/>
  <c r="AW63" i="2"/>
  <c r="M173" i="2"/>
  <c r="B63" i="2"/>
  <c r="A63" i="2"/>
  <c r="AY62" i="2"/>
  <c r="AX62" i="2"/>
  <c r="AW62" i="2"/>
  <c r="AZ189" i="2"/>
  <c r="M185" i="2"/>
  <c r="B62" i="2"/>
  <c r="A62" i="2"/>
  <c r="AY61" i="2"/>
  <c r="AX61" i="2"/>
  <c r="AW61" i="2"/>
  <c r="M26" i="2"/>
  <c r="B61" i="2"/>
  <c r="A61" i="2"/>
  <c r="AY60" i="2"/>
  <c r="AX60" i="2"/>
  <c r="AW60" i="2"/>
  <c r="M280" i="2"/>
  <c r="B60" i="2"/>
  <c r="A60" i="2"/>
  <c r="AY59" i="2"/>
  <c r="AX59" i="2"/>
  <c r="AW59" i="2"/>
  <c r="M180" i="2"/>
  <c r="B59" i="2"/>
  <c r="A59" i="2"/>
  <c r="AY58" i="2"/>
  <c r="AX58" i="2"/>
  <c r="AW58" i="2"/>
  <c r="M88" i="2"/>
  <c r="B58" i="2"/>
  <c r="A58" i="2"/>
  <c r="AY57" i="2"/>
  <c r="AX57" i="2"/>
  <c r="AW57" i="2"/>
  <c r="M74" i="2"/>
  <c r="B57" i="2"/>
  <c r="A57" i="2"/>
  <c r="AY56" i="2"/>
  <c r="AX56" i="2"/>
  <c r="AW56" i="2"/>
  <c r="M156" i="2"/>
  <c r="B56" i="2"/>
  <c r="A56" i="2"/>
  <c r="AY55" i="2"/>
  <c r="AX55" i="2"/>
  <c r="AW55" i="2"/>
  <c r="AZ96" i="2"/>
  <c r="M105" i="2"/>
  <c r="B55" i="2"/>
  <c r="A55" i="2"/>
  <c r="AY54" i="2"/>
  <c r="AX54" i="2"/>
  <c r="AW54" i="2"/>
  <c r="M219" i="2"/>
  <c r="B54" i="2"/>
  <c r="A54" i="2"/>
  <c r="AY53" i="2"/>
  <c r="AX53" i="2"/>
  <c r="AW53" i="2"/>
  <c r="M80" i="2"/>
  <c r="B53" i="2"/>
  <c r="A53" i="2"/>
  <c r="AY52" i="2"/>
  <c r="AX52" i="2"/>
  <c r="AW52" i="2"/>
  <c r="M188" i="2"/>
  <c r="B52" i="2"/>
  <c r="A52" i="2"/>
  <c r="AY51" i="2"/>
  <c r="AZ163" i="2"/>
  <c r="M284" i="2"/>
  <c r="B51" i="2"/>
  <c r="A51" i="2"/>
  <c r="AY50" i="2"/>
  <c r="M236" i="2"/>
  <c r="B50" i="2"/>
  <c r="A50" i="2"/>
  <c r="AY49" i="2"/>
  <c r="AX49" i="2"/>
  <c r="AW49" i="2"/>
  <c r="M145" i="2"/>
  <c r="B49" i="2"/>
  <c r="A49" i="2"/>
  <c r="AY48" i="2"/>
  <c r="AX48" i="2"/>
  <c r="AW48" i="2"/>
  <c r="M147" i="2"/>
  <c r="B48" i="2"/>
  <c r="A48" i="2"/>
  <c r="AY47" i="2"/>
  <c r="AX47" i="2"/>
  <c r="AW47" i="2"/>
  <c r="AZ173" i="2"/>
  <c r="M286" i="2"/>
  <c r="B47" i="2"/>
  <c r="A47" i="2"/>
  <c r="AY46" i="2"/>
  <c r="AX46" i="2"/>
  <c r="AW46" i="2"/>
  <c r="M130" i="2"/>
  <c r="AY139" i="2" s="1"/>
  <c r="B46" i="2"/>
  <c r="A46" i="2"/>
  <c r="AY45" i="2"/>
  <c r="AX45" i="2"/>
  <c r="AW45" i="2"/>
  <c r="M215" i="2"/>
  <c r="B45" i="2"/>
  <c r="A45" i="2"/>
  <c r="AY44" i="2"/>
  <c r="AX44" i="2"/>
  <c r="AW44" i="2"/>
  <c r="M312" i="2"/>
  <c r="B44" i="2"/>
  <c r="A44" i="2"/>
  <c r="AX43" i="2"/>
  <c r="AW43" i="2"/>
  <c r="AZ184" i="2"/>
  <c r="M308" i="2"/>
  <c r="B43" i="2"/>
  <c r="A43" i="2"/>
  <c r="AY42" i="2"/>
  <c r="AX42" i="2"/>
  <c r="AW42" i="2"/>
  <c r="AZ89" i="2"/>
  <c r="M112" i="2"/>
  <c r="AY142" i="2" s="1"/>
  <c r="B42" i="2"/>
  <c r="A42" i="2"/>
  <c r="AX41" i="2"/>
  <c r="AW41" i="2"/>
  <c r="M214" i="2"/>
  <c r="B41" i="2"/>
  <c r="A41" i="2"/>
  <c r="AY40" i="2"/>
  <c r="AX40" i="2"/>
  <c r="AW40" i="2"/>
  <c r="M113" i="2"/>
  <c r="B40" i="2"/>
  <c r="A40" i="2"/>
  <c r="AY39" i="2"/>
  <c r="AX39" i="2"/>
  <c r="AW39" i="2"/>
  <c r="AZ200" i="2"/>
  <c r="M194" i="2"/>
  <c r="B39" i="2"/>
  <c r="A39" i="2"/>
  <c r="AY38" i="2"/>
  <c r="AX38" i="2"/>
  <c r="AW38" i="2"/>
  <c r="M25" i="2"/>
  <c r="B38" i="2"/>
  <c r="A38" i="2"/>
  <c r="AY37" i="2"/>
  <c r="AX37" i="2"/>
  <c r="AW37" i="2"/>
  <c r="M218" i="2"/>
  <c r="B37" i="2"/>
  <c r="A37" i="2"/>
  <c r="AY36" i="2"/>
  <c r="AX36" i="2"/>
  <c r="AW36" i="2"/>
  <c r="M106" i="2"/>
  <c r="B36" i="2"/>
  <c r="A36" i="2"/>
  <c r="AY35" i="2"/>
  <c r="AX35" i="2"/>
  <c r="AW35" i="2"/>
  <c r="M301" i="2"/>
  <c r="B35" i="2"/>
  <c r="A35" i="2"/>
  <c r="AY34" i="2"/>
  <c r="AX34" i="2"/>
  <c r="AW34" i="2"/>
  <c r="M241" i="2"/>
  <c r="AW16" i="2" s="1"/>
  <c r="B34" i="2"/>
  <c r="A34" i="2"/>
  <c r="AY33" i="2"/>
  <c r="AX33" i="2"/>
  <c r="AW33" i="2"/>
  <c r="M251" i="2"/>
  <c r="B33" i="2"/>
  <c r="A33" i="2"/>
  <c r="AY32" i="2"/>
  <c r="AX32" i="2"/>
  <c r="AW32" i="2"/>
  <c r="M104" i="2"/>
  <c r="B32" i="2"/>
  <c r="A32" i="2"/>
  <c r="AY31" i="2"/>
  <c r="AX31" i="2"/>
  <c r="AW31" i="2"/>
  <c r="M235" i="2"/>
  <c r="B31" i="2"/>
  <c r="A31" i="2"/>
  <c r="AY30" i="2"/>
  <c r="AX30" i="2"/>
  <c r="AW30" i="2"/>
  <c r="AZ203" i="2"/>
  <c r="M226" i="2"/>
  <c r="B30" i="2"/>
  <c r="A30" i="2"/>
  <c r="AX29" i="2"/>
  <c r="AW29" i="2"/>
  <c r="M222" i="2"/>
  <c r="B29" i="2"/>
  <c r="A29" i="2"/>
  <c r="AX28" i="2"/>
  <c r="AW28" i="2"/>
  <c r="M107" i="2"/>
  <c r="B28" i="2"/>
  <c r="A28" i="2"/>
  <c r="AX27" i="2"/>
  <c r="AW27" i="2"/>
  <c r="M165" i="2"/>
  <c r="B27" i="2"/>
  <c r="A27" i="2"/>
  <c r="AX26" i="2"/>
  <c r="AW26" i="2"/>
  <c r="M273" i="2"/>
  <c r="AW265" i="2" s="1"/>
  <c r="B26" i="2"/>
  <c r="A26" i="2"/>
  <c r="AX25" i="2"/>
  <c r="AW25" i="2"/>
  <c r="M260" i="2"/>
  <c r="B25" i="2"/>
  <c r="A25" i="2"/>
  <c r="AX24" i="2"/>
  <c r="AW24" i="2"/>
  <c r="M297" i="2"/>
  <c r="B24" i="2"/>
  <c r="A24" i="2"/>
  <c r="AX23" i="2"/>
  <c r="AW23" i="2"/>
  <c r="M239" i="2"/>
  <c r="B23" i="2"/>
  <c r="A23" i="2"/>
  <c r="AX22" i="2"/>
  <c r="AW22" i="2"/>
  <c r="M121" i="2"/>
  <c r="AX136" i="2" s="1"/>
  <c r="B22" i="2"/>
  <c r="A22" i="2"/>
  <c r="AY21" i="2"/>
  <c r="AX21" i="2"/>
  <c r="AW21" i="2"/>
  <c r="M166" i="2"/>
  <c r="AY200" i="2" s="1"/>
  <c r="B21" i="2"/>
  <c r="A21" i="2"/>
  <c r="AX20" i="2"/>
  <c r="AW20" i="2"/>
  <c r="M42" i="2"/>
  <c r="B20" i="2"/>
  <c r="A20" i="2"/>
  <c r="AY19" i="2"/>
  <c r="AX19" i="2"/>
  <c r="AW19" i="2"/>
  <c r="M256" i="2"/>
  <c r="B19" i="2"/>
  <c r="A19" i="2"/>
  <c r="AX18" i="2"/>
  <c r="AW18" i="2"/>
  <c r="M225" i="2"/>
  <c r="AY232" i="2" s="1"/>
  <c r="B18" i="2"/>
  <c r="A18" i="2"/>
  <c r="AX17" i="2"/>
  <c r="AW17" i="2"/>
  <c r="M117" i="2"/>
  <c r="B17" i="2"/>
  <c r="A17" i="2"/>
  <c r="AX16" i="2"/>
  <c r="AZ174" i="2"/>
  <c r="M290" i="2"/>
  <c r="B16" i="2"/>
  <c r="A16" i="2"/>
  <c r="AY15" i="2"/>
  <c r="AX15" i="2"/>
  <c r="M90" i="2"/>
  <c r="AX105" i="2" s="1"/>
  <c r="B15" i="2"/>
  <c r="A15" i="2"/>
  <c r="AY14" i="2"/>
  <c r="AX14" i="2"/>
  <c r="AW14" i="2"/>
  <c r="M154" i="2"/>
  <c r="B14" i="2"/>
  <c r="A14" i="2"/>
  <c r="AY13" i="2"/>
  <c r="AX13" i="2"/>
  <c r="AW13" i="2"/>
  <c r="M21" i="2"/>
  <c r="B13" i="2"/>
  <c r="A13" i="2"/>
  <c r="AZ191" i="2"/>
  <c r="M190" i="2"/>
  <c r="B12" i="2"/>
  <c r="A12" i="2"/>
  <c r="M310" i="2"/>
  <c r="B11" i="2"/>
  <c r="A11" i="2"/>
  <c r="AY10" i="2"/>
  <c r="AX10" i="2"/>
  <c r="AW10" i="2"/>
  <c r="M169" i="2"/>
  <c r="B10" i="2"/>
  <c r="A10" i="2"/>
  <c r="M115" i="2"/>
  <c r="B9" i="2"/>
  <c r="A9" i="2"/>
  <c r="AX8" i="2"/>
  <c r="B8" i="2"/>
  <c r="A8" i="2"/>
  <c r="M149" i="2"/>
  <c r="B7" i="2"/>
  <c r="A7" i="2"/>
  <c r="B6" i="2"/>
  <c r="A6" i="2"/>
  <c r="B5" i="2"/>
  <c r="A5" i="2"/>
  <c r="G20" i="1"/>
  <c r="H20" i="1"/>
  <c r="J20" i="1" s="1"/>
  <c r="G19" i="1"/>
  <c r="G18" i="1"/>
  <c r="I18" i="1"/>
  <c r="BC8" i="2" s="1"/>
  <c r="H17" i="1"/>
  <c r="H16" i="1"/>
  <c r="C15" i="1"/>
  <c r="E15" i="1" s="1"/>
  <c r="D115" i="6" l="1"/>
  <c r="AX50" i="2"/>
  <c r="AX129" i="2"/>
  <c r="AW128" i="2"/>
  <c r="AW127" i="2"/>
  <c r="AX128" i="2"/>
  <c r="AX127" i="2"/>
  <c r="AW51" i="2"/>
  <c r="AW130" i="2"/>
  <c r="AW50" i="2"/>
  <c r="AX51" i="2"/>
  <c r="AW129" i="2"/>
  <c r="AX130" i="2"/>
  <c r="L172" i="6"/>
  <c r="L222" i="6"/>
  <c r="L21" i="6"/>
  <c r="L29" i="6"/>
  <c r="L42" i="6"/>
  <c r="L50" i="6"/>
  <c r="L71" i="6"/>
  <c r="L79" i="6"/>
  <c r="L92" i="6"/>
  <c r="L100" i="6"/>
  <c r="L121" i="6"/>
  <c r="L129" i="6"/>
  <c r="L142" i="6"/>
  <c r="L150" i="6"/>
  <c r="L171" i="6"/>
  <c r="L179" i="6"/>
  <c r="L192" i="6"/>
  <c r="L200" i="6"/>
  <c r="L221" i="6"/>
  <c r="L229" i="6"/>
  <c r="L242" i="6"/>
  <c r="L250" i="6"/>
  <c r="L22" i="6"/>
  <c r="L43" i="6"/>
  <c r="L51" i="6"/>
  <c r="L72" i="6"/>
  <c r="L93" i="6"/>
  <c r="L101" i="6"/>
  <c r="L122" i="6"/>
  <c r="L143" i="6"/>
  <c r="L151" i="6"/>
  <c r="L193" i="6"/>
  <c r="L201" i="6"/>
  <c r="L243" i="6"/>
  <c r="L251" i="6"/>
  <c r="L15" i="6"/>
  <c r="L23" i="6"/>
  <c r="L44" i="6"/>
  <c r="L52" i="6"/>
  <c r="L65" i="6"/>
  <c r="L73" i="6"/>
  <c r="L94" i="6"/>
  <c r="L102" i="6"/>
  <c r="L115" i="6"/>
  <c r="L123" i="6"/>
  <c r="L144" i="6"/>
  <c r="L152" i="6"/>
  <c r="L165" i="6"/>
  <c r="L173" i="6"/>
  <c r="L194" i="6"/>
  <c r="L202" i="6"/>
  <c r="L215" i="6"/>
  <c r="L223" i="6"/>
  <c r="L244" i="6"/>
  <c r="L252" i="6"/>
  <c r="L16" i="6"/>
  <c r="L24" i="6"/>
  <c r="L45" i="6"/>
  <c r="L53" i="6"/>
  <c r="L66" i="6"/>
  <c r="L74" i="6"/>
  <c r="L95" i="6"/>
  <c r="L103" i="6"/>
  <c r="L116" i="6"/>
  <c r="L124" i="6"/>
  <c r="L145" i="6"/>
  <c r="L153" i="6"/>
  <c r="L166" i="6"/>
  <c r="L174" i="6"/>
  <c r="L195" i="6"/>
  <c r="L203" i="6"/>
  <c r="L216" i="6"/>
  <c r="L224" i="6"/>
  <c r="L245" i="6"/>
  <c r="L253" i="6"/>
  <c r="L17" i="6"/>
  <c r="L25" i="6"/>
  <c r="L46" i="6"/>
  <c r="L54" i="6"/>
  <c r="L67" i="6"/>
  <c r="L75" i="6"/>
  <c r="L96" i="6"/>
  <c r="L104" i="6"/>
  <c r="L117" i="6"/>
  <c r="L125" i="6"/>
  <c r="L146" i="6"/>
  <c r="L154" i="6"/>
  <c r="L167" i="6"/>
  <c r="L175" i="6"/>
  <c r="L196" i="6"/>
  <c r="L204" i="6"/>
  <c r="L217" i="6"/>
  <c r="L225" i="6"/>
  <c r="L246" i="6"/>
  <c r="L254" i="6"/>
  <c r="L18" i="6"/>
  <c r="L26" i="6"/>
  <c r="L47" i="6"/>
  <c r="L68" i="6"/>
  <c r="L76" i="6"/>
  <c r="L97" i="6"/>
  <c r="L118" i="6"/>
  <c r="L126" i="6"/>
  <c r="L147" i="6"/>
  <c r="L168" i="6"/>
  <c r="L176" i="6"/>
  <c r="L197" i="6"/>
  <c r="L218" i="6"/>
  <c r="L226" i="6"/>
  <c r="L247" i="6"/>
  <c r="L19" i="6"/>
  <c r="L27" i="6"/>
  <c r="L40" i="6"/>
  <c r="L48" i="6"/>
  <c r="L69" i="6"/>
  <c r="L77" i="6"/>
  <c r="L90" i="6"/>
  <c r="L98" i="6"/>
  <c r="L119" i="6"/>
  <c r="L127" i="6"/>
  <c r="L140" i="6"/>
  <c r="L148" i="6"/>
  <c r="L169" i="6"/>
  <c r="L177" i="6"/>
  <c r="L190" i="6"/>
  <c r="L198" i="6"/>
  <c r="L219" i="6"/>
  <c r="L227" i="6"/>
  <c r="L240" i="6"/>
  <c r="L248" i="6"/>
  <c r="L20" i="6"/>
  <c r="L28" i="6"/>
  <c r="L41" i="6"/>
  <c r="L49" i="6"/>
  <c r="L70" i="6"/>
  <c r="L78" i="6"/>
  <c r="L91" i="6"/>
  <c r="L99" i="6"/>
  <c r="L120" i="6"/>
  <c r="L128" i="6"/>
  <c r="L141" i="6"/>
  <c r="L149" i="6"/>
  <c r="L170" i="6"/>
  <c r="L178" i="6"/>
  <c r="L191" i="6"/>
  <c r="L199" i="6"/>
  <c r="L220" i="6"/>
  <c r="L228" i="6"/>
  <c r="L241" i="6"/>
  <c r="L249" i="6"/>
  <c r="J16" i="1"/>
  <c r="J17" i="1"/>
  <c r="AZ40" i="2"/>
  <c r="BB6" i="2"/>
  <c r="BB10" i="2"/>
  <c r="BB7"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E254" i="6" l="1"/>
  <c r="AY5" i="2"/>
  <c r="AY9" i="2"/>
  <c r="AY11" i="2"/>
  <c r="AY12" i="2"/>
  <c r="AY16" i="2"/>
  <c r="AY17" i="2"/>
  <c r="AY18" i="2"/>
  <c r="AY20" i="2"/>
  <c r="AY22" i="2"/>
  <c r="AY23" i="2"/>
  <c r="AY24" i="2"/>
  <c r="AY25" i="2"/>
  <c r="AY26" i="2"/>
  <c r="AY27" i="2"/>
  <c r="AY28" i="2"/>
  <c r="AY29" i="2"/>
  <c r="AY41" i="2"/>
  <c r="AY43" i="2"/>
  <c r="AY7" i="2"/>
  <c r="AY6" i="2"/>
  <c r="D129" i="6"/>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46"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V239" i="6"/>
  <c r="V240" i="6" s="1"/>
  <c r="V241" i="6" s="1"/>
  <c r="V242" i="6" s="1"/>
  <c r="V243" i="6" s="1"/>
  <c r="V244" i="6" s="1"/>
  <c r="V245" i="6" s="1"/>
  <c r="V246" i="6" s="1"/>
  <c r="V247" i="6" s="1"/>
  <c r="V248" i="6" s="1"/>
  <c r="V249" i="6" s="1"/>
  <c r="V250" i="6" s="1"/>
  <c r="V251" i="6" s="1"/>
  <c r="V252" i="6" s="1"/>
  <c r="V253" i="6" s="1"/>
  <c r="V254" i="6" s="1"/>
  <c r="U239" i="6"/>
  <c r="K217" i="6"/>
  <c r="G225" i="6"/>
  <c r="J222"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J18" i="1" s="1"/>
  <c r="E241" i="6"/>
  <c r="E242" i="6"/>
  <c r="E243" i="6"/>
  <c r="G244" i="6"/>
  <c r="J247" i="6"/>
  <c r="C249" i="6"/>
  <c r="C250" i="6"/>
  <c r="K253" i="6"/>
  <c r="F254" i="6"/>
  <c r="K241" i="6"/>
  <c r="F242" i="6"/>
  <c r="F243" i="6"/>
  <c r="K244" i="6"/>
  <c r="K247" i="6"/>
  <c r="D249" i="6"/>
  <c r="D250" i="6"/>
  <c r="D251" i="6"/>
  <c r="F252" i="6"/>
  <c r="G254" i="6"/>
  <c r="G240" i="6"/>
  <c r="J243" i="6"/>
  <c r="C245" i="6"/>
  <c r="C246" i="6"/>
  <c r="K249" i="6"/>
  <c r="F250" i="6"/>
  <c r="F251" i="6"/>
  <c r="K252" i="6"/>
  <c r="K240" i="6"/>
  <c r="K243" i="6"/>
  <c r="D245" i="6"/>
  <c r="D246" i="6"/>
  <c r="D247" i="6"/>
  <c r="F248" i="6"/>
  <c r="G250" i="6"/>
  <c r="G251" i="6"/>
  <c r="J253" i="6"/>
  <c r="J241" i="6"/>
  <c r="E245" i="6"/>
  <c r="E246" i="6"/>
  <c r="E247" i="6"/>
  <c r="G248" i="6"/>
  <c r="J251" i="6"/>
  <c r="C253" i="6"/>
  <c r="C254" i="6"/>
  <c r="F240" i="6"/>
  <c r="G242" i="6"/>
  <c r="G243" i="6"/>
  <c r="J245" i="6"/>
  <c r="E249" i="6"/>
  <c r="E250" i="6"/>
  <c r="E251" i="6"/>
  <c r="C241" i="6"/>
  <c r="C242" i="6"/>
  <c r="K245" i="6"/>
  <c r="F246" i="6"/>
  <c r="F247" i="6"/>
  <c r="K248" i="6"/>
  <c r="K251" i="6"/>
  <c r="D253" i="6"/>
  <c r="D254" i="6"/>
  <c r="D241" i="6"/>
  <c r="D242" i="6"/>
  <c r="D243" i="6"/>
  <c r="F244" i="6"/>
  <c r="G246" i="6"/>
  <c r="G247" i="6"/>
  <c r="J249" i="6"/>
  <c r="E253" i="6"/>
  <c r="J240" i="6"/>
  <c r="J244" i="6"/>
  <c r="J248" i="6"/>
  <c r="J252" i="6"/>
  <c r="C240" i="6"/>
  <c r="C244" i="6"/>
  <c r="C248" i="6"/>
  <c r="C252" i="6"/>
  <c r="D240" i="6"/>
  <c r="F241" i="6"/>
  <c r="J242" i="6"/>
  <c r="D244" i="6"/>
  <c r="F245" i="6"/>
  <c r="J246" i="6"/>
  <c r="D248" i="6"/>
  <c r="F249" i="6"/>
  <c r="J250" i="6"/>
  <c r="D252" i="6"/>
  <c r="F253" i="6"/>
  <c r="J254" i="6"/>
  <c r="E240" i="6"/>
  <c r="G241" i="6"/>
  <c r="K242" i="6"/>
  <c r="C243" i="6"/>
  <c r="E244" i="6"/>
  <c r="G245" i="6"/>
  <c r="K246" i="6"/>
  <c r="C247" i="6"/>
  <c r="E248" i="6"/>
  <c r="G249" i="6"/>
  <c r="K250" i="6"/>
  <c r="C251" i="6"/>
  <c r="E252" i="6"/>
  <c r="G253" i="6"/>
  <c r="K254" i="6"/>
  <c r="F215" i="6"/>
  <c r="G217" i="6"/>
  <c r="J220" i="6"/>
  <c r="K221" i="6"/>
  <c r="F223" i="6"/>
  <c r="C224" i="6"/>
  <c r="F225" i="6"/>
  <c r="J228" i="6"/>
  <c r="K229" i="6"/>
  <c r="J215" i="6"/>
  <c r="J217" i="6"/>
  <c r="K220" i="6"/>
  <c r="G223" i="6"/>
  <c r="E224" i="6"/>
  <c r="C225" i="6"/>
  <c r="C227" i="6"/>
  <c r="K228" i="6"/>
  <c r="K218" i="6"/>
  <c r="K222" i="6"/>
  <c r="K223" i="6"/>
  <c r="G224" i="6"/>
  <c r="J225" i="6"/>
  <c r="E227" i="6"/>
  <c r="C220" i="6"/>
  <c r="F221" i="6"/>
  <c r="J224" i="6"/>
  <c r="K225" i="6"/>
  <c r="F227" i="6"/>
  <c r="C228" i="6"/>
  <c r="F229" i="6"/>
  <c r="F216" i="6"/>
  <c r="D219" i="6"/>
  <c r="E220" i="6"/>
  <c r="C221" i="6"/>
  <c r="C223" i="6"/>
  <c r="K224" i="6"/>
  <c r="G227" i="6"/>
  <c r="E228" i="6"/>
  <c r="C229" i="6"/>
  <c r="D215" i="6"/>
  <c r="G216" i="6"/>
  <c r="E219" i="6"/>
  <c r="F220" i="6"/>
  <c r="G221" i="6"/>
  <c r="D223" i="6"/>
  <c r="J226" i="6"/>
  <c r="J227" i="6"/>
  <c r="F228" i="6"/>
  <c r="G229" i="6"/>
  <c r="E215" i="6"/>
  <c r="J216" i="6"/>
  <c r="F219" i="6"/>
  <c r="G220" i="6"/>
  <c r="J221" i="6"/>
  <c r="E223" i="6"/>
  <c r="K226" i="6"/>
  <c r="K227" i="6"/>
  <c r="G228" i="6"/>
  <c r="C218" i="6"/>
  <c r="C226" i="6"/>
  <c r="U214" i="6"/>
  <c r="G215" i="6"/>
  <c r="K216" i="6"/>
  <c r="C217" i="6"/>
  <c r="E218" i="6"/>
  <c r="G219" i="6"/>
  <c r="D222" i="6"/>
  <c r="D226" i="6"/>
  <c r="C222" i="6"/>
  <c r="V214" i="6"/>
  <c r="V215" i="6" s="1"/>
  <c r="V216" i="6" s="1"/>
  <c r="V217" i="6" s="1"/>
  <c r="V218" i="6" s="1"/>
  <c r="V219" i="6" s="1"/>
  <c r="V220" i="6" s="1"/>
  <c r="V221" i="6" s="1"/>
  <c r="V222" i="6" s="1"/>
  <c r="V223" i="6" s="1"/>
  <c r="V224" i="6" s="1"/>
  <c r="V225" i="6" s="1"/>
  <c r="V226" i="6" s="1"/>
  <c r="V227" i="6" s="1"/>
  <c r="V228" i="6" s="1"/>
  <c r="V229" i="6" s="1"/>
  <c r="D217" i="6"/>
  <c r="F218" i="6"/>
  <c r="E222" i="6"/>
  <c r="E226" i="6"/>
  <c r="K215" i="6"/>
  <c r="C216" i="6"/>
  <c r="E217" i="6"/>
  <c r="G218" i="6"/>
  <c r="J219" i="6"/>
  <c r="D221" i="6"/>
  <c r="F222" i="6"/>
  <c r="D225" i="6"/>
  <c r="F226" i="6"/>
  <c r="D229" i="6"/>
  <c r="D218" i="6"/>
  <c r="D216" i="6"/>
  <c r="F217" i="6"/>
  <c r="J218" i="6"/>
  <c r="K219" i="6"/>
  <c r="E221" i="6"/>
  <c r="G222" i="6"/>
  <c r="E225" i="6"/>
  <c r="G226" i="6"/>
  <c r="E229" i="6"/>
  <c r="C215" i="6"/>
  <c r="E216" i="6"/>
  <c r="C219" i="6"/>
  <c r="D220" i="6"/>
  <c r="D224" i="6"/>
  <c r="D228" i="6"/>
  <c r="E204" i="6"/>
  <c r="F201" i="6"/>
  <c r="D200" i="6"/>
  <c r="E195" i="6"/>
  <c r="C194" i="6"/>
  <c r="E191" i="6"/>
  <c r="C190" i="6"/>
  <c r="D203" i="6"/>
  <c r="J195" i="6"/>
  <c r="D204" i="6"/>
  <c r="D195" i="6"/>
  <c r="D191" i="6"/>
  <c r="K191" i="6"/>
  <c r="J204" i="6"/>
  <c r="G193" i="6"/>
  <c r="C195" i="6"/>
  <c r="K192" i="6"/>
  <c r="C191" i="6"/>
  <c r="J200" i="6"/>
  <c r="G196" i="6"/>
  <c r="G192" i="6"/>
  <c r="F196" i="6"/>
  <c r="F192" i="6"/>
  <c r="D199" i="6"/>
  <c r="J196" i="6"/>
  <c r="K193" i="6"/>
  <c r="J192" i="6"/>
  <c r="J193" i="6"/>
  <c r="G200" i="6"/>
  <c r="J191" i="6"/>
  <c r="G204" i="6"/>
  <c r="F200" i="6"/>
  <c r="J197" i="6"/>
  <c r="E196" i="6"/>
  <c r="G195" i="6"/>
  <c r="K194" i="6"/>
  <c r="C193" i="6"/>
  <c r="E192" i="6"/>
  <c r="G191" i="6"/>
  <c r="K190" i="6"/>
  <c r="F204" i="6"/>
  <c r="J201" i="6"/>
  <c r="E200" i="6"/>
  <c r="F197" i="6"/>
  <c r="D196" i="6"/>
  <c r="F195" i="6"/>
  <c r="E194" i="6"/>
  <c r="C192" i="6"/>
  <c r="F191" i="6"/>
  <c r="E190" i="6"/>
  <c r="F193" i="6"/>
  <c r="G202" i="6"/>
  <c r="K199" i="6"/>
  <c r="K195" i="6"/>
  <c r="G198" i="6"/>
  <c r="J190" i="6"/>
  <c r="J194" i="6"/>
  <c r="K203" i="6"/>
  <c r="J198" i="6"/>
  <c r="J202" i="6"/>
  <c r="G197" i="6"/>
  <c r="K198" i="6"/>
  <c r="C199" i="6"/>
  <c r="G201" i="6"/>
  <c r="K202" i="6"/>
  <c r="C203" i="6"/>
  <c r="D190" i="6"/>
  <c r="D194" i="6"/>
  <c r="K197" i="6"/>
  <c r="C198" i="6"/>
  <c r="E199" i="6"/>
  <c r="K201" i="6"/>
  <c r="C202" i="6"/>
  <c r="E203" i="6"/>
  <c r="D198" i="6"/>
  <c r="F199" i="6"/>
  <c r="D202" i="6"/>
  <c r="F203" i="6"/>
  <c r="F190" i="6"/>
  <c r="D193" i="6"/>
  <c r="F194" i="6"/>
  <c r="K196" i="6"/>
  <c r="C197" i="6"/>
  <c r="E198" i="6"/>
  <c r="G199" i="6"/>
  <c r="K200" i="6"/>
  <c r="C201" i="6"/>
  <c r="E202" i="6"/>
  <c r="G203" i="6"/>
  <c r="K204" i="6"/>
  <c r="G190" i="6"/>
  <c r="E193" i="6"/>
  <c r="G194" i="6"/>
  <c r="D197" i="6"/>
  <c r="F198" i="6"/>
  <c r="J199" i="6"/>
  <c r="D201" i="6"/>
  <c r="F202" i="6"/>
  <c r="J203" i="6"/>
  <c r="D192" i="6"/>
  <c r="C196" i="6"/>
  <c r="E197" i="6"/>
  <c r="C200" i="6"/>
  <c r="E201" i="6"/>
  <c r="C204" i="6"/>
  <c r="K178" i="6"/>
  <c r="E177" i="6"/>
  <c r="E176" i="6"/>
  <c r="J173" i="6"/>
  <c r="F172" i="6"/>
  <c r="K169" i="6"/>
  <c r="G168" i="6"/>
  <c r="G178" i="6"/>
  <c r="D176" i="6"/>
  <c r="F173" i="6"/>
  <c r="E172" i="6"/>
  <c r="J169" i="6"/>
  <c r="F168" i="6"/>
  <c r="K165" i="6"/>
  <c r="E179" i="6"/>
  <c r="D175" i="6"/>
  <c r="D179" i="6"/>
  <c r="J176" i="6"/>
  <c r="K172" i="6"/>
  <c r="D172" i="6"/>
  <c r="F169" i="6"/>
  <c r="E168" i="6"/>
  <c r="J165" i="6"/>
  <c r="K177" i="6"/>
  <c r="J177" i="6"/>
  <c r="D171" i="6"/>
  <c r="K179" i="6"/>
  <c r="D168" i="6"/>
  <c r="F165" i="6"/>
  <c r="C179" i="6"/>
  <c r="G177" i="6"/>
  <c r="G176" i="6"/>
  <c r="J172" i="6"/>
  <c r="K168" i="6"/>
  <c r="D167" i="6"/>
  <c r="F177" i="6"/>
  <c r="F176" i="6"/>
  <c r="K173" i="6"/>
  <c r="G172" i="6"/>
  <c r="J168" i="6"/>
  <c r="K167" i="6"/>
  <c r="G170" i="6"/>
  <c r="J179" i="6"/>
  <c r="K171" i="6"/>
  <c r="G174" i="6"/>
  <c r="K175" i="6"/>
  <c r="F178" i="6"/>
  <c r="G166" i="6"/>
  <c r="J166" i="6"/>
  <c r="J170" i="6"/>
  <c r="J174" i="6"/>
  <c r="U164" i="6"/>
  <c r="G165" i="6"/>
  <c r="K166" i="6"/>
  <c r="C167" i="6"/>
  <c r="G169" i="6"/>
  <c r="K170" i="6"/>
  <c r="C171" i="6"/>
  <c r="G173" i="6"/>
  <c r="K174" i="6"/>
  <c r="C175" i="6"/>
  <c r="J178" i="6"/>
  <c r="D166" i="6"/>
  <c r="F167" i="6"/>
  <c r="D170" i="6"/>
  <c r="F171" i="6"/>
  <c r="D174" i="6"/>
  <c r="F175" i="6"/>
  <c r="C178" i="6"/>
  <c r="C166" i="6"/>
  <c r="E167" i="6"/>
  <c r="C170" i="6"/>
  <c r="E171" i="6"/>
  <c r="C174" i="6"/>
  <c r="E175" i="6"/>
  <c r="C165" i="6"/>
  <c r="E166" i="6"/>
  <c r="G167" i="6"/>
  <c r="C169" i="6"/>
  <c r="E170" i="6"/>
  <c r="G171" i="6"/>
  <c r="C173" i="6"/>
  <c r="E174" i="6"/>
  <c r="G175" i="6"/>
  <c r="D178" i="6"/>
  <c r="F179" i="6"/>
  <c r="D165" i="6"/>
  <c r="F166" i="6"/>
  <c r="J167" i="6"/>
  <c r="D169" i="6"/>
  <c r="F170" i="6"/>
  <c r="J171" i="6"/>
  <c r="D173" i="6"/>
  <c r="F174" i="6"/>
  <c r="J175" i="6"/>
  <c r="K176" i="6"/>
  <c r="C177" i="6"/>
  <c r="E178" i="6"/>
  <c r="G179" i="6"/>
  <c r="E165" i="6"/>
  <c r="C168" i="6"/>
  <c r="E169" i="6"/>
  <c r="C172" i="6"/>
  <c r="E173" i="6"/>
  <c r="C176" i="6"/>
  <c r="D177" i="6"/>
  <c r="D152" i="6"/>
  <c r="J149" i="6"/>
  <c r="F145" i="6"/>
  <c r="J142" i="6"/>
  <c r="C140" i="6"/>
  <c r="G149" i="6"/>
  <c r="K146" i="6"/>
  <c r="D145" i="6"/>
  <c r="F142" i="6"/>
  <c r="J150" i="6"/>
  <c r="D144" i="6"/>
  <c r="J140" i="6"/>
  <c r="K154" i="6"/>
  <c r="F150" i="6"/>
  <c r="G141" i="6"/>
  <c r="J153" i="6"/>
  <c r="F149" i="6"/>
  <c r="J146" i="6"/>
  <c r="F153" i="6"/>
  <c r="J141" i="6"/>
  <c r="D153" i="6"/>
  <c r="G140" i="6"/>
  <c r="G153" i="6"/>
  <c r="K150" i="6"/>
  <c r="D149" i="6"/>
  <c r="F146" i="6"/>
  <c r="J154" i="6"/>
  <c r="D148" i="6"/>
  <c r="J145" i="6"/>
  <c r="F141" i="6"/>
  <c r="F140" i="6"/>
  <c r="F154" i="6"/>
  <c r="G145" i="6"/>
  <c r="K142" i="6"/>
  <c r="D141" i="6"/>
  <c r="E140" i="6"/>
  <c r="K148" i="6"/>
  <c r="G143" i="6"/>
  <c r="K144" i="6"/>
  <c r="G151" i="6"/>
  <c r="K140" i="6"/>
  <c r="K152" i="6"/>
  <c r="G147" i="6"/>
  <c r="J143" i="6"/>
  <c r="J147" i="6"/>
  <c r="J151" i="6"/>
  <c r="D140" i="6"/>
  <c r="E141" i="6"/>
  <c r="G142" i="6"/>
  <c r="K143" i="6"/>
  <c r="C144" i="6"/>
  <c r="E145" i="6"/>
  <c r="G146" i="6"/>
  <c r="K147" i="6"/>
  <c r="C148" i="6"/>
  <c r="E149" i="6"/>
  <c r="G150" i="6"/>
  <c r="K151" i="6"/>
  <c r="C152" i="6"/>
  <c r="E153" i="6"/>
  <c r="G154" i="6"/>
  <c r="E152" i="6"/>
  <c r="U139" i="6"/>
  <c r="D143" i="6"/>
  <c r="F144" i="6"/>
  <c r="D147" i="6"/>
  <c r="F148" i="6"/>
  <c r="D151" i="6"/>
  <c r="F152"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K145" i="6"/>
  <c r="C146" i="6"/>
  <c r="E147" i="6"/>
  <c r="G148" i="6"/>
  <c r="K149" i="6"/>
  <c r="C150" i="6"/>
  <c r="E151" i="6"/>
  <c r="G152" i="6"/>
  <c r="K153" i="6"/>
  <c r="C154" i="6"/>
  <c r="C147" i="6"/>
  <c r="C151" i="6"/>
  <c r="D142" i="6"/>
  <c r="F143" i="6"/>
  <c r="J144" i="6"/>
  <c r="D146" i="6"/>
  <c r="F147" i="6"/>
  <c r="J148" i="6"/>
  <c r="D150" i="6"/>
  <c r="F151" i="6"/>
  <c r="J152" i="6"/>
  <c r="D154" i="6"/>
  <c r="E144" i="6"/>
  <c r="C141" i="6"/>
  <c r="E142" i="6"/>
  <c r="C145" i="6"/>
  <c r="E146" i="6"/>
  <c r="C149" i="6"/>
  <c r="E150" i="6"/>
  <c r="C153" i="6"/>
  <c r="E154" i="6"/>
  <c r="E119" i="6"/>
  <c r="D124" i="6"/>
  <c r="E128" i="6"/>
  <c r="K128" i="6"/>
  <c r="D116" i="6"/>
  <c r="G120" i="6"/>
  <c r="E116" i="6"/>
  <c r="E117" i="6"/>
  <c r="G118" i="6"/>
  <c r="F121" i="6"/>
  <c r="F122" i="6"/>
  <c r="C125" i="6"/>
  <c r="G127" i="6"/>
  <c r="E129" i="6"/>
  <c r="D121" i="6"/>
  <c r="F129" i="6"/>
  <c r="G129" i="6"/>
  <c r="F116" i="6"/>
  <c r="F117" i="6"/>
  <c r="K118" i="6"/>
  <c r="G121" i="6"/>
  <c r="J122" i="6"/>
  <c r="D125" i="6"/>
  <c r="E126" i="6"/>
  <c r="K127" i="6"/>
  <c r="J115" i="6"/>
  <c r="G116" i="6"/>
  <c r="G117" i="6"/>
  <c r="J119" i="6"/>
  <c r="K120" i="6"/>
  <c r="J121" i="6"/>
  <c r="K122" i="6"/>
  <c r="E125" i="6"/>
  <c r="F126" i="6"/>
  <c r="J128" i="6"/>
  <c r="C121" i="6"/>
  <c r="K126" i="6"/>
  <c r="C116" i="6"/>
  <c r="F120" i="6"/>
  <c r="F118" i="6"/>
  <c r="J117" i="6"/>
  <c r="C119" i="6"/>
  <c r="C120" i="6"/>
  <c r="K121" i="6"/>
  <c r="G123" i="6"/>
  <c r="F125" i="6"/>
  <c r="G126" i="6"/>
  <c r="C128" i="6"/>
  <c r="C129" i="6"/>
  <c r="E120" i="6"/>
  <c r="K119" i="6"/>
  <c r="D117" i="6"/>
  <c r="E121" i="6"/>
  <c r="F127" i="6"/>
  <c r="K117" i="6"/>
  <c r="D119" i="6"/>
  <c r="D120" i="6"/>
  <c r="J124" i="6"/>
  <c r="G125" i="6"/>
  <c r="J126" i="6"/>
  <c r="D128" i="6"/>
  <c r="K115" i="6"/>
  <c r="J123" i="6"/>
  <c r="K124" i="6"/>
  <c r="C115" i="6"/>
  <c r="J118" i="6"/>
  <c r="G122" i="6"/>
  <c r="K123" i="6"/>
  <c r="C124" i="6"/>
  <c r="J127" i="6"/>
  <c r="F115" i="6"/>
  <c r="C118" i="6"/>
  <c r="D123" i="6"/>
  <c r="F124" i="6"/>
  <c r="C127" i="6"/>
  <c r="C123" i="6"/>
  <c r="E124" i="6"/>
  <c r="U114" i="6"/>
  <c r="G115" i="6"/>
  <c r="J116" i="6"/>
  <c r="D118" i="6"/>
  <c r="F119" i="6"/>
  <c r="C122" i="6"/>
  <c r="E123" i="6"/>
  <c r="G124" i="6"/>
  <c r="J125" i="6"/>
  <c r="D127" i="6"/>
  <c r="F128" i="6"/>
  <c r="J129" i="6"/>
  <c r="E115" i="6"/>
  <c r="V114" i="6"/>
  <c r="V115" i="6" s="1"/>
  <c r="V116" i="6" s="1"/>
  <c r="V117" i="6" s="1"/>
  <c r="V118" i="6" s="1"/>
  <c r="V119" i="6" s="1"/>
  <c r="V120" i="6" s="1"/>
  <c r="V121" i="6" s="1"/>
  <c r="V122" i="6" s="1"/>
  <c r="V123" i="6" s="1"/>
  <c r="V124" i="6" s="1"/>
  <c r="V125" i="6" s="1"/>
  <c r="V126" i="6" s="1"/>
  <c r="V127" i="6" s="1"/>
  <c r="V128" i="6" s="1"/>
  <c r="V129" i="6" s="1"/>
  <c r="K116" i="6"/>
  <c r="C117" i="6"/>
  <c r="E118" i="6"/>
  <c r="G119" i="6"/>
  <c r="J120" i="6"/>
  <c r="D122" i="6"/>
  <c r="F123" i="6"/>
  <c r="K125" i="6"/>
  <c r="C126" i="6"/>
  <c r="E127" i="6"/>
  <c r="G128" i="6"/>
  <c r="K129" i="6"/>
  <c r="E122" i="6"/>
  <c r="D126" i="6"/>
  <c r="E102" i="6"/>
  <c r="E101" i="6"/>
  <c r="E100" i="6"/>
  <c r="J98" i="6"/>
  <c r="J97" i="6"/>
  <c r="C93" i="6"/>
  <c r="C92" i="6"/>
  <c r="G90" i="6"/>
  <c r="K103" i="6"/>
  <c r="D101" i="6"/>
  <c r="D100" i="6"/>
  <c r="G98" i="6"/>
  <c r="G97" i="6"/>
  <c r="F90" i="6"/>
  <c r="E98" i="6"/>
  <c r="E97" i="6"/>
  <c r="J94" i="6"/>
  <c r="J93" i="6"/>
  <c r="K104" i="6"/>
  <c r="K99" i="6"/>
  <c r="D97" i="6"/>
  <c r="G94" i="6"/>
  <c r="J102" i="6"/>
  <c r="C97" i="6"/>
  <c r="F94" i="6"/>
  <c r="K92" i="6"/>
  <c r="C101" i="6"/>
  <c r="C100" i="6"/>
  <c r="F98" i="6"/>
  <c r="F97" i="6"/>
  <c r="K96" i="6"/>
  <c r="K94" i="6"/>
  <c r="K91" i="6"/>
  <c r="E90" i="6"/>
  <c r="E96" i="6"/>
  <c r="K102" i="6"/>
  <c r="D96" i="6"/>
  <c r="G93" i="6"/>
  <c r="E104" i="6"/>
  <c r="J101" i="6"/>
  <c r="C96" i="6"/>
  <c r="F93" i="6"/>
  <c r="D104" i="6"/>
  <c r="G102" i="6"/>
  <c r="G101" i="6"/>
  <c r="E94" i="6"/>
  <c r="E93" i="6"/>
  <c r="E92" i="6"/>
  <c r="K90" i="6"/>
  <c r="C104" i="6"/>
  <c r="F102" i="6"/>
  <c r="F101" i="6"/>
  <c r="K100" i="6"/>
  <c r="K98" i="6"/>
  <c r="K95" i="6"/>
  <c r="D93" i="6"/>
  <c r="D92" i="6"/>
  <c r="J90" i="6"/>
  <c r="J96" i="6"/>
  <c r="F103" i="6"/>
  <c r="F99" i="6"/>
  <c r="J100" i="6"/>
  <c r="J92" i="6"/>
  <c r="F91" i="6"/>
  <c r="F95" i="6"/>
  <c r="J104" i="6"/>
  <c r="G91" i="6"/>
  <c r="G95" i="6"/>
  <c r="G99" i="6"/>
  <c r="G103" i="6"/>
  <c r="J91" i="6"/>
  <c r="J95" i="6"/>
  <c r="J99" i="6"/>
  <c r="J103" i="6"/>
  <c r="C91" i="6"/>
  <c r="C95" i="6"/>
  <c r="C99" i="6"/>
  <c r="C103" i="6"/>
  <c r="D91" i="6"/>
  <c r="F92" i="6"/>
  <c r="D95" i="6"/>
  <c r="F96" i="6"/>
  <c r="D99" i="6"/>
  <c r="F100" i="6"/>
  <c r="D103" i="6"/>
  <c r="F104" i="6"/>
  <c r="C90" i="6"/>
  <c r="E91" i="6"/>
  <c r="G92" i="6"/>
  <c r="K93" i="6"/>
  <c r="C94" i="6"/>
  <c r="E95" i="6"/>
  <c r="G96" i="6"/>
  <c r="K97" i="6"/>
  <c r="C98" i="6"/>
  <c r="E99" i="6"/>
  <c r="G100" i="6"/>
  <c r="K101" i="6"/>
  <c r="C102" i="6"/>
  <c r="E103" i="6"/>
  <c r="G104" i="6"/>
  <c r="D90" i="6"/>
  <c r="D94" i="6"/>
  <c r="D98" i="6"/>
  <c r="D102" i="6"/>
  <c r="F79" i="6"/>
  <c r="F78" i="6"/>
  <c r="K77" i="6"/>
  <c r="K75" i="6"/>
  <c r="K72" i="6"/>
  <c r="D70" i="6"/>
  <c r="D69" i="6"/>
  <c r="G67" i="6"/>
  <c r="G66" i="6"/>
  <c r="J71" i="6"/>
  <c r="K79" i="6"/>
  <c r="G71" i="6"/>
  <c r="E79" i="6"/>
  <c r="E78" i="6"/>
  <c r="E77" i="6"/>
  <c r="J75" i="6"/>
  <c r="J74" i="6"/>
  <c r="C70" i="6"/>
  <c r="C69" i="6"/>
  <c r="F67" i="6"/>
  <c r="F66" i="6"/>
  <c r="K65" i="6"/>
  <c r="C77" i="6"/>
  <c r="F75" i="6"/>
  <c r="E74" i="6"/>
  <c r="C65" i="6"/>
  <c r="K76" i="6"/>
  <c r="D74" i="6"/>
  <c r="D78" i="6"/>
  <c r="D77" i="6"/>
  <c r="G75" i="6"/>
  <c r="G74" i="6"/>
  <c r="E67" i="6"/>
  <c r="E66" i="6"/>
  <c r="E65" i="6"/>
  <c r="F74" i="6"/>
  <c r="D65" i="6"/>
  <c r="E75" i="6"/>
  <c r="J70" i="6"/>
  <c r="C66" i="6"/>
  <c r="G70" i="6"/>
  <c r="J79" i="6"/>
  <c r="J78" i="6"/>
  <c r="C74" i="6"/>
  <c r="C73" i="6"/>
  <c r="F71" i="6"/>
  <c r="F70" i="6"/>
  <c r="K69" i="6"/>
  <c r="K67" i="6"/>
  <c r="K71" i="6"/>
  <c r="G79" i="6"/>
  <c r="G78" i="6"/>
  <c r="E71" i="6"/>
  <c r="E70" i="6"/>
  <c r="E69" i="6"/>
  <c r="J67" i="6"/>
  <c r="J66" i="6"/>
  <c r="C78" i="6"/>
  <c r="K73" i="6"/>
  <c r="K68" i="6"/>
  <c r="D66" i="6"/>
  <c r="E73" i="6"/>
  <c r="D73" i="6"/>
  <c r="F68" i="6"/>
  <c r="J73" i="6"/>
  <c r="F76" i="6"/>
  <c r="J69" i="6"/>
  <c r="J77" i="6"/>
  <c r="F72" i="6"/>
  <c r="J65" i="6"/>
  <c r="G68" i="6"/>
  <c r="G72" i="6"/>
  <c r="G76" i="6"/>
  <c r="J68" i="6"/>
  <c r="J72" i="6"/>
  <c r="J76" i="6"/>
  <c r="C68" i="6"/>
  <c r="C72" i="6"/>
  <c r="F65" i="6"/>
  <c r="D68" i="6"/>
  <c r="F69" i="6"/>
  <c r="D72" i="6"/>
  <c r="F73" i="6"/>
  <c r="D76" i="6"/>
  <c r="F77" i="6"/>
  <c r="C76" i="6"/>
  <c r="U64" i="6"/>
  <c r="G65" i="6"/>
  <c r="K66" i="6"/>
  <c r="C67" i="6"/>
  <c r="E68" i="6"/>
  <c r="G69" i="6"/>
  <c r="K70" i="6"/>
  <c r="C71" i="6"/>
  <c r="E72" i="6"/>
  <c r="G73" i="6"/>
  <c r="K74" i="6"/>
  <c r="C75" i="6"/>
  <c r="E76" i="6"/>
  <c r="G77" i="6"/>
  <c r="K78" i="6"/>
  <c r="C79" i="6"/>
  <c r="D67" i="6"/>
  <c r="D71" i="6"/>
  <c r="D75" i="6"/>
  <c r="D79" i="6"/>
  <c r="E52" i="6"/>
  <c r="E48" i="6"/>
  <c r="E47" i="6"/>
  <c r="E46" i="6"/>
  <c r="J44" i="6"/>
  <c r="G43" i="6"/>
  <c r="K50" i="6"/>
  <c r="K52" i="6"/>
  <c r="J53" i="6"/>
  <c r="K49" i="6"/>
  <c r="D47" i="6"/>
  <c r="D46" i="6"/>
  <c r="F44" i="6"/>
  <c r="F43" i="6"/>
  <c r="C43" i="6"/>
  <c r="K48" i="6"/>
  <c r="J47" i="6"/>
  <c r="G53" i="6"/>
  <c r="G49" i="6"/>
  <c r="C47" i="6"/>
  <c r="C46" i="6"/>
  <c r="E43" i="6"/>
  <c r="K40" i="6"/>
  <c r="G51" i="6"/>
  <c r="F40" i="6"/>
  <c r="F51" i="6"/>
  <c r="D43" i="6"/>
  <c r="J40" i="6"/>
  <c r="K45" i="6"/>
  <c r="E50" i="6"/>
  <c r="G45" i="6"/>
  <c r="J52" i="6"/>
  <c r="E51" i="6"/>
  <c r="D50" i="6"/>
  <c r="J48" i="6"/>
  <c r="G47" i="6"/>
  <c r="K43" i="6"/>
  <c r="G52" i="6"/>
  <c r="C51" i="6"/>
  <c r="C50" i="6"/>
  <c r="G48" i="6"/>
  <c r="F47" i="6"/>
  <c r="K46" i="6"/>
  <c r="J43" i="6"/>
  <c r="D42" i="6"/>
  <c r="F45" i="6"/>
  <c r="J46" i="6"/>
  <c r="F49" i="6"/>
  <c r="G41" i="6"/>
  <c r="K42" i="6"/>
  <c r="J50" i="6"/>
  <c r="G54" i="6"/>
  <c r="J41" i="6"/>
  <c r="J54" i="6"/>
  <c r="U39" i="6"/>
  <c r="G40" i="6"/>
  <c r="K41" i="6"/>
  <c r="C42" i="6"/>
  <c r="G44" i="6"/>
  <c r="J45" i="6"/>
  <c r="F48" i="6"/>
  <c r="J49" i="6"/>
  <c r="D51" i="6"/>
  <c r="F52" i="6"/>
  <c r="K54" i="6"/>
  <c r="C54" i="6"/>
  <c r="D41" i="6"/>
  <c r="F42" i="6"/>
  <c r="K44" i="6"/>
  <c r="C45" i="6"/>
  <c r="C49" i="6"/>
  <c r="C53" i="6"/>
  <c r="D54" i="6"/>
  <c r="K53" i="6"/>
  <c r="C40" i="6"/>
  <c r="E41" i="6"/>
  <c r="G42" i="6"/>
  <c r="C44" i="6"/>
  <c r="D45" i="6"/>
  <c r="F46" i="6"/>
  <c r="D49" i="6"/>
  <c r="F50" i="6"/>
  <c r="J51" i="6"/>
  <c r="D53" i="6"/>
  <c r="E54" i="6"/>
  <c r="C41" i="6"/>
  <c r="E42" i="6"/>
  <c r="D40" i="6"/>
  <c r="F41" i="6"/>
  <c r="J42" i="6"/>
  <c r="D44" i="6"/>
  <c r="E45" i="6"/>
  <c r="G46" i="6"/>
  <c r="K47" i="6"/>
  <c r="C48" i="6"/>
  <c r="E49" i="6"/>
  <c r="G50" i="6"/>
  <c r="K51" i="6"/>
  <c r="C52" i="6"/>
  <c r="E53" i="6"/>
  <c r="F54" i="6"/>
  <c r="E40" i="6"/>
  <c r="E44" i="6"/>
  <c r="D48" i="6"/>
  <c r="D52" i="6"/>
  <c r="F53" i="6"/>
  <c r="G16" i="6"/>
  <c r="E18" i="6"/>
  <c r="J20" i="6"/>
  <c r="G26" i="6"/>
  <c r="C15" i="6"/>
  <c r="K16" i="6"/>
  <c r="J17" i="6"/>
  <c r="J18" i="6"/>
  <c r="D24" i="6"/>
  <c r="J26" i="6"/>
  <c r="F29" i="6"/>
  <c r="G17" i="6"/>
  <c r="D15" i="6"/>
  <c r="F24" i="6"/>
  <c r="K27" i="6"/>
  <c r="J29" i="6"/>
  <c r="J24" i="6"/>
  <c r="F15" i="6"/>
  <c r="K19" i="6"/>
  <c r="J21" i="6"/>
  <c r="D28" i="6"/>
  <c r="G15" i="6"/>
  <c r="C16" i="6"/>
  <c r="F17" i="6"/>
  <c r="G22" i="6"/>
  <c r="F28" i="6"/>
  <c r="E15" i="6"/>
  <c r="J15" i="6"/>
  <c r="E16" i="6"/>
  <c r="C17" i="6"/>
  <c r="G18" i="6"/>
  <c r="D20" i="6"/>
  <c r="J22" i="6"/>
  <c r="F25" i="6"/>
  <c r="J28" i="6"/>
  <c r="F21" i="6"/>
  <c r="K15" i="6"/>
  <c r="F16" i="6"/>
  <c r="E17" i="6"/>
  <c r="C18" i="6"/>
  <c r="F20" i="6"/>
  <c r="K23" i="6"/>
  <c r="J25" i="6"/>
  <c r="K18" i="6"/>
  <c r="C19" i="6"/>
  <c r="E20" i="6"/>
  <c r="G21" i="6"/>
  <c r="K22" i="6"/>
  <c r="C23" i="6"/>
  <c r="E24" i="6"/>
  <c r="G25" i="6"/>
  <c r="K26" i="6"/>
  <c r="C27" i="6"/>
  <c r="E28" i="6"/>
  <c r="G29" i="6"/>
  <c r="J16" i="6"/>
  <c r="D18" i="6"/>
  <c r="E19" i="6"/>
  <c r="G20" i="6"/>
  <c r="K21" i="6"/>
  <c r="C22" i="6"/>
  <c r="E23" i="6"/>
  <c r="G24" i="6"/>
  <c r="K25" i="6"/>
  <c r="C26" i="6"/>
  <c r="E27" i="6"/>
  <c r="G28" i="6"/>
  <c r="K29" i="6"/>
  <c r="F19" i="6"/>
  <c r="D22" i="6"/>
  <c r="F23" i="6"/>
  <c r="D26" i="6"/>
  <c r="F27" i="6"/>
  <c r="D23" i="6"/>
  <c r="D17" i="6"/>
  <c r="F18" i="6"/>
  <c r="G19" i="6"/>
  <c r="K20" i="6"/>
  <c r="C21" i="6"/>
  <c r="E22" i="6"/>
  <c r="G23" i="6"/>
  <c r="K24" i="6"/>
  <c r="C25" i="6"/>
  <c r="E26" i="6"/>
  <c r="G27" i="6"/>
  <c r="K28" i="6"/>
  <c r="C29" i="6"/>
  <c r="J19" i="6"/>
  <c r="D21" i="6"/>
  <c r="F22" i="6"/>
  <c r="J23" i="6"/>
  <c r="D25" i="6"/>
  <c r="F26" i="6"/>
  <c r="J27" i="6"/>
  <c r="D29" i="6"/>
  <c r="D19" i="6"/>
  <c r="D27" i="6"/>
  <c r="D16" i="6"/>
  <c r="C20" i="6"/>
  <c r="E21" i="6"/>
  <c r="C24" i="6"/>
  <c r="E25" i="6"/>
  <c r="C28" i="6"/>
  <c r="E29" i="6"/>
  <c r="AX1005" i="2"/>
  <c r="I16" i="1"/>
  <c r="BC6" i="2" s="1"/>
  <c r="I20" i="1"/>
  <c r="BC10" i="2" s="1"/>
  <c r="I19" i="1"/>
  <c r="BC9" i="2" s="1"/>
  <c r="H19" i="1"/>
  <c r="J19" i="1" s="1"/>
  <c r="Z217" i="6"/>
  <c r="Z51" i="6"/>
  <c r="Z244" i="6"/>
  <c r="Z115" i="6"/>
  <c r="Z68" i="6"/>
  <c r="Z247" i="6"/>
  <c r="Z16" i="6"/>
  <c r="Z254" i="6"/>
  <c r="Z241" i="6"/>
  <c r="Z124" i="6"/>
  <c r="Z15" i="6"/>
  <c r="Z117" i="6"/>
  <c r="Z29" i="6"/>
  <c r="Z248" i="6"/>
  <c r="Z253" i="6"/>
  <c r="Z116" i="6"/>
  <c r="Z193" i="6"/>
  <c r="Z47" i="6"/>
  <c r="Z43" i="6"/>
  <c r="Z225" i="6"/>
  <c r="Z171" i="6"/>
  <c r="Z177" i="6"/>
  <c r="Z90" i="6"/>
  <c r="Z126" i="6"/>
  <c r="Z140" i="6"/>
  <c r="Z176" i="6"/>
  <c r="Z95" i="6"/>
  <c r="Z194" i="6"/>
  <c r="Z94" i="6"/>
  <c r="Z141" i="6"/>
  <c r="Z165" i="6"/>
  <c r="Z17" i="6"/>
  <c r="Z119" i="6"/>
  <c r="Z129" i="6"/>
  <c r="Z197" i="6"/>
  <c r="Z74" i="6"/>
  <c r="Z220" i="6"/>
  <c r="Z167" i="6"/>
  <c r="Z103" i="6"/>
  <c r="Z19" i="6"/>
  <c r="Z26" i="6"/>
  <c r="Z20" i="6"/>
  <c r="Z198" i="6"/>
  <c r="Z192" i="6"/>
  <c r="Z67" i="6"/>
  <c r="Z179" i="6"/>
  <c r="Z243" i="6"/>
  <c r="Z229" i="6"/>
  <c r="Z196" i="6"/>
  <c r="Z24" i="6"/>
  <c r="Z65" i="6"/>
  <c r="Z224" i="6"/>
  <c r="Z246" i="6"/>
  <c r="Z142" i="6"/>
  <c r="Z201" i="6"/>
  <c r="Z99" i="6"/>
  <c r="Z79" i="6"/>
  <c r="Z52" i="6"/>
  <c r="Z78" i="6"/>
  <c r="Z144" i="6"/>
  <c r="Z251" i="6"/>
  <c r="Z23" i="6"/>
  <c r="Z249" i="6"/>
  <c r="Z93" i="6"/>
  <c r="Z166" i="6"/>
  <c r="Z25" i="6"/>
  <c r="Z240" i="6"/>
  <c r="Z71" i="6"/>
  <c r="Z143" i="6"/>
  <c r="Z152" i="6"/>
  <c r="Z148" i="6"/>
  <c r="Z101" i="6"/>
  <c r="Z21" i="6"/>
  <c r="Z104" i="6"/>
  <c r="Z172" i="6"/>
  <c r="Z100" i="6"/>
  <c r="Z178" i="6"/>
  <c r="Z53" i="6"/>
  <c r="Z45" i="6"/>
  <c r="Z245" i="6"/>
  <c r="Z42" i="6"/>
  <c r="Z73" i="6"/>
  <c r="Z218" i="6"/>
  <c r="Z50" i="6"/>
  <c r="Z202" i="6"/>
  <c r="Z49" i="6"/>
  <c r="Z168" i="6"/>
  <c r="Z173" i="6"/>
  <c r="Z28" i="6"/>
  <c r="Z76" i="6"/>
  <c r="Z27" i="6"/>
  <c r="Z54" i="6"/>
  <c r="Z48" i="6"/>
  <c r="Z200" i="6"/>
  <c r="Z191" i="6"/>
  <c r="Z44" i="6"/>
  <c r="Z151" i="6"/>
  <c r="Z122" i="6"/>
  <c r="Z97" i="6"/>
  <c r="Z219" i="6"/>
  <c r="Z18" i="6"/>
  <c r="Z227" i="6"/>
  <c r="Z221" i="6"/>
  <c r="Z46" i="6"/>
  <c r="Z153" i="6"/>
  <c r="Z102" i="6"/>
  <c r="Z128" i="6"/>
  <c r="Z250" i="6"/>
  <c r="Z199" i="6"/>
  <c r="Z96" i="6"/>
  <c r="Z77" i="6"/>
  <c r="Z146" i="6"/>
  <c r="Z22" i="6"/>
  <c r="Z72" i="6"/>
  <c r="Z98" i="6"/>
  <c r="Z125" i="6"/>
  <c r="Z252" i="6"/>
  <c r="Z195" i="6"/>
  <c r="Z121" i="6"/>
  <c r="Z66" i="6"/>
  <c r="Z127" i="6"/>
  <c r="Z70" i="6"/>
  <c r="Z149" i="6"/>
  <c r="Z222" i="6"/>
  <c r="Z174" i="6"/>
  <c r="Z204" i="6"/>
  <c r="Z228" i="6"/>
  <c r="Z215" i="6"/>
  <c r="Z92" i="6"/>
  <c r="Z120" i="6"/>
  <c r="Z216" i="6"/>
  <c r="Z150" i="6"/>
  <c r="Z170" i="6"/>
  <c r="Z169" i="6"/>
  <c r="Z145" i="6"/>
  <c r="Z40" i="6"/>
  <c r="Z226" i="6"/>
  <c r="Z69" i="6"/>
  <c r="Z175" i="6"/>
  <c r="Z223" i="6"/>
  <c r="Z203" i="6"/>
  <c r="Z118" i="6"/>
  <c r="Z123" i="6"/>
  <c r="Z91" i="6"/>
  <c r="Z147" i="6"/>
  <c r="Z190" i="6"/>
  <c r="Z41" i="6"/>
  <c r="Z242" i="6"/>
  <c r="Z75" i="6"/>
  <c r="Z154" i="6"/>
  <c r="BB8" i="2" l="1"/>
  <c r="BB9" i="2"/>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AJ346" i="2"/>
  <c r="AI346" i="2"/>
  <c r="AH346" i="2"/>
  <c r="Z162" i="6"/>
  <c r="G181" i="6" s="1"/>
  <c r="Z212" i="6"/>
  <c r="G231" i="6" s="1"/>
  <c r="Z237" i="6"/>
  <c r="G256" i="6" s="1"/>
  <c r="Z137" i="6"/>
  <c r="G156" i="6" s="1"/>
  <c r="Z12" i="6"/>
  <c r="G31" i="6" s="1"/>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289" i="2"/>
  <c r="J62" i="6"/>
  <c r="K62" i="6"/>
  <c r="K112" i="6"/>
  <c r="J112" i="6"/>
  <c r="K212" i="6"/>
  <c r="J212" i="6"/>
  <c r="K137" i="6"/>
  <c r="J137" i="6"/>
  <c r="J187" i="6"/>
  <c r="K187" i="6"/>
  <c r="K237" i="6"/>
  <c r="J237" i="6"/>
  <c r="K37" i="6"/>
  <c r="J37" i="6"/>
  <c r="K162" i="6"/>
  <c r="J162" i="6"/>
  <c r="K87" i="6"/>
  <c r="J87" i="6"/>
  <c r="K12" i="6"/>
  <c r="J12" i="6"/>
  <c r="AY1005" i="2"/>
  <c r="AF917" i="2"/>
  <c r="AG949" i="2"/>
  <c r="AK949" i="2" s="1"/>
  <c r="AF979" i="2"/>
  <c r="AG858" i="2"/>
  <c r="AF711" i="2"/>
  <c r="AF890" i="2"/>
  <c r="AF111" i="2"/>
  <c r="AF909" i="2"/>
  <c r="AG879" i="2"/>
  <c r="AG845" i="2"/>
  <c r="AK845" i="2" s="1"/>
  <c r="AG517" i="2"/>
  <c r="AK517" i="2" s="1"/>
  <c r="AG835" i="2"/>
  <c r="AK835" i="2" s="1"/>
  <c r="AF883" i="2"/>
  <c r="AG741" i="2"/>
  <c r="AK741" i="2" s="1"/>
  <c r="AG809" i="2"/>
  <c r="AK809" i="2" s="1"/>
  <c r="AG774" i="2"/>
  <c r="AK774" i="2" s="1"/>
  <c r="AF750" i="2"/>
  <c r="AF715" i="2"/>
  <c r="AF956" i="2"/>
  <c r="AF936" i="2"/>
  <c r="AG801" i="2"/>
  <c r="AF761" i="2"/>
  <c r="AG739" i="2"/>
  <c r="AK739" i="2" s="1"/>
  <c r="AG707" i="2"/>
  <c r="AK707" i="2" s="1"/>
  <c r="AG945" i="2"/>
  <c r="AG968" i="2"/>
  <c r="AK968" i="2" s="1"/>
  <c r="AF724" i="2"/>
  <c r="AF692" i="2"/>
  <c r="AG975" i="2"/>
  <c r="AK975" i="2" s="1"/>
  <c r="AG948" i="2"/>
  <c r="AK948" i="2" s="1"/>
  <c r="AG971" i="2"/>
  <c r="AG896" i="2"/>
  <c r="AG859" i="2"/>
  <c r="AF803" i="2"/>
  <c r="AF752" i="2"/>
  <c r="AF598" i="2"/>
  <c r="AG851" i="2"/>
  <c r="AF822" i="2"/>
  <c r="AG792" i="2"/>
  <c r="AK792" i="2" s="1"/>
  <c r="AF634" i="2"/>
  <c r="AF108" i="2"/>
  <c r="AG713" i="2"/>
  <c r="AG994" i="2"/>
  <c r="AK994" i="2" s="1"/>
  <c r="AG967" i="2"/>
  <c r="AK967" i="2" s="1"/>
  <c r="AF935" i="2"/>
  <c r="AG955" i="2"/>
  <c r="AG656" i="2"/>
  <c r="AF262" i="2"/>
  <c r="AF743" i="2"/>
  <c r="AF568" i="2"/>
  <c r="AF483" i="2"/>
  <c r="AG834" i="2"/>
  <c r="AG598" i="2"/>
  <c r="AK598" i="2" s="1"/>
  <c r="AG818" i="2"/>
  <c r="AF572" i="2"/>
  <c r="AF304" i="2"/>
  <c r="AG960" i="2"/>
  <c r="AG872" i="2"/>
  <c r="AK872" i="2" s="1"/>
  <c r="AF788" i="2"/>
  <c r="AG700" i="2"/>
  <c r="AG925" i="2"/>
  <c r="AK925" i="2" s="1"/>
  <c r="AG838" i="2"/>
  <c r="AF753" i="2"/>
  <c r="AF981" i="2"/>
  <c r="AG898" i="2"/>
  <c r="AF814" i="2"/>
  <c r="AF726" i="2"/>
  <c r="AF954" i="2"/>
  <c r="AF869" i="2"/>
  <c r="AF779" i="2"/>
  <c r="AF694" i="2"/>
  <c r="AF927" i="2"/>
  <c r="AG829" i="2"/>
  <c r="AG725" i="2"/>
  <c r="AF932" i="2"/>
  <c r="AF797" i="2"/>
  <c r="AG923" i="2"/>
  <c r="AG695" i="2"/>
  <c r="AK695" i="2" s="1"/>
  <c r="AF451" i="2"/>
  <c r="AG540" i="2"/>
  <c r="AK540" i="2" s="1"/>
  <c r="AG566" i="2"/>
  <c r="AK566" i="2" s="1"/>
  <c r="AG137" i="2"/>
  <c r="AF947" i="2"/>
  <c r="AF865" i="2"/>
  <c r="AG777" i="2"/>
  <c r="AF1000" i="2"/>
  <c r="AG917" i="2"/>
  <c r="AF825" i="2"/>
  <c r="AG742" i="2"/>
  <c r="AK742" i="2" s="1"/>
  <c r="AF973" i="2"/>
  <c r="AF885" i="2"/>
  <c r="AG803" i="2"/>
  <c r="AF718" i="2"/>
  <c r="AG943" i="2"/>
  <c r="AF856" i="2"/>
  <c r="AF771" i="2"/>
  <c r="AF999" i="2"/>
  <c r="AG916" i="2"/>
  <c r="AK916" i="2" s="1"/>
  <c r="AG821" i="2"/>
  <c r="AG709" i="2"/>
  <c r="AF916" i="2"/>
  <c r="AG786" i="2"/>
  <c r="AG891" i="2"/>
  <c r="AF665" i="2"/>
  <c r="AF435" i="2"/>
  <c r="AG506" i="2"/>
  <c r="AK506" i="2" s="1"/>
  <c r="AF519" i="2"/>
  <c r="AF195" i="2"/>
  <c r="AF311" i="2"/>
  <c r="AF300" i="2"/>
  <c r="AG936" i="2"/>
  <c r="AK936" i="2" s="1"/>
  <c r="AG854" i="2"/>
  <c r="AK854" i="2" s="1"/>
  <c r="AG769" i="2"/>
  <c r="AG989" i="2"/>
  <c r="AK989" i="2" s="1"/>
  <c r="AF904" i="2"/>
  <c r="AF817" i="2"/>
  <c r="AF729" i="2"/>
  <c r="AG962" i="2"/>
  <c r="AK962" i="2" s="1"/>
  <c r="AF877" i="2"/>
  <c r="AF790" i="2"/>
  <c r="AF705" i="2"/>
  <c r="AG935" i="2"/>
  <c r="AF843" i="2"/>
  <c r="AG760" i="2"/>
  <c r="AK760" i="2" s="1"/>
  <c r="AF991" i="2"/>
  <c r="AF903" i="2"/>
  <c r="AG805" i="2"/>
  <c r="AF699" i="2"/>
  <c r="AF892" i="2"/>
  <c r="AF765" i="2"/>
  <c r="AG865" i="2"/>
  <c r="AG633" i="2"/>
  <c r="AF403" i="2"/>
  <c r="AF488" i="2"/>
  <c r="AG490" i="2"/>
  <c r="AF258" i="2"/>
  <c r="AG928" i="2"/>
  <c r="AG841" i="2"/>
  <c r="AF756" i="2"/>
  <c r="AG981" i="2"/>
  <c r="AG893" i="2"/>
  <c r="AG806" i="2"/>
  <c r="AF721" i="2"/>
  <c r="AF949" i="2"/>
  <c r="AG864" i="2"/>
  <c r="AF782" i="2"/>
  <c r="AG694" i="2"/>
  <c r="AK694" i="2" s="1"/>
  <c r="AF922" i="2"/>
  <c r="AF835" i="2"/>
  <c r="AF747" i="2"/>
  <c r="AG980" i="2"/>
  <c r="AF895" i="2"/>
  <c r="AF792" i="2"/>
  <c r="AF1004" i="2"/>
  <c r="AF884" i="2"/>
  <c r="AG738" i="2"/>
  <c r="AF831" i="2"/>
  <c r="AG609" i="2"/>
  <c r="AG683" i="2"/>
  <c r="AF424" i="2"/>
  <c r="AG466" i="2"/>
  <c r="AG1000" i="2"/>
  <c r="AF915" i="2"/>
  <c r="AG833" i="2"/>
  <c r="AG745" i="2"/>
  <c r="AF968" i="2"/>
  <c r="AG885" i="2"/>
  <c r="AF793" i="2"/>
  <c r="AG710" i="2"/>
  <c r="AF941" i="2"/>
  <c r="AF851" i="2"/>
  <c r="AG771" i="2"/>
  <c r="AK771" i="2" s="1"/>
  <c r="AG999" i="2"/>
  <c r="AG911" i="2"/>
  <c r="AG824" i="2"/>
  <c r="AK824" i="2" s="1"/>
  <c r="AF739" i="2"/>
  <c r="AF967" i="2"/>
  <c r="AG884" i="2"/>
  <c r="AF784" i="2"/>
  <c r="AG985" i="2"/>
  <c r="AG863" i="2"/>
  <c r="AG722" i="2"/>
  <c r="AF799" i="2"/>
  <c r="AF575" i="2"/>
  <c r="AG659" i="2"/>
  <c r="AF400" i="2"/>
  <c r="AF611" i="2"/>
  <c r="AG992" i="2"/>
  <c r="AG904" i="2"/>
  <c r="AF820" i="2"/>
  <c r="AG737" i="2"/>
  <c r="AG957" i="2"/>
  <c r="AK957" i="2" s="1"/>
  <c r="AF872" i="2"/>
  <c r="AF785" i="2"/>
  <c r="AF700" i="2"/>
  <c r="AG930" i="2"/>
  <c r="AF846" i="2"/>
  <c r="AF758" i="2"/>
  <c r="AF986" i="2"/>
  <c r="AG903" i="2"/>
  <c r="AF811" i="2"/>
  <c r="AG728" i="2"/>
  <c r="AF959" i="2"/>
  <c r="AG866" i="2"/>
  <c r="AG765" i="2"/>
  <c r="AG977" i="2"/>
  <c r="AG847" i="2"/>
  <c r="AG1003" i="2"/>
  <c r="AF775" i="2"/>
  <c r="AG543" i="2"/>
  <c r="AG630" i="2"/>
  <c r="AG688" i="2"/>
  <c r="AG579" i="2"/>
  <c r="AF545" i="2"/>
  <c r="AG444" i="2"/>
  <c r="AG719" i="2"/>
  <c r="AG434" i="2"/>
  <c r="AG521" i="2"/>
  <c r="AF360" i="2"/>
  <c r="AF47" i="2"/>
  <c r="AF630" i="2"/>
  <c r="AG402" i="2"/>
  <c r="AG487" i="2"/>
  <c r="AF319" i="2"/>
  <c r="AF376" i="2"/>
  <c r="AG431" i="2"/>
  <c r="AF377" i="2"/>
  <c r="AG661" i="2"/>
  <c r="AF701" i="2"/>
  <c r="AF325" i="2"/>
  <c r="AF456" i="2"/>
  <c r="AG553" i="2"/>
  <c r="AF627" i="2"/>
  <c r="AG568" i="2"/>
  <c r="AF93" i="2"/>
  <c r="AF302" i="2"/>
  <c r="AF74" i="2"/>
  <c r="AF158" i="2"/>
  <c r="AG111" i="2"/>
  <c r="AG455" i="2"/>
  <c r="AF632" i="2"/>
  <c r="AG815" i="2"/>
  <c r="AK815" i="2" s="1"/>
  <c r="AG446" i="2"/>
  <c r="AG443" i="2"/>
  <c r="AK443" i="2" s="1"/>
  <c r="AF515" i="2"/>
  <c r="AF322" i="2"/>
  <c r="AG567" i="2"/>
  <c r="AF54"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F1002" i="2"/>
  <c r="AF970" i="2"/>
  <c r="AF938" i="2"/>
  <c r="AF906" i="2"/>
  <c r="AF874" i="2"/>
  <c r="AG840" i="2"/>
  <c r="AG808" i="2"/>
  <c r="AG776" i="2"/>
  <c r="AK776" i="2" s="1"/>
  <c r="AG744" i="2"/>
  <c r="AG712" i="2"/>
  <c r="AG996" i="2"/>
  <c r="AG964" i="2"/>
  <c r="AG932" i="2"/>
  <c r="AG900" i="2"/>
  <c r="AF861" i="2"/>
  <c r="AF824" i="2"/>
  <c r="AG789" i="2"/>
  <c r="AK789" i="2" s="1"/>
  <c r="AG749" i="2"/>
  <c r="AG704" i="2"/>
  <c r="AF980" i="2"/>
  <c r="AF940" i="2"/>
  <c r="AG889" i="2"/>
  <c r="AG842" i="2"/>
  <c r="AG794" i="2"/>
  <c r="AK794" i="2" s="1"/>
  <c r="AF733" i="2"/>
  <c r="AG963" i="2"/>
  <c r="AK963" i="2" s="1"/>
  <c r="AG875" i="2"/>
  <c r="AF791" i="2"/>
  <c r="AG703" i="2"/>
  <c r="AG617" i="2"/>
  <c r="AF533" i="2"/>
  <c r="AF443" i="2"/>
  <c r="AG667" i="2"/>
  <c r="AG590" i="2"/>
  <c r="AF496" i="2"/>
  <c r="AF408" i="2"/>
  <c r="AG648" i="2"/>
  <c r="AG561" i="2"/>
  <c r="AG474" i="2"/>
  <c r="AG394" i="2"/>
  <c r="AF619" i="2"/>
  <c r="AG529" i="2"/>
  <c r="AG447" i="2"/>
  <c r="AF600" i="2"/>
  <c r="AG751" i="2"/>
  <c r="AK751" i="2" s="1"/>
  <c r="AG414" i="2"/>
  <c r="AG411" i="2"/>
  <c r="AG367" i="2"/>
  <c r="AF341" i="2"/>
  <c r="AF226" i="2"/>
  <c r="AG354" i="2"/>
  <c r="AF993" i="2"/>
  <c r="AF17" i="2"/>
  <c r="AF338" i="2"/>
  <c r="AF623" i="2"/>
  <c r="AF209" i="2"/>
  <c r="AF367" i="2"/>
  <c r="AF626" i="2"/>
  <c r="AF49" i="2"/>
  <c r="AG35" i="2"/>
  <c r="AG435" i="2"/>
  <c r="AF14" i="2"/>
  <c r="AF350" i="2"/>
  <c r="AG470" i="2"/>
  <c r="AG594" i="2"/>
  <c r="AG743" i="2"/>
  <c r="AG375" i="2"/>
  <c r="AK375" i="2" s="1"/>
  <c r="AG500" i="2"/>
  <c r="AF624" i="2"/>
  <c r="AG698" i="2"/>
  <c r="AG423" i="2"/>
  <c r="AK423" i="2" s="1"/>
  <c r="AF458" i="2"/>
  <c r="AF490" i="2"/>
  <c r="AF524" i="2"/>
  <c r="AG558" i="2"/>
  <c r="AG592" i="2"/>
  <c r="AG624" i="2"/>
  <c r="AF656" i="2"/>
  <c r="AF688" i="2"/>
  <c r="AF405" i="2"/>
  <c r="AF437" i="2"/>
  <c r="AF469" i="2"/>
  <c r="AF501" i="2"/>
  <c r="AG532" i="2"/>
  <c r="AF564" i="2"/>
  <c r="AG595" i="2"/>
  <c r="AG627" i="2"/>
  <c r="AF659" i="2"/>
  <c r="AG376" i="2"/>
  <c r="AG405" i="2"/>
  <c r="AG437" i="2"/>
  <c r="AG469" i="2"/>
  <c r="AG501" i="2"/>
  <c r="AG535" i="2"/>
  <c r="AG569" i="2"/>
  <c r="AF601" i="2"/>
  <c r="AF633" i="2"/>
  <c r="AF662" i="2"/>
  <c r="AG384" i="2"/>
  <c r="AG416" i="2"/>
  <c r="AG448" i="2"/>
  <c r="AG480" i="2"/>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401" i="2"/>
  <c r="AF155" i="2"/>
  <c r="AF873" i="2"/>
  <c r="AG197" i="2"/>
  <c r="AF372" i="2"/>
  <c r="AF655" i="2"/>
  <c r="AF28" i="2"/>
  <c r="AG533" i="2"/>
  <c r="AG254" i="2"/>
  <c r="AF71" i="2"/>
  <c r="AG314" i="2"/>
  <c r="AF347" i="2"/>
  <c r="AG467" i="2"/>
  <c r="AF204" i="2"/>
  <c r="AF245" i="2"/>
  <c r="AG497" i="2"/>
  <c r="AG626" i="2"/>
  <c r="AG775" i="2"/>
  <c r="AG404" i="2"/>
  <c r="AF529" i="2"/>
  <c r="AG637" i="2"/>
  <c r="AG706" i="2"/>
  <c r="AF434" i="2"/>
  <c r="AF466" i="2"/>
  <c r="AF498" i="2"/>
  <c r="AF532" i="2"/>
  <c r="AF566" i="2"/>
  <c r="AG600" i="2"/>
  <c r="AG632" i="2"/>
  <c r="AF664" i="2"/>
  <c r="AF381" i="2"/>
  <c r="AF413" i="2"/>
  <c r="AF445" i="2"/>
  <c r="AF477" i="2"/>
  <c r="AF506" i="2"/>
  <c r="AF540" i="2"/>
  <c r="AF569" i="2"/>
  <c r="AG603" i="2"/>
  <c r="AG635" i="2"/>
  <c r="AF667" i="2"/>
  <c r="AG381" i="2"/>
  <c r="AK381" i="2" s="1"/>
  <c r="AG413" i="2"/>
  <c r="AG445" i="2"/>
  <c r="AG477" i="2"/>
  <c r="AK477" i="2" s="1"/>
  <c r="AF509" i="2"/>
  <c r="AF543" i="2"/>
  <c r="AG577" i="2"/>
  <c r="AF609" i="2"/>
  <c r="AF641" i="2"/>
  <c r="AF670" i="2"/>
  <c r="AG392" i="2"/>
  <c r="AG424" i="2"/>
  <c r="AG456" i="2"/>
  <c r="AG488" i="2"/>
  <c r="AG522" i="2"/>
  <c r="AF554" i="2"/>
  <c r="AF588" i="2"/>
  <c r="AF620" i="2"/>
  <c r="AG654" i="2"/>
  <c r="AG686" i="2"/>
  <c r="AG716" i="2"/>
  <c r="AG748" i="2"/>
  <c r="AG780" i="2"/>
  <c r="AG812" i="2"/>
  <c r="AG844" i="2"/>
  <c r="AF878" i="2"/>
  <c r="AF910" i="2"/>
  <c r="AF942" i="2"/>
  <c r="AF974" i="2"/>
  <c r="AG693" i="2"/>
  <c r="AF725" i="2"/>
  <c r="AF757" i="2"/>
  <c r="AF789" i="2"/>
  <c r="AF821" i="2"/>
  <c r="AF850" i="2"/>
  <c r="AG881" i="2"/>
  <c r="AK881" i="2" s="1"/>
  <c r="AG913" i="2"/>
  <c r="AF310" i="2"/>
  <c r="AG328" i="2"/>
  <c r="AK328" i="2" s="1"/>
  <c r="AF905" i="2"/>
  <c r="AG207" i="2"/>
  <c r="AF318" i="2"/>
  <c r="AF663" i="2"/>
  <c r="AF142" i="2"/>
  <c r="AG541" i="2"/>
  <c r="AG31" i="2"/>
  <c r="AG333" i="2"/>
  <c r="AG45" i="2"/>
  <c r="AF356" i="2"/>
  <c r="AG475" i="2"/>
  <c r="AF66" i="2"/>
  <c r="AG382" i="2"/>
  <c r="AF505" i="2"/>
  <c r="AG634" i="2"/>
  <c r="AG783" i="2"/>
  <c r="AG412" i="2"/>
  <c r="AF537" i="2"/>
  <c r="AG658" i="2"/>
  <c r="AK658" i="2" s="1"/>
  <c r="AG391" i="2"/>
  <c r="AG439" i="2"/>
  <c r="AG471" i="2"/>
  <c r="AF503" i="2"/>
  <c r="AG537" i="2"/>
  <c r="AG571" i="2"/>
  <c r="AF603" i="2"/>
  <c r="AF635" i="2"/>
  <c r="AG669" i="2"/>
  <c r="AG386" i="2"/>
  <c r="AG418" i="2"/>
  <c r="AG450" i="2"/>
  <c r="AG482" i="2"/>
  <c r="AG511" i="2"/>
  <c r="AG545" i="2"/>
  <c r="AK545" i="2" s="1"/>
  <c r="AG574" i="2"/>
  <c r="AK574" i="2" s="1"/>
  <c r="AF606" i="2"/>
  <c r="AF638" i="2"/>
  <c r="AG672" i="2"/>
  <c r="AF384" i="2"/>
  <c r="AF416" i="2"/>
  <c r="AF448" i="2"/>
  <c r="AF480" i="2"/>
  <c r="AG514" i="2"/>
  <c r="AG548" i="2"/>
  <c r="AF580" i="2"/>
  <c r="AG614" i="2"/>
  <c r="AG643" i="2"/>
  <c r="AG675" i="2"/>
  <c r="AK675" i="2" s="1"/>
  <c r="AF395" i="2"/>
  <c r="AF427" i="2"/>
  <c r="AF459" i="2"/>
  <c r="AF491" i="2"/>
  <c r="AF525" i="2"/>
  <c r="AG559" i="2"/>
  <c r="AG593" i="2"/>
  <c r="AG625" i="2"/>
  <c r="AF657" i="2"/>
  <c r="AF689" i="2"/>
  <c r="AF719" i="2"/>
  <c r="AF751" i="2"/>
  <c r="AF783" i="2"/>
  <c r="AF815" i="2"/>
  <c r="AG849" i="2"/>
  <c r="AG883" i="2"/>
  <c r="AG915" i="2"/>
  <c r="AG947" i="2"/>
  <c r="AG979" i="2"/>
  <c r="AK979" i="2" s="1"/>
  <c r="AF696" i="2"/>
  <c r="AG730" i="2"/>
  <c r="AG762" i="2"/>
  <c r="AF296" i="2"/>
  <c r="AF929" i="2"/>
  <c r="AG6" i="2"/>
  <c r="AF557" i="2"/>
  <c r="AF687" i="2"/>
  <c r="AG353" i="2"/>
  <c r="AF565" i="2"/>
  <c r="AG211" i="2"/>
  <c r="AG359" i="2"/>
  <c r="AF287" i="2"/>
  <c r="AF321" i="2"/>
  <c r="AG499" i="2"/>
  <c r="AF12" i="2"/>
  <c r="AG406" i="2"/>
  <c r="AG531" i="2"/>
  <c r="AF658" i="2"/>
  <c r="AG807" i="2"/>
  <c r="AG436" i="2"/>
  <c r="AF558" i="2"/>
  <c r="AG666" i="2"/>
  <c r="AG399" i="2"/>
  <c r="AF442" i="2"/>
  <c r="AF474" i="2"/>
  <c r="AG508" i="2"/>
  <c r="AG542" i="2"/>
  <c r="AF574" i="2"/>
  <c r="AG608" i="2"/>
  <c r="AG640" i="2"/>
  <c r="AF672" i="2"/>
  <c r="AF389" i="2"/>
  <c r="AF421" i="2"/>
  <c r="AF453" i="2"/>
  <c r="AF485" i="2"/>
  <c r="AF514" i="2"/>
  <c r="AF548" i="2"/>
  <c r="AF577" i="2"/>
  <c r="AG611" i="2"/>
  <c r="AK611" i="2" s="1"/>
  <c r="AF643" i="2"/>
  <c r="AF675" i="2"/>
  <c r="AG389" i="2"/>
  <c r="AG421" i="2"/>
  <c r="AK421" i="2" s="1"/>
  <c r="AG453" i="2"/>
  <c r="AG485" i="2"/>
  <c r="AG519" i="2"/>
  <c r="AF551" i="2"/>
  <c r="AF585" i="2"/>
  <c r="AF617" i="2"/>
  <c r="AF646" i="2"/>
  <c r="AF678" i="2"/>
  <c r="AG400" i="2"/>
  <c r="AG432" i="2"/>
  <c r="AG464" i="2"/>
  <c r="AG496" i="2"/>
  <c r="AG530" i="2"/>
  <c r="AF562" i="2"/>
  <c r="AF596" i="2"/>
  <c r="AF628" i="2"/>
  <c r="AG662" i="2"/>
  <c r="AK662" i="2" s="1"/>
  <c r="AF690" i="2"/>
  <c r="AG724" i="2"/>
  <c r="AG756" i="2"/>
  <c r="AG788" i="2"/>
  <c r="AG820" i="2"/>
  <c r="AF852" i="2"/>
  <c r="AF886" i="2"/>
  <c r="AF918" i="2"/>
  <c r="AF950" i="2"/>
  <c r="AF982" i="2"/>
  <c r="AG701" i="2"/>
  <c r="AF64" i="2"/>
  <c r="AF961" i="2"/>
  <c r="AF137" i="2"/>
  <c r="AF591" i="2"/>
  <c r="AF31" i="2"/>
  <c r="AF333" i="2"/>
  <c r="AF594" i="2"/>
  <c r="AF43" i="2"/>
  <c r="AF507" i="2"/>
  <c r="AF143" i="2"/>
  <c r="AG403" i="2"/>
  <c r="AG59" i="2"/>
  <c r="AG61" i="2"/>
  <c r="AG438" i="2"/>
  <c r="AF563" i="2"/>
  <c r="AG711" i="2"/>
  <c r="AG839" i="2"/>
  <c r="AG468" i="2"/>
  <c r="AF592" i="2"/>
  <c r="AG674" i="2"/>
  <c r="AG407" i="2"/>
  <c r="AF450" i="2"/>
  <c r="AF482" i="2"/>
  <c r="AG516" i="2"/>
  <c r="AG550" i="2"/>
  <c r="AG584" i="2"/>
  <c r="AG616" i="2"/>
  <c r="AF648" i="2"/>
  <c r="AF680" i="2"/>
  <c r="AF397" i="2"/>
  <c r="AF429" i="2"/>
  <c r="AF461" i="2"/>
  <c r="AF493" i="2"/>
  <c r="AG524" i="2"/>
  <c r="AF556" i="2"/>
  <c r="AG587" i="2"/>
  <c r="AG619" i="2"/>
  <c r="AF651" i="2"/>
  <c r="AF683" i="2"/>
  <c r="AG397" i="2"/>
  <c r="AG429" i="2"/>
  <c r="AG461" i="2"/>
  <c r="AG493" i="2"/>
  <c r="AG527" i="2"/>
  <c r="AF559" i="2"/>
  <c r="AF593" i="2"/>
  <c r="AF625" i="2"/>
  <c r="AF654" i="2"/>
  <c r="AF686" i="2"/>
  <c r="AG408" i="2"/>
  <c r="AG440" i="2"/>
  <c r="AG472" i="2"/>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K846" i="2" s="1"/>
  <c r="AG814" i="2"/>
  <c r="AG782" i="2"/>
  <c r="AK782" i="2" s="1"/>
  <c r="AG750" i="2"/>
  <c r="AG718" i="2"/>
  <c r="AG1002" i="2"/>
  <c r="AG970" i="2"/>
  <c r="AG938" i="2"/>
  <c r="AG906" i="2"/>
  <c r="AG874" i="2"/>
  <c r="AG843" i="2"/>
  <c r="AG811" i="2"/>
  <c r="AG779" i="2"/>
  <c r="AG747" i="2"/>
  <c r="AG715" i="2"/>
  <c r="AF994" i="2"/>
  <c r="AF962" i="2"/>
  <c r="AF930" i="2"/>
  <c r="AF898" i="2"/>
  <c r="AF864" i="2"/>
  <c r="AG832" i="2"/>
  <c r="AG800" i="2"/>
  <c r="AG768" i="2"/>
  <c r="AG736" i="2"/>
  <c r="AK736" i="2" s="1"/>
  <c r="AF702" i="2"/>
  <c r="AG988" i="2"/>
  <c r="AG956" i="2"/>
  <c r="AK956" i="2" s="1"/>
  <c r="AG924" i="2"/>
  <c r="AG892" i="2"/>
  <c r="AF853" i="2"/>
  <c r="AF816" i="2"/>
  <c r="AG781" i="2"/>
  <c r="AK781" i="2" s="1"/>
  <c r="AG733" i="2"/>
  <c r="AG696" i="2"/>
  <c r="AF972" i="2"/>
  <c r="AF924" i="2"/>
  <c r="AF876" i="2"/>
  <c r="AF829" i="2"/>
  <c r="AG778" i="2"/>
  <c r="AG714" i="2"/>
  <c r="AG939" i="2"/>
  <c r="AG857" i="2"/>
  <c r="AF767" i="2"/>
  <c r="AF681" i="2"/>
  <c r="AG601" i="2"/>
  <c r="AG509" i="2"/>
  <c r="AF419" i="2"/>
  <c r="AG651" i="2"/>
  <c r="AG564" i="2"/>
  <c r="AF472" i="2"/>
  <c r="AF392" i="2"/>
  <c r="AF622" i="2"/>
  <c r="AF535" i="2"/>
  <c r="AG458" i="2"/>
  <c r="AG685" i="2"/>
  <c r="AF595" i="2"/>
  <c r="AF511" i="2"/>
  <c r="AG415" i="2"/>
  <c r="AF508" i="2"/>
  <c r="AF666" i="2"/>
  <c r="AG150" i="2"/>
  <c r="AG71" i="2"/>
  <c r="AF78" i="2"/>
  <c r="AF227" i="2"/>
  <c r="AG138" i="2"/>
  <c r="AF1001" i="2"/>
  <c r="AG984" i="2"/>
  <c r="AG952" i="2"/>
  <c r="AG920" i="2"/>
  <c r="AG888" i="2"/>
  <c r="AF857" i="2"/>
  <c r="AG825" i="2"/>
  <c r="AG793" i="2"/>
  <c r="AG761" i="2"/>
  <c r="AG729" i="2"/>
  <c r="AG692" i="2"/>
  <c r="AG973" i="2"/>
  <c r="AG941" i="2"/>
  <c r="AG909" i="2"/>
  <c r="AG877" i="2"/>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411" i="2"/>
  <c r="AG638" i="2"/>
  <c r="AG556" i="2"/>
  <c r="AF464" i="2"/>
  <c r="AF379" i="2"/>
  <c r="AF614" i="2"/>
  <c r="AF527" i="2"/>
  <c r="AG442" i="2"/>
  <c r="AG677" i="2"/>
  <c r="AF587" i="2"/>
  <c r="AG495" i="2"/>
  <c r="AF402" i="2"/>
  <c r="AG476" i="2"/>
  <c r="AG602" i="2"/>
  <c r="AF8" i="2"/>
  <c r="AF57" i="2"/>
  <c r="AG209" i="2"/>
  <c r="AF266" i="2"/>
  <c r="AF18"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475" i="2"/>
  <c r="AF387" i="2"/>
  <c r="AG622" i="2"/>
  <c r="AF530" i="2"/>
  <c r="AF440" i="2"/>
  <c r="AG680" i="2"/>
  <c r="AF590" i="2"/>
  <c r="AG503" i="2"/>
  <c r="AG426" i="2"/>
  <c r="AG653" i="2"/>
  <c r="AF561" i="2"/>
  <c r="AG479" i="2"/>
  <c r="AG690" i="2"/>
  <c r="AG380" i="2"/>
  <c r="AF539" i="2"/>
  <c r="AF120" i="2"/>
  <c r="AF59" i="2"/>
  <c r="AF602" i="2"/>
  <c r="AF631" i="2"/>
  <c r="AG295" i="2"/>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K717" i="2" s="1"/>
  <c r="AF988" i="2"/>
  <c r="AF948" i="2"/>
  <c r="AF900" i="2"/>
  <c r="AG855" i="2"/>
  <c r="AG802" i="2"/>
  <c r="AG746" i="2"/>
  <c r="AG987" i="2"/>
  <c r="AG899" i="2"/>
  <c r="AF807" i="2"/>
  <c r="AF727" i="2"/>
  <c r="AG641" i="2"/>
  <c r="AG551" i="2"/>
  <c r="AF467" i="2"/>
  <c r="AF374" i="2"/>
  <c r="AG606" i="2"/>
  <c r="AF522" i="2"/>
  <c r="AF432" i="2"/>
  <c r="AG664" i="2"/>
  <c r="AG582" i="2"/>
  <c r="AG498" i="2"/>
  <c r="AG410" i="2"/>
  <c r="AG645" i="2"/>
  <c r="AF553" i="2"/>
  <c r="AG463" i="2"/>
  <c r="AF669" i="2"/>
  <c r="AF847" i="2"/>
  <c r="AG478" i="2"/>
  <c r="AG507" i="2"/>
  <c r="AF573" i="2"/>
  <c r="AF599" i="2"/>
  <c r="AG345" i="2"/>
  <c r="AG148" i="2"/>
  <c r="AF165" i="2"/>
  <c r="AF25" i="2"/>
  <c r="AG174" i="2"/>
  <c r="AG213" i="2"/>
  <c r="AF11" i="2"/>
  <c r="AG27" i="2"/>
  <c r="AF357" i="2"/>
  <c r="AG878" i="2"/>
  <c r="AG910" i="2"/>
  <c r="AG942" i="2"/>
  <c r="AG974" i="2"/>
  <c r="AG276" i="2"/>
  <c r="AG50" i="2"/>
  <c r="AF292" i="2"/>
  <c r="AF82" i="2"/>
  <c r="AG46" i="2"/>
  <c r="AG351" i="2"/>
  <c r="AG232" i="2"/>
  <c r="AF570" i="2"/>
  <c r="AG604" i="2"/>
  <c r="AG636" i="2"/>
  <c r="AG668" i="2"/>
  <c r="AG302" i="2"/>
  <c r="AG18" i="2"/>
  <c r="AG320" i="2"/>
  <c r="AG135" i="2"/>
  <c r="AF19" i="2"/>
  <c r="AG346" i="2"/>
  <c r="AG318" i="2"/>
  <c r="AF544" i="2"/>
  <c r="AG578" i="2"/>
  <c r="AG607" i="2"/>
  <c r="AG639" i="2"/>
  <c r="AF103" i="2"/>
  <c r="AG227" i="2"/>
  <c r="AG142" i="2"/>
  <c r="AG136" i="2"/>
  <c r="AF336" i="2"/>
  <c r="AF370" i="2"/>
  <c r="AG520" i="2"/>
  <c r="AF99" i="2"/>
  <c r="AF199" i="2"/>
  <c r="AG43" i="2"/>
  <c r="AG49" i="2"/>
  <c r="AG265" i="2"/>
  <c r="AG362" i="2"/>
  <c r="AF382" i="2"/>
  <c r="AF414" i="2"/>
  <c r="AF446" i="2"/>
  <c r="AF478" i="2"/>
  <c r="AF510" i="2"/>
  <c r="AG60" i="2"/>
  <c r="AG200" i="2"/>
  <c r="AG73" i="2"/>
  <c r="AF52" i="2"/>
  <c r="AG331" i="2"/>
  <c r="AG365" i="2"/>
  <c r="AF385" i="2"/>
  <c r="AF417" i="2"/>
  <c r="AF449" i="2"/>
  <c r="AF481" i="2"/>
  <c r="AG510" i="2"/>
  <c r="AG544" i="2"/>
  <c r="AG573" i="2"/>
  <c r="AF605" i="2"/>
  <c r="AF637" i="2"/>
  <c r="AG671" i="2"/>
  <c r="AF722" i="2"/>
  <c r="AF754" i="2"/>
  <c r="AF786" i="2"/>
  <c r="AF818" i="2"/>
  <c r="AG852" i="2"/>
  <c r="AF383" i="2"/>
  <c r="AF415" i="2"/>
  <c r="AF447" i="2"/>
  <c r="AF479" i="2"/>
  <c r="AG513" i="2"/>
  <c r="AG539" i="2"/>
  <c r="AF571" i="2"/>
  <c r="AG605" i="2"/>
  <c r="AG230" i="2"/>
  <c r="AG116" i="2"/>
  <c r="AG316" i="2"/>
  <c r="AF326" i="2"/>
  <c r="AF65" i="2"/>
  <c r="AG329" i="2"/>
  <c r="AG363" i="2"/>
  <c r="AF881" i="2"/>
  <c r="AF913" i="2"/>
  <c r="AF945" i="2"/>
  <c r="AF977" i="2"/>
  <c r="AF231" i="2"/>
  <c r="AF220" i="2"/>
  <c r="AG134" i="2"/>
  <c r="AG83" i="2"/>
  <c r="AF22" i="2"/>
  <c r="AF355" i="2"/>
  <c r="AF541" i="2"/>
  <c r="AG575" i="2"/>
  <c r="AF607" i="2"/>
  <c r="AF639" i="2"/>
  <c r="AF671" i="2"/>
  <c r="AG191" i="2"/>
  <c r="AF30" i="2"/>
  <c r="AF203" i="2"/>
  <c r="AF58" i="2"/>
  <c r="AG47" i="2"/>
  <c r="AF349" i="2"/>
  <c r="AF246" i="2"/>
  <c r="AG549" i="2"/>
  <c r="AF581" i="2"/>
  <c r="AF610" i="2"/>
  <c r="AG206" i="2"/>
  <c r="AG266" i="2"/>
  <c r="AF201" i="2"/>
  <c r="AF48" i="2"/>
  <c r="AF38" i="2"/>
  <c r="AG341" i="2"/>
  <c r="AG322" i="2"/>
  <c r="AF523" i="2"/>
  <c r="AG167" i="2"/>
  <c r="AG324" i="2"/>
  <c r="AF73" i="2"/>
  <c r="AG93" i="2"/>
  <c r="AF331" i="2"/>
  <c r="AF365" i="2"/>
  <c r="AG387" i="2"/>
  <c r="AG419" i="2"/>
  <c r="AG451" i="2"/>
  <c r="AG483" i="2"/>
  <c r="AG515" i="2"/>
  <c r="AF228" i="2"/>
  <c r="AF212" i="2"/>
  <c r="AF131" i="2"/>
  <c r="AG34" i="2"/>
  <c r="AF334" i="2"/>
  <c r="AF368" i="2"/>
  <c r="AG390" i="2"/>
  <c r="AG422" i="2"/>
  <c r="AG454" i="2"/>
  <c r="AG486" i="2"/>
  <c r="AF513" i="2"/>
  <c r="AF547" i="2"/>
  <c r="AF576" i="2"/>
  <c r="AG610" i="2"/>
  <c r="AG642" i="2"/>
  <c r="AF674" i="2"/>
  <c r="AG727" i="2"/>
  <c r="AG759" i="2"/>
  <c r="AG791" i="2"/>
  <c r="AG823" i="2"/>
  <c r="AF855" i="2"/>
  <c r="AG388" i="2"/>
  <c r="AG420" i="2"/>
  <c r="AG452" i="2"/>
  <c r="AG484" i="2"/>
  <c r="AF516" i="2"/>
  <c r="AF542" i="2"/>
  <c r="AG576" i="2"/>
  <c r="AF608" i="2"/>
  <c r="AF640" i="2"/>
  <c r="AG306" i="2"/>
  <c r="AF132" i="2"/>
  <c r="AG140" i="2"/>
  <c r="AG15" i="2"/>
  <c r="AF332" i="2"/>
  <c r="AF366" i="2"/>
  <c r="AG886" i="2"/>
  <c r="AG918" i="2"/>
  <c r="AG950" i="2"/>
  <c r="AG982" i="2"/>
  <c r="AG298" i="2"/>
  <c r="AG323" i="2"/>
  <c r="AF118" i="2"/>
  <c r="AG141" i="2"/>
  <c r="AG264" i="2"/>
  <c r="AG361" i="2"/>
  <c r="AG546" i="2"/>
  <c r="AF578" i="2"/>
  <c r="AG612" i="2"/>
  <c r="AG644" i="2"/>
  <c r="AG676" i="2"/>
  <c r="AG231" i="2"/>
  <c r="AG220" i="2"/>
  <c r="AG292" i="2"/>
  <c r="AG82" i="2"/>
  <c r="AF68" i="2"/>
  <c r="AG355" i="2"/>
  <c r="AF520" i="2"/>
  <c r="AF552" i="2"/>
  <c r="AG583" i="2"/>
  <c r="AG615" i="2"/>
  <c r="AG195" i="2"/>
  <c r="AF314" i="2"/>
  <c r="AG203" i="2"/>
  <c r="AG58" i="2"/>
  <c r="AG19" i="2"/>
  <c r="AF344" i="2"/>
  <c r="AF233" i="2"/>
  <c r="AG528" i="2"/>
  <c r="AF60" i="2"/>
  <c r="AF200" i="2"/>
  <c r="AG78" i="2"/>
  <c r="AF34" i="2"/>
  <c r="AG336" i="2"/>
  <c r="AG370" i="2"/>
  <c r="AF390" i="2"/>
  <c r="AF422" i="2"/>
  <c r="AF454" i="2"/>
  <c r="AF486" i="2"/>
  <c r="AG305" i="2"/>
  <c r="AG234" i="2"/>
  <c r="AG294" i="2"/>
  <c r="AG5" i="2"/>
  <c r="AK5" i="2" s="1"/>
  <c r="AF67" i="2"/>
  <c r="AG339" i="2"/>
  <c r="AG373" i="2"/>
  <c r="AF393" i="2"/>
  <c r="AF425" i="2"/>
  <c r="AF457" i="2"/>
  <c r="AF489" i="2"/>
  <c r="AF518" i="2"/>
  <c r="AG552" i="2"/>
  <c r="AG581" i="2"/>
  <c r="AF613" i="2"/>
  <c r="AG647" i="2"/>
  <c r="AG679" i="2"/>
  <c r="AF730" i="2"/>
  <c r="AF762" i="2"/>
  <c r="AF794" i="2"/>
  <c r="AF826" i="2"/>
  <c r="AG860" i="2"/>
  <c r="AF391" i="2"/>
  <c r="AF423" i="2"/>
  <c r="AF455" i="2"/>
  <c r="AF487" i="2"/>
  <c r="AG518" i="2"/>
  <c r="AG547" i="2"/>
  <c r="AF579" i="2"/>
  <c r="AG613" i="2"/>
  <c r="AF645" i="2"/>
  <c r="AF677" i="2"/>
  <c r="AG378" i="2"/>
  <c r="AF410" i="2"/>
  <c r="AF317" i="2"/>
  <c r="AG91" i="2"/>
  <c r="AF89" i="2"/>
  <c r="AF358" i="2"/>
  <c r="AG337" i="2"/>
  <c r="AG371" i="2"/>
  <c r="AF889" i="2"/>
  <c r="AF921" i="2"/>
  <c r="AF953" i="2"/>
  <c r="AF985" i="2"/>
  <c r="AF283" i="2"/>
  <c r="AF198" i="2"/>
  <c r="AG41" i="2"/>
  <c r="AF353" i="2"/>
  <c r="AF330" i="2"/>
  <c r="AF364" i="2"/>
  <c r="AF549" i="2"/>
  <c r="AF583" i="2"/>
  <c r="AF615" i="2"/>
  <c r="AF647" i="2"/>
  <c r="AF679" i="2"/>
  <c r="AF254" i="2"/>
  <c r="AF211" i="2"/>
  <c r="AF72" i="2"/>
  <c r="AF81" i="2"/>
  <c r="AG22" i="2"/>
  <c r="AF359" i="2"/>
  <c r="AG525" i="2"/>
  <c r="AG557" i="2"/>
  <c r="AF586" i="2"/>
  <c r="AF618" i="2"/>
  <c r="AG158" i="2"/>
  <c r="AG30" i="2"/>
  <c r="AF210" i="2"/>
  <c r="AF7" i="2"/>
  <c r="AF35" i="2"/>
  <c r="AG349" i="2"/>
  <c r="AG246" i="2"/>
  <c r="AF531" i="2"/>
  <c r="AG103" i="2"/>
  <c r="AF294" i="2"/>
  <c r="AF5" i="2"/>
  <c r="AG38" i="2"/>
  <c r="AF339" i="2"/>
  <c r="AF373" i="2"/>
  <c r="AG395" i="2"/>
  <c r="AG427" i="2"/>
  <c r="AG459" i="2"/>
  <c r="AG491" i="2"/>
  <c r="AG240" i="2"/>
  <c r="AF309" i="2"/>
  <c r="AF196" i="2"/>
  <c r="AF76" i="2"/>
  <c r="AG97" i="2"/>
  <c r="AF342" i="2"/>
  <c r="AF249" i="2"/>
  <c r="AG398" i="2"/>
  <c r="AG430" i="2"/>
  <c r="AG462" i="2"/>
  <c r="AG494" i="2"/>
  <c r="AG523" i="2"/>
  <c r="AF555" i="2"/>
  <c r="AG586" i="2"/>
  <c r="AG618" i="2"/>
  <c r="AF650" i="2"/>
  <c r="AF682" i="2"/>
  <c r="AG735" i="2"/>
  <c r="AG767" i="2"/>
  <c r="AG799" i="2"/>
  <c r="AG831" i="2"/>
  <c r="AF863" i="2"/>
  <c r="AG396" i="2"/>
  <c r="AG428" i="2"/>
  <c r="AG460" i="2"/>
  <c r="AG492" i="2"/>
  <c r="AF521" i="2"/>
  <c r="AF550" i="2"/>
  <c r="AF584" i="2"/>
  <c r="AF616" i="2"/>
  <c r="AG650" i="2"/>
  <c r="AG682" i="2"/>
  <c r="AG383" i="2"/>
  <c r="AG12" i="2"/>
  <c r="AF282" i="2"/>
  <c r="AF208" i="2"/>
  <c r="AF23" i="2"/>
  <c r="AG63" i="2"/>
  <c r="AF340" i="2"/>
  <c r="AF250" i="2"/>
  <c r="AG894" i="2"/>
  <c r="AG926" i="2"/>
  <c r="AG958" i="2"/>
  <c r="AG990" i="2"/>
  <c r="AG182" i="2"/>
  <c r="AG223" i="2"/>
  <c r="AF293" i="2"/>
  <c r="AF139" i="2"/>
  <c r="AG96" i="2"/>
  <c r="AG335" i="2"/>
  <c r="AG369" i="2"/>
  <c r="AG554" i="2"/>
  <c r="AG588" i="2"/>
  <c r="AG620" i="2"/>
  <c r="AG652" i="2"/>
  <c r="AG684" i="2"/>
  <c r="AG283" i="2"/>
  <c r="AG198" i="2"/>
  <c r="AG118" i="2"/>
  <c r="AF92" i="2"/>
  <c r="AG330" i="2"/>
  <c r="AG364" i="2"/>
  <c r="AF528" i="2"/>
  <c r="AF560" i="2"/>
  <c r="AG591" i="2"/>
  <c r="AG623" i="2"/>
  <c r="AG163" i="2"/>
  <c r="AF45" i="2"/>
  <c r="AG72" i="2"/>
  <c r="AG81" i="2"/>
  <c r="AG68" i="2"/>
  <c r="AF352" i="2"/>
  <c r="AG504" i="2"/>
  <c r="AG536" i="2"/>
  <c r="AF234" i="2"/>
  <c r="AG201" i="2"/>
  <c r="AG48" i="2"/>
  <c r="AF97" i="2"/>
  <c r="AG344" i="2"/>
  <c r="AG233" i="2"/>
  <c r="AF398" i="2"/>
  <c r="AF430" i="2"/>
  <c r="AF462" i="2"/>
  <c r="AF494" i="2"/>
  <c r="AG221" i="2"/>
  <c r="AG56" i="2"/>
  <c r="AG287" i="2"/>
  <c r="AG143" i="2"/>
  <c r="AF40" i="2"/>
  <c r="AG347" i="2"/>
  <c r="AG321" i="2"/>
  <c r="AF401" i="2"/>
  <c r="AF433" i="2"/>
  <c r="AF465" i="2"/>
  <c r="AF497" i="2"/>
  <c r="AF526" i="2"/>
  <c r="AG560" i="2"/>
  <c r="AF589" i="2"/>
  <c r="AF621" i="2"/>
  <c r="AG655" i="2"/>
  <c r="AG687" i="2"/>
  <c r="AF738" i="2"/>
  <c r="AF770" i="2"/>
  <c r="AF802" i="2"/>
  <c r="AF834" i="2"/>
  <c r="AF868" i="2"/>
  <c r="AF399" i="2"/>
  <c r="AF431" i="2"/>
  <c r="AF463" i="2"/>
  <c r="AF495" i="2"/>
  <c r="AG526" i="2"/>
  <c r="AG555" i="2"/>
  <c r="AG589" i="2"/>
  <c r="AG621" i="2"/>
  <c r="AF653" i="2"/>
  <c r="AF685" i="2"/>
  <c r="AF386" i="2"/>
  <c r="AF418" i="2"/>
  <c r="AF121" i="2"/>
  <c r="AG193" i="2"/>
  <c r="AF327" i="2"/>
  <c r="AF55" i="2"/>
  <c r="AG33" i="2"/>
  <c r="AF348" i="2"/>
  <c r="AF291" i="2"/>
  <c r="AG902" i="2"/>
  <c r="AG934" i="2"/>
  <c r="AG966" i="2"/>
  <c r="AG998" i="2"/>
  <c r="AG300" i="2"/>
  <c r="AG313" i="2"/>
  <c r="AF320" i="2"/>
  <c r="AF135" i="2"/>
  <c r="AG69" i="2"/>
  <c r="AG343" i="2"/>
  <c r="AG277" i="2"/>
  <c r="AG562" i="2"/>
  <c r="AG596" i="2"/>
  <c r="AG628" i="2"/>
  <c r="AG660" i="2"/>
  <c r="AG258" i="2"/>
  <c r="AG17" i="2"/>
  <c r="AG293" i="2"/>
  <c r="AG139" i="2"/>
  <c r="AF136" i="2"/>
  <c r="AG338" i="2"/>
  <c r="AG372" i="2"/>
  <c r="AF536" i="2"/>
  <c r="AG570" i="2"/>
  <c r="AG599" i="2"/>
  <c r="AG631" i="2"/>
  <c r="AF167" i="2"/>
  <c r="AF324" i="2"/>
  <c r="AG28" i="2"/>
  <c r="AG92" i="2"/>
  <c r="AF265" i="2"/>
  <c r="AF362" i="2"/>
  <c r="AG512" i="2"/>
  <c r="AG10" i="2"/>
  <c r="AF56" i="2"/>
  <c r="AG210" i="2"/>
  <c r="AG7" i="2"/>
  <c r="AF61" i="2"/>
  <c r="AG352" i="2"/>
  <c r="AG374" i="2"/>
  <c r="AF406" i="2"/>
  <c r="AF438" i="2"/>
  <c r="AF470" i="2"/>
  <c r="AF502" i="2"/>
  <c r="AG99" i="2"/>
  <c r="AG199" i="2"/>
  <c r="AG325" i="2"/>
  <c r="AK325" i="2" s="1"/>
  <c r="AG57" i="2"/>
  <c r="AF39" i="2"/>
  <c r="AG356" i="2"/>
  <c r="AG377" i="2"/>
  <c r="AF409" i="2"/>
  <c r="AF441" i="2"/>
  <c r="AF473" i="2"/>
  <c r="AF500" i="2"/>
  <c r="AF534" i="2"/>
  <c r="AG565" i="2"/>
  <c r="AF597" i="2"/>
  <c r="AF629" i="2"/>
  <c r="AG663" i="2"/>
  <c r="AF714" i="2"/>
  <c r="AF746" i="2"/>
  <c r="AF778" i="2"/>
  <c r="AF810" i="2"/>
  <c r="AF842" i="2"/>
  <c r="AF378" i="2"/>
  <c r="AF407" i="2"/>
  <c r="AF439" i="2"/>
  <c r="AF471" i="2"/>
  <c r="AG505" i="2"/>
  <c r="AG534" i="2"/>
  <c r="AG563" i="2"/>
  <c r="AG597" i="2"/>
  <c r="AG629" i="2"/>
  <c r="AF661" i="2"/>
  <c r="AF693" i="2"/>
  <c r="AF394" i="2"/>
  <c r="AF426" i="2"/>
  <c r="AG20" i="2"/>
  <c r="AF897" i="2"/>
  <c r="AG29" i="2"/>
  <c r="AG665" i="2"/>
  <c r="AF29" i="2"/>
  <c r="AF51" i="2"/>
  <c r="AG244" i="2"/>
  <c r="AF113" i="2"/>
  <c r="AG217" i="2"/>
  <c r="AG86" i="2"/>
  <c r="AG237" i="2"/>
  <c r="AG171" i="2"/>
  <c r="AF179" i="2"/>
  <c r="AG108" i="2"/>
  <c r="AF343" i="2"/>
  <c r="AF285" i="2"/>
  <c r="AG242" i="2"/>
  <c r="AF80" i="2"/>
  <c r="AF183" i="2"/>
  <c r="AG310" i="2"/>
  <c r="AG340" i="2"/>
  <c r="AG186" i="2"/>
  <c r="AG166" i="2"/>
  <c r="AG286" i="2"/>
  <c r="AG155" i="2"/>
  <c r="AG119" i="2"/>
  <c r="AG194" i="2"/>
  <c r="AG110" i="2"/>
  <c r="AG21" i="2"/>
  <c r="AF242" i="2"/>
  <c r="AG181" i="2"/>
  <c r="AF87" i="2"/>
  <c r="AF175" i="2"/>
  <c r="AG317" i="2"/>
  <c r="AG113" i="2"/>
  <c r="AG280" i="2"/>
  <c r="AG269" i="2"/>
  <c r="AF252" i="2"/>
  <c r="AF404" i="2"/>
  <c r="AF79" i="2"/>
  <c r="AF660" i="2"/>
  <c r="AG307" i="2"/>
  <c r="AF278" i="2"/>
  <c r="AG263" i="2"/>
  <c r="AG54" i="2"/>
  <c r="AG9" i="2"/>
  <c r="AF194" i="2"/>
  <c r="AG245" i="2"/>
  <c r="AG204" i="2"/>
  <c r="AG149" i="2"/>
  <c r="AG184" i="2"/>
  <c r="AG128" i="2"/>
  <c r="AG279" i="2"/>
  <c r="AF270" i="2"/>
  <c r="AG77" i="2"/>
  <c r="AG122" i="2"/>
  <c r="AF96" i="2"/>
  <c r="AG123" i="2"/>
  <c r="AG154" i="2"/>
  <c r="AF295" i="2"/>
  <c r="AF202" i="2"/>
  <c r="AG224" i="2"/>
  <c r="AG80" i="2"/>
  <c r="AG152" i="2"/>
  <c r="AG229" i="2"/>
  <c r="AG16" i="2"/>
  <c r="AG14" i="2"/>
  <c r="AG129" i="2"/>
  <c r="AF260" i="2"/>
  <c r="AG55" i="2"/>
  <c r="AG251" i="2"/>
  <c r="AF468" i="2"/>
  <c r="AG350" i="2"/>
  <c r="AG299" i="2"/>
  <c r="AG188" i="2"/>
  <c r="AF235" i="2"/>
  <c r="AF218" i="2"/>
  <c r="AG88" i="2"/>
  <c r="AG208" i="2"/>
  <c r="AG74" i="2"/>
  <c r="AF299" i="2"/>
  <c r="AF6" i="2"/>
  <c r="AF273" i="2"/>
  <c r="AG465" i="2"/>
  <c r="AF345" i="2"/>
  <c r="AF101" i="2"/>
  <c r="AG312" i="2"/>
  <c r="AF206" i="2"/>
  <c r="AG106" i="2"/>
  <c r="AG236" i="2"/>
  <c r="AF50" i="2"/>
  <c r="AG145" i="2"/>
  <c r="AF277" i="2"/>
  <c r="AG296" i="2"/>
  <c r="AF91" i="2"/>
  <c r="AF436" i="2"/>
  <c r="AF33" i="2"/>
  <c r="AG159" i="2"/>
  <c r="AG256" i="2"/>
  <c r="AG285" i="2"/>
  <c r="AG250" i="2"/>
  <c r="AF197" i="2"/>
  <c r="AF217" i="2"/>
  <c r="AG433" i="2"/>
  <c r="AG40" i="2"/>
  <c r="AF77" i="2"/>
  <c r="AF149" i="2"/>
  <c r="AF215" i="2"/>
  <c r="AF145" i="2"/>
  <c r="AF280" i="2"/>
  <c r="AF306" i="2"/>
  <c r="AF871" i="2"/>
  <c r="AG708" i="2"/>
  <c r="AF642" i="2"/>
  <c r="AG502" i="2"/>
  <c r="AF867" i="2"/>
  <c r="AF538" i="2"/>
  <c r="AF517" i="2"/>
  <c r="AF582" i="2"/>
  <c r="AG212" i="2"/>
  <c r="AG243" i="2"/>
  <c r="AF150" i="2"/>
  <c r="AG379" i="2"/>
  <c r="AF308" i="2"/>
  <c r="AF251" i="2"/>
  <c r="AG261" i="2"/>
  <c r="AG187" i="2"/>
  <c r="AG161" i="2"/>
  <c r="AF222" i="2"/>
  <c r="AF13" i="2"/>
  <c r="AG649" i="2"/>
  <c r="AG153" i="2"/>
  <c r="AG37" i="2"/>
  <c r="AF269" i="2"/>
  <c r="AG289" i="2"/>
  <c r="AG308" i="2"/>
  <c r="AF75" i="2"/>
  <c r="AG95" i="2"/>
  <c r="AG132" i="2"/>
  <c r="AF276" i="2"/>
  <c r="AG268" i="2"/>
  <c r="AG126" i="2"/>
  <c r="AG112" i="2"/>
  <c r="AF668" i="2"/>
  <c r="AF186" i="2"/>
  <c r="AG253" i="2"/>
  <c r="AF369" i="2"/>
  <c r="AF335" i="2"/>
  <c r="AG358" i="2"/>
  <c r="AG23" i="2"/>
  <c r="AG327" i="2"/>
  <c r="AK327" i="2" s="1"/>
  <c r="AG267" i="2"/>
  <c r="AG87" i="2"/>
  <c r="AG260" i="2"/>
  <c r="AG120" i="2"/>
  <c r="AF117" i="2"/>
  <c r="AF492" i="2"/>
  <c r="AF460" i="2"/>
  <c r="AF428" i="2"/>
  <c r="AF396" i="2"/>
  <c r="AG249" i="2"/>
  <c r="AG342" i="2"/>
  <c r="AF63" i="2"/>
  <c r="AG76" i="2"/>
  <c r="AG196" i="2"/>
  <c r="AG275" i="2"/>
  <c r="AF95" i="2"/>
  <c r="AG235" i="2"/>
  <c r="AG164" i="2"/>
  <c r="AG290" i="2"/>
  <c r="AF86" i="2"/>
  <c r="AG162" i="2"/>
  <c r="AF146" i="2"/>
  <c r="AG107" i="2"/>
  <c r="AG689" i="2"/>
  <c r="AG319" i="2"/>
  <c r="AG238" i="2"/>
  <c r="AF239" i="2"/>
  <c r="AG98" i="2"/>
  <c r="AG144" i="2"/>
  <c r="AF106" i="2"/>
  <c r="AG225" i="2"/>
  <c r="AG104" i="2"/>
  <c r="AF313" i="2"/>
  <c r="AG304" i="2"/>
  <c r="AF307" i="2"/>
  <c r="AG272" i="2"/>
  <c r="AF301" i="2"/>
  <c r="AF652" i="2"/>
  <c r="AG101" i="2"/>
  <c r="AG26" i="2"/>
  <c r="AG366" i="2"/>
  <c r="AG332" i="2"/>
  <c r="AF141" i="2"/>
  <c r="AF41" i="2"/>
  <c r="AF181" i="2"/>
  <c r="AG44" i="2"/>
  <c r="AG156" i="2"/>
  <c r="AF225" i="2"/>
  <c r="AG216" i="2"/>
  <c r="AG127" i="2"/>
  <c r="AG489" i="2"/>
  <c r="AG457" i="2"/>
  <c r="AG425" i="2"/>
  <c r="AG393" i="2"/>
  <c r="AF371" i="2"/>
  <c r="AF337" i="2"/>
  <c r="AG67" i="2"/>
  <c r="AF62" i="2"/>
  <c r="AF122" i="2"/>
  <c r="AG124" i="2"/>
  <c r="AG114" i="2"/>
  <c r="AF297" i="2"/>
  <c r="AF315" i="2"/>
  <c r="AG202" i="2"/>
  <c r="AF32" i="2"/>
  <c r="AG192" i="2"/>
  <c r="AG175" i="2"/>
  <c r="AF303" i="2"/>
  <c r="AG218" i="2"/>
  <c r="AG51" i="2"/>
  <c r="AG84" i="2"/>
  <c r="AF116" i="2"/>
  <c r="AG274" i="2"/>
  <c r="AG42" i="2"/>
  <c r="AF684" i="2"/>
  <c r="AF316" i="2"/>
  <c r="AG105" i="2"/>
  <c r="AF261" i="2"/>
  <c r="AF187" i="2"/>
  <c r="AG257" i="2"/>
  <c r="AG301" i="2"/>
  <c r="AG13" i="2"/>
  <c r="AF115" i="2"/>
  <c r="AG32" i="2"/>
  <c r="AG36" i="2"/>
  <c r="AG176" i="2"/>
  <c r="AG24" i="2"/>
  <c r="AG241" i="2"/>
  <c r="AF328" i="2"/>
  <c r="AG157" i="2"/>
  <c r="AG25" i="2"/>
  <c r="AF361" i="2"/>
  <c r="AF264" i="2"/>
  <c r="AG65" i="2"/>
  <c r="AG89" i="2"/>
  <c r="AG109" i="2"/>
  <c r="AG100" i="2"/>
  <c r="AG147" i="2"/>
  <c r="AG117" i="2"/>
  <c r="AF133" i="2"/>
  <c r="AG179" i="2"/>
  <c r="AF484" i="2"/>
  <c r="AF452" i="2"/>
  <c r="AF420" i="2"/>
  <c r="AF388" i="2"/>
  <c r="AG368" i="2"/>
  <c r="AG334" i="2"/>
  <c r="AF15" i="2"/>
  <c r="AG131" i="2"/>
  <c r="AG315" i="2"/>
  <c r="AF157" i="2"/>
  <c r="AG178" i="2"/>
  <c r="AG239" i="2"/>
  <c r="AF151" i="2"/>
  <c r="AG270" i="2"/>
  <c r="AG180" i="2"/>
  <c r="AF21" i="2"/>
  <c r="AG681" i="2"/>
  <c r="AG228" i="2"/>
  <c r="AG297" i="2"/>
  <c r="AG70" i="2"/>
  <c r="AG160" i="2"/>
  <c r="AG94" i="2"/>
  <c r="AF107" i="2"/>
  <c r="AF169" i="2"/>
  <c r="AG226" i="2"/>
  <c r="AF223" i="2"/>
  <c r="AF182" i="2"/>
  <c r="AG259" i="2"/>
  <c r="AF94" i="2"/>
  <c r="AG273" i="2"/>
  <c r="AG309" i="2"/>
  <c r="AG255" i="2"/>
  <c r="AG121" i="2"/>
  <c r="AG357" i="2"/>
  <c r="AF46" i="2"/>
  <c r="AF83" i="2"/>
  <c r="AF134" i="2"/>
  <c r="AF268" i="2"/>
  <c r="AG183" i="2"/>
  <c r="AF112" i="2"/>
  <c r="AG115" i="2"/>
  <c r="AF119" i="2"/>
  <c r="AG248" i="2"/>
  <c r="AG481" i="2"/>
  <c r="AG449" i="2"/>
  <c r="AG417" i="2"/>
  <c r="AG385" i="2"/>
  <c r="AF363" i="2"/>
  <c r="AF329" i="2"/>
  <c r="AG52" i="2"/>
  <c r="AF140" i="2"/>
  <c r="AF279" i="2"/>
  <c r="AG189" i="2"/>
  <c r="AG185" i="2"/>
  <c r="AF290" i="2"/>
  <c r="AG282" i="2"/>
  <c r="AG62" i="2"/>
  <c r="AF205" i="2"/>
  <c r="AF125" i="2"/>
  <c r="AG311" i="2"/>
  <c r="AG79" i="2"/>
  <c r="AG146" i="2"/>
  <c r="AG222" i="2"/>
  <c r="AF267" i="2"/>
  <c r="AG85" i="2"/>
  <c r="AG252" i="2"/>
  <c r="AF244" i="2"/>
  <c r="AF188" i="2"/>
  <c r="AG190" i="2"/>
  <c r="AF676" i="2"/>
  <c r="AG102" i="2"/>
  <c r="AF84" i="2"/>
  <c r="AF162" i="2"/>
  <c r="AF274" i="2"/>
  <c r="AG165" i="2"/>
  <c r="AG205" i="2"/>
  <c r="AG125" i="2"/>
  <c r="AG262" i="2"/>
  <c r="AF160" i="2"/>
  <c r="AG53" i="2"/>
  <c r="AG169" i="2"/>
  <c r="AF171" i="2"/>
  <c r="AG173" i="2"/>
  <c r="AF232" i="2"/>
  <c r="AF351" i="2"/>
  <c r="AG64" i="2"/>
  <c r="AG11" i="2"/>
  <c r="AG326" i="2"/>
  <c r="AK326" i="2" s="1"/>
  <c r="AG133" i="2"/>
  <c r="AG168" i="2"/>
  <c r="AG214" i="2"/>
  <c r="AG657" i="2"/>
  <c r="AF44" i="2"/>
  <c r="AF114" i="2"/>
  <c r="AF476" i="2"/>
  <c r="AF444" i="2"/>
  <c r="AF412" i="2"/>
  <c r="AF380" i="2"/>
  <c r="AG360" i="2"/>
  <c r="AF27" i="2"/>
  <c r="AG8" i="2"/>
  <c r="AG66" i="2"/>
  <c r="AG151" i="2"/>
  <c r="AG288" i="2"/>
  <c r="AG219" i="2"/>
  <c r="AG90" i="2"/>
  <c r="AG303" i="2"/>
  <c r="AG172" i="2"/>
  <c r="AG284" i="2"/>
  <c r="AG75" i="2"/>
  <c r="AG673" i="2"/>
  <c r="AF109" i="2"/>
  <c r="AG278" i="2"/>
  <c r="AG247" i="2"/>
  <c r="AG281" i="2"/>
  <c r="AF42" i="2"/>
  <c r="AF323" i="2"/>
  <c r="AF298" i="2"/>
  <c r="AF70" i="2"/>
  <c r="AG271" i="2"/>
  <c r="AG170" i="2"/>
  <c r="AF174" i="2"/>
  <c r="AF214" i="2"/>
  <c r="AG291" i="2"/>
  <c r="AG348" i="2"/>
  <c r="AF69" i="2"/>
  <c r="AF138" i="2"/>
  <c r="AF207" i="2"/>
  <c r="AF176" i="2"/>
  <c r="AF24" i="2"/>
  <c r="AF241" i="2"/>
  <c r="AF644" i="2"/>
  <c r="AG177" i="2"/>
  <c r="AG215" i="2"/>
  <c r="AG473" i="2"/>
  <c r="AG441" i="2"/>
  <c r="AG409" i="2"/>
  <c r="AF375" i="2"/>
  <c r="AF354" i="2"/>
  <c r="AG39" i="2"/>
  <c r="AF20" i="2"/>
  <c r="AF213" i="2"/>
  <c r="AF229" i="2"/>
  <c r="AF177" i="2"/>
  <c r="AG130" i="2"/>
  <c r="AF127" i="2"/>
  <c r="AF90" i="2"/>
  <c r="AF178" i="2"/>
  <c r="AF240" i="2"/>
  <c r="AF284" i="2"/>
  <c r="AF243" i="2"/>
  <c r="AF180" i="2"/>
  <c r="AF164" i="2"/>
  <c r="AF221" i="2"/>
  <c r="AF147" i="2"/>
  <c r="AF173" i="2"/>
  <c r="AF98" i="2"/>
  <c r="AF126" i="2"/>
  <c r="AF238" i="2"/>
  <c r="AF272" i="2"/>
  <c r="AF161" i="2"/>
  <c r="AF144" i="2"/>
  <c r="AF257" i="2"/>
  <c r="AF288" i="2"/>
  <c r="AF237" i="2"/>
  <c r="AF305" i="2"/>
  <c r="AF248" i="2"/>
  <c r="AF102" i="2"/>
  <c r="AF312" i="2"/>
  <c r="AF153" i="2"/>
  <c r="AF185" i="2"/>
  <c r="AF100" i="2"/>
  <c r="AF105" i="2"/>
  <c r="AF216" i="2"/>
  <c r="AF36" i="2"/>
  <c r="AF128" i="2"/>
  <c r="AF263" i="2"/>
  <c r="AF191" i="2"/>
  <c r="AF193" i="2"/>
  <c r="AF168" i="2"/>
  <c r="AF286" i="2"/>
  <c r="AF172" i="2"/>
  <c r="AF224" i="2"/>
  <c r="AF26" i="2"/>
  <c r="AF104" i="2"/>
  <c r="AF253" i="2"/>
  <c r="AF129" i="2"/>
  <c r="AF124" i="2"/>
  <c r="AF163" i="2"/>
  <c r="AF152" i="2"/>
  <c r="AF256" i="2"/>
  <c r="AF159" i="2"/>
  <c r="AF255" i="2"/>
  <c r="AF170" i="2"/>
  <c r="AF148" i="2"/>
  <c r="AF189" i="2"/>
  <c r="AF236" i="2"/>
  <c r="AF275" i="2"/>
  <c r="AF192" i="2"/>
  <c r="AF230" i="2"/>
  <c r="AF10" i="2"/>
  <c r="AF53" i="2"/>
  <c r="AF219" i="2"/>
  <c r="AF123" i="2"/>
  <c r="AF110" i="2"/>
  <c r="AF154" i="2"/>
  <c r="AF247" i="2"/>
  <c r="AF259" i="2"/>
  <c r="U111" i="6"/>
  <c r="U186" i="6"/>
  <c r="U236" i="6"/>
  <c r="U211" i="6"/>
  <c r="U161" i="6"/>
  <c r="U136" i="6"/>
  <c r="U86" i="6"/>
  <c r="U61" i="6"/>
  <c r="U36" i="6"/>
  <c r="U11" i="6"/>
  <c r="AZ1005" i="2"/>
  <c r="AF184" i="2"/>
  <c r="AF281" i="2"/>
  <c r="BC3" i="2"/>
  <c r="AF88" i="2"/>
  <c r="AF166" i="2"/>
  <c r="AF156" i="2"/>
  <c r="AF16" i="2"/>
  <c r="AF85" i="2"/>
  <c r="AF190" i="2"/>
  <c r="AF9" i="2"/>
  <c r="AF130" i="2"/>
  <c r="AF271" i="2"/>
  <c r="AF37" i="2"/>
  <c r="Z583" i="2"/>
  <c r="Z620" i="2"/>
  <c r="Z922" i="2"/>
  <c r="Z966" i="2"/>
  <c r="Z340" i="2"/>
  <c r="Z775" i="2"/>
  <c r="Z979" i="2"/>
  <c r="Z984" i="2"/>
  <c r="Z828" i="2"/>
  <c r="Z862" i="2"/>
  <c r="Z594" i="2"/>
  <c r="Z484" i="2"/>
  <c r="Z910" i="2"/>
  <c r="Z780" i="2"/>
  <c r="Z892" i="2"/>
  <c r="Z473" i="2"/>
  <c r="Z379" i="2"/>
  <c r="Z723" i="2"/>
  <c r="Z545" i="2"/>
  <c r="Z856" i="2"/>
  <c r="Z498" i="2"/>
  <c r="Z701" i="2"/>
  <c r="Z773" i="2"/>
  <c r="Z415" i="2"/>
  <c r="Z295" i="2"/>
  <c r="Z685" i="2"/>
  <c r="Z358" i="2"/>
  <c r="Z809" i="2"/>
  <c r="Z356" i="2"/>
  <c r="Z965" i="2"/>
  <c r="Z627" i="2"/>
  <c r="Z990" i="2"/>
  <c r="Z607" i="2"/>
  <c r="Z927" i="2"/>
  <c r="Z665" i="2"/>
  <c r="Z384" i="2"/>
  <c r="Z529" i="2"/>
  <c r="Z352" i="2"/>
  <c r="Z863" i="2"/>
  <c r="Z880" i="2"/>
  <c r="Z579" i="2"/>
  <c r="Z503" i="2"/>
  <c r="Z531" i="2"/>
  <c r="Z730" i="2"/>
  <c r="Z536" i="2"/>
  <c r="Z911" i="2"/>
  <c r="Z489" i="2"/>
  <c r="Z559" i="2"/>
  <c r="Z833" i="2"/>
  <c r="Z936" i="2"/>
  <c r="Z368" i="2"/>
  <c r="Z401" i="2"/>
  <c r="Z798" i="2"/>
  <c r="Z482" i="2"/>
  <c r="Z1000" i="2"/>
  <c r="Z879" i="2"/>
  <c r="Z779" i="2"/>
  <c r="Z548" i="2"/>
  <c r="Z787" i="2"/>
  <c r="Z649" i="2"/>
  <c r="Z353" i="2"/>
  <c r="Z527" i="2"/>
  <c r="Z517" i="2"/>
  <c r="Z402" i="2"/>
  <c r="Z518" i="2"/>
  <c r="Z874" i="2"/>
  <c r="Z322" i="2"/>
  <c r="Z924" i="2"/>
  <c r="Z876" i="2"/>
  <c r="Z992" i="2"/>
  <c r="Z920" i="2"/>
  <c r="Z660" i="2"/>
  <c r="Z638" i="2"/>
  <c r="Z868" i="2"/>
  <c r="Z444" i="2"/>
  <c r="Z452" i="2"/>
  <c r="Z916" i="2"/>
  <c r="Z681" i="2"/>
  <c r="Z800" i="2"/>
  <c r="Z534" i="2"/>
  <c r="Z687" i="2"/>
  <c r="Z928" i="2"/>
  <c r="Z881" i="2"/>
  <c r="Z859" i="2"/>
  <c r="Z512" i="2"/>
  <c r="Z595" i="2"/>
  <c r="Z998" i="2"/>
  <c r="Z499" i="2"/>
  <c r="Z900" i="2"/>
  <c r="Z801" i="2"/>
  <c r="Z574" i="2"/>
  <c r="Z1002" i="2"/>
  <c r="Z995" i="2"/>
  <c r="Z549" i="2"/>
  <c r="Z551" i="2"/>
  <c r="Z797" i="2"/>
  <c r="Z389" i="2"/>
  <c r="Z820" i="2"/>
  <c r="Z724" i="2"/>
  <c r="Z749" i="2"/>
  <c r="Z650" i="2"/>
  <c r="Z982" i="2"/>
  <c r="Z728" i="2"/>
  <c r="Z587" i="2"/>
  <c r="Z938" i="2"/>
  <c r="Z744" i="2"/>
  <c r="Z739" i="2"/>
  <c r="Z609" i="2"/>
  <c r="Z786" i="2"/>
  <c r="Z976" i="2"/>
  <c r="Z707" i="2"/>
  <c r="Z374" i="2"/>
  <c r="Z463" i="2"/>
  <c r="Z755" i="2"/>
  <c r="Z232" i="2"/>
  <c r="Z713" i="2"/>
  <c r="Z680" i="2"/>
  <c r="Z848" i="2"/>
  <c r="Z550" i="2"/>
  <c r="Z689" i="2"/>
  <c r="Z625" i="2"/>
  <c r="Z539" i="2"/>
  <c r="Z658" i="2"/>
  <c r="Z807" i="2"/>
  <c r="Z378" i="2"/>
  <c r="Z842" i="2"/>
  <c r="Z839" i="2"/>
  <c r="Z836" i="2"/>
  <c r="Z830" i="2"/>
  <c r="Z446" i="2"/>
  <c r="Z827" i="2"/>
  <c r="Z363" i="2"/>
  <c r="Z977" i="2"/>
  <c r="Z291" i="2"/>
  <c r="Z996" i="2"/>
  <c r="Z519" i="2"/>
  <c r="Z917" i="2"/>
  <c r="Z597" i="2"/>
  <c r="Z572" i="2"/>
  <c r="Z1001" i="2"/>
  <c r="Z774" i="2"/>
  <c r="Z350" i="2"/>
  <c r="Z359" i="2"/>
  <c r="Z351" i="2"/>
  <c r="Z652" i="2"/>
  <c r="Z440" i="2"/>
  <c r="Z851" i="2"/>
  <c r="Z570" i="2"/>
  <c r="Z673" i="2"/>
  <c r="Z404" i="2"/>
  <c r="Z589" i="2"/>
  <c r="Z622" i="2"/>
  <c r="Z537" i="2"/>
  <c r="Z524" i="2"/>
  <c r="Z397" i="2"/>
  <c r="Z558" i="2"/>
  <c r="Z720" i="2"/>
  <c r="Z951" i="2"/>
  <c r="Z436" i="2"/>
  <c r="Z508" i="2"/>
  <c r="Z942" i="2"/>
  <c r="Z968" i="2"/>
  <c r="Z590" i="2"/>
  <c r="Z770" i="2"/>
  <c r="Z682" i="2"/>
  <c r="Z957" i="2"/>
  <c r="Z603" i="2"/>
  <c r="Z393" i="2"/>
  <c r="Z823" i="2"/>
  <c r="Z591" i="2"/>
  <c r="Z427" i="2"/>
  <c r="Z832" i="2"/>
  <c r="Z837" i="2"/>
  <c r="Z663" i="2"/>
  <c r="Z634" i="2"/>
  <c r="Z394" i="2"/>
  <c r="Z793" i="2"/>
  <c r="Z643" i="2"/>
  <c r="Z972" i="2"/>
  <c r="Z543" i="2"/>
  <c r="Z706" i="2"/>
  <c r="Z366" i="2"/>
  <c r="Z523" i="2"/>
  <c r="Z695" i="2"/>
  <c r="Z905" i="2"/>
  <c r="Z476" i="2"/>
  <c r="Z671" i="2"/>
  <c r="Z745" i="2"/>
  <c r="Z906" i="2"/>
  <c r="Z677" i="2"/>
  <c r="Z705" i="2"/>
  <c r="Z727" i="2"/>
  <c r="Z455" i="2"/>
  <c r="Z380" i="2"/>
  <c r="Z698" i="2"/>
  <c r="Z617" i="2"/>
  <c r="Z813" i="2"/>
  <c r="Z628" i="2"/>
  <c r="Z853" i="2"/>
  <c r="Z475" i="2"/>
  <c r="Z485" i="2"/>
  <c r="Z887" i="2"/>
  <c r="Z562" i="2"/>
  <c r="Z422" i="2"/>
  <c r="Z487" i="2"/>
  <c r="Z633" i="2"/>
  <c r="Z454" i="2"/>
  <c r="Z426" i="2"/>
  <c r="Z792" i="2"/>
  <c r="Z934" i="2"/>
  <c r="Z544" i="2"/>
  <c r="Z400" i="2"/>
  <c r="Z491" i="2"/>
  <c r="Z690" i="2"/>
  <c r="Z882" i="2"/>
  <c r="Z435" i="2"/>
  <c r="Z829" i="2"/>
  <c r="Z414" i="2"/>
  <c r="Z912" i="2"/>
  <c r="Z514" i="2"/>
  <c r="Z645" i="2"/>
  <c r="Z642" i="2"/>
  <c r="Z897" i="2"/>
  <c r="Z661" i="2"/>
  <c r="Z954" i="2"/>
  <c r="Z815" i="2"/>
  <c r="Z873" i="2"/>
  <c r="Z748" i="2"/>
  <c r="Z703" i="2"/>
  <c r="Z883" i="2"/>
  <c r="Z746" i="2"/>
  <c r="Z871" i="2"/>
  <c r="Z429" i="2"/>
  <c r="Z885" i="2"/>
  <c r="Z772" i="2"/>
  <c r="Z500" i="2"/>
  <c r="Z662" i="2"/>
  <c r="Z955" i="2"/>
  <c r="Z425" i="2"/>
  <c r="Z763" i="2"/>
  <c r="Z769" i="2"/>
  <c r="Z674" i="2"/>
  <c r="Z421" i="2"/>
  <c r="Z667" i="2"/>
  <c r="Z777" i="2"/>
  <c r="Z930" i="2"/>
  <c r="Z515" i="2"/>
  <c r="Z812" i="2"/>
  <c r="Z861" i="2"/>
  <c r="Z679" i="2"/>
  <c r="Z592" i="2"/>
  <c r="Z478" i="2"/>
  <c r="Z621" i="2"/>
  <c r="Z700" i="2"/>
  <c r="Z956" i="2"/>
  <c r="Z909" i="2"/>
  <c r="Z771" i="2"/>
  <c r="Z711" i="2"/>
  <c r="Z678" i="2"/>
  <c r="Z624" i="2"/>
  <c r="Z931" i="2"/>
  <c r="Z915" i="2"/>
  <c r="Z975" i="2"/>
  <c r="Z639" i="2"/>
  <c r="Z736" i="2"/>
  <c r="Z354" i="2"/>
  <c r="Z468" i="2"/>
  <c r="Z857" i="2"/>
  <c r="Z483" i="2"/>
  <c r="Z865" i="2"/>
  <c r="Z768" i="2"/>
  <c r="Z761" i="2"/>
  <c r="Z637" i="2"/>
  <c r="Z375" i="2"/>
  <c r="Z669" i="2"/>
  <c r="Z538" i="2"/>
  <c r="Z520" i="2"/>
  <c r="Z947" i="2"/>
  <c r="Z923" i="2"/>
  <c r="Z929" i="2"/>
  <c r="Z385" i="2"/>
  <c r="Z246" i="2"/>
  <c r="Z901" i="2"/>
  <c r="Z355" i="2"/>
  <c r="Z782" i="2"/>
  <c r="Z738" i="2"/>
  <c r="Z343" i="2"/>
  <c r="Z458" i="2"/>
  <c r="Z668" i="2"/>
  <c r="Z606" i="2"/>
  <c r="Z840" i="2"/>
  <c r="Z409" i="2"/>
  <c r="Z893" i="2"/>
  <c r="Z361" i="2"/>
  <c r="Z586" i="2"/>
  <c r="Z841" i="2"/>
  <c r="Z721" i="2"/>
  <c r="Z547" i="2"/>
  <c r="Z735" i="2"/>
  <c r="Z405" i="2"/>
  <c r="Z717" i="2"/>
  <c r="Z450" i="2"/>
  <c r="Z546" i="2"/>
  <c r="Z835" i="2"/>
  <c r="Z993" i="2"/>
  <c r="Z898" i="2"/>
  <c r="Z964" i="2"/>
  <c r="Z480" i="2"/>
  <c r="Z767" i="2"/>
  <c r="Z577" i="2"/>
  <c r="Z567" i="2"/>
  <c r="Z376" i="2"/>
  <c r="Z834" i="2"/>
  <c r="Z578" i="2"/>
  <c r="Z575" i="2"/>
  <c r="Z387" i="2"/>
  <c r="Z365" i="2"/>
  <c r="Z599" i="2"/>
  <c r="Z477" i="2"/>
  <c r="Z516" i="2"/>
  <c r="Z346" i="2"/>
  <c r="Z949" i="2"/>
  <c r="Z448" i="2"/>
  <c r="Z943" i="2"/>
  <c r="Z370" i="2"/>
  <c r="Z610" i="2"/>
  <c r="Z568" i="2"/>
  <c r="Z505" i="2"/>
  <c r="Z612" i="2"/>
  <c r="Z601" i="2"/>
  <c r="Z556" i="2"/>
  <c r="Z318" i="2"/>
  <c r="Z563" i="2"/>
  <c r="Z566" i="2"/>
  <c r="Z470" i="2"/>
  <c r="Z974" i="2"/>
  <c r="Z872" i="2"/>
  <c r="Z932" i="2"/>
  <c r="Z423" i="2"/>
  <c r="Z372" i="2"/>
  <c r="Z802" i="2"/>
  <c r="Z740" i="2"/>
  <c r="Z692" i="2"/>
  <c r="Z457" i="2"/>
  <c r="Z474" i="2"/>
  <c r="Z962" i="2"/>
  <c r="Z686" i="2"/>
  <c r="Z854" i="2"/>
  <c r="Z699" i="2"/>
  <c r="Z750" i="2"/>
  <c r="Z383" i="2"/>
  <c r="Z509" i="2"/>
  <c r="Z894" i="2"/>
  <c r="Z715" i="2"/>
  <c r="Z371" i="2"/>
  <c r="Z411" i="2"/>
  <c r="Z525" i="2"/>
  <c r="Z632" i="2"/>
  <c r="Z719" i="2"/>
  <c r="Z970" i="2"/>
  <c r="Z726" i="2"/>
  <c r="Z989" i="2"/>
  <c r="Z886" i="2"/>
  <c r="Z866" i="2"/>
  <c r="Z785" i="2"/>
  <c r="Z449" i="2"/>
  <c r="Z488" i="2"/>
  <c r="Z729" i="2"/>
  <c r="Z395" i="2"/>
  <c r="Z670" i="2"/>
  <c r="Z433" i="2"/>
  <c r="Z339" i="2"/>
  <c r="Z502" i="2"/>
  <c r="Z641" i="2"/>
  <c r="Z944" i="2"/>
  <c r="Z702" i="2"/>
  <c r="Z623" i="2"/>
  <c r="Z888" i="2"/>
  <c r="Z430" i="2"/>
  <c r="Z765" i="2"/>
  <c r="Z733" i="2"/>
  <c r="Z418" i="2"/>
  <c r="Z696" i="2"/>
  <c r="Z528" i="2"/>
  <c r="Z937" i="2"/>
  <c r="Z781" i="2"/>
  <c r="Z349" i="2"/>
  <c r="Z277" i="2"/>
  <c r="Z762" i="2"/>
  <c r="Z963" i="2"/>
  <c r="Z629" i="2"/>
  <c r="Z933" i="2"/>
  <c r="Z791" i="2"/>
  <c r="Z764" i="2"/>
  <c r="Z817" i="2"/>
  <c r="Z593" i="2"/>
  <c r="Z697" i="2"/>
  <c r="Z973" i="2"/>
  <c r="Z751" i="2"/>
  <c r="Z344" i="2"/>
  <c r="Z752" i="2"/>
  <c r="Z803" i="2"/>
  <c r="Z408" i="2"/>
  <c r="Z935" i="2"/>
  <c r="Z666" i="2"/>
  <c r="Z855" i="2"/>
  <c r="Z630" i="2"/>
  <c r="Z704" i="2"/>
  <c r="Z357" i="2"/>
  <c r="Z808" i="2"/>
  <c r="Z810" i="2"/>
  <c r="Z753" i="2"/>
  <c r="Z413" i="2"/>
  <c r="Z890" i="2"/>
  <c r="Z233" i="2"/>
  <c r="Z852" i="2"/>
  <c r="Z946" i="2"/>
  <c r="Z522" i="2"/>
  <c r="Z805" i="2"/>
  <c r="Z741" i="2"/>
  <c r="Z657" i="2"/>
  <c r="Z504" i="2"/>
  <c r="Z245" i="2"/>
  <c r="Z918" i="2"/>
  <c r="Z896" i="2"/>
  <c r="Z999" i="2"/>
  <c r="Z754" i="2"/>
  <c r="Z870" i="2"/>
  <c r="Z631" i="2"/>
  <c r="Z388" i="2"/>
  <c r="Z869" i="2"/>
  <c r="Z348" i="2"/>
  <c r="Z718" i="2"/>
  <c r="Z541" i="2"/>
  <c r="Z981" i="2"/>
  <c r="Z757" i="2"/>
  <c r="Z460" i="2"/>
  <c r="Z980" i="2"/>
  <c r="Z600" i="2"/>
  <c r="Z451" i="2"/>
  <c r="Z552" i="2"/>
  <c r="Z903" i="2"/>
  <c r="Z656" i="2"/>
  <c r="Z532" i="2"/>
  <c r="Z784" i="2"/>
  <c r="Z386" i="2"/>
  <c r="Z732" i="2"/>
  <c r="Z613" i="2"/>
  <c r="Z618" i="2"/>
  <c r="Z648" i="2"/>
  <c r="Z598" i="2"/>
  <c r="Z561" i="2"/>
  <c r="Z822" i="2"/>
  <c r="Z860" i="2"/>
  <c r="Z959" i="2"/>
  <c r="Z456" i="2"/>
  <c r="Z416" i="2"/>
  <c r="Z490" i="2"/>
  <c r="Z472" i="2"/>
  <c r="Z659" i="2"/>
  <c r="Z731" i="2"/>
  <c r="Z494" i="2"/>
  <c r="Z654" i="2"/>
  <c r="Z403" i="2"/>
  <c r="Z676" i="2"/>
  <c r="Z438" i="2"/>
  <c r="Z443" i="2"/>
  <c r="Z554" i="2"/>
  <c r="Z647" i="2"/>
  <c r="Z640" i="2"/>
  <c r="Z417" i="2"/>
  <c r="Z410" i="2"/>
  <c r="Z758" i="2"/>
  <c r="Z360" i="2"/>
  <c r="Z615" i="2"/>
  <c r="Z789" i="2"/>
  <c r="Z766" i="2"/>
  <c r="Z614" i="2"/>
  <c r="Z778" i="2"/>
  <c r="Z619" i="2"/>
  <c r="Z914" i="2"/>
  <c r="Z432" i="2"/>
  <c r="Z846" i="2"/>
  <c r="Z712" i="2"/>
  <c r="Z664" i="2"/>
  <c r="Z783" i="2"/>
  <c r="Z342" i="2"/>
  <c r="Z576" i="2"/>
  <c r="Z971" i="2"/>
  <c r="Z585" i="2"/>
  <c r="Z497" i="2"/>
  <c r="Z392" i="2"/>
  <c r="Z994" i="2"/>
  <c r="Z672" i="2"/>
  <c r="Z434" i="2"/>
  <c r="Z462" i="2"/>
  <c r="Z604" i="2"/>
  <c r="Z814" i="2"/>
  <c r="Z899" i="2"/>
  <c r="Z391" i="2"/>
  <c r="Z479" i="2"/>
  <c r="Z573" i="2"/>
  <c r="Z466" i="2"/>
  <c r="Z396" i="2"/>
  <c r="Z919" i="2"/>
  <c r="Z428" i="2"/>
  <c r="Z506" i="2"/>
  <c r="Z511" i="2"/>
  <c r="Z983" i="2"/>
  <c r="Z889" i="2"/>
  <c r="Z569" i="2"/>
  <c r="Z608" i="2"/>
  <c r="Z496" i="2"/>
  <c r="Z461" i="2"/>
  <c r="Z796" i="2"/>
  <c r="Z399" i="2"/>
  <c r="Z844" i="2"/>
  <c r="Z961" i="2"/>
  <c r="Z495" i="2"/>
  <c r="Z507" i="2"/>
  <c r="Z826" i="2"/>
  <c r="Z501" i="2"/>
  <c r="Z825" i="2"/>
  <c r="Z908" i="2"/>
  <c r="Z420" i="2"/>
  <c r="Z341" i="2"/>
  <c r="Z431" i="2"/>
  <c r="Z626" i="2"/>
  <c r="Z845" i="2"/>
  <c r="Z907" i="2"/>
  <c r="Z939" i="2"/>
  <c r="Z564" i="2"/>
  <c r="Z571" i="2"/>
  <c r="Z849" i="2"/>
  <c r="Z821" i="2"/>
  <c r="Z250" i="2"/>
  <c r="Z991" i="2"/>
  <c r="Z737" i="2"/>
  <c r="Z441" i="2"/>
  <c r="Z742" i="2"/>
  <c r="Z747" i="2"/>
  <c r="Z875" i="2"/>
  <c r="Z776" i="2"/>
  <c r="Z904" i="2"/>
  <c r="Z1004" i="2"/>
  <c r="Z249" i="2"/>
  <c r="Z708" i="2"/>
  <c r="Z734" i="2"/>
  <c r="Z651" i="2"/>
  <c r="Z540" i="2"/>
  <c r="Z412" i="2"/>
  <c r="Z655" i="2"/>
  <c r="Z788" i="2"/>
  <c r="Z377" i="2"/>
  <c r="Z867" i="2"/>
  <c r="Z533" i="2"/>
  <c r="Z560" i="2"/>
  <c r="Z921" i="2"/>
  <c r="Z759" i="2"/>
  <c r="Z596" i="2"/>
  <c r="Z646" i="2"/>
  <c r="Z714" i="2"/>
  <c r="Z419" i="2"/>
  <c r="Z891" i="2"/>
  <c r="Z941" i="2"/>
  <c r="Z722" i="2"/>
  <c r="Z513" i="2"/>
  <c r="Z804" i="2"/>
  <c r="Z756" i="2"/>
  <c r="Z605" i="2"/>
  <c r="Z406" i="2"/>
  <c r="Z795" i="2"/>
  <c r="Z953" i="2"/>
  <c r="Z636" i="2"/>
  <c r="Z688" i="2"/>
  <c r="Z878" i="2"/>
  <c r="Z581" i="2"/>
  <c r="Z510" i="2"/>
  <c r="Z471" i="2"/>
  <c r="Z694" i="2"/>
  <c r="Z978" i="2"/>
  <c r="Z940" i="2"/>
  <c r="Z445" i="2"/>
  <c r="Z950" i="2"/>
  <c r="Z895" i="2"/>
  <c r="Z799" i="2"/>
  <c r="Z345" i="2"/>
  <c r="Z864" i="2"/>
  <c r="Z684" i="2"/>
  <c r="Z373" i="2"/>
  <c r="Z424" i="2"/>
  <c r="Z469" i="2"/>
  <c r="Z542" i="2"/>
  <c r="Z582" i="2"/>
  <c r="Z616" i="2"/>
  <c r="Z858" i="2"/>
  <c r="Z437" i="2"/>
  <c r="Z493" i="2"/>
  <c r="Z530" i="2"/>
  <c r="Z969" i="2"/>
  <c r="Z709" i="2"/>
  <c r="Z486" i="2"/>
  <c r="Z407" i="2"/>
  <c r="Z683" i="2"/>
  <c r="Z843" i="2"/>
  <c r="Z467" i="2"/>
  <c r="Z535" i="2"/>
  <c r="Z902" i="2"/>
  <c r="Z367" i="2"/>
  <c r="Z831" i="2"/>
  <c r="Z824" i="2"/>
  <c r="Z362" i="2"/>
  <c r="Z369" i="2"/>
  <c r="Z877" i="2"/>
  <c r="Z988" i="2"/>
  <c r="Z492" i="2"/>
  <c r="Z743" i="2"/>
  <c r="Z584" i="2"/>
  <c r="Z588" i="2"/>
  <c r="Z958" i="2"/>
  <c r="Z1003" i="2"/>
  <c r="Z985" i="2"/>
  <c r="Z453" i="2"/>
  <c r="Z710" i="2"/>
  <c r="Z811" i="2"/>
  <c r="Z790" i="2"/>
  <c r="Z381" i="2"/>
  <c r="Z555" i="2"/>
  <c r="Z986" i="2"/>
  <c r="Z481" i="2"/>
  <c r="Z565" i="2"/>
  <c r="Z913" i="2"/>
  <c r="Z945" i="2"/>
  <c r="Z948" i="2"/>
  <c r="Z390" i="2"/>
  <c r="Z526" i="2"/>
  <c r="Z553" i="2"/>
  <c r="Z960" i="2"/>
  <c r="Z611" i="2"/>
  <c r="Z382" i="2"/>
  <c r="Z465" i="2"/>
  <c r="Z716" i="2"/>
  <c r="Z447" i="2"/>
  <c r="Z819" i="2"/>
  <c r="Z926" i="2"/>
  <c r="Z442" i="2"/>
  <c r="Z967" i="2"/>
  <c r="Z321" i="2"/>
  <c r="Z838" i="2"/>
  <c r="Z398" i="2"/>
  <c r="Z997" i="2"/>
  <c r="Z653" i="2"/>
  <c r="Z557" i="2"/>
  <c r="Z521" i="2"/>
  <c r="Z725" i="2"/>
  <c r="Z693" i="2"/>
  <c r="Z818" i="2"/>
  <c r="Z635" i="2"/>
  <c r="Z439" i="2"/>
  <c r="Z850" i="2"/>
  <c r="Z987" i="2"/>
  <c r="Z602" i="2"/>
  <c r="Z760" i="2"/>
  <c r="Z691" i="2"/>
  <c r="Z459" i="2"/>
  <c r="Z347" i="2"/>
  <c r="Z644" i="2"/>
  <c r="Z847" i="2"/>
  <c r="Z952" i="2"/>
  <c r="Z925" i="2"/>
  <c r="Z794" i="2"/>
  <c r="Z580" i="2"/>
  <c r="Z816" i="2"/>
  <c r="Z675" i="2"/>
  <c r="Z364" i="2"/>
  <c r="Z806" i="2"/>
  <c r="Z884" i="2"/>
  <c r="Z464" i="2"/>
  <c r="AC17" i="6"/>
  <c r="AC15" i="6"/>
  <c r="AC16" i="6"/>
  <c r="AH144" i="2" l="1"/>
  <c r="AK6" i="2"/>
  <c r="AK112" i="2"/>
  <c r="AK114" i="2"/>
  <c r="AK83" i="2"/>
  <c r="AK127" i="2"/>
  <c r="AJ5" i="2"/>
  <c r="AK57" i="2"/>
  <c r="AK116" i="2"/>
  <c r="AI124" i="2"/>
  <c r="AH124" i="2"/>
  <c r="AK70" i="2"/>
  <c r="AK100" i="2"/>
  <c r="AH79" i="2"/>
  <c r="AI79" i="2"/>
  <c r="AI127" i="2"/>
  <c r="AH127" i="2"/>
  <c r="AK52" i="2"/>
  <c r="AK89" i="2"/>
  <c r="AK84" i="2"/>
  <c r="AK101" i="2"/>
  <c r="AK107" i="2"/>
  <c r="AK55" i="2"/>
  <c r="AH82" i="2"/>
  <c r="AI82" i="2"/>
  <c r="AK133" i="2"/>
  <c r="AK121" i="2"/>
  <c r="AK44" i="2"/>
  <c r="AK125" i="2"/>
  <c r="AI94" i="2"/>
  <c r="AH94" i="2"/>
  <c r="AK42" i="2"/>
  <c r="AK72" i="2"/>
  <c r="AI76" i="2"/>
  <c r="AH76" i="2"/>
  <c r="AK41" i="2"/>
  <c r="AK111" i="2"/>
  <c r="AH129" i="2"/>
  <c r="AI125" i="2"/>
  <c r="AH125" i="2"/>
  <c r="AK109" i="2"/>
  <c r="AK104" i="2"/>
  <c r="AH95" i="2"/>
  <c r="AI95" i="2"/>
  <c r="AI91" i="2"/>
  <c r="AH91" i="2"/>
  <c r="AK80" i="2"/>
  <c r="AK92" i="2"/>
  <c r="AK118" i="2"/>
  <c r="AK46" i="2"/>
  <c r="AK90" i="2"/>
  <c r="AK126" i="2"/>
  <c r="AK88" i="2"/>
  <c r="AK108" i="2"/>
  <c r="AK99" i="2"/>
  <c r="AK130" i="2"/>
  <c r="AK85" i="2"/>
  <c r="AK62" i="2"/>
  <c r="AK115" i="2"/>
  <c r="AK65" i="2"/>
  <c r="AK51" i="2"/>
  <c r="AK54" i="2"/>
  <c r="AK73" i="2"/>
  <c r="AK53" i="2"/>
  <c r="AK131" i="2"/>
  <c r="AK105" i="2"/>
  <c r="AK129" i="2"/>
  <c r="AK128" i="2"/>
  <c r="AK110" i="2"/>
  <c r="AK50" i="2"/>
  <c r="AI78" i="2"/>
  <c r="AH78" i="2"/>
  <c r="AK45" i="2"/>
  <c r="AI93" i="2"/>
  <c r="AH93" i="2"/>
  <c r="AK87" i="2"/>
  <c r="AI75" i="2"/>
  <c r="AH75" i="2"/>
  <c r="AK40" i="2"/>
  <c r="AK106" i="2"/>
  <c r="AH96" i="2"/>
  <c r="AI96" i="2"/>
  <c r="AK48" i="2"/>
  <c r="AK67" i="2"/>
  <c r="AK74" i="2"/>
  <c r="AK122" i="2"/>
  <c r="AK98" i="2"/>
  <c r="AK68" i="2"/>
  <c r="AK49" i="2"/>
  <c r="AK71" i="2"/>
  <c r="AK61" i="2"/>
  <c r="AH123" i="2"/>
  <c r="AI123" i="2"/>
  <c r="AH60" i="2"/>
  <c r="AK102" i="2"/>
  <c r="AH107" i="2"/>
  <c r="AK124" i="2"/>
  <c r="AK120" i="2"/>
  <c r="AK132" i="2"/>
  <c r="AK113" i="2"/>
  <c r="AK103" i="2"/>
  <c r="AK58" i="2"/>
  <c r="AK60" i="2"/>
  <c r="AI126" i="2"/>
  <c r="AH126" i="2"/>
  <c r="AK66" i="2"/>
  <c r="AK64" i="2"/>
  <c r="AK117" i="2"/>
  <c r="AI122" i="2"/>
  <c r="AH122" i="2"/>
  <c r="AI77" i="2"/>
  <c r="AH77" i="2"/>
  <c r="AK123" i="2"/>
  <c r="AK119" i="2"/>
  <c r="AK86" i="2"/>
  <c r="AK69" i="2"/>
  <c r="AK56" i="2"/>
  <c r="AH97" i="2"/>
  <c r="AI97" i="2"/>
  <c r="AK81" i="2"/>
  <c r="AK63" i="2"/>
  <c r="AK47" i="2"/>
  <c r="AK43" i="2"/>
  <c r="AK59" i="2"/>
  <c r="AI101" i="2"/>
  <c r="AH101" i="2"/>
  <c r="AH51" i="2"/>
  <c r="AI51" i="2"/>
  <c r="AH55" i="2"/>
  <c r="AI55" i="2"/>
  <c r="AH7" i="2"/>
  <c r="AI7" i="2"/>
  <c r="AH89" i="2"/>
  <c r="AI89" i="2"/>
  <c r="AH67" i="2"/>
  <c r="AI67" i="2"/>
  <c r="AK141" i="2"/>
  <c r="AH52" i="2"/>
  <c r="AI52" i="2"/>
  <c r="AI43" i="2"/>
  <c r="AH43" i="2"/>
  <c r="AI71" i="2"/>
  <c r="AH71" i="2"/>
  <c r="AI74" i="2"/>
  <c r="AH74" i="2"/>
  <c r="AI10" i="2"/>
  <c r="AH10" i="2"/>
  <c r="AI29" i="2"/>
  <c r="AH29" i="2"/>
  <c r="AI136" i="2"/>
  <c r="AH136" i="2"/>
  <c r="AI40" i="2"/>
  <c r="AH40" i="2"/>
  <c r="AI5" i="2"/>
  <c r="AH5" i="2"/>
  <c r="AI118" i="2"/>
  <c r="AH118" i="2"/>
  <c r="AI131" i="2"/>
  <c r="AH131" i="2"/>
  <c r="AK134" i="2"/>
  <c r="AH47" i="2"/>
  <c r="AI47" i="2"/>
  <c r="AH92" i="2"/>
  <c r="AI92" i="2"/>
  <c r="AH99" i="2"/>
  <c r="AI99" i="2"/>
  <c r="AI142" i="2"/>
  <c r="AH142" i="2"/>
  <c r="AH111" i="2"/>
  <c r="AI111" i="2"/>
  <c r="AH85" i="2"/>
  <c r="AI85" i="2"/>
  <c r="AI16" i="2"/>
  <c r="AH16" i="2"/>
  <c r="AH53" i="2"/>
  <c r="AI53" i="2"/>
  <c r="AH24" i="2"/>
  <c r="AI24" i="2"/>
  <c r="AI119" i="2"/>
  <c r="AH119" i="2"/>
  <c r="AH18" i="2"/>
  <c r="AI18" i="2"/>
  <c r="AK138" i="2"/>
  <c r="AI12" i="2"/>
  <c r="AH12" i="2"/>
  <c r="AI104" i="2"/>
  <c r="AH104" i="2"/>
  <c r="AH106" i="2"/>
  <c r="AI106" i="2"/>
  <c r="AI37" i="2"/>
  <c r="AH37" i="2"/>
  <c r="AH26" i="2"/>
  <c r="AI26" i="2"/>
  <c r="AI128" i="2"/>
  <c r="AH128" i="2"/>
  <c r="AH102" i="2"/>
  <c r="AI102" i="2"/>
  <c r="AI109" i="2"/>
  <c r="AH109" i="2"/>
  <c r="AI84" i="2"/>
  <c r="AH84" i="2"/>
  <c r="AH112" i="2"/>
  <c r="AI112" i="2"/>
  <c r="AI21" i="2"/>
  <c r="AH21" i="2"/>
  <c r="AI117" i="2"/>
  <c r="AH117" i="2"/>
  <c r="AI56" i="2"/>
  <c r="AH56" i="2"/>
  <c r="AK139" i="2"/>
  <c r="AK143" i="2"/>
  <c r="AI139" i="2"/>
  <c r="AH139" i="2"/>
  <c r="AH81" i="2"/>
  <c r="AI81" i="2"/>
  <c r="AI38" i="2"/>
  <c r="AH38" i="2"/>
  <c r="AI65" i="2"/>
  <c r="AH65" i="2"/>
  <c r="AK136" i="2"/>
  <c r="AH11" i="2"/>
  <c r="AI11" i="2"/>
  <c r="AI59" i="2"/>
  <c r="AH59" i="2"/>
  <c r="AI14" i="2"/>
  <c r="AH14" i="2"/>
  <c r="AI42" i="2"/>
  <c r="AH42" i="2"/>
  <c r="AH27" i="2"/>
  <c r="AI27" i="2"/>
  <c r="AI83" i="2"/>
  <c r="AH83" i="2"/>
  <c r="AH32" i="2"/>
  <c r="AI32" i="2"/>
  <c r="AI113" i="2"/>
  <c r="AH113" i="2"/>
  <c r="AI45" i="2"/>
  <c r="AH45" i="2"/>
  <c r="AI143" i="2"/>
  <c r="AH143" i="2"/>
  <c r="AI129" i="2"/>
  <c r="AI90" i="2"/>
  <c r="AH90" i="2"/>
  <c r="AI140" i="2"/>
  <c r="AH140" i="2"/>
  <c r="AH46" i="2"/>
  <c r="AI46" i="2"/>
  <c r="AI116" i="2"/>
  <c r="AH116" i="2"/>
  <c r="AH35" i="2"/>
  <c r="AI35" i="2"/>
  <c r="AH30" i="2"/>
  <c r="AI30" i="2"/>
  <c r="AI22" i="2"/>
  <c r="AH22" i="2"/>
  <c r="AH64" i="2"/>
  <c r="AI64" i="2"/>
  <c r="AI66" i="2"/>
  <c r="AH66" i="2"/>
  <c r="AI88" i="2"/>
  <c r="AH88" i="2"/>
  <c r="AI36" i="2"/>
  <c r="AH36" i="2"/>
  <c r="AH70" i="2"/>
  <c r="AI70" i="2"/>
  <c r="AI107" i="2"/>
  <c r="AI133" i="2"/>
  <c r="AH133" i="2"/>
  <c r="AI41" i="2"/>
  <c r="AH41" i="2"/>
  <c r="AI48" i="2"/>
  <c r="AH48" i="2"/>
  <c r="AK142" i="2"/>
  <c r="AI120" i="2"/>
  <c r="AH120" i="2"/>
  <c r="AH31" i="2"/>
  <c r="AI31" i="2"/>
  <c r="AH28" i="2"/>
  <c r="AI28" i="2"/>
  <c r="AH17" i="2"/>
  <c r="AI17" i="2"/>
  <c r="AK137" i="2"/>
  <c r="AI138" i="2"/>
  <c r="AH138" i="2"/>
  <c r="AH86" i="2"/>
  <c r="AI86" i="2"/>
  <c r="AI72" i="2"/>
  <c r="AH72" i="2"/>
  <c r="AI34" i="2"/>
  <c r="AH34" i="2"/>
  <c r="AK140" i="2"/>
  <c r="AH114" i="2"/>
  <c r="AI114" i="2"/>
  <c r="AH115" i="2"/>
  <c r="AI115" i="2"/>
  <c r="AI39" i="2"/>
  <c r="AH39" i="2"/>
  <c r="AI132" i="2"/>
  <c r="AH132" i="2"/>
  <c r="AI73" i="2"/>
  <c r="AH73" i="2"/>
  <c r="AI19" i="2"/>
  <c r="AH19" i="2"/>
  <c r="AH8" i="2"/>
  <c r="AI8" i="2"/>
  <c r="AI100" i="2"/>
  <c r="AH100" i="2"/>
  <c r="AH87" i="2"/>
  <c r="AI87" i="2"/>
  <c r="AI60" i="2"/>
  <c r="AI61" i="2"/>
  <c r="AH61" i="2"/>
  <c r="AI15" i="2"/>
  <c r="AH15" i="2"/>
  <c r="AH63" i="2"/>
  <c r="AI63" i="2"/>
  <c r="AH50" i="2"/>
  <c r="AI50" i="2"/>
  <c r="AH121" i="2"/>
  <c r="AI121" i="2"/>
  <c r="AI57" i="2"/>
  <c r="AH57" i="2"/>
  <c r="AI130" i="2"/>
  <c r="AH130" i="2"/>
  <c r="AH69" i="2"/>
  <c r="AI69" i="2"/>
  <c r="AI141" i="2"/>
  <c r="AH141" i="2"/>
  <c r="AI13" i="2"/>
  <c r="AH13" i="2"/>
  <c r="AI6" i="2"/>
  <c r="AH6" i="2"/>
  <c r="AI80" i="2"/>
  <c r="AH80" i="2"/>
  <c r="AH68" i="2"/>
  <c r="AI68" i="2"/>
  <c r="AI108" i="2"/>
  <c r="AH108" i="2"/>
  <c r="AH9" i="2"/>
  <c r="AI9" i="2"/>
  <c r="AH110" i="2"/>
  <c r="AI110" i="2"/>
  <c r="AI105" i="2"/>
  <c r="AH105" i="2"/>
  <c r="AI98" i="2"/>
  <c r="AH98" i="2"/>
  <c r="AI20" i="2"/>
  <c r="AH20" i="2"/>
  <c r="AI44" i="2"/>
  <c r="AH44" i="2"/>
  <c r="AI134" i="2"/>
  <c r="AH134" i="2"/>
  <c r="AI62" i="2"/>
  <c r="AH62" i="2"/>
  <c r="AI33" i="2"/>
  <c r="AH33" i="2"/>
  <c r="AI135" i="2"/>
  <c r="AH135" i="2"/>
  <c r="AH23" i="2"/>
  <c r="AI23" i="2"/>
  <c r="AI58" i="2"/>
  <c r="AH58" i="2"/>
  <c r="AH103" i="2"/>
  <c r="AI103" i="2"/>
  <c r="AK135" i="2"/>
  <c r="AH25" i="2"/>
  <c r="AI25" i="2"/>
  <c r="AI137" i="2"/>
  <c r="AH137" i="2"/>
  <c r="AH49" i="2"/>
  <c r="AI49" i="2"/>
  <c r="AH54" i="2"/>
  <c r="AI54" i="2"/>
  <c r="AK14" i="2"/>
  <c r="AK29" i="2"/>
  <c r="AK8" i="2"/>
  <c r="AK79" i="2"/>
  <c r="AK13" i="2"/>
  <c r="AK26" i="2"/>
  <c r="AK77" i="2"/>
  <c r="AK33" i="2"/>
  <c r="AK18" i="2"/>
  <c r="AK11" i="2"/>
  <c r="AK32" i="2"/>
  <c r="AK28" i="2"/>
  <c r="AK38" i="2"/>
  <c r="AK34" i="2"/>
  <c r="AK22" i="2"/>
  <c r="AK97" i="2"/>
  <c r="AK82" i="2"/>
  <c r="AK39" i="2"/>
  <c r="AK20" i="2"/>
  <c r="AK24" i="2"/>
  <c r="AK23" i="2"/>
  <c r="AK9" i="2"/>
  <c r="AK7" i="2"/>
  <c r="AK12" i="2"/>
  <c r="AK37" i="2"/>
  <c r="AK21" i="2"/>
  <c r="AK96" i="2"/>
  <c r="AK91" i="2"/>
  <c r="AK27" i="2"/>
  <c r="AK36" i="2"/>
  <c r="AK76" i="2"/>
  <c r="AK30" i="2"/>
  <c r="AK19" i="2"/>
  <c r="AK15" i="2"/>
  <c r="AK10" i="2"/>
  <c r="AK93" i="2"/>
  <c r="AK75" i="2"/>
  <c r="AK94" i="2"/>
  <c r="AK25" i="2"/>
  <c r="AK95" i="2"/>
  <c r="AK16" i="2"/>
  <c r="AK17" i="2"/>
  <c r="AK78" i="2"/>
  <c r="AK31" i="2"/>
  <c r="AK35" i="2"/>
  <c r="AJ6" i="2"/>
  <c r="T112" i="6"/>
  <c r="AK168" i="2"/>
  <c r="AK149" i="2"/>
  <c r="AK293" i="2"/>
  <c r="AK234" i="2"/>
  <c r="AK229" i="2"/>
  <c r="AK281" i="2"/>
  <c r="AK303" i="2"/>
  <c r="AK214" i="2"/>
  <c r="AK173" i="2"/>
  <c r="AK165" i="2"/>
  <c r="AK248" i="2"/>
  <c r="AK297" i="2"/>
  <c r="AK178" i="2"/>
  <c r="AK241" i="2"/>
  <c r="AK257" i="2"/>
  <c r="AK202" i="2"/>
  <c r="AK289" i="2"/>
  <c r="AK187" i="2"/>
  <c r="AK256" i="2"/>
  <c r="AJ50" i="2"/>
  <c r="AK188" i="2"/>
  <c r="AK154" i="2"/>
  <c r="AK184" i="2"/>
  <c r="AK194" i="2"/>
  <c r="AK310" i="2"/>
  <c r="AK171" i="2"/>
  <c r="AK193" i="2"/>
  <c r="AK294" i="2"/>
  <c r="AK323" i="2"/>
  <c r="AK200" i="2"/>
  <c r="AK209" i="2"/>
  <c r="AJ14" i="2"/>
  <c r="AK228" i="2"/>
  <c r="AK307" i="2"/>
  <c r="AK287" i="2"/>
  <c r="AK213" i="2"/>
  <c r="AK203" i="2"/>
  <c r="AK316" i="2"/>
  <c r="AK227" i="2"/>
  <c r="AK174" i="2"/>
  <c r="AK219" i="2"/>
  <c r="AK176" i="2"/>
  <c r="AK271" i="2"/>
  <c r="AK179" i="2"/>
  <c r="AK266" i="2"/>
  <c r="AK211" i="2"/>
  <c r="AK159" i="2"/>
  <c r="AK170" i="2"/>
  <c r="AK315" i="2"/>
  <c r="AK155" i="2"/>
  <c r="AK255" i="2"/>
  <c r="AK152" i="2"/>
  <c r="AK258" i="2"/>
  <c r="AK151" i="2"/>
  <c r="AK222" i="2"/>
  <c r="AK183" i="2"/>
  <c r="AK309" i="2"/>
  <c r="AK180" i="2"/>
  <c r="AK272" i="2"/>
  <c r="AK312" i="2"/>
  <c r="AK208" i="2"/>
  <c r="AK251" i="2"/>
  <c r="AK181" i="2"/>
  <c r="AK201" i="2"/>
  <c r="AJ45" i="2"/>
  <c r="AK195" i="2"/>
  <c r="AK292" i="2"/>
  <c r="AK167" i="2"/>
  <c r="AK206" i="2"/>
  <c r="AK230" i="2"/>
  <c r="AK320" i="2"/>
  <c r="AK197" i="2"/>
  <c r="AK252" i="2"/>
  <c r="AK225" i="2"/>
  <c r="AK261" i="2"/>
  <c r="AK237" i="2"/>
  <c r="AK169" i="2"/>
  <c r="AK226" i="2"/>
  <c r="AK223" i="2"/>
  <c r="AK305" i="2"/>
  <c r="AK144" i="2"/>
  <c r="AK153" i="2"/>
  <c r="AK286" i="2"/>
  <c r="AK221" i="2"/>
  <c r="AK182" i="2"/>
  <c r="AK215" i="2"/>
  <c r="AK262" i="2"/>
  <c r="AK146" i="2"/>
  <c r="AK185" i="2"/>
  <c r="AK273" i="2"/>
  <c r="AK270" i="2"/>
  <c r="AK175" i="2"/>
  <c r="AK290" i="2"/>
  <c r="AK260" i="2"/>
  <c r="AK253" i="2"/>
  <c r="AK296" i="2"/>
  <c r="AK224" i="2"/>
  <c r="AK244" i="2"/>
  <c r="AK199" i="2"/>
  <c r="AK313" i="2"/>
  <c r="AK163" i="2"/>
  <c r="AK220" i="2"/>
  <c r="AK148" i="2"/>
  <c r="AK314" i="2"/>
  <c r="AK236" i="2"/>
  <c r="AK299" i="2"/>
  <c r="AK298" i="2"/>
  <c r="AK276" i="2"/>
  <c r="AK196" i="2"/>
  <c r="AK204" i="2"/>
  <c r="AK288" i="2"/>
  <c r="AK218" i="2"/>
  <c r="AK162" i="2"/>
  <c r="AK242" i="2"/>
  <c r="AK284" i="2"/>
  <c r="AK190" i="2"/>
  <c r="AK189" i="2"/>
  <c r="AK160" i="2"/>
  <c r="AK147" i="2"/>
  <c r="AK157" i="2"/>
  <c r="AK192" i="2"/>
  <c r="AK304" i="2"/>
  <c r="AK238" i="2"/>
  <c r="AK243" i="2"/>
  <c r="AK279" i="2"/>
  <c r="AK269" i="2"/>
  <c r="AK186" i="2"/>
  <c r="AK300" i="2"/>
  <c r="AK198" i="2"/>
  <c r="AK231" i="2"/>
  <c r="AK191" i="2"/>
  <c r="AK302" i="2"/>
  <c r="AJ18" i="2"/>
  <c r="AK247" i="2"/>
  <c r="AK275" i="2"/>
  <c r="AK317" i="2"/>
  <c r="AK278" i="2"/>
  <c r="AK268" i="2"/>
  <c r="AK282" i="2"/>
  <c r="AK217" i="2"/>
  <c r="AK306" i="2"/>
  <c r="AK324" i="2"/>
  <c r="AK177" i="2"/>
  <c r="AK172" i="2"/>
  <c r="AK205" i="2"/>
  <c r="AK311" i="2"/>
  <c r="AK259" i="2"/>
  <c r="AK239" i="2"/>
  <c r="AK301" i="2"/>
  <c r="AK274" i="2"/>
  <c r="AK216" i="2"/>
  <c r="AK319" i="2"/>
  <c r="AK235" i="2"/>
  <c r="AK267" i="2"/>
  <c r="AK308" i="2"/>
  <c r="AK161" i="2"/>
  <c r="AK212" i="2"/>
  <c r="AK285" i="2"/>
  <c r="AK145" i="2"/>
  <c r="AK263" i="2"/>
  <c r="AK280" i="2"/>
  <c r="AK210" i="2"/>
  <c r="AK283" i="2"/>
  <c r="AK240" i="2"/>
  <c r="AK207" i="2"/>
  <c r="AK254" i="2"/>
  <c r="T212" i="6"/>
  <c r="T37" i="6"/>
  <c r="T38" i="6"/>
  <c r="T213" i="6"/>
  <c r="T63" i="6"/>
  <c r="T62" i="6"/>
  <c r="T237" i="6"/>
  <c r="T238" i="6"/>
  <c r="T113" i="6"/>
  <c r="T163" i="6"/>
  <c r="T162" i="6"/>
  <c r="T187" i="6"/>
  <c r="T138" i="6"/>
  <c r="T137" i="6"/>
  <c r="T13" i="6"/>
  <c r="T12" i="6"/>
  <c r="T88" i="6"/>
  <c r="T87" i="6"/>
  <c r="T188" i="6"/>
  <c r="AJ34" i="2"/>
  <c r="AJ57" i="2"/>
  <c r="AJ68" i="2"/>
  <c r="AJ8" i="2"/>
  <c r="AJ353" i="2"/>
  <c r="AI353" i="2"/>
  <c r="AH353" i="2"/>
  <c r="AJ20" i="2"/>
  <c r="AJ134" i="2"/>
  <c r="AJ62" i="2"/>
  <c r="AJ55" i="2"/>
  <c r="AJ7" i="2"/>
  <c r="AJ89" i="2"/>
  <c r="AJ67" i="2"/>
  <c r="AJ52" i="2"/>
  <c r="AJ82" i="2"/>
  <c r="AJ43" i="2"/>
  <c r="AJ12" i="2"/>
  <c r="AJ71" i="2"/>
  <c r="AJ33" i="2"/>
  <c r="AJ96" i="2"/>
  <c r="AJ19" i="2"/>
  <c r="AJ23" i="2"/>
  <c r="AJ137" i="2"/>
  <c r="AJ27" i="2"/>
  <c r="AJ83" i="2"/>
  <c r="AJ29" i="2"/>
  <c r="AJ136" i="2"/>
  <c r="AJ40" i="2"/>
  <c r="AJ118" i="2"/>
  <c r="AJ131" i="2"/>
  <c r="AJ47" i="2"/>
  <c r="AJ72" i="2"/>
  <c r="AJ48" i="2"/>
  <c r="AJ28" i="2"/>
  <c r="AJ58" i="2"/>
  <c r="AJ54" i="2"/>
  <c r="AJ140" i="2"/>
  <c r="AJ46" i="2"/>
  <c r="AJ139" i="2"/>
  <c r="AJ81" i="2"/>
  <c r="AJ38" i="2"/>
  <c r="AJ65" i="2"/>
  <c r="AJ11" i="2"/>
  <c r="AJ78" i="2"/>
  <c r="AJ93" i="2"/>
  <c r="AJ39" i="2"/>
  <c r="AJ97" i="2"/>
  <c r="AJ73" i="2"/>
  <c r="AJ138" i="2"/>
  <c r="AJ15" i="2"/>
  <c r="AJ41" i="2"/>
  <c r="AJ63" i="2"/>
  <c r="AJ92" i="2"/>
  <c r="AJ76" i="2"/>
  <c r="AJ143" i="2"/>
  <c r="AJ142" i="2"/>
  <c r="AJ135" i="2"/>
  <c r="AJ49" i="2"/>
  <c r="AJ69" i="2"/>
  <c r="AJ141" i="2"/>
  <c r="AJ61" i="2"/>
  <c r="AJ35" i="2"/>
  <c r="AH358" i="2"/>
  <c r="AJ358" i="2"/>
  <c r="AI358" i="2"/>
  <c r="AJ22" i="2"/>
  <c r="AJ64" i="2"/>
  <c r="AJ66" i="2"/>
  <c r="AJ53" i="2"/>
  <c r="AK158" i="2"/>
  <c r="AJ156" i="2"/>
  <c r="AI156" i="2"/>
  <c r="AH156" i="2"/>
  <c r="AI164" i="2"/>
  <c r="AH164" i="2"/>
  <c r="AJ164" i="2"/>
  <c r="AJ9" i="2"/>
  <c r="AJ44" i="2"/>
  <c r="AJ75" i="2"/>
  <c r="AJ74" i="2"/>
  <c r="AJ32" i="2"/>
  <c r="AJ24" i="2"/>
  <c r="AJ17" i="2"/>
  <c r="AJ10" i="2"/>
  <c r="AJ94" i="2"/>
  <c r="AK164" i="2"/>
  <c r="AJ51" i="2"/>
  <c r="AJ42" i="2"/>
  <c r="AJ90" i="2"/>
  <c r="AJ125" i="2"/>
  <c r="AJ95" i="2"/>
  <c r="AJ59" i="2"/>
  <c r="AJ127" i="2"/>
  <c r="AK156" i="2"/>
  <c r="AJ31" i="2"/>
  <c r="AJ79" i="2"/>
  <c r="AJ87" i="2"/>
  <c r="AJ25" i="2"/>
  <c r="AJ86" i="2"/>
  <c r="AK166" i="2"/>
  <c r="AJ60" i="2"/>
  <c r="AJ16" i="2"/>
  <c r="AJ37" i="2"/>
  <c r="AJ166" i="2"/>
  <c r="AI166" i="2"/>
  <c r="AH166" i="2"/>
  <c r="AJ26" i="2"/>
  <c r="AJ84" i="2"/>
  <c r="AJ21" i="2"/>
  <c r="AJ36" i="2"/>
  <c r="AJ70" i="2"/>
  <c r="AJ126" i="2"/>
  <c r="AJ13" i="2"/>
  <c r="AJ77" i="2"/>
  <c r="AH158" i="2"/>
  <c r="AJ158" i="2"/>
  <c r="AI158" i="2"/>
  <c r="AJ231" i="2"/>
  <c r="AI231" i="2"/>
  <c r="AH231" i="2"/>
  <c r="AJ104" i="2"/>
  <c r="AJ161" i="2"/>
  <c r="AI161" i="2"/>
  <c r="AH161" i="2"/>
  <c r="AI261" i="2"/>
  <c r="AH261" i="2"/>
  <c r="AJ261" i="2"/>
  <c r="AH175" i="2"/>
  <c r="AJ175" i="2"/>
  <c r="AI175" i="2"/>
  <c r="AJ204" i="2"/>
  <c r="AI204" i="2"/>
  <c r="AH204" i="2"/>
  <c r="AJ108" i="2"/>
  <c r="AJ159" i="2"/>
  <c r="AI159" i="2"/>
  <c r="AH159" i="2"/>
  <c r="AJ112" i="2"/>
  <c r="AJ200" i="2"/>
  <c r="AI200" i="2"/>
  <c r="AH200" i="2"/>
  <c r="AJ103" i="2"/>
  <c r="AH304" i="2"/>
  <c r="AJ304" i="2"/>
  <c r="AI304" i="2"/>
  <c r="AJ262" i="2"/>
  <c r="AI262" i="2"/>
  <c r="AH262" i="2"/>
  <c r="AH154" i="2"/>
  <c r="AJ154" i="2"/>
  <c r="AI154" i="2"/>
  <c r="AI152" i="2"/>
  <c r="AH152" i="2"/>
  <c r="AJ152" i="2"/>
  <c r="AJ172" i="2"/>
  <c r="AI172" i="2"/>
  <c r="AH172" i="2"/>
  <c r="AI305" i="2"/>
  <c r="AH305" i="2"/>
  <c r="AJ305" i="2"/>
  <c r="AJ284" i="2"/>
  <c r="AI284" i="2"/>
  <c r="AH284" i="2"/>
  <c r="AJ213" i="2"/>
  <c r="AI213" i="2"/>
  <c r="AH213" i="2"/>
  <c r="AJ298" i="2"/>
  <c r="AI298" i="2"/>
  <c r="AH298" i="2"/>
  <c r="AI268" i="2"/>
  <c r="AH268" i="2"/>
  <c r="AJ268" i="2"/>
  <c r="AJ122" i="2"/>
  <c r="AJ307" i="2"/>
  <c r="AI307" i="2"/>
  <c r="AH307" i="2"/>
  <c r="AI239" i="2"/>
  <c r="AH239" i="2"/>
  <c r="AJ239" i="2"/>
  <c r="AJ150" i="2"/>
  <c r="AI150" i="2"/>
  <c r="AH150" i="2"/>
  <c r="AJ197" i="2"/>
  <c r="AI197" i="2"/>
  <c r="AH197" i="2"/>
  <c r="AJ101" i="2"/>
  <c r="AH281" i="2"/>
  <c r="AJ281" i="2"/>
  <c r="AI281" i="2"/>
  <c r="AJ110" i="2"/>
  <c r="AJ236" i="2"/>
  <c r="AI236" i="2"/>
  <c r="AH236" i="2"/>
  <c r="AH163" i="2"/>
  <c r="AJ163" i="2"/>
  <c r="AI163" i="2"/>
  <c r="AI286" i="2"/>
  <c r="AH286" i="2"/>
  <c r="AJ286" i="2"/>
  <c r="AJ105" i="2"/>
  <c r="AJ237" i="2"/>
  <c r="AI237" i="2"/>
  <c r="AH237" i="2"/>
  <c r="AJ98" i="2"/>
  <c r="AJ240" i="2"/>
  <c r="AI240" i="2"/>
  <c r="AH240" i="2"/>
  <c r="AI323" i="2"/>
  <c r="AH323" i="2"/>
  <c r="AJ323" i="2"/>
  <c r="AH151" i="2"/>
  <c r="AJ151" i="2"/>
  <c r="AI151" i="2"/>
  <c r="AJ186" i="2"/>
  <c r="AI186" i="2"/>
  <c r="AH186" i="2"/>
  <c r="AI222" i="2"/>
  <c r="AH222" i="2"/>
  <c r="AJ222" i="2"/>
  <c r="AJ218" i="2"/>
  <c r="AI218" i="2"/>
  <c r="AH218" i="2"/>
  <c r="AH260" i="2"/>
  <c r="AJ260" i="2"/>
  <c r="AI260" i="2"/>
  <c r="AH202" i="2"/>
  <c r="AJ202" i="2"/>
  <c r="AI202" i="2"/>
  <c r="AI309" i="2"/>
  <c r="AH309" i="2"/>
  <c r="AJ309" i="2"/>
  <c r="AJ283" i="2"/>
  <c r="AI283" i="2"/>
  <c r="AH283" i="2"/>
  <c r="AJ155" i="2"/>
  <c r="AI155" i="2"/>
  <c r="AH155" i="2"/>
  <c r="AJ209" i="2"/>
  <c r="AI209" i="2"/>
  <c r="AH209" i="2"/>
  <c r="AJ311" i="2"/>
  <c r="AI311" i="2"/>
  <c r="AH311" i="2"/>
  <c r="AJ223" i="2"/>
  <c r="AI223" i="2"/>
  <c r="AH223" i="2"/>
  <c r="AJ269" i="2"/>
  <c r="AI269" i="2"/>
  <c r="AH269" i="2"/>
  <c r="AJ280" i="2"/>
  <c r="AI280" i="2"/>
  <c r="AH280" i="2"/>
  <c r="AH326" i="2"/>
  <c r="AJ326" i="2"/>
  <c r="AI326" i="2"/>
  <c r="AJ120" i="2"/>
  <c r="AJ263" i="2"/>
  <c r="AI263" i="2"/>
  <c r="AH263" i="2"/>
  <c r="AJ146" i="2"/>
  <c r="AI146" i="2"/>
  <c r="AH146" i="2"/>
  <c r="AJ251" i="2"/>
  <c r="AI251" i="2"/>
  <c r="AH251" i="2"/>
  <c r="AI145" i="2"/>
  <c r="AH145" i="2"/>
  <c r="AJ145" i="2"/>
  <c r="AJ299" i="2"/>
  <c r="AI299" i="2"/>
  <c r="AH299" i="2"/>
  <c r="AH211" i="2"/>
  <c r="AJ211" i="2"/>
  <c r="AI211" i="2"/>
  <c r="AH296" i="2"/>
  <c r="AJ296" i="2"/>
  <c r="AI296" i="2"/>
  <c r="AJ230" i="2"/>
  <c r="AI230" i="2"/>
  <c r="AH230" i="2"/>
  <c r="AJ102" i="2"/>
  <c r="AI180" i="2"/>
  <c r="AH180" i="2"/>
  <c r="AJ180" i="2"/>
  <c r="AH207" i="2"/>
  <c r="AJ207" i="2"/>
  <c r="AI207" i="2"/>
  <c r="AJ109" i="2"/>
  <c r="AI169" i="2"/>
  <c r="AH169" i="2"/>
  <c r="AJ169" i="2"/>
  <c r="AH308" i="2"/>
  <c r="AJ308" i="2"/>
  <c r="AI308" i="2"/>
  <c r="AH215" i="2"/>
  <c r="AJ215" i="2"/>
  <c r="AI215" i="2"/>
  <c r="AJ254" i="2"/>
  <c r="AI254" i="2"/>
  <c r="AH254" i="2"/>
  <c r="AJ314" i="2"/>
  <c r="AI314" i="2"/>
  <c r="AH314" i="2"/>
  <c r="AI199" i="2"/>
  <c r="AH199" i="2"/>
  <c r="AJ199" i="2"/>
  <c r="AJ130" i="2"/>
  <c r="AJ275" i="2"/>
  <c r="AI275" i="2"/>
  <c r="AH275" i="2"/>
  <c r="AJ216" i="2"/>
  <c r="AI216" i="2"/>
  <c r="AH216" i="2"/>
  <c r="AJ114" i="2"/>
  <c r="AJ115" i="2"/>
  <c r="AJ190" i="2"/>
  <c r="AI190" i="2"/>
  <c r="AH190" i="2"/>
  <c r="AI184" i="2"/>
  <c r="AH184" i="2"/>
  <c r="AJ184" i="2"/>
  <c r="AJ123" i="2"/>
  <c r="AJ189" i="2"/>
  <c r="AI189" i="2"/>
  <c r="AH189" i="2"/>
  <c r="AJ124" i="2"/>
  <c r="AI168" i="2"/>
  <c r="AH168" i="2"/>
  <c r="AJ168" i="2"/>
  <c r="AJ100" i="2"/>
  <c r="AJ288" i="2"/>
  <c r="AI288" i="2"/>
  <c r="AH288" i="2"/>
  <c r="AJ173" i="2"/>
  <c r="AI173" i="2"/>
  <c r="AH173" i="2"/>
  <c r="AJ178" i="2"/>
  <c r="AI178" i="2"/>
  <c r="AH178" i="2"/>
  <c r="AI188" i="2"/>
  <c r="AH188" i="2"/>
  <c r="AJ188" i="2"/>
  <c r="AJ279" i="2"/>
  <c r="AI279" i="2"/>
  <c r="AH279" i="2"/>
  <c r="AJ328" i="2"/>
  <c r="AI328" i="2"/>
  <c r="AH328" i="2"/>
  <c r="AI313" i="2"/>
  <c r="AH313" i="2"/>
  <c r="AJ313" i="2"/>
  <c r="AI235" i="2"/>
  <c r="AH235" i="2"/>
  <c r="AJ235" i="2"/>
  <c r="AH179" i="2"/>
  <c r="AJ179" i="2"/>
  <c r="AI179" i="2"/>
  <c r="AJ324" i="2"/>
  <c r="AI324" i="2"/>
  <c r="AH324" i="2"/>
  <c r="AI327" i="2"/>
  <c r="AH327" i="2"/>
  <c r="AJ327" i="2"/>
  <c r="AJ210" i="2"/>
  <c r="AI210" i="2"/>
  <c r="AH210" i="2"/>
  <c r="AI292" i="2"/>
  <c r="AH292" i="2"/>
  <c r="AJ292" i="2"/>
  <c r="AJ266" i="2"/>
  <c r="AI266" i="2"/>
  <c r="AH266" i="2"/>
  <c r="AJ227" i="2"/>
  <c r="AI227" i="2"/>
  <c r="AH227" i="2"/>
  <c r="AJ302" i="2"/>
  <c r="AI302" i="2"/>
  <c r="AH302" i="2"/>
  <c r="AJ195" i="2"/>
  <c r="AI195" i="2"/>
  <c r="AH195" i="2"/>
  <c r="AJ289" i="2"/>
  <c r="AI289" i="2"/>
  <c r="AH289" i="2"/>
  <c r="AI253" i="2"/>
  <c r="AH253" i="2"/>
  <c r="AJ253" i="2"/>
  <c r="AJ255" i="2"/>
  <c r="AI255" i="2"/>
  <c r="AH255" i="2"/>
  <c r="AH312" i="2"/>
  <c r="AJ312" i="2"/>
  <c r="AI312" i="2"/>
  <c r="AI176" i="2"/>
  <c r="AH176" i="2"/>
  <c r="AJ176" i="2"/>
  <c r="AI297" i="2"/>
  <c r="AH297" i="2"/>
  <c r="AJ297" i="2"/>
  <c r="AJ106" i="2"/>
  <c r="AJ310" i="2"/>
  <c r="AI310" i="2"/>
  <c r="AH310" i="2"/>
  <c r="AJ259" i="2"/>
  <c r="AI259" i="2"/>
  <c r="AH259" i="2"/>
  <c r="AH272" i="2"/>
  <c r="AJ272" i="2"/>
  <c r="AI272" i="2"/>
  <c r="AJ177" i="2"/>
  <c r="AI177" i="2"/>
  <c r="AH177" i="2"/>
  <c r="AJ267" i="2"/>
  <c r="AI267" i="2"/>
  <c r="AH267" i="2"/>
  <c r="AH264" i="2"/>
  <c r="AJ264" i="2"/>
  <c r="AI264" i="2"/>
  <c r="AH276" i="2"/>
  <c r="AJ276" i="2"/>
  <c r="AI276" i="2"/>
  <c r="AH206" i="2"/>
  <c r="AJ206" i="2"/>
  <c r="AI206" i="2"/>
  <c r="AJ258" i="2"/>
  <c r="AI258" i="2"/>
  <c r="AH258" i="2"/>
  <c r="AJ85" i="2"/>
  <c r="AJ219" i="2"/>
  <c r="AI219" i="2"/>
  <c r="AH219" i="2"/>
  <c r="AI148" i="2"/>
  <c r="AH148" i="2"/>
  <c r="AJ148" i="2"/>
  <c r="AJ129" i="2"/>
  <c r="AI193" i="2"/>
  <c r="AH193" i="2"/>
  <c r="AJ193" i="2"/>
  <c r="AJ185" i="2"/>
  <c r="AI185" i="2"/>
  <c r="AH185" i="2"/>
  <c r="AI257" i="2"/>
  <c r="AH257" i="2"/>
  <c r="AJ257" i="2"/>
  <c r="AJ147" i="2"/>
  <c r="AI147" i="2"/>
  <c r="AH147" i="2"/>
  <c r="AJ241" i="2"/>
  <c r="AI241" i="2"/>
  <c r="AH241" i="2"/>
  <c r="AJ214" i="2"/>
  <c r="AI214" i="2"/>
  <c r="AH214" i="2"/>
  <c r="AH244" i="2"/>
  <c r="AJ244" i="2"/>
  <c r="AI244" i="2"/>
  <c r="AJ182" i="2"/>
  <c r="AI182" i="2"/>
  <c r="AH182" i="2"/>
  <c r="AJ116" i="2"/>
  <c r="AH225" i="2"/>
  <c r="AJ225" i="2"/>
  <c r="AI225" i="2"/>
  <c r="AJ306" i="2"/>
  <c r="AI306" i="2"/>
  <c r="AH306" i="2"/>
  <c r="AI273" i="2"/>
  <c r="AH273" i="2"/>
  <c r="AJ273" i="2"/>
  <c r="AI278" i="2"/>
  <c r="AH278" i="2"/>
  <c r="AJ278" i="2"/>
  <c r="AJ167" i="2"/>
  <c r="AI167" i="2"/>
  <c r="AH167" i="2"/>
  <c r="AJ294" i="2"/>
  <c r="AI294" i="2"/>
  <c r="AH294" i="2"/>
  <c r="AI317" i="2"/>
  <c r="AH317" i="2"/>
  <c r="AJ317" i="2"/>
  <c r="AI212" i="2"/>
  <c r="AH212" i="2"/>
  <c r="AJ212" i="2"/>
  <c r="AH220" i="2"/>
  <c r="AJ220" i="2"/>
  <c r="AI220" i="2"/>
  <c r="AJ274" i="2"/>
  <c r="AI274" i="2"/>
  <c r="AH274" i="2"/>
  <c r="AJ205" i="2"/>
  <c r="AI205" i="2"/>
  <c r="AH205" i="2"/>
  <c r="AH187" i="2"/>
  <c r="AJ187" i="2"/>
  <c r="AI187" i="2"/>
  <c r="AJ144" i="2"/>
  <c r="AI144" i="2"/>
  <c r="AH183" i="2"/>
  <c r="AJ183" i="2"/>
  <c r="AI183" i="2"/>
  <c r="AH191" i="2"/>
  <c r="AJ191" i="2"/>
  <c r="AI191" i="2"/>
  <c r="AJ157" i="2"/>
  <c r="AI157" i="2"/>
  <c r="AH157" i="2"/>
  <c r="AJ293" i="2"/>
  <c r="AI293" i="2"/>
  <c r="AH293" i="2"/>
  <c r="AI153" i="2"/>
  <c r="AH153" i="2"/>
  <c r="AJ153" i="2"/>
  <c r="AJ174" i="2"/>
  <c r="AI174" i="2"/>
  <c r="AH174" i="2"/>
  <c r="AJ171" i="2"/>
  <c r="AI171" i="2"/>
  <c r="AH171" i="2"/>
  <c r="AJ119" i="2"/>
  <c r="AJ121" i="2"/>
  <c r="AJ228" i="2"/>
  <c r="AI228" i="2"/>
  <c r="AH228" i="2"/>
  <c r="AJ287" i="2"/>
  <c r="AI287" i="2"/>
  <c r="AH287" i="2"/>
  <c r="AJ162" i="2"/>
  <c r="AI162" i="2"/>
  <c r="AH162" i="2"/>
  <c r="AJ80" i="2"/>
  <c r="AJ201" i="2"/>
  <c r="AI201" i="2"/>
  <c r="AH201" i="2"/>
  <c r="AJ128" i="2"/>
  <c r="AJ181" i="2"/>
  <c r="AI181" i="2"/>
  <c r="AH181" i="2"/>
  <c r="AI301" i="2"/>
  <c r="AH301" i="2"/>
  <c r="AJ301" i="2"/>
  <c r="AJ117" i="2"/>
  <c r="AH319" i="2"/>
  <c r="AJ319" i="2"/>
  <c r="AI319" i="2"/>
  <c r="AH271" i="2"/>
  <c r="AJ271" i="2"/>
  <c r="AI271" i="2"/>
  <c r="AJ88" i="2"/>
  <c r="AJ247" i="2"/>
  <c r="AI247" i="2"/>
  <c r="AH247" i="2"/>
  <c r="AH192" i="2"/>
  <c r="AJ192" i="2"/>
  <c r="AI192" i="2"/>
  <c r="AH256" i="2"/>
  <c r="AJ256" i="2"/>
  <c r="AI256" i="2"/>
  <c r="AJ224" i="2"/>
  <c r="AI224" i="2"/>
  <c r="AH224" i="2"/>
  <c r="AH248" i="2"/>
  <c r="AJ248" i="2"/>
  <c r="AI248" i="2"/>
  <c r="AH238" i="2"/>
  <c r="AJ238" i="2"/>
  <c r="AI238" i="2"/>
  <c r="AI243" i="2"/>
  <c r="AH243" i="2"/>
  <c r="AJ243" i="2"/>
  <c r="AI229" i="2"/>
  <c r="AH229" i="2"/>
  <c r="AJ229" i="2"/>
  <c r="AJ160" i="2"/>
  <c r="AI160" i="2"/>
  <c r="AH160" i="2"/>
  <c r="AH290" i="2"/>
  <c r="AJ290" i="2"/>
  <c r="AI290" i="2"/>
  <c r="AJ107" i="2"/>
  <c r="AJ133" i="2"/>
  <c r="AH316" i="2"/>
  <c r="AJ316" i="2"/>
  <c r="AI316" i="2"/>
  <c r="AJ303" i="2"/>
  <c r="AI303" i="2"/>
  <c r="AH303" i="2"/>
  <c r="AI149" i="2"/>
  <c r="AH149" i="2"/>
  <c r="AJ149" i="2"/>
  <c r="AI217" i="2"/>
  <c r="AH217" i="2"/>
  <c r="AJ217" i="2"/>
  <c r="AJ194" i="2"/>
  <c r="AI194" i="2"/>
  <c r="AH194" i="2"/>
  <c r="AH285" i="2"/>
  <c r="AJ285" i="2"/>
  <c r="AI285" i="2"/>
  <c r="AJ113" i="2"/>
  <c r="AI265" i="2"/>
  <c r="AH265" i="2"/>
  <c r="AJ265" i="2"/>
  <c r="AJ320" i="2"/>
  <c r="AI320" i="2"/>
  <c r="AH320" i="2"/>
  <c r="AI208" i="2"/>
  <c r="AH208" i="2"/>
  <c r="AJ208" i="2"/>
  <c r="AI203" i="2"/>
  <c r="AH203" i="2"/>
  <c r="AJ203" i="2"/>
  <c r="AJ99" i="2"/>
  <c r="AJ165" i="2"/>
  <c r="AI165" i="2"/>
  <c r="AH165" i="2"/>
  <c r="AI226" i="2"/>
  <c r="AH226" i="2"/>
  <c r="AJ226" i="2"/>
  <c r="AJ111" i="2"/>
  <c r="AI170" i="2"/>
  <c r="AH170" i="2"/>
  <c r="AJ170" i="2"/>
  <c r="AH221" i="2"/>
  <c r="AJ221" i="2"/>
  <c r="AI221" i="2"/>
  <c r="AJ315" i="2"/>
  <c r="AI315" i="2"/>
  <c r="AH315" i="2"/>
  <c r="AJ270" i="2"/>
  <c r="AI270" i="2"/>
  <c r="AH270" i="2"/>
  <c r="AJ252" i="2"/>
  <c r="AI252" i="2"/>
  <c r="AH252" i="2"/>
  <c r="AH242" i="2"/>
  <c r="AJ242" i="2"/>
  <c r="AI242" i="2"/>
  <c r="AI234" i="2"/>
  <c r="AH234" i="2"/>
  <c r="AJ234" i="2"/>
  <c r="AI282" i="2"/>
  <c r="AH282" i="2"/>
  <c r="AJ282" i="2"/>
  <c r="AJ196" i="2"/>
  <c r="AI196" i="2"/>
  <c r="AH196" i="2"/>
  <c r="AH198" i="2"/>
  <c r="AJ198" i="2"/>
  <c r="AI198" i="2"/>
  <c r="AJ325" i="2"/>
  <c r="AI325" i="2"/>
  <c r="AH325" i="2"/>
  <c r="AH300" i="2"/>
  <c r="AJ300" i="2"/>
  <c r="AI300" i="2"/>
  <c r="AJ335" i="2"/>
  <c r="AI335" i="2"/>
  <c r="AH335" i="2"/>
  <c r="AI867" i="2"/>
  <c r="AH867" i="2"/>
  <c r="AJ867" i="2"/>
  <c r="AH476" i="2"/>
  <c r="AJ476" i="2"/>
  <c r="AI476" i="2"/>
  <c r="AJ361" i="2"/>
  <c r="AI361" i="2"/>
  <c r="AH361" i="2"/>
  <c r="AJ407" i="2"/>
  <c r="AI407" i="2"/>
  <c r="AH407" i="2"/>
  <c r="AJ470" i="2"/>
  <c r="AI470" i="2"/>
  <c r="AH470" i="2"/>
  <c r="AJ526" i="2"/>
  <c r="AI526" i="2"/>
  <c r="AH526" i="2"/>
  <c r="AJ352" i="2"/>
  <c r="AI352" i="2"/>
  <c r="AH352" i="2"/>
  <c r="AJ650" i="2"/>
  <c r="AI650" i="2"/>
  <c r="AH650" i="2"/>
  <c r="AJ549" i="2"/>
  <c r="AI549" i="2"/>
  <c r="AH549" i="2"/>
  <c r="AJ762" i="2"/>
  <c r="AI762" i="2"/>
  <c r="AH762" i="2"/>
  <c r="AJ520" i="2"/>
  <c r="AI520" i="2"/>
  <c r="AH520" i="2"/>
  <c r="AH516" i="2"/>
  <c r="AJ516" i="2"/>
  <c r="AI516" i="2"/>
  <c r="AJ331" i="2"/>
  <c r="AI331" i="2"/>
  <c r="AH331" i="2"/>
  <c r="AJ246" i="2"/>
  <c r="AI246" i="2"/>
  <c r="AH246" i="2"/>
  <c r="AJ754" i="2"/>
  <c r="AI754" i="2"/>
  <c r="AH754" i="2"/>
  <c r="AH599" i="2"/>
  <c r="AJ599" i="2"/>
  <c r="AI599" i="2"/>
  <c r="AJ374" i="2"/>
  <c r="AI374" i="2"/>
  <c r="AH374" i="2"/>
  <c r="AJ697" i="2"/>
  <c r="AI697" i="2"/>
  <c r="AH697" i="2"/>
  <c r="AJ896" i="2"/>
  <c r="AI896" i="2"/>
  <c r="AH896" i="2"/>
  <c r="AJ844" i="2"/>
  <c r="AI844" i="2"/>
  <c r="AH844" i="2"/>
  <c r="AJ602" i="2"/>
  <c r="AI602" i="2"/>
  <c r="AH602" i="2"/>
  <c r="AJ387" i="2"/>
  <c r="AI387" i="2"/>
  <c r="AH387" i="2"/>
  <c r="AJ800" i="2"/>
  <c r="AI800" i="2"/>
  <c r="AH800" i="2"/>
  <c r="AJ755" i="2"/>
  <c r="AI755" i="2"/>
  <c r="AH755" i="2"/>
  <c r="AJ957" i="2"/>
  <c r="AI957" i="2"/>
  <c r="AH957" i="2"/>
  <c r="AJ849" i="2"/>
  <c r="AI849" i="2"/>
  <c r="AH849" i="2"/>
  <c r="AJ587" i="2"/>
  <c r="AI587" i="2"/>
  <c r="AH587" i="2"/>
  <c r="AJ704" i="2"/>
  <c r="AI704" i="2"/>
  <c r="AH704" i="2"/>
  <c r="AJ731" i="2"/>
  <c r="AI731" i="2"/>
  <c r="AH731" i="2"/>
  <c r="AJ933" i="2"/>
  <c r="AI933" i="2"/>
  <c r="AH933" i="2"/>
  <c r="AJ595" i="2"/>
  <c r="AI595" i="2"/>
  <c r="AH595" i="2"/>
  <c r="AJ994" i="2"/>
  <c r="AI994" i="2"/>
  <c r="AH994" i="2"/>
  <c r="AJ880" i="2"/>
  <c r="AI880" i="2"/>
  <c r="AH880" i="2"/>
  <c r="AJ828" i="2"/>
  <c r="AI828" i="2"/>
  <c r="AH828" i="2"/>
  <c r="AJ707" i="2"/>
  <c r="AI707" i="2"/>
  <c r="AH707" i="2"/>
  <c r="AJ773" i="2"/>
  <c r="AI773" i="2"/>
  <c r="AH773" i="2"/>
  <c r="AJ625" i="2"/>
  <c r="AI625" i="2"/>
  <c r="AH625" i="2"/>
  <c r="AJ683" i="2"/>
  <c r="AI683" i="2"/>
  <c r="AH683" i="2"/>
  <c r="AJ429" i="2"/>
  <c r="AI429" i="2"/>
  <c r="AH429" i="2"/>
  <c r="AJ482" i="2"/>
  <c r="AI482" i="2"/>
  <c r="AH482" i="2"/>
  <c r="AJ563" i="2"/>
  <c r="AI563" i="2"/>
  <c r="AH563" i="2"/>
  <c r="AJ594" i="2"/>
  <c r="AI594" i="2"/>
  <c r="AH594" i="2"/>
  <c r="AH982" i="2"/>
  <c r="AJ982" i="2"/>
  <c r="AI982" i="2"/>
  <c r="AJ577" i="2"/>
  <c r="AI577" i="2"/>
  <c r="AH577" i="2"/>
  <c r="AJ557" i="2"/>
  <c r="AI557" i="2"/>
  <c r="AH557" i="2"/>
  <c r="AJ689" i="2"/>
  <c r="AI689" i="2"/>
  <c r="AH689" i="2"/>
  <c r="AJ427" i="2"/>
  <c r="AI427" i="2"/>
  <c r="AH427" i="2"/>
  <c r="AJ480" i="2"/>
  <c r="AI480" i="2"/>
  <c r="AH480" i="2"/>
  <c r="AJ603" i="2"/>
  <c r="AI603" i="2"/>
  <c r="AH603" i="2"/>
  <c r="AI537" i="2"/>
  <c r="AH537" i="2"/>
  <c r="AJ537" i="2"/>
  <c r="AI356" i="2"/>
  <c r="AH356" i="2"/>
  <c r="AJ356" i="2"/>
  <c r="AJ789" i="2"/>
  <c r="AI789" i="2"/>
  <c r="AH789" i="2"/>
  <c r="AI588" i="2"/>
  <c r="AH588" i="2"/>
  <c r="AJ588" i="2"/>
  <c r="AJ641" i="2"/>
  <c r="AI641" i="2"/>
  <c r="AH641" i="2"/>
  <c r="AJ445" i="2"/>
  <c r="AI445" i="2"/>
  <c r="AH445" i="2"/>
  <c r="AJ498" i="2"/>
  <c r="AI498" i="2"/>
  <c r="AH498" i="2"/>
  <c r="AJ717" i="2"/>
  <c r="AI717" i="2"/>
  <c r="AH717" i="2"/>
  <c r="AJ512" i="2"/>
  <c r="AI512" i="2"/>
  <c r="AH512" i="2"/>
  <c r="AJ688" i="2"/>
  <c r="AI688" i="2"/>
  <c r="AH688" i="2"/>
  <c r="AH350" i="2"/>
  <c r="AJ350" i="2"/>
  <c r="AI350" i="2"/>
  <c r="AH623" i="2"/>
  <c r="AJ623" i="2"/>
  <c r="AI623" i="2"/>
  <c r="AJ533" i="2"/>
  <c r="AI533" i="2"/>
  <c r="AH533" i="2"/>
  <c r="AJ861" i="2"/>
  <c r="AI861" i="2"/>
  <c r="AH861" i="2"/>
  <c r="AJ952" i="2"/>
  <c r="AI952" i="2"/>
  <c r="AH952" i="2"/>
  <c r="AI899" i="2"/>
  <c r="AH899" i="2"/>
  <c r="AJ899" i="2"/>
  <c r="AJ922" i="2"/>
  <c r="AI922" i="2"/>
  <c r="AH922" i="2"/>
  <c r="AJ817" i="2"/>
  <c r="AI817" i="2"/>
  <c r="AH817" i="2"/>
  <c r="AJ865" i="2"/>
  <c r="AI865" i="2"/>
  <c r="AH865" i="2"/>
  <c r="AJ797" i="2"/>
  <c r="AI797" i="2"/>
  <c r="AH797" i="2"/>
  <c r="AJ954" i="2"/>
  <c r="AI954" i="2"/>
  <c r="AH954" i="2"/>
  <c r="AJ598" i="2"/>
  <c r="AI598" i="2"/>
  <c r="AH598" i="2"/>
  <c r="AI692" i="2"/>
  <c r="AH692" i="2"/>
  <c r="AJ692" i="2"/>
  <c r="AJ936" i="2"/>
  <c r="AI936" i="2"/>
  <c r="AH936" i="2"/>
  <c r="AJ661" i="2"/>
  <c r="AI661" i="2"/>
  <c r="AH661" i="2"/>
  <c r="AJ629" i="2"/>
  <c r="AI629" i="2"/>
  <c r="AH629" i="2"/>
  <c r="AJ56" i="2"/>
  <c r="AJ802" i="2"/>
  <c r="AI802" i="2"/>
  <c r="AH802" i="2"/>
  <c r="AJ560" i="2"/>
  <c r="AI560" i="2"/>
  <c r="AH560" i="2"/>
  <c r="AJ250" i="2"/>
  <c r="AI250" i="2"/>
  <c r="AH250" i="2"/>
  <c r="AJ953" i="2"/>
  <c r="AI953" i="2"/>
  <c r="AH953" i="2"/>
  <c r="AI489" i="2"/>
  <c r="AH489" i="2"/>
  <c r="AJ489" i="2"/>
  <c r="AH639" i="2"/>
  <c r="AJ639" i="2"/>
  <c r="AI639" i="2"/>
  <c r="AI481" i="2"/>
  <c r="AH481" i="2"/>
  <c r="AJ481" i="2"/>
  <c r="AJ351" i="2"/>
  <c r="AI351" i="2"/>
  <c r="AH351" i="2"/>
  <c r="AJ378" i="2"/>
  <c r="AI378" i="2"/>
  <c r="AH378" i="2"/>
  <c r="AJ597" i="2"/>
  <c r="AI597" i="2"/>
  <c r="AH597" i="2"/>
  <c r="AJ438" i="2"/>
  <c r="AI438" i="2"/>
  <c r="AH438" i="2"/>
  <c r="AJ770" i="2"/>
  <c r="AI770" i="2"/>
  <c r="AH770" i="2"/>
  <c r="AI497" i="2"/>
  <c r="AH497" i="2"/>
  <c r="AJ497" i="2"/>
  <c r="AJ528" i="2"/>
  <c r="AI528" i="2"/>
  <c r="AH528" i="2"/>
  <c r="AJ340" i="2"/>
  <c r="AI340" i="2"/>
  <c r="AH340" i="2"/>
  <c r="AH249" i="2"/>
  <c r="AJ249" i="2"/>
  <c r="AI249" i="2"/>
  <c r="AJ364" i="2"/>
  <c r="AI364" i="2"/>
  <c r="AH364" i="2"/>
  <c r="AJ921" i="2"/>
  <c r="AI921" i="2"/>
  <c r="AH921" i="2"/>
  <c r="AJ410" i="2"/>
  <c r="AI410" i="2"/>
  <c r="AH410" i="2"/>
  <c r="AJ487" i="2"/>
  <c r="AI487" i="2"/>
  <c r="AH487" i="2"/>
  <c r="AJ730" i="2"/>
  <c r="AI730" i="2"/>
  <c r="AH730" i="2"/>
  <c r="AI457" i="2"/>
  <c r="AH457" i="2"/>
  <c r="AJ457" i="2"/>
  <c r="AJ349" i="2"/>
  <c r="AI349" i="2"/>
  <c r="AH349" i="2"/>
  <c r="AH607" i="2"/>
  <c r="AJ607" i="2"/>
  <c r="AI607" i="2"/>
  <c r="AJ479" i="2"/>
  <c r="AI479" i="2"/>
  <c r="AH479" i="2"/>
  <c r="AJ722" i="2"/>
  <c r="AI722" i="2"/>
  <c r="AH722" i="2"/>
  <c r="AI449" i="2"/>
  <c r="AH449" i="2"/>
  <c r="AJ449" i="2"/>
  <c r="AJ573" i="2"/>
  <c r="AI573" i="2"/>
  <c r="AH573" i="2"/>
  <c r="AJ467" i="2"/>
  <c r="AI467" i="2"/>
  <c r="AH467" i="2"/>
  <c r="AJ832" i="2"/>
  <c r="AI832" i="2"/>
  <c r="AH832" i="2"/>
  <c r="AJ928" i="2"/>
  <c r="AI928" i="2"/>
  <c r="AH928" i="2"/>
  <c r="AI875" i="2"/>
  <c r="AH875" i="2"/>
  <c r="AJ875" i="2"/>
  <c r="AJ475" i="2"/>
  <c r="AI475" i="2"/>
  <c r="AH475" i="2"/>
  <c r="AI787" i="2"/>
  <c r="AH787" i="2"/>
  <c r="AJ787" i="2"/>
  <c r="AJ734" i="2"/>
  <c r="AI734" i="2"/>
  <c r="AH734" i="2"/>
  <c r="AJ989" i="2"/>
  <c r="AI989" i="2"/>
  <c r="AH989" i="2"/>
  <c r="AJ411" i="2"/>
  <c r="AI411" i="2"/>
  <c r="AH411" i="2"/>
  <c r="AJ763" i="2"/>
  <c r="AI763" i="2"/>
  <c r="AH763" i="2"/>
  <c r="AJ710" i="2"/>
  <c r="AI710" i="2"/>
  <c r="AH710" i="2"/>
  <c r="AJ965" i="2"/>
  <c r="AI965" i="2"/>
  <c r="AH965" i="2"/>
  <c r="AJ857" i="2"/>
  <c r="AI857" i="2"/>
  <c r="AH857" i="2"/>
  <c r="AJ419" i="2"/>
  <c r="AI419" i="2"/>
  <c r="AH419" i="2"/>
  <c r="AJ816" i="2"/>
  <c r="AI816" i="2"/>
  <c r="AH816" i="2"/>
  <c r="AJ912" i="2"/>
  <c r="AI912" i="2"/>
  <c r="AH912" i="2"/>
  <c r="AJ741" i="2"/>
  <c r="AI741" i="2"/>
  <c r="AH741" i="2"/>
  <c r="AJ593" i="2"/>
  <c r="AI593" i="2"/>
  <c r="AH593" i="2"/>
  <c r="AJ651" i="2"/>
  <c r="AI651" i="2"/>
  <c r="AH651" i="2"/>
  <c r="AJ397" i="2"/>
  <c r="AI397" i="2"/>
  <c r="AH397" i="2"/>
  <c r="AJ450" i="2"/>
  <c r="AI450" i="2"/>
  <c r="AH450" i="2"/>
  <c r="AH333" i="2"/>
  <c r="AJ333" i="2"/>
  <c r="AI333" i="2"/>
  <c r="AH950" i="2"/>
  <c r="AJ950" i="2"/>
  <c r="AI950" i="2"/>
  <c r="AJ690" i="2"/>
  <c r="AI690" i="2"/>
  <c r="AH690" i="2"/>
  <c r="AH548" i="2"/>
  <c r="AJ548" i="2"/>
  <c r="AI548" i="2"/>
  <c r="AJ558" i="2"/>
  <c r="AI558" i="2"/>
  <c r="AH558" i="2"/>
  <c r="AI321" i="2"/>
  <c r="AH321" i="2"/>
  <c r="AJ321" i="2"/>
  <c r="AJ657" i="2"/>
  <c r="AI657" i="2"/>
  <c r="AH657" i="2"/>
  <c r="AJ395" i="2"/>
  <c r="AI395" i="2"/>
  <c r="AH395" i="2"/>
  <c r="AJ448" i="2"/>
  <c r="AI448" i="2"/>
  <c r="AH448" i="2"/>
  <c r="AJ905" i="2"/>
  <c r="AI905" i="2"/>
  <c r="AH905" i="2"/>
  <c r="AJ757" i="2"/>
  <c r="AI757" i="2"/>
  <c r="AH757" i="2"/>
  <c r="AJ554" i="2"/>
  <c r="AI554" i="2"/>
  <c r="AH554" i="2"/>
  <c r="AJ609" i="2"/>
  <c r="AI609" i="2"/>
  <c r="AH609" i="2"/>
  <c r="AJ667" i="2"/>
  <c r="AI667" i="2"/>
  <c r="AH667" i="2"/>
  <c r="AJ413" i="2"/>
  <c r="AI413" i="2"/>
  <c r="AH413" i="2"/>
  <c r="AJ466" i="2"/>
  <c r="AI466" i="2"/>
  <c r="AH466" i="2"/>
  <c r="AH998" i="2"/>
  <c r="AJ998" i="2"/>
  <c r="AI998" i="2"/>
  <c r="AJ656" i="2"/>
  <c r="AI656" i="2"/>
  <c r="AH656" i="2"/>
  <c r="AI338" i="2"/>
  <c r="AH338" i="2"/>
  <c r="AJ338" i="2"/>
  <c r="AJ984" i="2"/>
  <c r="AI984" i="2"/>
  <c r="AH984" i="2"/>
  <c r="AI931" i="2"/>
  <c r="AH931" i="2"/>
  <c r="AJ931" i="2"/>
  <c r="AI377" i="2"/>
  <c r="AH377" i="2"/>
  <c r="AJ377" i="2"/>
  <c r="AH360" i="2"/>
  <c r="AJ360" i="2"/>
  <c r="AI360" i="2"/>
  <c r="AJ959" i="2"/>
  <c r="AI959" i="2"/>
  <c r="AH959" i="2"/>
  <c r="AI700" i="2"/>
  <c r="AH700" i="2"/>
  <c r="AJ700" i="2"/>
  <c r="AJ611" i="2"/>
  <c r="AI611" i="2"/>
  <c r="AH611" i="2"/>
  <c r="AJ784" i="2"/>
  <c r="AI784" i="2"/>
  <c r="AH784" i="2"/>
  <c r="AI851" i="2"/>
  <c r="AH851" i="2"/>
  <c r="AJ851" i="2"/>
  <c r="AI915" i="2"/>
  <c r="AH915" i="2"/>
  <c r="AJ915" i="2"/>
  <c r="AJ884" i="2"/>
  <c r="AI884" i="2"/>
  <c r="AH884" i="2"/>
  <c r="AI756" i="2"/>
  <c r="AH756" i="2"/>
  <c r="AJ756" i="2"/>
  <c r="AI843" i="2"/>
  <c r="AH843" i="2"/>
  <c r="AJ843" i="2"/>
  <c r="AJ904" i="2"/>
  <c r="AI904" i="2"/>
  <c r="AH904" i="2"/>
  <c r="AJ519" i="2"/>
  <c r="AI519" i="2"/>
  <c r="AH519" i="2"/>
  <c r="AJ885" i="2"/>
  <c r="AI885" i="2"/>
  <c r="AH885" i="2"/>
  <c r="AI947" i="2"/>
  <c r="AH947" i="2"/>
  <c r="AJ947" i="2"/>
  <c r="AJ932" i="2"/>
  <c r="AI932" i="2"/>
  <c r="AH932" i="2"/>
  <c r="AJ726" i="2"/>
  <c r="AI726" i="2"/>
  <c r="AH726" i="2"/>
  <c r="AJ788" i="2"/>
  <c r="AI788" i="2"/>
  <c r="AH788" i="2"/>
  <c r="AJ483" i="2"/>
  <c r="AI483" i="2"/>
  <c r="AH483" i="2"/>
  <c r="AJ752" i="2"/>
  <c r="AI752" i="2"/>
  <c r="AH752" i="2"/>
  <c r="AI724" i="2"/>
  <c r="AH724" i="2"/>
  <c r="AJ724" i="2"/>
  <c r="AJ956" i="2"/>
  <c r="AI956" i="2"/>
  <c r="AH956" i="2"/>
  <c r="AI979" i="2"/>
  <c r="AH979" i="2"/>
  <c r="AJ979" i="2"/>
  <c r="AH412" i="2"/>
  <c r="AJ412" i="2"/>
  <c r="AI412" i="2"/>
  <c r="AJ538" i="2"/>
  <c r="AI538" i="2"/>
  <c r="AH538" i="2"/>
  <c r="AH444" i="2"/>
  <c r="AJ444" i="2"/>
  <c r="AI444" i="2"/>
  <c r="AI676" i="2"/>
  <c r="AH676" i="2"/>
  <c r="AJ676" i="2"/>
  <c r="AI684" i="2"/>
  <c r="AH684" i="2"/>
  <c r="AJ684" i="2"/>
  <c r="AJ277" i="2"/>
  <c r="AI277" i="2"/>
  <c r="AH277" i="2"/>
  <c r="AJ842" i="2"/>
  <c r="AI842" i="2"/>
  <c r="AH842" i="2"/>
  <c r="AJ514" i="2"/>
  <c r="AI514" i="2"/>
  <c r="AH514" i="2"/>
  <c r="AJ574" i="2"/>
  <c r="AI574" i="2"/>
  <c r="AH574" i="2"/>
  <c r="AJ929" i="2"/>
  <c r="AI929" i="2"/>
  <c r="AH929" i="2"/>
  <c r="AJ416" i="2"/>
  <c r="AI416" i="2"/>
  <c r="AH416" i="2"/>
  <c r="AJ725" i="2"/>
  <c r="AI725" i="2"/>
  <c r="AH725" i="2"/>
  <c r="AJ381" i="2"/>
  <c r="AI381" i="2"/>
  <c r="AH381" i="2"/>
  <c r="AJ434" i="2"/>
  <c r="AI434" i="2"/>
  <c r="AH434" i="2"/>
  <c r="AH245" i="2"/>
  <c r="AJ245" i="2"/>
  <c r="AI245" i="2"/>
  <c r="AJ840" i="2"/>
  <c r="AI840" i="2"/>
  <c r="AH840" i="2"/>
  <c r="AH966" i="2"/>
  <c r="AJ966" i="2"/>
  <c r="AI966" i="2"/>
  <c r="AJ706" i="2"/>
  <c r="AI706" i="2"/>
  <c r="AH706" i="2"/>
  <c r="AI564" i="2"/>
  <c r="AH564" i="2"/>
  <c r="AJ564" i="2"/>
  <c r="AJ624" i="2"/>
  <c r="AI624" i="2"/>
  <c r="AH624" i="2"/>
  <c r="AJ940" i="2"/>
  <c r="AI940" i="2"/>
  <c r="AH940" i="2"/>
  <c r="AJ874" i="2"/>
  <c r="AI874" i="2"/>
  <c r="AH874" i="2"/>
  <c r="AH703" i="2"/>
  <c r="AJ703" i="2"/>
  <c r="AI703" i="2"/>
  <c r="AI963" i="2"/>
  <c r="AH963" i="2"/>
  <c r="AJ963" i="2"/>
  <c r="AJ785" i="2"/>
  <c r="AI785" i="2"/>
  <c r="AH785" i="2"/>
  <c r="AJ400" i="2"/>
  <c r="AI400" i="2"/>
  <c r="AH400" i="2"/>
  <c r="AJ941" i="2"/>
  <c r="AI941" i="2"/>
  <c r="AH941" i="2"/>
  <c r="AJ1004" i="2"/>
  <c r="AI1004" i="2"/>
  <c r="AH1004" i="2"/>
  <c r="AH782" i="2"/>
  <c r="AJ782" i="2"/>
  <c r="AI782" i="2"/>
  <c r="AJ765" i="2"/>
  <c r="AI765" i="2"/>
  <c r="AH765" i="2"/>
  <c r="AJ973" i="2"/>
  <c r="AI973" i="2"/>
  <c r="AH973" i="2"/>
  <c r="AH814" i="2"/>
  <c r="AJ814" i="2"/>
  <c r="AI814" i="2"/>
  <c r="AJ568" i="2"/>
  <c r="AI568" i="2"/>
  <c r="AH568" i="2"/>
  <c r="AI803" i="2"/>
  <c r="AH803" i="2"/>
  <c r="AJ803" i="2"/>
  <c r="AJ715" i="2"/>
  <c r="AI715" i="2"/>
  <c r="AH715" i="2"/>
  <c r="AJ363" i="2"/>
  <c r="AI363" i="2"/>
  <c r="AH363" i="2"/>
  <c r="AJ91" i="2"/>
  <c r="AI644" i="2"/>
  <c r="AH644" i="2"/>
  <c r="AJ644" i="2"/>
  <c r="AJ418" i="2"/>
  <c r="AI418" i="2"/>
  <c r="AH418" i="2"/>
  <c r="AJ738" i="2"/>
  <c r="AI738" i="2"/>
  <c r="AH738" i="2"/>
  <c r="AJ863" i="2"/>
  <c r="AI863" i="2"/>
  <c r="AH863" i="2"/>
  <c r="AJ342" i="2"/>
  <c r="AI342" i="2"/>
  <c r="AH342" i="2"/>
  <c r="AJ618" i="2"/>
  <c r="AI618" i="2"/>
  <c r="AH618" i="2"/>
  <c r="AI330" i="2"/>
  <c r="AH330" i="2"/>
  <c r="AJ330" i="2"/>
  <c r="AJ578" i="2"/>
  <c r="AI578" i="2"/>
  <c r="AH578" i="2"/>
  <c r="AJ132" i="2"/>
  <c r="AJ674" i="2"/>
  <c r="AI674" i="2"/>
  <c r="AH674" i="2"/>
  <c r="AI417" i="2"/>
  <c r="AH417" i="2"/>
  <c r="AJ417" i="2"/>
  <c r="AJ960" i="2"/>
  <c r="AI960" i="2"/>
  <c r="AH960" i="2"/>
  <c r="AI907" i="2"/>
  <c r="AH907" i="2"/>
  <c r="AJ907" i="2"/>
  <c r="AJ858" i="2"/>
  <c r="AI858" i="2"/>
  <c r="AH858" i="2"/>
  <c r="AI819" i="2"/>
  <c r="AH819" i="2"/>
  <c r="AJ819" i="2"/>
  <c r="AJ499" i="2"/>
  <c r="AI499" i="2"/>
  <c r="AH499" i="2"/>
  <c r="AJ742" i="2"/>
  <c r="AI742" i="2"/>
  <c r="AH742" i="2"/>
  <c r="AJ853" i="2"/>
  <c r="AI853" i="2"/>
  <c r="AH853" i="2"/>
  <c r="AJ944" i="2"/>
  <c r="AI944" i="2"/>
  <c r="AH944" i="2"/>
  <c r="AJ504" i="2"/>
  <c r="AI504" i="2"/>
  <c r="AH504" i="2"/>
  <c r="AH918" i="2"/>
  <c r="AJ918" i="2"/>
  <c r="AI918" i="2"/>
  <c r="AJ354" i="2"/>
  <c r="AI354" i="2"/>
  <c r="AH354" i="2"/>
  <c r="AH420" i="2"/>
  <c r="AJ420" i="2"/>
  <c r="AI420" i="2"/>
  <c r="AJ337" i="2"/>
  <c r="AI337" i="2"/>
  <c r="AH337" i="2"/>
  <c r="AH428" i="2"/>
  <c r="AJ428" i="2"/>
  <c r="AI428" i="2"/>
  <c r="AJ582" i="2"/>
  <c r="AI582" i="2"/>
  <c r="AH582" i="2"/>
  <c r="AJ295" i="2"/>
  <c r="AI295" i="2"/>
  <c r="AH295" i="2"/>
  <c r="AH404" i="2"/>
  <c r="AJ404" i="2"/>
  <c r="AI404" i="2"/>
  <c r="AJ810" i="2"/>
  <c r="AI810" i="2"/>
  <c r="AH810" i="2"/>
  <c r="AJ534" i="2"/>
  <c r="AI534" i="2"/>
  <c r="AH534" i="2"/>
  <c r="AJ362" i="2"/>
  <c r="AI362" i="2"/>
  <c r="AH362" i="2"/>
  <c r="AJ291" i="2"/>
  <c r="AI291" i="2"/>
  <c r="AH291" i="2"/>
  <c r="AJ386" i="2"/>
  <c r="AI386" i="2"/>
  <c r="AH386" i="2"/>
  <c r="AJ463" i="2"/>
  <c r="AI463" i="2"/>
  <c r="AH463" i="2"/>
  <c r="AI433" i="2"/>
  <c r="AH433" i="2"/>
  <c r="AJ433" i="2"/>
  <c r="AJ584" i="2"/>
  <c r="AI584" i="2"/>
  <c r="AH584" i="2"/>
  <c r="AJ555" i="2"/>
  <c r="AI555" i="2"/>
  <c r="AH555" i="2"/>
  <c r="AJ586" i="2"/>
  <c r="AI586" i="2"/>
  <c r="AH586" i="2"/>
  <c r="AJ677" i="2"/>
  <c r="AI677" i="2"/>
  <c r="AH677" i="2"/>
  <c r="AJ423" i="2"/>
  <c r="AI423" i="2"/>
  <c r="AH423" i="2"/>
  <c r="AI393" i="2"/>
  <c r="AH393" i="2"/>
  <c r="AJ393" i="2"/>
  <c r="AJ486" i="2"/>
  <c r="AI486" i="2"/>
  <c r="AH486" i="2"/>
  <c r="AJ541" i="2"/>
  <c r="AI541" i="2"/>
  <c r="AH541" i="2"/>
  <c r="AJ945" i="2"/>
  <c r="AI945" i="2"/>
  <c r="AH945" i="2"/>
  <c r="AJ415" i="2"/>
  <c r="AI415" i="2"/>
  <c r="AH415" i="2"/>
  <c r="AJ637" i="2"/>
  <c r="AI637" i="2"/>
  <c r="AH637" i="2"/>
  <c r="AI385" i="2"/>
  <c r="AH385" i="2"/>
  <c r="AJ385" i="2"/>
  <c r="AJ478" i="2"/>
  <c r="AI478" i="2"/>
  <c r="AH478" i="2"/>
  <c r="AJ900" i="2"/>
  <c r="AI900" i="2"/>
  <c r="AH900" i="2"/>
  <c r="AJ848" i="2"/>
  <c r="AI848" i="2"/>
  <c r="AH848" i="2"/>
  <c r="AJ992" i="2"/>
  <c r="AI992" i="2"/>
  <c r="AH992" i="2"/>
  <c r="AI939" i="2"/>
  <c r="AH939" i="2"/>
  <c r="AJ939" i="2"/>
  <c r="AJ539" i="2"/>
  <c r="AI539" i="2"/>
  <c r="AH539" i="2"/>
  <c r="AJ590" i="2"/>
  <c r="AI590" i="2"/>
  <c r="AH590" i="2"/>
  <c r="AJ649" i="2"/>
  <c r="AI649" i="2"/>
  <c r="AH649" i="2"/>
  <c r="AJ908" i="2"/>
  <c r="AI908" i="2"/>
  <c r="AH908" i="2"/>
  <c r="AJ911" i="2"/>
  <c r="AI911" i="2"/>
  <c r="AH911" i="2"/>
  <c r="AH798" i="2"/>
  <c r="AJ798" i="2"/>
  <c r="AI798" i="2"/>
  <c r="AJ737" i="2"/>
  <c r="AI737" i="2"/>
  <c r="AH737" i="2"/>
  <c r="AJ527" i="2"/>
  <c r="AI527" i="2"/>
  <c r="AH527" i="2"/>
  <c r="AJ887" i="2"/>
  <c r="AI887" i="2"/>
  <c r="AH887" i="2"/>
  <c r="AI827" i="2"/>
  <c r="AH827" i="2"/>
  <c r="AJ827" i="2"/>
  <c r="AJ774" i="2"/>
  <c r="AI774" i="2"/>
  <c r="AH774" i="2"/>
  <c r="AJ713" i="2"/>
  <c r="AI713" i="2"/>
  <c r="AH713" i="2"/>
  <c r="AJ535" i="2"/>
  <c r="AI535" i="2"/>
  <c r="AH535" i="2"/>
  <c r="AJ876" i="2"/>
  <c r="AI876" i="2"/>
  <c r="AH876" i="2"/>
  <c r="AJ976" i="2"/>
  <c r="AI976" i="2"/>
  <c r="AH976" i="2"/>
  <c r="AI923" i="2"/>
  <c r="AH923" i="2"/>
  <c r="AJ923" i="2"/>
  <c r="AH990" i="2"/>
  <c r="AJ990" i="2"/>
  <c r="AI990" i="2"/>
  <c r="AJ648" i="2"/>
  <c r="AI648" i="2"/>
  <c r="AH648" i="2"/>
  <c r="AH591" i="2"/>
  <c r="AJ591" i="2"/>
  <c r="AI591" i="2"/>
  <c r="AH886" i="2"/>
  <c r="AJ886" i="2"/>
  <c r="AI886" i="2"/>
  <c r="AI628" i="2"/>
  <c r="AH628" i="2"/>
  <c r="AJ628" i="2"/>
  <c r="AJ678" i="2"/>
  <c r="AI678" i="2"/>
  <c r="AH678" i="2"/>
  <c r="AJ485" i="2"/>
  <c r="AI485" i="2"/>
  <c r="AH485" i="2"/>
  <c r="AJ384" i="2"/>
  <c r="AI384" i="2"/>
  <c r="AH384" i="2"/>
  <c r="AJ503" i="2"/>
  <c r="AI503" i="2"/>
  <c r="AH503" i="2"/>
  <c r="AJ543" i="2"/>
  <c r="AI543" i="2"/>
  <c r="AH543" i="2"/>
  <c r="AJ664" i="2"/>
  <c r="AI664" i="2"/>
  <c r="AH664" i="2"/>
  <c r="AH655" i="2"/>
  <c r="AJ655" i="2"/>
  <c r="AI655" i="2"/>
  <c r="AJ808" i="2"/>
  <c r="AI808" i="2"/>
  <c r="AH808" i="2"/>
  <c r="AH934" i="2"/>
  <c r="AJ934" i="2"/>
  <c r="AI934" i="2"/>
  <c r="AJ993" i="2"/>
  <c r="AI993" i="2"/>
  <c r="AH993" i="2"/>
  <c r="AJ600" i="2"/>
  <c r="AI600" i="2"/>
  <c r="AH600" i="2"/>
  <c r="AJ408" i="2"/>
  <c r="AI408" i="2"/>
  <c r="AH408" i="2"/>
  <c r="AJ791" i="2"/>
  <c r="AI791" i="2"/>
  <c r="AH791" i="2"/>
  <c r="AJ980" i="2"/>
  <c r="AI980" i="2"/>
  <c r="AH980" i="2"/>
  <c r="AJ906" i="2"/>
  <c r="AI906" i="2"/>
  <c r="AH906" i="2"/>
  <c r="AI740" i="2"/>
  <c r="AH740" i="2"/>
  <c r="AJ740" i="2"/>
  <c r="AI995" i="2"/>
  <c r="AH995" i="2"/>
  <c r="AJ995" i="2"/>
  <c r="AJ632" i="2"/>
  <c r="AI632" i="2"/>
  <c r="AH632" i="2"/>
  <c r="AJ627" i="2"/>
  <c r="AI627" i="2"/>
  <c r="AH627" i="2"/>
  <c r="AJ376" i="2"/>
  <c r="AI376" i="2"/>
  <c r="AH376" i="2"/>
  <c r="AH775" i="2"/>
  <c r="AJ775" i="2"/>
  <c r="AI775" i="2"/>
  <c r="AI811" i="2"/>
  <c r="AH811" i="2"/>
  <c r="AJ811" i="2"/>
  <c r="AJ872" i="2"/>
  <c r="AI872" i="2"/>
  <c r="AH872" i="2"/>
  <c r="AJ967" i="2"/>
  <c r="AI967" i="2"/>
  <c r="AH967" i="2"/>
  <c r="AJ792" i="2"/>
  <c r="AI792" i="2"/>
  <c r="AH792" i="2"/>
  <c r="AJ892" i="2"/>
  <c r="AI892" i="2"/>
  <c r="AH892" i="2"/>
  <c r="AJ705" i="2"/>
  <c r="AI705" i="2"/>
  <c r="AH705" i="2"/>
  <c r="AJ435" i="2"/>
  <c r="AI435" i="2"/>
  <c r="AH435" i="2"/>
  <c r="AJ999" i="2"/>
  <c r="AI999" i="2"/>
  <c r="AH999" i="2"/>
  <c r="AH743" i="2"/>
  <c r="AJ743" i="2"/>
  <c r="AI743" i="2"/>
  <c r="AJ750" i="2"/>
  <c r="AI750" i="2"/>
  <c r="AH750" i="2"/>
  <c r="AJ917" i="2"/>
  <c r="AI917" i="2"/>
  <c r="AH917" i="2"/>
  <c r="AJ369" i="2"/>
  <c r="AI369" i="2"/>
  <c r="AH369" i="2"/>
  <c r="AJ642" i="2"/>
  <c r="AI642" i="2"/>
  <c r="AH642" i="2"/>
  <c r="AJ232" i="2"/>
  <c r="AI232" i="2"/>
  <c r="AH232" i="2"/>
  <c r="AH388" i="2"/>
  <c r="AJ388" i="2"/>
  <c r="AI388" i="2"/>
  <c r="AH396" i="2"/>
  <c r="AJ396" i="2"/>
  <c r="AI396" i="2"/>
  <c r="AI668" i="2"/>
  <c r="AH668" i="2"/>
  <c r="AJ668" i="2"/>
  <c r="AJ871" i="2"/>
  <c r="AI871" i="2"/>
  <c r="AH871" i="2"/>
  <c r="AJ345" i="2"/>
  <c r="AI345" i="2"/>
  <c r="AH345" i="2"/>
  <c r="AJ897" i="2"/>
  <c r="AI897" i="2"/>
  <c r="AH897" i="2"/>
  <c r="AJ406" i="2"/>
  <c r="AI406" i="2"/>
  <c r="AH406" i="2"/>
  <c r="AJ495" i="2"/>
  <c r="AI495" i="2"/>
  <c r="AH495" i="2"/>
  <c r="AI465" i="2"/>
  <c r="AH465" i="2"/>
  <c r="AJ465" i="2"/>
  <c r="AJ616" i="2"/>
  <c r="AI616" i="2"/>
  <c r="AH616" i="2"/>
  <c r="AJ531" i="2"/>
  <c r="AI531" i="2"/>
  <c r="AH531" i="2"/>
  <c r="AJ889" i="2"/>
  <c r="AI889" i="2"/>
  <c r="AH889" i="2"/>
  <c r="AJ455" i="2"/>
  <c r="AI455" i="2"/>
  <c r="AH455" i="2"/>
  <c r="AI425" i="2"/>
  <c r="AH425" i="2"/>
  <c r="AJ425" i="2"/>
  <c r="AJ977" i="2"/>
  <c r="AI977" i="2"/>
  <c r="AH977" i="2"/>
  <c r="AJ447" i="2"/>
  <c r="AI447" i="2"/>
  <c r="AH447" i="2"/>
  <c r="AJ510" i="2"/>
  <c r="AI510" i="2"/>
  <c r="AH510" i="2"/>
  <c r="AJ570" i="2"/>
  <c r="AI570" i="2"/>
  <c r="AH570" i="2"/>
  <c r="AH567" i="2"/>
  <c r="AJ567" i="2"/>
  <c r="AI567" i="2"/>
  <c r="AJ879" i="2"/>
  <c r="AI879" i="2"/>
  <c r="AH879" i="2"/>
  <c r="AJ766" i="2"/>
  <c r="AI766" i="2"/>
  <c r="AH766" i="2"/>
  <c r="AI708" i="2"/>
  <c r="AH708" i="2"/>
  <c r="AJ708" i="2"/>
  <c r="AI795" i="2"/>
  <c r="AH795" i="2"/>
  <c r="AJ795" i="2"/>
  <c r="AJ997" i="2"/>
  <c r="AI997" i="2"/>
  <c r="AH997" i="2"/>
  <c r="AJ829" i="2"/>
  <c r="AI829" i="2"/>
  <c r="AH829" i="2"/>
  <c r="AI891" i="2"/>
  <c r="AH891" i="2"/>
  <c r="AJ891" i="2"/>
  <c r="AJ709" i="2"/>
  <c r="AI709" i="2"/>
  <c r="AH709" i="2"/>
  <c r="AJ559" i="2"/>
  <c r="AI559" i="2"/>
  <c r="AH559" i="2"/>
  <c r="AJ680" i="2"/>
  <c r="AI680" i="2"/>
  <c r="AH680" i="2"/>
  <c r="AJ375" i="2"/>
  <c r="AI375" i="2"/>
  <c r="AH375" i="2"/>
  <c r="AH380" i="2"/>
  <c r="AJ380" i="2"/>
  <c r="AI380" i="2"/>
  <c r="AH452" i="2"/>
  <c r="AJ452" i="2"/>
  <c r="AI452" i="2"/>
  <c r="AJ371" i="2"/>
  <c r="AI371" i="2"/>
  <c r="AH371" i="2"/>
  <c r="AH460" i="2"/>
  <c r="AJ460" i="2"/>
  <c r="AI460" i="2"/>
  <c r="AJ517" i="2"/>
  <c r="AI517" i="2"/>
  <c r="AH517" i="2"/>
  <c r="AJ343" i="2"/>
  <c r="AI343" i="2"/>
  <c r="AH343" i="2"/>
  <c r="AJ778" i="2"/>
  <c r="AI778" i="2"/>
  <c r="AH778" i="2"/>
  <c r="AH500" i="2"/>
  <c r="AJ500" i="2"/>
  <c r="AI500" i="2"/>
  <c r="AJ536" i="2"/>
  <c r="AI536" i="2"/>
  <c r="AH536" i="2"/>
  <c r="AJ348" i="2"/>
  <c r="AI348" i="2"/>
  <c r="AH348" i="2"/>
  <c r="AJ685" i="2"/>
  <c r="AI685" i="2"/>
  <c r="AH685" i="2"/>
  <c r="AJ431" i="2"/>
  <c r="AI431" i="2"/>
  <c r="AH431" i="2"/>
  <c r="AI401" i="2"/>
  <c r="AH401" i="2"/>
  <c r="AJ401" i="2"/>
  <c r="AJ494" i="2"/>
  <c r="AI494" i="2"/>
  <c r="AH494" i="2"/>
  <c r="AJ550" i="2"/>
  <c r="AI550" i="2"/>
  <c r="AH550" i="2"/>
  <c r="AI373" i="2"/>
  <c r="AH373" i="2"/>
  <c r="AJ373" i="2"/>
  <c r="AH679" i="2"/>
  <c r="AJ679" i="2"/>
  <c r="AI679" i="2"/>
  <c r="AJ645" i="2"/>
  <c r="AI645" i="2"/>
  <c r="AH645" i="2"/>
  <c r="AJ391" i="2"/>
  <c r="AI391" i="2"/>
  <c r="AH391" i="2"/>
  <c r="AJ613" i="2"/>
  <c r="AI613" i="2"/>
  <c r="AH613" i="2"/>
  <c r="AJ454" i="2"/>
  <c r="AI454" i="2"/>
  <c r="AH454" i="2"/>
  <c r="AJ640" i="2"/>
  <c r="AI640" i="2"/>
  <c r="AH640" i="2"/>
  <c r="AH368" i="2"/>
  <c r="AJ368" i="2"/>
  <c r="AI368" i="2"/>
  <c r="AJ355" i="2"/>
  <c r="AI355" i="2"/>
  <c r="AH355" i="2"/>
  <c r="AJ913" i="2"/>
  <c r="AI913" i="2"/>
  <c r="AH913" i="2"/>
  <c r="AJ383" i="2"/>
  <c r="AI383" i="2"/>
  <c r="AH383" i="2"/>
  <c r="AJ605" i="2"/>
  <c r="AI605" i="2"/>
  <c r="AH605" i="2"/>
  <c r="AJ446" i="2"/>
  <c r="AI446" i="2"/>
  <c r="AH446" i="2"/>
  <c r="AJ847" i="2"/>
  <c r="AI847" i="2"/>
  <c r="AH847" i="2"/>
  <c r="AH727" i="2"/>
  <c r="AJ727" i="2"/>
  <c r="AI727" i="2"/>
  <c r="AJ948" i="2"/>
  <c r="AI948" i="2"/>
  <c r="AH948" i="2"/>
  <c r="AJ882" i="2"/>
  <c r="AI882" i="2"/>
  <c r="AH882" i="2"/>
  <c r="AI716" i="2"/>
  <c r="AH716" i="2"/>
  <c r="AJ716" i="2"/>
  <c r="AI971" i="2"/>
  <c r="AH971" i="2"/>
  <c r="AJ971" i="2"/>
  <c r="AH735" i="2"/>
  <c r="AJ735" i="2"/>
  <c r="AI735" i="2"/>
  <c r="AJ943" i="2"/>
  <c r="AI943" i="2"/>
  <c r="AH943" i="2"/>
  <c r="AH830" i="2"/>
  <c r="AJ830" i="2"/>
  <c r="AI830" i="2"/>
  <c r="AJ769" i="2"/>
  <c r="AI769" i="2"/>
  <c r="AH769" i="2"/>
  <c r="AJ614" i="2"/>
  <c r="AI614" i="2"/>
  <c r="AH614" i="2"/>
  <c r="AJ673" i="2"/>
  <c r="AI673" i="2"/>
  <c r="AH673" i="2"/>
  <c r="AJ919" i="2"/>
  <c r="AI919" i="2"/>
  <c r="AH919" i="2"/>
  <c r="AH806" i="2"/>
  <c r="AJ806" i="2"/>
  <c r="AI806" i="2"/>
  <c r="AJ745" i="2"/>
  <c r="AI745" i="2"/>
  <c r="AH745" i="2"/>
  <c r="AJ666" i="2"/>
  <c r="AI666" i="2"/>
  <c r="AH666" i="2"/>
  <c r="AJ622" i="2"/>
  <c r="AI622" i="2"/>
  <c r="AH622" i="2"/>
  <c r="AJ681" i="2"/>
  <c r="AI681" i="2"/>
  <c r="AH681" i="2"/>
  <c r="AJ924" i="2"/>
  <c r="AI924" i="2"/>
  <c r="AH924" i="2"/>
  <c r="AJ864" i="2"/>
  <c r="AI864" i="2"/>
  <c r="AH864" i="2"/>
  <c r="AH695" i="2"/>
  <c r="AJ695" i="2"/>
  <c r="AI695" i="2"/>
  <c r="AI955" i="2"/>
  <c r="AH955" i="2"/>
  <c r="AJ955" i="2"/>
  <c r="AH958" i="2"/>
  <c r="AJ958" i="2"/>
  <c r="AI958" i="2"/>
  <c r="AJ698" i="2"/>
  <c r="AI698" i="2"/>
  <c r="AH698" i="2"/>
  <c r="AH556" i="2"/>
  <c r="AJ556" i="2"/>
  <c r="AI556" i="2"/>
  <c r="AJ592" i="2"/>
  <c r="AI592" i="2"/>
  <c r="AH592" i="2"/>
  <c r="AJ852" i="2"/>
  <c r="AI852" i="2"/>
  <c r="AH852" i="2"/>
  <c r="AI596" i="2"/>
  <c r="AH596" i="2"/>
  <c r="AJ596" i="2"/>
  <c r="AJ646" i="2"/>
  <c r="AI646" i="2"/>
  <c r="AH646" i="2"/>
  <c r="AJ453" i="2"/>
  <c r="AI453" i="2"/>
  <c r="AH453" i="2"/>
  <c r="AJ658" i="2"/>
  <c r="AI658" i="2"/>
  <c r="AH658" i="2"/>
  <c r="AJ815" i="2"/>
  <c r="AI815" i="2"/>
  <c r="AH815" i="2"/>
  <c r="AI505" i="2"/>
  <c r="AH505" i="2"/>
  <c r="AJ505" i="2"/>
  <c r="AH974" i="2"/>
  <c r="AJ974" i="2"/>
  <c r="AI974" i="2"/>
  <c r="AJ509" i="2"/>
  <c r="AI509" i="2"/>
  <c r="AH509" i="2"/>
  <c r="AJ569" i="2"/>
  <c r="AI569" i="2"/>
  <c r="AH569" i="2"/>
  <c r="AJ372" i="2"/>
  <c r="AI372" i="2"/>
  <c r="AH372" i="2"/>
  <c r="AJ776" i="2"/>
  <c r="AI776" i="2"/>
  <c r="AH776" i="2"/>
  <c r="AJ845" i="2"/>
  <c r="AI845" i="2"/>
  <c r="AH845" i="2"/>
  <c r="AH902" i="2"/>
  <c r="AJ902" i="2"/>
  <c r="AI902" i="2"/>
  <c r="AJ501" i="2"/>
  <c r="AI501" i="2"/>
  <c r="AH501" i="2"/>
  <c r="AJ496" i="2"/>
  <c r="AI496" i="2"/>
  <c r="AH496" i="2"/>
  <c r="AJ938" i="2"/>
  <c r="AI938" i="2"/>
  <c r="AH938" i="2"/>
  <c r="AI772" i="2"/>
  <c r="AH772" i="2"/>
  <c r="AJ772" i="2"/>
  <c r="AH575" i="2"/>
  <c r="AJ575" i="2"/>
  <c r="AI575" i="2"/>
  <c r="AJ739" i="2"/>
  <c r="AI739" i="2"/>
  <c r="AH739" i="2"/>
  <c r="AJ793" i="2"/>
  <c r="AI793" i="2"/>
  <c r="AH793" i="2"/>
  <c r="AJ424" i="2"/>
  <c r="AI424" i="2"/>
  <c r="AH424" i="2"/>
  <c r="AJ895" i="2"/>
  <c r="AI895" i="2"/>
  <c r="AH895" i="2"/>
  <c r="AJ949" i="2"/>
  <c r="AI949" i="2"/>
  <c r="AH949" i="2"/>
  <c r="AJ699" i="2"/>
  <c r="AI699" i="2"/>
  <c r="AH699" i="2"/>
  <c r="AH790" i="2"/>
  <c r="AJ790" i="2"/>
  <c r="AI790" i="2"/>
  <c r="AJ665" i="2"/>
  <c r="AI665" i="2"/>
  <c r="AH665" i="2"/>
  <c r="AJ771" i="2"/>
  <c r="AI771" i="2"/>
  <c r="AH771" i="2"/>
  <c r="AJ825" i="2"/>
  <c r="AI825" i="2"/>
  <c r="AH825" i="2"/>
  <c r="AJ927" i="2"/>
  <c r="AI927" i="2"/>
  <c r="AH927" i="2"/>
  <c r="AJ981" i="2"/>
  <c r="AI981" i="2"/>
  <c r="AH981" i="2"/>
  <c r="AJ634" i="2"/>
  <c r="AI634" i="2"/>
  <c r="AH634" i="2"/>
  <c r="AJ909" i="2"/>
  <c r="AI909" i="2"/>
  <c r="AH909" i="2"/>
  <c r="AJ426" i="2"/>
  <c r="AI426" i="2"/>
  <c r="AH426" i="2"/>
  <c r="AJ746" i="2"/>
  <c r="AI746" i="2"/>
  <c r="AH746" i="2"/>
  <c r="AI473" i="2"/>
  <c r="AH473" i="2"/>
  <c r="AJ473" i="2"/>
  <c r="AJ653" i="2"/>
  <c r="AI653" i="2"/>
  <c r="AH653" i="2"/>
  <c r="AJ399" i="2"/>
  <c r="AI399" i="2"/>
  <c r="AH399" i="2"/>
  <c r="AJ621" i="2"/>
  <c r="AI621" i="2"/>
  <c r="AH621" i="2"/>
  <c r="AJ462" i="2"/>
  <c r="AI462" i="2"/>
  <c r="AH462" i="2"/>
  <c r="AI521" i="2"/>
  <c r="AH521" i="2"/>
  <c r="AJ521" i="2"/>
  <c r="AJ339" i="2"/>
  <c r="AI339" i="2"/>
  <c r="AH339" i="2"/>
  <c r="AH647" i="2"/>
  <c r="AJ647" i="2"/>
  <c r="AI647" i="2"/>
  <c r="AJ422" i="2"/>
  <c r="AI422" i="2"/>
  <c r="AH422" i="2"/>
  <c r="AJ608" i="2"/>
  <c r="AI608" i="2"/>
  <c r="AH608" i="2"/>
  <c r="AJ855" i="2"/>
  <c r="AI855" i="2"/>
  <c r="AH855" i="2"/>
  <c r="AJ576" i="2"/>
  <c r="AI576" i="2"/>
  <c r="AH576" i="2"/>
  <c r="AJ334" i="2"/>
  <c r="AI334" i="2"/>
  <c r="AH334" i="2"/>
  <c r="AJ523" i="2"/>
  <c r="AI523" i="2"/>
  <c r="AH523" i="2"/>
  <c r="AJ610" i="2"/>
  <c r="AI610" i="2"/>
  <c r="AH610" i="2"/>
  <c r="AJ30" i="2"/>
  <c r="AJ881" i="2"/>
  <c r="AI881" i="2"/>
  <c r="AH881" i="2"/>
  <c r="AJ414" i="2"/>
  <c r="AI414" i="2"/>
  <c r="AH414" i="2"/>
  <c r="AJ669" i="2"/>
  <c r="AI669" i="2"/>
  <c r="AH669" i="2"/>
  <c r="AJ432" i="2"/>
  <c r="AI432" i="2"/>
  <c r="AH432" i="2"/>
  <c r="AJ807" i="2"/>
  <c r="AI807" i="2"/>
  <c r="AH807" i="2"/>
  <c r="AJ988" i="2"/>
  <c r="AI988" i="2"/>
  <c r="AH988" i="2"/>
  <c r="AJ914" i="2"/>
  <c r="AI914" i="2"/>
  <c r="AH914" i="2"/>
  <c r="AI748" i="2"/>
  <c r="AH748" i="2"/>
  <c r="AJ748" i="2"/>
  <c r="AI1003" i="2"/>
  <c r="AH1003" i="2"/>
  <c r="AJ1003" i="2"/>
  <c r="AJ440" i="2"/>
  <c r="AI440" i="2"/>
  <c r="AH440" i="2"/>
  <c r="AJ823" i="2"/>
  <c r="AI823" i="2"/>
  <c r="AH823" i="2"/>
  <c r="AJ996" i="2"/>
  <c r="AI996" i="2"/>
  <c r="AH996" i="2"/>
  <c r="AJ975" i="2"/>
  <c r="AI975" i="2"/>
  <c r="AH975" i="2"/>
  <c r="AI859" i="2"/>
  <c r="AH859" i="2"/>
  <c r="AJ859" i="2"/>
  <c r="AJ801" i="2"/>
  <c r="AI801" i="2"/>
  <c r="AH801" i="2"/>
  <c r="AJ937" i="2"/>
  <c r="AI937" i="2"/>
  <c r="AH937" i="2"/>
  <c r="AJ379" i="2"/>
  <c r="AI379" i="2"/>
  <c r="AH379" i="2"/>
  <c r="AH759" i="2"/>
  <c r="AJ759" i="2"/>
  <c r="AI759" i="2"/>
  <c r="AJ964" i="2"/>
  <c r="AI964" i="2"/>
  <c r="AH964" i="2"/>
  <c r="AJ951" i="2"/>
  <c r="AI951" i="2"/>
  <c r="AH951" i="2"/>
  <c r="AH838" i="2"/>
  <c r="AJ838" i="2"/>
  <c r="AI838" i="2"/>
  <c r="AJ777" i="2"/>
  <c r="AI777" i="2"/>
  <c r="AH777" i="2"/>
  <c r="AH508" i="2"/>
  <c r="AJ508" i="2"/>
  <c r="AI508" i="2"/>
  <c r="AJ392" i="2"/>
  <c r="AI392" i="2"/>
  <c r="AH392" i="2"/>
  <c r="AH767" i="2"/>
  <c r="AJ767" i="2"/>
  <c r="AI767" i="2"/>
  <c r="AJ972" i="2"/>
  <c r="AI972" i="2"/>
  <c r="AH972" i="2"/>
  <c r="AJ898" i="2"/>
  <c r="AI898" i="2"/>
  <c r="AH898" i="2"/>
  <c r="AI732" i="2"/>
  <c r="AH732" i="2"/>
  <c r="AJ732" i="2"/>
  <c r="AI987" i="2"/>
  <c r="AH987" i="2"/>
  <c r="AJ987" i="2"/>
  <c r="AJ866" i="2"/>
  <c r="AI866" i="2"/>
  <c r="AH866" i="2"/>
  <c r="AH926" i="2"/>
  <c r="AJ926" i="2"/>
  <c r="AI926" i="2"/>
  <c r="AJ961" i="2"/>
  <c r="AI961" i="2"/>
  <c r="AH961" i="2"/>
  <c r="AJ562" i="2"/>
  <c r="AI562" i="2"/>
  <c r="AH562" i="2"/>
  <c r="AJ617" i="2"/>
  <c r="AI617" i="2"/>
  <c r="AH617" i="2"/>
  <c r="AJ675" i="2"/>
  <c r="AI675" i="2"/>
  <c r="AH675" i="2"/>
  <c r="AJ421" i="2"/>
  <c r="AI421" i="2"/>
  <c r="AH421" i="2"/>
  <c r="AJ474" i="2"/>
  <c r="AI474" i="2"/>
  <c r="AH474" i="2"/>
  <c r="AJ565" i="2"/>
  <c r="AI565" i="2"/>
  <c r="AH565" i="2"/>
  <c r="AJ783" i="2"/>
  <c r="AI783" i="2"/>
  <c r="AH783" i="2"/>
  <c r="AJ525" i="2"/>
  <c r="AI525" i="2"/>
  <c r="AH525" i="2"/>
  <c r="AI580" i="2"/>
  <c r="AH580" i="2"/>
  <c r="AJ580" i="2"/>
  <c r="AJ638" i="2"/>
  <c r="AI638" i="2"/>
  <c r="AH638" i="2"/>
  <c r="AH942" i="2"/>
  <c r="AJ942" i="2"/>
  <c r="AI942" i="2"/>
  <c r="AH540" i="2"/>
  <c r="AJ540" i="2"/>
  <c r="AI540" i="2"/>
  <c r="AI529" i="2"/>
  <c r="AH529" i="2"/>
  <c r="AJ529" i="2"/>
  <c r="AI347" i="2"/>
  <c r="AH347" i="2"/>
  <c r="AJ347" i="2"/>
  <c r="AJ744" i="2"/>
  <c r="AI744" i="2"/>
  <c r="AH744" i="2"/>
  <c r="AJ813" i="2"/>
  <c r="AI813" i="2"/>
  <c r="AH813" i="2"/>
  <c r="AI612" i="2"/>
  <c r="AH612" i="2"/>
  <c r="AJ612" i="2"/>
  <c r="AJ662" i="2"/>
  <c r="AI662" i="2"/>
  <c r="AH662" i="2"/>
  <c r="AJ469" i="2"/>
  <c r="AI469" i="2"/>
  <c r="AH469" i="2"/>
  <c r="AH524" i="2"/>
  <c r="AJ524" i="2"/>
  <c r="AI524" i="2"/>
  <c r="AJ626" i="2"/>
  <c r="AI626" i="2"/>
  <c r="AH626" i="2"/>
  <c r="AJ970" i="2"/>
  <c r="AI970" i="2"/>
  <c r="AH970" i="2"/>
  <c r="AH854" i="2"/>
  <c r="AJ854" i="2"/>
  <c r="AI854" i="2"/>
  <c r="AJ804" i="2"/>
  <c r="AI804" i="2"/>
  <c r="AH804" i="2"/>
  <c r="AJ456" i="2"/>
  <c r="AI456" i="2"/>
  <c r="AH456" i="2"/>
  <c r="AJ986" i="2"/>
  <c r="AI986" i="2"/>
  <c r="AH986" i="2"/>
  <c r="AJ799" i="2"/>
  <c r="AI799" i="2"/>
  <c r="AH799" i="2"/>
  <c r="AJ721" i="2"/>
  <c r="AI721" i="2"/>
  <c r="AH721" i="2"/>
  <c r="AJ877" i="2"/>
  <c r="AI877" i="2"/>
  <c r="AH877" i="2"/>
  <c r="AJ856" i="2"/>
  <c r="AI856" i="2"/>
  <c r="AH856" i="2"/>
  <c r="AJ451" i="2"/>
  <c r="AI451" i="2"/>
  <c r="AH451" i="2"/>
  <c r="AJ694" i="2"/>
  <c r="AI694" i="2"/>
  <c r="AH694" i="2"/>
  <c r="AJ753" i="2"/>
  <c r="AI753" i="2"/>
  <c r="AH753" i="2"/>
  <c r="AI572" i="2"/>
  <c r="AH572" i="2"/>
  <c r="AJ572" i="2"/>
  <c r="AJ329" i="2"/>
  <c r="AI329" i="2"/>
  <c r="AH329" i="2"/>
  <c r="AH484" i="2"/>
  <c r="AJ484" i="2"/>
  <c r="AI484" i="2"/>
  <c r="AI652" i="2"/>
  <c r="AH652" i="2"/>
  <c r="AJ652" i="2"/>
  <c r="AH492" i="2"/>
  <c r="AJ492" i="2"/>
  <c r="AI492" i="2"/>
  <c r="AI660" i="2"/>
  <c r="AH660" i="2"/>
  <c r="AJ660" i="2"/>
  <c r="AJ394" i="2"/>
  <c r="AI394" i="2"/>
  <c r="AH394" i="2"/>
  <c r="AJ471" i="2"/>
  <c r="AI471" i="2"/>
  <c r="AH471" i="2"/>
  <c r="AJ714" i="2"/>
  <c r="AI714" i="2"/>
  <c r="AH714" i="2"/>
  <c r="AI441" i="2"/>
  <c r="AH441" i="2"/>
  <c r="AJ441" i="2"/>
  <c r="AJ868" i="2"/>
  <c r="AI868" i="2"/>
  <c r="AH868" i="2"/>
  <c r="AJ589" i="2"/>
  <c r="AI589" i="2"/>
  <c r="AH589" i="2"/>
  <c r="AJ430" i="2"/>
  <c r="AI430" i="2"/>
  <c r="AH430" i="2"/>
  <c r="AJ359" i="2"/>
  <c r="AI359" i="2"/>
  <c r="AH359" i="2"/>
  <c r="AH615" i="2"/>
  <c r="AJ615" i="2"/>
  <c r="AI615" i="2"/>
  <c r="AJ579" i="2"/>
  <c r="AI579" i="2"/>
  <c r="AH579" i="2"/>
  <c r="AJ826" i="2"/>
  <c r="AI826" i="2"/>
  <c r="AH826" i="2"/>
  <c r="AJ390" i="2"/>
  <c r="AI390" i="2"/>
  <c r="AH390" i="2"/>
  <c r="AJ233" i="2"/>
  <c r="AI233" i="2"/>
  <c r="AH233" i="2"/>
  <c r="AJ366" i="2"/>
  <c r="AI366" i="2"/>
  <c r="AH366" i="2"/>
  <c r="AJ547" i="2"/>
  <c r="AI547" i="2"/>
  <c r="AH547" i="2"/>
  <c r="AJ581" i="2"/>
  <c r="AI581" i="2"/>
  <c r="AH581" i="2"/>
  <c r="AJ571" i="2"/>
  <c r="AI571" i="2"/>
  <c r="AH571" i="2"/>
  <c r="AJ818" i="2"/>
  <c r="AI818" i="2"/>
  <c r="AH818" i="2"/>
  <c r="AJ382" i="2"/>
  <c r="AI382" i="2"/>
  <c r="AH382" i="2"/>
  <c r="AJ370" i="2"/>
  <c r="AI370" i="2"/>
  <c r="AH370" i="2"/>
  <c r="AJ357" i="2"/>
  <c r="AI357" i="2"/>
  <c r="AH357" i="2"/>
  <c r="AJ522" i="2"/>
  <c r="AI522" i="2"/>
  <c r="AH522" i="2"/>
  <c r="AJ946" i="2"/>
  <c r="AI946" i="2"/>
  <c r="AH946" i="2"/>
  <c r="AJ780" i="2"/>
  <c r="AI780" i="2"/>
  <c r="AH780" i="2"/>
  <c r="AJ530" i="2"/>
  <c r="AI530" i="2"/>
  <c r="AH530" i="2"/>
  <c r="AJ720" i="2"/>
  <c r="AI720" i="2"/>
  <c r="AH720" i="2"/>
  <c r="AJ893" i="2"/>
  <c r="AI893" i="2"/>
  <c r="AH893" i="2"/>
  <c r="AJ833" i="2"/>
  <c r="AI833" i="2"/>
  <c r="AH833" i="2"/>
  <c r="AJ969" i="2"/>
  <c r="AI969" i="2"/>
  <c r="AH969" i="2"/>
  <c r="AJ402" i="2"/>
  <c r="AI402" i="2"/>
  <c r="AH402" i="2"/>
  <c r="AJ464" i="2"/>
  <c r="AI464" i="2"/>
  <c r="AH464" i="2"/>
  <c r="AJ839" i="2"/>
  <c r="AI839" i="2"/>
  <c r="AH839" i="2"/>
  <c r="AJ691" i="2"/>
  <c r="AI691" i="2"/>
  <c r="AH691" i="2"/>
  <c r="AJ983" i="2"/>
  <c r="AI983" i="2"/>
  <c r="AH983" i="2"/>
  <c r="AJ809" i="2"/>
  <c r="AI809" i="2"/>
  <c r="AH809" i="2"/>
  <c r="AJ1001" i="2"/>
  <c r="AI1001" i="2"/>
  <c r="AH1001" i="2"/>
  <c r="AJ472" i="2"/>
  <c r="AI472" i="2"/>
  <c r="AH472" i="2"/>
  <c r="AJ930" i="2"/>
  <c r="AI930" i="2"/>
  <c r="AH930" i="2"/>
  <c r="AI764" i="2"/>
  <c r="AH764" i="2"/>
  <c r="AJ764" i="2"/>
  <c r="AJ768" i="2"/>
  <c r="AI768" i="2"/>
  <c r="AH768" i="2"/>
  <c r="AJ837" i="2"/>
  <c r="AI837" i="2"/>
  <c r="AH837" i="2"/>
  <c r="AH894" i="2"/>
  <c r="AJ894" i="2"/>
  <c r="AI894" i="2"/>
  <c r="AI636" i="2"/>
  <c r="AH636" i="2"/>
  <c r="AJ636" i="2"/>
  <c r="AJ686" i="2"/>
  <c r="AI686" i="2"/>
  <c r="AH686" i="2"/>
  <c r="AJ493" i="2"/>
  <c r="AI493" i="2"/>
  <c r="AH493" i="2"/>
  <c r="AJ507" i="2"/>
  <c r="AI507" i="2"/>
  <c r="AH507" i="2"/>
  <c r="AJ585" i="2"/>
  <c r="AI585" i="2"/>
  <c r="AH585" i="2"/>
  <c r="AJ643" i="2"/>
  <c r="AI643" i="2"/>
  <c r="AH643" i="2"/>
  <c r="AJ389" i="2"/>
  <c r="AI389" i="2"/>
  <c r="AH389" i="2"/>
  <c r="AJ442" i="2"/>
  <c r="AI442" i="2"/>
  <c r="AH442" i="2"/>
  <c r="AJ696" i="2"/>
  <c r="AI696" i="2"/>
  <c r="AH696" i="2"/>
  <c r="AH751" i="2"/>
  <c r="AJ751" i="2"/>
  <c r="AI751" i="2"/>
  <c r="AJ491" i="2"/>
  <c r="AI491" i="2"/>
  <c r="AH491" i="2"/>
  <c r="AJ606" i="2"/>
  <c r="AI606" i="2"/>
  <c r="AH606" i="2"/>
  <c r="AH663" i="2"/>
  <c r="AJ663" i="2"/>
  <c r="AI663" i="2"/>
  <c r="AJ850" i="2"/>
  <c r="AI850" i="2"/>
  <c r="AH850" i="2"/>
  <c r="AH910" i="2"/>
  <c r="AJ910" i="2"/>
  <c r="AI910" i="2"/>
  <c r="AJ506" i="2"/>
  <c r="AI506" i="2"/>
  <c r="AH506" i="2"/>
  <c r="AJ566" i="2"/>
  <c r="AI566" i="2"/>
  <c r="AH566" i="2"/>
  <c r="AJ873" i="2"/>
  <c r="AI873" i="2"/>
  <c r="AH873" i="2"/>
  <c r="AJ712" i="2"/>
  <c r="AI712" i="2"/>
  <c r="AH712" i="2"/>
  <c r="AJ781" i="2"/>
  <c r="AI781" i="2"/>
  <c r="AH781" i="2"/>
  <c r="AJ633" i="2"/>
  <c r="AI633" i="2"/>
  <c r="AH633" i="2"/>
  <c r="AJ437" i="2"/>
  <c r="AI437" i="2"/>
  <c r="AH437" i="2"/>
  <c r="AJ490" i="2"/>
  <c r="AI490" i="2"/>
  <c r="AH490" i="2"/>
  <c r="AJ367" i="2"/>
  <c r="AI367" i="2"/>
  <c r="AH367" i="2"/>
  <c r="AH341" i="2"/>
  <c r="AJ341" i="2"/>
  <c r="AI341" i="2"/>
  <c r="AJ619" i="2"/>
  <c r="AI619" i="2"/>
  <c r="AH619" i="2"/>
  <c r="AJ733" i="2"/>
  <c r="AI733" i="2"/>
  <c r="AH733" i="2"/>
  <c r="AJ1002" i="2"/>
  <c r="AI1002" i="2"/>
  <c r="AH1002" i="2"/>
  <c r="AJ888" i="2"/>
  <c r="AI888" i="2"/>
  <c r="AH888" i="2"/>
  <c r="AJ836" i="2"/>
  <c r="AI836" i="2"/>
  <c r="AH836" i="2"/>
  <c r="AJ322" i="2"/>
  <c r="AI322" i="2"/>
  <c r="AH322" i="2"/>
  <c r="AI545" i="2"/>
  <c r="AH545" i="2"/>
  <c r="AJ545" i="2"/>
  <c r="AJ758" i="2"/>
  <c r="AI758" i="2"/>
  <c r="AH758" i="2"/>
  <c r="AJ820" i="2"/>
  <c r="AI820" i="2"/>
  <c r="AH820" i="2"/>
  <c r="AJ968" i="2"/>
  <c r="AI968" i="2"/>
  <c r="AH968" i="2"/>
  <c r="AJ747" i="2"/>
  <c r="AI747" i="2"/>
  <c r="AH747" i="2"/>
  <c r="AJ488" i="2"/>
  <c r="AI488" i="2"/>
  <c r="AH488" i="2"/>
  <c r="AJ903" i="2"/>
  <c r="AI903" i="2"/>
  <c r="AH903" i="2"/>
  <c r="AJ1000" i="2"/>
  <c r="AI1000" i="2"/>
  <c r="AH1000" i="2"/>
  <c r="AJ779" i="2"/>
  <c r="AI779" i="2"/>
  <c r="AH779" i="2"/>
  <c r="AH822" i="2"/>
  <c r="AJ822" i="2"/>
  <c r="AI822" i="2"/>
  <c r="AJ761" i="2"/>
  <c r="AI761" i="2"/>
  <c r="AH761" i="2"/>
  <c r="AJ890" i="2"/>
  <c r="AI890" i="2"/>
  <c r="AH890" i="2"/>
  <c r="AH436" i="2"/>
  <c r="AJ436" i="2"/>
  <c r="AI436" i="2"/>
  <c r="AH468" i="2"/>
  <c r="AJ468" i="2"/>
  <c r="AI468" i="2"/>
  <c r="AJ693" i="2"/>
  <c r="AI693" i="2"/>
  <c r="AH693" i="2"/>
  <c r="AJ439" i="2"/>
  <c r="AI439" i="2"/>
  <c r="AH439" i="2"/>
  <c r="AI409" i="2"/>
  <c r="AH409" i="2"/>
  <c r="AJ409" i="2"/>
  <c r="AJ502" i="2"/>
  <c r="AI502" i="2"/>
  <c r="AH502" i="2"/>
  <c r="AJ834" i="2"/>
  <c r="AI834" i="2"/>
  <c r="AH834" i="2"/>
  <c r="AJ398" i="2"/>
  <c r="AI398" i="2"/>
  <c r="AH398" i="2"/>
  <c r="AJ682" i="2"/>
  <c r="AI682" i="2"/>
  <c r="AH682" i="2"/>
  <c r="AH583" i="2"/>
  <c r="AJ583" i="2"/>
  <c r="AI583" i="2"/>
  <c r="AJ985" i="2"/>
  <c r="AI985" i="2"/>
  <c r="AH985" i="2"/>
  <c r="AJ794" i="2"/>
  <c r="AI794" i="2"/>
  <c r="AH794" i="2"/>
  <c r="AJ518" i="2"/>
  <c r="AI518" i="2"/>
  <c r="AH518" i="2"/>
  <c r="AJ344" i="2"/>
  <c r="AI344" i="2"/>
  <c r="AH344" i="2"/>
  <c r="AJ552" i="2"/>
  <c r="AI552" i="2"/>
  <c r="AH552" i="2"/>
  <c r="AJ332" i="2"/>
  <c r="AI332" i="2"/>
  <c r="AH332" i="2"/>
  <c r="AJ542" i="2"/>
  <c r="AI542" i="2"/>
  <c r="AH542" i="2"/>
  <c r="AI513" i="2"/>
  <c r="AH513" i="2"/>
  <c r="AJ513" i="2"/>
  <c r="AI365" i="2"/>
  <c r="AH365" i="2"/>
  <c r="AJ365" i="2"/>
  <c r="AH671" i="2"/>
  <c r="AJ671" i="2"/>
  <c r="AI671" i="2"/>
  <c r="AJ786" i="2"/>
  <c r="AI786" i="2"/>
  <c r="AH786" i="2"/>
  <c r="AJ336" i="2"/>
  <c r="AI336" i="2"/>
  <c r="AH336" i="2"/>
  <c r="AJ544" i="2"/>
  <c r="AI544" i="2"/>
  <c r="AH544" i="2"/>
  <c r="AI553" i="2"/>
  <c r="AH553" i="2"/>
  <c r="AJ553" i="2"/>
  <c r="AJ978" i="2"/>
  <c r="AI978" i="2"/>
  <c r="AH978" i="2"/>
  <c r="AH862" i="2"/>
  <c r="AJ862" i="2"/>
  <c r="AI862" i="2"/>
  <c r="AJ812" i="2"/>
  <c r="AI812" i="2"/>
  <c r="AH812" i="2"/>
  <c r="AH631" i="2"/>
  <c r="AJ631" i="2"/>
  <c r="AI631" i="2"/>
  <c r="AJ561" i="2"/>
  <c r="AI561" i="2"/>
  <c r="AH561" i="2"/>
  <c r="AJ760" i="2"/>
  <c r="AI760" i="2"/>
  <c r="AH760" i="2"/>
  <c r="AJ723" i="2"/>
  <c r="AI723" i="2"/>
  <c r="AH723" i="2"/>
  <c r="AJ925" i="2"/>
  <c r="AI925" i="2"/>
  <c r="AH925" i="2"/>
  <c r="AJ728" i="2"/>
  <c r="AI728" i="2"/>
  <c r="AH728" i="2"/>
  <c r="AJ901" i="2"/>
  <c r="AI901" i="2"/>
  <c r="AH901" i="2"/>
  <c r="AJ841" i="2"/>
  <c r="AI841" i="2"/>
  <c r="AH841" i="2"/>
  <c r="AJ511" i="2"/>
  <c r="AI511" i="2"/>
  <c r="AH511" i="2"/>
  <c r="AJ702" i="2"/>
  <c r="AI702" i="2"/>
  <c r="AH702" i="2"/>
  <c r="AJ962" i="2"/>
  <c r="AI962" i="2"/>
  <c r="AH962" i="2"/>
  <c r="AJ796" i="2"/>
  <c r="AI796" i="2"/>
  <c r="AH796" i="2"/>
  <c r="AJ736" i="2"/>
  <c r="AI736" i="2"/>
  <c r="AH736" i="2"/>
  <c r="AJ805" i="2"/>
  <c r="AI805" i="2"/>
  <c r="AH805" i="2"/>
  <c r="AJ860" i="2"/>
  <c r="AI860" i="2"/>
  <c r="AH860" i="2"/>
  <c r="AI604" i="2"/>
  <c r="AH604" i="2"/>
  <c r="AJ604" i="2"/>
  <c r="AJ654" i="2"/>
  <c r="AI654" i="2"/>
  <c r="AH654" i="2"/>
  <c r="AJ461" i="2"/>
  <c r="AI461" i="2"/>
  <c r="AH461" i="2"/>
  <c r="AJ551" i="2"/>
  <c r="AI551" i="2"/>
  <c r="AH551" i="2"/>
  <c r="AJ672" i="2"/>
  <c r="AI672" i="2"/>
  <c r="AH672" i="2"/>
  <c r="AH687" i="2"/>
  <c r="AJ687" i="2"/>
  <c r="AI687" i="2"/>
  <c r="AH719" i="2"/>
  <c r="AJ719" i="2"/>
  <c r="AI719" i="2"/>
  <c r="AJ459" i="2"/>
  <c r="AI459" i="2"/>
  <c r="AH459" i="2"/>
  <c r="AJ635" i="2"/>
  <c r="AI635" i="2"/>
  <c r="AH635" i="2"/>
  <c r="AJ318" i="2"/>
  <c r="AI318" i="2"/>
  <c r="AH318" i="2"/>
  <c r="AJ821" i="2"/>
  <c r="AI821" i="2"/>
  <c r="AH821" i="2"/>
  <c r="AH878" i="2"/>
  <c r="AJ878" i="2"/>
  <c r="AI878" i="2"/>
  <c r="AI620" i="2"/>
  <c r="AH620" i="2"/>
  <c r="AJ620" i="2"/>
  <c r="AJ670" i="2"/>
  <c r="AI670" i="2"/>
  <c r="AH670" i="2"/>
  <c r="AJ477" i="2"/>
  <c r="AI477" i="2"/>
  <c r="AH477" i="2"/>
  <c r="AH532" i="2"/>
  <c r="AJ532" i="2"/>
  <c r="AI532" i="2"/>
  <c r="AJ749" i="2"/>
  <c r="AI749" i="2"/>
  <c r="AH749" i="2"/>
  <c r="AJ546" i="2"/>
  <c r="AI546" i="2"/>
  <c r="AH546" i="2"/>
  <c r="AJ601" i="2"/>
  <c r="AI601" i="2"/>
  <c r="AH601" i="2"/>
  <c r="AJ659" i="2"/>
  <c r="AI659" i="2"/>
  <c r="AH659" i="2"/>
  <c r="AJ405" i="2"/>
  <c r="AI405" i="2"/>
  <c r="AH405" i="2"/>
  <c r="AJ458" i="2"/>
  <c r="AI458" i="2"/>
  <c r="AH458" i="2"/>
  <c r="AJ443" i="2"/>
  <c r="AI443" i="2"/>
  <c r="AH443" i="2"/>
  <c r="AJ824" i="2"/>
  <c r="AI824" i="2"/>
  <c r="AH824" i="2"/>
  <c r="AJ920" i="2"/>
  <c r="AI920" i="2"/>
  <c r="AH920" i="2"/>
  <c r="AH870" i="2"/>
  <c r="AJ870" i="2"/>
  <c r="AI870" i="2"/>
  <c r="AJ515" i="2"/>
  <c r="AI515" i="2"/>
  <c r="AH515" i="2"/>
  <c r="AJ701" i="2"/>
  <c r="AI701" i="2"/>
  <c r="AH701" i="2"/>
  <c r="AJ630" i="2"/>
  <c r="AI630" i="2"/>
  <c r="AH630" i="2"/>
  <c r="AH846" i="2"/>
  <c r="AJ846" i="2"/>
  <c r="AI846" i="2"/>
  <c r="AJ831" i="2"/>
  <c r="AI831" i="2"/>
  <c r="AH831" i="2"/>
  <c r="AI835" i="2"/>
  <c r="AH835" i="2"/>
  <c r="AJ835" i="2"/>
  <c r="AJ403" i="2"/>
  <c r="AI403" i="2"/>
  <c r="AH403" i="2"/>
  <c r="AJ991" i="2"/>
  <c r="AI991" i="2"/>
  <c r="AH991" i="2"/>
  <c r="AJ729" i="2"/>
  <c r="AI729" i="2"/>
  <c r="AH729" i="2"/>
  <c r="AJ916" i="2"/>
  <c r="AI916" i="2"/>
  <c r="AH916" i="2"/>
  <c r="AJ718" i="2"/>
  <c r="AI718" i="2"/>
  <c r="AH718" i="2"/>
  <c r="AJ869" i="2"/>
  <c r="AI869" i="2"/>
  <c r="AH869" i="2"/>
  <c r="AJ935" i="2"/>
  <c r="AI935" i="2"/>
  <c r="AH935" i="2"/>
  <c r="AI883" i="2"/>
  <c r="AH883" i="2"/>
  <c r="AJ883" i="2"/>
  <c r="AH711" i="2"/>
  <c r="AJ711" i="2"/>
  <c r="AI711" i="2"/>
  <c r="L112" i="6"/>
  <c r="L62" i="6"/>
  <c r="L37" i="6"/>
  <c r="L87" i="6"/>
  <c r="L12" i="6"/>
  <c r="L137" i="6"/>
  <c r="L187" i="6"/>
  <c r="L212" i="6"/>
  <c r="L237" i="6"/>
  <c r="L162" i="6"/>
  <c r="AK803" i="2"/>
  <c r="AK780" i="2"/>
  <c r="AK879" i="2"/>
  <c r="AK475" i="2"/>
  <c r="AK755" i="2"/>
  <c r="AK474" i="2"/>
  <c r="AK725" i="2"/>
  <c r="AK581" i="2"/>
  <c r="AK886" i="2"/>
  <c r="AK605" i="2"/>
  <c r="AK463" i="2"/>
  <c r="AK951" i="2"/>
  <c r="AK869" i="2"/>
  <c r="AK761" i="2"/>
  <c r="AK874" i="2"/>
  <c r="AK814" i="2"/>
  <c r="AK530" i="2"/>
  <c r="AK392" i="2"/>
  <c r="AK946" i="2"/>
  <c r="AK431" i="2"/>
  <c r="AK521" i="2"/>
  <c r="AK985" i="2"/>
  <c r="AK738" i="2"/>
  <c r="AK777" i="2"/>
  <c r="AK536" i="2"/>
  <c r="AK623" i="2"/>
  <c r="AK926" i="2"/>
  <c r="AK576" i="2"/>
  <c r="AK363" i="2"/>
  <c r="AK606" i="2"/>
  <c r="AK995" i="2"/>
  <c r="AK817" i="2"/>
  <c r="AK495" i="2"/>
  <c r="AK564" i="2"/>
  <c r="AK906" i="2"/>
  <c r="AK701" i="2"/>
  <c r="AK756" i="2"/>
  <c r="AK496" i="2"/>
  <c r="AK399" i="2"/>
  <c r="AK514" i="2"/>
  <c r="AK723" i="2"/>
  <c r="AK543" i="2"/>
  <c r="AK709" i="2"/>
  <c r="AK858" i="2"/>
  <c r="AK560" i="2"/>
  <c r="AK676" i="2"/>
  <c r="AK329" i="2"/>
  <c r="AK653" i="2"/>
  <c r="AK773" i="2"/>
  <c r="AK877" i="2"/>
  <c r="AK572" i="2"/>
  <c r="AK401" i="2"/>
  <c r="AK411" i="2"/>
  <c r="AK842" i="2"/>
  <c r="AK808" i="2"/>
  <c r="AK896" i="2"/>
  <c r="AK884" i="2"/>
  <c r="AK1000" i="2"/>
  <c r="AK841" i="2"/>
  <c r="AK821" i="2"/>
  <c r="AK233" i="2"/>
  <c r="AK518" i="2"/>
  <c r="AK336" i="2"/>
  <c r="AK880" i="2"/>
  <c r="AK909" i="2"/>
  <c r="AK685" i="2"/>
  <c r="AK715" i="2"/>
  <c r="AK862" i="2"/>
  <c r="AK993" i="2"/>
  <c r="AK915" i="2"/>
  <c r="AK617" i="2"/>
  <c r="AK900" i="2"/>
  <c r="AK726" i="2"/>
  <c r="AK1003" i="2"/>
  <c r="AK659" i="2"/>
  <c r="AK710" i="2"/>
  <c r="AK713" i="2"/>
  <c r="AK526" i="2"/>
  <c r="AK355" i="2"/>
  <c r="AK727" i="2"/>
  <c r="AK498" i="2"/>
  <c r="AK503" i="2"/>
  <c r="AK442" i="2"/>
  <c r="AK850" i="2"/>
  <c r="AK941" i="2"/>
  <c r="AK888" i="2"/>
  <c r="AK800" i="2"/>
  <c r="AK747" i="2"/>
  <c r="AK1002" i="2"/>
  <c r="AK961" i="2"/>
  <c r="AK764" i="2"/>
  <c r="AK619" i="2"/>
  <c r="AK407" i="2"/>
  <c r="AK453" i="2"/>
  <c r="AK635" i="2"/>
  <c r="AK703" i="2"/>
  <c r="AK758" i="2"/>
  <c r="AK402" i="2"/>
  <c r="AK444" i="2"/>
  <c r="AK737" i="2"/>
  <c r="AK859" i="2"/>
  <c r="AK364" i="2"/>
  <c r="AK378" i="2"/>
  <c r="AK452" i="2"/>
  <c r="AK671" i="2"/>
  <c r="AK853" i="2"/>
  <c r="AK868" i="2"/>
  <c r="AK920" i="2"/>
  <c r="AK150"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386" i="2"/>
  <c r="AK439" i="2"/>
  <c r="AK686" i="2"/>
  <c r="AK529" i="2"/>
  <c r="AK749" i="2"/>
  <c r="AK712" i="2"/>
  <c r="AK914" i="2"/>
  <c r="AK688" i="2"/>
  <c r="AK745" i="2"/>
  <c r="AK818" i="2"/>
  <c r="AK833" i="2"/>
  <c r="AK945" i="2"/>
  <c r="AK984" i="2"/>
  <c r="AK476" i="2"/>
  <c r="AK584" i="2"/>
  <c r="AK895" i="2"/>
  <c r="AK843" i="2"/>
  <c r="AK524" i="2"/>
  <c r="AK931" i="2"/>
  <c r="AK699" i="2"/>
  <c r="AK983" i="2"/>
  <c r="AK690" i="2"/>
  <c r="AK397" i="2"/>
  <c r="AK516" i="2"/>
  <c r="AK919" i="2"/>
  <c r="AK552" i="2"/>
  <c r="AK834" i="2"/>
  <c r="AK583" i="2"/>
  <c r="AK500" i="2"/>
  <c r="AK527" i="2"/>
  <c r="AK892" i="2"/>
  <c r="AK354" i="2"/>
  <c r="AK603" i="2"/>
  <c r="AK706" i="2"/>
  <c r="AK450" i="2"/>
  <c r="AK790" i="2"/>
  <c r="AK757" i="2"/>
  <c r="AK779" i="2"/>
  <c r="AK643" i="2"/>
  <c r="AK454" i="2"/>
  <c r="AK519" i="2"/>
  <c r="AK264" i="2"/>
  <c r="AK464" i="2"/>
  <c r="AK793" i="2"/>
  <c r="AK851" i="2"/>
  <c r="AK825" i="2"/>
  <c r="AK640" i="2"/>
  <c r="AK724" i="2"/>
  <c r="AK801" i="2"/>
  <c r="AK938" i="2"/>
  <c r="AK955" i="2"/>
  <c r="AK971" i="2"/>
  <c r="AK837" i="2"/>
  <c r="AK573" i="2"/>
  <c r="AK933" i="2"/>
  <c r="AK732" i="2"/>
  <c r="AK944" i="2"/>
  <c r="AK466" i="2"/>
  <c r="AK539" i="2"/>
  <c r="AK702" i="2"/>
  <c r="AK959" i="2"/>
  <c r="AK918" i="2"/>
  <c r="AK365" i="2"/>
  <c r="AK785" i="2"/>
  <c r="AK691" i="2"/>
  <c r="AK912" i="2"/>
  <c r="AK361" i="2"/>
  <c r="AK981" i="2"/>
  <c r="AK610" i="2"/>
  <c r="AK759" i="2"/>
  <c r="AK373" i="2"/>
  <c r="AK434" i="2"/>
  <c r="AK625" i="2"/>
  <c r="AK838" i="2"/>
  <c r="AK551" i="2"/>
  <c r="AK965" i="2"/>
  <c r="AK806" i="2"/>
  <c r="AK840" i="2"/>
  <c r="AK719" i="2"/>
  <c r="AK943" i="2"/>
  <c r="AK932" i="2"/>
  <c r="AK999" i="2"/>
  <c r="AK728" i="2"/>
  <c r="AK633" i="2"/>
  <c r="AK923" i="2"/>
  <c r="AK930" i="2"/>
  <c r="AK544" i="2"/>
  <c r="AK400" i="2"/>
  <c r="AK866" i="2"/>
  <c r="AK786" i="2"/>
  <c r="AK722" i="2"/>
  <c r="AK992" i="2"/>
  <c r="AK865" i="2"/>
  <c r="AK700" i="2"/>
  <c r="AK608" i="2"/>
  <c r="AK609" i="2"/>
  <c r="AK522" i="2"/>
  <c r="AK893" i="2"/>
  <c r="AK568" i="2"/>
  <c r="AK883" i="2"/>
  <c r="AK903" i="2"/>
  <c r="AK935" i="2"/>
  <c r="AK487" i="2"/>
  <c r="AK333" i="2"/>
  <c r="AK871" i="2"/>
  <c r="AK863" i="2"/>
  <c r="AK847" i="2"/>
  <c r="AK864" i="2"/>
  <c r="AK928" i="2"/>
  <c r="AK769" i="2"/>
  <c r="AK482" i="2"/>
  <c r="AK630" i="2"/>
  <c r="AK819" i="2"/>
  <c r="AK977" i="2"/>
  <c r="AK829" i="2"/>
  <c r="AK898" i="2"/>
  <c r="AK960" i="2"/>
  <c r="AK891" i="2"/>
  <c r="AK852" i="2"/>
  <c r="AK911" i="2"/>
  <c r="AK787" i="2"/>
  <c r="AK579" i="2"/>
  <c r="AK765" i="2"/>
  <c r="AK885" i="2"/>
  <c r="AK683" i="2"/>
  <c r="AK490" i="2"/>
  <c r="AK370" i="2"/>
  <c r="AK754" i="2"/>
  <c r="AK746" i="2"/>
  <c r="AK341" i="2"/>
  <c r="AK901" i="2"/>
  <c r="AK947" i="2"/>
  <c r="AK638" i="2"/>
  <c r="AK547" i="2"/>
  <c r="AK828" i="2"/>
  <c r="AK729" i="2"/>
  <c r="AK679" i="2"/>
  <c r="AK465" i="2"/>
  <c r="AK784" i="2"/>
  <c r="AK553" i="2"/>
  <c r="AK991" i="2"/>
  <c r="AK347" i="2"/>
  <c r="AK768" i="2"/>
  <c r="AK561" i="2"/>
  <c r="AK970" i="2"/>
  <c r="AK485" i="2"/>
  <c r="AK778" i="2"/>
  <c r="AK555" i="2"/>
  <c r="AK929" i="2"/>
  <c r="AK432" i="2"/>
  <c r="AK412" i="2"/>
  <c r="AK813" i="2"/>
  <c r="AK812" i="2"/>
  <c r="AK810" i="2"/>
  <c r="AK889" i="2"/>
  <c r="AK997" i="2"/>
  <c r="AK472" i="2"/>
  <c r="AK698" i="2"/>
  <c r="AK796" i="2"/>
  <c r="AK538" i="2"/>
  <c r="AK940" i="2"/>
  <c r="AK827" i="2"/>
  <c r="AK680" i="2"/>
  <c r="AK440" i="2"/>
  <c r="AK403" i="2"/>
  <c r="AK762" i="2"/>
  <c r="AK559" i="2"/>
  <c r="AK614" i="2"/>
  <c r="AK471" i="2"/>
  <c r="AK541" i="2"/>
  <c r="AK637" i="2"/>
  <c r="AK467" i="2"/>
  <c r="AK646" i="2"/>
  <c r="AK384" i="2"/>
  <c r="AK437" i="2"/>
  <c r="AK558" i="2"/>
  <c r="AK447" i="2"/>
  <c r="AK875" i="2"/>
  <c r="AK704" i="2"/>
  <c r="AK455" i="2"/>
  <c r="AK389" i="2"/>
  <c r="AK429" i="2"/>
  <c r="AK672" i="2"/>
  <c r="AK972" i="2"/>
  <c r="AK856" i="2"/>
  <c r="AK798" i="2"/>
  <c r="AK408" i="2"/>
  <c r="AK461" i="2"/>
  <c r="AK468" i="2"/>
  <c r="AK531" i="2"/>
  <c r="AK382" i="2"/>
  <c r="AK424" i="2"/>
  <c r="AK600" i="2"/>
  <c r="AK870" i="2"/>
  <c r="AK405" i="2"/>
  <c r="AK743" i="2"/>
  <c r="AK590" i="2"/>
  <c r="AK567" i="2"/>
  <c r="AK839" i="2"/>
  <c r="AK406" i="2"/>
  <c r="AK669" i="2"/>
  <c r="AK391" i="2"/>
  <c r="AK654" i="2"/>
  <c r="AK445" i="2"/>
  <c r="AK836" i="2"/>
  <c r="AK580" i="2"/>
  <c r="AK376" i="2"/>
  <c r="AK594" i="2"/>
  <c r="AK766" i="2"/>
  <c r="AK415" i="2"/>
  <c r="AK508" i="2"/>
  <c r="AK913" i="2"/>
  <c r="AK616" i="2"/>
  <c r="AK493" i="2"/>
  <c r="AK345" i="2"/>
  <c r="AK987" i="2"/>
  <c r="AK720" i="2"/>
  <c r="AK922" i="2"/>
  <c r="AK622" i="2"/>
  <c r="AK867" i="2"/>
  <c r="AK556" i="2"/>
  <c r="AK939" i="2"/>
  <c r="AK733" i="2"/>
  <c r="AK711" i="2"/>
  <c r="AK413" i="2"/>
  <c r="AK775" i="2"/>
  <c r="AK1001" i="2"/>
  <c r="AK804" i="2"/>
  <c r="AK470" i="2"/>
  <c r="AK367" i="2"/>
  <c r="AK394" i="2"/>
  <c r="AK978"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380" i="2"/>
  <c r="AK1004" i="2"/>
  <c r="AK890" i="2"/>
  <c r="AK830" i="2"/>
  <c r="AK295" i="2"/>
  <c r="AK479" i="2"/>
  <c r="AK907" i="2"/>
  <c r="AK696" i="2"/>
  <c r="AK899" i="2"/>
  <c r="AK404" i="2"/>
  <c r="AK953" i="2"/>
  <c r="AK811" i="2"/>
  <c r="AK652" i="2"/>
  <c r="AK996" i="2"/>
  <c r="AK410" i="2"/>
  <c r="AK802" i="2"/>
  <c r="AK731" i="2"/>
  <c r="AK986" i="2"/>
  <c r="AK426" i="2"/>
  <c r="AK677" i="2"/>
  <c r="AK770" i="2"/>
  <c r="AK438" i="2"/>
  <c r="AK511" i="2"/>
  <c r="AK571" i="2"/>
  <c r="AK497" i="2"/>
  <c r="AK533" i="2"/>
  <c r="AK876" i="2"/>
  <c r="AK937" i="2"/>
  <c r="AK740" i="2"/>
  <c r="AK480" i="2"/>
  <c r="AK535" i="2"/>
  <c r="AK595" i="2"/>
  <c r="AK414" i="2"/>
  <c r="AK446" i="2"/>
  <c r="AK857" i="2"/>
  <c r="AK550" i="2"/>
  <c r="AK353" i="2"/>
  <c r="AK950" i="2"/>
  <c r="AK507" i="2"/>
  <c r="AK855" i="2"/>
  <c r="AK816" i="2"/>
  <c r="AK763" i="2"/>
  <c r="AK705" i="2"/>
  <c r="AK826" i="2"/>
  <c r="AK458" i="2"/>
  <c r="AK509" i="2"/>
  <c r="AK436" i="2"/>
  <c r="AK537" i="2"/>
  <c r="AK783" i="2"/>
  <c r="AK577" i="2"/>
  <c r="AK905" i="2"/>
  <c r="AK448" i="2"/>
  <c r="AK501" i="2"/>
  <c r="AK624" i="2"/>
  <c r="AK435" i="2"/>
  <c r="AK648" i="2"/>
  <c r="AK330" i="2"/>
  <c r="AK548" i="2"/>
  <c r="AK924" i="2"/>
  <c r="AK822" i="2"/>
  <c r="AK744" i="2"/>
  <c r="AK897" i="2"/>
  <c r="AK478" i="2"/>
  <c r="AK582" i="2"/>
  <c r="AK641" i="2"/>
  <c r="AK908" i="2"/>
  <c r="AK795" i="2"/>
  <c r="AK734" i="2"/>
  <c r="AK585" i="2"/>
  <c r="AK973" i="2"/>
  <c r="AK601" i="2"/>
  <c r="AK807" i="2"/>
  <c r="AK359" i="2"/>
  <c r="AK849" i="2"/>
  <c r="AK593" i="2"/>
  <c r="AK873" i="2"/>
  <c r="AK678" i="2"/>
  <c r="AK416" i="2"/>
  <c r="AK469" i="2"/>
  <c r="AK532" i="2"/>
  <c r="AK592" i="2"/>
  <c r="AK964" i="2"/>
  <c r="AK644" i="2"/>
  <c r="AK513" i="2"/>
  <c r="AK369" i="2"/>
  <c r="AK589" i="2"/>
  <c r="AK621" i="2"/>
  <c r="AK597" i="2"/>
  <c r="AK565" i="2"/>
  <c r="AK512" i="2"/>
  <c r="AK599" i="2"/>
  <c r="AK902" i="2"/>
  <c r="AK586" i="2"/>
  <c r="AK427" i="2"/>
  <c r="AK982" i="2"/>
  <c r="AK422" i="2"/>
  <c r="AK515" i="2"/>
  <c r="AK575" i="2"/>
  <c r="AK974" i="2"/>
  <c r="AK563" i="2"/>
  <c r="AK374" i="2"/>
  <c r="AK570" i="2"/>
  <c r="AK687" i="2"/>
  <c r="AK588" i="2"/>
  <c r="AK831" i="2"/>
  <c r="AK395" i="2"/>
  <c r="AK246" i="2"/>
  <c r="AK371" i="2"/>
  <c r="AK420" i="2"/>
  <c r="AK642" i="2"/>
  <c r="AK390" i="2"/>
  <c r="AK483" i="2"/>
  <c r="AK232" i="2"/>
  <c r="AK942" i="2"/>
  <c r="AK620" i="2"/>
  <c r="AK534" i="2"/>
  <c r="AK352" i="2"/>
  <c r="AK660" i="2"/>
  <c r="AK554" i="2"/>
  <c r="AK799" i="2"/>
  <c r="AK523" i="2"/>
  <c r="AK349" i="2"/>
  <c r="AK557" i="2"/>
  <c r="AK337" i="2"/>
  <c r="AK388" i="2"/>
  <c r="AK451" i="2"/>
  <c r="AK639" i="2"/>
  <c r="AK351" i="2"/>
  <c r="AK910" i="2"/>
  <c r="AK505" i="2"/>
  <c r="AK372" i="2"/>
  <c r="AK628" i="2"/>
  <c r="AK321" i="2"/>
  <c r="AK958" i="2"/>
  <c r="AK767" i="2"/>
  <c r="AK494" i="2"/>
  <c r="AK525" i="2"/>
  <c r="AK419" i="2"/>
  <c r="AK331" i="2"/>
  <c r="AK520" i="2"/>
  <c r="AK607" i="2"/>
  <c r="AK878" i="2"/>
  <c r="AK339" i="2"/>
  <c r="AK860" i="2"/>
  <c r="AK615" i="2"/>
  <c r="AK338" i="2"/>
  <c r="AK596" i="2"/>
  <c r="AK335" i="2"/>
  <c r="AK492" i="2"/>
  <c r="AK735" i="2"/>
  <c r="AK462" i="2"/>
  <c r="AK823" i="2"/>
  <c r="AK387" i="2"/>
  <c r="AK322" i="2"/>
  <c r="AK578" i="2"/>
  <c r="AK663" i="2"/>
  <c r="AK562" i="2"/>
  <c r="AK998" i="2"/>
  <c r="AK504" i="2"/>
  <c r="AK591" i="2"/>
  <c r="AK894" i="2"/>
  <c r="AK383" i="2"/>
  <c r="AK460" i="2"/>
  <c r="AK430" i="2"/>
  <c r="AK791" i="2"/>
  <c r="AK549" i="2"/>
  <c r="AK510" i="2"/>
  <c r="AK362" i="2"/>
  <c r="AK668" i="2"/>
  <c r="AK377" i="2"/>
  <c r="AK277" i="2"/>
  <c r="AK966" i="2"/>
  <c r="AK684" i="2"/>
  <c r="AK682" i="2"/>
  <c r="AK428" i="2"/>
  <c r="AK398" i="2"/>
  <c r="AK491" i="2"/>
  <c r="AK486" i="2"/>
  <c r="AK265" i="2"/>
  <c r="AK318" i="2"/>
  <c r="AK636" i="2"/>
  <c r="AK613" i="2"/>
  <c r="AK528" i="2"/>
  <c r="AK629" i="2"/>
  <c r="AK356" i="2"/>
  <c r="AK631" i="2"/>
  <c r="AK343" i="2"/>
  <c r="AK934" i="2"/>
  <c r="AK344" i="2"/>
  <c r="AK650" i="2"/>
  <c r="AK396" i="2"/>
  <c r="AK618" i="2"/>
  <c r="AK459" i="2"/>
  <c r="AK484" i="2"/>
  <c r="AK346" i="2"/>
  <c r="AK604" i="2"/>
  <c r="AK340" i="2"/>
  <c r="AK665" i="2"/>
  <c r="AK433" i="2"/>
  <c r="AK245" i="2"/>
  <c r="AK250" i="2"/>
  <c r="AK350" i="2"/>
  <c r="AK385" i="2"/>
  <c r="AK457" i="2"/>
  <c r="AK334" i="2"/>
  <c r="AK489" i="2"/>
  <c r="AK649" i="2"/>
  <c r="AK379" i="2"/>
  <c r="AK441" i="2"/>
  <c r="AK473" i="2"/>
  <c r="AK673" i="2"/>
  <c r="AK481" i="2"/>
  <c r="AK366" i="2"/>
  <c r="AK249" i="2"/>
  <c r="AK708" i="2"/>
  <c r="AK409" i="2"/>
  <c r="AK417" i="2"/>
  <c r="AK502" i="2"/>
  <c r="AK689" i="2"/>
  <c r="AK449" i="2"/>
  <c r="AK368" i="2"/>
  <c r="AK332" i="2"/>
  <c r="AK348" i="2"/>
  <c r="AK357" i="2"/>
  <c r="AK342" i="2"/>
  <c r="AK291" i="2"/>
  <c r="AK657" i="2"/>
  <c r="AK681" i="2"/>
  <c r="AK393" i="2"/>
  <c r="AK360" i="2"/>
  <c r="AK425" i="2"/>
  <c r="AK358" i="2"/>
  <c r="C491" i="5" l="1"/>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D53" i="10" l="1"/>
  <c r="A53" i="10" s="1"/>
  <c r="F511" i="5"/>
  <c r="D99" i="10"/>
  <c r="F971" i="5"/>
  <c r="D111" i="10"/>
  <c r="E111" i="10" s="1"/>
  <c r="F1091" i="5"/>
  <c r="D95" i="10"/>
  <c r="E95" i="10" s="1"/>
  <c r="F931" i="5"/>
  <c r="D41" i="10"/>
  <c r="A41" i="10" s="1"/>
  <c r="F391" i="5"/>
  <c r="D49" i="10"/>
  <c r="F471" i="5"/>
  <c r="D39" i="10"/>
  <c r="E39" i="10" s="1"/>
  <c r="F371" i="5"/>
  <c r="D55" i="10"/>
  <c r="E55" i="10" s="1"/>
  <c r="F531" i="5"/>
  <c r="D125" i="10"/>
  <c r="Y125" i="10" s="1"/>
  <c r="F1231" i="5"/>
  <c r="D101" i="10"/>
  <c r="F991" i="5"/>
  <c r="D109" i="10"/>
  <c r="E109" i="10" s="1"/>
  <c r="F1071" i="5"/>
  <c r="D83" i="10"/>
  <c r="E83" i="10" s="1"/>
  <c r="F811" i="5"/>
  <c r="D71" i="10"/>
  <c r="A71" i="10" s="1"/>
  <c r="F691" i="5"/>
  <c r="D67" i="10"/>
  <c r="F651" i="5"/>
  <c r="D123" i="10"/>
  <c r="E123" i="10" s="1"/>
  <c r="F1211" i="5"/>
  <c r="D91" i="10"/>
  <c r="E91" i="10" s="1"/>
  <c r="F891" i="5"/>
  <c r="D73" i="10"/>
  <c r="B73" i="10" s="1"/>
  <c r="F711" i="5"/>
  <c r="D127" i="10"/>
  <c r="F1251" i="5"/>
  <c r="D21" i="10"/>
  <c r="F191" i="5"/>
  <c r="D79" i="10"/>
  <c r="E79" i="10" s="1"/>
  <c r="F771" i="5"/>
  <c r="D27" i="10"/>
  <c r="U27" i="10" s="1"/>
  <c r="F251" i="5"/>
  <c r="D117" i="10"/>
  <c r="E117" i="10" s="1"/>
  <c r="F1151" i="5"/>
  <c r="D85" i="10"/>
  <c r="E85" i="10" s="1"/>
  <c r="F831" i="5"/>
  <c r="D23" i="10"/>
  <c r="F211" i="5"/>
  <c r="D11" i="10"/>
  <c r="A11" i="10" s="1"/>
  <c r="F91" i="5"/>
  <c r="D105" i="10"/>
  <c r="E105" i="10" s="1"/>
  <c r="F1031" i="5"/>
  <c r="D15" i="10"/>
  <c r="F131" i="5"/>
  <c r="D113" i="10"/>
  <c r="E113" i="10" s="1"/>
  <c r="F1111" i="5"/>
  <c r="D87" i="10"/>
  <c r="S87" i="10" s="1"/>
  <c r="F851" i="5"/>
  <c r="D57" i="10"/>
  <c r="E57" i="10" s="1"/>
  <c r="F551" i="5"/>
  <c r="D29" i="10"/>
  <c r="E29" i="10" s="1"/>
  <c r="F271" i="5"/>
  <c r="D43" i="10"/>
  <c r="E43" i="10" s="1"/>
  <c r="F411" i="5"/>
  <c r="D97" i="10"/>
  <c r="F97" i="10" s="1"/>
  <c r="F951" i="5"/>
  <c r="D35" i="10"/>
  <c r="E35" i="10" s="1"/>
  <c r="F331" i="5"/>
  <c r="D19" i="10"/>
  <c r="F171" i="5"/>
  <c r="D89" i="10"/>
  <c r="E89" i="10" s="1"/>
  <c r="F871" i="5"/>
  <c r="D115" i="10"/>
  <c r="F1131" i="5"/>
  <c r="D119" i="10"/>
  <c r="F1171" i="5"/>
  <c r="D81" i="10"/>
  <c r="E81" i="10" s="1"/>
  <c r="F791" i="5"/>
  <c r="D103" i="10"/>
  <c r="E103" i="10" s="1"/>
  <c r="F1011" i="5"/>
  <c r="D63" i="10"/>
  <c r="F611" i="5"/>
  <c r="D45" i="10"/>
  <c r="E45" i="10" s="1"/>
  <c r="F431" i="5"/>
  <c r="D107" i="10"/>
  <c r="E107" i="10" s="1"/>
  <c r="F1051" i="5"/>
  <c r="D129" i="10"/>
  <c r="E129" i="10" s="1"/>
  <c r="F1271" i="5"/>
  <c r="D69" i="10"/>
  <c r="F671" i="5"/>
  <c r="D61" i="10"/>
  <c r="E61" i="10" s="1"/>
  <c r="F591" i="5"/>
  <c r="D37" i="10"/>
  <c r="E37" i="10" s="1"/>
  <c r="F351" i="5"/>
  <c r="D93" i="10"/>
  <c r="E93" i="10" s="1"/>
  <c r="F911" i="5"/>
  <c r="D13" i="10"/>
  <c r="F111" i="5"/>
  <c r="D17" i="10"/>
  <c r="F151" i="5"/>
  <c r="D7" i="10"/>
  <c r="F51" i="5"/>
  <c r="D121" i="10"/>
  <c r="E121" i="10" s="1"/>
  <c r="F1191" i="5"/>
  <c r="D59" i="10"/>
  <c r="F571" i="5"/>
  <c r="D5" i="10"/>
  <c r="F31" i="5"/>
  <c r="D33" i="10"/>
  <c r="E33" i="10" s="1"/>
  <c r="F311" i="5"/>
  <c r="D65" i="10"/>
  <c r="E65" i="10" s="1"/>
  <c r="F631" i="5"/>
  <c r="D31" i="10"/>
  <c r="E31" i="10" s="1"/>
  <c r="F291" i="5"/>
  <c r="D51" i="10"/>
  <c r="E51" i="10" s="1"/>
  <c r="F491" i="5"/>
  <c r="U53" i="10"/>
  <c r="C53" i="10"/>
  <c r="W53" i="10"/>
  <c r="P125" i="10"/>
  <c r="A1222" i="5"/>
  <c r="A1221" i="5"/>
  <c r="A1220" i="5"/>
  <c r="W1211" i="5"/>
  <c r="A1225" i="5"/>
  <c r="A1219" i="5"/>
  <c r="A1217" i="5"/>
  <c r="A1224" i="5"/>
  <c r="AD1211" i="5"/>
  <c r="V1211" i="5"/>
  <c r="A1228" i="5"/>
  <c r="A1227" i="5"/>
  <c r="A1218" i="5"/>
  <c r="U1211" i="5"/>
  <c r="A1223"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A1179" i="5"/>
  <c r="A1185" i="5"/>
  <c r="A1181" i="5"/>
  <c r="A1188" i="5"/>
  <c r="A1176" i="5"/>
  <c r="A1184" i="5"/>
  <c r="A1182" i="5"/>
  <c r="A1180" i="5"/>
  <c r="A1178" i="5"/>
  <c r="A1174" i="5"/>
  <c r="U1171" i="5"/>
  <c r="A1183" i="5"/>
  <c r="W1171" i="5"/>
  <c r="A1187" i="5"/>
  <c r="A1175" i="5"/>
  <c r="V1171" i="5"/>
  <c r="G1171" i="5"/>
  <c r="A1177" i="5"/>
  <c r="E1171" i="5"/>
  <c r="A1186" i="5"/>
  <c r="AD1171" i="5"/>
  <c r="E411" i="5"/>
  <c r="A428" i="5"/>
  <c r="A427" i="5"/>
  <c r="A426" i="5"/>
  <c r="A425" i="5"/>
  <c r="A424" i="5"/>
  <c r="A423" i="5"/>
  <c r="AD411" i="5"/>
  <c r="A422" i="5"/>
  <c r="A421" i="5"/>
  <c r="W411" i="5"/>
  <c r="U411" i="5"/>
  <c r="V411" i="5"/>
  <c r="G411" i="5"/>
  <c r="A419" i="5"/>
  <c r="A417" i="5"/>
  <c r="A415" i="5"/>
  <c r="A420" i="5"/>
  <c r="A418" i="5"/>
  <c r="A416" i="5"/>
  <c r="A414" i="5"/>
  <c r="E951" i="5"/>
  <c r="A967" i="5"/>
  <c r="A965" i="5"/>
  <c r="A962" i="5"/>
  <c r="A961" i="5"/>
  <c r="A963" i="5"/>
  <c r="A960" i="5"/>
  <c r="AD951" i="5"/>
  <c r="A959" i="5"/>
  <c r="A958" i="5"/>
  <c r="A957" i="5"/>
  <c r="A956" i="5"/>
  <c r="W951" i="5"/>
  <c r="A966" i="5"/>
  <c r="A964" i="5"/>
  <c r="U951" i="5"/>
  <c r="A954" i="5"/>
  <c r="V951" i="5"/>
  <c r="G951" i="5"/>
  <c r="A968" i="5"/>
  <c r="A955" i="5"/>
  <c r="A700" i="5"/>
  <c r="A699" i="5"/>
  <c r="E691" i="5"/>
  <c r="F71" i="10" s="1"/>
  <c r="A698" i="5"/>
  <c r="A697" i="5"/>
  <c r="AD691" i="5"/>
  <c r="A696" i="5"/>
  <c r="A695" i="5"/>
  <c r="W691" i="5"/>
  <c r="A694" i="5"/>
  <c r="V691" i="5"/>
  <c r="A708" i="5"/>
  <c r="A707" i="5"/>
  <c r="U691" i="5"/>
  <c r="A704" i="5"/>
  <c r="A703" i="5"/>
  <c r="G691" i="5"/>
  <c r="G71" i="10" s="1"/>
  <c r="A705" i="5"/>
  <c r="A701" i="5"/>
  <c r="A706" i="5"/>
  <c r="A702" i="5"/>
  <c r="A308" i="5"/>
  <c r="A307" i="5"/>
  <c r="A305" i="5"/>
  <c r="A303" i="5"/>
  <c r="AD291" i="5"/>
  <c r="A301" i="5"/>
  <c r="A299" i="5"/>
  <c r="A296" i="5"/>
  <c r="W291" i="5"/>
  <c r="A298" i="5"/>
  <c r="A294" i="5"/>
  <c r="V291" i="5"/>
  <c r="U291" i="5"/>
  <c r="A302" i="5"/>
  <c r="A300" i="5"/>
  <c r="A297" i="5"/>
  <c r="A295" i="5"/>
  <c r="A304" i="5"/>
  <c r="G291" i="5"/>
  <c r="E291" i="5"/>
  <c r="A306" i="5"/>
  <c r="C11" i="5"/>
  <c r="A555" i="5"/>
  <c r="A554" i="5"/>
  <c r="V551" i="5"/>
  <c r="A568" i="5"/>
  <c r="U551" i="5"/>
  <c r="A567" i="5"/>
  <c r="A566" i="5"/>
  <c r="G551" i="5"/>
  <c r="A565" i="5"/>
  <c r="A564" i="5"/>
  <c r="A563" i="5"/>
  <c r="A562" i="5"/>
  <c r="E551" i="5"/>
  <c r="A559" i="5"/>
  <c r="A558" i="5"/>
  <c r="AD551" i="5"/>
  <c r="A560" i="5"/>
  <c r="A556" i="5"/>
  <c r="A561" i="5"/>
  <c r="A557" i="5"/>
  <c r="W55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A1028" i="5"/>
  <c r="G1011" i="5"/>
  <c r="E1011" i="5"/>
  <c r="A788" i="5"/>
  <c r="A786" i="5"/>
  <c r="A781" i="5"/>
  <c r="A780" i="5"/>
  <c r="A779" i="5"/>
  <c r="A778" i="5"/>
  <c r="A777" i="5"/>
  <c r="A776" i="5"/>
  <c r="A775" i="5"/>
  <c r="A774" i="5"/>
  <c r="V771" i="5"/>
  <c r="A784" i="5"/>
  <c r="U771" i="5"/>
  <c r="G771" i="5"/>
  <c r="A787" i="5"/>
  <c r="A785" i="5"/>
  <c r="E771" i="5"/>
  <c r="AD771" i="5"/>
  <c r="A782" i="5"/>
  <c r="A783" i="5"/>
  <c r="W771" i="5"/>
  <c r="E371" i="5"/>
  <c r="A388" i="5"/>
  <c r="A387" i="5"/>
  <c r="A386" i="5"/>
  <c r="AD371" i="5"/>
  <c r="A385" i="5"/>
  <c r="A384" i="5"/>
  <c r="A383" i="5"/>
  <c r="A382" i="5"/>
  <c r="A381" i="5"/>
  <c r="A380" i="5"/>
  <c r="A379" i="5"/>
  <c r="A378" i="5"/>
  <c r="W371" i="5"/>
  <c r="A377" i="5"/>
  <c r="A376" i="5"/>
  <c r="A375" i="5"/>
  <c r="A374" i="5"/>
  <c r="V371" i="5"/>
  <c r="G371" i="5"/>
  <c r="U371" i="5"/>
  <c r="A448" i="5"/>
  <c r="A447" i="5"/>
  <c r="A446" i="5"/>
  <c r="A445" i="5"/>
  <c r="A444" i="5"/>
  <c r="A443" i="5"/>
  <c r="E431" i="5"/>
  <c r="A442" i="5"/>
  <c r="A441" i="5"/>
  <c r="A440" i="5"/>
  <c r="A439" i="5"/>
  <c r="AD431" i="5"/>
  <c r="A438" i="5"/>
  <c r="A437" i="5"/>
  <c r="A436" i="5"/>
  <c r="W431" i="5"/>
  <c r="U431" i="5"/>
  <c r="V431" i="5"/>
  <c r="G431" i="5"/>
  <c r="A435" i="5"/>
  <c r="A434" i="5"/>
  <c r="AD1051" i="5"/>
  <c r="A1068" i="5"/>
  <c r="A1067" i="5"/>
  <c r="A1066" i="5"/>
  <c r="A1065" i="5"/>
  <c r="G1051" i="5"/>
  <c r="A1063" i="5"/>
  <c r="A1059" i="5"/>
  <c r="A1062" i="5"/>
  <c r="A1057" i="5"/>
  <c r="A1055" i="5"/>
  <c r="W1051" i="5"/>
  <c r="A1061" i="5"/>
  <c r="V1051" i="5"/>
  <c r="A1064" i="5"/>
  <c r="A1060" i="5"/>
  <c r="A1056" i="5"/>
  <c r="A1054" i="5"/>
  <c r="U1051" i="5"/>
  <c r="E1051" i="5"/>
  <c r="A1058" i="5"/>
  <c r="A595" i="5"/>
  <c r="A594" i="5"/>
  <c r="V591" i="5"/>
  <c r="A608" i="5"/>
  <c r="U591" i="5"/>
  <c r="A607" i="5"/>
  <c r="A606" i="5"/>
  <c r="G591" i="5"/>
  <c r="A605" i="5"/>
  <c r="A604" i="5"/>
  <c r="A603" i="5"/>
  <c r="A602" i="5"/>
  <c r="E591" i="5"/>
  <c r="A599" i="5"/>
  <c r="A598" i="5"/>
  <c r="AD591" i="5"/>
  <c r="A600" i="5"/>
  <c r="A596" i="5"/>
  <c r="W591" i="5"/>
  <c r="A601" i="5"/>
  <c r="A597" i="5"/>
  <c r="A168" i="5"/>
  <c r="A167" i="5"/>
  <c r="A166" i="5"/>
  <c r="A165" i="5"/>
  <c r="A163" i="5"/>
  <c r="A161" i="5"/>
  <c r="A159" i="5"/>
  <c r="A157" i="5"/>
  <c r="A155" i="5"/>
  <c r="E151" i="5"/>
  <c r="AD151" i="5"/>
  <c r="A164" i="5"/>
  <c r="A162" i="5"/>
  <c r="W151" i="5"/>
  <c r="U151" i="5"/>
  <c r="A158" i="5"/>
  <c r="V151" i="5"/>
  <c r="A160" i="5"/>
  <c r="G151" i="5"/>
  <c r="A156" i="5"/>
  <c r="A154" i="5"/>
  <c r="A1168" i="5"/>
  <c r="A1165" i="5"/>
  <c r="A1167" i="5"/>
  <c r="A1158" i="5"/>
  <c r="W1151" i="5"/>
  <c r="A1164" i="5"/>
  <c r="A1155" i="5"/>
  <c r="A1154" i="5"/>
  <c r="V1151" i="5"/>
  <c r="A1161" i="5"/>
  <c r="U1151" i="5"/>
  <c r="A1166" i="5"/>
  <c r="A1163" i="5"/>
  <c r="A1159" i="5"/>
  <c r="A1160" i="5"/>
  <c r="AD1151" i="5"/>
  <c r="G1151" i="5"/>
  <c r="A1156" i="5"/>
  <c r="E1151" i="5"/>
  <c r="A1157" i="5"/>
  <c r="A1162" i="5"/>
  <c r="A676" i="5"/>
  <c r="A675" i="5"/>
  <c r="W671" i="5"/>
  <c r="A674" i="5"/>
  <c r="V671" i="5"/>
  <c r="A688" i="5"/>
  <c r="A687" i="5"/>
  <c r="U671" i="5"/>
  <c r="A686" i="5"/>
  <c r="A685" i="5"/>
  <c r="G671" i="5"/>
  <c r="G69" i="10" s="1"/>
  <c r="A684" i="5"/>
  <c r="A683" i="5"/>
  <c r="A680" i="5"/>
  <c r="A679" i="5"/>
  <c r="AD671" i="5"/>
  <c r="A681" i="5"/>
  <c r="E671" i="5"/>
  <c r="A677" i="5"/>
  <c r="A682" i="5"/>
  <c r="A678" i="5"/>
  <c r="A1008" i="5"/>
  <c r="E991" i="5"/>
  <c r="A1007" i="5"/>
  <c r="A1006" i="5"/>
  <c r="A1005" i="5"/>
  <c r="A1004" i="5"/>
  <c r="A1003" i="5"/>
  <c r="A1002" i="5"/>
  <c r="A1001" i="5"/>
  <c r="A1000" i="5"/>
  <c r="A999" i="5"/>
  <c r="A998" i="5"/>
  <c r="AD991" i="5"/>
  <c r="A997" i="5"/>
  <c r="A996" i="5"/>
  <c r="W991" i="5"/>
  <c r="A995" i="5"/>
  <c r="A994" i="5"/>
  <c r="V991" i="5"/>
  <c r="G991" i="5"/>
  <c r="U991" i="5"/>
  <c r="U931" i="5"/>
  <c r="G931" i="5"/>
  <c r="A948" i="5"/>
  <c r="A947" i="5"/>
  <c r="A946" i="5"/>
  <c r="A945" i="5"/>
  <c r="E931" i="5"/>
  <c r="A944" i="5"/>
  <c r="A943" i="5"/>
  <c r="A942" i="5"/>
  <c r="A939" i="5"/>
  <c r="A938" i="5"/>
  <c r="A937" i="5"/>
  <c r="A936" i="5"/>
  <c r="W931" i="5"/>
  <c r="A940" i="5"/>
  <c r="A934" i="5"/>
  <c r="AD931" i="5"/>
  <c r="V931" i="5"/>
  <c r="A941" i="5"/>
  <c r="A935" i="5"/>
  <c r="G191" i="5"/>
  <c r="A208" i="5"/>
  <c r="A207" i="5"/>
  <c r="A206" i="5"/>
  <c r="A205" i="5"/>
  <c r="A204" i="5"/>
  <c r="A203" i="5"/>
  <c r="A201" i="5"/>
  <c r="A199" i="5"/>
  <c r="A197" i="5"/>
  <c r="A195" i="5"/>
  <c r="E191" i="5"/>
  <c r="AD191" i="5"/>
  <c r="A198" i="5"/>
  <c r="A196" i="5"/>
  <c r="A194" i="5"/>
  <c r="V191" i="5"/>
  <c r="A202" i="5"/>
  <c r="W191" i="5"/>
  <c r="U191" i="5"/>
  <c r="A200" i="5"/>
  <c r="U911" i="5"/>
  <c r="G911" i="5"/>
  <c r="E911" i="5"/>
  <c r="A928" i="5"/>
  <c r="A927" i="5"/>
  <c r="A926" i="5"/>
  <c r="A925" i="5"/>
  <c r="A923" i="5"/>
  <c r="A922" i="5"/>
  <c r="A921" i="5"/>
  <c r="A920" i="5"/>
  <c r="W911" i="5"/>
  <c r="A924" i="5"/>
  <c r="A918" i="5"/>
  <c r="A916" i="5"/>
  <c r="A914" i="5"/>
  <c r="AD911" i="5"/>
  <c r="V911" i="5"/>
  <c r="A919" i="5"/>
  <c r="A917" i="5"/>
  <c r="A915"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A1199" i="5"/>
  <c r="E1191" i="5"/>
  <c r="A1208" i="5"/>
  <c r="A1206" i="5"/>
  <c r="A1202" i="5"/>
  <c r="AD1191" i="5"/>
  <c r="A1200" i="5"/>
  <c r="A1205" i="5"/>
  <c r="V1191" i="5"/>
  <c r="A1204" i="5"/>
  <c r="G1191" i="5"/>
  <c r="A665" i="5"/>
  <c r="A664" i="5"/>
  <c r="A663" i="5"/>
  <c r="A662" i="5"/>
  <c r="A659" i="5"/>
  <c r="A658" i="5"/>
  <c r="A657" i="5"/>
  <c r="A656" i="5"/>
  <c r="W651" i="5"/>
  <c r="A668" i="5"/>
  <c r="A654" i="5"/>
  <c r="G651" i="5"/>
  <c r="G67" i="10" s="1"/>
  <c r="E651" i="5"/>
  <c r="A667" i="5"/>
  <c r="A660" i="5"/>
  <c r="A655" i="5"/>
  <c r="V651" i="5"/>
  <c r="A661" i="5"/>
  <c r="AD651" i="5"/>
  <c r="A666" i="5"/>
  <c r="U651" i="5"/>
  <c r="A44" i="5"/>
  <c r="A42" i="5"/>
  <c r="A40" i="5"/>
  <c r="A38" i="5"/>
  <c r="A36" i="5"/>
  <c r="A34" i="5"/>
  <c r="V31" i="5"/>
  <c r="U31" i="5"/>
  <c r="G31" i="5"/>
  <c r="A48" i="5"/>
  <c r="A47" i="5"/>
  <c r="A46" i="5"/>
  <c r="A45" i="5"/>
  <c r="A43" i="5"/>
  <c r="A41" i="5"/>
  <c r="A39" i="5"/>
  <c r="A37" i="5"/>
  <c r="A35" i="5"/>
  <c r="E31" i="5"/>
  <c r="AD31" i="5"/>
  <c r="W31" i="5"/>
  <c r="U331" i="5"/>
  <c r="A348" i="5"/>
  <c r="A347" i="5"/>
  <c r="A346" i="5"/>
  <c r="A340" i="5"/>
  <c r="G331" i="5"/>
  <c r="A336" i="5"/>
  <c r="A335" i="5"/>
  <c r="A334" i="5"/>
  <c r="A339" i="5"/>
  <c r="A338" i="5"/>
  <c r="A337" i="5"/>
  <c r="E331" i="5"/>
  <c r="A344" i="5"/>
  <c r="A343" i="5"/>
  <c r="A342" i="5"/>
  <c r="A341" i="5"/>
  <c r="W331" i="5"/>
  <c r="A345" i="5"/>
  <c r="AD331" i="5"/>
  <c r="V331" i="5"/>
  <c r="A515" i="5"/>
  <c r="A514" i="5"/>
  <c r="V511" i="5"/>
  <c r="A528" i="5"/>
  <c r="U511" i="5"/>
  <c r="A527" i="5"/>
  <c r="A526" i="5"/>
  <c r="A525" i="5"/>
  <c r="A524" i="5"/>
  <c r="A523" i="5"/>
  <c r="A522" i="5"/>
  <c r="E511" i="5"/>
  <c r="A519" i="5"/>
  <c r="A518" i="5"/>
  <c r="AD511" i="5"/>
  <c r="A521" i="5"/>
  <c r="W511" i="5"/>
  <c r="A516" i="5"/>
  <c r="G511" i="5"/>
  <c r="G53" i="10" s="1"/>
  <c r="A517" i="5"/>
  <c r="A520" i="5"/>
  <c r="E851" i="5"/>
  <c r="A868" i="5"/>
  <c r="A867" i="5"/>
  <c r="A866" i="5"/>
  <c r="A865" i="5"/>
  <c r="A864" i="5"/>
  <c r="AD851" i="5"/>
  <c r="A863" i="5"/>
  <c r="A862" i="5"/>
  <c r="A861" i="5"/>
  <c r="A860" i="5"/>
  <c r="A859" i="5"/>
  <c r="A858" i="5"/>
  <c r="A857" i="5"/>
  <c r="A856" i="5"/>
  <c r="A855" i="5"/>
  <c r="A854" i="5"/>
  <c r="W851" i="5"/>
  <c r="U851" i="5"/>
  <c r="V851" i="5"/>
  <c r="G851" i="5"/>
  <c r="E971" i="5"/>
  <c r="A988" i="5"/>
  <c r="V971" i="5"/>
  <c r="A984" i="5"/>
  <c r="A985" i="5"/>
  <c r="A981" i="5"/>
  <c r="A979" i="5"/>
  <c r="A977" i="5"/>
  <c r="A975" i="5"/>
  <c r="A986" i="5"/>
  <c r="A983" i="5"/>
  <c r="AD971" i="5"/>
  <c r="A987" i="5"/>
  <c r="U971" i="5"/>
  <c r="W971" i="5"/>
  <c r="A976" i="5"/>
  <c r="G971" i="5"/>
  <c r="A978" i="5"/>
  <c r="A974" i="5"/>
  <c r="A982" i="5"/>
  <c r="A980" i="5"/>
  <c r="A725" i="5"/>
  <c r="G711" i="5"/>
  <c r="G73" i="10" s="1"/>
  <c r="A724" i="5"/>
  <c r="A723" i="5"/>
  <c r="A722" i="5"/>
  <c r="A721" i="5"/>
  <c r="E711" i="5"/>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A1085" i="5"/>
  <c r="A357" i="5"/>
  <c r="A355" i="5"/>
  <c r="E351" i="5"/>
  <c r="A368" i="5"/>
  <c r="A367" i="5"/>
  <c r="A366" i="5"/>
  <c r="A365" i="5"/>
  <c r="A364" i="5"/>
  <c r="A363" i="5"/>
  <c r="A362" i="5"/>
  <c r="A360" i="5"/>
  <c r="A358" i="5"/>
  <c r="W351" i="5"/>
  <c r="A356" i="5"/>
  <c r="A354" i="5"/>
  <c r="V351" i="5"/>
  <c r="G351" i="5"/>
  <c r="A361" i="5"/>
  <c r="AD351" i="5"/>
  <c r="U351" i="5"/>
  <c r="A359" i="5"/>
  <c r="A637" i="5"/>
  <c r="A636" i="5"/>
  <c r="W631" i="5"/>
  <c r="A645" i="5"/>
  <c r="A644" i="5"/>
  <c r="A642" i="5"/>
  <c r="AD631" i="5"/>
  <c r="A640" i="5"/>
  <c r="V631" i="5"/>
  <c r="A638" i="5"/>
  <c r="U631" i="5"/>
  <c r="A647" i="5"/>
  <c r="A634" i="5"/>
  <c r="G631" i="5"/>
  <c r="A643" i="5"/>
  <c r="E631" i="5"/>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U611" i="5"/>
  <c r="A623" i="5"/>
  <c r="A182" i="5"/>
  <c r="A180" i="5"/>
  <c r="A178" i="5"/>
  <c r="AD171" i="5"/>
  <c r="A176" i="5"/>
  <c r="W171" i="5"/>
  <c r="A188" i="5"/>
  <c r="A187" i="5"/>
  <c r="A186" i="5"/>
  <c r="A185" i="5"/>
  <c r="A184" i="5"/>
  <c r="A183" i="5"/>
  <c r="A174" i="5"/>
  <c r="V171" i="5"/>
  <c r="A181" i="5"/>
  <c r="A179" i="5"/>
  <c r="U171" i="5"/>
  <c r="A177" i="5"/>
  <c r="A175" i="5"/>
  <c r="G171" i="5"/>
  <c r="E171" i="5"/>
  <c r="E391" i="5"/>
  <c r="A408" i="5"/>
  <c r="A407" i="5"/>
  <c r="A406" i="5"/>
  <c r="A405" i="5"/>
  <c r="A404" i="5"/>
  <c r="A403" i="5"/>
  <c r="A402" i="5"/>
  <c r="A401" i="5"/>
  <c r="A400" i="5"/>
  <c r="A399" i="5"/>
  <c r="A398" i="5"/>
  <c r="AD391" i="5"/>
  <c r="A397" i="5"/>
  <c r="A396" i="5"/>
  <c r="A395" i="5"/>
  <c r="A394" i="5"/>
  <c r="W391" i="5"/>
  <c r="U391" i="5"/>
  <c r="V391" i="5"/>
  <c r="G391" i="5"/>
  <c r="A65" i="5"/>
  <c r="A63" i="5"/>
  <c r="A61" i="5"/>
  <c r="A59" i="5"/>
  <c r="G51" i="5"/>
  <c r="A57" i="5"/>
  <c r="A55" i="5"/>
  <c r="E51" i="5"/>
  <c r="A64" i="5"/>
  <c r="A62" i="5"/>
  <c r="AD51" i="5"/>
  <c r="A68" i="5"/>
  <c r="A67" i="5"/>
  <c r="A56" i="5"/>
  <c r="A54" i="5"/>
  <c r="V51" i="5"/>
  <c r="A58" i="5"/>
  <c r="A60" i="5"/>
  <c r="W51" i="5"/>
  <c r="A66" i="5"/>
  <c r="U51" i="5"/>
  <c r="U251" i="5"/>
  <c r="G251" i="5"/>
  <c r="G27" i="10" s="1"/>
  <c r="A261" i="5"/>
  <c r="A259" i="5"/>
  <c r="A257" i="5"/>
  <c r="A255" i="5"/>
  <c r="E251" i="5"/>
  <c r="A268" i="5"/>
  <c r="A267" i="5"/>
  <c r="A266" i="5"/>
  <c r="A265" i="5"/>
  <c r="A264" i="5"/>
  <c r="A263" i="5"/>
  <c r="A262" i="5"/>
  <c r="A260" i="5"/>
  <c r="A258" i="5"/>
  <c r="W251" i="5"/>
  <c r="AD251" i="5"/>
  <c r="A256" i="5"/>
  <c r="A254" i="5"/>
  <c r="V251" i="5"/>
  <c r="A543" i="5"/>
  <c r="A542" i="5"/>
  <c r="E531" i="5"/>
  <c r="A541" i="5"/>
  <c r="A540" i="5"/>
  <c r="A539" i="5"/>
  <c r="A538" i="5"/>
  <c r="AD531" i="5"/>
  <c r="A537" i="5"/>
  <c r="A536" i="5"/>
  <c r="W531" i="5"/>
  <c r="A535" i="5"/>
  <c r="A534" i="5"/>
  <c r="V531" i="5"/>
  <c r="A547" i="5"/>
  <c r="A546" i="5"/>
  <c r="G531" i="5"/>
  <c r="A548" i="5"/>
  <c r="A544" i="5"/>
  <c r="U531" i="5"/>
  <c r="A545" i="5"/>
  <c r="A879" i="5"/>
  <c r="A878" i="5"/>
  <c r="A877" i="5"/>
  <c r="G871" i="5"/>
  <c r="A887"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A1247" i="5"/>
  <c r="A1234" i="5"/>
  <c r="A1242" i="5"/>
  <c r="A217" i="5"/>
  <c r="A215" i="5"/>
  <c r="E211" i="5"/>
  <c r="A222" i="5"/>
  <c r="A220" i="5"/>
  <c r="AD211" i="5"/>
  <c r="A218" i="5"/>
  <c r="W211" i="5"/>
  <c r="A216" i="5"/>
  <c r="A214" i="5"/>
  <c r="V211" i="5"/>
  <c r="A228" i="5"/>
  <c r="A227" i="5"/>
  <c r="A226" i="5"/>
  <c r="A225" i="5"/>
  <c r="A224" i="5"/>
  <c r="A223" i="5"/>
  <c r="A221" i="5"/>
  <c r="A219" i="5"/>
  <c r="G211" i="5"/>
  <c r="U211" i="5"/>
  <c r="A1267" i="5"/>
  <c r="A1264" i="5"/>
  <c r="A1259" i="5"/>
  <c r="A1255"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A318" i="5"/>
  <c r="A321" i="5"/>
  <c r="A317" i="5"/>
  <c r="AD311" i="5"/>
  <c r="A316" i="5"/>
  <c r="W311" i="5"/>
  <c r="G311" i="5"/>
  <c r="A314" i="5"/>
  <c r="V311" i="5"/>
  <c r="A320" i="5"/>
  <c r="A315" i="5"/>
  <c r="A322" i="5"/>
  <c r="A1047" i="5"/>
  <c r="A1044" i="5"/>
  <c r="AD1031" i="5"/>
  <c r="A1045" i="5"/>
  <c r="A1043" i="5"/>
  <c r="A1042" i="5"/>
  <c r="A1041" i="5"/>
  <c r="A1040" i="5"/>
  <c r="A1039" i="5"/>
  <c r="A1038" i="5"/>
  <c r="W1031" i="5"/>
  <c r="A1037" i="5"/>
  <c r="A1036" i="5"/>
  <c r="A1035" i="5"/>
  <c r="A1034" i="5"/>
  <c r="V1031" i="5"/>
  <c r="U1031" i="5"/>
  <c r="A1048" i="5"/>
  <c r="A1046" i="5"/>
  <c r="G1031" i="5"/>
  <c r="E1031" i="5"/>
  <c r="A128" i="5"/>
  <c r="A127" i="5"/>
  <c r="A126" i="5"/>
  <c r="A125" i="5"/>
  <c r="A124" i="5"/>
  <c r="A122" i="5"/>
  <c r="W111" i="5"/>
  <c r="A123" i="5"/>
  <c r="A120" i="5"/>
  <c r="A119" i="5"/>
  <c r="A118" i="5"/>
  <c r="A117" i="5"/>
  <c r="AD111" i="5"/>
  <c r="A116" i="5"/>
  <c r="V111" i="5"/>
  <c r="A114" i="5"/>
  <c r="G111" i="5"/>
  <c r="U111" i="5"/>
  <c r="E111" i="5"/>
  <c r="A115" i="5"/>
  <c r="A121" i="5"/>
  <c r="A504" i="5"/>
  <c r="A503" i="5"/>
  <c r="A496" i="5"/>
  <c r="A495" i="5"/>
  <c r="W491" i="5"/>
  <c r="A508" i="5"/>
  <c r="A507" i="5"/>
  <c r="A502" i="5"/>
  <c r="AD491" i="5"/>
  <c r="A500" i="5"/>
  <c r="V491" i="5"/>
  <c r="A498" i="5"/>
  <c r="U491" i="5"/>
  <c r="A494" i="5"/>
  <c r="G491" i="5"/>
  <c r="A501" i="5"/>
  <c r="E491" i="5"/>
  <c r="A497" i="5"/>
  <c r="A506" i="5"/>
  <c r="A505" i="5"/>
  <c r="A499" i="5"/>
  <c r="U131" i="5"/>
  <c r="A143" i="5"/>
  <c r="A141" i="5"/>
  <c r="A140" i="5"/>
  <c r="A139" i="5"/>
  <c r="A148" i="5"/>
  <c r="A142" i="5"/>
  <c r="A138" i="5"/>
  <c r="AD131" i="5"/>
  <c r="A145" i="5"/>
  <c r="A144" i="5"/>
  <c r="A137" i="5"/>
  <c r="W131" i="5"/>
  <c r="A136" i="5"/>
  <c r="V131" i="5"/>
  <c r="A134" i="5"/>
  <c r="G131" i="5"/>
  <c r="E131" i="5"/>
  <c r="A135" i="5"/>
  <c r="A146" i="5"/>
  <c r="A147" i="5"/>
  <c r="A1145" i="5"/>
  <c r="A1144" i="5"/>
  <c r="A1143" i="5"/>
  <c r="A1142" i="5"/>
  <c r="A1141" i="5"/>
  <c r="A1140" i="5"/>
  <c r="W1131" i="5"/>
  <c r="A1139" i="5"/>
  <c r="A1138"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A814" i="5"/>
  <c r="A815" i="5"/>
  <c r="W811" i="5"/>
  <c r="A1275" i="5"/>
  <c r="A1274" i="5"/>
  <c r="V1271" i="5"/>
  <c r="G1271" i="5"/>
  <c r="E1271" i="5"/>
  <c r="A1276" i="5"/>
  <c r="AD1271" i="5"/>
  <c r="A1285"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A288" i="5"/>
  <c r="A287" i="5"/>
  <c r="A286" i="5"/>
  <c r="W271" i="5"/>
  <c r="A285" i="5"/>
  <c r="A284" i="5"/>
  <c r="A282" i="5"/>
  <c r="A280" i="5"/>
  <c r="A278" i="5"/>
  <c r="A276" i="5"/>
  <c r="A274" i="5"/>
  <c r="V271" i="5"/>
  <c r="U271" i="5"/>
  <c r="G271" i="5"/>
  <c r="A281" i="5"/>
  <c r="E271" i="5"/>
  <c r="A283" i="5"/>
  <c r="A275" i="5"/>
  <c r="A277" i="5"/>
  <c r="A279" i="5"/>
  <c r="AD271" i="5"/>
  <c r="A104" i="5"/>
  <c r="A97" i="5"/>
  <c r="G91" i="5"/>
  <c r="G11" i="10" s="1"/>
  <c r="A103" i="5"/>
  <c r="A102" i="5"/>
  <c r="A96" i="5"/>
  <c r="E91" i="5"/>
  <c r="F11" i="10" s="1"/>
  <c r="A101" i="5"/>
  <c r="A108" i="5"/>
  <c r="A100" i="5"/>
  <c r="A95" i="5"/>
  <c r="AD91" i="5"/>
  <c r="A106" i="5"/>
  <c r="A98" i="5"/>
  <c r="V91" i="5"/>
  <c r="A99" i="5"/>
  <c r="A105" i="5"/>
  <c r="A107" i="5"/>
  <c r="W91" i="5"/>
  <c r="A94" i="5"/>
  <c r="U91" i="5"/>
  <c r="A486" i="5"/>
  <c r="A485" i="5"/>
  <c r="U471" i="5"/>
  <c r="G471" i="5"/>
  <c r="G49" i="10" s="1"/>
  <c r="A488" i="5"/>
  <c r="A484" i="5"/>
  <c r="A481" i="5"/>
  <c r="E471" i="5"/>
  <c r="A480" i="5"/>
  <c r="A479" i="5"/>
  <c r="A487" i="5"/>
  <c r="A476" i="5"/>
  <c r="A475" i="5"/>
  <c r="W471" i="5"/>
  <c r="A477" i="5"/>
  <c r="A483" i="5"/>
  <c r="A482" i="5"/>
  <c r="A478" i="5"/>
  <c r="AD471" i="5"/>
  <c r="A474" i="5"/>
  <c r="V471" i="5"/>
  <c r="F125" i="10" l="1"/>
  <c r="F31" i="10"/>
  <c r="W73" i="10"/>
  <c r="U23" i="10"/>
  <c r="E23" i="10"/>
  <c r="B7" i="10"/>
  <c r="E7" i="10"/>
  <c r="C19" i="10"/>
  <c r="E19" i="10"/>
  <c r="U15" i="10"/>
  <c r="E15" i="10"/>
  <c r="V15" i="10" s="1"/>
  <c r="E21" i="10"/>
  <c r="V21" i="10" s="1"/>
  <c r="C5" i="10"/>
  <c r="E5" i="10"/>
  <c r="U17" i="10"/>
  <c r="E17" i="10"/>
  <c r="A119" i="10"/>
  <c r="E119" i="10"/>
  <c r="I127" i="10"/>
  <c r="E127" i="10"/>
  <c r="E67" i="10"/>
  <c r="V67" i="10" s="1"/>
  <c r="I101" i="10"/>
  <c r="E101" i="10"/>
  <c r="V101" i="10" s="1"/>
  <c r="C49" i="10"/>
  <c r="E49" i="10"/>
  <c r="E99" i="10"/>
  <c r="V99" i="10" s="1"/>
  <c r="C59" i="10"/>
  <c r="E59" i="10"/>
  <c r="A13" i="10"/>
  <c r="E13" i="10"/>
  <c r="E69" i="10"/>
  <c r="V69" i="10" s="1"/>
  <c r="U63" i="10"/>
  <c r="E63" i="10"/>
  <c r="V63" i="10" s="1"/>
  <c r="J115" i="10"/>
  <c r="E115" i="10"/>
  <c r="V115" i="10" s="1"/>
  <c r="T97" i="10"/>
  <c r="E97" i="10"/>
  <c r="Y87" i="10"/>
  <c r="E87" i="10"/>
  <c r="V87" i="10" s="1"/>
  <c r="U11" i="10"/>
  <c r="E11" i="10"/>
  <c r="V11" i="10" s="1"/>
  <c r="E27" i="10"/>
  <c r="V27" i="10" s="1"/>
  <c r="C73" i="10"/>
  <c r="E73" i="10"/>
  <c r="V73" i="10" s="1"/>
  <c r="B71" i="10"/>
  <c r="E71" i="10"/>
  <c r="V71" i="10" s="1"/>
  <c r="R125" i="10"/>
  <c r="E125" i="10"/>
  <c r="V125" i="10" s="1"/>
  <c r="C41" i="10"/>
  <c r="E41" i="10"/>
  <c r="V41" i="10" s="1"/>
  <c r="E53" i="10"/>
  <c r="V53" i="10" s="1"/>
  <c r="T125" i="10"/>
  <c r="W27" i="10"/>
  <c r="C125" i="10"/>
  <c r="C97" i="10"/>
  <c r="U115" i="10"/>
  <c r="C63" i="10"/>
  <c r="C115" i="10"/>
  <c r="B67" i="10"/>
  <c r="B27" i="10"/>
  <c r="A125" i="10"/>
  <c r="W41" i="10"/>
  <c r="G115" i="10"/>
  <c r="C27" i="10"/>
  <c r="J125" i="10"/>
  <c r="B87" i="10"/>
  <c r="U71" i="10"/>
  <c r="Q115" i="10"/>
  <c r="C87" i="10"/>
  <c r="V13" i="10"/>
  <c r="B69" i="10"/>
  <c r="I115" i="10"/>
  <c r="Y115" i="10"/>
  <c r="P97" i="10"/>
  <c r="W69" i="10"/>
  <c r="W63" i="10"/>
  <c r="G97" i="10"/>
  <c r="X87" i="10"/>
  <c r="B63" i="10"/>
  <c r="A97" i="10"/>
  <c r="J87" i="10"/>
  <c r="U87" i="10"/>
  <c r="W115" i="10"/>
  <c r="Q87" i="10"/>
  <c r="A115" i="10"/>
  <c r="J97" i="10"/>
  <c r="R87" i="10"/>
  <c r="Y97" i="10"/>
  <c r="F115" i="10"/>
  <c r="V97" i="10"/>
  <c r="T87" i="10"/>
  <c r="F13" i="10"/>
  <c r="G41" i="10"/>
  <c r="A63" i="10"/>
  <c r="R115" i="10"/>
  <c r="P115" i="10"/>
  <c r="Q97" i="10"/>
  <c r="A87" i="10"/>
  <c r="G87" i="10"/>
  <c r="W11" i="10"/>
  <c r="A73" i="10"/>
  <c r="W71" i="10"/>
  <c r="I125" i="10"/>
  <c r="S125" i="10"/>
  <c r="B53" i="10"/>
  <c r="A69" i="10"/>
  <c r="X125" i="10"/>
  <c r="U73" i="10"/>
  <c r="G13" i="10"/>
  <c r="F69" i="10"/>
  <c r="S115" i="10"/>
  <c r="B97" i="10"/>
  <c r="R97" i="10"/>
  <c r="P87" i="10"/>
  <c r="I87" i="10"/>
  <c r="C11" i="10"/>
  <c r="C71" i="10"/>
  <c r="W125" i="10"/>
  <c r="B41" i="10"/>
  <c r="U41" i="10"/>
  <c r="F27" i="10"/>
  <c r="F41" i="10"/>
  <c r="G63" i="10"/>
  <c r="F73" i="10"/>
  <c r="B115" i="10"/>
  <c r="T115" i="10"/>
  <c r="I97" i="10"/>
  <c r="S97" i="10"/>
  <c r="W87" i="10"/>
  <c r="A27" i="10"/>
  <c r="B125" i="10"/>
  <c r="Q125" i="10"/>
  <c r="X115" i="10"/>
  <c r="U97" i="10"/>
  <c r="F53" i="10"/>
  <c r="G31" i="10"/>
  <c r="W97" i="10"/>
  <c r="F87" i="10"/>
  <c r="B11" i="10"/>
  <c r="G125" i="10"/>
  <c r="C13" i="10"/>
  <c r="Q99" i="10"/>
  <c r="X99" i="10"/>
  <c r="S119" i="10"/>
  <c r="B49" i="10"/>
  <c r="A49" i="10"/>
  <c r="T99" i="10"/>
  <c r="U99" i="10"/>
  <c r="F67" i="10"/>
  <c r="F17"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L43" i="10"/>
  <c r="M43" i="10"/>
  <c r="N43" i="10"/>
  <c r="H113" i="10"/>
  <c r="O113" i="10"/>
  <c r="N113" i="10"/>
  <c r="M113" i="10"/>
  <c r="L113" i="10"/>
  <c r="U79" i="10"/>
  <c r="N79" i="10"/>
  <c r="M79" i="10"/>
  <c r="L79" i="10"/>
  <c r="O79" i="10"/>
  <c r="H91" i="10"/>
  <c r="L91" i="10"/>
  <c r="O91" i="10"/>
  <c r="N91" i="10"/>
  <c r="M91" i="10"/>
  <c r="A83" i="10"/>
  <c r="O83" i="10"/>
  <c r="N83" i="10"/>
  <c r="M83" i="10"/>
  <c r="L83" i="10"/>
  <c r="A55" i="10"/>
  <c r="M55" i="10"/>
  <c r="N55" i="10"/>
  <c r="L55" i="10"/>
  <c r="H95" i="10"/>
  <c r="N95" i="10"/>
  <c r="M95" i="10"/>
  <c r="L95" i="10"/>
  <c r="O95" i="10"/>
  <c r="W33" i="10"/>
  <c r="A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H111" i="10"/>
  <c r="N111" i="10"/>
  <c r="M111" i="10"/>
  <c r="L111" i="10"/>
  <c r="O111" i="10"/>
  <c r="W51" i="10"/>
  <c r="N51" i="10"/>
  <c r="M51" i="10"/>
  <c r="L51" i="10"/>
  <c r="U61" i="10"/>
  <c r="M61" i="10"/>
  <c r="L61" i="10"/>
  <c r="N61" i="10"/>
  <c r="U45" i="10"/>
  <c r="M45" i="10"/>
  <c r="L45" i="10"/>
  <c r="N45" i="10"/>
  <c r="H119" i="10"/>
  <c r="M119" i="10"/>
  <c r="O119" i="10"/>
  <c r="N119" i="10"/>
  <c r="L119" i="10"/>
  <c r="U35" i="10"/>
  <c r="W57" i="10"/>
  <c r="N57" i="10"/>
  <c r="L57" i="10"/>
  <c r="M57"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W49" i="10"/>
  <c r="N49" i="10"/>
  <c r="M49" i="10"/>
  <c r="L49" i="10"/>
  <c r="H99" i="10"/>
  <c r="O99" i="10"/>
  <c r="N99" i="10"/>
  <c r="M99" i="10"/>
  <c r="L99" i="10"/>
  <c r="U31" i="10"/>
  <c r="U59" i="10"/>
  <c r="L59" i="10"/>
  <c r="M59" i="10"/>
  <c r="N59" i="10"/>
  <c r="U69" i="10"/>
  <c r="L69" i="10"/>
  <c r="O69" i="10"/>
  <c r="N69" i="10"/>
  <c r="M69" i="10"/>
  <c r="N63" i="10"/>
  <c r="M63" i="10"/>
  <c r="L63"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L53" i="10"/>
  <c r="N53" i="10"/>
  <c r="M53" i="10"/>
  <c r="F35" i="10"/>
  <c r="G45" i="10"/>
  <c r="B57" i="10"/>
  <c r="W105" i="10"/>
  <c r="G5" i="10"/>
  <c r="G17" i="10"/>
  <c r="G57" i="10"/>
  <c r="F101" i="10"/>
  <c r="A117" i="10"/>
  <c r="V105" i="10"/>
  <c r="F49" i="10"/>
  <c r="G35" i="10"/>
  <c r="F5" i="10"/>
  <c r="C67" i="10"/>
  <c r="T101" i="10"/>
  <c r="F61" i="10"/>
  <c r="F45" i="10"/>
  <c r="F57" i="10"/>
  <c r="G119" i="10"/>
  <c r="B35" i="10"/>
  <c r="P105" i="10"/>
  <c r="G117" i="10"/>
  <c r="W127" i="10"/>
  <c r="A67" i="10"/>
  <c r="C119" i="10"/>
  <c r="C105" i="10"/>
  <c r="W117" i="10"/>
  <c r="P127" i="10"/>
  <c r="W67" i="10"/>
  <c r="A101" i="10"/>
  <c r="A59" i="10"/>
  <c r="U13" i="10"/>
  <c r="G51" i="10"/>
  <c r="U111" i="10"/>
  <c r="U95"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V43" i="10"/>
  <c r="W43" i="10"/>
  <c r="F33" i="10"/>
  <c r="G21" i="10"/>
  <c r="V81" i="10"/>
  <c r="B21" i="10"/>
  <c r="V83" i="10"/>
  <c r="U123" i="10"/>
  <c r="G29" i="10"/>
  <c r="G33" i="10"/>
  <c r="F19" i="10"/>
  <c r="C81" i="10"/>
  <c r="C21" i="10"/>
  <c r="G109" i="10"/>
  <c r="B39" i="10"/>
  <c r="G79" i="10"/>
  <c r="G43" i="10"/>
  <c r="G19" i="10"/>
  <c r="F37" i="10"/>
  <c r="G39" i="10"/>
  <c r="B23" i="10"/>
  <c r="W91" i="10"/>
  <c r="B109" i="10"/>
  <c r="A39" i="10"/>
  <c r="A113" i="10"/>
  <c r="F23" i="10"/>
  <c r="F65" i="10"/>
  <c r="S103" i="10"/>
  <c r="Q89" i="10"/>
  <c r="S113" i="10"/>
  <c r="V23" i="10"/>
  <c r="B95" i="10"/>
  <c r="G55" i="10"/>
  <c r="I103" i="10"/>
  <c r="V89" i="10"/>
  <c r="I113" i="10"/>
  <c r="B91" i="10"/>
  <c r="J95" i="10"/>
  <c r="F55" i="10"/>
  <c r="G65" i="10"/>
  <c r="F79" i="10"/>
  <c r="P103" i="10"/>
  <c r="W89" i="10"/>
  <c r="C113" i="10"/>
  <c r="A91" i="10"/>
  <c r="W95" i="10"/>
  <c r="A89" i="10"/>
  <c r="A23" i="10"/>
  <c r="F43" i="10"/>
  <c r="C89" i="10"/>
  <c r="T91" i="10"/>
  <c r="B83" i="10"/>
  <c r="T95" i="10"/>
  <c r="B13" i="10"/>
  <c r="G23" i="10"/>
  <c r="A79" i="10"/>
  <c r="S91" i="10"/>
  <c r="W13" i="10"/>
  <c r="V31" i="10"/>
  <c r="B59" i="10"/>
  <c r="W59" i="10"/>
  <c r="X105" i="10"/>
  <c r="V59" i="10"/>
  <c r="F107" i="10"/>
  <c r="B45" i="10"/>
  <c r="W103" i="10"/>
  <c r="R89" i="10"/>
  <c r="B29" i="10"/>
  <c r="J105" i="10"/>
  <c r="S117" i="10"/>
  <c r="V127" i="10"/>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V19" i="10"/>
  <c r="V113" i="10"/>
  <c r="A105" i="10"/>
  <c r="S85" i="10"/>
  <c r="J117" i="10"/>
  <c r="Q127" i="10"/>
  <c r="I109" i="10"/>
  <c r="C95" i="10"/>
  <c r="W99" i="10"/>
  <c r="W45" i="10"/>
  <c r="A103" i="10"/>
  <c r="Q103" i="10"/>
  <c r="R119" i="10"/>
  <c r="T89" i="10"/>
  <c r="S107" i="10"/>
  <c r="V35" i="10"/>
  <c r="B43" i="10"/>
  <c r="A57" i="10"/>
  <c r="J113" i="10"/>
  <c r="Q105" i="10"/>
  <c r="Q85" i="10"/>
  <c r="Q117" i="10"/>
  <c r="B127" i="10"/>
  <c r="R91" i="10"/>
  <c r="V123" i="10"/>
  <c r="V109" i="10"/>
  <c r="C101" i="10"/>
  <c r="W55" i="10"/>
  <c r="S95" i="10"/>
  <c r="P111" i="10"/>
  <c r="C99" i="10"/>
  <c r="X127" i="10"/>
  <c r="U83" i="10"/>
  <c r="C45" i="10"/>
  <c r="V103" i="10"/>
  <c r="W81" i="10"/>
  <c r="F119" i="10"/>
  <c r="J89" i="10"/>
  <c r="G107" i="10"/>
  <c r="C35" i="10"/>
  <c r="A43" i="10"/>
  <c r="V57" i="10"/>
  <c r="A7" i="10"/>
  <c r="W113" i="10"/>
  <c r="G105" i="10"/>
  <c r="R85" i="10"/>
  <c r="F117" i="10"/>
  <c r="A127" i="10"/>
  <c r="F91" i="10"/>
  <c r="R123" i="10"/>
  <c r="W83" i="10"/>
  <c r="S109" i="10"/>
  <c r="V55" i="10"/>
  <c r="G95" i="10"/>
  <c r="V111" i="10"/>
  <c r="F103" i="10"/>
  <c r="C103" i="10"/>
  <c r="V119" i="10"/>
  <c r="F89" i="10"/>
  <c r="V107" i="10"/>
  <c r="A19" i="10"/>
  <c r="C43" i="10"/>
  <c r="B113" i="10"/>
  <c r="Q113" i="10"/>
  <c r="R105" i="10"/>
  <c r="V85" i="10"/>
  <c r="B117" i="10"/>
  <c r="C117" i="10"/>
  <c r="W79" i="10"/>
  <c r="J127" i="10"/>
  <c r="J91" i="10"/>
  <c r="C123" i="10"/>
  <c r="Q109" i="10"/>
  <c r="Q101" i="10"/>
  <c r="V49" i="10"/>
  <c r="I95" i="10"/>
  <c r="A111" i="10"/>
  <c r="G99" i="10"/>
  <c r="X109" i="10"/>
  <c r="U109" i="10"/>
  <c r="Y93" i="10"/>
  <c r="A45" i="10"/>
  <c r="G103" i="10"/>
  <c r="B81" i="10"/>
  <c r="P119" i="10"/>
  <c r="T119" i="10"/>
  <c r="I89" i="10"/>
  <c r="A107" i="10"/>
  <c r="J107" i="10"/>
  <c r="A35" i="10"/>
  <c r="A29" i="10"/>
  <c r="C57" i="10"/>
  <c r="W7" i="10"/>
  <c r="G113" i="10"/>
  <c r="A15" i="10"/>
  <c r="F105" i="10"/>
  <c r="W23" i="10"/>
  <c r="I85" i="10"/>
  <c r="V117" i="10"/>
  <c r="V79" i="10"/>
  <c r="G127" i="10"/>
  <c r="R127" i="10"/>
  <c r="P91" i="10"/>
  <c r="C91" i="10"/>
  <c r="F123" i="10"/>
  <c r="T109" i="10"/>
  <c r="R109" i="10"/>
  <c r="J101" i="10"/>
  <c r="W39" i="10"/>
  <c r="Q95" i="10"/>
  <c r="S111" i="10"/>
  <c r="B99" i="10"/>
  <c r="R99" i="10"/>
  <c r="X95" i="10"/>
  <c r="U101" i="10"/>
  <c r="V45" i="10"/>
  <c r="T103" i="10"/>
  <c r="A81" i="10"/>
  <c r="W119" i="10"/>
  <c r="I119" i="10"/>
  <c r="B89" i="10"/>
  <c r="S89" i="10"/>
  <c r="Q107" i="10"/>
  <c r="W107" i="10"/>
  <c r="W35" i="10"/>
  <c r="V29" i="10"/>
  <c r="V7" i="10"/>
  <c r="T113" i="10"/>
  <c r="W15" i="10"/>
  <c r="S105" i="10"/>
  <c r="C23" i="10"/>
  <c r="J85" i="10"/>
  <c r="R117" i="10"/>
  <c r="C79" i="10"/>
  <c r="S127" i="10"/>
  <c r="Q91" i="10"/>
  <c r="B123" i="10"/>
  <c r="G123" i="10"/>
  <c r="G83" i="10"/>
  <c r="A109" i="10"/>
  <c r="F109" i="10"/>
  <c r="P101" i="10"/>
  <c r="V39" i="10"/>
  <c r="F95" i="10"/>
  <c r="T111" i="10"/>
  <c r="A99" i="10"/>
  <c r="F99" i="10"/>
  <c r="Y111" i="10"/>
  <c r="G93" i="10"/>
  <c r="F129" i="10"/>
  <c r="A93" i="10"/>
  <c r="W121" i="10"/>
  <c r="W93" i="10"/>
  <c r="P129" i="10"/>
  <c r="U103" i="10"/>
  <c r="X107" i="10"/>
  <c r="U19" i="10"/>
  <c r="P107" i="10"/>
  <c r="I107" i="10"/>
  <c r="F85" i="10"/>
  <c r="T117" i="10"/>
  <c r="W21" i="10"/>
  <c r="V91" i="10"/>
  <c r="A123" i="10"/>
  <c r="S123" i="10"/>
  <c r="F83" i="10"/>
  <c r="C83" i="10"/>
  <c r="P109" i="10"/>
  <c r="G101" i="10"/>
  <c r="R101" i="10"/>
  <c r="B55" i="10"/>
  <c r="C39" i="10"/>
  <c r="V95" i="10"/>
  <c r="G111" i="10"/>
  <c r="R111" i="10"/>
  <c r="P99" i="10"/>
  <c r="V65" i="10"/>
  <c r="P121" i="10"/>
  <c r="J93" i="10"/>
  <c r="C69" i="10"/>
  <c r="X97" i="10"/>
  <c r="X101" i="10"/>
  <c r="U125" i="10"/>
  <c r="A5" i="10"/>
  <c r="C17" i="10"/>
  <c r="P93" i="10"/>
  <c r="U65" i="10"/>
  <c r="C33" i="10"/>
  <c r="U85" i="10"/>
  <c r="B17" i="10"/>
  <c r="Y107" i="10"/>
  <c r="B51" i="10"/>
  <c r="B33" i="10"/>
  <c r="C93" i="10"/>
  <c r="T129" i="10"/>
  <c r="Y89" i="10"/>
  <c r="X91" i="10"/>
  <c r="C51" i="10"/>
  <c r="V33" i="10"/>
  <c r="I121" i="10"/>
  <c r="B37" i="10"/>
  <c r="W129" i="10"/>
  <c r="U89" i="10"/>
  <c r="A17" i="10"/>
  <c r="B61" i="10"/>
  <c r="U107" i="10"/>
  <c r="U37" i="10"/>
  <c r="Q121" i="10"/>
  <c r="V37" i="10"/>
  <c r="G129" i="10"/>
  <c r="Y105" i="10"/>
  <c r="U21" i="10"/>
  <c r="V17" i="10"/>
  <c r="F121" i="10"/>
  <c r="T93" i="10"/>
  <c r="Y121" i="10"/>
  <c r="Y99" i="10"/>
  <c r="Y85" i="10"/>
  <c r="Y101" i="10"/>
  <c r="U121" i="10"/>
  <c r="U113" i="10"/>
  <c r="U127" i="10"/>
  <c r="U55" i="10"/>
  <c r="B65" i="10"/>
  <c r="C121" i="10"/>
  <c r="I93" i="10"/>
  <c r="X93" i="10"/>
  <c r="Y117" i="10"/>
  <c r="U51" i="10"/>
  <c r="V5" i="10"/>
  <c r="W61" i="10"/>
  <c r="Y119" i="10"/>
  <c r="U93" i="10"/>
  <c r="U105" i="10"/>
  <c r="V51" i="10"/>
  <c r="W65" i="10"/>
  <c r="V121" i="10"/>
  <c r="Q93" i="10"/>
  <c r="V61" i="10"/>
  <c r="R129" i="10"/>
  <c r="Y129" i="10"/>
  <c r="X117" i="10"/>
  <c r="U33" i="10"/>
  <c r="U129" i="10"/>
  <c r="U91" i="10"/>
  <c r="U7" i="10"/>
  <c r="S121" i="10"/>
  <c r="S93" i="10"/>
  <c r="A61" i="10"/>
  <c r="B129" i="10"/>
  <c r="Q129" i="10"/>
  <c r="X103" i="10"/>
  <c r="Y127" i="10"/>
  <c r="U5" i="10"/>
  <c r="U119" i="10"/>
  <c r="U57" i="10"/>
  <c r="U117" i="10"/>
  <c r="U49" i="10"/>
  <c r="V129" i="10"/>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V93" i="10"/>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AE311" i="5"/>
  <c r="AF391" i="5"/>
  <c r="Y41" i="10" s="1"/>
  <c r="AE391" i="5"/>
  <c r="X41" i="10" s="1"/>
  <c r="AF31" i="5"/>
  <c r="Y5" i="10" s="1"/>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AF331" i="5"/>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AE291" i="5"/>
  <c r="AF1231" i="5"/>
  <c r="AE1231" i="5"/>
  <c r="AF51" i="5"/>
  <c r="Y7" i="10" s="1"/>
  <c r="AE51" i="5"/>
  <c r="X7" i="10" s="1"/>
  <c r="AF611" i="5"/>
  <c r="Y63" i="10" s="1"/>
  <c r="AE611" i="5"/>
  <c r="X63" i="10" s="1"/>
  <c r="AF631" i="5"/>
  <c r="Y65" i="10" s="1"/>
  <c r="AE631" i="5"/>
  <c r="X65" i="10" s="1"/>
  <c r="AF371" i="5"/>
  <c r="Y39" i="10" s="1"/>
  <c r="AE371" i="5"/>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AF351" i="5"/>
  <c r="AF851" i="5"/>
  <c r="AE851" i="5"/>
  <c r="AF651" i="5"/>
  <c r="Y67" i="10" s="1"/>
  <c r="AE651" i="5"/>
  <c r="X67" i="10" s="1"/>
  <c r="AF1191" i="5"/>
  <c r="AE1191" i="5"/>
  <c r="AF1211" i="5"/>
  <c r="AE1211" i="5"/>
  <c r="H23" i="10"/>
  <c r="D3" i="10"/>
  <c r="F11" i="5"/>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3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X31" i="10"/>
  <c r="Y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Y37" i="10"/>
  <c r="X37" i="10"/>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Y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X33" i="10"/>
  <c r="Y33" i="10"/>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G11" i="5"/>
  <c r="A21" i="5"/>
  <c r="A19" i="5"/>
  <c r="A17" i="5"/>
  <c r="A15" i="5"/>
  <c r="E11" i="5"/>
  <c r="A27" i="5"/>
  <c r="AD11"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U3" i="10" l="1"/>
  <c r="E3" i="10"/>
  <c r="W3" i="10"/>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V3" i="10"/>
  <c r="AF11" i="5"/>
  <c r="Y3" i="10" s="1"/>
  <c r="AE11" i="5"/>
  <c r="X3" i="10" s="1"/>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L791" i="5" l="1"/>
  <c r="K81" i="10" s="1"/>
  <c r="L471" i="5"/>
  <c r="K49" i="10" s="1"/>
  <c r="L111" i="5"/>
  <c r="K13" i="10" s="1"/>
  <c r="L1091" i="5"/>
  <c r="K111" i="10" s="1"/>
  <c r="L171" i="5"/>
  <c r="K19" i="10" s="1"/>
  <c r="L811" i="5"/>
  <c r="K83" i="10" s="1"/>
  <c r="L931" i="5"/>
  <c r="K95" i="10" s="1"/>
  <c r="L691" i="5"/>
  <c r="K71" i="10" s="1"/>
  <c r="L411" i="5"/>
  <c r="K43" i="10" s="1"/>
  <c r="L491" i="5"/>
  <c r="K51" i="10" s="1"/>
  <c r="L651" i="5"/>
  <c r="K67" i="10" s="1"/>
  <c r="L1171" i="5"/>
  <c r="K119" i="10" s="1"/>
  <c r="L871" i="5"/>
  <c r="K89" i="10" s="1"/>
  <c r="L1251" i="5"/>
  <c r="K127" i="10" s="1"/>
  <c r="L131" i="5"/>
  <c r="K15" i="10" s="1"/>
  <c r="L1011" i="5"/>
  <c r="K103" i="10" s="1"/>
  <c r="L671" i="5"/>
  <c r="L1031" i="5"/>
  <c r="K105" i="10" s="1"/>
  <c r="L251" i="5"/>
  <c r="K27" i="10" s="1"/>
  <c r="L151" i="5"/>
  <c r="K17" i="10" s="1"/>
  <c r="L511" i="5"/>
  <c r="K53" i="10" s="1"/>
  <c r="L531" i="5"/>
  <c r="K55" i="10" s="1"/>
  <c r="L51" i="5"/>
  <c r="K7" i="10" s="1"/>
  <c r="L711" i="5"/>
  <c r="K73" i="10" s="1"/>
  <c r="L851" i="5"/>
  <c r="K87" i="10" s="1"/>
  <c r="L291" i="5"/>
  <c r="K31" i="10" s="1"/>
  <c r="L191" i="5"/>
  <c r="K21" i="10" s="1"/>
  <c r="L211" i="5"/>
  <c r="K23" i="10" s="1"/>
  <c r="L951" i="5"/>
  <c r="K97" i="10" s="1"/>
  <c r="L1131" i="5"/>
  <c r="K115" i="10" s="1"/>
  <c r="L891" i="5"/>
  <c r="K91" i="10" s="1"/>
  <c r="L271" i="5"/>
  <c r="K29" i="10" s="1"/>
  <c r="L1211" i="5"/>
  <c r="L831" i="5"/>
  <c r="K85" i="10" s="1"/>
  <c r="L1051" i="5"/>
  <c r="K107" i="10" s="1"/>
  <c r="L371" i="5"/>
  <c r="K39" i="10" s="1"/>
  <c r="L391" i="5"/>
  <c r="K41" i="10" s="1"/>
  <c r="L1071" i="5"/>
  <c r="K109" i="10" s="1"/>
  <c r="L431" i="5"/>
  <c r="K45" i="10" s="1"/>
  <c r="L571" i="5"/>
  <c r="K59" i="10" s="1"/>
  <c r="L91" i="5"/>
  <c r="L1191" i="5"/>
  <c r="K121" i="10" s="1"/>
  <c r="L631" i="5"/>
  <c r="K65" i="10" s="1"/>
  <c r="L771" i="5"/>
  <c r="K79" i="10" s="1"/>
  <c r="L1271" i="5"/>
  <c r="K129" i="10" s="1"/>
  <c r="L911" i="5"/>
  <c r="K93" i="10" s="1"/>
  <c r="L591" i="5"/>
  <c r="K61" i="10" s="1"/>
  <c r="L991" i="5"/>
  <c r="K101" i="10" s="1"/>
  <c r="L1151" i="5"/>
  <c r="L351" i="5"/>
  <c r="K37" i="10" s="1"/>
  <c r="L1111" i="5"/>
  <c r="K113" i="10" s="1"/>
  <c r="L551" i="5"/>
  <c r="K57" i="10" s="1"/>
  <c r="L1231" i="5"/>
  <c r="K125" i="10" s="1"/>
  <c r="L331" i="5"/>
  <c r="K35" i="10" s="1"/>
  <c r="L611" i="5"/>
  <c r="K63" i="10" s="1"/>
  <c r="L31" i="5"/>
  <c r="K5" i="10" s="1"/>
  <c r="L971" i="5"/>
  <c r="K99" i="10" s="1"/>
  <c r="L311" i="5"/>
  <c r="K33" i="10" s="1"/>
  <c r="U21" i="5"/>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K11" i="10"/>
  <c r="K69" i="10"/>
  <c r="K123" i="10"/>
  <c r="K117" i="10"/>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T11" i="5" l="1"/>
  <c r="T10" i="5" s="1"/>
  <c r="S1287" i="5"/>
  <c r="S1285" i="5"/>
  <c r="S1283" i="5"/>
  <c r="S1281" i="5"/>
  <c r="S1279" i="5"/>
  <c r="S1277" i="5"/>
  <c r="S1275" i="5"/>
  <c r="S1288" i="5"/>
  <c r="S1286" i="5"/>
  <c r="S1284" i="5"/>
  <c r="S1282" i="5"/>
  <c r="S1280" i="5"/>
  <c r="S1278" i="5"/>
  <c r="S1276" i="5"/>
  <c r="S1274" i="5"/>
  <c r="S227" i="5"/>
  <c r="S225" i="5"/>
  <c r="S223" i="5"/>
  <c r="S221" i="5"/>
  <c r="S219" i="5"/>
  <c r="S228" i="5"/>
  <c r="S226" i="5"/>
  <c r="S224" i="5"/>
  <c r="S222" i="5"/>
  <c r="S220" i="5"/>
  <c r="S218" i="5"/>
  <c r="S848" i="5"/>
  <c r="S846" i="5"/>
  <c r="S844" i="5"/>
  <c r="S842" i="5"/>
  <c r="S840" i="5"/>
  <c r="S838" i="5"/>
  <c r="S836" i="5"/>
  <c r="S834" i="5"/>
  <c r="S843" i="5"/>
  <c r="S835" i="5"/>
  <c r="S845" i="5"/>
  <c r="S837" i="5"/>
  <c r="S847" i="5"/>
  <c r="S839" i="5"/>
  <c r="S841" i="5"/>
  <c r="S802" i="5"/>
  <c r="S804" i="5"/>
  <c r="S806" i="5"/>
  <c r="S808" i="5"/>
  <c r="S801" i="5"/>
  <c r="S803" i="5"/>
  <c r="S805" i="5"/>
  <c r="S807" i="5"/>
  <c r="S800" i="5"/>
  <c r="S347" i="5"/>
  <c r="S345" i="5"/>
  <c r="S343" i="5"/>
  <c r="S341" i="5"/>
  <c r="S339" i="5"/>
  <c r="S337" i="5"/>
  <c r="S335" i="5"/>
  <c r="S348" i="5"/>
  <c r="S346" i="5"/>
  <c r="S344" i="5"/>
  <c r="S342" i="5"/>
  <c r="S340" i="5"/>
  <c r="S338" i="5"/>
  <c r="S336" i="5"/>
  <c r="S334" i="5"/>
  <c r="S327" i="5"/>
  <c r="S325" i="5"/>
  <c r="S323" i="5"/>
  <c r="S321" i="5"/>
  <c r="S319" i="5"/>
  <c r="S317" i="5"/>
  <c r="S315" i="5"/>
  <c r="S328" i="5"/>
  <c r="S326" i="5"/>
  <c r="S324" i="5"/>
  <c r="S322" i="5"/>
  <c r="S320" i="5"/>
  <c r="S318" i="5"/>
  <c r="S316" i="5"/>
  <c r="S314" i="5"/>
  <c r="S405" i="5"/>
  <c r="S407" i="5"/>
  <c r="S404" i="5"/>
  <c r="S406" i="5"/>
  <c r="S408" i="5"/>
  <c r="S395" i="5"/>
  <c r="S448" i="5"/>
  <c r="S446" i="5"/>
  <c r="S444" i="5"/>
  <c r="S442" i="5"/>
  <c r="S447" i="5"/>
  <c r="S445" i="5"/>
  <c r="S443" i="5"/>
  <c r="S947" i="5"/>
  <c r="S945" i="5"/>
  <c r="S943" i="5"/>
  <c r="S941" i="5"/>
  <c r="S939" i="5"/>
  <c r="S937" i="5"/>
  <c r="S935" i="5"/>
  <c r="S948" i="5"/>
  <c r="S946" i="5"/>
  <c r="S944" i="5"/>
  <c r="S942" i="5"/>
  <c r="S940" i="5"/>
  <c r="S938" i="5"/>
  <c r="S936" i="5"/>
  <c r="S934" i="5"/>
  <c r="S1248" i="5"/>
  <c r="S1246" i="5"/>
  <c r="S1244" i="5"/>
  <c r="S1242" i="5"/>
  <c r="S1240" i="5"/>
  <c r="S1238" i="5"/>
  <c r="S1236" i="5"/>
  <c r="S1234" i="5"/>
  <c r="S1247" i="5"/>
  <c r="S1245" i="5"/>
  <c r="S1243" i="5"/>
  <c r="S1241" i="5"/>
  <c r="S1239" i="5"/>
  <c r="S1237" i="5"/>
  <c r="S1235" i="5"/>
  <c r="S727" i="5"/>
  <c r="S725" i="5"/>
  <c r="S723" i="5"/>
  <c r="S721" i="5"/>
  <c r="S719" i="5"/>
  <c r="S717" i="5"/>
  <c r="S715" i="5"/>
  <c r="S728" i="5"/>
  <c r="S726" i="5"/>
  <c r="S724" i="5"/>
  <c r="S722" i="5"/>
  <c r="S720" i="5"/>
  <c r="S718" i="5"/>
  <c r="S714" i="5"/>
  <c r="S568" i="5"/>
  <c r="S566" i="5"/>
  <c r="S564" i="5"/>
  <c r="S562" i="5"/>
  <c r="S560" i="5"/>
  <c r="S558" i="5"/>
  <c r="S556" i="5"/>
  <c r="S554" i="5"/>
  <c r="S567" i="5"/>
  <c r="S565" i="5"/>
  <c r="S563" i="5"/>
  <c r="S561" i="5"/>
  <c r="S559" i="5"/>
  <c r="S557" i="5"/>
  <c r="S555" i="5"/>
  <c r="S548" i="5"/>
  <c r="S546" i="5"/>
  <c r="S544" i="5"/>
  <c r="S542" i="5"/>
  <c r="S540" i="5"/>
  <c r="S538" i="5"/>
  <c r="S536" i="5"/>
  <c r="S534" i="5"/>
  <c r="S547" i="5"/>
  <c r="S545" i="5"/>
  <c r="S543" i="5"/>
  <c r="S541" i="5"/>
  <c r="S539" i="5"/>
  <c r="S537" i="5"/>
  <c r="S535" i="5"/>
  <c r="S48" i="5"/>
  <c r="S46" i="5"/>
  <c r="S47" i="5"/>
  <c r="S45" i="5"/>
  <c r="S687" i="5"/>
  <c r="S685" i="5"/>
  <c r="S683" i="5"/>
  <c r="S681" i="5"/>
  <c r="S679" i="5"/>
  <c r="S677" i="5"/>
  <c r="S675" i="5"/>
  <c r="S688" i="5"/>
  <c r="S686" i="5"/>
  <c r="S684" i="5"/>
  <c r="S682" i="5"/>
  <c r="S680" i="5"/>
  <c r="S678" i="5"/>
  <c r="S676" i="5"/>
  <c r="S674" i="5"/>
  <c r="S628" i="5"/>
  <c r="S626" i="5"/>
  <c r="S624" i="5"/>
  <c r="S622" i="5"/>
  <c r="S620" i="5"/>
  <c r="S618" i="5"/>
  <c r="S616" i="5"/>
  <c r="S614" i="5"/>
  <c r="S627" i="5"/>
  <c r="S625" i="5"/>
  <c r="S623" i="5"/>
  <c r="S621" i="5"/>
  <c r="S619" i="5"/>
  <c r="S617" i="5"/>
  <c r="S615" i="5"/>
  <c r="S487" i="5"/>
  <c r="S485" i="5"/>
  <c r="S483" i="5"/>
  <c r="S479" i="5"/>
  <c r="S488" i="5"/>
  <c r="S486" i="5"/>
  <c r="S484" i="5"/>
  <c r="S482" i="5"/>
  <c r="S288" i="5"/>
  <c r="S286" i="5"/>
  <c r="S284" i="5"/>
  <c r="S282" i="5"/>
  <c r="S280" i="5"/>
  <c r="S278" i="5"/>
  <c r="S276" i="5"/>
  <c r="S274" i="5"/>
  <c r="S287" i="5"/>
  <c r="S285" i="5"/>
  <c r="S283" i="5"/>
  <c r="S281" i="5"/>
  <c r="S279" i="5"/>
  <c r="S277" i="5"/>
  <c r="S275" i="5"/>
  <c r="S1107" i="5"/>
  <c r="S1105" i="5"/>
  <c r="S1103" i="5"/>
  <c r="S1101" i="5"/>
  <c r="S1099" i="5"/>
  <c r="S1097" i="5"/>
  <c r="S1095" i="5"/>
  <c r="S1100" i="5"/>
  <c r="S1106" i="5"/>
  <c r="S1102" i="5"/>
  <c r="S1094" i="5"/>
  <c r="S1096" i="5"/>
  <c r="S1108" i="5"/>
  <c r="S1104" i="5"/>
  <c r="S1098" i="5"/>
  <c r="S1228" i="5"/>
  <c r="S1226" i="5"/>
  <c r="S1224" i="5"/>
  <c r="S1222" i="5"/>
  <c r="S1220" i="5"/>
  <c r="S1218" i="5"/>
  <c r="S1216" i="5"/>
  <c r="S1214" i="5"/>
  <c r="S1227" i="5"/>
  <c r="S1225" i="5"/>
  <c r="S1223" i="5"/>
  <c r="S1221" i="5"/>
  <c r="S1219" i="5"/>
  <c r="S1217" i="5"/>
  <c r="S1215" i="5"/>
  <c r="S1168" i="5"/>
  <c r="S1166" i="5"/>
  <c r="S1164" i="5"/>
  <c r="S1162" i="5"/>
  <c r="S1160" i="5"/>
  <c r="S1158" i="5"/>
  <c r="S1156" i="5"/>
  <c r="S1154" i="5"/>
  <c r="S1167" i="5"/>
  <c r="S1165" i="5"/>
  <c r="S1163" i="5"/>
  <c r="S1161" i="5"/>
  <c r="S1159" i="5"/>
  <c r="S1157" i="5"/>
  <c r="S1155" i="5"/>
  <c r="S362" i="5"/>
  <c r="S355" i="5"/>
  <c r="S364" i="5"/>
  <c r="S357" i="5"/>
  <c r="S366" i="5"/>
  <c r="S359" i="5"/>
  <c r="S368" i="5"/>
  <c r="S361" i="5"/>
  <c r="S363" i="5"/>
  <c r="S354" i="5"/>
  <c r="S365" i="5"/>
  <c r="S356" i="5"/>
  <c r="S367" i="5"/>
  <c r="S358" i="5"/>
  <c r="S360" i="5"/>
  <c r="S386" i="5"/>
  <c r="S383" i="5"/>
  <c r="S378" i="5"/>
  <c r="S375" i="5"/>
  <c r="S388" i="5"/>
  <c r="S385" i="5"/>
  <c r="S380" i="5"/>
  <c r="S377" i="5"/>
  <c r="S387" i="5"/>
  <c r="S379" i="5"/>
  <c r="S374" i="5"/>
  <c r="S384" i="5"/>
  <c r="S381" i="5"/>
  <c r="S376" i="5"/>
  <c r="S127" i="5"/>
  <c r="S125" i="5"/>
  <c r="S123" i="5"/>
  <c r="S128" i="5"/>
  <c r="S126" i="5"/>
  <c r="S124" i="5"/>
  <c r="S1188" i="5"/>
  <c r="S1186" i="5"/>
  <c r="S1184" i="5"/>
  <c r="S1182" i="5"/>
  <c r="S1180" i="5"/>
  <c r="S1178" i="5"/>
  <c r="S1176" i="5"/>
  <c r="S1174" i="5"/>
  <c r="S1187" i="5"/>
  <c r="S1185" i="5"/>
  <c r="S1183" i="5"/>
  <c r="S1181" i="5"/>
  <c r="S1179" i="5"/>
  <c r="S1177" i="5"/>
  <c r="S1175" i="5"/>
  <c r="S667" i="5"/>
  <c r="S665" i="5"/>
  <c r="S663" i="5"/>
  <c r="S661" i="5"/>
  <c r="S659" i="5"/>
  <c r="S657" i="5"/>
  <c r="S655" i="5"/>
  <c r="S668" i="5"/>
  <c r="S666" i="5"/>
  <c r="S664" i="5"/>
  <c r="S662" i="5"/>
  <c r="S660" i="5"/>
  <c r="S658" i="5"/>
  <c r="S656" i="5"/>
  <c r="S654" i="5"/>
  <c r="S427" i="5"/>
  <c r="S425" i="5"/>
  <c r="S428" i="5"/>
  <c r="S426" i="5"/>
  <c r="S424" i="5"/>
  <c r="S787" i="5"/>
  <c r="S780" i="5"/>
  <c r="S782" i="5"/>
  <c r="S784" i="5"/>
  <c r="S786" i="5"/>
  <c r="S788" i="5"/>
  <c r="S779" i="5"/>
  <c r="S781" i="5"/>
  <c r="S783" i="5"/>
  <c r="S785" i="5"/>
  <c r="S1267" i="5"/>
  <c r="S1265" i="5"/>
  <c r="S1263" i="5"/>
  <c r="S1261" i="5"/>
  <c r="S1259" i="5"/>
  <c r="S1257" i="5"/>
  <c r="S1255" i="5"/>
  <c r="S1268" i="5"/>
  <c r="S1266" i="5"/>
  <c r="S1264" i="5"/>
  <c r="S1262" i="5"/>
  <c r="S1260" i="5"/>
  <c r="S1258" i="5"/>
  <c r="S1256" i="5"/>
  <c r="S1254" i="5"/>
  <c r="S148" i="5"/>
  <c r="S146" i="5"/>
  <c r="S144" i="5"/>
  <c r="S147" i="5"/>
  <c r="S145" i="5"/>
  <c r="S143" i="5"/>
  <c r="S1066" i="5"/>
  <c r="S1063" i="5"/>
  <c r="S1058" i="5"/>
  <c r="S1055" i="5"/>
  <c r="S1068" i="5"/>
  <c r="S1065" i="5"/>
  <c r="S1060" i="5"/>
  <c r="S1057" i="5"/>
  <c r="S1067" i="5"/>
  <c r="S1062" i="5"/>
  <c r="S1059" i="5"/>
  <c r="S1054" i="5"/>
  <c r="S1064" i="5"/>
  <c r="S1061" i="5"/>
  <c r="S1056" i="5"/>
  <c r="S168" i="5"/>
  <c r="S166" i="5"/>
  <c r="S164" i="5"/>
  <c r="S162" i="5"/>
  <c r="S167" i="5"/>
  <c r="S165" i="5"/>
  <c r="S163" i="5"/>
  <c r="S986" i="5"/>
  <c r="S979" i="5"/>
  <c r="S988" i="5"/>
  <c r="S981" i="5"/>
  <c r="S983" i="5"/>
  <c r="S974" i="5"/>
  <c r="S985" i="5"/>
  <c r="S976" i="5"/>
  <c r="S987" i="5"/>
  <c r="S978" i="5"/>
  <c r="S980" i="5"/>
  <c r="S982" i="5"/>
  <c r="S975" i="5"/>
  <c r="S984" i="5"/>
  <c r="S977" i="5"/>
  <c r="S1127" i="5"/>
  <c r="S1125" i="5"/>
  <c r="S1123" i="5"/>
  <c r="S1121" i="5"/>
  <c r="S1119" i="5"/>
  <c r="S1117" i="5"/>
  <c r="S1115" i="5"/>
  <c r="S1128" i="5"/>
  <c r="S1126" i="5"/>
  <c r="S1124" i="5"/>
  <c r="S1122" i="5"/>
  <c r="S1120" i="5"/>
  <c r="S1118" i="5"/>
  <c r="S1116" i="5"/>
  <c r="S1114" i="5"/>
  <c r="S828" i="5"/>
  <c r="S826" i="5"/>
  <c r="S824" i="5"/>
  <c r="S822" i="5"/>
  <c r="S820" i="5"/>
  <c r="S823" i="5"/>
  <c r="S825" i="5"/>
  <c r="S827" i="5"/>
  <c r="S821" i="5"/>
  <c r="S1046" i="5"/>
  <c r="S1043" i="5"/>
  <c r="S1038" i="5"/>
  <c r="S1035" i="5"/>
  <c r="S1048" i="5"/>
  <c r="S1045" i="5"/>
  <c r="S1040" i="5"/>
  <c r="S1037" i="5"/>
  <c r="S1047" i="5"/>
  <c r="S1042" i="5"/>
  <c r="S1039" i="5"/>
  <c r="S1034" i="5"/>
  <c r="S1044" i="5"/>
  <c r="S1041" i="5"/>
  <c r="S1036" i="5"/>
  <c r="S927" i="5"/>
  <c r="S925" i="5"/>
  <c r="S923" i="5"/>
  <c r="S921" i="5"/>
  <c r="S919" i="5"/>
  <c r="S917" i="5"/>
  <c r="S915" i="5"/>
  <c r="S928" i="5"/>
  <c r="S926" i="5"/>
  <c r="S924" i="5"/>
  <c r="S922" i="5"/>
  <c r="S920" i="5"/>
  <c r="S918" i="5"/>
  <c r="S916" i="5"/>
  <c r="S914" i="5"/>
  <c r="S966" i="5"/>
  <c r="S968" i="5"/>
  <c r="S961" i="5"/>
  <c r="S959" i="5"/>
  <c r="S957" i="5"/>
  <c r="S955" i="5"/>
  <c r="S963" i="5"/>
  <c r="S965" i="5"/>
  <c r="S967" i="5"/>
  <c r="S960" i="5"/>
  <c r="S958" i="5"/>
  <c r="S956" i="5"/>
  <c r="S954" i="5"/>
  <c r="S962" i="5"/>
  <c r="S964" i="5"/>
  <c r="S907" i="5"/>
  <c r="S905" i="5"/>
  <c r="S903" i="5"/>
  <c r="S901" i="5"/>
  <c r="S899" i="5"/>
  <c r="S897" i="5"/>
  <c r="S895" i="5"/>
  <c r="S908" i="5"/>
  <c r="S906" i="5"/>
  <c r="S904" i="5"/>
  <c r="S902" i="5"/>
  <c r="S900" i="5"/>
  <c r="S898" i="5"/>
  <c r="S896" i="5"/>
  <c r="S894" i="5"/>
  <c r="S207" i="5"/>
  <c r="S205" i="5"/>
  <c r="S203" i="5"/>
  <c r="S201" i="5"/>
  <c r="S208" i="5"/>
  <c r="S206" i="5"/>
  <c r="S204" i="5"/>
  <c r="S202" i="5"/>
  <c r="S200" i="5"/>
  <c r="S707" i="5"/>
  <c r="S705" i="5"/>
  <c r="S703" i="5"/>
  <c r="S701" i="5"/>
  <c r="S699" i="5"/>
  <c r="S697" i="5"/>
  <c r="S695" i="5"/>
  <c r="S708" i="5"/>
  <c r="S706" i="5"/>
  <c r="S704" i="5"/>
  <c r="S702" i="5"/>
  <c r="S700" i="5"/>
  <c r="S698" i="5"/>
  <c r="S696" i="5"/>
  <c r="S694" i="5"/>
  <c r="S587" i="5"/>
  <c r="S585" i="5"/>
  <c r="S583" i="5"/>
  <c r="S581" i="5"/>
  <c r="S579" i="5"/>
  <c r="S577" i="5"/>
  <c r="S588" i="5"/>
  <c r="S586" i="5"/>
  <c r="S584" i="5"/>
  <c r="S582" i="5"/>
  <c r="S580" i="5"/>
  <c r="S578" i="5"/>
  <c r="S574" i="5"/>
  <c r="S308" i="5"/>
  <c r="S306" i="5"/>
  <c r="S304" i="5"/>
  <c r="S302" i="5"/>
  <c r="S300" i="5"/>
  <c r="S298" i="5"/>
  <c r="S296" i="5"/>
  <c r="S294" i="5"/>
  <c r="S307" i="5"/>
  <c r="S305" i="5"/>
  <c r="S303" i="5"/>
  <c r="S301" i="5"/>
  <c r="S299" i="5"/>
  <c r="S297" i="5"/>
  <c r="S295" i="5"/>
  <c r="S868" i="5"/>
  <c r="S866" i="5"/>
  <c r="S863" i="5"/>
  <c r="S858" i="5"/>
  <c r="S855" i="5"/>
  <c r="S860" i="5"/>
  <c r="S857" i="5"/>
  <c r="S865" i="5"/>
  <c r="S862" i="5"/>
  <c r="S859" i="5"/>
  <c r="S854" i="5"/>
  <c r="S864" i="5"/>
  <c r="S861" i="5"/>
  <c r="S856" i="5"/>
  <c r="S867" i="5"/>
  <c r="S1024" i="5"/>
  <c r="S1019" i="5"/>
  <c r="S1021" i="5"/>
  <c r="S1026" i="5"/>
  <c r="S1023" i="5"/>
  <c r="S1014" i="5"/>
  <c r="S1016" i="5"/>
  <c r="S1028" i="5"/>
  <c r="S1025" i="5"/>
  <c r="S1018" i="5"/>
  <c r="S1020" i="5"/>
  <c r="S1027" i="5"/>
  <c r="S1022" i="5"/>
  <c r="S1015" i="5"/>
  <c r="S1017" i="5"/>
  <c r="S1148" i="5"/>
  <c r="S1146" i="5"/>
  <c r="S1144" i="5"/>
  <c r="S1142" i="5"/>
  <c r="S1140" i="5"/>
  <c r="S1138" i="5"/>
  <c r="S1136" i="5"/>
  <c r="S1134" i="5"/>
  <c r="S1147" i="5"/>
  <c r="S1145" i="5"/>
  <c r="S1143" i="5"/>
  <c r="S1141" i="5"/>
  <c r="S1139" i="5"/>
  <c r="S1137" i="5"/>
  <c r="S1135" i="5"/>
  <c r="S68" i="5"/>
  <c r="S66" i="5"/>
  <c r="S64" i="5"/>
  <c r="S67" i="5"/>
  <c r="S65" i="5"/>
  <c r="S607" i="5"/>
  <c r="S605" i="5"/>
  <c r="S603" i="5"/>
  <c r="S601" i="5"/>
  <c r="S599" i="5"/>
  <c r="S597" i="5"/>
  <c r="S595" i="5"/>
  <c r="S608" i="5"/>
  <c r="S606" i="5"/>
  <c r="S604" i="5"/>
  <c r="S602" i="5"/>
  <c r="S600" i="5"/>
  <c r="S598" i="5"/>
  <c r="S596" i="5"/>
  <c r="S594" i="5"/>
  <c r="S1087" i="5"/>
  <c r="S1085" i="5"/>
  <c r="S1083" i="5"/>
  <c r="S1081" i="5"/>
  <c r="S1079" i="5"/>
  <c r="S1077" i="5"/>
  <c r="S1075" i="5"/>
  <c r="S1086" i="5"/>
  <c r="S1078" i="5"/>
  <c r="S1088" i="5"/>
  <c r="S1080" i="5"/>
  <c r="S1082" i="5"/>
  <c r="S1074" i="5"/>
  <c r="S1084" i="5"/>
  <c r="S1076" i="5"/>
  <c r="S1006" i="5"/>
  <c r="S999" i="5"/>
  <c r="S1008" i="5"/>
  <c r="S1001" i="5"/>
  <c r="S1003" i="5"/>
  <c r="S994" i="5"/>
  <c r="S1005" i="5"/>
  <c r="S996" i="5"/>
  <c r="S1007" i="5"/>
  <c r="S998" i="5"/>
  <c r="S1000" i="5"/>
  <c r="S1002" i="5"/>
  <c r="S995" i="5"/>
  <c r="S1004" i="5"/>
  <c r="S997" i="5"/>
  <c r="S648" i="5"/>
  <c r="S646" i="5"/>
  <c r="S644" i="5"/>
  <c r="S642" i="5"/>
  <c r="S640" i="5"/>
  <c r="S647" i="5"/>
  <c r="S645" i="5"/>
  <c r="S643" i="5"/>
  <c r="S641" i="5"/>
  <c r="S639" i="5"/>
  <c r="S638" i="5"/>
  <c r="S636" i="5"/>
  <c r="S637" i="5"/>
  <c r="S635" i="5"/>
  <c r="S507" i="5"/>
  <c r="S505" i="5"/>
  <c r="S503" i="5"/>
  <c r="S501" i="5"/>
  <c r="S499" i="5"/>
  <c r="S497" i="5"/>
  <c r="S495" i="5"/>
  <c r="S508" i="5"/>
  <c r="S506" i="5"/>
  <c r="S504" i="5"/>
  <c r="S502" i="5"/>
  <c r="S500" i="5"/>
  <c r="S498" i="5"/>
  <c r="S496" i="5"/>
  <c r="S494" i="5"/>
  <c r="S267" i="5"/>
  <c r="S265" i="5"/>
  <c r="S263" i="5"/>
  <c r="S261" i="5"/>
  <c r="S259" i="5"/>
  <c r="S257" i="5"/>
  <c r="S255" i="5"/>
  <c r="S268" i="5"/>
  <c r="S266" i="5"/>
  <c r="S264" i="5"/>
  <c r="S262" i="5"/>
  <c r="S260" i="5"/>
  <c r="S258" i="5"/>
  <c r="S256" i="5"/>
  <c r="S254" i="5"/>
  <c r="S1208" i="5"/>
  <c r="S1206" i="5"/>
  <c r="S1204" i="5"/>
  <c r="S1202" i="5"/>
  <c r="S1200" i="5"/>
  <c r="S1198" i="5"/>
  <c r="S1196" i="5"/>
  <c r="S1194" i="5"/>
  <c r="S1207" i="5"/>
  <c r="S1205" i="5"/>
  <c r="S1203" i="5"/>
  <c r="S1201" i="5"/>
  <c r="S1199" i="5"/>
  <c r="S1197" i="5"/>
  <c r="S1195" i="5"/>
  <c r="S187" i="5"/>
  <c r="S185" i="5"/>
  <c r="S183" i="5"/>
  <c r="S181" i="5"/>
  <c r="S188" i="5"/>
  <c r="S186" i="5"/>
  <c r="S184" i="5"/>
  <c r="S182" i="5"/>
  <c r="S887" i="5"/>
  <c r="S885" i="5"/>
  <c r="S883" i="5"/>
  <c r="S888" i="5"/>
  <c r="S886" i="5"/>
  <c r="S884" i="5"/>
  <c r="S882" i="5"/>
  <c r="S880" i="5"/>
  <c r="S878" i="5"/>
  <c r="S876" i="5"/>
  <c r="S874" i="5"/>
  <c r="S875" i="5"/>
  <c r="S881" i="5"/>
  <c r="S879" i="5"/>
  <c r="S877" i="5"/>
  <c r="S527" i="5"/>
  <c r="S525" i="5"/>
  <c r="S523" i="5"/>
  <c r="S521" i="5"/>
  <c r="S517" i="5"/>
  <c r="S528" i="5"/>
  <c r="S526" i="5"/>
  <c r="S524" i="5"/>
  <c r="S522" i="5"/>
  <c r="S520" i="5"/>
  <c r="S516" i="5"/>
  <c r="L11" i="5"/>
  <c r="K3" i="10" s="1"/>
  <c r="AC13" i="5"/>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D128" i="10" s="1"/>
  <c r="E128" i="10" s="1"/>
  <c r="C1011" i="4"/>
  <c r="C1091" i="4"/>
  <c r="C451" i="4"/>
  <c r="C951" i="4"/>
  <c r="C111" i="4"/>
  <c r="C151" i="4"/>
  <c r="C691" i="4"/>
  <c r="C71" i="4"/>
  <c r="C131" i="4"/>
  <c r="C371" i="4"/>
  <c r="S331" i="5"/>
  <c r="S291" i="5"/>
  <c r="S611" i="5"/>
  <c r="S271" i="5"/>
  <c r="S351" i="5"/>
  <c r="S311" i="5"/>
  <c r="N41" i="10" l="1"/>
  <c r="N29" i="10"/>
  <c r="M41" i="10"/>
  <c r="N27" i="10"/>
  <c r="H128" i="10"/>
  <c r="N128" i="10"/>
  <c r="M128" i="10"/>
  <c r="L128" i="10"/>
  <c r="S1191" i="5"/>
  <c r="S951" i="5"/>
  <c r="S1091" i="5"/>
  <c r="S851" i="5"/>
  <c r="N37" i="10"/>
  <c r="S1051" i="5"/>
  <c r="S1271" i="5"/>
  <c r="S1111" i="5"/>
  <c r="S651" i="5"/>
  <c r="S1211" i="5"/>
  <c r="S831" i="5"/>
  <c r="L41" i="10"/>
  <c r="S1011" i="5"/>
  <c r="S931" i="5"/>
  <c r="S991" i="5"/>
  <c r="S1071" i="5"/>
  <c r="S911" i="5"/>
  <c r="S1151" i="5"/>
  <c r="N33" i="10"/>
  <c r="S671" i="5"/>
  <c r="S1171" i="5"/>
  <c r="S1231" i="5"/>
  <c r="N31" i="10"/>
  <c r="S1251" i="5"/>
  <c r="N35" i="10"/>
  <c r="S691" i="5"/>
  <c r="S971" i="5"/>
  <c r="S871" i="5"/>
  <c r="S1131" i="5"/>
  <c r="S891" i="5"/>
  <c r="S1031" i="5"/>
  <c r="N39" i="10"/>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27" i="5"/>
  <c r="S25" i="5"/>
  <c r="S23" i="5"/>
  <c r="S28" i="5"/>
  <c r="S26" i="5"/>
  <c r="S24" i="5"/>
  <c r="S22"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E122" i="10" s="1"/>
  <c r="F1211" i="4"/>
  <c r="D118" i="10"/>
  <c r="E118" i="10" s="1"/>
  <c r="F1171" i="4"/>
  <c r="D20" i="10"/>
  <c r="F191" i="4"/>
  <c r="D110" i="10"/>
  <c r="E110" i="10" s="1"/>
  <c r="F1091" i="4"/>
  <c r="D6" i="10"/>
  <c r="F51" i="4"/>
  <c r="D24" i="10"/>
  <c r="E24" i="10" s="1"/>
  <c r="F231" i="4"/>
  <c r="D34" i="10"/>
  <c r="E34" i="10" s="1"/>
  <c r="F331" i="4"/>
  <c r="D8" i="10"/>
  <c r="F71" i="4"/>
  <c r="D106" i="10"/>
  <c r="E106" i="10" s="1"/>
  <c r="F1051" i="4"/>
  <c r="D82" i="10"/>
  <c r="E82" i="10" s="1"/>
  <c r="F811" i="4"/>
  <c r="D120" i="10"/>
  <c r="E120" i="10" s="1"/>
  <c r="F1191" i="4"/>
  <c r="D108" i="10"/>
  <c r="E108" i="10" s="1"/>
  <c r="F1071" i="4"/>
  <c r="D86" i="10"/>
  <c r="E86" i="10" s="1"/>
  <c r="F851" i="4"/>
  <c r="D48" i="10"/>
  <c r="E48" i="10" s="1"/>
  <c r="F471" i="4"/>
  <c r="D72" i="10"/>
  <c r="E72" i="10" s="1"/>
  <c r="F711" i="4"/>
  <c r="D56" i="10"/>
  <c r="E56" i="10" s="1"/>
  <c r="F551" i="4"/>
  <c r="D16" i="10"/>
  <c r="F151" i="4"/>
  <c r="D124" i="10"/>
  <c r="E124" i="10" s="1"/>
  <c r="F1231" i="4"/>
  <c r="D42" i="10"/>
  <c r="E42" i="10" s="1"/>
  <c r="F411" i="4"/>
  <c r="D88" i="10"/>
  <c r="E88" i="10" s="1"/>
  <c r="F871" i="4"/>
  <c r="D28" i="10"/>
  <c r="E28" i="10" s="1"/>
  <c r="F271" i="4"/>
  <c r="D26" i="10"/>
  <c r="E26" i="10" s="1"/>
  <c r="F251" i="4"/>
  <c r="D4" i="10"/>
  <c r="F31" i="4"/>
  <c r="D104" i="10"/>
  <c r="E104" i="10" s="1"/>
  <c r="F1031" i="4"/>
  <c r="D84" i="10"/>
  <c r="E84" i="10" s="1"/>
  <c r="F831" i="4"/>
  <c r="D116" i="10"/>
  <c r="E116" i="10" s="1"/>
  <c r="F1151" i="4"/>
  <c r="D18" i="10"/>
  <c r="F171" i="4"/>
  <c r="D12" i="10"/>
  <c r="F111" i="4"/>
  <c r="D68" i="10"/>
  <c r="E68" i="10" s="1"/>
  <c r="F671" i="4"/>
  <c r="D32" i="10"/>
  <c r="E32" i="10" s="1"/>
  <c r="F311" i="4"/>
  <c r="D60" i="10"/>
  <c r="E60" i="10" s="1"/>
  <c r="F591" i="4"/>
  <c r="D46" i="10"/>
  <c r="E46" i="10" s="1"/>
  <c r="F451" i="4"/>
  <c r="D50" i="10"/>
  <c r="E50" i="10" s="1"/>
  <c r="F491" i="4"/>
  <c r="D58" i="10"/>
  <c r="E58" i="10" s="1"/>
  <c r="F571" i="4"/>
  <c r="D36" i="10"/>
  <c r="E36" i="10" s="1"/>
  <c r="F351" i="4"/>
  <c r="D126" i="10"/>
  <c r="E126" i="10" s="1"/>
  <c r="F1251" i="4"/>
  <c r="D78" i="10"/>
  <c r="E78" i="10" s="1"/>
  <c r="F771" i="4"/>
  <c r="D64" i="10"/>
  <c r="E64" i="10" s="1"/>
  <c r="F631" i="4"/>
  <c r="D70" i="10"/>
  <c r="E70" i="10" s="1"/>
  <c r="F691" i="4"/>
  <c r="D22" i="10"/>
  <c r="F211" i="4"/>
  <c r="D76" i="10"/>
  <c r="E76" i="10" s="1"/>
  <c r="F751" i="4"/>
  <c r="D96" i="10"/>
  <c r="E96" i="10" s="1"/>
  <c r="F951" i="4"/>
  <c r="D92" i="10"/>
  <c r="E92" i="10" s="1"/>
  <c r="F911" i="4"/>
  <c r="D80" i="10"/>
  <c r="E80" i="10" s="1"/>
  <c r="F791" i="4"/>
  <c r="D52" i="10"/>
  <c r="E52" i="10" s="1"/>
  <c r="F511" i="4"/>
  <c r="D74" i="10"/>
  <c r="E74" i="10" s="1"/>
  <c r="F731" i="4"/>
  <c r="D38" i="10"/>
  <c r="E38" i="10" s="1"/>
  <c r="F371" i="4"/>
  <c r="D98" i="10"/>
  <c r="E98" i="10" s="1"/>
  <c r="F971" i="4"/>
  <c r="D44" i="10"/>
  <c r="E44" i="10" s="1"/>
  <c r="F431" i="4"/>
  <c r="D30" i="10"/>
  <c r="E30" i="10" s="1"/>
  <c r="F291" i="4"/>
  <c r="D66" i="10"/>
  <c r="E66" i="10" s="1"/>
  <c r="F651" i="4"/>
  <c r="D90" i="10"/>
  <c r="E90" i="10" s="1"/>
  <c r="F891" i="4"/>
  <c r="D112" i="10"/>
  <c r="E112" i="10" s="1"/>
  <c r="F1111" i="4"/>
  <c r="D10" i="10"/>
  <c r="F91" i="4"/>
  <c r="D14" i="10"/>
  <c r="F131" i="4"/>
  <c r="D102" i="10"/>
  <c r="E102" i="10" s="1"/>
  <c r="F1011" i="4"/>
  <c r="D40" i="10"/>
  <c r="E40" i="10" s="1"/>
  <c r="F391" i="4"/>
  <c r="D94" i="10"/>
  <c r="E94" i="10" s="1"/>
  <c r="F931" i="4"/>
  <c r="D100" i="10"/>
  <c r="E100" i="10" s="1"/>
  <c r="F991" i="4"/>
  <c r="D114" i="10"/>
  <c r="E114" i="10" s="1"/>
  <c r="F1131" i="4"/>
  <c r="D62" i="10"/>
  <c r="E62" i="10" s="1"/>
  <c r="F611" i="4"/>
  <c r="D54" i="10"/>
  <c r="E54" i="10" s="1"/>
  <c r="F531" i="4"/>
  <c r="U128" i="10"/>
  <c r="Y128" i="10"/>
  <c r="X128" i="10"/>
  <c r="C128" i="10"/>
  <c r="Q128" i="10"/>
  <c r="P128" i="10"/>
  <c r="J128" i="10"/>
  <c r="W128" i="10"/>
  <c r="I128" i="10"/>
  <c r="G128" i="10"/>
  <c r="T128" i="10"/>
  <c r="R128" i="10"/>
  <c r="F128" i="10"/>
  <c r="V128" i="10"/>
  <c r="A128" i="10"/>
  <c r="B128" i="10"/>
  <c r="G120" i="10"/>
  <c r="A1220" i="4"/>
  <c r="G1211" i="4"/>
  <c r="A1225" i="4"/>
  <c r="A1226" i="4"/>
  <c r="A1227" i="4"/>
  <c r="A1222" i="4"/>
  <c r="A1218" i="4"/>
  <c r="AD1211" i="4"/>
  <c r="A1228" i="4"/>
  <c r="A1219" i="4"/>
  <c r="A1223" i="4"/>
  <c r="A1217" i="4"/>
  <c r="A1216" i="4"/>
  <c r="A1215" i="4"/>
  <c r="W1211" i="4"/>
  <c r="V1211" i="4"/>
  <c r="A1224" i="4"/>
  <c r="U1211" i="4"/>
  <c r="A1214" i="4"/>
  <c r="A1221" i="4"/>
  <c r="E1211" i="4"/>
  <c r="A767" i="4"/>
  <c r="A763" i="4"/>
  <c r="A758" i="4"/>
  <c r="W751" i="4"/>
  <c r="A754" i="4"/>
  <c r="V751" i="4"/>
  <c r="A768" i="4"/>
  <c r="A764" i="4"/>
  <c r="A759" i="4"/>
  <c r="U751" i="4"/>
  <c r="A760" i="4"/>
  <c r="A755" i="4"/>
  <c r="G751" i="4"/>
  <c r="A765" i="4"/>
  <c r="A766" i="4"/>
  <c r="A762" i="4"/>
  <c r="A757" i="4"/>
  <c r="A761" i="4"/>
  <c r="A756" i="4"/>
  <c r="AD751" i="4"/>
  <c r="E751" i="4"/>
  <c r="A128" i="4"/>
  <c r="A114" i="4"/>
  <c r="V111" i="4"/>
  <c r="A126" i="4"/>
  <c r="A121" i="4"/>
  <c r="A116" i="4"/>
  <c r="U111" i="4"/>
  <c r="A123" i="4"/>
  <c r="A118" i="4"/>
  <c r="G111" i="4"/>
  <c r="A127" i="4"/>
  <c r="A120" i="4"/>
  <c r="E111" i="4"/>
  <c r="A122" i="4"/>
  <c r="A115" i="4"/>
  <c r="A124" i="4"/>
  <c r="A117" i="4"/>
  <c r="AD111" i="4"/>
  <c r="A125" i="4"/>
  <c r="A119" i="4"/>
  <c r="W111" i="4"/>
  <c r="A1105" i="4"/>
  <c r="A1101" i="4"/>
  <c r="A1097" i="4"/>
  <c r="AD1091" i="4"/>
  <c r="W1091" i="4"/>
  <c r="A1106" i="4"/>
  <c r="A1102" i="4"/>
  <c r="A1098" i="4"/>
  <c r="A1094" i="4"/>
  <c r="V1091" i="4"/>
  <c r="U1091" i="4"/>
  <c r="A1108" i="4"/>
  <c r="A1103" i="4"/>
  <c r="A1096" i="4"/>
  <c r="A1107" i="4"/>
  <c r="G1091" i="4"/>
  <c r="A1100" i="4"/>
  <c r="E1091" i="4"/>
  <c r="A1095" i="4"/>
  <c r="A1104" i="4"/>
  <c r="A1099" i="4"/>
  <c r="A506" i="4"/>
  <c r="A505" i="4"/>
  <c r="A508" i="4"/>
  <c r="A503" i="4"/>
  <c r="A507" i="4"/>
  <c r="A496" i="4"/>
  <c r="E491" i="4"/>
  <c r="A504" i="4"/>
  <c r="A501" i="4"/>
  <c r="A497" i="4"/>
  <c r="AD491" i="4"/>
  <c r="A498" i="4"/>
  <c r="W491" i="4"/>
  <c r="A500" i="4"/>
  <c r="A494" i="4"/>
  <c r="V491" i="4"/>
  <c r="A502" i="4"/>
  <c r="A499" i="4"/>
  <c r="A495" i="4"/>
  <c r="G491" i="4"/>
  <c r="U491" i="4"/>
  <c r="A224" i="4"/>
  <c r="A220" i="4"/>
  <c r="A215" i="4"/>
  <c r="AD211" i="4"/>
  <c r="A225" i="4"/>
  <c r="A222" i="4"/>
  <c r="A226" i="4"/>
  <c r="A219" i="4"/>
  <c r="A214" i="4"/>
  <c r="V211" i="4"/>
  <c r="U211" i="4"/>
  <c r="A218" i="4"/>
  <c r="A216" i="4"/>
  <c r="A221" i="4"/>
  <c r="W211" i="4"/>
  <c r="A228" i="4"/>
  <c r="A217" i="4"/>
  <c r="G211" i="4"/>
  <c r="E211" i="4"/>
  <c r="A223" i="4"/>
  <c r="A227" i="4"/>
  <c r="A820" i="4"/>
  <c r="A814" i="4"/>
  <c r="V811" i="4"/>
  <c r="A825" i="4"/>
  <c r="A815" i="4"/>
  <c r="U811" i="4"/>
  <c r="A821" i="4"/>
  <c r="G811" i="4"/>
  <c r="A826" i="4"/>
  <c r="A816" i="4"/>
  <c r="A827" i="4"/>
  <c r="A822" i="4"/>
  <c r="E811" i="4"/>
  <c r="A828" i="4"/>
  <c r="A818" i="4"/>
  <c r="AD811" i="4"/>
  <c r="W811" i="4"/>
  <c r="A824" i="4"/>
  <c r="A817" i="4"/>
  <c r="A823" i="4"/>
  <c r="A819" i="4"/>
  <c r="A446" i="4"/>
  <c r="A442" i="4"/>
  <c r="W431" i="4"/>
  <c r="A438" i="4"/>
  <c r="A434" i="4"/>
  <c r="V431" i="4"/>
  <c r="A447" i="4"/>
  <c r="A443" i="4"/>
  <c r="U431" i="4"/>
  <c r="A448" i="4"/>
  <c r="A439" i="4"/>
  <c r="A435" i="4"/>
  <c r="G431" i="4"/>
  <c r="A444" i="4"/>
  <c r="A445" i="4"/>
  <c r="AD431" i="4"/>
  <c r="A440" i="4"/>
  <c r="E431" i="4"/>
  <c r="A437" i="4"/>
  <c r="A441" i="4"/>
  <c r="A436" i="4"/>
  <c r="U1251" i="4"/>
  <c r="A1268" i="4"/>
  <c r="A1264" i="4"/>
  <c r="A1260" i="4"/>
  <c r="A1255" i="4"/>
  <c r="G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A860" i="4"/>
  <c r="A856" i="4"/>
  <c r="E851" i="4"/>
  <c r="A865" i="4"/>
  <c r="A866" i="4"/>
  <c r="W851" i="4"/>
  <c r="A862" i="4"/>
  <c r="A857" i="4"/>
  <c r="A861" i="4"/>
  <c r="AD851" i="4"/>
  <c r="V851" i="4"/>
  <c r="A858" i="4"/>
  <c r="A854" i="4"/>
  <c r="A641" i="4"/>
  <c r="E631" i="4"/>
  <c r="A646" i="4"/>
  <c r="A637" i="4"/>
  <c r="A642" i="4"/>
  <c r="AD631" i="4"/>
  <c r="A647" i="4"/>
  <c r="A638" i="4"/>
  <c r="W631" i="4"/>
  <c r="A643" i="4"/>
  <c r="A634" i="4"/>
  <c r="V631" i="4"/>
  <c r="A640" i="4"/>
  <c r="A635" i="4"/>
  <c r="G631" i="4"/>
  <c r="U631" i="4"/>
  <c r="A644" i="4"/>
  <c r="A648" i="4"/>
  <c r="A639" i="4"/>
  <c r="A645" i="4"/>
  <c r="A636" i="4"/>
  <c r="A1045" i="4"/>
  <c r="A1035" i="4"/>
  <c r="U1031" i="4"/>
  <c r="A1041" i="4"/>
  <c r="G1031" i="4"/>
  <c r="A1046" i="4"/>
  <c r="A1036" i="4"/>
  <c r="A1042" i="4"/>
  <c r="A1037" i="4"/>
  <c r="E1031" i="4"/>
  <c r="A1047" i="4"/>
  <c r="A1044" i="4"/>
  <c r="A1039" i="4"/>
  <c r="W1031" i="4"/>
  <c r="A1048" i="4"/>
  <c r="A1043" i="4"/>
  <c r="A1034" i="4"/>
  <c r="A1038" i="4"/>
  <c r="AD1031" i="4"/>
  <c r="A1040" i="4"/>
  <c r="V1031" i="4"/>
  <c r="A523" i="4"/>
  <c r="W511" i="4"/>
  <c r="A525" i="4"/>
  <c r="A516" i="4"/>
  <c r="A522" i="4"/>
  <c r="A526" i="4"/>
  <c r="U511" i="4"/>
  <c r="A520" i="4"/>
  <c r="A517" i="4"/>
  <c r="A514" i="4"/>
  <c r="G511" i="4"/>
  <c r="A524" i="4"/>
  <c r="E511" i="4"/>
  <c r="A519" i="4"/>
  <c r="A528" i="4"/>
  <c r="A521" i="4"/>
  <c r="A518" i="4"/>
  <c r="A515" i="4"/>
  <c r="AD511" i="4"/>
  <c r="V511" i="4"/>
  <c r="A527" i="4"/>
  <c r="A386" i="4"/>
  <c r="A381" i="4"/>
  <c r="A377" i="4"/>
  <c r="AD371" i="4"/>
  <c r="A387" i="4"/>
  <c r="A382" i="4"/>
  <c r="W371" i="4"/>
  <c r="A378" i="4"/>
  <c r="A374" i="4"/>
  <c r="V371" i="4"/>
  <c r="A388" i="4"/>
  <c r="A383" i="4"/>
  <c r="U371" i="4"/>
  <c r="A385" i="4"/>
  <c r="A376" i="4"/>
  <c r="G371" i="4"/>
  <c r="A380" i="4"/>
  <c r="E371" i="4"/>
  <c r="A384" i="4"/>
  <c r="A375" i="4"/>
  <c r="A379" i="4"/>
  <c r="A1004" i="4"/>
  <c r="A995" i="4"/>
  <c r="G991" i="4"/>
  <c r="A1002" i="4"/>
  <c r="A997" i="4"/>
  <c r="AD991" i="4"/>
  <c r="A1006" i="4"/>
  <c r="A1003" i="4"/>
  <c r="A1000" i="4"/>
  <c r="A994" i="4"/>
  <c r="E991" i="4"/>
  <c r="A1008" i="4"/>
  <c r="A1005" i="4"/>
  <c r="A999" i="4"/>
  <c r="A996" i="4"/>
  <c r="A1007" i="4"/>
  <c r="A1001" i="4"/>
  <c r="W991" i="4"/>
  <c r="V991" i="4"/>
  <c r="U991" i="4"/>
  <c r="A998" i="4"/>
  <c r="A305" i="4"/>
  <c r="A301" i="4"/>
  <c r="A306" i="4"/>
  <c r="E291" i="4"/>
  <c r="A302" i="4"/>
  <c r="A295" i="4"/>
  <c r="A307" i="4"/>
  <c r="A297" i="4"/>
  <c r="AD291" i="4"/>
  <c r="A303" i="4"/>
  <c r="A299" i="4"/>
  <c r="W291" i="4"/>
  <c r="A304" i="4"/>
  <c r="A300" i="4"/>
  <c r="U291" i="4"/>
  <c r="A308" i="4"/>
  <c r="V291" i="4"/>
  <c r="A296" i="4"/>
  <c r="G291" i="4"/>
  <c r="A298" i="4"/>
  <c r="A294" i="4"/>
  <c r="A145" i="4"/>
  <c r="A139" i="4"/>
  <c r="W131" i="4"/>
  <c r="A146" i="4"/>
  <c r="A143" i="4"/>
  <c r="A142" i="4"/>
  <c r="A141" i="4"/>
  <c r="A140" i="4"/>
  <c r="AD131" i="4"/>
  <c r="A138" i="4"/>
  <c r="A137" i="4"/>
  <c r="V131" i="4"/>
  <c r="A148" i="4"/>
  <c r="A136" i="4"/>
  <c r="U131" i="4"/>
  <c r="A135" i="4"/>
  <c r="J135" i="4" s="1"/>
  <c r="A134" i="4"/>
  <c r="G131" i="4"/>
  <c r="E131" i="4"/>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A406" i="4"/>
  <c r="A396" i="4"/>
  <c r="A407" i="4"/>
  <c r="A402" i="4"/>
  <c r="A397" i="4"/>
  <c r="A398" i="4"/>
  <c r="AD391" i="4"/>
  <c r="E391" i="4"/>
  <c r="A401" i="4"/>
  <c r="U671" i="4"/>
  <c r="A685" i="4"/>
  <c r="A680" i="4"/>
  <c r="A675" i="4"/>
  <c r="G671" i="4"/>
  <c r="A686" i="4"/>
  <c r="A681" i="4"/>
  <c r="A676" i="4"/>
  <c r="E671" i="4"/>
  <c r="A682" i="4"/>
  <c r="A677" i="4"/>
  <c r="A683" i="4"/>
  <c r="A678" i="4"/>
  <c r="W671" i="4"/>
  <c r="A684" i="4"/>
  <c r="A688" i="4"/>
  <c r="A679" i="4"/>
  <c r="A687" i="4"/>
  <c r="AD671" i="4"/>
  <c r="V671" i="4"/>
  <c r="A674" i="4"/>
  <c r="A885" i="4"/>
  <c r="A880" i="4"/>
  <c r="G871" i="4"/>
  <c r="A881" i="4"/>
  <c r="A876"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A1197" i="4"/>
  <c r="A1194" i="4"/>
  <c r="V1191" i="4"/>
  <c r="A348" i="4"/>
  <c r="A343" i="4"/>
  <c r="A335" i="4"/>
  <c r="A344" i="4"/>
  <c r="A337" i="4"/>
  <c r="AD331" i="4"/>
  <c r="A339" i="4"/>
  <c r="W331" i="4"/>
  <c r="A345" i="4"/>
  <c r="A334" i="4"/>
  <c r="V331" i="4"/>
  <c r="A346" i="4"/>
  <c r="A341" i="4"/>
  <c r="A336" i="4"/>
  <c r="U331" i="4"/>
  <c r="A347" i="4"/>
  <c r="A342" i="4"/>
  <c r="G331" i="4"/>
  <c r="E331" i="4"/>
  <c r="A338" i="4"/>
  <c r="A340" i="4"/>
  <c r="A560" i="4"/>
  <c r="A556" i="4"/>
  <c r="A565" i="4"/>
  <c r="E551" i="4"/>
  <c r="A561" i="4"/>
  <c r="A557" i="4"/>
  <c r="A566" i="4"/>
  <c r="AD551" i="4"/>
  <c r="A562" i="4"/>
  <c r="A558" i="4"/>
  <c r="W551" i="4"/>
  <c r="A563" i="4"/>
  <c r="A559" i="4"/>
  <c r="U551" i="4"/>
  <c r="A554" i="4"/>
  <c r="A567" i="4"/>
  <c r="V551" i="4"/>
  <c r="G551" i="4"/>
  <c r="A568" i="4"/>
  <c r="A564" i="4"/>
  <c r="A555" i="4"/>
  <c r="A548" i="4"/>
  <c r="A539" i="4"/>
  <c r="A535" i="4"/>
  <c r="G531" i="4"/>
  <c r="A544" i="4"/>
  <c r="A545" i="4"/>
  <c r="A546" i="4"/>
  <c r="A541" i="4"/>
  <c r="A537" i="4"/>
  <c r="AD531" i="4"/>
  <c r="A547" i="4"/>
  <c r="A538" i="4"/>
  <c r="A534" i="4"/>
  <c r="V531" i="4"/>
  <c r="A542" i="4"/>
  <c r="A536" i="4"/>
  <c r="A543" i="4"/>
  <c r="A540" i="4"/>
  <c r="U531" i="4"/>
  <c r="W531" i="4"/>
  <c r="E531" i="4"/>
  <c r="A746" i="4"/>
  <c r="A742" i="4"/>
  <c r="A737" i="4"/>
  <c r="AD731" i="4"/>
  <c r="A738" i="4"/>
  <c r="W731" i="4"/>
  <c r="A747" i="4"/>
  <c r="A743" i="4"/>
  <c r="A734" i="4"/>
  <c r="V731" i="4"/>
  <c r="A739" i="4"/>
  <c r="U731" i="4"/>
  <c r="A748" i="4"/>
  <c r="A744" i="4"/>
  <c r="A740" i="4"/>
  <c r="A735" i="4"/>
  <c r="G731" i="4"/>
  <c r="A745" i="4"/>
  <c r="A741" i="4"/>
  <c r="A736" i="4"/>
  <c r="E731" i="4"/>
  <c r="A454" i="4"/>
  <c r="V451" i="4"/>
  <c r="A468" i="4"/>
  <c r="A463" i="4"/>
  <c r="A459" i="4"/>
  <c r="U451" i="4"/>
  <c r="A455" i="4"/>
  <c r="G451" i="4"/>
  <c r="A464" i="4"/>
  <c r="A460" i="4"/>
  <c r="A456" i="4"/>
  <c r="E451" i="4"/>
  <c r="AD451" i="4"/>
  <c r="A467" i="4"/>
  <c r="A458" i="4"/>
  <c r="W451" i="4"/>
  <c r="A462" i="4"/>
  <c r="A466" i="4"/>
  <c r="A457" i="4"/>
  <c r="A461" i="4"/>
  <c r="A465" i="4"/>
  <c r="A426" i="4"/>
  <c r="A421" i="4"/>
  <c r="A416" i="4"/>
  <c r="E411" i="4"/>
  <c r="A427" i="4"/>
  <c r="A422" i="4"/>
  <c r="A417" i="4"/>
  <c r="A418" i="4"/>
  <c r="AD411" i="4"/>
  <c r="A428" i="4"/>
  <c r="A423" i="4"/>
  <c r="W411" i="4"/>
  <c r="A420" i="4"/>
  <c r="U411" i="4"/>
  <c r="A425" i="4"/>
  <c r="V411" i="4"/>
  <c r="G411" i="4"/>
  <c r="A424" i="4"/>
  <c r="A415" i="4"/>
  <c r="A419" i="4"/>
  <c r="A414" i="4"/>
  <c r="A841" i="4"/>
  <c r="A837" i="4"/>
  <c r="AD831" i="4"/>
  <c r="A847" i="4"/>
  <c r="W831" i="4"/>
  <c r="A842" i="4"/>
  <c r="A838" i="4"/>
  <c r="A834" i="4"/>
  <c r="V831" i="4"/>
  <c r="A848" i="4"/>
  <c r="A843" i="4"/>
  <c r="U831" i="4"/>
  <c r="A839" i="4"/>
  <c r="A835" i="4"/>
  <c r="G831" i="4"/>
  <c r="A845" i="4"/>
  <c r="A840" i="4"/>
  <c r="A836" i="4"/>
  <c r="E831" i="4"/>
  <c r="A844" i="4"/>
  <c r="A846" i="4"/>
  <c r="A928" i="4"/>
  <c r="A914" i="4"/>
  <c r="V911" i="4"/>
  <c r="A924" i="4"/>
  <c r="A919" i="4"/>
  <c r="U911" i="4"/>
  <c r="A920" i="4"/>
  <c r="A915" i="4"/>
  <c r="G911" i="4"/>
  <c r="A925"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A1119" i="4"/>
  <c r="A358" i="4"/>
  <c r="A365" i="4"/>
  <c r="E351" i="4"/>
  <c r="A366" i="4"/>
  <c r="A360" i="4"/>
  <c r="A355" i="4"/>
  <c r="A362" i="4"/>
  <c r="AD351" i="4"/>
  <c r="A367" i="4"/>
  <c r="A357" i="4"/>
  <c r="W351" i="4"/>
  <c r="A368" i="4"/>
  <c r="U351" i="4"/>
  <c r="A361" i="4"/>
  <c r="A363" i="4"/>
  <c r="A354" i="4"/>
  <c r="A359" i="4"/>
  <c r="V351" i="4"/>
  <c r="A364" i="4"/>
  <c r="A356" i="4"/>
  <c r="G351" i="4"/>
  <c r="A1027" i="4"/>
  <c r="A1022" i="4"/>
  <c r="A1017" i="4"/>
  <c r="A1024" i="4"/>
  <c r="A1015" i="4"/>
  <c r="U1011" i="4"/>
  <c r="A1026" i="4"/>
  <c r="A1021" i="4"/>
  <c r="A1020" i="4"/>
  <c r="A1016" i="4"/>
  <c r="A1019" i="4"/>
  <c r="A1023" i="4"/>
  <c r="A1018" i="4"/>
  <c r="AD1011" i="4"/>
  <c r="W1011" i="4"/>
  <c r="A1028" i="4"/>
  <c r="A1025" i="4"/>
  <c r="V1011" i="4"/>
  <c r="G1011" i="4"/>
  <c r="A1014" i="4"/>
  <c r="E1011" i="4"/>
  <c r="A248" i="4"/>
  <c r="A243" i="4"/>
  <c r="E231" i="4"/>
  <c r="A240" i="4"/>
  <c r="A235" i="4"/>
  <c r="A244" i="4"/>
  <c r="AD231" i="4"/>
  <c r="A245" i="4"/>
  <c r="A242" i="4"/>
  <c r="A237" i="4"/>
  <c r="W231" i="4"/>
  <c r="A246" i="4"/>
  <c r="A239" i="4"/>
  <c r="A234" i="4"/>
  <c r="V231" i="4"/>
  <c r="A247" i="4"/>
  <c r="A241" i="4"/>
  <c r="A236" i="4"/>
  <c r="G231" i="4"/>
  <c r="A238" i="4"/>
  <c r="U231" i="4"/>
  <c r="A83" i="4"/>
  <c r="A78" i="4"/>
  <c r="G71" i="4"/>
  <c r="A85" i="4"/>
  <c r="A80" i="4"/>
  <c r="E71" i="4"/>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A702" i="4"/>
  <c r="A707" i="4"/>
  <c r="A1247" i="4"/>
  <c r="A1242" i="4"/>
  <c r="A1237" i="4"/>
  <c r="AD1231" i="4"/>
  <c r="A1248" i="4"/>
  <c r="A1243" i="4"/>
  <c r="W1231" i="4"/>
  <c r="A1238" i="4"/>
  <c r="A1234" i="4"/>
  <c r="V1231" i="4"/>
  <c r="A1244" i="4"/>
  <c r="A1239" i="4"/>
  <c r="U1231" i="4"/>
  <c r="A1245"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A1168" i="4"/>
  <c r="A1139" i="4"/>
  <c r="W1131" i="4"/>
  <c r="A1144" i="4"/>
  <c r="A1134" i="4"/>
  <c r="V1131" i="4"/>
  <c r="A1140" i="4"/>
  <c r="A1135" i="4"/>
  <c r="U1131" i="4"/>
  <c r="A1145" i="4"/>
  <c r="G1131" i="4"/>
  <c r="A1146" i="4"/>
  <c r="A1141" i="4"/>
  <c r="A1136"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A194" i="4"/>
  <c r="A46" i="4"/>
  <c r="A35" i="4"/>
  <c r="A44" i="4"/>
  <c r="A39" i="4"/>
  <c r="A37" i="4"/>
  <c r="AD31" i="4"/>
  <c r="A47" i="4"/>
  <c r="W31" i="4"/>
  <c r="A41" i="4"/>
  <c r="A34" i="4"/>
  <c r="V31" i="4"/>
  <c r="A48" i="4"/>
  <c r="A43" i="4"/>
  <c r="A36" i="4"/>
  <c r="U31" i="4"/>
  <c r="A38" i="4"/>
  <c r="G31" i="4"/>
  <c r="A45" i="4"/>
  <c r="A40" i="4"/>
  <c r="A42" i="4"/>
  <c r="E31" i="4"/>
  <c r="A484" i="4"/>
  <c r="A480" i="4"/>
  <c r="A475" i="4"/>
  <c r="G471" i="4"/>
  <c r="A485" i="4"/>
  <c r="A481" i="4"/>
  <c r="A476" i="4"/>
  <c r="E471" i="4"/>
  <c r="A486" i="4"/>
  <c r="A482" i="4"/>
  <c r="A477" i="4"/>
  <c r="AD471" i="4"/>
  <c r="A483" i="4"/>
  <c r="A474" i="4"/>
  <c r="V471" i="4"/>
  <c r="U471" i="4"/>
  <c r="A488" i="4"/>
  <c r="A479" i="4"/>
  <c r="A487" i="4"/>
  <c r="A478" i="4"/>
  <c r="W471" i="4"/>
  <c r="A806" i="4"/>
  <c r="A797" i="4"/>
  <c r="A802" i="4"/>
  <c r="AD791" i="4"/>
  <c r="A807" i="4"/>
  <c r="A803" i="4"/>
  <c r="A798" i="4"/>
  <c r="W791" i="4"/>
  <c r="A799" i="4"/>
  <c r="A794" i="4"/>
  <c r="V791" i="4"/>
  <c r="A808" i="4"/>
  <c r="A804" i="4"/>
  <c r="U791" i="4"/>
  <c r="A805" i="4"/>
  <c r="A796" i="4"/>
  <c r="A800" i="4"/>
  <c r="G791" i="4"/>
  <c r="E791" i="4"/>
  <c r="A795" i="4"/>
  <c r="A801" i="4"/>
  <c r="A987" i="4"/>
  <c r="A983" i="4"/>
  <c r="A979" i="4"/>
  <c r="W971" i="4"/>
  <c r="A974" i="4"/>
  <c r="V971" i="4"/>
  <c r="A984" i="4"/>
  <c r="A980" i="4"/>
  <c r="A975" i="4"/>
  <c r="U971" i="4"/>
  <c r="G971" i="4"/>
  <c r="A988" i="4"/>
  <c r="A985" i="4"/>
  <c r="A981" i="4"/>
  <c r="A976" i="4"/>
  <c r="A986" i="4"/>
  <c r="E971" i="4"/>
  <c r="A982" i="4"/>
  <c r="A977" i="4"/>
  <c r="AD971" i="4"/>
  <c r="A978" i="4"/>
  <c r="A261" i="4"/>
  <c r="A265" i="4"/>
  <c r="A258" i="4"/>
  <c r="E251" i="4"/>
  <c r="A255" i="4"/>
  <c r="A266" i="4"/>
  <c r="A260" i="4"/>
  <c r="AD251" i="4"/>
  <c r="A262" i="4"/>
  <c r="A257" i="4"/>
  <c r="W251" i="4"/>
  <c r="A263" i="4"/>
  <c r="A259" i="4"/>
  <c r="U251" i="4"/>
  <c r="A268" i="4"/>
  <c r="A267" i="4"/>
  <c r="A254" i="4"/>
  <c r="V251" i="4"/>
  <c r="A264" i="4"/>
  <c r="A256" i="4"/>
  <c r="G251"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A13" i="3"/>
  <c r="AE13" i="3" s="1"/>
  <c r="BC13" i="3" s="1"/>
  <c r="A12" i="3"/>
  <c r="AE12" i="3" s="1"/>
  <c r="BC12" i="3" s="1"/>
  <c r="A99" i="3"/>
  <c r="AE99" i="3" s="1"/>
  <c r="A67" i="3"/>
  <c r="AE67" i="3" s="1"/>
  <c r="A59" i="3"/>
  <c r="AE59" i="3" s="1"/>
  <c r="A51" i="3"/>
  <c r="AE51" i="3" s="1"/>
  <c r="C11" i="4"/>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A586" i="4"/>
  <c r="A581" i="4"/>
  <c r="A577" i="4"/>
  <c r="A582" i="4"/>
  <c r="AD571" i="4"/>
  <c r="A587" i="4"/>
  <c r="A578" i="4"/>
  <c r="W571" i="4"/>
  <c r="A583" i="4"/>
  <c r="A574" i="4"/>
  <c r="V571" i="4"/>
  <c r="A575" i="4"/>
  <c r="G571" i="4"/>
  <c r="A585" i="4"/>
  <c r="A576" i="4"/>
  <c r="U571" i="4"/>
  <c r="A580" i="4"/>
  <c r="A584" i="4"/>
  <c r="A588" i="4"/>
  <c r="A579" i="4"/>
  <c r="A1185" i="4"/>
  <c r="A1183" i="4"/>
  <c r="A1177" i="4"/>
  <c r="AD1171" i="4"/>
  <c r="A1186" i="4"/>
  <c r="W1171" i="4"/>
  <c r="A1178" i="4"/>
  <c r="A1174" i="4"/>
  <c r="V1171" i="4"/>
  <c r="A1188" i="4"/>
  <c r="A1182" i="4"/>
  <c r="U1171" i="4"/>
  <c r="A1179" i="4"/>
  <c r="A1175" i="4"/>
  <c r="G1171" i="4"/>
  <c r="A1187" i="4"/>
  <c r="A1184" i="4"/>
  <c r="A1180" i="4"/>
  <c r="A1176" i="4"/>
  <c r="E1171" i="4"/>
  <c r="A1181" i="4"/>
  <c r="A288" i="4"/>
  <c r="A280" i="4"/>
  <c r="E271" i="4"/>
  <c r="A282" i="4"/>
  <c r="A275" i="4"/>
  <c r="A284" i="4"/>
  <c r="A277" i="4"/>
  <c r="AD271" i="4"/>
  <c r="A285" i="4"/>
  <c r="A279" i="4"/>
  <c r="W271" i="4"/>
  <c r="A286" i="4"/>
  <c r="A274" i="4"/>
  <c r="V271" i="4"/>
  <c r="A287" i="4"/>
  <c r="A283" i="4"/>
  <c r="A278" i="4"/>
  <c r="G271" i="4"/>
  <c r="A276" i="4"/>
  <c r="U271" i="4"/>
  <c r="A281" i="4"/>
  <c r="A1084" i="4"/>
  <c r="A1079" i="4"/>
  <c r="A1075" i="4"/>
  <c r="U1071" i="4"/>
  <c r="A1080" i="4"/>
  <c r="G1071" i="4"/>
  <c r="A1085" i="4"/>
  <c r="A1076" i="4"/>
  <c r="A1081" i="4"/>
  <c r="E1071" i="4"/>
  <c r="A1086" i="4"/>
  <c r="A1082" i="4"/>
  <c r="A1077" i="4"/>
  <c r="A1083" i="4"/>
  <c r="A1078" i="4"/>
  <c r="W1071" i="4"/>
  <c r="A1088" i="4"/>
  <c r="A1074" i="4"/>
  <c r="A1087" i="4"/>
  <c r="AD1071" i="4"/>
  <c r="V1071" i="4"/>
  <c r="A943" i="4"/>
  <c r="A948" i="4"/>
  <c r="A940" i="4"/>
  <c r="A936"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A626" i="4"/>
  <c r="A625" i="4"/>
  <c r="A621" i="4"/>
  <c r="A616" i="4"/>
  <c r="E611" i="4"/>
  <c r="A617" i="4"/>
  <c r="AD611" i="4"/>
  <c r="A627" i="4"/>
  <c r="A618" i="4"/>
  <c r="W611" i="4"/>
  <c r="A622" i="4"/>
  <c r="A623" i="4"/>
  <c r="A628" i="4"/>
  <c r="A960" i="4"/>
  <c r="G951" i="4"/>
  <c r="A965" i="4"/>
  <c r="A956" i="4"/>
  <c r="A966" i="4"/>
  <c r="A961" i="4"/>
  <c r="E951" i="4"/>
  <c r="A967" i="4"/>
  <c r="A962" i="4"/>
  <c r="A957" i="4"/>
  <c r="AD951" i="4"/>
  <c r="A968" i="4"/>
  <c r="A963" i="4"/>
  <c r="A958" i="4"/>
  <c r="W951" i="4"/>
  <c r="A955" i="4"/>
  <c r="V951" i="4"/>
  <c r="U951" i="4"/>
  <c r="A964" i="4"/>
  <c r="A959" i="4"/>
  <c r="A954" i="4"/>
  <c r="A725" i="4"/>
  <c r="A715" i="4"/>
  <c r="G711" i="4"/>
  <c r="A72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A105" i="4"/>
  <c r="A107" i="4"/>
  <c r="A100" i="4"/>
  <c r="E91" i="4"/>
  <c r="A102" i="4"/>
  <c r="A95" i="4"/>
  <c r="A168" i="4"/>
  <c r="A161" i="4"/>
  <c r="G151" i="4"/>
  <c r="A166" i="4"/>
  <c r="A162" i="4"/>
  <c r="A157" i="4"/>
  <c r="AD151" i="4"/>
  <c r="E151" i="4"/>
  <c r="A165" i="4"/>
  <c r="A164" i="4"/>
  <c r="A163" i="4"/>
  <c r="W151" i="4"/>
  <c r="A167" i="4"/>
  <c r="A160" i="4"/>
  <c r="A159" i="4"/>
  <c r="A158" i="4"/>
  <c r="V151" i="4"/>
  <c r="A156" i="4"/>
  <c r="U151" i="4"/>
  <c r="A155" i="4"/>
  <c r="A154" i="4"/>
  <c r="A662" i="4"/>
  <c r="A658" i="4"/>
  <c r="AD651" i="4"/>
  <c r="A667" i="4"/>
  <c r="W651" i="4"/>
  <c r="A663" i="4"/>
  <c r="A659" i="4"/>
  <c r="A654" i="4"/>
  <c r="V651" i="4"/>
  <c r="A668" i="4"/>
  <c r="A664" i="4"/>
  <c r="U651" i="4"/>
  <c r="A660" i="4"/>
  <c r="A655" i="4"/>
  <c r="G651" i="4"/>
  <c r="A661" i="4"/>
  <c r="E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A59" i="4"/>
  <c r="W51" i="4"/>
  <c r="A68" i="4"/>
  <c r="A54" i="4"/>
  <c r="V51" i="4"/>
  <c r="A61" i="4"/>
  <c r="A56" i="4"/>
  <c r="U51" i="4"/>
  <c r="A63" i="4"/>
  <c r="G51" i="4"/>
  <c r="A65" i="4"/>
  <c r="A58" i="4"/>
  <c r="A66" i="4"/>
  <c r="A60" i="4"/>
  <c r="E51" i="4"/>
  <c r="A62" i="4"/>
  <c r="A55" i="4"/>
  <c r="A67" i="4"/>
  <c r="AD51" i="4"/>
  <c r="A64" i="4"/>
  <c r="A57" i="4"/>
  <c r="A325" i="4"/>
  <c r="A320" i="4"/>
  <c r="AD311" i="4"/>
  <c r="A317" i="4"/>
  <c r="W311" i="4"/>
  <c r="A326" i="4"/>
  <c r="A321" i="4"/>
  <c r="A314" i="4"/>
  <c r="V311" i="4"/>
  <c r="A322" i="4"/>
  <c r="A319" i="4"/>
  <c r="U311" i="4"/>
  <c r="A327" i="4"/>
  <c r="A316" i="4"/>
  <c r="G311" i="4"/>
  <c r="A328" i="4"/>
  <c r="A324" i="4"/>
  <c r="A318" i="4"/>
  <c r="E311" i="4"/>
  <c r="A315" i="4"/>
  <c r="A323" i="4"/>
  <c r="A184" i="4"/>
  <c r="A187" i="4"/>
  <c r="A179" i="4"/>
  <c r="W171" i="4"/>
  <c r="A186" i="4"/>
  <c r="A183" i="4"/>
  <c r="A182" i="4"/>
  <c r="A188" i="4"/>
  <c r="A185" i="4"/>
  <c r="A181" i="4"/>
  <c r="A180" i="4"/>
  <c r="AD171" i="4"/>
  <c r="A178" i="4"/>
  <c r="V171" i="4"/>
  <c r="A177" i="4"/>
  <c r="U171" i="4"/>
  <c r="A176" i="4"/>
  <c r="A175" i="4"/>
  <c r="A174" i="4"/>
  <c r="G171" i="4"/>
  <c r="E171" i="4"/>
  <c r="A780" i="4"/>
  <c r="A775" i="4"/>
  <c r="G771" i="4"/>
  <c r="A785"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A605" i="4"/>
  <c r="A596" i="4"/>
  <c r="E591" i="4"/>
  <c r="A600" i="4"/>
  <c r="A601" i="4"/>
  <c r="A606" i="4"/>
  <c r="C731" i="5"/>
  <c r="C751" i="5"/>
  <c r="C231" i="5"/>
  <c r="C451" i="5"/>
  <c r="S491" i="5"/>
  <c r="S551" i="5"/>
  <c r="S591" i="5"/>
  <c r="S531" i="5"/>
  <c r="S251" i="5"/>
  <c r="O63" i="10" l="1"/>
  <c r="O61" i="10"/>
  <c r="O55" i="10"/>
  <c r="O57" i="10"/>
  <c r="O51" i="10"/>
  <c r="L35" i="10"/>
  <c r="L33" i="10"/>
  <c r="O37" i="10"/>
  <c r="M37" i="10"/>
  <c r="L37" i="10"/>
  <c r="O33" i="10"/>
  <c r="L39" i="10"/>
  <c r="M33" i="10"/>
  <c r="M35" i="10"/>
  <c r="O31" i="10"/>
  <c r="M39" i="10"/>
  <c r="O35" i="10"/>
  <c r="BC14" i="3"/>
  <c r="L31" i="10"/>
  <c r="M31" i="10"/>
  <c r="U10" i="10"/>
  <c r="E10" i="10"/>
  <c r="E16" i="10"/>
  <c r="V16" i="10" s="1"/>
  <c r="U6" i="10"/>
  <c r="E6" i="10"/>
  <c r="V6" i="10" s="1"/>
  <c r="U22" i="10"/>
  <c r="E22" i="10"/>
  <c r="U12" i="10"/>
  <c r="E12" i="10"/>
  <c r="U8" i="10"/>
  <c r="E8" i="10"/>
  <c r="U14" i="10"/>
  <c r="E14" i="10"/>
  <c r="V14" i="10" s="1"/>
  <c r="U18" i="10"/>
  <c r="E18" i="10"/>
  <c r="U4" i="10"/>
  <c r="E4" i="10"/>
  <c r="W20" i="10"/>
  <c r="E20" i="10"/>
  <c r="M27" i="10"/>
  <c r="L27" i="10"/>
  <c r="BC48" i="3"/>
  <c r="BC58" i="3"/>
  <c r="BC21" i="3"/>
  <c r="BC37" i="3"/>
  <c r="BC52" i="3"/>
  <c r="BC55" i="3"/>
  <c r="BC29" i="3"/>
  <c r="BC22" i="3"/>
  <c r="BC72" i="3"/>
  <c r="BC85" i="3"/>
  <c r="M29" i="10"/>
  <c r="L29" i="10"/>
  <c r="BC64" i="3"/>
  <c r="BC63" i="3"/>
  <c r="BC30" i="3"/>
  <c r="BC89" i="3"/>
  <c r="BC15" i="3"/>
  <c r="BC31" i="3"/>
  <c r="BC75" i="3"/>
  <c r="BC51" i="3"/>
  <c r="BC40" i="3"/>
  <c r="BC77" i="3"/>
  <c r="BC93" i="3"/>
  <c r="BC80" i="3"/>
  <c r="BC96" i="3"/>
  <c r="BC49" i="3"/>
  <c r="BC59" i="3"/>
  <c r="BC17" i="3"/>
  <c r="BC25" i="3"/>
  <c r="BC33" i="3"/>
  <c r="BC41" i="3"/>
  <c r="BC45" i="3"/>
  <c r="BC97" i="3"/>
  <c r="BC74" i="3"/>
  <c r="BC66" i="3"/>
  <c r="BC60" i="3"/>
  <c r="BC76" i="3"/>
  <c r="BC71" i="3"/>
  <c r="BC39" i="3"/>
  <c r="BC91" i="3"/>
  <c r="BC95" i="3"/>
  <c r="BC24" i="3"/>
  <c r="BC79" i="3"/>
  <c r="BC54" i="3"/>
  <c r="BC82" i="3"/>
  <c r="BC46" i="3"/>
  <c r="BC57" i="3"/>
  <c r="BC67" i="3"/>
  <c r="BC18" i="3"/>
  <c r="BC26" i="3"/>
  <c r="BC34" i="3"/>
  <c r="BC42" i="3"/>
  <c r="BC53" i="3"/>
  <c r="BC88" i="3"/>
  <c r="BC87" i="3"/>
  <c r="BC38" i="3"/>
  <c r="BC23" i="3"/>
  <c r="BC94" i="3"/>
  <c r="BC98" i="3"/>
  <c r="BC70" i="3"/>
  <c r="BC84" i="3"/>
  <c r="BC62" i="3"/>
  <c r="BC65" i="3"/>
  <c r="BC99" i="3"/>
  <c r="BC19" i="3"/>
  <c r="BC27" i="3"/>
  <c r="BC35" i="3"/>
  <c r="BC43" i="3"/>
  <c r="BC61" i="3"/>
  <c r="BC90" i="3"/>
  <c r="BC73" i="3"/>
  <c r="BC92" i="3"/>
  <c r="BC68" i="3"/>
  <c r="BC78" i="3"/>
  <c r="BC16" i="3"/>
  <c r="BC32" i="3"/>
  <c r="BC81" i="3"/>
  <c r="BC83" i="3"/>
  <c r="BC56" i="3"/>
  <c r="BC86" i="3"/>
  <c r="BC47" i="3"/>
  <c r="BC50" i="3"/>
  <c r="BC20" i="3"/>
  <c r="BC28" i="3"/>
  <c r="BC36" i="3"/>
  <c r="BC44" i="3"/>
  <c r="BC69" i="3"/>
  <c r="O29" i="10"/>
  <c r="O27" i="10"/>
  <c r="V54" i="10"/>
  <c r="M54" i="10"/>
  <c r="L54" i="10"/>
  <c r="N54" i="10"/>
  <c r="H94" i="10"/>
  <c r="L94" i="10"/>
  <c r="N94" i="10"/>
  <c r="M94" i="10"/>
  <c r="U30" i="10"/>
  <c r="U74" i="10"/>
  <c r="N74" i="10"/>
  <c r="M74" i="10"/>
  <c r="L74" i="10"/>
  <c r="H96" i="10"/>
  <c r="M96" i="10"/>
  <c r="N96" i="10"/>
  <c r="L96" i="10"/>
  <c r="U64" i="10"/>
  <c r="N64" i="10"/>
  <c r="M64" i="10"/>
  <c r="L64" i="10"/>
  <c r="U58" i="10"/>
  <c r="N58" i="10"/>
  <c r="M58" i="10"/>
  <c r="L58" i="10"/>
  <c r="U32" i="10"/>
  <c r="H116" i="10"/>
  <c r="L116" i="10"/>
  <c r="N116" i="10"/>
  <c r="M116" i="10"/>
  <c r="B26" i="10"/>
  <c r="H124" i="10"/>
  <c r="N124" i="10"/>
  <c r="M124" i="10"/>
  <c r="L124" i="10"/>
  <c r="U48" i="10"/>
  <c r="M48" i="10"/>
  <c r="N48" i="10"/>
  <c r="L48" i="10"/>
  <c r="N82" i="10"/>
  <c r="M82" i="10"/>
  <c r="L82" i="10"/>
  <c r="U24" i="10"/>
  <c r="H118" i="10"/>
  <c r="M118" i="10"/>
  <c r="L118" i="10"/>
  <c r="N118" i="10"/>
  <c r="U62" i="10"/>
  <c r="L62" i="10"/>
  <c r="N62" i="10"/>
  <c r="M62" i="10"/>
  <c r="U40" i="10"/>
  <c r="H112" i="10"/>
  <c r="M112" i="10"/>
  <c r="N112" i="10"/>
  <c r="L112" i="10"/>
  <c r="U44" i="10"/>
  <c r="N44" i="10"/>
  <c r="M44" i="10"/>
  <c r="L44" i="10"/>
  <c r="U52" i="10"/>
  <c r="L52" i="10"/>
  <c r="M52" i="10"/>
  <c r="N52" i="10"/>
  <c r="U76" i="10"/>
  <c r="N76" i="10"/>
  <c r="M76" i="10"/>
  <c r="L76" i="10"/>
  <c r="U78" i="10"/>
  <c r="N78" i="10"/>
  <c r="M78" i="10"/>
  <c r="L78" i="10"/>
  <c r="U50" i="10"/>
  <c r="N50" i="10"/>
  <c r="M50" i="10"/>
  <c r="L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L46" i="10"/>
  <c r="N46" i="10"/>
  <c r="M46" i="10"/>
  <c r="H104" i="10"/>
  <c r="N104" i="10"/>
  <c r="M104" i="10"/>
  <c r="L104" i="10"/>
  <c r="H88" i="10"/>
  <c r="N88" i="10"/>
  <c r="M88" i="10"/>
  <c r="L88" i="10"/>
  <c r="A56" i="10"/>
  <c r="N56" i="10"/>
  <c r="M56" i="10"/>
  <c r="L56" i="10"/>
  <c r="H108" i="10"/>
  <c r="N108" i="10"/>
  <c r="M108" i="10"/>
  <c r="L108" i="10"/>
  <c r="H110" i="10"/>
  <c r="N110" i="10"/>
  <c r="L110" i="10"/>
  <c r="M110" i="10"/>
  <c r="H100" i="10"/>
  <c r="L100" i="10"/>
  <c r="N100" i="10"/>
  <c r="M100" i="10"/>
  <c r="C66" i="10"/>
  <c r="N66" i="10"/>
  <c r="M66" i="10"/>
  <c r="L66" i="10"/>
  <c r="U38" i="10"/>
  <c r="H92" i="10"/>
  <c r="N92" i="10"/>
  <c r="M92" i="10"/>
  <c r="L92" i="10"/>
  <c r="U70" i="10"/>
  <c r="M70" i="10"/>
  <c r="L70" i="10"/>
  <c r="N70" i="10"/>
  <c r="U36" i="10"/>
  <c r="W60" i="10"/>
  <c r="N60" i="10"/>
  <c r="M60" i="10"/>
  <c r="L60" i="10"/>
  <c r="U42" i="10"/>
  <c r="N42" i="10"/>
  <c r="M42" i="10"/>
  <c r="L42" i="10"/>
  <c r="C72" i="10"/>
  <c r="N72" i="10"/>
  <c r="M72" i="10"/>
  <c r="L72" i="10"/>
  <c r="H120" i="10"/>
  <c r="N120" i="10"/>
  <c r="M120" i="10"/>
  <c r="L120" i="10"/>
  <c r="W34" i="10"/>
  <c r="B120" i="10"/>
  <c r="B42" i="10"/>
  <c r="I120" i="10"/>
  <c r="C120" i="10"/>
  <c r="V20" i="10"/>
  <c r="G60" i="10"/>
  <c r="F70" i="10"/>
  <c r="G36" i="10"/>
  <c r="J120" i="10"/>
  <c r="G20" i="10"/>
  <c r="P120" i="10"/>
  <c r="G72" i="10"/>
  <c r="G70" i="10"/>
  <c r="F36" i="10"/>
  <c r="F42" i="10"/>
  <c r="Q120" i="10"/>
  <c r="F66" i="10"/>
  <c r="F72" i="10"/>
  <c r="F4" i="10"/>
  <c r="F14" i="10"/>
  <c r="F38" i="10"/>
  <c r="V120" i="10"/>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V118" i="10"/>
  <c r="G64" i="10"/>
  <c r="V82" i="10"/>
  <c r="G124" i="10"/>
  <c r="V24" i="10"/>
  <c r="T118" i="10"/>
  <c r="W48" i="10"/>
  <c r="F82" i="10"/>
  <c r="I124" i="10"/>
  <c r="G118" i="10"/>
  <c r="F30" i="10"/>
  <c r="V48" i="10"/>
  <c r="G82" i="10"/>
  <c r="R124" i="10"/>
  <c r="I118" i="10"/>
  <c r="U118" i="10"/>
  <c r="F54" i="10"/>
  <c r="G30" i="10"/>
  <c r="C48" i="10"/>
  <c r="T124" i="10"/>
  <c r="B118" i="10"/>
  <c r="W118" i="10"/>
  <c r="G54" i="10"/>
  <c r="W82" i="10"/>
  <c r="C124" i="10"/>
  <c r="A118" i="10"/>
  <c r="C118" i="10"/>
  <c r="W50" i="10"/>
  <c r="W120" i="10"/>
  <c r="V34" i="10"/>
  <c r="R86" i="10"/>
  <c r="W124" i="10"/>
  <c r="P122" i="10"/>
  <c r="B48" i="10"/>
  <c r="B82" i="10"/>
  <c r="Q124" i="10"/>
  <c r="C24" i="10"/>
  <c r="Q118" i="10"/>
  <c r="W32" i="10"/>
  <c r="G14" i="10"/>
  <c r="A120" i="10"/>
  <c r="F120" i="10"/>
  <c r="C16" i="10"/>
  <c r="W72" i="10"/>
  <c r="V4" i="10"/>
  <c r="V18" i="10"/>
  <c r="J84" i="10"/>
  <c r="F16" i="10"/>
  <c r="F28" i="10"/>
  <c r="G68" i="10"/>
  <c r="F44" i="10"/>
  <c r="F86" i="10"/>
  <c r="B106" i="10"/>
  <c r="W106" i="10"/>
  <c r="Q122" i="10"/>
  <c r="B28" i="10"/>
  <c r="U122" i="10"/>
  <c r="G28" i="10"/>
  <c r="T86" i="10"/>
  <c r="P106" i="10"/>
  <c r="J106" i="10"/>
  <c r="A54" i="10"/>
  <c r="A78" i="10"/>
  <c r="V122" i="10"/>
  <c r="V28" i="10"/>
  <c r="U106" i="10"/>
  <c r="F6" i="10"/>
  <c r="F50" i="10"/>
  <c r="A86" i="10"/>
  <c r="I86" i="10"/>
  <c r="Q106" i="10"/>
  <c r="C106" i="10"/>
  <c r="B6" i="10"/>
  <c r="P100" i="10"/>
  <c r="B78" i="10"/>
  <c r="T122" i="10"/>
  <c r="C28" i="10"/>
  <c r="X122" i="10"/>
  <c r="F78" i="10"/>
  <c r="F76" i="10"/>
  <c r="G76" i="10"/>
  <c r="B86" i="10"/>
  <c r="W86" i="10"/>
  <c r="V106" i="10"/>
  <c r="A6" i="10"/>
  <c r="W40" i="10"/>
  <c r="V78" i="10"/>
  <c r="C122" i="10"/>
  <c r="U28" i="10"/>
  <c r="G62" i="10"/>
  <c r="F68" i="10"/>
  <c r="P86" i="10"/>
  <c r="J86" i="10"/>
  <c r="R106" i="10"/>
  <c r="C44" i="10"/>
  <c r="A122" i="10"/>
  <c r="I96" i="10"/>
  <c r="B84" i="10"/>
  <c r="X86" i="10"/>
  <c r="G50" i="10"/>
  <c r="Q86" i="10"/>
  <c r="C86" i="10"/>
  <c r="F106" i="10"/>
  <c r="W6" i="10"/>
  <c r="B16" i="10"/>
  <c r="V52" i="10"/>
  <c r="W122" i="10"/>
  <c r="A76" i="10"/>
  <c r="R84" i="10"/>
  <c r="G16" i="10"/>
  <c r="F40" i="10"/>
  <c r="G40" i="10"/>
  <c r="A48" i="10"/>
  <c r="V86" i="10"/>
  <c r="T106" i="10"/>
  <c r="C6" i="10"/>
  <c r="F124" i="10"/>
  <c r="W16" i="10"/>
  <c r="A50" i="10"/>
  <c r="B20" i="10"/>
  <c r="F118" i="10"/>
  <c r="J122" i="10"/>
  <c r="R112" i="10"/>
  <c r="I84" i="10"/>
  <c r="J124" i="10"/>
  <c r="C62" i="10"/>
  <c r="W58" i="10"/>
  <c r="V68" i="10"/>
  <c r="F84" i="10"/>
  <c r="V38" i="10"/>
  <c r="V124" i="10"/>
  <c r="Q94" i="10"/>
  <c r="W30" i="10"/>
  <c r="B72" i="10"/>
  <c r="A74" i="10"/>
  <c r="P92" i="10"/>
  <c r="B44" i="10"/>
  <c r="W64" i="10"/>
  <c r="W26" i="10"/>
  <c r="Q116" i="10"/>
  <c r="V62" i="10"/>
  <c r="A14" i="10"/>
  <c r="C26" i="10"/>
  <c r="T100" i="10"/>
  <c r="G44" i="10"/>
  <c r="B52" i="10"/>
  <c r="B60" i="10"/>
  <c r="B94" i="10"/>
  <c r="W36" i="10"/>
  <c r="C52" i="10"/>
  <c r="I92" i="10"/>
  <c r="P112" i="10"/>
  <c r="I116" i="10"/>
  <c r="W70" i="10"/>
  <c r="B40" i="10"/>
  <c r="F96" i="10"/>
  <c r="A68" i="10"/>
  <c r="Y116" i="10"/>
  <c r="U16" i="10"/>
  <c r="B70" i="10"/>
  <c r="A100" i="10"/>
  <c r="G94" i="10"/>
  <c r="A44" i="10"/>
  <c r="A16" i="10"/>
  <c r="V50" i="10"/>
  <c r="W78" i="10"/>
  <c r="W42" i="10"/>
  <c r="Q92" i="10"/>
  <c r="V96" i="10"/>
  <c r="C76" i="10"/>
  <c r="B68" i="10"/>
  <c r="W28" i="10"/>
  <c r="C4" i="10"/>
  <c r="W84" i="10"/>
  <c r="Y84" i="10"/>
  <c r="U20" i="10"/>
  <c r="G86" i="10"/>
  <c r="A106" i="10"/>
  <c r="I106" i="10"/>
  <c r="A38" i="10"/>
  <c r="C70" i="10"/>
  <c r="W100" i="10"/>
  <c r="V40" i="10"/>
  <c r="W44" i="10"/>
  <c r="A72" i="10"/>
  <c r="C78" i="10"/>
  <c r="W74" i="10"/>
  <c r="C20" i="10"/>
  <c r="C92" i="10"/>
  <c r="F122" i="10"/>
  <c r="C96" i="10"/>
  <c r="C60" i="10"/>
  <c r="W68" i="10"/>
  <c r="A116" i="10"/>
  <c r="A84" i="10"/>
  <c r="C84" i="10"/>
  <c r="Y106" i="10"/>
  <c r="U68" i="10"/>
  <c r="B62" i="10"/>
  <c r="V100" i="10"/>
  <c r="C40" i="10"/>
  <c r="B36" i="10"/>
  <c r="A18" i="10"/>
  <c r="B64" i="10"/>
  <c r="V58" i="10"/>
  <c r="W52" i="10"/>
  <c r="I122" i="10"/>
  <c r="G122" i="10"/>
  <c r="V26" i="10"/>
  <c r="G112" i="10"/>
  <c r="T116" i="10"/>
  <c r="V84" i="10"/>
  <c r="Y86" i="10"/>
  <c r="U72" i="10"/>
  <c r="W62" i="10"/>
  <c r="J94" i="10"/>
  <c r="C36" i="10"/>
  <c r="C18" i="10"/>
  <c r="B50" i="10"/>
  <c r="C64" i="10"/>
  <c r="C58" i="10"/>
  <c r="F52" i="10"/>
  <c r="B96" i="10"/>
  <c r="B76" i="10"/>
  <c r="B32" i="10"/>
  <c r="B4" i="10"/>
  <c r="T84" i="10"/>
  <c r="X124" i="10"/>
  <c r="U86" i="10"/>
  <c r="C34" i="10"/>
  <c r="W38" i="10"/>
  <c r="A70" i="10"/>
  <c r="F62" i="10"/>
  <c r="I100" i="10"/>
  <c r="I94" i="10"/>
  <c r="A40" i="10"/>
  <c r="C14" i="10"/>
  <c r="A36" i="10"/>
  <c r="C30" i="10"/>
  <c r="A64" i="10"/>
  <c r="B58" i="10"/>
  <c r="C42" i="10"/>
  <c r="V92" i="10"/>
  <c r="A96" i="10"/>
  <c r="A26" i="10"/>
  <c r="V10" i="10"/>
  <c r="W112" i="10"/>
  <c r="G116" i="10"/>
  <c r="X116" i="10"/>
  <c r="U116" i="10"/>
  <c r="U34" i="10"/>
  <c r="C38" i="10"/>
  <c r="V70" i="10"/>
  <c r="J100" i="10"/>
  <c r="W94" i="10"/>
  <c r="V36" i="10"/>
  <c r="B18" i="10"/>
  <c r="G74" i="10"/>
  <c r="W92" i="10"/>
  <c r="Q96" i="10"/>
  <c r="A60" i="10"/>
  <c r="C112" i="10"/>
  <c r="W116" i="10"/>
  <c r="F80" i="10"/>
  <c r="G8" i="10"/>
  <c r="G46" i="10"/>
  <c r="G22" i="10"/>
  <c r="A34" i="10"/>
  <c r="B54" i="10"/>
  <c r="B100" i="10"/>
  <c r="Q100" i="10"/>
  <c r="F94" i="10"/>
  <c r="B14" i="10"/>
  <c r="W18" i="10"/>
  <c r="V72" i="10"/>
  <c r="A42" i="10"/>
  <c r="C74" i="10"/>
  <c r="A20" i="10"/>
  <c r="F92" i="10"/>
  <c r="R96" i="10"/>
  <c r="B112" i="10"/>
  <c r="A32" i="10"/>
  <c r="A66" i="10"/>
  <c r="P116" i="10"/>
  <c r="A4" i="10"/>
  <c r="U120" i="10"/>
  <c r="V66" i="10"/>
  <c r="X92" i="10"/>
  <c r="B38" i="10"/>
  <c r="W54" i="10"/>
  <c r="F100" i="10"/>
  <c r="C100" i="10"/>
  <c r="C94" i="10"/>
  <c r="W14" i="10"/>
  <c r="Q110" i="10"/>
  <c r="A30" i="10"/>
  <c r="V42" i="10"/>
  <c r="A52" i="10"/>
  <c r="T92" i="10"/>
  <c r="T96" i="10"/>
  <c r="V76" i="10"/>
  <c r="V112" i="10"/>
  <c r="C32" i="10"/>
  <c r="R116" i="10"/>
  <c r="W4" i="10"/>
  <c r="Y92" i="10"/>
  <c r="U26" i="10"/>
  <c r="P124" i="10"/>
  <c r="A62" i="10"/>
  <c r="G100" i="10"/>
  <c r="R100" i="10"/>
  <c r="T94" i="10"/>
  <c r="B102" i="10"/>
  <c r="V44" i="10"/>
  <c r="C50" i="10"/>
  <c r="V64" i="10"/>
  <c r="A58" i="10"/>
  <c r="G52" i="10"/>
  <c r="R118" i="10"/>
  <c r="J92" i="10"/>
  <c r="B122" i="10"/>
  <c r="R122" i="10"/>
  <c r="J96" i="10"/>
  <c r="W10" i="10"/>
  <c r="F112" i="10"/>
  <c r="V32" i="10"/>
  <c r="B66" i="10"/>
  <c r="B116" i="10"/>
  <c r="J116" i="10"/>
  <c r="Q84" i="10"/>
  <c r="P84" i="10"/>
  <c r="Y122" i="10"/>
  <c r="X106" i="10"/>
  <c r="U84" i="10"/>
  <c r="C54" i="10"/>
  <c r="P94" i="10"/>
  <c r="B30" i="10"/>
  <c r="B74" i="10"/>
  <c r="W96" i="10"/>
  <c r="G96" i="10"/>
  <c r="F116" i="10"/>
  <c r="V94" i="10"/>
  <c r="V30" i="10"/>
  <c r="V74" i="10"/>
  <c r="P96" i="10"/>
  <c r="U82" i="10"/>
  <c r="B10" i="10"/>
  <c r="C10" i="10"/>
  <c r="W66" i="10"/>
  <c r="X112" i="10"/>
  <c r="U60" i="10"/>
  <c r="T112" i="10"/>
  <c r="Q112" i="10"/>
  <c r="X84" i="10"/>
  <c r="U124" i="10"/>
  <c r="W76" i="10"/>
  <c r="I112" i="10"/>
  <c r="G84" i="10"/>
  <c r="Y112" i="10"/>
  <c r="A112" i="10"/>
  <c r="J112" i="10"/>
  <c r="U92" i="10"/>
  <c r="P126" i="10"/>
  <c r="W56" i="10"/>
  <c r="V8" i="10"/>
  <c r="F8" i="10"/>
  <c r="Q108" i="10"/>
  <c r="C8" i="10"/>
  <c r="B46" i="10"/>
  <c r="W90" i="10"/>
  <c r="Y100" i="10"/>
  <c r="U66" i="10"/>
  <c r="V108" i="10"/>
  <c r="A110" i="10"/>
  <c r="T104" i="10"/>
  <c r="B22" i="10"/>
  <c r="C108" i="10"/>
  <c r="P110" i="10"/>
  <c r="G104" i="10"/>
  <c r="C12" i="10"/>
  <c r="Y98" i="10"/>
  <c r="U112" i="10"/>
  <c r="A102" i="10"/>
  <c r="P88" i="10"/>
  <c r="W80" i="10"/>
  <c r="U96" i="10"/>
  <c r="Q3" i="5"/>
  <c r="R3" i="5" s="1"/>
  <c r="Q4" i="5"/>
  <c r="R4" i="5" s="1"/>
  <c r="Q6" i="4"/>
  <c r="R6" i="4" s="1"/>
  <c r="Q5" i="5"/>
  <c r="R5" i="5" s="1"/>
  <c r="Q6" i="5"/>
  <c r="R6" i="5" s="1"/>
  <c r="Q2" i="5"/>
  <c r="R2" i="5" s="1"/>
  <c r="Q2" i="4"/>
  <c r="R2" i="4" s="1"/>
  <c r="Q3" i="4"/>
  <c r="R3" i="4" s="1"/>
  <c r="Q4" i="4"/>
  <c r="R4" i="4" s="1"/>
  <c r="Q5" i="4"/>
  <c r="R5" i="4" s="1"/>
  <c r="F114" i="10"/>
  <c r="J102" i="10"/>
  <c r="Q88" i="10"/>
  <c r="J126" i="10"/>
  <c r="V56" i="10"/>
  <c r="J90" i="10"/>
  <c r="P98" i="10"/>
  <c r="W88" i="10"/>
  <c r="B92" i="10"/>
  <c r="R92" i="10"/>
  <c r="V60" i="10"/>
  <c r="X96" i="10"/>
  <c r="B110" i="10"/>
  <c r="C88" i="10"/>
  <c r="B126" i="10"/>
  <c r="A80" i="10"/>
  <c r="A92" i="10"/>
  <c r="G92" i="10"/>
  <c r="A10" i="10"/>
  <c r="V12" i="10"/>
  <c r="Y96" i="10"/>
  <c r="X120" i="10"/>
  <c r="C114" i="10"/>
  <c r="W102" i="10"/>
  <c r="Q90" i="10"/>
  <c r="V114" i="10"/>
  <c r="A94" i="10"/>
  <c r="R94" i="10"/>
  <c r="J98" i="10"/>
  <c r="A22" i="10"/>
  <c r="G90" i="10"/>
  <c r="V116" i="10"/>
  <c r="C116" i="10"/>
  <c r="Y124" i="10"/>
  <c r="X100" i="10"/>
  <c r="F56" i="10"/>
  <c r="R108" i="10"/>
  <c r="A46" i="10"/>
  <c r="T114" i="10"/>
  <c r="V102" i="10"/>
  <c r="P102" i="10"/>
  <c r="T110" i="10"/>
  <c r="V110" i="10"/>
  <c r="B104" i="10"/>
  <c r="I104" i="10"/>
  <c r="Q98" i="10"/>
  <c r="V88" i="10"/>
  <c r="A126" i="10"/>
  <c r="Q126" i="10"/>
  <c r="V22" i="10"/>
  <c r="V80" i="10"/>
  <c r="P90" i="10"/>
  <c r="C90" i="10"/>
  <c r="C56" i="10"/>
  <c r="F108" i="10"/>
  <c r="V46" i="10"/>
  <c r="G114" i="10"/>
  <c r="F102" i="10"/>
  <c r="Q102" i="10"/>
  <c r="F110" i="10"/>
  <c r="R110" i="10"/>
  <c r="A104" i="10"/>
  <c r="W104" i="10"/>
  <c r="B98" i="10"/>
  <c r="V98" i="10"/>
  <c r="R88" i="10"/>
  <c r="F126" i="10"/>
  <c r="V126" i="10"/>
  <c r="W22" i="10"/>
  <c r="C80" i="10"/>
  <c r="V90" i="10"/>
  <c r="G56" i="10"/>
  <c r="F12" i="10"/>
  <c r="B108" i="10"/>
  <c r="T108" i="10"/>
  <c r="F46" i="10"/>
  <c r="B114" i="10"/>
  <c r="I114" i="10"/>
  <c r="R102" i="10"/>
  <c r="C102" i="10"/>
  <c r="G110" i="10"/>
  <c r="C110" i="10"/>
  <c r="V104" i="10"/>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X6" i="10" s="1"/>
  <c r="AE571" i="4"/>
  <c r="X58" i="10" s="1"/>
  <c r="AF571" i="4"/>
  <c r="Y58" i="10" s="1"/>
  <c r="AF31" i="4"/>
  <c r="AE31" i="4"/>
  <c r="X4" i="10" s="1"/>
  <c r="AF351" i="4"/>
  <c r="AE351" i="4"/>
  <c r="AF391" i="4"/>
  <c r="Y40" i="10" s="1"/>
  <c r="AE391" i="4"/>
  <c r="X40" i="10" s="1"/>
  <c r="AF631" i="4"/>
  <c r="Y64" i="10" s="1"/>
  <c r="AE631" i="4"/>
  <c r="X64" i="10" s="1"/>
  <c r="AE971" i="4"/>
  <c r="AF971" i="4"/>
  <c r="AF791" i="4"/>
  <c r="Y80" i="10" s="1"/>
  <c r="AE791" i="4"/>
  <c r="X80" i="10" s="1"/>
  <c r="AF231" i="4"/>
  <c r="Y24" i="10" s="1"/>
  <c r="AE231" i="4"/>
  <c r="X24" i="10" s="1"/>
  <c r="AF91" i="4"/>
  <c r="AE91" i="4"/>
  <c r="AF71" i="4"/>
  <c r="Y8" i="10" s="1"/>
  <c r="AE71" i="4"/>
  <c r="X8" i="10" s="1"/>
  <c r="AF1111" i="4"/>
  <c r="AE1111" i="4"/>
  <c r="AE331" i="4"/>
  <c r="AF331" i="4"/>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AE291" i="4"/>
  <c r="AF991" i="4"/>
  <c r="AE991" i="4"/>
  <c r="AF1251" i="4"/>
  <c r="AE1251" i="4"/>
  <c r="AF111" i="4"/>
  <c r="Y12" i="10" s="1"/>
  <c r="AE111" i="4"/>
  <c r="X12" i="10" s="1"/>
  <c r="AE271" i="4"/>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AE311" i="4"/>
  <c r="AF591" i="4"/>
  <c r="Y60" i="10" s="1"/>
  <c r="AE591" i="4"/>
  <c r="X60" i="10" s="1"/>
  <c r="AF931" i="4"/>
  <c r="AE931" i="4"/>
  <c r="AF251" i="4"/>
  <c r="Y26" i="10" s="1"/>
  <c r="AE251" i="4"/>
  <c r="X26" i="10" s="1"/>
  <c r="AF1231" i="4"/>
  <c r="AE1231" i="4"/>
  <c r="AE411" i="4"/>
  <c r="X42" i="10" s="1"/>
  <c r="AF411" i="4"/>
  <c r="Y42" i="10" s="1"/>
  <c r="AF1031" i="4"/>
  <c r="AE1031" i="4"/>
  <c r="D77" i="10"/>
  <c r="E77" i="10" s="1"/>
  <c r="F751" i="5"/>
  <c r="D2" i="10"/>
  <c r="F11" i="4"/>
  <c r="H22" i="10"/>
  <c r="H12" i="10"/>
  <c r="H8" i="10"/>
  <c r="H14" i="10"/>
  <c r="H36" i="10"/>
  <c r="H18" i="10"/>
  <c r="H4" i="10"/>
  <c r="H34" i="10"/>
  <c r="H20" i="10"/>
  <c r="D47" i="10"/>
  <c r="E47" i="10" s="1"/>
  <c r="F451" i="5"/>
  <c r="D25" i="10"/>
  <c r="E25" i="10" s="1"/>
  <c r="F231" i="5"/>
  <c r="H10" i="10"/>
  <c r="H30" i="10"/>
  <c r="H32" i="10"/>
  <c r="H26" i="10"/>
  <c r="H24" i="10"/>
  <c r="D75" i="10"/>
  <c r="E75" i="10" s="1"/>
  <c r="F731" i="5"/>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Y10" i="10"/>
  <c r="X10" i="10"/>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X28" i="10"/>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E751" i="5"/>
  <c r="AD751" i="5"/>
  <c r="W751" i="5"/>
  <c r="U751" i="5"/>
  <c r="A768" i="5"/>
  <c r="A766" i="5"/>
  <c r="A764" i="5"/>
  <c r="A762" i="5"/>
  <c r="A760" i="5"/>
  <c r="A758" i="5"/>
  <c r="A756" i="5"/>
  <c r="A754" i="5"/>
  <c r="V751" i="5"/>
  <c r="A767" i="5"/>
  <c r="A765" i="5"/>
  <c r="A763" i="5"/>
  <c r="A761" i="5"/>
  <c r="A759" i="5"/>
  <c r="A757" i="5"/>
  <c r="A755" i="5"/>
  <c r="G751"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BD14" i="3" s="1"/>
  <c r="I75" i="3"/>
  <c r="AR75" i="3" s="1"/>
  <c r="I29" i="3"/>
  <c r="AR29" i="3" s="1"/>
  <c r="I13" i="3"/>
  <c r="AR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G11" i="4"/>
  <c r="A25" i="4"/>
  <c r="A18" i="4"/>
  <c r="A26" i="4"/>
  <c r="A20" i="4"/>
  <c r="E11" i="4"/>
  <c r="A22" i="4"/>
  <c r="A15" i="4"/>
  <c r="A27" i="4"/>
  <c r="AD11"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Y36" i="10"/>
  <c r="X36" i="10"/>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D451" i="5"/>
  <c r="A459" i="5"/>
  <c r="A458" i="5"/>
  <c r="A457" i="5"/>
  <c r="A456" i="5"/>
  <c r="W451" i="5"/>
  <c r="A455" i="5"/>
  <c r="A454" i="5"/>
  <c r="V451" i="5"/>
  <c r="U451" i="5"/>
  <c r="A468" i="5"/>
  <c r="G451" i="5"/>
  <c r="A465" i="5"/>
  <c r="A464" i="5"/>
  <c r="E451"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Y32" i="10"/>
  <c r="X32" i="10"/>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X34" i="10"/>
  <c r="Y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G731" i="5"/>
  <c r="A745" i="5"/>
  <c r="A744" i="5"/>
  <c r="A741" i="5"/>
  <c r="A740" i="5"/>
  <c r="A742" i="5"/>
  <c r="A738" i="5"/>
  <c r="A743" i="5"/>
  <c r="E731" i="5"/>
  <c r="AD731"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Y30" i="10"/>
  <c r="X30" i="10"/>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G231" i="5"/>
  <c r="A248" i="5"/>
  <c r="A247" i="5"/>
  <c r="A246" i="5"/>
  <c r="A245" i="5"/>
  <c r="A244" i="5"/>
  <c r="A243" i="5"/>
  <c r="A235" i="5"/>
  <c r="A237" i="5"/>
  <c r="A239" i="5"/>
  <c r="A241" i="5"/>
  <c r="E231" i="5"/>
  <c r="AD23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BD13" i="3" l="1"/>
  <c r="U2" i="10"/>
  <c r="E2" i="10"/>
  <c r="BD35" i="3"/>
  <c r="BD15" i="3"/>
  <c r="BD45" i="3"/>
  <c r="BD27" i="3"/>
  <c r="BD21" i="3"/>
  <c r="BD37" i="3"/>
  <c r="BD16" i="3"/>
  <c r="BD99" i="3"/>
  <c r="BD81" i="3"/>
  <c r="BD47" i="3"/>
  <c r="BD84" i="3"/>
  <c r="BD90" i="3"/>
  <c r="BD85" i="3"/>
  <c r="BD62" i="3"/>
  <c r="BD56" i="3"/>
  <c r="BD41" i="3"/>
  <c r="BD34" i="3"/>
  <c r="BD19" i="3"/>
  <c r="BD52" i="3"/>
  <c r="BD50" i="3"/>
  <c r="BD42" i="3"/>
  <c r="BD93" i="3"/>
  <c r="BD74" i="3"/>
  <c r="BD92" i="3"/>
  <c r="BD78" i="3"/>
  <c r="BD64" i="3"/>
  <c r="BD70" i="3"/>
  <c r="BD86" i="3"/>
  <c r="BD46" i="3"/>
  <c r="BD94" i="3"/>
  <c r="BD29" i="3"/>
  <c r="BD72" i="3"/>
  <c r="BD43" i="3"/>
  <c r="BD20" i="3"/>
  <c r="BD30" i="3"/>
  <c r="BD23" i="3"/>
  <c r="BD60" i="3"/>
  <c r="BD24" i="3"/>
  <c r="BD83" i="3"/>
  <c r="BD59" i="3"/>
  <c r="BD75" i="3"/>
  <c r="BD49" i="3"/>
  <c r="BD71" i="3"/>
  <c r="BD89" i="3"/>
  <c r="BD65" i="3"/>
  <c r="BD66" i="3"/>
  <c r="BD79" i="3"/>
  <c r="BD58" i="3"/>
  <c r="BD80" i="3"/>
  <c r="BD61" i="3"/>
  <c r="BD28" i="3"/>
  <c r="BD53" i="3"/>
  <c r="BD31" i="3"/>
  <c r="BD69" i="3"/>
  <c r="BD32" i="3"/>
  <c r="BD38" i="3"/>
  <c r="BD17" i="3"/>
  <c r="BD67" i="3"/>
  <c r="BD82" i="3"/>
  <c r="BD51" i="3"/>
  <c r="BD88" i="3"/>
  <c r="BD54" i="3"/>
  <c r="BD36" i="3"/>
  <c r="BD96" i="3"/>
  <c r="BD39" i="3"/>
  <c r="BD48" i="3"/>
  <c r="BD40" i="3"/>
  <c r="BD95" i="3"/>
  <c r="BD25" i="3"/>
  <c r="BD22" i="3"/>
  <c r="BD18" i="3"/>
  <c r="BD91" i="3"/>
  <c r="BD63" i="3"/>
  <c r="BD87" i="3"/>
  <c r="BD57" i="3"/>
  <c r="BD73" i="3"/>
  <c r="BD44" i="3"/>
  <c r="BD76" i="3"/>
  <c r="BD68" i="3"/>
  <c r="BD77" i="3"/>
  <c r="BD98" i="3"/>
  <c r="BD55" i="3"/>
  <c r="BD33" i="3"/>
  <c r="BD97" i="3"/>
  <c r="BD26" i="3"/>
  <c r="V47" i="10"/>
  <c r="N47" i="10"/>
  <c r="M47" i="10"/>
  <c r="L47" i="10"/>
  <c r="W77" i="10"/>
  <c r="M77" i="10"/>
  <c r="L77" i="10"/>
  <c r="O77" i="10"/>
  <c r="N77" i="10"/>
  <c r="U25" i="10"/>
  <c r="C75" i="10"/>
  <c r="L75" i="10"/>
  <c r="O75" i="10"/>
  <c r="N75" i="10"/>
  <c r="M75" i="10"/>
  <c r="C77" i="10"/>
  <c r="S37" i="5"/>
  <c r="S21" i="5"/>
  <c r="S20" i="5"/>
  <c r="S15" i="5"/>
  <c r="S14" i="5"/>
  <c r="S19" i="5"/>
  <c r="F75" i="10"/>
  <c r="G75" i="10"/>
  <c r="B75" i="10"/>
  <c r="A75" i="10"/>
  <c r="V75" i="10"/>
  <c r="W75" i="10"/>
  <c r="F77" i="10"/>
  <c r="B77" i="10"/>
  <c r="A77" i="10"/>
  <c r="G77" i="10"/>
  <c r="V77" i="10"/>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V2" i="10"/>
  <c r="B25" i="10"/>
  <c r="A25" i="10"/>
  <c r="G25" i="10"/>
  <c r="W25" i="10"/>
  <c r="V25" i="10"/>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U47" i="10"/>
  <c r="AF231" i="5"/>
  <c r="Y25" i="10" s="1"/>
  <c r="AE231" i="5"/>
  <c r="X25" i="10" s="1"/>
  <c r="U75" i="10"/>
  <c r="U77" i="10"/>
  <c r="AF11" i="4"/>
  <c r="Y2" i="10" s="1"/>
  <c r="AE11" i="4"/>
  <c r="X2" i="10" s="1"/>
  <c r="D9" i="10"/>
  <c r="F71" i="5"/>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G71" i="5"/>
  <c r="A88" i="5"/>
  <c r="A87" i="5"/>
  <c r="A79" i="5"/>
  <c r="AD71" i="5"/>
  <c r="A81" i="5"/>
  <c r="E7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U9" i="10" l="1"/>
  <c r="E9" i="10"/>
  <c r="L451" i="4"/>
  <c r="L491" i="4"/>
  <c r="K50" i="10" s="1"/>
  <c r="L531" i="4"/>
  <c r="K54" i="10" s="1"/>
  <c r="L51" i="4"/>
  <c r="K6" i="10" s="1"/>
  <c r="L251" i="4"/>
  <c r="K26" i="10" s="1"/>
  <c r="L1051" i="4"/>
  <c r="K106" i="10" s="1"/>
  <c r="L1131" i="4"/>
  <c r="L1011" i="4"/>
  <c r="K102" i="10" s="1"/>
  <c r="L771" i="4"/>
  <c r="L551" i="4"/>
  <c r="L231" i="4"/>
  <c r="K24" i="10" s="1"/>
  <c r="L271" i="4"/>
  <c r="K28" i="10" s="1"/>
  <c r="L911" i="4"/>
  <c r="K92" i="10" s="1"/>
  <c r="L711" i="4"/>
  <c r="K72" i="10" s="1"/>
  <c r="L591" i="4"/>
  <c r="K60" i="10" s="1"/>
  <c r="L71" i="4"/>
  <c r="K8" i="10" s="1"/>
  <c r="L631" i="4"/>
  <c r="L1031" i="4"/>
  <c r="K104" i="10" s="1"/>
  <c r="L311" i="4"/>
  <c r="K32" i="10" s="1"/>
  <c r="L131" i="4"/>
  <c r="K14" i="10" s="1"/>
  <c r="L151" i="4"/>
  <c r="K16" i="10" s="1"/>
  <c r="L31" i="4"/>
  <c r="K4" i="10" s="1"/>
  <c r="L871" i="4"/>
  <c r="K88" i="10" s="1"/>
  <c r="L751" i="4"/>
  <c r="K76" i="10" s="1"/>
  <c r="L851" i="4"/>
  <c r="L951" i="4"/>
  <c r="L1151" i="4"/>
  <c r="K116" i="10" s="1"/>
  <c r="L1211" i="4"/>
  <c r="K122" i="10" s="1"/>
  <c r="L651" i="4"/>
  <c r="K66" i="10" s="1"/>
  <c r="L571" i="4"/>
  <c r="K58" i="10" s="1"/>
  <c r="L111" i="4"/>
  <c r="K12" i="10" s="1"/>
  <c r="L171" i="4"/>
  <c r="K18" i="10" s="1"/>
  <c r="L971" i="4"/>
  <c r="L371" i="4"/>
  <c r="K38" i="10" s="1"/>
  <c r="L471" i="4"/>
  <c r="K48" i="10" s="1"/>
  <c r="L931" i="4"/>
  <c r="K94" i="10" s="1"/>
  <c r="L1091" i="4"/>
  <c r="K110" i="10" s="1"/>
  <c r="L211" i="4"/>
  <c r="K22" i="10" s="1"/>
  <c r="L811" i="4"/>
  <c r="K82" i="10" s="1"/>
  <c r="L351" i="4"/>
  <c r="K36" i="10" s="1"/>
  <c r="L91" i="4"/>
  <c r="L1111" i="4"/>
  <c r="K112" i="10" s="1"/>
  <c r="L1231" i="4"/>
  <c r="K124" i="10" s="1"/>
  <c r="L331" i="4"/>
  <c r="K34" i="10" s="1"/>
  <c r="L611" i="4"/>
  <c r="K62" i="10" s="1"/>
  <c r="L291" i="4"/>
  <c r="K30" i="10" s="1"/>
  <c r="L511" i="4"/>
  <c r="K52" i="10" s="1"/>
  <c r="L891" i="4"/>
  <c r="K90" i="10" s="1"/>
  <c r="L191" i="4"/>
  <c r="L1191" i="4"/>
  <c r="K120" i="10" s="1"/>
  <c r="L1271" i="4"/>
  <c r="K128" i="10" s="1"/>
  <c r="L791" i="4"/>
  <c r="L671" i="4"/>
  <c r="K68" i="10" s="1"/>
  <c r="L1071" i="4"/>
  <c r="K108" i="10" s="1"/>
  <c r="L691" i="4"/>
  <c r="K70" i="10" s="1"/>
  <c r="L431" i="4"/>
  <c r="K44" i="10" s="1"/>
  <c r="L1171" i="4"/>
  <c r="L391" i="4"/>
  <c r="K40" i="10" s="1"/>
  <c r="L1251" i="4"/>
  <c r="K126" i="10" s="1"/>
  <c r="L991" i="4"/>
  <c r="K100" i="10" s="1"/>
  <c r="L411" i="4"/>
  <c r="K42" i="10" s="1"/>
  <c r="L831" i="4"/>
  <c r="K84" i="10" s="1"/>
  <c r="L731" i="4"/>
  <c r="K74" i="10" s="1"/>
  <c r="S196" i="5"/>
  <c r="S35" i="5"/>
  <c r="S215" i="5"/>
  <c r="S61" i="5"/>
  <c r="S108" i="5"/>
  <c r="S59" i="5"/>
  <c r="S43" i="5"/>
  <c r="S197" i="5"/>
  <c r="S160" i="5"/>
  <c r="S158" i="5"/>
  <c r="S214" i="5"/>
  <c r="S118" i="5"/>
  <c r="S136" i="5"/>
  <c r="S180" i="5"/>
  <c r="S116" i="5"/>
  <c r="S159" i="5"/>
  <c r="S155" i="5"/>
  <c r="S140" i="5"/>
  <c r="S103" i="5"/>
  <c r="S156" i="5"/>
  <c r="S135" i="5"/>
  <c r="S107" i="5"/>
  <c r="S36" i="5"/>
  <c r="S138" i="5"/>
  <c r="S63" i="5"/>
  <c r="S39" i="5"/>
  <c r="S176" i="5"/>
  <c r="S119" i="5"/>
  <c r="S100" i="5"/>
  <c r="S195" i="5"/>
  <c r="S120" i="5"/>
  <c r="S117" i="5"/>
  <c r="S141" i="5"/>
  <c r="S58" i="5"/>
  <c r="S34" i="5"/>
  <c r="S42" i="5"/>
  <c r="S115" i="5"/>
  <c r="S134" i="5"/>
  <c r="S97" i="5"/>
  <c r="S62" i="5"/>
  <c r="S60" i="5"/>
  <c r="S38" i="5"/>
  <c r="S139" i="5"/>
  <c r="S161" i="5"/>
  <c r="S199" i="5"/>
  <c r="S175" i="5"/>
  <c r="S98" i="5"/>
  <c r="S41" i="5"/>
  <c r="S142" i="5"/>
  <c r="S157" i="5"/>
  <c r="S194" i="5"/>
  <c r="S16" i="5"/>
  <c r="S17" i="5"/>
  <c r="S101" i="5"/>
  <c r="S18" i="5"/>
  <c r="S104" i="5"/>
  <c r="S178" i="5"/>
  <c r="S99" i="5"/>
  <c r="S216" i="5"/>
  <c r="S137" i="5"/>
  <c r="S106" i="5"/>
  <c r="S55" i="5"/>
  <c r="S121" i="5"/>
  <c r="S177" i="5"/>
  <c r="S179" i="5"/>
  <c r="S57" i="5"/>
  <c r="S40" i="5"/>
  <c r="S198" i="5"/>
  <c r="S94" i="5"/>
  <c r="S96" i="5"/>
  <c r="S44" i="5"/>
  <c r="S122" i="5"/>
  <c r="S54" i="5"/>
  <c r="S154" i="5"/>
  <c r="S174" i="5"/>
  <c r="S95" i="5"/>
  <c r="S105" i="5"/>
  <c r="S102" i="5"/>
  <c r="S217" i="5"/>
  <c r="S56" i="5"/>
  <c r="S114"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V9" i="10"/>
  <c r="AF71" i="5"/>
  <c r="Y9" i="10" s="1"/>
  <c r="AE71" i="5"/>
  <c r="X9" i="10" s="1"/>
  <c r="H9" i="10"/>
  <c r="K80" i="10"/>
  <c r="K46" i="10"/>
  <c r="K78" i="10"/>
  <c r="K98" i="10"/>
  <c r="K86" i="10"/>
  <c r="K118" i="10"/>
  <c r="K20" i="10"/>
  <c r="K56" i="10"/>
  <c r="K64" i="10"/>
  <c r="K114" i="10"/>
  <c r="K96" i="10"/>
  <c r="K10" i="10"/>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J731" i="5"/>
  <c r="I75" i="10" s="1"/>
  <c r="AB193" i="4"/>
  <c r="K11" i="4"/>
  <c r="AB1213" i="4"/>
  <c r="AC758" i="5"/>
  <c r="AC740" i="5"/>
  <c r="AB673" i="4"/>
  <c r="AC768" i="5"/>
  <c r="AC737" i="5"/>
  <c r="AB233" i="4"/>
  <c r="AB1033" i="4"/>
  <c r="AC736" i="5"/>
  <c r="G79" i="5"/>
  <c r="F79" i="5"/>
  <c r="E79" i="5"/>
  <c r="D79" i="5"/>
  <c r="C79" i="5"/>
  <c r="Y79" i="5"/>
  <c r="Z79" i="5"/>
  <c r="AB79" i="5"/>
  <c r="AA79" i="5"/>
  <c r="C76" i="5"/>
  <c r="G76" i="5"/>
  <c r="E76" i="5"/>
  <c r="F76" i="5"/>
  <c r="D76" i="5"/>
  <c r="AA76" i="5"/>
  <c r="Z76" i="5"/>
  <c r="Y76" i="5"/>
  <c r="AB76" i="5"/>
  <c r="AC462" i="5"/>
  <c r="AB553" i="4"/>
  <c r="AC761" i="5"/>
  <c r="Z733" i="5"/>
  <c r="G86" i="5"/>
  <c r="F86" i="5"/>
  <c r="D86" i="5"/>
  <c r="E86" i="5"/>
  <c r="C86" i="5"/>
  <c r="AB86" i="5"/>
  <c r="AA86" i="5"/>
  <c r="Z86" i="5"/>
  <c r="Y86" i="5"/>
  <c r="J451" i="5"/>
  <c r="I47" i="10" s="1"/>
  <c r="AB133" i="4"/>
  <c r="AC246" i="5"/>
  <c r="AB1193" i="4"/>
  <c r="AB613" i="4"/>
  <c r="AC245" i="5"/>
  <c r="AA753" i="5"/>
  <c r="AB24" i="4"/>
  <c r="AC460" i="5"/>
  <c r="Y453" i="5"/>
  <c r="AC454" i="5"/>
  <c r="AB953" i="4"/>
  <c r="AB28" i="4"/>
  <c r="AB1153" i="4"/>
  <c r="AB793" i="4"/>
  <c r="AC464" i="5"/>
  <c r="AB33" i="4"/>
  <c r="AB21" i="4"/>
  <c r="AB833" i="4"/>
  <c r="AB693" i="4"/>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AC461" i="5"/>
  <c r="AB1133" i="4"/>
  <c r="AC748" i="5"/>
  <c r="AC741" i="5"/>
  <c r="AB913" i="4"/>
  <c r="AC467" i="5"/>
  <c r="AB413" i="4"/>
  <c r="AB273" i="4"/>
  <c r="AC242" i="5"/>
  <c r="AB453" i="4"/>
  <c r="AB653" i="4"/>
  <c r="AB373" i="4"/>
  <c r="Z13" i="4"/>
  <c r="AB313" i="4"/>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AB1053" i="4"/>
  <c r="AA733" i="5"/>
  <c r="AC234" i="5"/>
  <c r="Y233" i="5"/>
  <c r="AB713" i="4"/>
  <c r="AC739" i="5"/>
  <c r="AB473" i="4"/>
  <c r="J751" i="5"/>
  <c r="I77" i="10" s="1"/>
  <c r="AB1013" i="4"/>
  <c r="G81" i="5"/>
  <c r="F81" i="5"/>
  <c r="E81" i="5"/>
  <c r="D81" i="5"/>
  <c r="C81" i="5"/>
  <c r="Y81" i="5"/>
  <c r="AB81" i="5"/>
  <c r="Z81" i="5"/>
  <c r="AA81" i="5"/>
  <c r="AB453" i="5"/>
  <c r="AC767" i="5"/>
  <c r="AB573" i="4"/>
  <c r="AC754" i="5"/>
  <c r="Y753" i="5"/>
  <c r="AA453" i="5"/>
  <c r="AB933" i="4"/>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AB493" i="4"/>
  <c r="AC765" i="5"/>
  <c r="AC458" i="5"/>
  <c r="AB1073" i="4"/>
  <c r="AB17" i="4"/>
  <c r="AC456" i="5"/>
  <c r="AA233" i="5"/>
  <c r="AB973" i="4"/>
  <c r="AC243" i="5"/>
  <c r="AB253" i="4"/>
  <c r="AB153" i="4"/>
  <c r="AC763" i="5"/>
  <c r="AB19" i="4"/>
  <c r="AB25" i="4"/>
  <c r="AB853" i="4"/>
  <c r="AC455" i="5"/>
  <c r="AB113" i="4"/>
  <c r="AB633" i="4"/>
  <c r="AC755" i="5"/>
  <c r="AC235" i="5"/>
  <c r="AB53" i="4"/>
  <c r="AB1253" i="4"/>
  <c r="AC746" i="5"/>
  <c r="G83" i="5"/>
  <c r="F83" i="5"/>
  <c r="E83" i="5"/>
  <c r="D83" i="5"/>
  <c r="C83" i="5"/>
  <c r="AA83" i="5"/>
  <c r="AB83" i="5"/>
  <c r="Y83" i="5"/>
  <c r="Z83" i="5"/>
  <c r="C84" i="5"/>
  <c r="G84" i="5"/>
  <c r="E84" i="5"/>
  <c r="F84" i="5"/>
  <c r="D84" i="5"/>
  <c r="AA84" i="5"/>
  <c r="AB84" i="5"/>
  <c r="Y84" i="5"/>
  <c r="Z84" i="5"/>
  <c r="AB14" i="4"/>
  <c r="Y13" i="4"/>
  <c r="AC466" i="5"/>
  <c r="AC743" i="5"/>
  <c r="AB813" i="4"/>
  <c r="AB733" i="5"/>
  <c r="J231" i="5"/>
  <c r="I25" i="10" s="1"/>
  <c r="AC759" i="5"/>
  <c r="AB1093" i="4"/>
  <c r="AC757" i="5"/>
  <c r="AB533" i="4"/>
  <c r="AB353" i="4"/>
  <c r="AC457" i="5"/>
  <c r="AB393" i="4"/>
  <c r="AB333" i="4"/>
  <c r="AC756" i="5"/>
  <c r="AB293" i="4"/>
  <c r="AB753" i="5"/>
  <c r="Z753" i="5"/>
  <c r="AB18" i="4"/>
  <c r="AB173" i="4"/>
  <c r="AC745" i="5"/>
  <c r="AB733" i="4"/>
  <c r="AC747" i="5"/>
  <c r="AC742" i="5"/>
  <c r="AB26" i="4"/>
  <c r="AB23" i="4"/>
  <c r="AB513" i="4"/>
  <c r="AB233" i="5"/>
  <c r="AB1173" i="4"/>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AC241" i="5"/>
  <c r="AB22" i="4"/>
  <c r="AC465" i="5"/>
  <c r="AC734" i="5"/>
  <c r="Y733" i="5"/>
  <c r="AB433" i="4"/>
  <c r="S151" i="5"/>
  <c r="L731" i="5" l="1"/>
  <c r="L451" i="5"/>
  <c r="K47" i="10" s="1"/>
  <c r="L751" i="5"/>
  <c r="K77" i="10" s="1"/>
  <c r="L231" i="5"/>
  <c r="K25" i="10" s="1"/>
  <c r="K256" i="6"/>
  <c r="K231" i="6"/>
  <c r="K206" i="6"/>
  <c r="L231" i="6"/>
  <c r="L256" i="6"/>
  <c r="L206" i="6"/>
  <c r="P10" i="5"/>
  <c r="P3" i="10" s="1"/>
  <c r="S10" i="5"/>
  <c r="S3" i="10" s="1"/>
  <c r="S30" i="5"/>
  <c r="R10" i="5"/>
  <c r="R3" i="10" s="1"/>
  <c r="R30" i="5"/>
  <c r="R5" i="10" s="1"/>
  <c r="R130" i="5"/>
  <c r="R90" i="5"/>
  <c r="Q150" i="5"/>
  <c r="P110" i="5"/>
  <c r="Q10" i="5"/>
  <c r="Q3" i="10" s="1"/>
  <c r="S90" i="5"/>
  <c r="Q190" i="5"/>
  <c r="S110" i="5"/>
  <c r="R110" i="5"/>
  <c r="P150" i="5"/>
  <c r="Q50" i="5"/>
  <c r="Q7" i="10" s="1"/>
  <c r="Q210" i="5"/>
  <c r="S50" i="5"/>
  <c r="S7" i="10" s="1"/>
  <c r="Q90" i="5"/>
  <c r="Q170" i="5"/>
  <c r="S130" i="5"/>
  <c r="R210" i="5"/>
  <c r="S210" i="5"/>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T10" i="4" s="1"/>
  <c r="K81" i="6"/>
  <c r="L81" i="6"/>
  <c r="K75" i="10"/>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B13" i="4"/>
  <c r="AA73" i="5"/>
  <c r="J71" i="5"/>
  <c r="I9" i="10" s="1"/>
  <c r="AC77" i="5"/>
  <c r="AC88" i="5"/>
  <c r="AC75" i="5"/>
  <c r="AC80" i="5"/>
  <c r="S11" i="5"/>
  <c r="S191" i="5"/>
  <c r="S91" i="5"/>
  <c r="S211" i="5"/>
  <c r="S171" i="5"/>
  <c r="S131" i="5"/>
  <c r="S111" i="5"/>
  <c r="S51" i="5"/>
  <c r="S31" i="5"/>
  <c r="L71" i="5" l="1"/>
  <c r="K9" i="10" s="1"/>
  <c r="N24" i="10"/>
  <c r="N18" i="10"/>
  <c r="N26" i="10"/>
  <c r="M3" i="10"/>
  <c r="L3" i="10"/>
  <c r="O17" i="10"/>
  <c r="O11" i="10"/>
  <c r="O15" i="10"/>
  <c r="O23" i="10"/>
  <c r="O21" i="10"/>
  <c r="O7" i="10"/>
  <c r="O3" i="10"/>
  <c r="O5" i="10"/>
  <c r="O19" i="10"/>
  <c r="O13" i="10"/>
  <c r="N21" i="10"/>
  <c r="N23" i="10"/>
  <c r="M19" i="10"/>
  <c r="N19" i="10"/>
  <c r="M23" i="10"/>
  <c r="L21" i="10"/>
  <c r="M21" i="10"/>
  <c r="N13" i="10"/>
  <c r="L15" i="10"/>
  <c r="N7" i="10"/>
  <c r="L7" i="10"/>
  <c r="N17" i="10"/>
  <c r="M17" i="10"/>
  <c r="M15" i="10"/>
  <c r="M11" i="10"/>
  <c r="M5" i="10"/>
  <c r="L19" i="10"/>
  <c r="L11" i="10"/>
  <c r="N3" i="10"/>
  <c r="M7" i="10"/>
  <c r="N11" i="10"/>
  <c r="L17" i="10"/>
  <c r="L13" i="10"/>
  <c r="N15" i="10"/>
  <c r="N5" i="10"/>
  <c r="M13" i="10"/>
  <c r="M40" i="10"/>
  <c r="N36" i="10"/>
  <c r="N38" i="10"/>
  <c r="N28" i="10"/>
  <c r="N30" i="10"/>
  <c r="N40" i="10"/>
  <c r="L40" i="10"/>
  <c r="N34" i="10"/>
  <c r="N32" i="10"/>
  <c r="Q130" i="4"/>
  <c r="T71" i="5"/>
  <c r="T70" i="5" s="1"/>
  <c r="R1170" i="4"/>
  <c r="P1010" i="4"/>
  <c r="Q1010" i="4"/>
  <c r="R850" i="4"/>
  <c r="P850" i="4"/>
  <c r="R1030" i="4"/>
  <c r="P570" i="4"/>
  <c r="R610" i="4"/>
  <c r="Q910" i="4"/>
  <c r="R190" i="4"/>
  <c r="P1130" i="4"/>
  <c r="R890" i="4"/>
  <c r="Q350" i="4"/>
  <c r="Q830" i="4"/>
  <c r="Q290" i="4"/>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S247" i="5"/>
  <c r="S245" i="5"/>
  <c r="S243" i="5"/>
  <c r="S241" i="5"/>
  <c r="S239" i="5"/>
  <c r="S237" i="5"/>
  <c r="S235" i="5"/>
  <c r="S248" i="5"/>
  <c r="S246" i="5"/>
  <c r="S244" i="5"/>
  <c r="S242" i="5"/>
  <c r="S238" i="5"/>
  <c r="S236" i="5"/>
  <c r="S234" i="5"/>
  <c r="S468" i="5"/>
  <c r="S466" i="5"/>
  <c r="S464" i="5"/>
  <c r="S462" i="5"/>
  <c r="S460" i="5"/>
  <c r="S456" i="5"/>
  <c r="S467" i="5"/>
  <c r="S465" i="5"/>
  <c r="S463" i="5"/>
  <c r="S461" i="5"/>
  <c r="S459" i="5"/>
  <c r="S457" i="5"/>
  <c r="S455" i="5"/>
  <c r="S743" i="5"/>
  <c r="S745" i="5"/>
  <c r="S747" i="5"/>
  <c r="S740" i="5"/>
  <c r="S738" i="5"/>
  <c r="S736" i="5"/>
  <c r="S742" i="5"/>
  <c r="S744" i="5"/>
  <c r="S746" i="5"/>
  <c r="S748" i="5"/>
  <c r="S741" i="5"/>
  <c r="S739" i="5"/>
  <c r="S765" i="5"/>
  <c r="S767" i="5"/>
  <c r="S760" i="5"/>
  <c r="S762" i="5"/>
  <c r="S764" i="5"/>
  <c r="S766" i="5"/>
  <c r="S768" i="5"/>
  <c r="S759" i="5"/>
  <c r="S761" i="5"/>
  <c r="S763" i="5"/>
  <c r="P24" i="10"/>
  <c r="Q68" i="10"/>
  <c r="K181" i="6"/>
  <c r="L181" i="6"/>
  <c r="T7" i="10"/>
  <c r="T3" i="10"/>
  <c r="S5" i="10"/>
  <c r="Q36" i="10"/>
  <c r="P66" i="10"/>
  <c r="Q30" i="10"/>
  <c r="AC73" i="5"/>
  <c r="M36" i="10" l="1"/>
  <c r="M38" i="10"/>
  <c r="L36" i="10"/>
  <c r="L30" i="10"/>
  <c r="M32" i="10"/>
  <c r="M34" i="10"/>
  <c r="L38" i="10"/>
  <c r="L34" i="10"/>
  <c r="L32" i="10"/>
  <c r="M30" i="10"/>
  <c r="N25" i="10"/>
  <c r="M26" i="10"/>
  <c r="L26" i="10"/>
  <c r="M24" i="10"/>
  <c r="L24" i="10"/>
  <c r="L20" i="10"/>
  <c r="L28" i="10"/>
  <c r="M28" i="10"/>
  <c r="M20" i="10"/>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R4" i="10"/>
  <c r="R34" i="10"/>
  <c r="R32" i="10"/>
  <c r="R18" i="10"/>
  <c r="R8" i="10"/>
  <c r="R730" i="5"/>
  <c r="P890" i="4"/>
  <c r="R930" i="4"/>
  <c r="R110" i="4"/>
  <c r="R12" i="10" s="1"/>
  <c r="P730" i="5"/>
  <c r="R450" i="5"/>
  <c r="R230" i="5"/>
  <c r="R25" i="10" s="1"/>
  <c r="R10" i="4"/>
  <c r="R2" i="10" s="1"/>
  <c r="Q750" i="5"/>
  <c r="Q230" i="5"/>
  <c r="Q25" i="10" s="1"/>
  <c r="P450" i="5"/>
  <c r="Q730" i="5"/>
  <c r="P230" i="5"/>
  <c r="P25" i="10" s="1"/>
  <c r="Q450" i="5"/>
  <c r="P10" i="4"/>
  <c r="P2" i="10" s="1"/>
  <c r="R750" i="5"/>
  <c r="P750" i="5"/>
  <c r="Q10" i="4"/>
  <c r="Q2" i="10" s="1"/>
  <c r="S88" i="5"/>
  <c r="S86" i="5"/>
  <c r="S84" i="5"/>
  <c r="S82" i="5"/>
  <c r="S80" i="5"/>
  <c r="S78" i="5"/>
  <c r="S76" i="5"/>
  <c r="S74" i="5"/>
  <c r="S87" i="5"/>
  <c r="S85" i="5"/>
  <c r="S83" i="5"/>
  <c r="S81" i="5"/>
  <c r="S79" i="5"/>
  <c r="S77" i="5"/>
  <c r="S75" i="5"/>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R47" i="10"/>
  <c r="P75" i="10"/>
  <c r="R75" i="10"/>
  <c r="P77" i="10"/>
  <c r="P47" i="10"/>
  <c r="Q75" i="10"/>
  <c r="Q47" i="10"/>
  <c r="L25" i="10" l="1"/>
  <c r="M25" i="10"/>
  <c r="M2" i="10"/>
  <c r="N2" i="10"/>
  <c r="L2" i="10"/>
  <c r="Q70" i="5"/>
  <c r="Q9" i="10" s="1"/>
  <c r="R70" i="5"/>
  <c r="R9" i="10" s="1"/>
  <c r="S70" i="5"/>
  <c r="S9" i="10" s="1"/>
  <c r="T12" i="10"/>
  <c r="R38" i="10"/>
  <c r="T36" i="10"/>
  <c r="L31" i="6"/>
  <c r="L56" i="6"/>
  <c r="K56" i="6"/>
  <c r="K31" i="6"/>
  <c r="T2" i="10"/>
  <c r="S71" i="5"/>
  <c r="O9" i="10" l="1"/>
  <c r="N9" i="10"/>
  <c r="M9" i="10"/>
  <c r="P630" i="4" l="1"/>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T78" i="10" l="1"/>
  <c r="R78" i="10"/>
  <c r="T80" i="10"/>
  <c r="R80" i="10"/>
  <c r="T48" i="10"/>
  <c r="R48" i="10"/>
  <c r="T82" i="10"/>
  <c r="R82" i="10"/>
  <c r="R79" i="10"/>
  <c r="R83" i="10"/>
  <c r="R81" i="10"/>
  <c r="R49" i="10"/>
  <c r="T83" i="10" l="1"/>
  <c r="R630" i="4" l="1"/>
  <c r="R630" i="5"/>
  <c r="T64" i="10" l="1"/>
  <c r="R64" i="10"/>
  <c r="R65" i="10"/>
  <c r="P510" i="4" l="1"/>
  <c r="P52" i="10" s="1"/>
  <c r="P510" i="5"/>
  <c r="P53" i="10" s="1"/>
  <c r="Q770" i="4" l="1"/>
  <c r="Q78" i="10" s="1"/>
  <c r="Q770" i="5"/>
  <c r="Q79" i="10" s="1"/>
  <c r="Q470" i="4" l="1"/>
  <c r="Q48" i="10" s="1"/>
  <c r="Q470" i="5"/>
  <c r="Q49" i="10" s="1"/>
  <c r="T9" i="10" l="1"/>
  <c r="AW15" i="2"/>
  <c r="AW1005" i="2" l="1"/>
  <c r="P70" i="5" l="1"/>
  <c r="P9" i="10" s="1"/>
  <c r="P70" i="4"/>
  <c r="P8" i="10" s="1"/>
  <c r="P18" i="10"/>
  <c r="J181" i="6"/>
  <c r="J256" i="6"/>
  <c r="J81" i="6"/>
  <c r="J206" i="6"/>
  <c r="J106" i="6"/>
  <c r="J156" i="6"/>
  <c r="J131" i="6"/>
  <c r="J231" i="6"/>
  <c r="P161" i="6"/>
  <c r="P236" i="6"/>
  <c r="P61" i="6"/>
  <c r="P186" i="6"/>
  <c r="P86" i="6"/>
  <c r="P136" i="6"/>
  <c r="P111" i="6"/>
  <c r="P211" i="6"/>
  <c r="P11" i="6"/>
  <c r="P36" i="6"/>
  <c r="P30" i="5" l="1"/>
  <c r="P5" i="10" s="1"/>
  <c r="P30" i="4"/>
  <c r="P4" i="10" s="1"/>
  <c r="J31" i="6"/>
  <c r="L4" i="10"/>
  <c r="L9" i="10"/>
  <c r="L8" i="10"/>
  <c r="L5" i="10"/>
  <c r="J56" i="6"/>
  <c r="S778" i="5" l="1"/>
  <c r="S403" i="5"/>
  <c r="S418" i="5"/>
  <c r="S240" i="5"/>
  <c r="S414" i="5"/>
  <c r="S755" i="5"/>
  <c r="S737" i="5"/>
  <c r="S519" i="5"/>
  <c r="S735" i="5"/>
  <c r="S480" i="5"/>
  <c r="S819" i="5"/>
  <c r="S776" i="5"/>
  <c r="S476" i="5"/>
  <c r="S576" i="5"/>
  <c r="S394" i="5"/>
  <c r="S399" i="5"/>
  <c r="S441" i="5"/>
  <c r="S416" i="5"/>
  <c r="S419" i="5"/>
  <c r="S454" i="5"/>
  <c r="S756" i="5"/>
  <c r="S382" i="5"/>
  <c r="S777" i="5"/>
  <c r="S797" i="5"/>
  <c r="S818" i="5"/>
  <c r="S634" i="5"/>
  <c r="S631" i="5" s="1"/>
  <c r="S734" i="5"/>
  <c r="S816" i="5"/>
  <c r="S754" i="5"/>
  <c r="S775" i="5"/>
  <c r="S438" i="5"/>
  <c r="S795" i="5"/>
  <c r="S798" i="5"/>
  <c r="S401" i="5"/>
  <c r="S398" i="5"/>
  <c r="S400" i="5"/>
  <c r="S794" i="5"/>
  <c r="S421" i="5"/>
  <c r="S799" i="5"/>
  <c r="S477" i="5"/>
  <c r="S481" i="5"/>
  <c r="S439" i="5"/>
  <c r="S474" i="5"/>
  <c r="S757" i="5"/>
  <c r="S774" i="5"/>
  <c r="S437" i="5"/>
  <c r="S814" i="5"/>
  <c r="S440" i="5"/>
  <c r="S423" i="5"/>
  <c r="S420" i="5"/>
  <c r="S396" i="5"/>
  <c r="S478" i="5"/>
  <c r="S716" i="5"/>
  <c r="S711" i="5" s="1"/>
  <c r="S815" i="5"/>
  <c r="S417" i="5"/>
  <c r="S458" i="5"/>
  <c r="S514" i="5"/>
  <c r="S758" i="5"/>
  <c r="S436" i="5"/>
  <c r="S796" i="5"/>
  <c r="S435" i="5"/>
  <c r="S402" i="5"/>
  <c r="S422" i="5"/>
  <c r="S515" i="5"/>
  <c r="S397" i="5"/>
  <c r="S415" i="5"/>
  <c r="S434" i="5"/>
  <c r="S475" i="5"/>
  <c r="S518" i="5"/>
  <c r="S575" i="5"/>
  <c r="S817" i="5"/>
  <c r="P6" i="10"/>
  <c r="P7" i="10"/>
  <c r="S231" i="5"/>
  <c r="S431" i="5"/>
  <c r="S571" i="5"/>
  <c r="S371" i="5"/>
  <c r="O59" i="10" l="1"/>
  <c r="O25" i="10"/>
  <c r="S771" i="5"/>
  <c r="S731" i="5"/>
  <c r="S751" i="5"/>
  <c r="S811" i="5"/>
  <c r="S791" i="5"/>
  <c r="S810" i="5"/>
  <c r="S83" i="10" s="1"/>
  <c r="S390" i="5"/>
  <c r="S41" i="10" s="1"/>
  <c r="S570" i="5"/>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S411" i="5"/>
  <c r="S511" i="5"/>
  <c r="S451" i="5"/>
  <c r="S391" i="5"/>
  <c r="S471" i="5"/>
  <c r="O45" i="10" l="1"/>
  <c r="O47" i="10"/>
  <c r="O53" i="10"/>
  <c r="O43" i="10"/>
  <c r="O39" i="10"/>
  <c r="O49" i="10"/>
  <c r="O41" i="10"/>
  <c r="AH36" i="4"/>
  <c r="AH1054" i="4"/>
  <c r="AH805" i="5"/>
  <c r="AH1156" i="5"/>
  <c r="AH667" i="5"/>
  <c r="AH938" i="5"/>
  <c r="AH605" i="4"/>
  <c r="AH736" i="5"/>
  <c r="AH847" i="5"/>
  <c r="AH375" i="4"/>
  <c r="AH976" i="4"/>
  <c r="AH1263" i="4"/>
  <c r="AH514" i="4"/>
  <c r="AH564" i="4"/>
  <c r="AH556" i="4"/>
  <c r="AH1196" i="4"/>
  <c r="AH1184" i="5"/>
  <c r="AH67" i="4"/>
  <c r="AH1066" i="5"/>
  <c r="AH100" i="5"/>
  <c r="AH798" i="4"/>
  <c r="AH620" i="5"/>
  <c r="AH542" i="4"/>
  <c r="AH1023" i="5"/>
  <c r="AH887" i="5"/>
  <c r="AH44" i="5"/>
  <c r="AH1188" i="4"/>
  <c r="AH394" i="5"/>
  <c r="AH302" i="5"/>
  <c r="AH136" i="5"/>
  <c r="AH623" i="5"/>
  <c r="AH475" i="4"/>
  <c r="AH741" i="5"/>
  <c r="AH1265" i="4"/>
  <c r="AH965" i="5"/>
  <c r="AH603" i="4"/>
  <c r="AH938" i="4"/>
  <c r="AH743" i="4"/>
  <c r="AH367" i="4"/>
  <c r="AH300" i="5"/>
  <c r="AH1207" i="4"/>
  <c r="AH1224" i="5"/>
  <c r="AH181" i="5"/>
  <c r="AH847" i="4"/>
  <c r="AH514" i="5"/>
  <c r="AH967" i="5"/>
  <c r="AH524" i="4"/>
  <c r="AH165" i="4"/>
  <c r="AH648" i="4"/>
  <c r="AH1234" i="5"/>
  <c r="AH374" i="5"/>
  <c r="AH145" i="5"/>
  <c r="AH788" i="5"/>
  <c r="AH285" i="5"/>
  <c r="AH235" i="5"/>
  <c r="AH445" i="4"/>
  <c r="AH821" i="4"/>
  <c r="AH797" i="5"/>
  <c r="AH875" i="5"/>
  <c r="AH1166" i="4"/>
  <c r="AH895" i="4"/>
  <c r="AH497" i="5"/>
  <c r="AH622" i="5"/>
  <c r="AH103" i="5"/>
  <c r="AH1001" i="5"/>
  <c r="AH225" i="4"/>
  <c r="AH1101" i="5"/>
  <c r="AH1240" i="5"/>
  <c r="AH663" i="4"/>
  <c r="AH246" i="4"/>
  <c r="AH840" i="5"/>
  <c r="AH761" i="5"/>
  <c r="AH1218" i="4"/>
  <c r="AH699" i="5"/>
  <c r="AH87" i="4"/>
  <c r="AH858" i="5"/>
  <c r="AH482" i="5"/>
  <c r="AH1076" i="5"/>
  <c r="AH480" i="4"/>
  <c r="AH1077" i="4"/>
  <c r="AH379" i="4"/>
  <c r="AH1216" i="5"/>
  <c r="AH555" i="4"/>
  <c r="AH722" i="5"/>
  <c r="AH497" i="4"/>
  <c r="AH758" i="5"/>
  <c r="AH60" i="5"/>
  <c r="AH185" i="5"/>
  <c r="AH1099" i="5"/>
  <c r="AH380" i="5"/>
  <c r="AH365" i="5"/>
  <c r="AH340" i="5"/>
  <c r="AH819" i="4"/>
  <c r="AH687" i="4"/>
  <c r="AH182" i="5"/>
  <c r="AH223" i="5"/>
  <c r="AH1097" i="5"/>
  <c r="AH82" i="5"/>
  <c r="AH964" i="5"/>
  <c r="AH980" i="5"/>
  <c r="AH42" i="4"/>
  <c r="AH604" i="5"/>
  <c r="AH63" i="5"/>
  <c r="AH906" i="4"/>
  <c r="AH23" i="4"/>
  <c r="AH318" i="4"/>
  <c r="AH557" i="5"/>
  <c r="AH1160" i="5"/>
  <c r="AH522" i="4"/>
  <c r="AH826" i="4"/>
  <c r="AH119" i="4"/>
  <c r="AH577" i="4"/>
  <c r="AH997" i="5"/>
  <c r="AH1120" i="5"/>
  <c r="AH323" i="5"/>
  <c r="AH486" i="4"/>
  <c r="AH487" i="5"/>
  <c r="AH1036" i="4"/>
  <c r="AH245" i="4"/>
  <c r="AH1224" i="4"/>
  <c r="AH519" i="5"/>
  <c r="AH1078" i="5"/>
  <c r="AH1057" i="5"/>
  <c r="AH705" i="5"/>
  <c r="AH876" i="5"/>
  <c r="AH908" i="4"/>
  <c r="AH687" i="5"/>
  <c r="AH598" i="5"/>
  <c r="AH1284" i="5"/>
  <c r="AH601" i="4"/>
  <c r="AH815" i="5"/>
  <c r="AH1021" i="5"/>
  <c r="AH283" i="4"/>
  <c r="AH16" i="5"/>
  <c r="AH942" i="4"/>
  <c r="AH1116" i="4"/>
  <c r="AH314" i="5"/>
  <c r="AH235" i="4"/>
  <c r="AH1240" i="4"/>
  <c r="AH747" i="5"/>
  <c r="AH399" i="5"/>
  <c r="AH282" i="4"/>
  <c r="AH499" i="5"/>
  <c r="AH148" i="4"/>
  <c r="AH745" i="4"/>
  <c r="AH107" i="4"/>
  <c r="AH375" i="5"/>
  <c r="AH946" i="4"/>
  <c r="AH704" i="5"/>
  <c r="AH1005" i="4"/>
  <c r="AH485" i="4"/>
  <c r="AH608" i="4"/>
  <c r="AH287" i="5"/>
  <c r="AH877" i="5"/>
  <c r="AH878" i="4"/>
  <c r="AH456" i="5"/>
  <c r="AH794" i="5"/>
  <c r="AH46" i="5"/>
  <c r="AH1199" i="4"/>
  <c r="AH948" i="4"/>
  <c r="AH588" i="5"/>
  <c r="AH917" i="4"/>
  <c r="AH844" i="4"/>
  <c r="AH120" i="4"/>
  <c r="AH477" i="5"/>
  <c r="AH61" i="5"/>
  <c r="AH406" i="4"/>
  <c r="AH1067" i="5"/>
  <c r="AH444" i="5"/>
  <c r="AH803" i="4"/>
  <c r="AH248" i="5"/>
  <c r="AH1061" i="4"/>
  <c r="AH976" i="5"/>
  <c r="AH18" i="5"/>
  <c r="AH335" i="5"/>
  <c r="AH880" i="4"/>
  <c r="AH1079" i="5"/>
  <c r="AH1081" i="4"/>
  <c r="AH1074" i="4"/>
  <c r="AH280" i="4"/>
  <c r="AH1287" i="5"/>
  <c r="AH439" i="4"/>
  <c r="AH663" i="5"/>
  <c r="AH43" i="4"/>
  <c r="AH280" i="5"/>
  <c r="AH520" i="4"/>
  <c r="AH1254" i="4"/>
  <c r="AH47" i="4"/>
  <c r="AH159" i="5"/>
  <c r="AH315" i="4"/>
  <c r="AH996" i="5"/>
  <c r="AH600" i="5"/>
  <c r="AH858" i="4"/>
  <c r="AH126" i="5"/>
  <c r="AH525" i="4"/>
  <c r="AH894" i="5"/>
  <c r="AH176" i="5"/>
  <c r="AH1104" i="4"/>
  <c r="AH225" i="5"/>
  <c r="AH596" i="4"/>
  <c r="AH239" i="4"/>
  <c r="AH65" i="4"/>
  <c r="AH655" i="4"/>
  <c r="AH378" i="5"/>
  <c r="AH1085" i="4"/>
  <c r="AH1055" i="5"/>
  <c r="AH758" i="4"/>
  <c r="AH242" i="5"/>
  <c r="AH220" i="4"/>
  <c r="AH923" i="5"/>
  <c r="AH707" i="5"/>
  <c r="AH263" i="4"/>
  <c r="AH1264" i="5"/>
  <c r="AH1123" i="5"/>
  <c r="AH887" i="4"/>
  <c r="AH1167" i="5"/>
  <c r="AH1102" i="5"/>
  <c r="AH901" i="4"/>
  <c r="AH115" i="5"/>
  <c r="AH606" i="5"/>
  <c r="AH566" i="5"/>
  <c r="AH1178" i="4"/>
  <c r="AH434" i="5"/>
  <c r="AH1288" i="4"/>
  <c r="AH698" i="4"/>
  <c r="AH865" i="4"/>
  <c r="AH368" i="4"/>
  <c r="AH234" i="5"/>
  <c r="AH15" i="4"/>
  <c r="AH725" i="4"/>
  <c r="AH601" i="5"/>
  <c r="AH922" i="4"/>
  <c r="AH507" i="4"/>
  <c r="AH948" i="5"/>
  <c r="AH1215" i="5"/>
  <c r="AH595" i="4"/>
  <c r="AH803" i="5"/>
  <c r="AH943" i="4"/>
  <c r="AH1267" i="5"/>
  <c r="AH1198" i="4"/>
  <c r="AH1276" i="4"/>
  <c r="AH357" i="4"/>
  <c r="AH956" i="4"/>
  <c r="AH222" i="4"/>
  <c r="AH147" i="5"/>
  <c r="AH726" i="5"/>
  <c r="AH547" i="4"/>
  <c r="AH862" i="4"/>
  <c r="AH823" i="5"/>
  <c r="AH841" i="4"/>
  <c r="AH554" i="4"/>
  <c r="AH21" i="4"/>
  <c r="AH621" i="5"/>
  <c r="AH1095" i="4"/>
  <c r="AH855" i="5"/>
  <c r="AH1202" i="5"/>
  <c r="AH66" i="4"/>
  <c r="AH783" i="4"/>
  <c r="AH783" i="5"/>
  <c r="AH774" i="5"/>
  <c r="AH1134" i="5"/>
  <c r="AH1245" i="5"/>
  <c r="AH448" i="5"/>
  <c r="AH187" i="5"/>
  <c r="AH495" i="4"/>
  <c r="AH1134" i="4"/>
  <c r="AH424" i="5"/>
  <c r="AH1028" i="4"/>
  <c r="AH261" i="5"/>
  <c r="AH527" i="5"/>
  <c r="AH1060" i="5"/>
  <c r="AH502" i="5"/>
  <c r="AH621" i="4"/>
  <c r="AH695" i="4"/>
  <c r="AH406" i="5"/>
  <c r="AH775" i="5"/>
  <c r="AH383" i="5"/>
  <c r="AH402" i="4"/>
  <c r="AH755" i="5"/>
  <c r="AH305" i="5"/>
  <c r="AH1219" i="5"/>
  <c r="AH762" i="4"/>
  <c r="AH423" i="5"/>
  <c r="AH77" i="4"/>
  <c r="AH1048" i="5"/>
  <c r="AH898" i="5"/>
  <c r="AH1205" i="5"/>
  <c r="AH927" i="5"/>
  <c r="AH418" i="5"/>
  <c r="AH41" i="5"/>
  <c r="AH218" i="4"/>
  <c r="AH1175" i="4"/>
  <c r="AH67" i="5"/>
  <c r="AH964" i="4"/>
  <c r="AH587" i="5"/>
  <c r="AH308" i="4"/>
  <c r="AH802" i="4"/>
  <c r="AH1127" i="5"/>
  <c r="AH108" i="5"/>
  <c r="AH903" i="4"/>
  <c r="AH920" i="4"/>
  <c r="AH127" i="5"/>
  <c r="AH436" i="5"/>
  <c r="AH817" i="4"/>
  <c r="AH1038" i="4"/>
  <c r="AH723" i="5"/>
  <c r="AH86" i="4"/>
  <c r="AH625" i="4"/>
  <c r="AH397" i="4"/>
  <c r="AH507" i="5"/>
  <c r="AH580" i="5"/>
  <c r="AH387" i="4"/>
  <c r="AH221" i="4"/>
  <c r="AH482" i="4"/>
  <c r="AH307" i="5"/>
  <c r="AH401" i="5"/>
  <c r="AH468" i="5"/>
  <c r="AH195" i="4"/>
  <c r="AH1148" i="5"/>
  <c r="AH425" i="5"/>
  <c r="AH374" i="4"/>
  <c r="AH343" i="5"/>
  <c r="AH680" i="4"/>
  <c r="AH905" i="5"/>
  <c r="AH1046" i="5"/>
  <c r="AH995" i="4"/>
  <c r="AH680" i="5"/>
  <c r="AH481" i="5"/>
  <c r="AH1275" i="4"/>
  <c r="AH1264" i="4"/>
  <c r="AH559" i="5"/>
  <c r="AH302" i="4"/>
  <c r="AH1201" i="5"/>
  <c r="AH1138" i="4"/>
  <c r="AH28" i="5"/>
  <c r="AH635" i="5"/>
  <c r="AH1004" i="4"/>
  <c r="AH1219" i="4"/>
  <c r="AH118" i="4"/>
  <c r="AH1080" i="5"/>
  <c r="AH780" i="5"/>
  <c r="AH236" i="4"/>
  <c r="AH704" i="4"/>
  <c r="AH867" i="4"/>
  <c r="AH917" i="5"/>
  <c r="AH1261" i="4"/>
  <c r="AH326" i="4"/>
  <c r="AH377" i="4"/>
  <c r="AH124" i="5"/>
  <c r="AH500" i="4"/>
  <c r="AH567" i="5"/>
  <c r="AH501" i="5"/>
  <c r="AH116" i="5"/>
  <c r="AH839" i="5"/>
  <c r="AH820" i="5"/>
  <c r="AH1277" i="4"/>
  <c r="AH737" i="4"/>
  <c r="AH528" i="4"/>
  <c r="AH135" i="5"/>
  <c r="AH986" i="5"/>
  <c r="AH296" i="4"/>
  <c r="AH488" i="4"/>
  <c r="AH1008" i="5"/>
  <c r="AH1156" i="4"/>
  <c r="AH935" i="5"/>
  <c r="AH128" i="4"/>
  <c r="AH117" i="4"/>
  <c r="AH1248" i="5"/>
  <c r="AH1021" i="4"/>
  <c r="AH396" i="4"/>
  <c r="AH515" i="5"/>
  <c r="AH599" i="5"/>
  <c r="AH657" i="5"/>
  <c r="AH1267" i="4"/>
  <c r="AH1227" i="5"/>
  <c r="AH636" i="5"/>
  <c r="AH142" i="5"/>
  <c r="AH574" i="4"/>
  <c r="AH781" i="5"/>
  <c r="AH134" i="5"/>
  <c r="AH425" i="4"/>
  <c r="AH896" i="5"/>
  <c r="AH388" i="5"/>
  <c r="AH1159" i="4"/>
  <c r="AH461" i="5"/>
  <c r="AH895" i="5"/>
  <c r="AH856" i="5"/>
  <c r="AH1177" i="4"/>
  <c r="AH856" i="4"/>
  <c r="AH1283" i="5"/>
  <c r="AH804" i="4"/>
  <c r="AH307" i="4"/>
  <c r="AH614" i="4"/>
  <c r="AH1000" i="4"/>
  <c r="AH1175" i="5"/>
  <c r="AH874" i="4"/>
  <c r="AH800" i="5"/>
  <c r="AH1086" i="4"/>
  <c r="AH165" i="5"/>
  <c r="AH208" i="4"/>
  <c r="AH928" i="5"/>
  <c r="AH458" i="4"/>
  <c r="AH983" i="5"/>
  <c r="AH1017" i="4"/>
  <c r="AH1242" i="4"/>
  <c r="AH26" i="5"/>
  <c r="AH164" i="4"/>
  <c r="AH1280" i="5"/>
  <c r="AH121" i="4"/>
  <c r="AH114" i="4"/>
  <c r="AH1180" i="4"/>
  <c r="AH936" i="5"/>
  <c r="AH987" i="5"/>
  <c r="AH476" i="4"/>
  <c r="AH720" i="5"/>
  <c r="AH204" i="5"/>
  <c r="AH536" i="5"/>
  <c r="AH841" i="5"/>
  <c r="AH588" i="4"/>
  <c r="AH21" i="5"/>
  <c r="AH864" i="4"/>
  <c r="AH1037" i="5"/>
  <c r="AH478" i="5"/>
  <c r="AH303" i="5"/>
  <c r="AH1243" i="5"/>
  <c r="AH908" i="5"/>
  <c r="AH247" i="4"/>
  <c r="AH899" i="4"/>
  <c r="AH577" i="5"/>
  <c r="AH205" i="5"/>
  <c r="AH301" i="5"/>
  <c r="AH760" i="5"/>
  <c r="AH756" i="5"/>
  <c r="AH140" i="4"/>
  <c r="AH175" i="5"/>
  <c r="AH735" i="5"/>
  <c r="AH538" i="5"/>
  <c r="AH946" i="5"/>
  <c r="AH541" i="4"/>
  <c r="AH859" i="5"/>
  <c r="AH387" i="5"/>
  <c r="AH81" i="4"/>
  <c r="AH418" i="4"/>
  <c r="AH94" i="5"/>
  <c r="AH166" i="4"/>
  <c r="AH998" i="4"/>
  <c r="AH88" i="4"/>
  <c r="AH539" i="5"/>
  <c r="AH1228" i="5"/>
  <c r="AH428" i="4"/>
  <c r="AH496" i="5"/>
  <c r="AH537" i="5"/>
  <c r="AH84" i="5"/>
  <c r="AH466" i="5"/>
  <c r="AH699" i="4"/>
  <c r="AH88" i="5"/>
  <c r="AH646" i="4"/>
  <c r="AH264" i="5"/>
  <c r="AH320" i="5"/>
  <c r="AH924" i="4"/>
  <c r="AH14" i="5"/>
  <c r="AH754" i="5"/>
  <c r="AH1024" i="4"/>
  <c r="AH697" i="4"/>
  <c r="AH585" i="4"/>
  <c r="AH886" i="5"/>
  <c r="AH1140" i="5"/>
  <c r="AH282" i="5"/>
  <c r="AH987" i="4"/>
  <c r="AH45" i="4"/>
  <c r="AH1187" i="5"/>
  <c r="AH39" i="5"/>
  <c r="AH1168" i="5"/>
  <c r="AH604" i="4"/>
  <c r="AH1039" i="4"/>
  <c r="AH242" i="4"/>
  <c r="AH763" i="5"/>
  <c r="AH857" i="5"/>
  <c r="AH766" i="5"/>
  <c r="AH144" i="5"/>
  <c r="AH1147" i="5"/>
  <c r="AH1020" i="5"/>
  <c r="AH702" i="4"/>
  <c r="AH78" i="4"/>
  <c r="AH494" i="4"/>
  <c r="AH316" i="5"/>
  <c r="AH904" i="5"/>
  <c r="AH328" i="5"/>
  <c r="AH1027" i="4"/>
  <c r="AH940" i="5"/>
  <c r="AH277" i="4"/>
  <c r="AH1148" i="4"/>
  <c r="AH1234" i="4"/>
  <c r="AH356" i="4"/>
  <c r="AH1247" i="4"/>
  <c r="AH244" i="5"/>
  <c r="AH68" i="4"/>
  <c r="AH294" i="5"/>
  <c r="AH921" i="5"/>
  <c r="AH414" i="4"/>
  <c r="AH1200" i="4"/>
  <c r="AH801" i="5"/>
  <c r="AH1106" i="5"/>
  <c r="AH145" i="4"/>
  <c r="AH1047" i="5"/>
  <c r="AH1022" i="5"/>
  <c r="AH504" i="5"/>
  <c r="AH1005" i="5"/>
  <c r="AH506" i="4"/>
  <c r="AH578" i="4"/>
  <c r="AH1157" i="5"/>
  <c r="AH1065" i="5"/>
  <c r="AH884" i="4"/>
  <c r="AH1139" i="5"/>
  <c r="AH678" i="5"/>
  <c r="AH1241" i="4"/>
  <c r="AH659" i="5"/>
  <c r="AH1094" i="5"/>
  <c r="AH314" i="4"/>
  <c r="AH236" i="5"/>
  <c r="AH1286" i="5"/>
  <c r="AH719" i="5"/>
  <c r="AH748" i="4"/>
  <c r="AH325" i="4"/>
  <c r="AH324" i="4"/>
  <c r="AH454" i="5"/>
  <c r="AH346" i="4"/>
  <c r="AH363" i="5"/>
  <c r="AH618" i="4"/>
  <c r="AH1168" i="4"/>
  <c r="AH188" i="5"/>
  <c r="AH515" i="4"/>
  <c r="AH541" i="5"/>
  <c r="AH385" i="4"/>
  <c r="AH744" i="4"/>
  <c r="AH402" i="5"/>
  <c r="AH866" i="5"/>
  <c r="AH357" i="5"/>
  <c r="AH477" i="4"/>
  <c r="AH207" i="4"/>
  <c r="AH767" i="5"/>
  <c r="AH1087" i="5"/>
  <c r="AH1100" i="4"/>
  <c r="AH1108" i="5"/>
  <c r="AH294" i="4"/>
  <c r="AH142" i="4"/>
  <c r="AH998" i="5"/>
  <c r="AH581" i="5"/>
  <c r="AH325" i="5"/>
  <c r="AH1146" i="4"/>
  <c r="AH415" i="5"/>
  <c r="AH806" i="5"/>
  <c r="AH1119" i="4"/>
  <c r="AH921" i="4"/>
  <c r="AH683" i="4"/>
  <c r="AH506" i="5"/>
  <c r="AH816" i="5"/>
  <c r="AH860" i="5"/>
  <c r="AH637" i="4"/>
  <c r="AH606" i="4"/>
  <c r="AH259" i="4"/>
  <c r="AH677" i="4"/>
  <c r="AH475" i="5"/>
  <c r="AH768" i="5"/>
  <c r="AH474" i="5"/>
  <c r="AH838" i="5"/>
  <c r="AH836" i="4"/>
  <c r="AH1125" i="4"/>
  <c r="AH859" i="4"/>
  <c r="AH874" i="5"/>
  <c r="AH1239" i="5"/>
  <c r="AH675" i="4"/>
  <c r="AH348" i="5"/>
  <c r="AH1244" i="4"/>
  <c r="AH1122" i="5"/>
  <c r="AH1145" i="5"/>
  <c r="AH56" i="4"/>
  <c r="AH642" i="5"/>
  <c r="AH863" i="5"/>
  <c r="AH800" i="4"/>
  <c r="AH41" i="4"/>
  <c r="AH897" i="5"/>
  <c r="AH448" i="4"/>
  <c r="AH15" i="5"/>
  <c r="AH439" i="5"/>
  <c r="AH668" i="5"/>
  <c r="AH460" i="4"/>
  <c r="AH1222" i="4"/>
  <c r="AH807" i="4"/>
  <c r="AH319" i="5"/>
  <c r="AH636" i="4"/>
  <c r="AH97" i="5"/>
  <c r="AH1179" i="4"/>
  <c r="AH1204" i="4"/>
  <c r="AH538" i="4"/>
  <c r="AH540" i="4"/>
  <c r="AH140" i="5"/>
  <c r="AH25" i="4"/>
  <c r="AH1217" i="5"/>
  <c r="AH568" i="5"/>
  <c r="AH1144" i="5"/>
  <c r="AH982" i="4"/>
  <c r="AH1124" i="4"/>
  <c r="AH1019" i="4"/>
  <c r="AH827" i="5"/>
  <c r="AH94" i="4"/>
  <c r="AH1261" i="5"/>
  <c r="AH934" i="5"/>
  <c r="AH536" i="4"/>
  <c r="AH1121" i="4"/>
  <c r="AH975" i="5"/>
  <c r="AH382" i="4"/>
  <c r="AH939" i="5"/>
  <c r="AH1043" i="4"/>
  <c r="AH1226" i="5"/>
  <c r="AH925" i="5"/>
  <c r="AH761" i="4"/>
  <c r="AH384" i="5"/>
  <c r="AH102" i="5"/>
  <c r="AH485" i="5"/>
  <c r="AH955" i="5"/>
  <c r="AH1043" i="5"/>
  <c r="AH457" i="4"/>
  <c r="AH354" i="4"/>
  <c r="AH283" i="5"/>
  <c r="AH367" i="5"/>
  <c r="AH937" i="5"/>
  <c r="AH487" i="4"/>
  <c r="AH557" i="4"/>
  <c r="AH547" i="5"/>
  <c r="AH666" i="4"/>
  <c r="AH828" i="5"/>
  <c r="AH545" i="4"/>
  <c r="AH734" i="5"/>
  <c r="AH345" i="4"/>
  <c r="AH1042" i="4"/>
  <c r="AH922" i="5"/>
  <c r="AH727" i="5"/>
  <c r="AH167" i="4"/>
  <c r="AH954" i="5"/>
  <c r="AH1163" i="5"/>
  <c r="AH944" i="5"/>
  <c r="AH327" i="5"/>
  <c r="AH523" i="5"/>
  <c r="AH1279" i="4"/>
  <c r="AH575" i="5"/>
  <c r="AH499" i="4"/>
  <c r="AH645" i="5"/>
  <c r="AH808" i="4"/>
  <c r="AH1274" i="4"/>
  <c r="AH1082" i="5"/>
  <c r="AH739" i="4"/>
  <c r="AH456" i="4"/>
  <c r="AH227" i="4"/>
  <c r="AH598" i="4"/>
  <c r="AH655" i="5"/>
  <c r="AH1218" i="5"/>
  <c r="AH819" i="5"/>
  <c r="AH787" i="4"/>
  <c r="AH340" i="4"/>
  <c r="AH996" i="4"/>
  <c r="AH299" i="4"/>
  <c r="AH379" i="5"/>
  <c r="AH288" i="4"/>
  <c r="AH223" i="4"/>
  <c r="AH694" i="4"/>
  <c r="AH794" i="4"/>
  <c r="AH1047" i="4"/>
  <c r="AH241" i="4"/>
  <c r="AH726" i="4"/>
  <c r="AH426" i="5"/>
  <c r="AH185" i="4"/>
  <c r="AH159" i="4"/>
  <c r="AH298" i="5"/>
  <c r="AH404" i="5"/>
  <c r="AH60" i="4"/>
  <c r="AH1185" i="4"/>
  <c r="AH657" i="4"/>
  <c r="AH634" i="5"/>
  <c r="AH719" i="4"/>
  <c r="AH1158" i="4"/>
  <c r="AH436" i="4"/>
  <c r="AH978" i="5"/>
  <c r="AH643" i="5"/>
  <c r="AH1157" i="4"/>
  <c r="AH855" i="4"/>
  <c r="AH427" i="4"/>
  <c r="AH322" i="4"/>
  <c r="AH979" i="4"/>
  <c r="AH1147" i="4"/>
  <c r="AH717" i="5"/>
  <c r="AH1176" i="5"/>
  <c r="AH376" i="5"/>
  <c r="AH876" i="4"/>
  <c r="AH565" i="5"/>
  <c r="AH881" i="5"/>
  <c r="AH981" i="5"/>
  <c r="AH1003" i="4"/>
  <c r="AH443" i="5"/>
  <c r="AH188" i="4"/>
  <c r="AH1141" i="4"/>
  <c r="AH399" i="4"/>
  <c r="AH1137" i="5"/>
  <c r="AH501" i="4"/>
  <c r="AH423" i="4"/>
  <c r="AH164" i="5"/>
  <c r="AH682" i="4"/>
  <c r="AH260" i="5"/>
  <c r="AH1285" i="5"/>
  <c r="AH1142" i="5"/>
  <c r="AH186" i="5"/>
  <c r="AH898" i="4"/>
  <c r="AH836" i="5"/>
  <c r="AH335" i="4"/>
  <c r="AH834" i="5"/>
  <c r="AH839" i="4"/>
  <c r="AH835" i="4"/>
  <c r="AH1281" i="5"/>
  <c r="AH774" i="4"/>
  <c r="AH196" i="5"/>
  <c r="AH1256" i="5"/>
  <c r="AH437" i="4"/>
  <c r="AH554" i="5"/>
  <c r="AH396" i="5"/>
  <c r="AH984" i="4"/>
  <c r="AH219" i="5"/>
  <c r="AH181" i="4"/>
  <c r="AH534" i="4"/>
  <c r="AH462" i="5"/>
  <c r="AH385" i="5"/>
  <c r="AH1018" i="5"/>
  <c r="AH546" i="5"/>
  <c r="AH558" i="4"/>
  <c r="AH258" i="5"/>
  <c r="AH915" i="4"/>
  <c r="AH317" i="4"/>
  <c r="AH599" i="4"/>
  <c r="AH108" i="4"/>
  <c r="AH1214" i="5"/>
  <c r="AH1022" i="4"/>
  <c r="AH659" i="4"/>
  <c r="AH160" i="4"/>
  <c r="AH1225" i="4"/>
  <c r="AH779" i="5"/>
  <c r="AH540" i="5"/>
  <c r="AH627" i="5"/>
  <c r="AH879" i="4"/>
  <c r="AH685" i="4"/>
  <c r="AH747" i="4"/>
  <c r="AH62" i="4"/>
  <c r="AH746" i="5"/>
  <c r="AH568" i="4"/>
  <c r="AH1201" i="4"/>
  <c r="AH123" i="4"/>
  <c r="AH117" i="5"/>
  <c r="AH786" i="5"/>
  <c r="AH1023" i="4"/>
  <c r="AH685" i="5"/>
  <c r="AH457" i="5"/>
  <c r="AH1140" i="4"/>
  <c r="AH597" i="4"/>
  <c r="AH297" i="4"/>
  <c r="AH814" i="4"/>
  <c r="AH315" i="5"/>
  <c r="AH278" i="4"/>
  <c r="AH281" i="5"/>
  <c r="AH1262" i="4"/>
  <c r="AH361" i="5"/>
  <c r="AH1260" i="5"/>
  <c r="AH1183" i="4"/>
  <c r="AH286" i="5"/>
  <c r="AH1035" i="5"/>
  <c r="AH597" i="5"/>
  <c r="AH162" i="5"/>
  <c r="AH1136" i="4"/>
  <c r="AH336" i="5"/>
  <c r="AH656" i="4"/>
  <c r="AH884" i="5"/>
  <c r="AH1239" i="4"/>
  <c r="AH162" i="4"/>
  <c r="AH868" i="4"/>
  <c r="AH580" i="4"/>
  <c r="AH177" i="4"/>
  <c r="AH1035" i="4"/>
  <c r="AH395" i="5"/>
  <c r="AH897" i="4"/>
  <c r="AH1242" i="5"/>
  <c r="AH999" i="4"/>
  <c r="AH658" i="5"/>
  <c r="AH638" i="4"/>
  <c r="AH1260" i="4"/>
  <c r="AH1256" i="4"/>
  <c r="AH1182" i="5"/>
  <c r="AH45" i="5"/>
  <c r="AH865" i="5"/>
  <c r="AH757" i="5"/>
  <c r="AH586" i="5"/>
  <c r="AH1179" i="5"/>
  <c r="AH183" i="5"/>
  <c r="AH218" i="5"/>
  <c r="AH419" i="5"/>
  <c r="AH1104" i="5"/>
  <c r="AH1161" i="5"/>
  <c r="AH878" i="5"/>
  <c r="AH700" i="5"/>
  <c r="AH194" i="5"/>
  <c r="AH38" i="5"/>
  <c r="AH382" i="5"/>
  <c r="AH805" i="4"/>
  <c r="AH641" i="5"/>
  <c r="AH365" i="4"/>
  <c r="AH480" i="5"/>
  <c r="AH1123" i="4"/>
  <c r="AH648" i="5"/>
  <c r="AH958" i="4"/>
  <c r="AH58" i="5"/>
  <c r="AH1062" i="4"/>
  <c r="AH1015" i="4"/>
  <c r="AH1078" i="4"/>
  <c r="AH299" i="5"/>
  <c r="AH1007" i="5"/>
  <c r="AH405" i="5"/>
  <c r="AH882" i="4"/>
  <c r="AH578" i="5"/>
  <c r="AH285" i="4"/>
  <c r="AH825" i="5"/>
  <c r="AH988" i="4"/>
  <c r="AH945" i="4"/>
  <c r="AH928" i="4"/>
  <c r="AH926" i="5"/>
  <c r="AH1162" i="5"/>
  <c r="AH55" i="5"/>
  <c r="AH575" i="4"/>
  <c r="AH918" i="4"/>
  <c r="AH202" i="5"/>
  <c r="AH1082" i="4"/>
  <c r="AH900" i="5"/>
  <c r="AH447" i="5"/>
  <c r="AH121" i="5"/>
  <c r="AH741" i="4"/>
  <c r="AH1125" i="5"/>
  <c r="AH799" i="4"/>
  <c r="AH738" i="5"/>
  <c r="AH358" i="4"/>
  <c r="AH607" i="4"/>
  <c r="AH522" i="5"/>
  <c r="AH706" i="5"/>
  <c r="AH1163" i="4"/>
  <c r="AH784" i="5"/>
  <c r="AH303" i="4"/>
  <c r="AH360" i="5"/>
  <c r="AH104" i="5"/>
  <c r="AH914" i="5"/>
  <c r="AH654" i="5"/>
  <c r="AH386" i="4"/>
  <c r="AH18" i="4"/>
  <c r="AH1087" i="4"/>
  <c r="AH661" i="4"/>
  <c r="AH1185" i="5"/>
  <c r="AH994" i="4"/>
  <c r="AH1246" i="5"/>
  <c r="AH161" i="4"/>
  <c r="AH395" i="4"/>
  <c r="AH381" i="4"/>
  <c r="AH354" i="5"/>
  <c r="AH1254" i="5"/>
  <c r="AH1166" i="5"/>
  <c r="AH338" i="4"/>
  <c r="AH43" i="5"/>
  <c r="AH245" i="5"/>
  <c r="AH1098" i="5"/>
  <c r="AH1107" i="5"/>
  <c r="AH101" i="4"/>
  <c r="AH301" i="4"/>
  <c r="AH939" i="4"/>
  <c r="AH323" i="4"/>
  <c r="AH1054" i="5"/>
  <c r="AH247" i="5"/>
  <c r="AH380" i="4"/>
  <c r="AH697" i="5"/>
  <c r="AH1046" i="4"/>
  <c r="AH1020" i="4"/>
  <c r="AH296" i="5"/>
  <c r="AH677" i="5"/>
  <c r="AH440" i="4"/>
  <c r="AH455" i="5"/>
  <c r="AH1174" i="5"/>
  <c r="AH122" i="5"/>
  <c r="AH947" i="4"/>
  <c r="AH16" i="4"/>
  <c r="AH479" i="5"/>
  <c r="AH398" i="4"/>
  <c r="AH264" i="4"/>
  <c r="AH1177" i="5"/>
  <c r="AH1215" i="4"/>
  <c r="AH1039" i="5"/>
  <c r="AH1077" i="5"/>
  <c r="AH1124" i="5"/>
  <c r="AH806" i="4"/>
  <c r="AH966" i="5"/>
  <c r="AH1266" i="5"/>
  <c r="AH718" i="4"/>
  <c r="AH796" i="5"/>
  <c r="AH284" i="4"/>
  <c r="AH1145" i="4"/>
  <c r="AH115" i="4"/>
  <c r="AH1282" i="4"/>
  <c r="AH59" i="4"/>
  <c r="AH508" i="4"/>
  <c r="AH1278" i="5"/>
  <c r="AH903" i="5"/>
  <c r="AH1076" i="4"/>
  <c r="AH684" i="4"/>
  <c r="AH667" i="4"/>
  <c r="AH1055" i="4"/>
  <c r="AH1026" i="5"/>
  <c r="AH65" i="5"/>
  <c r="AH256" i="4"/>
  <c r="AH295" i="5"/>
  <c r="AH563" i="5"/>
  <c r="AH640" i="5"/>
  <c r="AH854" i="5"/>
  <c r="AH240" i="4"/>
  <c r="AH40" i="4"/>
  <c r="AH827" i="4"/>
  <c r="AH255" i="4"/>
  <c r="AH620" i="4"/>
  <c r="AH668" i="4"/>
  <c r="AH957" i="4"/>
  <c r="AH334" i="4"/>
  <c r="AH1138" i="5"/>
  <c r="AH1141" i="5"/>
  <c r="AH799" i="5"/>
  <c r="AH237" i="5"/>
  <c r="AH219" i="4"/>
  <c r="AH894" i="4"/>
  <c r="AH974" i="4"/>
  <c r="AH27" i="4"/>
  <c r="AH1202" i="4"/>
  <c r="AH628" i="5"/>
  <c r="AH1257" i="4"/>
  <c r="AH120" i="5"/>
  <c r="AH754" i="4"/>
  <c r="AH896" i="4"/>
  <c r="AH123" i="5"/>
  <c r="AH221" i="5"/>
  <c r="AH258" i="4"/>
  <c r="AH248" i="4"/>
  <c r="AH305" i="4"/>
  <c r="AH1008" i="4"/>
  <c r="AH502" i="4"/>
  <c r="AH888" i="4"/>
  <c r="AH785" i="4"/>
  <c r="AH944" i="4"/>
  <c r="AH337" i="5"/>
  <c r="AH348" i="4"/>
  <c r="AH740" i="4"/>
  <c r="AH1114" i="5"/>
  <c r="AH420" i="5"/>
  <c r="AH483" i="5"/>
  <c r="AH779" i="4"/>
  <c r="AH721" i="5"/>
  <c r="AH157" i="5"/>
  <c r="AH525" i="5"/>
  <c r="AH203" i="4"/>
  <c r="AH268" i="4"/>
  <c r="AH57" i="4"/>
  <c r="AH28" i="4"/>
  <c r="AH764" i="5"/>
  <c r="AH756" i="4"/>
  <c r="AH814" i="5"/>
  <c r="AH961" i="4"/>
  <c r="AH266" i="4"/>
  <c r="AH997" i="4"/>
  <c r="AH364" i="5"/>
  <c r="AH1165" i="5"/>
  <c r="AH796" i="4"/>
  <c r="AH22" i="4"/>
  <c r="AH708" i="5"/>
  <c r="AH147" i="4"/>
  <c r="AH1236" i="5"/>
  <c r="AH1056" i="4"/>
  <c r="AH1103" i="5"/>
  <c r="AH1126" i="4"/>
  <c r="AH1105" i="4"/>
  <c r="AH1228" i="4"/>
  <c r="AH926" i="4"/>
  <c r="AH1085" i="5"/>
  <c r="AH981" i="4"/>
  <c r="AH1220" i="5"/>
  <c r="AH17" i="4"/>
  <c r="AH724" i="5"/>
  <c r="AH342" i="4"/>
  <c r="AH768" i="4"/>
  <c r="AH1096" i="5"/>
  <c r="AH360" i="4"/>
  <c r="AH116" i="4"/>
  <c r="AH394" i="4"/>
  <c r="AH26" i="4"/>
  <c r="AH275" i="5"/>
  <c r="AH403" i="5"/>
  <c r="AH861" i="4"/>
  <c r="AH920" i="5"/>
  <c r="AH404" i="4"/>
  <c r="AH1186" i="4"/>
  <c r="AH925" i="4"/>
  <c r="AH76" i="4"/>
  <c r="AH1199" i="5"/>
  <c r="AH736" i="4"/>
  <c r="AH378" i="4"/>
  <c r="AH1285" i="4"/>
  <c r="AH358" i="5"/>
  <c r="AH1226" i="4"/>
  <c r="AH366" i="5"/>
  <c r="AH1266" i="4"/>
  <c r="AH1115" i="5"/>
  <c r="AH1014" i="4"/>
  <c r="AH197" i="4"/>
  <c r="AH1257" i="5"/>
  <c r="AH262" i="5"/>
  <c r="AH158" i="4"/>
  <c r="AH1006" i="4"/>
  <c r="AH1060" i="4"/>
  <c r="AH818" i="4"/>
  <c r="AH362" i="4"/>
  <c r="AH224" i="5"/>
  <c r="AH1137" i="4"/>
  <c r="AH201" i="5"/>
  <c r="AH1075" i="4"/>
  <c r="AH520" i="5"/>
  <c r="AH1246" i="4"/>
  <c r="AH866" i="4"/>
  <c r="AH198" i="4"/>
  <c r="AH407" i="4"/>
  <c r="AH22" i="5"/>
  <c r="AH355" i="4"/>
  <c r="AH243" i="4"/>
  <c r="AH462" i="4"/>
  <c r="AH47" i="5"/>
  <c r="AH322" i="5"/>
  <c r="AH957" i="5"/>
  <c r="AH182" i="4"/>
  <c r="AH656" i="5"/>
  <c r="AH627" i="4"/>
  <c r="AH80" i="4"/>
  <c r="AH1238" i="5"/>
  <c r="AH243" i="5"/>
  <c r="AH156" i="5"/>
  <c r="AH1214" i="4"/>
  <c r="AH505" i="4"/>
  <c r="AH519" i="4"/>
  <c r="AH107" i="5"/>
  <c r="AH639" i="5"/>
  <c r="AH34" i="5"/>
  <c r="AH166" i="5"/>
  <c r="AH336" i="4"/>
  <c r="AH1143" i="4"/>
  <c r="AH863" i="4"/>
  <c r="AH1034" i="5"/>
  <c r="AH422" i="5"/>
  <c r="AH200" i="4"/>
  <c r="AH241" i="5"/>
  <c r="AH581" i="4"/>
  <c r="AH994" i="5"/>
  <c r="AH401" i="4"/>
  <c r="AH804" i="5"/>
  <c r="AH1265" i="5"/>
  <c r="AH386" i="5"/>
  <c r="AH416" i="5"/>
  <c r="AH1162" i="4"/>
  <c r="AH237" i="4"/>
  <c r="AH924" i="5"/>
  <c r="AH160" i="5"/>
  <c r="AH400" i="5"/>
  <c r="AH1208" i="5"/>
  <c r="AH1268" i="4"/>
  <c r="AH319" i="4"/>
  <c r="AH228" i="4"/>
  <c r="AH255" i="5"/>
  <c r="AH175" i="4"/>
  <c r="AH46" i="4"/>
  <c r="AH881" i="4"/>
  <c r="AH843" i="4"/>
  <c r="AH698" i="5"/>
  <c r="AH257" i="4"/>
  <c r="AH678" i="4"/>
  <c r="AH163" i="5"/>
  <c r="AH788" i="4"/>
  <c r="AH543" i="5"/>
  <c r="AH1114" i="4"/>
  <c r="AH341" i="5"/>
  <c r="AH918" i="5"/>
  <c r="AH203" i="5"/>
  <c r="AH446" i="4"/>
  <c r="AH167" i="5"/>
  <c r="AH408" i="4"/>
  <c r="AH139" i="5"/>
  <c r="AH900" i="4"/>
  <c r="AH959" i="5"/>
  <c r="AH148" i="5"/>
  <c r="AH276" i="5"/>
  <c r="AH146" i="5"/>
  <c r="AH822" i="4"/>
  <c r="AH1084" i="5"/>
  <c r="AH825" i="4"/>
  <c r="AH617" i="4"/>
  <c r="AH265" i="5"/>
  <c r="AH156" i="4"/>
  <c r="AH703" i="5"/>
  <c r="AH504" i="4"/>
  <c r="AH654" i="4"/>
  <c r="AH777" i="5"/>
  <c r="AH287" i="4"/>
  <c r="AH585" i="5"/>
  <c r="AH474" i="4"/>
  <c r="AH476" i="5"/>
  <c r="AH204" i="4"/>
  <c r="AH1028" i="5"/>
  <c r="AH642" i="4"/>
  <c r="AH300" i="4"/>
  <c r="AH722" i="4"/>
  <c r="AH594" i="5"/>
  <c r="AH762" i="5"/>
  <c r="AH1025" i="5"/>
  <c r="AH199" i="4"/>
  <c r="AH1262" i="5"/>
  <c r="AH35" i="4"/>
  <c r="AH776" i="5"/>
  <c r="AH459" i="5"/>
  <c r="AH1056" i="5"/>
  <c r="AH875" i="4"/>
  <c r="AH1178" i="5"/>
  <c r="AH901" i="5"/>
  <c r="AH105" i="4"/>
  <c r="AH1067" i="4"/>
  <c r="AH826" i="5"/>
  <c r="AH1042" i="5"/>
  <c r="AH426" i="4"/>
  <c r="AH535" i="5"/>
  <c r="AH326" i="5"/>
  <c r="AH745" i="5"/>
  <c r="AH1006" i="5"/>
  <c r="AH347" i="5"/>
  <c r="AH442" i="5"/>
  <c r="AH1002" i="4"/>
  <c r="AH535" i="4"/>
  <c r="AH523" i="4"/>
  <c r="AH84" i="4"/>
  <c r="AH837" i="4"/>
  <c r="AH154" i="5"/>
  <c r="AH260" i="4"/>
  <c r="AH786" i="4"/>
  <c r="AH618" i="5"/>
  <c r="AH703" i="4"/>
  <c r="AH582" i="4"/>
  <c r="AH180" i="5"/>
  <c r="AH337" i="4"/>
  <c r="AH883" i="5"/>
  <c r="AH824" i="5"/>
  <c r="AH1217" i="4"/>
  <c r="AH95" i="5"/>
  <c r="AH196" i="4"/>
  <c r="AH141" i="5"/>
  <c r="AH548" i="4"/>
  <c r="AH1206" i="5"/>
  <c r="AH1061" i="5"/>
  <c r="AH1058" i="5"/>
  <c r="AH647" i="4"/>
  <c r="AH862" i="5"/>
  <c r="AH1102" i="4"/>
  <c r="AH106" i="4"/>
  <c r="AH99" i="5"/>
  <c r="AH63" i="4"/>
  <c r="AH226" i="4"/>
  <c r="AH39" i="4"/>
  <c r="AH784" i="4"/>
  <c r="AH103" i="4"/>
  <c r="AH244" i="4"/>
  <c r="AH877" i="4"/>
  <c r="AH963" i="4"/>
  <c r="AH1161" i="4"/>
  <c r="AH968" i="5"/>
  <c r="AH906" i="5"/>
  <c r="AH1107" i="4"/>
  <c r="AH99" i="4"/>
  <c r="AH1181" i="5"/>
  <c r="AH75" i="4"/>
  <c r="AH915" i="5"/>
  <c r="AH802" i="5"/>
  <c r="AH278" i="5"/>
  <c r="AH135" i="4"/>
  <c r="AH85" i="4"/>
  <c r="AH962" i="4"/>
  <c r="AH1106" i="4"/>
  <c r="AH934" i="4"/>
  <c r="AH1139" i="4"/>
  <c r="AH777" i="4"/>
  <c r="AH118" i="5"/>
  <c r="AH907" i="4"/>
  <c r="AH728" i="4"/>
  <c r="AH1019" i="5"/>
  <c r="AH483" i="4"/>
  <c r="AH603" i="5"/>
  <c r="AH1158" i="5"/>
  <c r="AH179" i="4"/>
  <c r="AH521" i="5"/>
  <c r="AH435" i="5"/>
  <c r="AH1174" i="4"/>
  <c r="AH208" i="5"/>
  <c r="AH137" i="5"/>
  <c r="AH403" i="4"/>
  <c r="AH688" i="5"/>
  <c r="AH888" i="5"/>
  <c r="AH222" i="5"/>
  <c r="AH1286" i="4"/>
  <c r="AH98" i="5"/>
  <c r="AH842" i="4"/>
  <c r="AH1200" i="5"/>
  <c r="AH44" i="4"/>
  <c r="AH848" i="5"/>
  <c r="AH1259" i="5"/>
  <c r="AH57" i="5"/>
  <c r="AH1155" i="4"/>
  <c r="AH619" i="5"/>
  <c r="AH295" i="4"/>
  <c r="AH528" i="5"/>
  <c r="AH398" i="5"/>
  <c r="AH467" i="4"/>
  <c r="AH596" i="5"/>
  <c r="AH1016" i="4"/>
  <c r="AH665" i="4"/>
  <c r="AH1245" i="4"/>
  <c r="AH945" i="5"/>
  <c r="AH122" i="4"/>
  <c r="AH1063" i="5"/>
  <c r="AH1017" i="5"/>
  <c r="AH664" i="5"/>
  <c r="AH1165" i="4"/>
  <c r="AH281" i="4"/>
  <c r="AH318" i="5"/>
  <c r="AH155" i="4"/>
  <c r="AH935" i="4"/>
  <c r="AH742" i="5"/>
  <c r="AH1127" i="4"/>
  <c r="AH861" i="5"/>
  <c r="AH14" i="4"/>
  <c r="AH194" i="4"/>
  <c r="AH1205" i="4"/>
  <c r="AH1119" i="5"/>
  <c r="AH1086" i="5"/>
  <c r="AH555" i="5"/>
  <c r="AH1164" i="5"/>
  <c r="AH902" i="4"/>
  <c r="AH496" i="4"/>
  <c r="AH795" i="4"/>
  <c r="AH481" i="4"/>
  <c r="AH216" i="4"/>
  <c r="AH782" i="4"/>
  <c r="AH324" i="5"/>
  <c r="AH1227" i="4"/>
  <c r="AH705" i="4"/>
  <c r="AH1025" i="4"/>
  <c r="AH304" i="5"/>
  <c r="AH594" i="4"/>
  <c r="AH1244" i="5"/>
  <c r="AH1143" i="5"/>
  <c r="AH1223" i="4"/>
  <c r="AH824" i="4"/>
  <c r="AH102" i="4"/>
  <c r="AH562" i="5"/>
  <c r="AH867" i="5"/>
  <c r="AH417" i="5"/>
  <c r="AH1117" i="4"/>
  <c r="AH625" i="5"/>
  <c r="AH227" i="5"/>
  <c r="AH1146" i="5"/>
  <c r="AH343" i="4"/>
  <c r="AH128" i="5"/>
  <c r="AH276" i="4"/>
  <c r="AH586" i="4"/>
  <c r="AH220" i="5"/>
  <c r="AH635" i="4"/>
  <c r="AH274" i="5"/>
  <c r="AH639" i="4"/>
  <c r="AH682" i="5"/>
  <c r="AH441" i="5"/>
  <c r="AH1220" i="4"/>
  <c r="AH1203" i="5"/>
  <c r="AH25" i="5"/>
  <c r="AH607" i="5"/>
  <c r="AH775" i="4"/>
  <c r="AH798" i="5"/>
  <c r="AH638" i="5"/>
  <c r="AH98" i="4"/>
  <c r="AH835" i="5"/>
  <c r="AH168" i="5"/>
  <c r="AH1182" i="4"/>
  <c r="AH916" i="5"/>
  <c r="AH1195" i="4"/>
  <c r="AH845" i="4"/>
  <c r="AH963" i="5"/>
  <c r="AH544" i="5"/>
  <c r="AH284" i="5"/>
  <c r="AH960" i="4"/>
  <c r="AH716" i="5"/>
  <c r="AH356" i="5"/>
  <c r="AH681" i="4"/>
  <c r="AH978" i="4"/>
  <c r="AH1118" i="4"/>
  <c r="AH407" i="5"/>
  <c r="AH62" i="5"/>
  <c r="AH1057" i="4"/>
  <c r="AH488" i="5"/>
  <c r="AH434" i="4"/>
  <c r="AH366" i="4"/>
  <c r="AH466" i="4"/>
  <c r="AH1207" i="5"/>
  <c r="AH615" i="5"/>
  <c r="AH907" i="5"/>
  <c r="AH738" i="4"/>
  <c r="AH582" i="5"/>
  <c r="AH1116" i="5"/>
  <c r="AH1144" i="4"/>
  <c r="AH23" i="5"/>
  <c r="AH1278" i="4"/>
  <c r="AH723" i="4"/>
  <c r="AH408" i="5"/>
  <c r="AH1248" i="4"/>
  <c r="AH1065" i="4"/>
  <c r="AH542" i="5"/>
  <c r="AH397" i="5"/>
  <c r="AH1187" i="4"/>
  <c r="AH200" i="5"/>
  <c r="AH1014" i="5"/>
  <c r="AH1284" i="4"/>
  <c r="AH684" i="5"/>
  <c r="AH240" i="5"/>
  <c r="AH279" i="5"/>
  <c r="AH376" i="4"/>
  <c r="AH347" i="4"/>
  <c r="AH977" i="5"/>
  <c r="AH583" i="5"/>
  <c r="AH441" i="4"/>
  <c r="AH40" i="5"/>
  <c r="AH79" i="4"/>
  <c r="AH405" i="4"/>
  <c r="AH101" i="5"/>
  <c r="AH1184" i="4"/>
  <c r="AH1203" i="4"/>
  <c r="AH454" i="4"/>
  <c r="AH1255" i="5"/>
  <c r="AH724" i="4"/>
  <c r="AH416" i="4"/>
  <c r="AH960" i="5"/>
  <c r="AH1204" i="5"/>
  <c r="AH183" i="4"/>
  <c r="AH556" i="5"/>
  <c r="AH616" i="4"/>
  <c r="AH700" i="4"/>
  <c r="AH822" i="5"/>
  <c r="AH316" i="4"/>
  <c r="AH56" i="5"/>
  <c r="AH785" i="5"/>
  <c r="AH206" i="5"/>
  <c r="AH980" i="4"/>
  <c r="AH1142" i="4"/>
  <c r="AH100" i="4"/>
  <c r="AH178" i="5"/>
  <c r="AH119" i="5"/>
  <c r="AH584" i="5"/>
  <c r="AH882" i="5"/>
  <c r="AH48" i="4"/>
  <c r="AH686" i="5"/>
  <c r="AH124" i="4"/>
  <c r="AH717" i="4"/>
  <c r="AH899" i="5"/>
  <c r="AH1183" i="5"/>
  <c r="AH267" i="4"/>
  <c r="AH443" i="4"/>
  <c r="AH1223" i="5"/>
  <c r="AH1160" i="4"/>
  <c r="AH486" i="5"/>
  <c r="AH646" i="5"/>
  <c r="AH228" i="5"/>
  <c r="AH498" i="5"/>
  <c r="AH914" i="4"/>
  <c r="AH1194" i="5"/>
  <c r="AH458" i="5"/>
  <c r="AH37" i="4"/>
  <c r="AH742" i="4"/>
  <c r="AH1088" i="4"/>
  <c r="AH19" i="5"/>
  <c r="AH623" i="4"/>
  <c r="AH1181" i="4"/>
  <c r="AH1059" i="5"/>
  <c r="AH215" i="4"/>
  <c r="AH564" i="5"/>
  <c r="AH518" i="5"/>
  <c r="AH158" i="5"/>
  <c r="AH74" i="5"/>
  <c r="AH834" i="4"/>
  <c r="AH1135" i="4"/>
  <c r="AH261" i="4"/>
  <c r="AH66" i="5"/>
  <c r="AH544" i="4"/>
  <c r="AH341" i="4"/>
  <c r="AH1058" i="4"/>
  <c r="AH1268" i="5"/>
  <c r="AH979" i="5"/>
  <c r="AH701" i="4"/>
  <c r="AH35" i="5"/>
  <c r="AH1083" i="4"/>
  <c r="AH1083" i="5"/>
  <c r="AH419" i="4"/>
  <c r="AH695" i="5"/>
  <c r="AH647" i="5"/>
  <c r="AH984" i="5"/>
  <c r="AH936" i="4"/>
  <c r="AH755" i="4"/>
  <c r="AH95" i="4"/>
  <c r="AH180" i="4"/>
  <c r="AH24" i="5"/>
  <c r="AH503" i="5"/>
  <c r="AH516" i="4"/>
  <c r="AH59" i="5"/>
  <c r="AH1095" i="5"/>
  <c r="AH254" i="4"/>
  <c r="AH975" i="4"/>
  <c r="AH645" i="4"/>
  <c r="AH321" i="4"/>
  <c r="AH674" i="4"/>
  <c r="AH205" i="4"/>
  <c r="AH707" i="4"/>
  <c r="AH1068" i="5"/>
  <c r="AH600" i="4"/>
  <c r="AH320" i="4"/>
  <c r="AH64" i="5"/>
  <c r="AH641" i="4"/>
  <c r="AH943" i="5"/>
  <c r="AH104" i="4"/>
  <c r="AH468" i="4"/>
  <c r="AH1007" i="4"/>
  <c r="AH1108" i="4"/>
  <c r="AH587" i="4"/>
  <c r="AH224" i="4"/>
  <c r="AH985" i="5"/>
  <c r="AH388" i="4"/>
  <c r="AH265" i="4"/>
  <c r="AH1045" i="5"/>
  <c r="AH1235" i="4"/>
  <c r="AH184" i="5"/>
  <c r="AH141" i="4"/>
  <c r="AH126" i="4"/>
  <c r="AH438" i="4"/>
  <c r="AH1081" i="5"/>
  <c r="AH442" i="4"/>
  <c r="AH1275" i="5"/>
  <c r="AH840" i="4"/>
  <c r="AH675" i="5"/>
  <c r="AH377" i="5"/>
  <c r="AH83" i="5"/>
  <c r="AH626" i="5"/>
  <c r="AH308" i="5"/>
  <c r="AH919" i="5"/>
  <c r="AH1155" i="5"/>
  <c r="AH844" i="5"/>
  <c r="AH1044" i="5"/>
  <c r="AH941" i="4"/>
  <c r="AH24" i="4"/>
  <c r="AH1041" i="5"/>
  <c r="AH503" i="4"/>
  <c r="AH317" i="5"/>
  <c r="AH304" i="4"/>
  <c r="AH306" i="4"/>
  <c r="AH916" i="4"/>
  <c r="AH727" i="4"/>
  <c r="AH1122" i="4"/>
  <c r="AH494" i="5"/>
  <c r="AH306" i="5"/>
  <c r="AH986" i="4"/>
  <c r="AH1103" i="4"/>
  <c r="AH176" i="4"/>
  <c r="AH508" i="5"/>
  <c r="AH86" i="5"/>
  <c r="AH715" i="4"/>
  <c r="AH714" i="5"/>
  <c r="AH286" i="4"/>
  <c r="AH1084" i="4"/>
  <c r="AH444" i="4"/>
  <c r="AH845" i="5"/>
  <c r="AH595" i="5"/>
  <c r="AH263" i="5"/>
  <c r="AH634" i="4"/>
  <c r="AH661" i="5"/>
  <c r="AH1283" i="4"/>
  <c r="AH539" i="4"/>
  <c r="AH665" i="5"/>
  <c r="AH447" i="4"/>
  <c r="AH277" i="5"/>
  <c r="AH415" i="4"/>
  <c r="AH328" i="4"/>
  <c r="AH342" i="5"/>
  <c r="AH842" i="5"/>
  <c r="AH974" i="5"/>
  <c r="AH214" i="4"/>
  <c r="AH602" i="5"/>
  <c r="AH1040" i="5"/>
  <c r="AH1118" i="5"/>
  <c r="AH79" i="5"/>
  <c r="AH1041" i="4"/>
  <c r="AH1176" i="4"/>
  <c r="AH605" i="5"/>
  <c r="AH688" i="4"/>
  <c r="AH217" i="4"/>
  <c r="AH1080" i="4"/>
  <c r="AH262" i="4"/>
  <c r="AH17" i="5"/>
  <c r="AH266" i="5"/>
  <c r="AH716" i="4"/>
  <c r="AH239" i="5"/>
  <c r="AH694" i="5"/>
  <c r="AH1074" i="5"/>
  <c r="AH904" i="4"/>
  <c r="AH467" i="5"/>
  <c r="AH526" i="4"/>
  <c r="AH923" i="4"/>
  <c r="AH362" i="5"/>
  <c r="AH787" i="5"/>
  <c r="AH765" i="5"/>
  <c r="AH837" i="5"/>
  <c r="AH708" i="4"/>
  <c r="AH1062" i="5"/>
  <c r="AH246" i="5"/>
  <c r="AH37" i="5"/>
  <c r="AH937" i="4"/>
  <c r="AH1121" i="5"/>
  <c r="AH80" i="5"/>
  <c r="AH461" i="4"/>
  <c r="AH427" i="5"/>
  <c r="AH38" i="4"/>
  <c r="AH624" i="5"/>
  <c r="AH782" i="5"/>
  <c r="AH1094" i="4"/>
  <c r="AH1001" i="4"/>
  <c r="AH464" i="4"/>
  <c r="AH1221" i="4"/>
  <c r="AH1259" i="4"/>
  <c r="AH1282" i="5"/>
  <c r="AH776" i="4"/>
  <c r="AH735" i="4"/>
  <c r="AH1037" i="4"/>
  <c r="AH1034" i="4"/>
  <c r="AH1016" i="5"/>
  <c r="AH279" i="4"/>
  <c r="AH1197" i="4"/>
  <c r="AH1126" i="5"/>
  <c r="AH1018" i="4"/>
  <c r="AH1038" i="5"/>
  <c r="AH995" i="5"/>
  <c r="AH820" i="4"/>
  <c r="AH584" i="4"/>
  <c r="AH1063" i="4"/>
  <c r="AH1154" i="5"/>
  <c r="AH640" i="4"/>
  <c r="AH941" i="5"/>
  <c r="AH27" i="5"/>
  <c r="AH828" i="4"/>
  <c r="AH617" i="5"/>
  <c r="AH860" i="4"/>
  <c r="AH848" i="4"/>
  <c r="AH484" i="4"/>
  <c r="AH696" i="4"/>
  <c r="AH1276" i="5"/>
  <c r="AH608" i="5"/>
  <c r="AH206" i="4"/>
  <c r="AH644" i="5"/>
  <c r="AH743" i="5"/>
  <c r="AH982" i="5"/>
  <c r="AH545" i="5"/>
  <c r="AH534" i="5"/>
  <c r="AH940" i="4"/>
  <c r="AH1075" i="5"/>
  <c r="AH465" i="5"/>
  <c r="AH20" i="4"/>
  <c r="AH144" i="4"/>
  <c r="AH381" i="5"/>
  <c r="AH1237" i="4"/>
  <c r="AH1164" i="4"/>
  <c r="AH359" i="5"/>
  <c r="AH275" i="4"/>
  <c r="AH821" i="5"/>
  <c r="AH428" i="5"/>
  <c r="AH967" i="4"/>
  <c r="AH868" i="5"/>
  <c r="AH561" i="5"/>
  <c r="AH517" i="4"/>
  <c r="AH184" i="4"/>
  <c r="AH958" i="5"/>
  <c r="AH961" i="5"/>
  <c r="AH1241" i="5"/>
  <c r="AH1237" i="5"/>
  <c r="AH361" i="4"/>
  <c r="AH1186" i="5"/>
  <c r="AH338" i="5"/>
  <c r="AH1280" i="4"/>
  <c r="AH567" i="4"/>
  <c r="AH999" i="5"/>
  <c r="AH521" i="4"/>
  <c r="AH345" i="5"/>
  <c r="AH558" i="5"/>
  <c r="AH574" i="5"/>
  <c r="AH106" i="5"/>
  <c r="AH197" i="5"/>
  <c r="AH988" i="5"/>
  <c r="AH583" i="4"/>
  <c r="AH759" i="4"/>
  <c r="AH966" i="4"/>
  <c r="AH1064" i="4"/>
  <c r="AH163" i="4"/>
  <c r="AH76" i="5"/>
  <c r="AH562" i="4"/>
  <c r="AH781" i="4"/>
  <c r="AH495" i="5"/>
  <c r="AH463" i="5"/>
  <c r="AH559" i="4"/>
  <c r="AH195" i="5"/>
  <c r="AH1128" i="4"/>
  <c r="AH516" i="5"/>
  <c r="AH714" i="4"/>
  <c r="AH1221" i="5"/>
  <c r="AH548" i="5"/>
  <c r="AH686" i="4"/>
  <c r="AH1099" i="4"/>
  <c r="AH748" i="5"/>
  <c r="AH400" i="4"/>
  <c r="AH424" i="4"/>
  <c r="AH1002" i="5"/>
  <c r="AH421" i="5"/>
  <c r="AH125" i="4"/>
  <c r="AH445" i="5"/>
  <c r="AH207" i="5"/>
  <c r="AH125" i="5"/>
  <c r="AH146" i="4"/>
  <c r="AH238" i="4"/>
  <c r="AH676" i="5"/>
  <c r="AH1188" i="5"/>
  <c r="AH816" i="4"/>
  <c r="AH1197" i="5"/>
  <c r="AH927" i="4"/>
  <c r="AH947" i="5"/>
  <c r="AH725" i="5"/>
  <c r="AH179" i="5"/>
  <c r="AH459" i="4"/>
  <c r="AH186" i="4"/>
  <c r="AH843" i="5"/>
  <c r="AH942" i="5"/>
  <c r="AH660" i="4"/>
  <c r="AH660" i="5"/>
  <c r="AH765" i="4"/>
  <c r="AH1194" i="4"/>
  <c r="AH134" i="4"/>
  <c r="AH177" i="5"/>
  <c r="AH83" i="4"/>
  <c r="AH985" i="4"/>
  <c r="AH87" i="5"/>
  <c r="AH75" i="5"/>
  <c r="AH954" i="4"/>
  <c r="AH885" i="5"/>
  <c r="AH1208" i="4"/>
  <c r="AH288" i="5"/>
  <c r="AH739" i="5"/>
  <c r="AH1098" i="4"/>
  <c r="AH576" i="4"/>
  <c r="AH20" i="5"/>
  <c r="AH1206" i="4"/>
  <c r="AH1235" i="5"/>
  <c r="AH734" i="4"/>
  <c r="AH139" i="4"/>
  <c r="AH602" i="4"/>
  <c r="AH465" i="4"/>
  <c r="AH201" i="4"/>
  <c r="AH346" i="5"/>
  <c r="AH136" i="4"/>
  <c r="AH797" i="4"/>
  <c r="AH138" i="4"/>
  <c r="AH838" i="4"/>
  <c r="AH1258" i="5"/>
  <c r="AH956" i="5"/>
  <c r="AH226" i="5"/>
  <c r="AH36" i="5"/>
  <c r="AH1101" i="4"/>
  <c r="AH268" i="5"/>
  <c r="AH455" i="4"/>
  <c r="AH199" i="5"/>
  <c r="AH616" i="5"/>
  <c r="AH718" i="5"/>
  <c r="AH1097" i="4"/>
  <c r="AH355" i="5"/>
  <c r="AH64" i="4"/>
  <c r="AH1100" i="5"/>
  <c r="AH437" i="5"/>
  <c r="AH215" i="5"/>
  <c r="AH817" i="5"/>
  <c r="AH74" i="4"/>
  <c r="AH1277" i="5"/>
  <c r="AH879" i="5"/>
  <c r="AH744" i="5"/>
  <c r="AH363" i="4"/>
  <c r="AH383" i="4"/>
  <c r="AH1088" i="5"/>
  <c r="AH68" i="5"/>
  <c r="AH1059" i="4"/>
  <c r="AH740" i="5"/>
  <c r="AH864" i="5"/>
  <c r="AH464" i="5"/>
  <c r="AH780" i="4"/>
  <c r="AH977" i="4"/>
  <c r="AH155" i="5"/>
  <c r="AH1154" i="4"/>
  <c r="AH1196" i="5"/>
  <c r="AH1026" i="4"/>
  <c r="AH82" i="4"/>
  <c r="AH565" i="4"/>
  <c r="AH579" i="5"/>
  <c r="AH19" i="4"/>
  <c r="AH440" i="5"/>
  <c r="AH81" i="5"/>
  <c r="AH34" i="4"/>
  <c r="AH643" i="4"/>
  <c r="AH566" i="4"/>
  <c r="AH543" i="4"/>
  <c r="AH622" i="4"/>
  <c r="AH715" i="5"/>
  <c r="AH138" i="5"/>
  <c r="AH1287" i="4"/>
  <c r="AH154" i="4"/>
  <c r="AH339" i="5"/>
  <c r="AH560" i="4"/>
  <c r="AH763" i="4"/>
  <c r="AH857" i="4"/>
  <c r="AH48" i="5"/>
  <c r="AH626" i="4"/>
  <c r="AH55" i="4"/>
  <c r="AH1079" i="4"/>
  <c r="AH1045" i="4"/>
  <c r="AH808" i="5"/>
  <c r="AH1238" i="4"/>
  <c r="AH202" i="4"/>
  <c r="AH807" i="5"/>
  <c r="AH420" i="4"/>
  <c r="AH1120" i="4"/>
  <c r="AH1159" i="5"/>
  <c r="AH728" i="5"/>
  <c r="AH1027" i="5"/>
  <c r="AH846" i="4"/>
  <c r="AH446" i="5"/>
  <c r="AH435" i="4"/>
  <c r="AH662" i="5"/>
  <c r="AH666" i="5"/>
  <c r="AH298" i="4"/>
  <c r="AH1255" i="4"/>
  <c r="AH679" i="4"/>
  <c r="AH721" i="4"/>
  <c r="AH959" i="4"/>
  <c r="AH1274" i="5"/>
  <c r="AH137" i="4"/>
  <c r="AH1048" i="4"/>
  <c r="AH339" i="4"/>
  <c r="AH767" i="4"/>
  <c r="AH505" i="5"/>
  <c r="AH696" i="5"/>
  <c r="AH1279" i="5"/>
  <c r="AH334" i="5"/>
  <c r="AH267" i="5"/>
  <c r="AH1216" i="4"/>
  <c r="AH846" i="5"/>
  <c r="AH962" i="5"/>
  <c r="AH1236" i="4"/>
  <c r="AH576" i="5"/>
  <c r="AH234" i="4"/>
  <c r="AH764" i="4"/>
  <c r="AH1222" i="5"/>
  <c r="AH885" i="4"/>
  <c r="AH518" i="4"/>
  <c r="AH1105" i="5"/>
  <c r="AH1198" i="5"/>
  <c r="AH1225" i="5"/>
  <c r="AH676" i="4"/>
  <c r="AH54" i="4"/>
  <c r="AH886" i="4"/>
  <c r="AH257" i="5"/>
  <c r="AH174" i="4"/>
  <c r="AH187" i="4"/>
  <c r="AH1066" i="4"/>
  <c r="AH624" i="4"/>
  <c r="AH759" i="5"/>
  <c r="AH1135" i="5"/>
  <c r="AH795" i="5"/>
  <c r="AH238" i="5"/>
  <c r="AH706" i="4"/>
  <c r="AH1040" i="4"/>
  <c r="AH1288" i="5"/>
  <c r="AH1281" i="4"/>
  <c r="AH546" i="4"/>
  <c r="AH1117" i="5"/>
  <c r="AH1115" i="4"/>
  <c r="AH1243" i="4"/>
  <c r="AH679" i="5"/>
  <c r="AH968" i="4"/>
  <c r="AH1068" i="4"/>
  <c r="AH174" i="5"/>
  <c r="AH818" i="5"/>
  <c r="AH478" i="4"/>
  <c r="AH417" i="4"/>
  <c r="AH143" i="5"/>
  <c r="AH1247" i="5"/>
  <c r="AH615" i="4"/>
  <c r="AH463" i="4"/>
  <c r="AH537" i="4"/>
  <c r="AH1258" i="4"/>
  <c r="AH422" i="4"/>
  <c r="AH498" i="4"/>
  <c r="AH1003" i="5"/>
  <c r="AH658" i="4"/>
  <c r="AH414" i="5"/>
  <c r="AH274" i="4"/>
  <c r="AH527" i="4"/>
  <c r="AH614" i="5"/>
  <c r="AH1044" i="4"/>
  <c r="AH256" i="5"/>
  <c r="AH178" i="4"/>
  <c r="AH78" i="5"/>
  <c r="AH344" i="5"/>
  <c r="AH127" i="4"/>
  <c r="AH628" i="4"/>
  <c r="AH955" i="4"/>
  <c r="AH364" i="4"/>
  <c r="AH321" i="5"/>
  <c r="AH778" i="5"/>
  <c r="AH85" i="5"/>
  <c r="AH1064" i="5"/>
  <c r="AH526" i="5"/>
  <c r="AH880" i="5"/>
  <c r="AH105" i="5"/>
  <c r="AH42" i="5"/>
  <c r="AH902" i="5"/>
  <c r="AH1195" i="5"/>
  <c r="AH1136" i="5"/>
  <c r="AH368" i="5"/>
  <c r="AH327" i="4"/>
  <c r="AH96" i="4"/>
  <c r="AH683" i="5"/>
  <c r="AH524" i="5"/>
  <c r="AH983" i="4"/>
  <c r="AH720" i="4"/>
  <c r="AH854" i="4"/>
  <c r="AH217" i="5"/>
  <c r="AH563" i="4"/>
  <c r="AH561" i="4"/>
  <c r="AH883" i="4"/>
  <c r="AH823" i="4"/>
  <c r="AH701" i="5"/>
  <c r="AH438" i="5"/>
  <c r="AH965" i="4"/>
  <c r="AH58" i="4"/>
  <c r="AH143" i="4"/>
  <c r="AH760" i="4"/>
  <c r="AH1004" i="5"/>
  <c r="AH214" i="5"/>
  <c r="AH1036" i="5"/>
  <c r="AH674" i="5"/>
  <c r="AH905" i="4"/>
  <c r="AH702" i="5"/>
  <c r="AH61" i="4"/>
  <c r="AH344" i="4"/>
  <c r="AH778" i="4"/>
  <c r="AH216" i="5"/>
  <c r="AH460" i="5"/>
  <c r="AH1000" i="5"/>
  <c r="AH746" i="4"/>
  <c r="AH757" i="4"/>
  <c r="AH1180" i="5"/>
  <c r="AH359" i="4"/>
  <c r="AH96" i="5"/>
  <c r="AH815" i="4"/>
  <c r="AH664" i="4"/>
  <c r="AH579" i="4"/>
  <c r="AH1128" i="5"/>
  <c r="AH1263" i="5"/>
  <c r="AH114" i="5"/>
  <c r="AH54" i="5"/>
  <c r="AH1096" i="4"/>
  <c r="AH1015" i="5"/>
  <c r="AH168" i="4"/>
  <c r="AH479" i="4"/>
  <c r="AH1167" i="4"/>
  <c r="AH662" i="4"/>
  <c r="AH254" i="5"/>
  <c r="AH484" i="5"/>
  <c r="AH421" i="4"/>
  <c r="AH161" i="5"/>
  <c r="AH297" i="5"/>
  <c r="AH77" i="5"/>
  <c r="AH801" i="4"/>
  <c r="AH919" i="4"/>
  <c r="AH157" i="4"/>
  <c r="AH384" i="4"/>
  <c r="AH644" i="4"/>
  <c r="AH259" i="5"/>
  <c r="AH681" i="5"/>
  <c r="AH619" i="4"/>
  <c r="AH517" i="5"/>
  <c r="AH198" i="5"/>
  <c r="AH1024" i="5"/>
  <c r="AH766" i="4"/>
  <c r="AH560" i="5"/>
  <c r="AH97" i="4"/>
  <c r="AH637" i="5"/>
  <c r="AH500" i="5"/>
  <c r="AH737" i="5"/>
  <c r="AH251" i="5" l="1"/>
  <c r="Z27" i="10" s="1"/>
  <c r="AH51" i="5"/>
  <c r="Z7" i="10" s="1"/>
  <c r="AH111" i="5"/>
  <c r="Z13" i="10" s="1"/>
  <c r="AH671" i="5"/>
  <c r="Z69" i="10" s="1"/>
  <c r="AH211" i="5"/>
  <c r="Z23" i="10" s="1"/>
  <c r="AH851" i="4"/>
  <c r="Z86" i="10" s="1"/>
  <c r="AH611" i="5"/>
  <c r="Z63" i="10" s="1"/>
  <c r="AH271" i="4"/>
  <c r="Z28" i="10" s="1"/>
  <c r="AH411" i="5"/>
  <c r="Z43" i="10" s="1"/>
  <c r="AH171" i="5"/>
  <c r="Z19" i="10" s="1"/>
  <c r="AH171" i="4"/>
  <c r="Z18" i="10" s="1"/>
  <c r="AH51" i="4"/>
  <c r="Z6" i="10" s="1"/>
  <c r="AH231" i="4"/>
  <c r="Z24" i="10" s="1"/>
  <c r="AH331" i="5"/>
  <c r="Z35" i="10" s="1"/>
  <c r="AH1271" i="5"/>
  <c r="Z129" i="10" s="1"/>
  <c r="AH151" i="4"/>
  <c r="Z16" i="10" s="1"/>
  <c r="AH31" i="4"/>
  <c r="Z4" i="10" s="1"/>
  <c r="AH1151" i="4"/>
  <c r="Z116" i="10" s="1"/>
  <c r="AH71" i="4"/>
  <c r="Z8" i="10" s="1"/>
  <c r="AH731" i="4"/>
  <c r="Z74" i="10" s="1"/>
  <c r="AH951" i="4"/>
  <c r="Z96" i="10" s="1"/>
  <c r="AH131" i="4"/>
  <c r="Z14" i="10" s="1"/>
  <c r="AH1191" i="4"/>
  <c r="Z120" i="10" s="1"/>
  <c r="AH711" i="4"/>
  <c r="Z72" i="10" s="1"/>
  <c r="AH571" i="5"/>
  <c r="Z59" i="10" s="1"/>
  <c r="AH531" i="5"/>
  <c r="Z55" i="10" s="1"/>
  <c r="AH1151" i="5"/>
  <c r="Z117" i="10" s="1"/>
  <c r="AH1031" i="4"/>
  <c r="Z104" i="10" s="1"/>
  <c r="AH1091" i="4"/>
  <c r="Z110" i="10" s="1"/>
  <c r="AH1071" i="5"/>
  <c r="Z109" i="10" s="1"/>
  <c r="AH691" i="5"/>
  <c r="Z71" i="10" s="1"/>
  <c r="AH211" i="4"/>
  <c r="Z22" i="10" s="1"/>
  <c r="AH971" i="5"/>
  <c r="Z99" i="10" s="1"/>
  <c r="AH631" i="4"/>
  <c r="Z64" i="10" s="1"/>
  <c r="AH711" i="5"/>
  <c r="Z73" i="10" s="1"/>
  <c r="AH491" i="5"/>
  <c r="Z51" i="10" s="1"/>
  <c r="AH671" i="4"/>
  <c r="Z68" i="10" s="1"/>
  <c r="AH251" i="4"/>
  <c r="Z26" i="10" s="1"/>
  <c r="AH831" i="4"/>
  <c r="Z84" i="10" s="1"/>
  <c r="AH71" i="5"/>
  <c r="Z9" i="10" s="1"/>
  <c r="AH1191" i="5"/>
  <c r="Z121" i="10" s="1"/>
  <c r="AH911" i="4"/>
  <c r="Z92" i="10" s="1"/>
  <c r="AH451" i="4"/>
  <c r="Z46" i="10" s="1"/>
  <c r="AH1011" i="5"/>
  <c r="Z103" i="10" s="1"/>
  <c r="AH431" i="4"/>
  <c r="Z44" i="10" s="1"/>
  <c r="AH271" i="5"/>
  <c r="Z29" i="10" s="1"/>
  <c r="AH591" i="4"/>
  <c r="Z60" i="10" s="1"/>
  <c r="AH191" i="4"/>
  <c r="Z20" i="10" s="1"/>
  <c r="AH11" i="4"/>
  <c r="Z2" i="10" s="1"/>
  <c r="AH1171" i="4"/>
  <c r="Z118" i="10" s="1"/>
  <c r="AH931" i="4"/>
  <c r="Z94" i="10" s="1"/>
  <c r="AH151" i="5"/>
  <c r="Z17" i="10" s="1"/>
  <c r="AH591" i="5"/>
  <c r="Z61" i="10" s="1"/>
  <c r="AH471" i="4"/>
  <c r="Z48" i="10" s="1"/>
  <c r="AH651" i="4"/>
  <c r="Z66" i="10" s="1"/>
  <c r="AH1111" i="4"/>
  <c r="Z112" i="10" s="1"/>
  <c r="AH991" i="5"/>
  <c r="Z101" i="10" s="1"/>
  <c r="AH1031" i="5"/>
  <c r="Z105" i="10" s="1"/>
  <c r="AH31" i="5"/>
  <c r="Z5" i="10" s="1"/>
  <c r="AH1211" i="4"/>
  <c r="Z122" i="10" s="1"/>
  <c r="AH1011" i="4"/>
  <c r="Z102" i="10" s="1"/>
  <c r="AH391" i="4"/>
  <c r="Z40" i="10" s="1"/>
  <c r="AH811" i="5"/>
  <c r="Z83" i="10" s="1"/>
  <c r="AH1111" i="5"/>
  <c r="Z113" i="10" s="1"/>
  <c r="AH751" i="4"/>
  <c r="Z76" i="10" s="1"/>
  <c r="AH971" i="4"/>
  <c r="Z98" i="10" s="1"/>
  <c r="AH891" i="4"/>
  <c r="Z90" i="10" s="1"/>
  <c r="AH331" i="4"/>
  <c r="Z34" i="10" s="1"/>
  <c r="AH851" i="5"/>
  <c r="Z87" i="10" s="1"/>
  <c r="AH1171" i="5"/>
  <c r="Z119" i="10" s="1"/>
  <c r="AH1051" i="5"/>
  <c r="Z107" i="10" s="1"/>
  <c r="AH1251" i="5"/>
  <c r="Z127" i="10" s="1"/>
  <c r="AH351" i="5"/>
  <c r="Z37" i="10" s="1"/>
  <c r="AH991" i="4"/>
  <c r="Z100" i="10" s="1"/>
  <c r="AH651" i="5"/>
  <c r="Z67" i="10" s="1"/>
  <c r="AH911" i="5"/>
  <c r="Z93" i="10" s="1"/>
  <c r="AH191" i="5"/>
  <c r="Z21" i="10" s="1"/>
  <c r="AH811" i="4"/>
  <c r="Z82" i="10" s="1"/>
  <c r="AH1211" i="5"/>
  <c r="Z123" i="10" s="1"/>
  <c r="AH531" i="4"/>
  <c r="Z54" i="10" s="1"/>
  <c r="AH551" i="5"/>
  <c r="Z57" i="10" s="1"/>
  <c r="AH771" i="4"/>
  <c r="Z78" i="10" s="1"/>
  <c r="AH831" i="5"/>
  <c r="Z85" i="10" s="1"/>
  <c r="AH631" i="5"/>
  <c r="Z65" i="10" s="1"/>
  <c r="AH791" i="4"/>
  <c r="Z80" i="10" s="1"/>
  <c r="AH691" i="4"/>
  <c r="Z70" i="10" s="1"/>
  <c r="AH1271" i="4"/>
  <c r="Z128" i="10" s="1"/>
  <c r="AH951" i="5"/>
  <c r="Z97" i="10" s="1"/>
  <c r="AH731" i="5"/>
  <c r="Z75" i="10" s="1"/>
  <c r="AH351" i="4"/>
  <c r="Z36" i="10" s="1"/>
  <c r="AH931" i="5"/>
  <c r="Z95" i="10" s="1"/>
  <c r="AH91" i="4"/>
  <c r="Z10" i="10" s="1"/>
  <c r="AH871" i="5"/>
  <c r="Z89" i="10" s="1"/>
  <c r="AH471" i="5"/>
  <c r="Z49" i="10" s="1"/>
  <c r="AH291" i="4"/>
  <c r="Z30" i="10" s="1"/>
  <c r="AH451" i="5"/>
  <c r="Z47" i="10" s="1"/>
  <c r="AH311" i="4"/>
  <c r="Z32" i="10" s="1"/>
  <c r="AH1091" i="5"/>
  <c r="Z111" i="10" s="1"/>
  <c r="AH411" i="4"/>
  <c r="Z42" i="10" s="1"/>
  <c r="AH291" i="5"/>
  <c r="Z31" i="10" s="1"/>
  <c r="AH1231" i="4"/>
  <c r="Z124" i="10" s="1"/>
  <c r="AH491" i="4"/>
  <c r="Z50" i="10" s="1"/>
  <c r="AH751" i="5"/>
  <c r="Z77" i="10" s="1"/>
  <c r="AH11" i="5"/>
  <c r="Z3" i="10" s="1"/>
  <c r="AH91" i="5"/>
  <c r="Z11" i="10" s="1"/>
  <c r="AH111" i="4"/>
  <c r="Z12" i="10" s="1"/>
  <c r="AH871" i="4"/>
  <c r="Z88" i="10" s="1"/>
  <c r="AH611" i="4"/>
  <c r="Z62" i="10" s="1"/>
  <c r="AH131" i="5"/>
  <c r="Z15" i="10" s="1"/>
  <c r="AH571" i="4"/>
  <c r="Z58" i="10" s="1"/>
  <c r="AH371" i="4"/>
  <c r="Z38" i="10" s="1"/>
  <c r="AH1131" i="4"/>
  <c r="Z114" i="10" s="1"/>
  <c r="AH1131" i="5"/>
  <c r="Z115" i="10" s="1"/>
  <c r="AH771" i="5"/>
  <c r="Z79" i="10" s="1"/>
  <c r="AH551" i="4"/>
  <c r="Z56" i="10" s="1"/>
  <c r="AH231" i="5"/>
  <c r="Z25" i="10" s="1"/>
  <c r="AH431" i="5"/>
  <c r="Z45" i="10" s="1"/>
  <c r="AH891" i="5"/>
  <c r="Z91" i="10" s="1"/>
  <c r="AH1251" i="4"/>
  <c r="Z126" i="10" s="1"/>
  <c r="AH1071" i="4"/>
  <c r="Z108" i="10" s="1"/>
  <c r="AH791" i="5"/>
  <c r="Z81" i="10" s="1"/>
  <c r="AH311" i="5"/>
  <c r="Z33" i="10" s="1"/>
  <c r="AH371" i="5"/>
  <c r="Z39" i="10" s="1"/>
  <c r="AH1231" i="5"/>
  <c r="Z125" i="10" s="1"/>
  <c r="AH511" i="5"/>
  <c r="Z53" i="10" s="1"/>
  <c r="AH391" i="5"/>
  <c r="Z41" i="10" s="1"/>
  <c r="AH511" i="4"/>
  <c r="Z52" i="10" s="1"/>
  <c r="AH1051" i="4"/>
  <c r="Z106" i="10" s="1"/>
</calcChain>
</file>

<file path=xl/sharedStrings.xml><?xml version="1.0" encoding="utf-8"?>
<sst xmlns="http://schemas.openxmlformats.org/spreadsheetml/2006/main" count="28199" uniqueCount="9762">
  <si>
    <t>Algemene informatie</t>
  </si>
  <si>
    <t>A2-versie: v5.00</t>
  </si>
  <si>
    <t>x</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</si>
  <si>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</si>
  <si>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 xml:space="preserve">Vereniging: </t>
  </si>
  <si>
    <t>Oranje Wit (D)</t>
  </si>
  <si>
    <t xml:space="preserve">Dameskorfbal? </t>
  </si>
  <si>
    <t>Nee</t>
  </si>
  <si>
    <t xml:space="preserve">Naam invuller: </t>
  </si>
  <si>
    <t>PE Wolff</t>
  </si>
  <si>
    <t xml:space="preserve">Rel.code: </t>
  </si>
  <si>
    <t xml:space="preserve">Functie: </t>
  </si>
  <si>
    <t>Technische Commissie</t>
  </si>
  <si>
    <t xml:space="preserve">Plaats: </t>
  </si>
  <si>
    <t xml:space="preserve">Tel.nr.: </t>
  </si>
  <si>
    <t>0645650818</t>
  </si>
  <si>
    <t xml:space="preserve">District: </t>
  </si>
  <si>
    <t xml:space="preserve">E-mailadres: </t>
  </si>
  <si>
    <t>pewolff@gmail.com</t>
  </si>
  <si>
    <t xml:space="preserve">Regio: </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</si>
  <si>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</si>
  <si>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</si>
  <si>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Clubnr.</t>
  </si>
  <si>
    <t>Vereniging</t>
  </si>
  <si>
    <t>Relatiecode</t>
  </si>
  <si>
    <t>Oprichtingsdatum</t>
  </si>
  <si>
    <t>Club dubbel</t>
  </si>
  <si>
    <t>Cb</t>
  </si>
  <si>
    <t>RelCode</t>
  </si>
  <si>
    <t>Ldn</t>
  </si>
  <si>
    <t>uw club</t>
  </si>
  <si>
    <t>1</t>
  </si>
  <si>
    <t>2</t>
  </si>
  <si>
    <t>3</t>
  </si>
  <si>
    <t>4</t>
  </si>
  <si>
    <t>5</t>
  </si>
  <si>
    <t>Lidgegevens + indeling leden in nieuwe (kolom C en D) en oude seizoen (kolom PQR)</t>
  </si>
  <si>
    <t>Hieronder uw leden inplakken vanuit sportlink club of zelf intypen. Ook de leden van andere clubs, die in door u op te geven combiteams gaan spelen hieronder opgeven. Eventuele nieuwe leden kunt u er zelf bij typen. 
In kolom C/D invullen in welk team het lid heeft gespeeld in het najaar en naar verwachting zal gaan spelen in het voorjaar.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</si>
  <si>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Sorteer data op:</t>
  </si>
  <si>
    <t>P</t>
  </si>
  <si>
    <t>Q</t>
  </si>
  <si>
    <t>R</t>
  </si>
  <si>
    <t>S</t>
  </si>
  <si>
    <t>C</t>
  </si>
  <si>
    <t>D</t>
  </si>
  <si>
    <t>U</t>
  </si>
  <si>
    <t>V</t>
  </si>
  <si>
    <t>W</t>
  </si>
  <si>
    <t>X</t>
  </si>
  <si>
    <t/>
  </si>
  <si>
    <t>TMV</t>
  </si>
  <si>
    <t>TMZ</t>
  </si>
  <si>
    <t>Veld
NJ20</t>
  </si>
  <si>
    <t>Veld
VJ21</t>
  </si>
  <si>
    <t> </t>
  </si>
  <si>
    <t>MV</t>
  </si>
  <si>
    <t>Rel.Nr</t>
  </si>
  <si>
    <t>Naam &amp; Initialen</t>
  </si>
  <si>
    <t>Roepnaam</t>
  </si>
  <si>
    <t>Geb.Datum</t>
  </si>
  <si>
    <t>Cb
90</t>
  </si>
  <si>
    <t>Cb
01</t>
  </si>
  <si>
    <t>Nj
2019</t>
  </si>
  <si>
    <t>Zaal
1920</t>
  </si>
  <si>
    <t>Vj
2020</t>
  </si>
  <si>
    <t>Nj
2020</t>
  </si>
  <si>
    <t>N
19</t>
  </si>
  <si>
    <t>Z
90</t>
  </si>
  <si>
    <t>V
20</t>
  </si>
  <si>
    <t>N
20</t>
  </si>
  <si>
    <t>Lft</t>
  </si>
  <si>
    <t>Pn</t>
  </si>
  <si>
    <t>Pz</t>
  </si>
  <si>
    <t>Pv</t>
  </si>
  <si>
    <t>ClbCode
1920</t>
  </si>
  <si>
    <t>ClbCode
2021</t>
  </si>
  <si>
    <t>NJ</t>
  </si>
  <si>
    <t>ZL</t>
  </si>
  <si>
    <t>VJ</t>
  </si>
  <si>
    <t>NR</t>
  </si>
  <si>
    <t>Z</t>
  </si>
  <si>
    <t>TEAMS</t>
  </si>
  <si>
    <t>VD</t>
  </si>
  <si>
    <t>N</t>
  </si>
  <si>
    <t>Sortering</t>
  </si>
  <si>
    <t>S1</t>
  </si>
  <si>
    <t>NJH51Q1</t>
  </si>
  <si>
    <t>Verweij, M.</t>
  </si>
  <si>
    <t>Mirthe</t>
  </si>
  <si>
    <t>0</t>
  </si>
  <si>
    <t>1. MV + Naam</t>
  </si>
  <si>
    <t>NJF85B1</t>
  </si>
  <si>
    <t>Klink, X</t>
  </si>
  <si>
    <t>Xanne</t>
  </si>
  <si>
    <t>2. MV + Geb.Datum</t>
  </si>
  <si>
    <t>NJQ72K1</t>
  </si>
  <si>
    <t>Dommisse, R.</t>
  </si>
  <si>
    <t>Robin</t>
  </si>
  <si>
    <t>S2</t>
  </si>
  <si>
    <t>3. Team (nj20) + MV + Naam</t>
  </si>
  <si>
    <t>NKC46R0</t>
  </si>
  <si>
    <t>Broere, D.</t>
  </si>
  <si>
    <t>Dionne</t>
  </si>
  <si>
    <t>S3</t>
  </si>
  <si>
    <t>4. Team (nj20) + MV + Geb.Datum</t>
  </si>
  <si>
    <t>NKD20B1</t>
  </si>
  <si>
    <t>Zuijderwijk, I.D.</t>
  </si>
  <si>
    <t>Ilse</t>
  </si>
  <si>
    <t>S4</t>
  </si>
  <si>
    <t>5. Team (vj21) + MV + Naam</t>
  </si>
  <si>
    <t>M</t>
  </si>
  <si>
    <t>NJG52P6</t>
  </si>
  <si>
    <t>Peuter, de F.</t>
  </si>
  <si>
    <t>Freek</t>
  </si>
  <si>
    <t>S5</t>
  </si>
  <si>
    <t>6. Team (vj21) + MV + Geb.Datum</t>
  </si>
  <si>
    <t>NJF53H2</t>
  </si>
  <si>
    <t>Strijen, van L.A.</t>
  </si>
  <si>
    <t>Lars</t>
  </si>
  <si>
    <t>S6</t>
  </si>
  <si>
    <t>7. NJ2019 + MV + Naam</t>
  </si>
  <si>
    <t>NJF77Y3</t>
  </si>
  <si>
    <t>Klink, M</t>
  </si>
  <si>
    <t>Marijn</t>
  </si>
  <si>
    <t>S7</t>
  </si>
  <si>
    <t>8. ZL1920 + MV + Naam</t>
  </si>
  <si>
    <t>NKD19Y4</t>
  </si>
  <si>
    <t>Driesprong, B.</t>
  </si>
  <si>
    <t>Bart</t>
  </si>
  <si>
    <t>S8</t>
  </si>
  <si>
    <t>9. VJ2020 + MV + Naam</t>
  </si>
  <si>
    <t>NKJ95G2</t>
  </si>
  <si>
    <t>Oppe, M.</t>
  </si>
  <si>
    <t>Mees</t>
  </si>
  <si>
    <t>A1</t>
  </si>
  <si>
    <t>S9</t>
  </si>
  <si>
    <t>NJG35B7</t>
  </si>
  <si>
    <t>Visser, R.</t>
  </si>
  <si>
    <t>Renske</t>
  </si>
  <si>
    <t>S10</t>
  </si>
  <si>
    <t>NJW77M6</t>
  </si>
  <si>
    <t>Schram, M.C.</t>
  </si>
  <si>
    <t>Merel</t>
  </si>
  <si>
    <t>S11</t>
  </si>
  <si>
    <t>NKD16N8</t>
  </si>
  <si>
    <t>Morée, de J.</t>
  </si>
  <si>
    <t>Jessica</t>
  </si>
  <si>
    <t>S12</t>
  </si>
  <si>
    <t>NKD19X7</t>
  </si>
  <si>
    <t>Driesprong, A.</t>
  </si>
  <si>
    <t>Anne</t>
  </si>
  <si>
    <t>S13</t>
  </si>
  <si>
    <t>NKG59L6</t>
  </si>
  <si>
    <t>Dijk, van D.</t>
  </si>
  <si>
    <t>Demi</t>
  </si>
  <si>
    <t>S14</t>
  </si>
  <si>
    <t>NKR20L5</t>
  </si>
  <si>
    <t>Seevinck, D.</t>
  </si>
  <si>
    <t>Djuna</t>
  </si>
  <si>
    <t>S15</t>
  </si>
  <si>
    <t>NGT16K5</t>
  </si>
  <si>
    <t>Naaktgeboren, S.</t>
  </si>
  <si>
    <t>Stefan</t>
  </si>
  <si>
    <t>MW1</t>
  </si>
  <si>
    <t>NJF24X2</t>
  </si>
  <si>
    <t>Kalkeren, van R.</t>
  </si>
  <si>
    <t>MW2</t>
  </si>
  <si>
    <t>NJF95S5</t>
  </si>
  <si>
    <t>Mans, B.</t>
  </si>
  <si>
    <t>Bob</t>
  </si>
  <si>
    <t>MW3</t>
  </si>
  <si>
    <t>NJD65S8</t>
  </si>
  <si>
    <t>Dijk, van J.</t>
  </si>
  <si>
    <t>Joeri</t>
  </si>
  <si>
    <t>MW4</t>
  </si>
  <si>
    <t>NJZ00W3</t>
  </si>
  <si>
    <t>Gent, van T.</t>
  </si>
  <si>
    <t>Tim</t>
  </si>
  <si>
    <t>MW5</t>
  </si>
  <si>
    <t>NGG54V3</t>
  </si>
  <si>
    <t>Batenburg, H</t>
  </si>
  <si>
    <t>Hanneke</t>
  </si>
  <si>
    <t>MW6</t>
  </si>
  <si>
    <t>NJK42D1</t>
  </si>
  <si>
    <t>Ardon, L</t>
  </si>
  <si>
    <t>Linda</t>
  </si>
  <si>
    <t>MW7</t>
  </si>
  <si>
    <t>NJK08X9</t>
  </si>
  <si>
    <t>Gurp, van M</t>
  </si>
  <si>
    <t>G1</t>
  </si>
  <si>
    <t>NJF17P0</t>
  </si>
  <si>
    <t>Leijdsman, R.</t>
  </si>
  <si>
    <t>G2</t>
  </si>
  <si>
    <t>NJG13L1</t>
  </si>
  <si>
    <t>Ardon, E.</t>
  </si>
  <si>
    <t>Esther</t>
  </si>
  <si>
    <t>G3</t>
  </si>
  <si>
    <t>NJX04V6</t>
  </si>
  <si>
    <t>Jong, de C.C.</t>
  </si>
  <si>
    <t>Céline</t>
  </si>
  <si>
    <t>G4</t>
  </si>
  <si>
    <t>NKQ40P2</t>
  </si>
  <si>
    <t>Vlaming, de R.</t>
  </si>
  <si>
    <t>Roy</t>
  </si>
  <si>
    <t>G5</t>
  </si>
  <si>
    <t>NGD51N5</t>
  </si>
  <si>
    <t>Isarin, T P</t>
  </si>
  <si>
    <t>Thomas</t>
  </si>
  <si>
    <t>G6</t>
  </si>
  <si>
    <t>NGW00S1</t>
  </si>
  <si>
    <t>Booy, J</t>
  </si>
  <si>
    <t>Jan</t>
  </si>
  <si>
    <t>NJC17J5</t>
  </si>
  <si>
    <t>Gent, van L</t>
  </si>
  <si>
    <t>Lex</t>
  </si>
  <si>
    <t>A2</t>
  </si>
  <si>
    <t>NJH39X4</t>
  </si>
  <si>
    <t>Brugge, van der B.R.</t>
  </si>
  <si>
    <t>A3</t>
  </si>
  <si>
    <t>NJH51J2</t>
  </si>
  <si>
    <t>Huijgen, J</t>
  </si>
  <si>
    <t>Jeroen</t>
  </si>
  <si>
    <t>A4</t>
  </si>
  <si>
    <t>NFX00K9</t>
  </si>
  <si>
    <t>Nelemans, I.</t>
  </si>
  <si>
    <t>Ingrid</t>
  </si>
  <si>
    <t>A5</t>
  </si>
  <si>
    <t>NFW26V3</t>
  </si>
  <si>
    <t>Assem, van den L.</t>
  </si>
  <si>
    <t>Lisette</t>
  </si>
  <si>
    <t>A6</t>
  </si>
  <si>
    <t>NGQ19P6</t>
  </si>
  <si>
    <t>Laban-Sinke, I.W.</t>
  </si>
  <si>
    <t>A7</t>
  </si>
  <si>
    <t>NJK34W5</t>
  </si>
  <si>
    <t>Ploeg, L</t>
  </si>
  <si>
    <t>Lieke</t>
  </si>
  <si>
    <t>A8</t>
  </si>
  <si>
    <t>NGT43H0</t>
  </si>
  <si>
    <t>Noordam, M.</t>
  </si>
  <si>
    <t>Mirjam</t>
  </si>
  <si>
    <t>A9</t>
  </si>
  <si>
    <t>NJC46R3</t>
  </si>
  <si>
    <t>Wibbens, E.</t>
  </si>
  <si>
    <t>A10</t>
  </si>
  <si>
    <t>NJC15T9</t>
  </si>
  <si>
    <t>Visser-Michelsen, D.</t>
  </si>
  <si>
    <t>Diana</t>
  </si>
  <si>
    <t>B1</t>
  </si>
  <si>
    <t>NFW40D9</t>
  </si>
  <si>
    <t>Boshoven, D.</t>
  </si>
  <si>
    <t>Davy</t>
  </si>
  <si>
    <t>B2</t>
  </si>
  <si>
    <t>NFS90V6</t>
  </si>
  <si>
    <t>Wit, de B.</t>
  </si>
  <si>
    <t>B3</t>
  </si>
  <si>
    <t>NFW92M3</t>
  </si>
  <si>
    <t>Laban, A.J.</t>
  </si>
  <si>
    <t>Antjan</t>
  </si>
  <si>
    <t>B4</t>
  </si>
  <si>
    <t>NFW26G8</t>
  </si>
  <si>
    <t>Noels, A.</t>
  </si>
  <si>
    <t>Arjan</t>
  </si>
  <si>
    <t>B5</t>
  </si>
  <si>
    <t>NGW10M4</t>
  </si>
  <si>
    <t>Jong, de B.</t>
  </si>
  <si>
    <t>Bas</t>
  </si>
  <si>
    <t>B6</t>
  </si>
  <si>
    <t>NGT92Q5</t>
  </si>
  <si>
    <t>Kuperus, S.</t>
  </si>
  <si>
    <t>Steven</t>
  </si>
  <si>
    <t>B7</t>
  </si>
  <si>
    <t>NJQ72J4</t>
  </si>
  <si>
    <t>Zwoll, van S.</t>
  </si>
  <si>
    <t>Simone</t>
  </si>
  <si>
    <t>B8</t>
  </si>
  <si>
    <t>NJH13R4</t>
  </si>
  <si>
    <t>Lacroes, M.J.</t>
  </si>
  <si>
    <t>Jany</t>
  </si>
  <si>
    <t>B9</t>
  </si>
  <si>
    <t>NJX40G9</t>
  </si>
  <si>
    <t>Bax, E. S.</t>
  </si>
  <si>
    <t>Erinn</t>
  </si>
  <si>
    <t>B10</t>
  </si>
  <si>
    <t>NKC46S7</t>
  </si>
  <si>
    <t>Schram, L.J.</t>
  </si>
  <si>
    <t>Lara</t>
  </si>
  <si>
    <t>C1</t>
  </si>
  <si>
    <t>NKG59H8</t>
  </si>
  <si>
    <t>Dommisse, K.</t>
  </si>
  <si>
    <t>Kim</t>
  </si>
  <si>
    <t>C2</t>
  </si>
  <si>
    <t>NKK88P0</t>
  </si>
  <si>
    <t>Slotboom, A.</t>
  </si>
  <si>
    <t>Amber</t>
  </si>
  <si>
    <t>C3</t>
  </si>
  <si>
    <t>NKH35N9</t>
  </si>
  <si>
    <t>Jong, de I.J.</t>
  </si>
  <si>
    <t>Jouke</t>
  </si>
  <si>
    <t>C4</t>
  </si>
  <si>
    <t>NJH76N5</t>
  </si>
  <si>
    <t>Klink, O.C.</t>
  </si>
  <si>
    <t>Olivier</t>
  </si>
  <si>
    <t>C5</t>
  </si>
  <si>
    <t>NJZ00Y7</t>
  </si>
  <si>
    <t>Jager, de S.</t>
  </si>
  <si>
    <t>Sam</t>
  </si>
  <si>
    <t>C6</t>
  </si>
  <si>
    <t>NKC46P6</t>
  </si>
  <si>
    <t>Wall, van der J.</t>
  </si>
  <si>
    <t>Jeffrey</t>
  </si>
  <si>
    <t>C7</t>
  </si>
  <si>
    <t>NLB70W8</t>
  </si>
  <si>
    <t>Friebel, L.</t>
  </si>
  <si>
    <t>Luuk</t>
  </si>
  <si>
    <t>C8</t>
  </si>
  <si>
    <t>NJY83B4</t>
  </si>
  <si>
    <t>Dubbeld, R.</t>
  </si>
  <si>
    <t>Ruben</t>
  </si>
  <si>
    <t>C9</t>
  </si>
  <si>
    <t>NKG59J2</t>
  </si>
  <si>
    <t>Groeneweg, T.D.</t>
  </si>
  <si>
    <t>C10</t>
  </si>
  <si>
    <t>NJY82Z9</t>
  </si>
  <si>
    <t>Dubbeld, T.</t>
  </si>
  <si>
    <t>Tessa</t>
  </si>
  <si>
    <t>C11</t>
  </si>
  <si>
    <t>NKQ14R3</t>
  </si>
  <si>
    <t>Wit, de N.M.T.</t>
  </si>
  <si>
    <t>Nadia</t>
  </si>
  <si>
    <t>C12</t>
  </si>
  <si>
    <t>NKQ13Q3</t>
  </si>
  <si>
    <t>Wit, de S.E.E.</t>
  </si>
  <si>
    <t>Syrah</t>
  </si>
  <si>
    <t>D1</t>
  </si>
  <si>
    <t>NKC46T4</t>
  </si>
  <si>
    <t>Koote, L.D.</t>
  </si>
  <si>
    <t>Laura</t>
  </si>
  <si>
    <t>D2</t>
  </si>
  <si>
    <t>NKW81C0</t>
  </si>
  <si>
    <t>Temme, J.</t>
  </si>
  <si>
    <t>Judith</t>
  </si>
  <si>
    <t>D3</t>
  </si>
  <si>
    <t>NKK27G4</t>
  </si>
  <si>
    <t>Valk, M.E.</t>
  </si>
  <si>
    <t>Marlies</t>
  </si>
  <si>
    <t>D4</t>
  </si>
  <si>
    <t>NKD39Q8</t>
  </si>
  <si>
    <t>Schindler, M.</t>
  </si>
  <si>
    <t>Mark</t>
  </si>
  <si>
    <t>D5</t>
  </si>
  <si>
    <t>NKX56P2</t>
  </si>
  <si>
    <t>Flach, J.H.</t>
  </si>
  <si>
    <t>Joram</t>
  </si>
  <si>
    <t>D6</t>
  </si>
  <si>
    <t>NKQ70H1</t>
  </si>
  <si>
    <t>Klijn, C.L.</t>
  </si>
  <si>
    <t>Calvin</t>
  </si>
  <si>
    <t>D7</t>
  </si>
  <si>
    <t>NKT73W8</t>
  </si>
  <si>
    <t>Driel, van Q.</t>
  </si>
  <si>
    <t>Quinten</t>
  </si>
  <si>
    <t>D8</t>
  </si>
  <si>
    <t>NKN65B6</t>
  </si>
  <si>
    <t>Baars, L.A.</t>
  </si>
  <si>
    <t>D9</t>
  </si>
  <si>
    <t>NMH24Z9</t>
  </si>
  <si>
    <t>Verheijde, P.</t>
  </si>
  <si>
    <t>Petra</t>
  </si>
  <si>
    <t>D10</t>
  </si>
  <si>
    <t>NFW15S4</t>
  </si>
  <si>
    <t>Zwanenburg-Moerman, D.</t>
  </si>
  <si>
    <t>Debita</t>
  </si>
  <si>
    <t>D11</t>
  </si>
  <si>
    <t>NKX56Q9</t>
  </si>
  <si>
    <t>Everaarts, D.</t>
  </si>
  <si>
    <t>Damaris</t>
  </si>
  <si>
    <t>D12</t>
  </si>
  <si>
    <t>NFW41S7</t>
  </si>
  <si>
    <t>Camphens-Moerman, B.</t>
  </si>
  <si>
    <t>Barbara</t>
  </si>
  <si>
    <t>E1</t>
  </si>
  <si>
    <t>NFW28D3</t>
  </si>
  <si>
    <t>Veld, in 't D.</t>
  </si>
  <si>
    <t>Dorien</t>
  </si>
  <si>
    <t>E2</t>
  </si>
  <si>
    <t>NFX24T4</t>
  </si>
  <si>
    <t>Opstal-Haksteen, van T.K.</t>
  </si>
  <si>
    <t>Tamara</t>
  </si>
  <si>
    <t>E3</t>
  </si>
  <si>
    <t>NFW13Y0</t>
  </si>
  <si>
    <t>Kalkeren, van M.</t>
  </si>
  <si>
    <t>Marco</t>
  </si>
  <si>
    <t>E4</t>
  </si>
  <si>
    <t>NKH71P1</t>
  </si>
  <si>
    <t>Kooij, C.W.</t>
  </si>
  <si>
    <t>Wilco</t>
  </si>
  <si>
    <t>E5</t>
  </si>
  <si>
    <t>NFW40B5</t>
  </si>
  <si>
    <t>Belder, E.</t>
  </si>
  <si>
    <t>Erwin</t>
  </si>
  <si>
    <t>E6</t>
  </si>
  <si>
    <t>NFW42X5</t>
  </si>
  <si>
    <t>Jong, 't M.</t>
  </si>
  <si>
    <t>Michiel</t>
  </si>
  <si>
    <t>E7</t>
  </si>
  <si>
    <t>NFV13V8</t>
  </si>
  <si>
    <t>Riet, R.</t>
  </si>
  <si>
    <t>Ronald</t>
  </si>
  <si>
    <t>E8</t>
  </si>
  <si>
    <t>NKJ95L7</t>
  </si>
  <si>
    <t>Milou</t>
  </si>
  <si>
    <t>E9</t>
  </si>
  <si>
    <t>NKJ95M4</t>
  </si>
  <si>
    <t>Brouwer, N.</t>
  </si>
  <si>
    <t>Nynke</t>
  </si>
  <si>
    <t>E10</t>
  </si>
  <si>
    <t>NKW49Y8</t>
  </si>
  <si>
    <t>Volker, L.A.</t>
  </si>
  <si>
    <t>Lisa</t>
  </si>
  <si>
    <t>E11</t>
  </si>
  <si>
    <t>NKQ40Q9</t>
  </si>
  <si>
    <t>Driesprong, M.</t>
  </si>
  <si>
    <t>Meike</t>
  </si>
  <si>
    <t>E12</t>
  </si>
  <si>
    <t>NKR57N5</t>
  </si>
  <si>
    <t>Hooijdonk, van O.</t>
  </si>
  <si>
    <t>Otte</t>
  </si>
  <si>
    <t>E13</t>
  </si>
  <si>
    <t>NKY88T2</t>
  </si>
  <si>
    <t>Uijl, den D.</t>
  </si>
  <si>
    <t>Daniel</t>
  </si>
  <si>
    <t>E14</t>
  </si>
  <si>
    <t>NLL37Q7</t>
  </si>
  <si>
    <t>Timmer, J.</t>
  </si>
  <si>
    <t>Jordan</t>
  </si>
  <si>
    <t>E15</t>
  </si>
  <si>
    <t>NKT15G2</t>
  </si>
  <si>
    <t>Alberts, S.</t>
  </si>
  <si>
    <t>Sem</t>
  </si>
  <si>
    <t>F1</t>
  </si>
  <si>
    <t>NKG18N7</t>
  </si>
  <si>
    <t>Teerds, E.L.</t>
  </si>
  <si>
    <t>Eva</t>
  </si>
  <si>
    <t>F2</t>
  </si>
  <si>
    <t>NKS62Q7</t>
  </si>
  <si>
    <t>Seijner, F.C.</t>
  </si>
  <si>
    <t>Fabiënne</t>
  </si>
  <si>
    <t>F3</t>
  </si>
  <si>
    <t>NKK27B9</t>
  </si>
  <si>
    <t>Fernhout, L.</t>
  </si>
  <si>
    <t>Loïs</t>
  </si>
  <si>
    <t>F4</t>
  </si>
  <si>
    <t>NKR88F7</t>
  </si>
  <si>
    <t>Horst, ter B.A.</t>
  </si>
  <si>
    <t>Bridget</t>
  </si>
  <si>
    <t>F5</t>
  </si>
  <si>
    <t>NKS24M5</t>
  </si>
  <si>
    <t>Verbeek, Y.</t>
  </si>
  <si>
    <t>Yente</t>
  </si>
  <si>
    <t>F6</t>
  </si>
  <si>
    <t>NKK48D6</t>
  </si>
  <si>
    <t>Mol, L.N.A.</t>
  </si>
  <si>
    <t>F7</t>
  </si>
  <si>
    <t>NKV95Q4</t>
  </si>
  <si>
    <t>Fasbender, T.</t>
  </si>
  <si>
    <t>Tijmen</t>
  </si>
  <si>
    <t>F8</t>
  </si>
  <si>
    <t>NKR24P5</t>
  </si>
  <si>
    <t>Hoeve, ten M.</t>
  </si>
  <si>
    <t>Milan</t>
  </si>
  <si>
    <t>F9</t>
  </si>
  <si>
    <t>NKR20M2</t>
  </si>
  <si>
    <t>Seevinck, T.</t>
  </si>
  <si>
    <t>F10</t>
  </si>
  <si>
    <t>NKW21H5</t>
  </si>
  <si>
    <t>Kuijper, D.V.</t>
  </si>
  <si>
    <t>David</t>
  </si>
  <si>
    <t>F11</t>
  </si>
  <si>
    <t>NKW21L3</t>
  </si>
  <si>
    <t>Minkelis, van de J.W.</t>
  </si>
  <si>
    <t>Jonathan</t>
  </si>
  <si>
    <t>F12</t>
  </si>
  <si>
    <t>NLB70X5</t>
  </si>
  <si>
    <t>Friebel, A.</t>
  </si>
  <si>
    <t>Angela</t>
  </si>
  <si>
    <t>NKR09G7</t>
  </si>
  <si>
    <t>Klink, S.L.</t>
  </si>
  <si>
    <t>Suzanne</t>
  </si>
  <si>
    <t>NKR57P9</t>
  </si>
  <si>
    <t>Spijk, van J.M.</t>
  </si>
  <si>
    <t>Jikke</t>
  </si>
  <si>
    <t>NKP41W3</t>
  </si>
  <si>
    <t>Gent, van E.</t>
  </si>
  <si>
    <t>Elsemieke</t>
  </si>
  <si>
    <t>NKL60P7</t>
  </si>
  <si>
    <t>Reus, de K.</t>
  </si>
  <si>
    <t>NLB70Z9</t>
  </si>
  <si>
    <t>Lievaart, C.A.</t>
  </si>
  <si>
    <t>Carlijn</t>
  </si>
  <si>
    <t>NKN65J2</t>
  </si>
  <si>
    <t>Dalen, van F.G.</t>
  </si>
  <si>
    <t>NLR23F9</t>
  </si>
  <si>
    <t>Wijgaart, van de R.L.H.</t>
  </si>
  <si>
    <t>Rick</t>
  </si>
  <si>
    <t>NKW50C2</t>
  </si>
  <si>
    <t>Boon, T.</t>
  </si>
  <si>
    <t>Thijs</t>
  </si>
  <si>
    <t>NKW30G0</t>
  </si>
  <si>
    <t>Vlaming, de J.C.</t>
  </si>
  <si>
    <t>Jens</t>
  </si>
  <si>
    <t>NKR24N1</t>
  </si>
  <si>
    <t>Wijngaarden, van D.N.</t>
  </si>
  <si>
    <t>Dagmar</t>
  </si>
  <si>
    <t>NLS08G2</t>
  </si>
  <si>
    <t>Dubbeld, S.</t>
  </si>
  <si>
    <t>Sanne</t>
  </si>
  <si>
    <t>NLN68P0</t>
  </si>
  <si>
    <t>Canli, D.</t>
  </si>
  <si>
    <t>Dilan</t>
  </si>
  <si>
    <t>NLZ81W0</t>
  </si>
  <si>
    <t>Wijnstekers, I.</t>
  </si>
  <si>
    <t>Isis</t>
  </si>
  <si>
    <t>NKR62S0</t>
  </si>
  <si>
    <t>Dekker, D.</t>
  </si>
  <si>
    <t>Daniëlle</t>
  </si>
  <si>
    <t>NKX36X8</t>
  </si>
  <si>
    <t>Witman, K.</t>
  </si>
  <si>
    <t>Kimberley</t>
  </si>
  <si>
    <t>NLL19Y9</t>
  </si>
  <si>
    <t>Altena, J.D.</t>
  </si>
  <si>
    <t>Jaron</t>
  </si>
  <si>
    <t>NKX56T0</t>
  </si>
  <si>
    <t>Verhagen, L.A.J.</t>
  </si>
  <si>
    <t>Laurens</t>
  </si>
  <si>
    <t>NKW50D9</t>
  </si>
  <si>
    <t>Lange, M.J.D.</t>
  </si>
  <si>
    <t>Mathijs</t>
  </si>
  <si>
    <t>NLC07T4</t>
  </si>
  <si>
    <t>Everaarts, J.D.</t>
  </si>
  <si>
    <t>Jesse</t>
  </si>
  <si>
    <t>NKY17P6</t>
  </si>
  <si>
    <t>Groeneweg, R.K.</t>
  </si>
  <si>
    <t>Roos</t>
  </si>
  <si>
    <t>NLL20B6</t>
  </si>
  <si>
    <t>Wensen, van M.</t>
  </si>
  <si>
    <t>Maud</t>
  </si>
  <si>
    <t>NLB71D8</t>
  </si>
  <si>
    <t>Boshoven, S.A.E.</t>
  </si>
  <si>
    <t>Sara</t>
  </si>
  <si>
    <t>NLF50K8</t>
  </si>
  <si>
    <t>Fasbender, L.</t>
  </si>
  <si>
    <t>Lindi</t>
  </si>
  <si>
    <t>NKX66T5</t>
  </si>
  <si>
    <t>Wietses, J.</t>
  </si>
  <si>
    <t>Joël</t>
  </si>
  <si>
    <t>NLJ47N9</t>
  </si>
  <si>
    <t>IJben, C.</t>
  </si>
  <si>
    <t>Chris</t>
  </si>
  <si>
    <t>NLG59F1</t>
  </si>
  <si>
    <t>Lohuis, J.A.</t>
  </si>
  <si>
    <t>NLG59G8</t>
  </si>
  <si>
    <t>Koster, S.</t>
  </si>
  <si>
    <t>Senne</t>
  </si>
  <si>
    <t>NKW30H7</t>
  </si>
  <si>
    <t>Manduapessy, V.P.</t>
  </si>
  <si>
    <t>Vera</t>
  </si>
  <si>
    <t>NLB70G6</t>
  </si>
  <si>
    <t>Volker, K.N.N.</t>
  </si>
  <si>
    <t>Karlijn</t>
  </si>
  <si>
    <t>NLB70T7</t>
  </si>
  <si>
    <t>Boeije, A.J.</t>
  </si>
  <si>
    <t>NLG57S6</t>
  </si>
  <si>
    <t>Raab, I.A.S.</t>
  </si>
  <si>
    <t>NLB70S0</t>
  </si>
  <si>
    <t>Quarré, E.A.</t>
  </si>
  <si>
    <t>Elena</t>
  </si>
  <si>
    <t>NKT92K1</t>
  </si>
  <si>
    <t>Jongh, de A.</t>
  </si>
  <si>
    <t>Anouk</t>
  </si>
  <si>
    <t>NKR88D3</t>
  </si>
  <si>
    <t>Horst, ter R.N.</t>
  </si>
  <si>
    <t>Renee</t>
  </si>
  <si>
    <t>NKS24S7</t>
  </si>
  <si>
    <t>Wijngaarden, van B.D.</t>
  </si>
  <si>
    <t>Bente</t>
  </si>
  <si>
    <t>NLB71F2</t>
  </si>
  <si>
    <t>Koornneef, W.J.</t>
  </si>
  <si>
    <t>Wouter</t>
  </si>
  <si>
    <t>NLB70Y2</t>
  </si>
  <si>
    <t>Meijer, J.H.</t>
  </si>
  <si>
    <t>Joeke</t>
  </si>
  <si>
    <t>NLP78J5</t>
  </si>
  <si>
    <t>Rijkers, I.B.</t>
  </si>
  <si>
    <t>NLG58Z8</t>
  </si>
  <si>
    <t>Nobel, M.H.M.</t>
  </si>
  <si>
    <t>Merle</t>
  </si>
  <si>
    <t>NLJ47P3</t>
  </si>
  <si>
    <t>Everdingen, van T.</t>
  </si>
  <si>
    <t>NLP78K2</t>
  </si>
  <si>
    <t>Timmer, E.</t>
  </si>
  <si>
    <t>Edith</t>
  </si>
  <si>
    <t>NLG57M4</t>
  </si>
  <si>
    <t>Hoeve, ten S.</t>
  </si>
  <si>
    <t>NLP78B9</t>
  </si>
  <si>
    <t>Verkerke, J.D.</t>
  </si>
  <si>
    <t>Julia</t>
  </si>
  <si>
    <t>NLP77Y7</t>
  </si>
  <si>
    <t>Klein, D.H.</t>
  </si>
  <si>
    <t>Daan</t>
  </si>
  <si>
    <t>NLW81C7</t>
  </si>
  <si>
    <t>Maas, J.G.T.</t>
  </si>
  <si>
    <t>Gijsbert</t>
  </si>
  <si>
    <t>NLL19X2</t>
  </si>
  <si>
    <t>Altena, E.K.</t>
  </si>
  <si>
    <t>Evan</t>
  </si>
  <si>
    <t>NKW52X5</t>
  </si>
  <si>
    <t>Driesprong, J.</t>
  </si>
  <si>
    <t>Jana</t>
  </si>
  <si>
    <t>NLL81G4</t>
  </si>
  <si>
    <t>Manduapessy, M.</t>
  </si>
  <si>
    <t>NLP78N3</t>
  </si>
  <si>
    <t>Wolleswinkel, I.M.S.</t>
  </si>
  <si>
    <t>Iza</t>
  </si>
  <si>
    <t>NLL19T4</t>
  </si>
  <si>
    <t>Wit, de M.</t>
  </si>
  <si>
    <t>Mila</t>
  </si>
  <si>
    <t>NLN05N7</t>
  </si>
  <si>
    <t>Klooster, van der C.</t>
  </si>
  <si>
    <t>Carmen</t>
  </si>
  <si>
    <t>NLG58W7</t>
  </si>
  <si>
    <t>Vaartmans, J.A.</t>
  </si>
  <si>
    <t>Jordi</t>
  </si>
  <si>
    <t>NLG57P5</t>
  </si>
  <si>
    <t>Bäcker, C.J.</t>
  </si>
  <si>
    <t>Tijn</t>
  </si>
  <si>
    <t>NLL19V8</t>
  </si>
  <si>
    <t>Zwanenburg, J.</t>
  </si>
  <si>
    <t>Jack</t>
  </si>
  <si>
    <t>NLG57L7</t>
  </si>
  <si>
    <t>Valk, J.B.</t>
  </si>
  <si>
    <t>Jarno</t>
  </si>
  <si>
    <t>NLP78Q4</t>
  </si>
  <si>
    <t>Sas, M.</t>
  </si>
  <si>
    <t>Maarten</t>
  </si>
  <si>
    <t>NLP77W3</t>
  </si>
  <si>
    <t>Mert, R.</t>
  </si>
  <si>
    <t>Rezzan</t>
  </si>
  <si>
    <t>NLS45N2</t>
  </si>
  <si>
    <t>Kilsdonk, S.A</t>
  </si>
  <si>
    <t>Sophie</t>
  </si>
  <si>
    <t>NLP78C6</t>
  </si>
  <si>
    <t>Verboom, S.</t>
  </si>
  <si>
    <t>Stella</t>
  </si>
  <si>
    <t>NLC07S7</t>
  </si>
  <si>
    <t>Everaarts, A.E.</t>
  </si>
  <si>
    <t>Anna</t>
  </si>
  <si>
    <t>NLP78D3</t>
  </si>
  <si>
    <t>Linden, van der B.S.</t>
  </si>
  <si>
    <t>Benthe</t>
  </si>
  <si>
    <t>NLL20F4</t>
  </si>
  <si>
    <t>Burgt, van de S.</t>
  </si>
  <si>
    <t>Seth</t>
  </si>
  <si>
    <t>NLG58X4</t>
  </si>
  <si>
    <t>Dongen, van F.P.B.</t>
  </si>
  <si>
    <t>NLS85H0</t>
  </si>
  <si>
    <t>Dekker, den O.C.</t>
  </si>
  <si>
    <t>Onno</t>
  </si>
  <si>
    <t>NLD36P9</t>
  </si>
  <si>
    <t>Driesprong, N.</t>
  </si>
  <si>
    <t>Niek</t>
  </si>
  <si>
    <t>NLL37S1</t>
  </si>
  <si>
    <t>Camphens, T.</t>
  </si>
  <si>
    <t>NKY54N3</t>
  </si>
  <si>
    <t>Bouwknegt, L.V.</t>
  </si>
  <si>
    <t>Lianne</t>
  </si>
  <si>
    <t>NLP78G4</t>
  </si>
  <si>
    <t>Bozuwa, J.</t>
  </si>
  <si>
    <t>NLS08K0</t>
  </si>
  <si>
    <t>Oomens, H.</t>
  </si>
  <si>
    <t>Hanna</t>
  </si>
  <si>
    <t>NLV54V3</t>
  </si>
  <si>
    <t>Borsboom, L.</t>
  </si>
  <si>
    <t>Lis</t>
  </si>
  <si>
    <t>NLT96R9</t>
  </si>
  <si>
    <t>Voorbij, D.M.</t>
  </si>
  <si>
    <t>Doeska</t>
  </si>
  <si>
    <t>NLL20G1</t>
  </si>
  <si>
    <t>Burgt, van de E.</t>
  </si>
  <si>
    <t>Elize</t>
  </si>
  <si>
    <t>NLM05B2</t>
  </si>
  <si>
    <t>Vliet, T.M.</t>
  </si>
  <si>
    <t>Tycho</t>
  </si>
  <si>
    <t>NLN28Y3</t>
  </si>
  <si>
    <t>Kuijper, R.A.</t>
  </si>
  <si>
    <t>Raoul</t>
  </si>
  <si>
    <t>NLL49T9</t>
  </si>
  <si>
    <t>Mahabier, J.</t>
  </si>
  <si>
    <t>Jeevan</t>
  </si>
  <si>
    <t>NLH06P8</t>
  </si>
  <si>
    <t>Est, van K.H.T.</t>
  </si>
  <si>
    <t>Koen</t>
  </si>
  <si>
    <t>NLS75Y4</t>
  </si>
  <si>
    <t>Heersping, D.B.A.C.</t>
  </si>
  <si>
    <t>Dani</t>
  </si>
  <si>
    <t>NMH36F0</t>
  </si>
  <si>
    <t>Vreeling, A.J.P.</t>
  </si>
  <si>
    <t>NLY95D3</t>
  </si>
  <si>
    <t>Robbemond, J.</t>
  </si>
  <si>
    <t>Jente</t>
  </si>
  <si>
    <t>NLB71B4</t>
  </si>
  <si>
    <t>Koornneef, T.J.</t>
  </si>
  <si>
    <t>Tommie</t>
  </si>
  <si>
    <t>NLR06X4</t>
  </si>
  <si>
    <t>Pille, M.A.</t>
  </si>
  <si>
    <t>Menno</t>
  </si>
  <si>
    <t>NKZ28R9</t>
  </si>
  <si>
    <t>Jongh, de M.</t>
  </si>
  <si>
    <t>Matthijs</t>
  </si>
  <si>
    <t>NLW47J4</t>
  </si>
  <si>
    <t>Hashmei, A.</t>
  </si>
  <si>
    <t>Ali</t>
  </si>
  <si>
    <t>NMJ09L8</t>
  </si>
  <si>
    <t>Ibrahim, A.</t>
  </si>
  <si>
    <t>Abdi</t>
  </si>
  <si>
    <t>NMC50D3</t>
  </si>
  <si>
    <t>Rest, van de M.</t>
  </si>
  <si>
    <t>Mitchel</t>
  </si>
  <si>
    <t>NMJ10P4</t>
  </si>
  <si>
    <t>Boshoven, C.</t>
  </si>
  <si>
    <t>Casper</t>
  </si>
  <si>
    <t>NLJ04Z4</t>
  </si>
  <si>
    <t>Lohuis, F.A.C.</t>
  </si>
  <si>
    <t>Floor</t>
  </si>
  <si>
    <t>NLY40X3</t>
  </si>
  <si>
    <t>Matena, A.</t>
  </si>
  <si>
    <t>Anjanette</t>
  </si>
  <si>
    <t>NLS08H9</t>
  </si>
  <si>
    <t>Reuvers, L.</t>
  </si>
  <si>
    <t>NLP89W4</t>
  </si>
  <si>
    <t>Volker, T.N.</t>
  </si>
  <si>
    <t>Tess</t>
  </si>
  <si>
    <t>NLP77Z4</t>
  </si>
  <si>
    <t>Klooster, van der D.</t>
  </si>
  <si>
    <t>Danique</t>
  </si>
  <si>
    <t>NLN41L1</t>
  </si>
  <si>
    <t>Stomp, N.</t>
  </si>
  <si>
    <t>Noa</t>
  </si>
  <si>
    <t>NLS85J4</t>
  </si>
  <si>
    <t>Vliet, K.M.</t>
  </si>
  <si>
    <t>Kian</t>
  </si>
  <si>
    <t>NLP78P7</t>
  </si>
  <si>
    <t>Sas, N.</t>
  </si>
  <si>
    <t>NLY32T6</t>
  </si>
  <si>
    <t>Ven, van de J.</t>
  </si>
  <si>
    <t>Jonas</t>
  </si>
  <si>
    <t>NLX00H0</t>
  </si>
  <si>
    <t>Bemer, G.M.E.</t>
  </si>
  <si>
    <t>Githa</t>
  </si>
  <si>
    <t>NMB60Y4</t>
  </si>
  <si>
    <t>Lindhout, D.</t>
  </si>
  <si>
    <t>NLX00J4</t>
  </si>
  <si>
    <t>Veld, in 't P.M.</t>
  </si>
  <si>
    <t>Puck</t>
  </si>
  <si>
    <t>NLL20H8</t>
  </si>
  <si>
    <t>Burgt, van de F.</t>
  </si>
  <si>
    <t>Feline</t>
  </si>
  <si>
    <t>NKT65Z0</t>
  </si>
  <si>
    <t>Kleingeld, J.N.</t>
  </si>
  <si>
    <t>NLX00G3</t>
  </si>
  <si>
    <t>Sempel, J.D.</t>
  </si>
  <si>
    <t>Jasper</t>
  </si>
  <si>
    <t>NMJ72N6</t>
  </si>
  <si>
    <t>Bemer, J.L.E.</t>
  </si>
  <si>
    <t>NLX08F0</t>
  </si>
  <si>
    <t>Hart, 't O.N.L.R</t>
  </si>
  <si>
    <t>Olav</t>
  </si>
  <si>
    <t>NMD51K6</t>
  </si>
  <si>
    <t>Vos, T.</t>
  </si>
  <si>
    <t>NLX08D6</t>
  </si>
  <si>
    <t>Reijerkerk, S.F.</t>
  </si>
  <si>
    <t>Sterre</t>
  </si>
  <si>
    <t>NLX08G7</t>
  </si>
  <si>
    <t>Kamerman, Z.</t>
  </si>
  <si>
    <t>Zoë</t>
  </si>
  <si>
    <t>NLS76C3</t>
  </si>
  <si>
    <t>Zwanenburg, R.J.</t>
  </si>
  <si>
    <t>NLX25R5</t>
  </si>
  <si>
    <t>Engelfriet, D.</t>
  </si>
  <si>
    <t>NLX64V0</t>
  </si>
  <si>
    <t>Boer, de E.M.</t>
  </si>
  <si>
    <t>Esmée</t>
  </si>
  <si>
    <t>NLP78L9</t>
  </si>
  <si>
    <t>Wiel, van der D.N.</t>
  </si>
  <si>
    <t>NLY54F4</t>
  </si>
  <si>
    <t>Vos, J.</t>
  </si>
  <si>
    <t>Justin</t>
  </si>
  <si>
    <t>NLV35B6</t>
  </si>
  <si>
    <t>Quarre, S.M.</t>
  </si>
  <si>
    <t>Stephan</t>
  </si>
  <si>
    <t>NMK85P5</t>
  </si>
  <si>
    <t>Pichel, T.</t>
  </si>
  <si>
    <t>Timo</t>
  </si>
  <si>
    <t>NMG85H5</t>
  </si>
  <si>
    <t>Hovestadt, D.</t>
  </si>
  <si>
    <t>Diederik</t>
  </si>
  <si>
    <t>NLL53K3</t>
  </si>
  <si>
    <t>Dongen, van M.J.</t>
  </si>
  <si>
    <t>Madelief</t>
  </si>
  <si>
    <t>NLV80N0</t>
  </si>
  <si>
    <t>Est, van S.K.E.</t>
  </si>
  <si>
    <t>Sarah</t>
  </si>
  <si>
    <t>NLR34F7</t>
  </si>
  <si>
    <t>Jongkind, F.W.J.</t>
  </si>
  <si>
    <t>Floortje</t>
  </si>
  <si>
    <t>NLQ98H2</t>
  </si>
  <si>
    <t>Bakker, F.</t>
  </si>
  <si>
    <t>Femke</t>
  </si>
  <si>
    <t>NLS54M7</t>
  </si>
  <si>
    <t>Baas, N.J.</t>
  </si>
  <si>
    <t>Nikki</t>
  </si>
  <si>
    <t>NLM40K0</t>
  </si>
  <si>
    <t>Bouwknegt, E.L.</t>
  </si>
  <si>
    <t>Enora</t>
  </si>
  <si>
    <t>NLP89T3</t>
  </si>
  <si>
    <t>Grootenboer, T.L.</t>
  </si>
  <si>
    <t>NMC41D1</t>
  </si>
  <si>
    <t>Afsharbegloe, P.</t>
  </si>
  <si>
    <t>Parham</t>
  </si>
  <si>
    <t>NMB42C6</t>
  </si>
  <si>
    <t>Heeren, van D.</t>
  </si>
  <si>
    <t>Djess</t>
  </si>
  <si>
    <t>NLX04H2</t>
  </si>
  <si>
    <t>Post, J.M.</t>
  </si>
  <si>
    <t>Joaz</t>
  </si>
  <si>
    <t>NLZ36K6</t>
  </si>
  <si>
    <t>Muller, A.J.</t>
  </si>
  <si>
    <t>NLM86V5</t>
  </si>
  <si>
    <t>Vaartmans, B.</t>
  </si>
  <si>
    <t>Britt</t>
  </si>
  <si>
    <t>NLT36L7</t>
  </si>
  <si>
    <t>Nijhoff, L.</t>
  </si>
  <si>
    <t>Liv</t>
  </si>
  <si>
    <t>NLS34M7</t>
  </si>
  <si>
    <t>Camphens, S.</t>
  </si>
  <si>
    <t>Saar</t>
  </si>
  <si>
    <t>NMG18G2</t>
  </si>
  <si>
    <t>Belder, L.</t>
  </si>
  <si>
    <t>Lenn</t>
  </si>
  <si>
    <t>NMC61P5</t>
  </si>
  <si>
    <t>Dekker, den T.J.</t>
  </si>
  <si>
    <t>Tiemen</t>
  </si>
  <si>
    <t>NLV80P4</t>
  </si>
  <si>
    <t>Heersping, S.</t>
  </si>
  <si>
    <t>Sander</t>
  </si>
  <si>
    <t>NLV84L8</t>
  </si>
  <si>
    <t>Vercouteren, N.</t>
  </si>
  <si>
    <t>Noortje</t>
  </si>
  <si>
    <t>NMK74C6</t>
  </si>
  <si>
    <t>Nijman, F.J.J.</t>
  </si>
  <si>
    <t>Famke</t>
  </si>
  <si>
    <t>NMJ53F3</t>
  </si>
  <si>
    <t>Rooij, van E.J.</t>
  </si>
  <si>
    <t>NMK58C8</t>
  </si>
  <si>
    <t>Vroegindeweij, J.</t>
  </si>
  <si>
    <t>Jim</t>
  </si>
  <si>
    <t>NMF22Q8</t>
  </si>
  <si>
    <t>Jacobs, X.</t>
  </si>
  <si>
    <t>Xavi</t>
  </si>
  <si>
    <t>NMK12K6</t>
  </si>
  <si>
    <t>NLZ65N9</t>
  </si>
  <si>
    <t>Tijssen, N.</t>
  </si>
  <si>
    <t>Naomi</t>
  </si>
  <si>
    <t>NMF09H6</t>
  </si>
  <si>
    <t>Veld, in 't R.</t>
  </si>
  <si>
    <t>NMD22V1</t>
  </si>
  <si>
    <t>Bezemer, E.R.</t>
  </si>
  <si>
    <t>NMC41W4</t>
  </si>
  <si>
    <t>Ameijden, van J.</t>
  </si>
  <si>
    <t>Joep</t>
  </si>
  <si>
    <t>NMG03C4</t>
  </si>
  <si>
    <t>Verboom, F.</t>
  </si>
  <si>
    <t>Finn</t>
  </si>
  <si>
    <t>NMD90G5</t>
  </si>
  <si>
    <t>Hemert, van S.</t>
  </si>
  <si>
    <t>Stijn</t>
  </si>
  <si>
    <t>NMB03R4</t>
  </si>
  <si>
    <t>Exalto, L.</t>
  </si>
  <si>
    <t>NMJ81C1</t>
  </si>
  <si>
    <t>Breekveldt, T.</t>
  </si>
  <si>
    <t>NLV84M5</t>
  </si>
  <si>
    <t>Voorbij, L.L.</t>
  </si>
  <si>
    <t>Lova</t>
  </si>
  <si>
    <t>NLZ39C9</t>
  </si>
  <si>
    <t>Bakker, A.</t>
  </si>
  <si>
    <t>NLV80M3</t>
  </si>
  <si>
    <t>Laban, F.C.</t>
  </si>
  <si>
    <t>NMC29Z9</t>
  </si>
  <si>
    <t>Juda</t>
  </si>
  <si>
    <t>NMK12F1</t>
  </si>
  <si>
    <t>Groen, E.</t>
  </si>
  <si>
    <t>Evie</t>
  </si>
  <si>
    <t>NMK01M2</t>
  </si>
  <si>
    <t>Ehmila, J.</t>
  </si>
  <si>
    <t>Jenna</t>
  </si>
  <si>
    <t>NMK07T9</t>
  </si>
  <si>
    <t>Naeije, L.</t>
  </si>
  <si>
    <t>Lisanne</t>
  </si>
  <si>
    <t>NMK31G5</t>
  </si>
  <si>
    <t>Littooij, F.R.</t>
  </si>
  <si>
    <t>NMK14K2</t>
  </si>
  <si>
    <t>Warmerdam, F.</t>
  </si>
  <si>
    <t>Fauve</t>
  </si>
  <si>
    <t>NMD71P1</t>
  </si>
  <si>
    <t>Kleingeld, E.</t>
  </si>
  <si>
    <t>Evi</t>
  </si>
  <si>
    <t>NMG13P0</t>
  </si>
  <si>
    <t>Boer, de L.</t>
  </si>
  <si>
    <t>Layla</t>
  </si>
  <si>
    <t>NMC85Q4</t>
  </si>
  <si>
    <t>Wiel, van der Y.J.</t>
  </si>
  <si>
    <t>Yara</t>
  </si>
  <si>
    <t>NMJ72R4</t>
  </si>
  <si>
    <t>Bemer, F.G.L.</t>
  </si>
  <si>
    <t>Falco</t>
  </si>
  <si>
    <t>NMJ72P0</t>
  </si>
  <si>
    <t>Bemer, T.R.S</t>
  </si>
  <si>
    <t>Tygo</t>
  </si>
  <si>
    <t>NMK07N7</t>
  </si>
  <si>
    <t>Geneugelijk, T.</t>
  </si>
  <si>
    <t>NMK12D7</t>
  </si>
  <si>
    <t>Tims, F.</t>
  </si>
  <si>
    <t>Fay</t>
  </si>
  <si>
    <t>NMH37W2</t>
  </si>
  <si>
    <t>Linden, van der I.</t>
  </si>
  <si>
    <t>Ize</t>
  </si>
  <si>
    <t>NMK07Q8</t>
  </si>
  <si>
    <t>Geneugelijk, L.</t>
  </si>
  <si>
    <t>Luca</t>
  </si>
  <si>
    <t>NLZ21F1</t>
  </si>
  <si>
    <t>Ven, van de A.</t>
  </si>
  <si>
    <t>Abel</t>
  </si>
  <si>
    <t>NMH07D4</t>
  </si>
  <si>
    <t>Jeslynn</t>
  </si>
  <si>
    <t>NMD34T8</t>
  </si>
  <si>
    <t>Exalto, L.B.C.</t>
  </si>
  <si>
    <t>NMK07M0</t>
  </si>
  <si>
    <t>Hoedelmans, T.</t>
  </si>
  <si>
    <t>Tobias</t>
  </si>
  <si>
    <t>NMK59H6</t>
  </si>
  <si>
    <t>Ameijden, van M.</t>
  </si>
  <si>
    <t>Morris</t>
  </si>
  <si>
    <t>NMJ57G2</t>
  </si>
  <si>
    <t>Wit, de, M.</t>
  </si>
  <si>
    <t>Merlijn</t>
  </si>
  <si>
    <t>NMK83B1</t>
  </si>
  <si>
    <t>Dullemeijer, M.</t>
  </si>
  <si>
    <t>Mandy</t>
  </si>
  <si>
    <t>NMJ35H3</t>
  </si>
  <si>
    <t>Dongen, van P.</t>
  </si>
  <si>
    <t>Pien</t>
  </si>
  <si>
    <t>NMJ14Y9</t>
  </si>
  <si>
    <t>Muller, L.</t>
  </si>
  <si>
    <t>Lieve</t>
  </si>
  <si>
    <t>NMJ03L0</t>
  </si>
  <si>
    <t>Everaarts, L.</t>
  </si>
  <si>
    <t>Levi</t>
  </si>
  <si>
    <t>NMK14M6</t>
  </si>
  <si>
    <t>Klis, van der R.</t>
  </si>
  <si>
    <t>Roman</t>
  </si>
  <si>
    <t>NFW15M2</t>
  </si>
  <si>
    <t>Valk-Helsloot, G.</t>
  </si>
  <si>
    <t>Gunilda</t>
  </si>
  <si>
    <t>NMC30G4</t>
  </si>
  <si>
    <t>Boshoven-Valk, A.</t>
  </si>
  <si>
    <t>Annemarie</t>
  </si>
  <si>
    <t>NFW28G4</t>
  </si>
  <si>
    <t>Bakker-Verwaal, L.</t>
  </si>
  <si>
    <t>NMF58C3</t>
  </si>
  <si>
    <t>Jacobs, K.</t>
  </si>
  <si>
    <t>Kimberly</t>
  </si>
  <si>
    <t>NGX49G5</t>
  </si>
  <si>
    <t>Ploeg- van Ballegooijen, I.</t>
  </si>
  <si>
    <t>Irene</t>
  </si>
  <si>
    <t>NGT43N2</t>
  </si>
  <si>
    <t>Visser, H.</t>
  </si>
  <si>
    <t>Hilde</t>
  </si>
  <si>
    <t>NKF94H2</t>
  </si>
  <si>
    <t>Fernhout, T.</t>
  </si>
  <si>
    <t>Tirsa</t>
  </si>
  <si>
    <t>NKB62K8</t>
  </si>
  <si>
    <t>Hulsker, N.M.</t>
  </si>
  <si>
    <t>Nina</t>
  </si>
  <si>
    <t>NJQ72R0</t>
  </si>
  <si>
    <t>Blom, M.</t>
  </si>
  <si>
    <t>Michelle</t>
  </si>
  <si>
    <t>NKT05Q7</t>
  </si>
  <si>
    <t>Oostlander, E.P.</t>
  </si>
  <si>
    <t>Elise</t>
  </si>
  <si>
    <t>NLD55M5</t>
  </si>
  <si>
    <t>Klerk, Ayda de</t>
  </si>
  <si>
    <t>Ayda</t>
  </si>
  <si>
    <t>NLF29C4</t>
  </si>
  <si>
    <t>Herremans, J.</t>
  </si>
  <si>
    <t>Jennifer</t>
  </si>
  <si>
    <t>NML00R5</t>
  </si>
  <si>
    <t>Bos, B.M.</t>
  </si>
  <si>
    <t>Bryanna</t>
  </si>
  <si>
    <t>NML06D5</t>
  </si>
  <si>
    <t>Waard, de O.J.</t>
  </si>
  <si>
    <t>Olivia</t>
  </si>
  <si>
    <t>NML43T8</t>
  </si>
  <si>
    <t>Rasul, B.</t>
  </si>
  <si>
    <t>Bahar</t>
  </si>
  <si>
    <t>NML53R9</t>
  </si>
  <si>
    <t>Kleingeld, S.</t>
  </si>
  <si>
    <t>Sofie</t>
  </si>
  <si>
    <t>NMK64V4</t>
  </si>
  <si>
    <t>Mans, R.</t>
  </si>
  <si>
    <t>NKX66V9</t>
  </si>
  <si>
    <t>Seevinck, S.L.</t>
  </si>
  <si>
    <t>Bert</t>
  </si>
  <si>
    <t>NFX74K6</t>
  </si>
  <si>
    <t>Romijn, A.</t>
  </si>
  <si>
    <t>Aad</t>
  </si>
  <si>
    <t>NFW15F3</t>
  </si>
  <si>
    <t>Wall, van der J</t>
  </si>
  <si>
    <t>Johan</t>
  </si>
  <si>
    <t>NFS05D0</t>
  </si>
  <si>
    <t>Naaktgeboren, D.J.</t>
  </si>
  <si>
    <t>Dio</t>
  </si>
  <si>
    <t>NFX11D8</t>
  </si>
  <si>
    <t>Dalen, van A.T.M.</t>
  </si>
  <si>
    <t>NKK88N6</t>
  </si>
  <si>
    <t>Sint Nicolaas, M.</t>
  </si>
  <si>
    <t>Marcel</t>
  </si>
  <si>
    <t>NFW14Y3</t>
  </si>
  <si>
    <t>Verwaal, J.P.</t>
  </si>
  <si>
    <t>Jan-Peter</t>
  </si>
  <si>
    <t>NFW42M8</t>
  </si>
  <si>
    <t>Boer, de A</t>
  </si>
  <si>
    <t>Alexander</t>
  </si>
  <si>
    <t>NFW42L1</t>
  </si>
  <si>
    <t>Belder, S.</t>
  </si>
  <si>
    <t>NFW26Q8</t>
  </si>
  <si>
    <t>Vos, E.</t>
  </si>
  <si>
    <t>Egbert</t>
  </si>
  <si>
    <t>NFW28T5</t>
  </si>
  <si>
    <t>Kleingeld, J</t>
  </si>
  <si>
    <t>NFW29N6</t>
  </si>
  <si>
    <t>Ploeg, H</t>
  </si>
  <si>
    <t>Henno</t>
  </si>
  <si>
    <t>NFY89D8</t>
  </si>
  <si>
    <t>Tol, van R.J.P.</t>
  </si>
  <si>
    <t>Rob</t>
  </si>
  <si>
    <t>NGP49B2</t>
  </si>
  <si>
    <t>Ameijden, van R.</t>
  </si>
  <si>
    <t>Robbert</t>
  </si>
  <si>
    <t>NJB72K6</t>
  </si>
  <si>
    <t>Scheurwater, T.</t>
  </si>
  <si>
    <t>NGT42Z3</t>
  </si>
  <si>
    <t>Hoed, den W</t>
  </si>
  <si>
    <t>Wilbert</t>
  </si>
  <si>
    <t>NGT42V5</t>
  </si>
  <si>
    <t>Draaijer, R.</t>
  </si>
  <si>
    <t>Rens</t>
  </si>
  <si>
    <t>NJK05M3</t>
  </si>
  <si>
    <t>Goudriaan, S</t>
  </si>
  <si>
    <t>NJF34K6</t>
  </si>
  <si>
    <t>Hendriks, T.</t>
  </si>
  <si>
    <t>Tom</t>
  </si>
  <si>
    <t>NJX60W1</t>
  </si>
  <si>
    <t>Klink, S.</t>
  </si>
  <si>
    <t>NKM14K0</t>
  </si>
  <si>
    <t>Jong, Erik de</t>
  </si>
  <si>
    <t>Erik</t>
  </si>
  <si>
    <t>NLJ97M7</t>
  </si>
  <si>
    <t>Felix, J.</t>
  </si>
  <si>
    <t>Jesper</t>
  </si>
  <si>
    <t>NML47R6</t>
  </si>
  <si>
    <t>Rutten, M.</t>
  </si>
  <si>
    <t>NLW14T0</t>
  </si>
  <si>
    <t>Stomp, J.</t>
  </si>
  <si>
    <t>Joshua</t>
  </si>
  <si>
    <t>NML47D8</t>
  </si>
  <si>
    <t>Goedegebuur, M.M.</t>
  </si>
  <si>
    <t>Mels</t>
  </si>
  <si>
    <t>Aanvullende informatie teams</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</si>
  <si>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vermelden.
Vul daarna in het tweede blok de gevraagde aanvullende informtie in over de veldteams, die op het tabblad LEDEN zijn opgegeven.
In kolom G/O de letter (zie kolom B/J bovenste blok) invullen van de veldlocatie waar dat team de thuiswedstrijden speelt.            </t>
  </si>
  <si>
    <t>Veld</t>
  </si>
  <si>
    <t>Postcode</t>
  </si>
  <si>
    <t>Plaatsnaam veld + naam sportpark</t>
  </si>
  <si>
    <t>Plaatsnaam zaal + halnaam</t>
  </si>
  <si>
    <t>veld</t>
  </si>
  <si>
    <t>zaal</t>
  </si>
  <si>
    <t>A</t>
  </si>
  <si>
    <t>3312 AD</t>
  </si>
  <si>
    <t>Dordrecht</t>
  </si>
  <si>
    <t>B</t>
  </si>
  <si>
    <t>E</t>
  </si>
  <si>
    <t>WW</t>
  </si>
  <si>
    <t>veldcompetitie</t>
  </si>
  <si>
    <t>veldcompetitie najaar 2020</t>
  </si>
  <si>
    <t>veldcompetitie voorjaar 2021</t>
  </si>
  <si>
    <t>Veld en zaal</t>
  </si>
  <si>
    <t>WK na BK</t>
  </si>
  <si>
    <t>Ld</t>
  </si>
  <si>
    <t>Team</t>
  </si>
  <si>
    <t>Cat</t>
  </si>
  <si>
    <t>Dag</t>
  </si>
  <si>
    <t>4/8</t>
  </si>
  <si>
    <t>Combiteam gevormd door de clubs:</t>
  </si>
  <si>
    <t>Lok</t>
  </si>
  <si>
    <t>Tm</t>
  </si>
  <si>
    <t>Tm2</t>
  </si>
  <si>
    <t>ct</t>
  </si>
  <si>
    <t>.</t>
  </si>
  <si>
    <t>s</t>
  </si>
  <si>
    <t>…</t>
  </si>
  <si>
    <t>nV</t>
  </si>
  <si>
    <t>T</t>
  </si>
  <si>
    <t>dg</t>
  </si>
  <si>
    <t>nZ</t>
  </si>
  <si>
    <t>K</t>
  </si>
  <si>
    <t>WK</t>
  </si>
  <si>
    <t>Za</t>
  </si>
  <si>
    <t>BK</t>
  </si>
  <si>
    <t>Vr</t>
  </si>
  <si>
    <t>Zo</t>
  </si>
  <si>
    <t>MW</t>
  </si>
  <si>
    <t>Wo</t>
  </si>
  <si>
    <t>Ma</t>
  </si>
  <si>
    <t>Di</t>
  </si>
  <si>
    <t>Do</t>
  </si>
  <si>
    <t xml:space="preserve">Dameskorfbal: </t>
  </si>
  <si>
    <t>F</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</si>
  <si>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</si>
  <si>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Lt</t>
  </si>
  <si>
    <t>Naam/Plaats</t>
  </si>
  <si>
    <t>LFdag</t>
  </si>
  <si>
    <t>team</t>
  </si>
  <si>
    <t>niveau</t>
  </si>
  <si>
    <t>speeldag</t>
  </si>
  <si>
    <t>4- of 8-tal</t>
  </si>
  <si>
    <t>dames</t>
  </si>
  <si>
    <t>heren</t>
  </si>
  <si>
    <t>teamlft</t>
  </si>
  <si>
    <t>m/v</t>
  </si>
  <si>
    <t>rel.nr</t>
  </si>
  <si>
    <t>naam &amp; initialen</t>
  </si>
  <si>
    <t>roepnaam</t>
  </si>
  <si>
    <t>geb.datum</t>
  </si>
  <si>
    <t>leeftijd</t>
  </si>
  <si>
    <t>nj19</t>
  </si>
  <si>
    <t>zl90</t>
  </si>
  <si>
    <t>vj20</t>
  </si>
  <si>
    <t xml:space="preserve"> </t>
  </si>
  <si>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</si>
  <si>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nj20</t>
  </si>
  <si>
    <t xml:space="preserve">Hieronder kunt u voor één of meer teams een wildcard aanvragen. U vermeldt of selecteert
- in kolom C het team waarvoor u de aanvraag doet;
De spelers worden vanzelf toegevoegd op basis van uw opgave op tabblad "Veld of ""Zaal". 
Tenslotte motiveert u uw verzoek. Aanvragen zonder motivatie of ploegsamenstelling worden niet in behandeling genomen. </t>
  </si>
  <si>
    <t>Competitie</t>
  </si>
  <si>
    <t>Type aanvraag</t>
  </si>
  <si>
    <t>Dispensatie</t>
  </si>
  <si>
    <t>NJ19</t>
  </si>
  <si>
    <t>NJ20</t>
  </si>
  <si>
    <t>Punten:</t>
  </si>
  <si>
    <t>Motivatie aanvraag:</t>
  </si>
  <si>
    <t>Vereniging:</t>
  </si>
  <si>
    <t>Naam invuller:</t>
  </si>
  <si>
    <t>Rel.code:</t>
  </si>
  <si>
    <t>Functie:</t>
  </si>
  <si>
    <t>Plaats:</t>
  </si>
  <si>
    <t>Tel.nr.:</t>
  </si>
  <si>
    <t>District:</t>
  </si>
  <si>
    <t>E-mailadres:</t>
  </si>
  <si>
    <t>Regio:</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</si>
  <si>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4.20 Verplaatsen Wedstrijd” om wedstrijden te verzetten. (</t>
    </r>
    <r>
      <rPr>
        <sz val="10"/>
        <color rgb="FF0000FF"/>
        <rFont val="Arial"/>
        <family val="2"/>
      </rPr>
      <t>www.knkv.nl/knkv-corporate/organisatie/rvw420/)</t>
    </r>
    <r>
      <rPr>
        <sz val="10"/>
        <rFont val="Arial"/>
        <family val="2"/>
      </rPr>
      <t xml:space="preserve"> 
Zie de competitieleidraad voor meer informatie. (</t>
    </r>
    <r>
      <rPr>
        <sz val="10"/>
        <color rgb="FF0000FF"/>
        <rFont val="Arial"/>
        <family val="2"/>
      </rPr>
      <t>www.knkv.nl/knkv-corporate/organisatie/programmering/</t>
    </r>
    <r>
      <rPr>
        <sz val="10"/>
        <rFont val="Arial"/>
        <family val="2"/>
      </rPr>
      <t>)</t>
    </r>
  </si>
  <si>
    <t>Datum</t>
  </si>
  <si>
    <t>Team(s)</t>
  </si>
  <si>
    <t>Reden *)</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</si>
  <si>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Lees ook: </t>
    </r>
    <r>
      <rPr>
        <sz val="10"/>
        <color rgb="FF0000FF"/>
        <rFont val="Arial"/>
        <family val="2"/>
      </rPr>
      <t xml:space="preserve">www.knkv.nl/competitie/wedstrijdsecretariaat/verzoeken-voor-de-competitieplanning/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</si>
  <si>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</si>
  <si>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</si>
  <si>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</si>
  <si>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</si>
  <si>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</si>
  <si>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</si>
  <si>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</si>
  <si>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</si>
  <si>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</si>
  <si>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</si>
  <si>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Seizoen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</si>
  <si>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</si>
  <si>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</si>
  <si>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</si>
  <si>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Najaar 19</t>
  </si>
  <si>
    <t>Punten</t>
  </si>
  <si>
    <t>Zaal 1920</t>
  </si>
  <si>
    <t>Voorjaar 20</t>
  </si>
  <si>
    <t>Najaar 20</t>
  </si>
  <si>
    <t>NCX08Q4A1</t>
  </si>
  <si>
    <t>NCX08Q4B1</t>
  </si>
  <si>
    <t>NCX08Q4C1</t>
  </si>
  <si>
    <t>NCX08Q4D1</t>
  </si>
  <si>
    <t>NCX08Q4D2</t>
  </si>
  <si>
    <t>NCX08Q4E1</t>
  </si>
  <si>
    <t>NCX08Q4E2</t>
  </si>
  <si>
    <t>NCX08Q4F1</t>
  </si>
  <si>
    <t>NCX08Q4MW1</t>
  </si>
  <si>
    <t>NCX08Q4MW2</t>
  </si>
  <si>
    <t>NCX08Q4S1</t>
  </si>
  <si>
    <t>NCX08Q4S2</t>
  </si>
  <si>
    <t>NCX08Q4S3</t>
  </si>
  <si>
    <t>NCX08S8A1</t>
  </si>
  <si>
    <t>NCX08S8A2</t>
  </si>
  <si>
    <t>NCX08S8B1</t>
  </si>
  <si>
    <t>NCX08S8B2</t>
  </si>
  <si>
    <t>NCX08S8C1</t>
  </si>
  <si>
    <t>NCX08S8D1</t>
  </si>
  <si>
    <t>NCX08S8E1</t>
  </si>
  <si>
    <t>NCX08S8MW1</t>
  </si>
  <si>
    <t>NCX08S8S1</t>
  </si>
  <si>
    <t>NCX08S8S2</t>
  </si>
  <si>
    <t>NCX08S8S3</t>
  </si>
  <si>
    <t>NCX08T5A1</t>
  </si>
  <si>
    <t>NCX08T5A2</t>
  </si>
  <si>
    <t>NCX08T5B1</t>
  </si>
  <si>
    <t>NCX08T5B2</t>
  </si>
  <si>
    <t>NCX08T5C1</t>
  </si>
  <si>
    <t>NCX08T5C2</t>
  </si>
  <si>
    <t>NCX08T5C3</t>
  </si>
  <si>
    <t>NCX08T5C4</t>
  </si>
  <si>
    <t>NCX08T5D1</t>
  </si>
  <si>
    <t>NCX08T5D2</t>
  </si>
  <si>
    <t>NCX08T5D3</t>
  </si>
  <si>
    <t>NCX08T5D4</t>
  </si>
  <si>
    <t>NCX08T5E1</t>
  </si>
  <si>
    <t>NCX08T5E2</t>
  </si>
  <si>
    <t>NCX08T5E3</t>
  </si>
  <si>
    <t>NCX08T5E4</t>
  </si>
  <si>
    <t>NCX08T5E5</t>
  </si>
  <si>
    <t>NCX08T5E6</t>
  </si>
  <si>
    <t>NCX08T5F1</t>
  </si>
  <si>
    <t>NCX08T5E7</t>
  </si>
  <si>
    <t>NCX08T5F2</t>
  </si>
  <si>
    <t>NCX08T5S1</t>
  </si>
  <si>
    <t>NCX08T5S2</t>
  </si>
  <si>
    <t>NCX08T5S3</t>
  </si>
  <si>
    <t>NCX08T5S4</t>
  </si>
  <si>
    <t>NCX08T5S5</t>
  </si>
  <si>
    <t>NCX08T5S6</t>
  </si>
  <si>
    <t>NCX08T5S7</t>
  </si>
  <si>
    <t>NCX08T5S8</t>
  </si>
  <si>
    <t>NCX08T5S9</t>
  </si>
  <si>
    <t>NCX08W6A1</t>
  </si>
  <si>
    <t>NCX08W6B1</t>
  </si>
  <si>
    <t>NCX08W6C1</t>
  </si>
  <si>
    <t>NCX08W6C2</t>
  </si>
  <si>
    <t>NCX08W6D1</t>
  </si>
  <si>
    <t>NCX08W6D2</t>
  </si>
  <si>
    <t>NCX08W6D3</t>
  </si>
  <si>
    <t>NCX08W6E1</t>
  </si>
  <si>
    <t>NCX08W6D4</t>
  </si>
  <si>
    <t>NCX08W6F1</t>
  </si>
  <si>
    <t>NCX08W6MW1</t>
  </si>
  <si>
    <t>NCX08W6E2</t>
  </si>
  <si>
    <t>NCX08X3A1</t>
  </si>
  <si>
    <t>NCX08X3B1</t>
  </si>
  <si>
    <t>NCX08W6S1</t>
  </si>
  <si>
    <t>NCX08X3C1</t>
  </si>
  <si>
    <t>NCX08X3C2</t>
  </si>
  <si>
    <t>NCX08X3A2</t>
  </si>
  <si>
    <t>NCX08X3D1</t>
  </si>
  <si>
    <t>NCX08X3S1</t>
  </si>
  <si>
    <t>NCX08X3S3</t>
  </si>
  <si>
    <t>NCX08X3E1</t>
  </si>
  <si>
    <t>NCX08X3S4</t>
  </si>
  <si>
    <t>NCX08X3E2</t>
  </si>
  <si>
    <t>NCX08X3S5</t>
  </si>
  <si>
    <t>NCX08X3S6</t>
  </si>
  <si>
    <t>NCX08X3S7</t>
  </si>
  <si>
    <t>NCX08Y0A1</t>
  </si>
  <si>
    <t>NCX08Y0A2</t>
  </si>
  <si>
    <t>NCX08Y0B1</t>
  </si>
  <si>
    <t>NCX08Y0C1</t>
  </si>
  <si>
    <t>NCX08Y0C2</t>
  </si>
  <si>
    <t>NCX08Y0D1</t>
  </si>
  <si>
    <t>NCX08Y0D2</t>
  </si>
  <si>
    <t>NCX08Y0E1</t>
  </si>
  <si>
    <t>NCX08Y0F1</t>
  </si>
  <si>
    <t>NCX08Y0S1</t>
  </si>
  <si>
    <t>NCX08Y0S2</t>
  </si>
  <si>
    <t>NCX08Y0E2</t>
  </si>
  <si>
    <t>NCX08Y0S3</t>
  </si>
  <si>
    <t>NCX08Y0E3</t>
  </si>
  <si>
    <t>NCX08Y0S4</t>
  </si>
  <si>
    <t>NCX09B2D1</t>
  </si>
  <si>
    <t>NCX09B2S1</t>
  </si>
  <si>
    <t>NCX09B2S2</t>
  </si>
  <si>
    <t>NCX09C9A1</t>
  </si>
  <si>
    <t>NCX09C9B1</t>
  </si>
  <si>
    <t>NCX08Y0S5</t>
  </si>
  <si>
    <t>NCX09C9D1</t>
  </si>
  <si>
    <t>NCX09B2C1</t>
  </si>
  <si>
    <t>NCX09C9D2</t>
  </si>
  <si>
    <t>NCX09B2MW1</t>
  </si>
  <si>
    <t>NCX09C9F1</t>
  </si>
  <si>
    <t>NCX09C9S1</t>
  </si>
  <si>
    <t>NCX09C9S2</t>
  </si>
  <si>
    <t>NCX09B2S3</t>
  </si>
  <si>
    <t>NCX09D6A1</t>
  </si>
  <si>
    <t>NCX09D6A2</t>
  </si>
  <si>
    <t>NCX09C9C1</t>
  </si>
  <si>
    <t>NCX09D6B1</t>
  </si>
  <si>
    <t>NCX09D6B2</t>
  </si>
  <si>
    <t>NCX09C9E1</t>
  </si>
  <si>
    <t>NCX09D6C1</t>
  </si>
  <si>
    <t>NCX09C9E2</t>
  </si>
  <si>
    <t>NCX09D6C2</t>
  </si>
  <si>
    <t>NCX09D6C3</t>
  </si>
  <si>
    <t>NCX09D6D1</t>
  </si>
  <si>
    <t>NCX09D6D2</t>
  </si>
  <si>
    <t>NCX09C9S3</t>
  </si>
  <si>
    <t>NCX09D6E1</t>
  </si>
  <si>
    <t>NCX09D6E2</t>
  </si>
  <si>
    <t>NCX09D6E3</t>
  </si>
  <si>
    <t>NCX09D6A3</t>
  </si>
  <si>
    <t>NCX09D6F1</t>
  </si>
  <si>
    <t>NCX09D6S1</t>
  </si>
  <si>
    <t>NCX09D6S2</t>
  </si>
  <si>
    <t>NCX09D6S3</t>
  </si>
  <si>
    <t>NCX09D6S4</t>
  </si>
  <si>
    <t>NCX09D6S5</t>
  </si>
  <si>
    <t>NCX09H4C1</t>
  </si>
  <si>
    <t>NCX09H4D1</t>
  </si>
  <si>
    <t>NCX09H4E1</t>
  </si>
  <si>
    <t>NCX09H4E2</t>
  </si>
  <si>
    <t>NCX09H4B1</t>
  </si>
  <si>
    <t>NCX09H4MW1</t>
  </si>
  <si>
    <t>NCX09H4S1</t>
  </si>
  <si>
    <t>NCX09H4D2</t>
  </si>
  <si>
    <t>NCX09H4S2</t>
  </si>
  <si>
    <t>NCX09H4S3</t>
  </si>
  <si>
    <t>NCX09H4F1</t>
  </si>
  <si>
    <t>NCX09H4S4</t>
  </si>
  <si>
    <t>NCX09H4F2</t>
  </si>
  <si>
    <t>NCX09J8A1</t>
  </si>
  <si>
    <t>NCX09J8A2</t>
  </si>
  <si>
    <t>NCX09J8A3</t>
  </si>
  <si>
    <t>NCX09J8A4</t>
  </si>
  <si>
    <t>NCX09J8B1</t>
  </si>
  <si>
    <t>NCX09J8B2</t>
  </si>
  <si>
    <t>NCX09J8B3</t>
  </si>
  <si>
    <t>NCX09J8C1</t>
  </si>
  <si>
    <t>NCX09J8C2</t>
  </si>
  <si>
    <t>NCX09J8C3</t>
  </si>
  <si>
    <t>NCX09J8D1</t>
  </si>
  <si>
    <t>NCX09J8E1</t>
  </si>
  <si>
    <t>NCX09J8B4</t>
  </si>
  <si>
    <t>NCX09J8E2</t>
  </si>
  <si>
    <t>NCX09J8E3</t>
  </si>
  <si>
    <t>NCX09J8E4</t>
  </si>
  <si>
    <t>NCX09J8F1</t>
  </si>
  <si>
    <t>NCX09J8C4</t>
  </si>
  <si>
    <t>NCX09J8F2</t>
  </si>
  <si>
    <t>NCX09J8MW1</t>
  </si>
  <si>
    <t>NCX09J8S1</t>
  </si>
  <si>
    <t>NCX09J8S2</t>
  </si>
  <si>
    <t>NCX09J8S3</t>
  </si>
  <si>
    <t>NCX09J8S4</t>
  </si>
  <si>
    <t>NCX09J8S5</t>
  </si>
  <si>
    <t>NCX09J8F3</t>
  </si>
  <si>
    <t>NCX09K5A1</t>
  </si>
  <si>
    <t>NCX09K5A2</t>
  </si>
  <si>
    <t>NCX09K5A3</t>
  </si>
  <si>
    <t>NCX09K5B1</t>
  </si>
  <si>
    <t>NCX09K5B2</t>
  </si>
  <si>
    <t>NCX09K5B3</t>
  </si>
  <si>
    <t>NCX09K5C1</t>
  </si>
  <si>
    <t>NCX09K5C2</t>
  </si>
  <si>
    <t>NCX09K5D1</t>
  </si>
  <si>
    <t>NCX09K5D2</t>
  </si>
  <si>
    <t>NCX09K5E1</t>
  </si>
  <si>
    <t>NCX09K5E2</t>
  </si>
  <si>
    <t>NCX09K5F1</t>
  </si>
  <si>
    <t>NCX09K5F2</t>
  </si>
  <si>
    <t>NCX09K5C3</t>
  </si>
  <si>
    <t>NCX09K5MW1</t>
  </si>
  <si>
    <t>NCX09K5S1</t>
  </si>
  <si>
    <t>NCX09K5S2</t>
  </si>
  <si>
    <t>NCX09K5D3</t>
  </si>
  <si>
    <t>NCX09K5S3</t>
  </si>
  <si>
    <t>NCX09K5S4</t>
  </si>
  <si>
    <t>NCX09K5S5</t>
  </si>
  <si>
    <t>NCX09L2A1</t>
  </si>
  <si>
    <t>NCX09L2A2</t>
  </si>
  <si>
    <t>NCX09L2B1</t>
  </si>
  <si>
    <t>NCX09L2C1</t>
  </si>
  <si>
    <t>NCX09L2D1</t>
  </si>
  <si>
    <t>NCX09L2D2</t>
  </si>
  <si>
    <t>NCX09L2E1</t>
  </si>
  <si>
    <t>NCX09L2F1</t>
  </si>
  <si>
    <t>NCX09L2S1</t>
  </si>
  <si>
    <t>NCX09L2C2</t>
  </si>
  <si>
    <t>NCX09L2S2</t>
  </si>
  <si>
    <t>NCX09L2S3</t>
  </si>
  <si>
    <t>NCX09L2S4</t>
  </si>
  <si>
    <t>NCX09L2E2</t>
  </si>
  <si>
    <t>NCX09M9A1</t>
  </si>
  <si>
    <t>NCX09M9A2</t>
  </si>
  <si>
    <t>NCX09M9A3</t>
  </si>
  <si>
    <t>NCX09M9B1</t>
  </si>
  <si>
    <t>NCX09M9C1</t>
  </si>
  <si>
    <t>NCX09L2S5</t>
  </si>
  <si>
    <t>NCX09M9C2</t>
  </si>
  <si>
    <t>NCX09M9D1</t>
  </si>
  <si>
    <t>NCX09M9E1</t>
  </si>
  <si>
    <t>NCX09M9E2</t>
  </si>
  <si>
    <t>NCX09M9E3</t>
  </si>
  <si>
    <t>NCX09M9E4</t>
  </si>
  <si>
    <t>NCX09M9E5</t>
  </si>
  <si>
    <t>NCX09M9D2</t>
  </si>
  <si>
    <t>NCX09M9F1</t>
  </si>
  <si>
    <t>NCX09M9MW1</t>
  </si>
  <si>
    <t>NCX09M9S1</t>
  </si>
  <si>
    <t>NCX09M9S2</t>
  </si>
  <si>
    <t>NCX09M9S3</t>
  </si>
  <si>
    <t>NCX09M9F2</t>
  </si>
  <si>
    <t>NCX09M9S4</t>
  </si>
  <si>
    <t>NCX09M9S5</t>
  </si>
  <si>
    <t>NCX09N6C1</t>
  </si>
  <si>
    <t>NCX09N6E1</t>
  </si>
  <si>
    <t>NCX09N6MW1</t>
  </si>
  <si>
    <t>NCX09N6S1</t>
  </si>
  <si>
    <t>NCX09N6S2</t>
  </si>
  <si>
    <t>NCX09N6B1</t>
  </si>
  <si>
    <t>NCX09P0A1</t>
  </si>
  <si>
    <t>NCX09N6D1</t>
  </si>
  <si>
    <t>NCX09P0A2</t>
  </si>
  <si>
    <t>NCX09P0A3</t>
  </si>
  <si>
    <t>NCX09P0B1</t>
  </si>
  <si>
    <t>NCX09P0C1</t>
  </si>
  <si>
    <t>NCX09P0D1</t>
  </si>
  <si>
    <t>NCX09P0D2</t>
  </si>
  <si>
    <t>NCX09P0B2</t>
  </si>
  <si>
    <t>NCX09P0D3</t>
  </si>
  <si>
    <t>NCX09P0E1</t>
  </si>
  <si>
    <t>NCX09P0E2</t>
  </si>
  <si>
    <t>NCX09P0MW1</t>
  </si>
  <si>
    <t>NCX09P0S1</t>
  </si>
  <si>
    <t>NCX09P0F1</t>
  </si>
  <si>
    <t>NCX09P0S2</t>
  </si>
  <si>
    <t>NCX09P0S3</t>
  </si>
  <si>
    <t>NCX09P0S4</t>
  </si>
  <si>
    <t>NCX09P0S6</t>
  </si>
  <si>
    <t>NCX09P0S5</t>
  </si>
  <si>
    <t>NCX09Q7A1</t>
  </si>
  <si>
    <t>NCX09Q7A2</t>
  </si>
  <si>
    <t>NCX09P0S7</t>
  </si>
  <si>
    <t>NCX09Q7A3</t>
  </si>
  <si>
    <t>NCX09Q7B1</t>
  </si>
  <si>
    <t>NCX09Q7B2</t>
  </si>
  <si>
    <t>NCX09Q7B3</t>
  </si>
  <si>
    <t>NCX09Q7C1</t>
  </si>
  <si>
    <t>NCX09Q7C2</t>
  </si>
  <si>
    <t>NCX09Q7C3</t>
  </si>
  <si>
    <t>NCX09Q7D1</t>
  </si>
  <si>
    <t>NCX09Q7D2</t>
  </si>
  <si>
    <t>NCX09Q7D3</t>
  </si>
  <si>
    <t>NCX09Q7C4</t>
  </si>
  <si>
    <t>NCX09Q7E1</t>
  </si>
  <si>
    <t>NCX09Q7E2</t>
  </si>
  <si>
    <t>NCX09Q7F1</t>
  </si>
  <si>
    <t>NCX09Q7F2</t>
  </si>
  <si>
    <t>NCX09Q7MW1</t>
  </si>
  <si>
    <t>NCX09Q7S1</t>
  </si>
  <si>
    <t>NCX09Q7E3</t>
  </si>
  <si>
    <t>NCX09Q7S2</t>
  </si>
  <si>
    <t>NCX09Q7S3</t>
  </si>
  <si>
    <t>NCX09Q7S4</t>
  </si>
  <si>
    <t>NCX09Q7S5</t>
  </si>
  <si>
    <t>NCX09S1A1</t>
  </si>
  <si>
    <t>NCX09S1A2</t>
  </si>
  <si>
    <t>NCX09S1A3</t>
  </si>
  <si>
    <t>NCX09S1A4</t>
  </si>
  <si>
    <t>NCX09S1B1</t>
  </si>
  <si>
    <t>NCX09S1B2</t>
  </si>
  <si>
    <t>NCX09S1B3</t>
  </si>
  <si>
    <t>NCX09S1C1</t>
  </si>
  <si>
    <t>NCX09S1C2</t>
  </si>
  <si>
    <t>NCX09S1B4</t>
  </si>
  <si>
    <t>NCX09S1C3</t>
  </si>
  <si>
    <t>NCX09S1D1</t>
  </si>
  <si>
    <t>NCX09S1E1</t>
  </si>
  <si>
    <t>NCX09S1E2</t>
  </si>
  <si>
    <t>NCX09S1F1</t>
  </si>
  <si>
    <t>NCX09S1D2</t>
  </si>
  <si>
    <t>NCX09S1MW1</t>
  </si>
  <si>
    <t>NCX09S1MW2</t>
  </si>
  <si>
    <t>NCX09S1S1</t>
  </si>
  <si>
    <t>NCX09S1S2</t>
  </si>
  <si>
    <t>NCX09S1S3</t>
  </si>
  <si>
    <t>NCX09S1S4</t>
  </si>
  <si>
    <t>NCX09S1S5</t>
  </si>
  <si>
    <t>NCX09T8A1</t>
  </si>
  <si>
    <t>NCX09T8B1</t>
  </si>
  <si>
    <t>NCX09T8B2</t>
  </si>
  <si>
    <t>NCX09T8C1</t>
  </si>
  <si>
    <t>NCX09T8D1</t>
  </si>
  <si>
    <t>NCX09T8D2</t>
  </si>
  <si>
    <t>NCX09T8C2</t>
  </si>
  <si>
    <t>NCX09T8E1</t>
  </si>
  <si>
    <t>NCX09T8E2</t>
  </si>
  <si>
    <t>NCX09T8F1</t>
  </si>
  <si>
    <t>NCX09T8S1</t>
  </si>
  <si>
    <t>NCX09T8S2</t>
  </si>
  <si>
    <t>NCX09T8D3</t>
  </si>
  <si>
    <t>NCX09T8S3</t>
  </si>
  <si>
    <t>NCX09V2A1</t>
  </si>
  <si>
    <t>NCX09V2A2</t>
  </si>
  <si>
    <t>NCX09V2A3</t>
  </si>
  <si>
    <t>NCX09V2B1</t>
  </si>
  <si>
    <t>NCX09V2B2</t>
  </si>
  <si>
    <t>NCX09V2C1</t>
  </si>
  <si>
    <t>NCX09V2C2</t>
  </si>
  <si>
    <t>NCX09V2D1</t>
  </si>
  <si>
    <t>NCX09V2D2</t>
  </si>
  <si>
    <t>NCX09V2E1</t>
  </si>
  <si>
    <t>NCX09V2E2</t>
  </si>
  <si>
    <t>NCX09V2E3</t>
  </si>
  <si>
    <t>NCX09V2F1</t>
  </si>
  <si>
    <t>NCX09V2F2</t>
  </si>
  <si>
    <t>NCX09V2MW1</t>
  </si>
  <si>
    <t>NCX09V2S1</t>
  </si>
  <si>
    <t>NCX09V2S2</t>
  </si>
  <si>
    <t>NCX09V2S3</t>
  </si>
  <si>
    <t>NCX09V2F3</t>
  </si>
  <si>
    <t>NCX09V2S4</t>
  </si>
  <si>
    <t>NCX09V2S5</t>
  </si>
  <si>
    <t>NCX09V2S6</t>
  </si>
  <si>
    <t>NCX09V2S7</t>
  </si>
  <si>
    <t>NCX09X6A1</t>
  </si>
  <si>
    <t>NCX09X6A2</t>
  </si>
  <si>
    <t>NCX09X6C1</t>
  </si>
  <si>
    <t>NCX09X6B1</t>
  </si>
  <si>
    <t>NCX09X6C2</t>
  </si>
  <si>
    <t>NCX09X6D1</t>
  </si>
  <si>
    <t>NCX09X6E1</t>
  </si>
  <si>
    <t>NCX09X6D2</t>
  </si>
  <si>
    <t>NCX09X6E2</t>
  </si>
  <si>
    <t>NCX09X6F1</t>
  </si>
  <si>
    <t>NCX09X6MW1</t>
  </si>
  <si>
    <t>NCX09X6MW2</t>
  </si>
  <si>
    <t>NCX09X6S1</t>
  </si>
  <si>
    <t>NCX09X6S2</t>
  </si>
  <si>
    <t>NCX09X6MW3</t>
  </si>
  <si>
    <t>NCX09X6S3</t>
  </si>
  <si>
    <t>NCX09Y3B1</t>
  </si>
  <si>
    <t>NCX09Y3C1</t>
  </si>
  <si>
    <t>NCX09Y3E1</t>
  </si>
  <si>
    <t>NCX09Y3S1</t>
  </si>
  <si>
    <t>NCX09Y3C2</t>
  </si>
  <si>
    <t>NCX09Y3S2</t>
  </si>
  <si>
    <t>NCX09Y3S3</t>
  </si>
  <si>
    <t>NCX09Z0B1</t>
  </si>
  <si>
    <t>NCX09Z0C1</t>
  </si>
  <si>
    <t>NCX09Z0D1</t>
  </si>
  <si>
    <t>NCX09Z0D2</t>
  </si>
  <si>
    <t>NCX09Z0C2</t>
  </si>
  <si>
    <t>NCX09Z0E1</t>
  </si>
  <si>
    <t>NCX09Z0F1</t>
  </si>
  <si>
    <t>NCX09Z0S1</t>
  </si>
  <si>
    <t>NCX09Z0E2</t>
  </si>
  <si>
    <t>NCX09Z0S2</t>
  </si>
  <si>
    <t>NCX10B0A1</t>
  </si>
  <si>
    <t>NCX10B0C1</t>
  </si>
  <si>
    <t>NCX10B0S1</t>
  </si>
  <si>
    <t>NCX09Z0S3</t>
  </si>
  <si>
    <t>NCX10B0S2</t>
  </si>
  <si>
    <t>NCX10C7A1</t>
  </si>
  <si>
    <t>NCX10B0B1</t>
  </si>
  <si>
    <t>NCX10C7C1</t>
  </si>
  <si>
    <t>NCX10C7D1</t>
  </si>
  <si>
    <t>NCX10C7E1</t>
  </si>
  <si>
    <t>NCX10C7E2</t>
  </si>
  <si>
    <t>NCX10C7MW1</t>
  </si>
  <si>
    <t>NCX10C7A2</t>
  </si>
  <si>
    <t>NCX10C7S1</t>
  </si>
  <si>
    <t>NCX10C7B1</t>
  </si>
  <si>
    <t>NCX10C7S2</t>
  </si>
  <si>
    <t>NCX10C7S3</t>
  </si>
  <si>
    <t>NCX10C7S4</t>
  </si>
  <si>
    <t>NCX10F8A1</t>
  </si>
  <si>
    <t>NCX10C7F1</t>
  </si>
  <si>
    <t>NCX10F8A2</t>
  </si>
  <si>
    <t>NCX10F8B1</t>
  </si>
  <si>
    <t>NCX10F8B2</t>
  </si>
  <si>
    <t>NCX10F8C1</t>
  </si>
  <si>
    <t>NCX10F8C2</t>
  </si>
  <si>
    <t>NCX10F8C3</t>
  </si>
  <si>
    <t>NCX10F8D1</t>
  </si>
  <si>
    <t>NCX10F8D2</t>
  </si>
  <si>
    <t>NCX10F8D3</t>
  </si>
  <si>
    <t>NCX10F8D4</t>
  </si>
  <si>
    <t>NCX10F8E1</t>
  </si>
  <si>
    <t>NCX10F8E2</t>
  </si>
  <si>
    <t>NCX10F8F1</t>
  </si>
  <si>
    <t>NCX10F8E3</t>
  </si>
  <si>
    <t>NCX10F8S1</t>
  </si>
  <si>
    <t>NCX10F8S2</t>
  </si>
  <si>
    <t>NCX10F8F2</t>
  </si>
  <si>
    <t>NCX10F8S3</t>
  </si>
  <si>
    <t>NCX10F8S4</t>
  </si>
  <si>
    <t>NCX10F8S5</t>
  </si>
  <si>
    <t>NCX10F8S6</t>
  </si>
  <si>
    <t>NCX10G5A1</t>
  </si>
  <si>
    <t>NCX10G5B1</t>
  </si>
  <si>
    <t>NCX10G5B2</t>
  </si>
  <si>
    <t>NCX10G5C1</t>
  </si>
  <si>
    <t>NCX10G5E1</t>
  </si>
  <si>
    <t>NCX10G5MW1</t>
  </si>
  <si>
    <t>NCX10G5MW2</t>
  </si>
  <si>
    <t>NCX10G5D1</t>
  </si>
  <si>
    <t>NCX10G5S1</t>
  </si>
  <si>
    <t>NCX10G5S2</t>
  </si>
  <si>
    <t>NCX10H2A1</t>
  </si>
  <si>
    <t>NCX10H2A2</t>
  </si>
  <si>
    <t>NCX10H2A3</t>
  </si>
  <si>
    <t>NCX10G5S3</t>
  </si>
  <si>
    <t>NCX10H2A4</t>
  </si>
  <si>
    <t>NCX10H2B1</t>
  </si>
  <si>
    <t>NCX10H2B2</t>
  </si>
  <si>
    <t>NCX10H2B3</t>
  </si>
  <si>
    <t>NCX10H2B4</t>
  </si>
  <si>
    <t>NCX10H2B5</t>
  </si>
  <si>
    <t>NCX10H2C1</t>
  </si>
  <si>
    <t>NCX10H2C2</t>
  </si>
  <si>
    <t>NCX10H2C3</t>
  </si>
  <si>
    <t>NCX10H2C4</t>
  </si>
  <si>
    <t>NCX10H2B6</t>
  </si>
  <si>
    <t>NCX10H2C5</t>
  </si>
  <si>
    <t>NCX10H2D1</t>
  </si>
  <si>
    <t>NCX10H2D2</t>
  </si>
  <si>
    <t>NCX10H2D3</t>
  </si>
  <si>
    <t>NCX10H2D4</t>
  </si>
  <si>
    <t>NCX10H2D5</t>
  </si>
  <si>
    <t>NCX10H2E1</t>
  </si>
  <si>
    <t>NCX10H2E2</t>
  </si>
  <si>
    <t>NCX10H2E3</t>
  </si>
  <si>
    <t>NCX10H2E4</t>
  </si>
  <si>
    <t>NCX10H2E5</t>
  </si>
  <si>
    <t>NCX10H2E6</t>
  </si>
  <si>
    <t>NCX10H2E7</t>
  </si>
  <si>
    <t>NCX10H2F1</t>
  </si>
  <si>
    <t>NCX10H2F2</t>
  </si>
  <si>
    <t>NCX10H2F3</t>
  </si>
  <si>
    <t>NCX10H2F4</t>
  </si>
  <si>
    <t>NCX10H2E8</t>
  </si>
  <si>
    <t>NCX10H2G1</t>
  </si>
  <si>
    <t>NCX10H2G2</t>
  </si>
  <si>
    <t>NCX10H2MW1</t>
  </si>
  <si>
    <t>NCX10H2MW2</t>
  </si>
  <si>
    <t>NCX10H2F5</t>
  </si>
  <si>
    <t>NCX10H2MW3</t>
  </si>
  <si>
    <t>NCX10H2F6</t>
  </si>
  <si>
    <t>NCX10H2S1</t>
  </si>
  <si>
    <t>NCX10H2S10</t>
  </si>
  <si>
    <t>NCX10H2S11</t>
  </si>
  <si>
    <t>NCX10H2S12</t>
  </si>
  <si>
    <t>NCX10H2S2</t>
  </si>
  <si>
    <t>NCX10H2S3</t>
  </si>
  <si>
    <t>NCX10H2S4</t>
  </si>
  <si>
    <t>NCX10H2S5</t>
  </si>
  <si>
    <t>NCX10H2S6</t>
  </si>
  <si>
    <t>NCX10H2S7</t>
  </si>
  <si>
    <t>NCX10H2S8</t>
  </si>
  <si>
    <t>NCX10H2S9</t>
  </si>
  <si>
    <t>NCX10J6A1</t>
  </si>
  <si>
    <t>NCX10J6A2</t>
  </si>
  <si>
    <t>NCX10J6A3</t>
  </si>
  <si>
    <t>NCX10J6C1</t>
  </si>
  <si>
    <t>NCX10J6B1</t>
  </si>
  <si>
    <t>NCX10J6C2</t>
  </si>
  <si>
    <t>NCX10J6D1</t>
  </si>
  <si>
    <t>NCX10J6D2</t>
  </si>
  <si>
    <t>NCX10J6C3</t>
  </si>
  <si>
    <t>NCX10J6D3</t>
  </si>
  <si>
    <t>NCX10J6E1</t>
  </si>
  <si>
    <t>NCX10J6E2</t>
  </si>
  <si>
    <t>NCX10J6E3</t>
  </si>
  <si>
    <t>NCX10J6E4</t>
  </si>
  <si>
    <t>NCX10J6F1</t>
  </si>
  <si>
    <t>NCX10J6S1</t>
  </si>
  <si>
    <t>NCX10J6S2</t>
  </si>
  <si>
    <t>NCX10J6S3</t>
  </si>
  <si>
    <t>NCX10L0A1</t>
  </si>
  <si>
    <t>NCX10L0A2</t>
  </si>
  <si>
    <t>NCX10J6F2</t>
  </si>
  <si>
    <t>NCX10L0B1</t>
  </si>
  <si>
    <t>NCX10L0C1</t>
  </si>
  <si>
    <t>NCX10L0A3</t>
  </si>
  <si>
    <t>NCX10L0C2</t>
  </si>
  <si>
    <t>NCX10L0D1</t>
  </si>
  <si>
    <t>NCX10L0E1</t>
  </si>
  <si>
    <t>NCX10L0S1</t>
  </si>
  <si>
    <t>NCX10L0S2</t>
  </si>
  <si>
    <t>NCX10L0S3</t>
  </si>
  <si>
    <t>NCX10M7A1</t>
  </si>
  <si>
    <t>NCX10M7B1</t>
  </si>
  <si>
    <t>NCX10M7B2</t>
  </si>
  <si>
    <t>NCX10L0MW1</t>
  </si>
  <si>
    <t>NCX10M7C1</t>
  </si>
  <si>
    <t>NCX10M7C2</t>
  </si>
  <si>
    <t>NCX10M7D1</t>
  </si>
  <si>
    <t>NCX10M7E1</t>
  </si>
  <si>
    <t>NCX10M7E2</t>
  </si>
  <si>
    <t>NCX10M7MW1</t>
  </si>
  <si>
    <t>NCX10M7F1</t>
  </si>
  <si>
    <t>NCX10M7S1</t>
  </si>
  <si>
    <t>NCX10M7S2</t>
  </si>
  <si>
    <t>NCX10M7S3</t>
  </si>
  <si>
    <t>NCX10M7S4</t>
  </si>
  <si>
    <t>NCX10N4A1</t>
  </si>
  <si>
    <t>NCX10N4A2</t>
  </si>
  <si>
    <t>NCX10N4B1</t>
  </si>
  <si>
    <t>NCX10N4B2</t>
  </si>
  <si>
    <t>NCX10N4C1</t>
  </si>
  <si>
    <t>NCX10N4C2</t>
  </si>
  <si>
    <t>NCX10N4D1</t>
  </si>
  <si>
    <t>NCX10N4D2</t>
  </si>
  <si>
    <t>NCX10N4E1</t>
  </si>
  <si>
    <t>NCX10N4E2</t>
  </si>
  <si>
    <t>NCX10N4E3</t>
  </si>
  <si>
    <t>NCX10N4F1</t>
  </si>
  <si>
    <t>NCX10N4E4</t>
  </si>
  <si>
    <t>NCX10N4S1</t>
  </si>
  <si>
    <t>NCX10N4S2</t>
  </si>
  <si>
    <t>NCX10N4F2</t>
  </si>
  <si>
    <t>NCX10N4S3</t>
  </si>
  <si>
    <t>NCX10N4G1</t>
  </si>
  <si>
    <t>NCX10N4S4</t>
  </si>
  <si>
    <t>NCX10N4G2</t>
  </si>
  <si>
    <t>NCX10N4D3</t>
  </si>
  <si>
    <t>NCX10N4S5</t>
  </si>
  <si>
    <t>NCX10N4G3</t>
  </si>
  <si>
    <t>NCX10R2A1</t>
  </si>
  <si>
    <t>NCX10N4G4</t>
  </si>
  <si>
    <t>NCX10R2A2</t>
  </si>
  <si>
    <t>NCX10R2B1</t>
  </si>
  <si>
    <t>NCX10R2D1</t>
  </si>
  <si>
    <t>NCX10R2E1</t>
  </si>
  <si>
    <t>NCX10R2E2</t>
  </si>
  <si>
    <t>NCX10R2S1</t>
  </si>
  <si>
    <t>NCX10R2S2</t>
  </si>
  <si>
    <t>NCX10R2S3</t>
  </si>
  <si>
    <t>NCX10R2C1</t>
  </si>
  <si>
    <t>NCX10R2S4</t>
  </si>
  <si>
    <t>NCX10S9C1</t>
  </si>
  <si>
    <t>NCX10S9D1</t>
  </si>
  <si>
    <t>NCX10S9E1</t>
  </si>
  <si>
    <t>NCX10S9S1</t>
  </si>
  <si>
    <t>NCX10V0B1</t>
  </si>
  <si>
    <t>NCX10V0D1</t>
  </si>
  <si>
    <t>NCX10V0S1</t>
  </si>
  <si>
    <t>NCX10S9MW1</t>
  </si>
  <si>
    <t>NCX10V0S2</t>
  </si>
  <si>
    <t>NCX10V0S3</t>
  </si>
  <si>
    <t>NCX10Y1A1</t>
  </si>
  <si>
    <t>NCX10Y1A2</t>
  </si>
  <si>
    <t>NCX10Y1B1</t>
  </si>
  <si>
    <t>NCX10Y1C1</t>
  </si>
  <si>
    <t>NCX10Y1C2</t>
  </si>
  <si>
    <t>NCX10V0S4</t>
  </si>
  <si>
    <t>NCX10Y1D1</t>
  </si>
  <si>
    <t>NCX10V0S5</t>
  </si>
  <si>
    <t>NCX10Y1E1</t>
  </si>
  <si>
    <t>NCX10Y1MW1</t>
  </si>
  <si>
    <t>NCX10Y1S1</t>
  </si>
  <si>
    <t>NCX10Y1S2</t>
  </si>
  <si>
    <t>NCX10Z8A1</t>
  </si>
  <si>
    <t>NCX10Z8D1</t>
  </si>
  <si>
    <t>NCX10Y1D2</t>
  </si>
  <si>
    <t>NCX10Z8D2</t>
  </si>
  <si>
    <t>NCX10Z8E1</t>
  </si>
  <si>
    <t>NCX10Z8F1</t>
  </si>
  <si>
    <t>NCX10Z8S1</t>
  </si>
  <si>
    <t>NCX10Y1S3</t>
  </si>
  <si>
    <t>NCX10Z8S2</t>
  </si>
  <si>
    <t>NCX10Z8B1</t>
  </si>
  <si>
    <t>NCX10Z8S3</t>
  </si>
  <si>
    <t>NCX10Z8S5</t>
  </si>
  <si>
    <t>NCX11B3A1</t>
  </si>
  <si>
    <t>NCX10Z8E2</t>
  </si>
  <si>
    <t>NCX11B3A2</t>
  </si>
  <si>
    <t>NCX11B3B1</t>
  </si>
  <si>
    <t>NCX11B3B2</t>
  </si>
  <si>
    <t>NCX11B3C1</t>
  </si>
  <si>
    <t>NCX11B3D1</t>
  </si>
  <si>
    <t>NCX10Z8S4</t>
  </si>
  <si>
    <t>NCX11B3D2</t>
  </si>
  <si>
    <t>NCX11B3E1</t>
  </si>
  <si>
    <t>NCX11B3F1</t>
  </si>
  <si>
    <t>NCX11B3S1</t>
  </si>
  <si>
    <t>NCX11B3S2</t>
  </si>
  <si>
    <t>NCX11B3S3</t>
  </si>
  <si>
    <t>NCX11B3C2</t>
  </si>
  <si>
    <t>NCX11B3S4</t>
  </si>
  <si>
    <t>NCX11B3C3</t>
  </si>
  <si>
    <t>NCX11B3S5</t>
  </si>
  <si>
    <t>NCX11B3S6</t>
  </si>
  <si>
    <t>NCX11C0A1</t>
  </si>
  <si>
    <t>NCX11C0A2</t>
  </si>
  <si>
    <t>NCX11B3E2</t>
  </si>
  <si>
    <t>NCX11C0A3</t>
  </si>
  <si>
    <t>NCX11B3E3</t>
  </si>
  <si>
    <t>NCX11C0B1</t>
  </si>
  <si>
    <t>NCX11C0B2</t>
  </si>
  <si>
    <t>NCX11B3MW1</t>
  </si>
  <si>
    <t>NCX11C0C1</t>
  </si>
  <si>
    <t>NCX11C0C2</t>
  </si>
  <si>
    <t>NCX11C0D1</t>
  </si>
  <si>
    <t>NCX11C0D2</t>
  </si>
  <si>
    <t>NCX11C0D3</t>
  </si>
  <si>
    <t>NCX11C0E1</t>
  </si>
  <si>
    <t>NCX11C0E2</t>
  </si>
  <si>
    <t>NCX11C0E3</t>
  </si>
  <si>
    <t>NCX11C0MW1</t>
  </si>
  <si>
    <t>NCX11C0MW2</t>
  </si>
  <si>
    <t>NCX11C0S1</t>
  </si>
  <si>
    <t>NCX11C0S2</t>
  </si>
  <si>
    <t>NCX11D7A1</t>
  </si>
  <si>
    <t>NCX11D7B1</t>
  </si>
  <si>
    <t>NCX11D7C1</t>
  </si>
  <si>
    <t>NCX11D7C2</t>
  </si>
  <si>
    <t>NCX11D7D1</t>
  </si>
  <si>
    <t>NCX11D7E1</t>
  </si>
  <si>
    <t>NCX11D7S1</t>
  </si>
  <si>
    <t>NCX11C0E4</t>
  </si>
  <si>
    <t>NCX11F1A1</t>
  </si>
  <si>
    <t>NCX11C0E5</t>
  </si>
  <si>
    <t>NCX11F1A2</t>
  </si>
  <si>
    <t>NCX11C0F1</t>
  </si>
  <si>
    <t>NCX11F1B1</t>
  </si>
  <si>
    <t>NCX11F1C1</t>
  </si>
  <si>
    <t>NCX11F1S1</t>
  </si>
  <si>
    <t>NCX11F1S2</t>
  </si>
  <si>
    <t>NCX11H5A1</t>
  </si>
  <si>
    <t>NCX11H5E1</t>
  </si>
  <si>
    <t>NCX11H5S1</t>
  </si>
  <si>
    <t>NCX11H5S2</t>
  </si>
  <si>
    <t>NCX11J9A1</t>
  </si>
  <si>
    <t>NCX11J9B1</t>
  </si>
  <si>
    <t>NCX11D7E2</t>
  </si>
  <si>
    <t>NCX11C0S3</t>
  </si>
  <si>
    <t>NCX11J9C1</t>
  </si>
  <si>
    <t>NCX11D7MW1</t>
  </si>
  <si>
    <t>NCX11J9D1</t>
  </si>
  <si>
    <t>NCX11J9E1</t>
  </si>
  <si>
    <t>NCX11D7S2</t>
  </si>
  <si>
    <t>NCX11J9F1</t>
  </si>
  <si>
    <t>NCX11J9MW1</t>
  </si>
  <si>
    <t>NCX11J9S1</t>
  </si>
  <si>
    <t>NCX11J9S2</t>
  </si>
  <si>
    <t>NCX11F1D1</t>
  </si>
  <si>
    <t>NCX11J9S3</t>
  </si>
  <si>
    <t>NCX11K6A1</t>
  </si>
  <si>
    <t>NCX11K6A2</t>
  </si>
  <si>
    <t>NCX11F1S3</t>
  </si>
  <si>
    <t>NCX11K6B1</t>
  </si>
  <si>
    <t>NCX11K6B2</t>
  </si>
  <si>
    <t>NCX11H5C1</t>
  </si>
  <si>
    <t>NCX11K6C1</t>
  </si>
  <si>
    <t>NCX11K6C2</t>
  </si>
  <si>
    <t>NCX11K6C3</t>
  </si>
  <si>
    <t>NCX11K6D1</t>
  </si>
  <si>
    <t>NCX11K6D2</t>
  </si>
  <si>
    <t>NCX11K6E1</t>
  </si>
  <si>
    <t>NCX11J9C2</t>
  </si>
  <si>
    <t>NCX11K6E2</t>
  </si>
  <si>
    <t>NCX11K6E3</t>
  </si>
  <si>
    <t>NCX11K6E4</t>
  </si>
  <si>
    <t>NCX11K6E5</t>
  </si>
  <si>
    <t>NCX11K6F1</t>
  </si>
  <si>
    <t>NCX11K6F2</t>
  </si>
  <si>
    <t>NCX11K6F3</t>
  </si>
  <si>
    <t>NCX11K6MW1</t>
  </si>
  <si>
    <t>NCX11K6S1</t>
  </si>
  <si>
    <t>NCX11K6A3</t>
  </si>
  <si>
    <t>NCX11J9E2</t>
  </si>
  <si>
    <t>NCX11K6S2</t>
  </si>
  <si>
    <t>NCX11K6S3</t>
  </si>
  <si>
    <t>NCX11K6S4</t>
  </si>
  <si>
    <t>NCX11K6B3</t>
  </si>
  <si>
    <t>NCX11L3S1</t>
  </si>
  <si>
    <t>NCX11L3S2</t>
  </si>
  <si>
    <t>NCX11L3S3</t>
  </si>
  <si>
    <t>NCX11L3S4</t>
  </si>
  <si>
    <t>NCX11M0A1</t>
  </si>
  <si>
    <t>NCX11M0A2</t>
  </si>
  <si>
    <t>NCX11M0B1</t>
  </si>
  <si>
    <t>NCX11M0C1</t>
  </si>
  <si>
    <t>NCX11M0C2</t>
  </si>
  <si>
    <t>NCX11M0D1</t>
  </si>
  <si>
    <t>NCX11M0E1</t>
  </si>
  <si>
    <t>NCX11M0F1</t>
  </si>
  <si>
    <t>NCX11M0MW1</t>
  </si>
  <si>
    <t>NCX11M0MW2</t>
  </si>
  <si>
    <t>NCX11M0S1</t>
  </si>
  <si>
    <t>NCX11M0S2</t>
  </si>
  <si>
    <t>NCX11P1A1</t>
  </si>
  <si>
    <t>NCX11P1A2</t>
  </si>
  <si>
    <t>NCX11P1A3</t>
  </si>
  <si>
    <t>NCX11P1B1</t>
  </si>
  <si>
    <t>NCX11P1C1</t>
  </si>
  <si>
    <t>NCX11P1D1</t>
  </si>
  <si>
    <t>NCX11P1E1</t>
  </si>
  <si>
    <t>NCX11P1F1</t>
  </si>
  <si>
    <t>NCX11P1S1</t>
  </si>
  <si>
    <t>NCX11M0E2</t>
  </si>
  <si>
    <t>NCX11P1S2</t>
  </si>
  <si>
    <t>NCX11P1S3</t>
  </si>
  <si>
    <t>NCX11Q8A1</t>
  </si>
  <si>
    <t>NCX11Q8C1</t>
  </si>
  <si>
    <t>NCX11Q8E1</t>
  </si>
  <si>
    <t>NCX11Q8S1</t>
  </si>
  <si>
    <t>NCX11Q8S2</t>
  </si>
  <si>
    <t>NCX11R5A1</t>
  </si>
  <si>
    <t>NCX11R5C1</t>
  </si>
  <si>
    <t>NCX11R5F1</t>
  </si>
  <si>
    <t>NCX11M0F2</t>
  </si>
  <si>
    <t>NCX11R5S1</t>
  </si>
  <si>
    <t>NCX11S2A1</t>
  </si>
  <si>
    <t>NCX11P1D2</t>
  </si>
  <si>
    <t>NCX11S2A2</t>
  </si>
  <si>
    <t>NCX11S2A3</t>
  </si>
  <si>
    <t>NCX11S2B1</t>
  </si>
  <si>
    <t>NCX11S2B2</t>
  </si>
  <si>
    <t>NCX11S2B3</t>
  </si>
  <si>
    <t>NCX11S2B4</t>
  </si>
  <si>
    <t>NCX11S2C1</t>
  </si>
  <si>
    <t>NCX11Q8D1</t>
  </si>
  <si>
    <t>NCX11S2C2</t>
  </si>
  <si>
    <t>NCX11S2C3</t>
  </si>
  <si>
    <t>NCX11S2C4</t>
  </si>
  <si>
    <t>NCX11S2C5</t>
  </si>
  <si>
    <t>NCX11Q8S3</t>
  </si>
  <si>
    <t>NCX11S2C6</t>
  </si>
  <si>
    <t>NCX11S2D1</t>
  </si>
  <si>
    <t>NCX11R5B1</t>
  </si>
  <si>
    <t>NCX11S2D2</t>
  </si>
  <si>
    <t>NCX11R5D1</t>
  </si>
  <si>
    <t>NCX11S2D3</t>
  </si>
  <si>
    <t>NCX11S2D4</t>
  </si>
  <si>
    <t>NCX11S2D5</t>
  </si>
  <si>
    <t>NCX11Q8C2</t>
  </si>
  <si>
    <t>NCX11S2E1</t>
  </si>
  <si>
    <t>NCX11S2E2</t>
  </si>
  <si>
    <t>NCX11S2E3</t>
  </si>
  <si>
    <t>NCX11S2E4</t>
  </si>
  <si>
    <t>NCX11S2E5</t>
  </si>
  <si>
    <t>NCX11S2F1</t>
  </si>
  <si>
    <t>NCX11S2F2</t>
  </si>
  <si>
    <t>NCX11S2S1</t>
  </si>
  <si>
    <t>NCX11S2S2</t>
  </si>
  <si>
    <t>NCX11S2S3</t>
  </si>
  <si>
    <t>NCX11S2S4</t>
  </si>
  <si>
    <t>NCX11T9A1</t>
  </si>
  <si>
    <t>NCX11T9A2</t>
  </si>
  <si>
    <t>NCX11T9B1</t>
  </si>
  <si>
    <t>NCX11T9B2</t>
  </si>
  <si>
    <t>NCX11S2D6</t>
  </si>
  <si>
    <t>NCX11T9C1</t>
  </si>
  <si>
    <t>NCX11T9C2</t>
  </si>
  <si>
    <t>NCX11T9C3</t>
  </si>
  <si>
    <t>NCX11T9C4</t>
  </si>
  <si>
    <t>NCX11T9D1</t>
  </si>
  <si>
    <t>NCX11T9D2</t>
  </si>
  <si>
    <t>NCX11S2E6</t>
  </si>
  <si>
    <t>NCX11T9D3</t>
  </si>
  <si>
    <t>NCX11T9D4</t>
  </si>
  <si>
    <t>NCX11T9E1</t>
  </si>
  <si>
    <t>NCX11S2D7</t>
  </si>
  <si>
    <t>NCX11T9E2</t>
  </si>
  <si>
    <t>NCX11T9E3</t>
  </si>
  <si>
    <t>NCX11T9E4</t>
  </si>
  <si>
    <t>NCX11T9E5</t>
  </si>
  <si>
    <t>NCX11T9F1</t>
  </si>
  <si>
    <t>NCX11T9F2</t>
  </si>
  <si>
    <t>NCX11T9S1</t>
  </si>
  <si>
    <t>NCX11T9S2</t>
  </si>
  <si>
    <t>NCX11T9S3</t>
  </si>
  <si>
    <t>NCX11T9S4</t>
  </si>
  <si>
    <t>NCX11T9S5</t>
  </si>
  <si>
    <t>NCX11T9S6</t>
  </si>
  <si>
    <t>NCX11T9S7</t>
  </si>
  <si>
    <t>NCX11T9S8</t>
  </si>
  <si>
    <t>NCX11T9S9</t>
  </si>
  <si>
    <t>NCX11X7A1</t>
  </si>
  <si>
    <t>NCX11X7C1</t>
  </si>
  <si>
    <t>NCX11X7S1</t>
  </si>
  <si>
    <t>NCX11X7S2</t>
  </si>
  <si>
    <t>NCX11Y4B1</t>
  </si>
  <si>
    <t>NCX11T9E6</t>
  </si>
  <si>
    <t>NCX11Y4C1</t>
  </si>
  <si>
    <t>NCX11Y4C2</t>
  </si>
  <si>
    <t>NCX11Y4D1</t>
  </si>
  <si>
    <t>NCX11Y4E1</t>
  </si>
  <si>
    <t>NCX11Y4F1</t>
  </si>
  <si>
    <t>NCX11Y4MW1</t>
  </si>
  <si>
    <t>NCX11Y4S1</t>
  </si>
  <si>
    <t>NCX11Y4S2</t>
  </si>
  <si>
    <t>NCX11Y4S3</t>
  </si>
  <si>
    <t>NCX11Z1A1</t>
  </si>
  <si>
    <t>NCX11Z1A2</t>
  </si>
  <si>
    <t>NCX11T9E7</t>
  </si>
  <si>
    <t>NCX11Z1A3</t>
  </si>
  <si>
    <t>NCX11Z1B1</t>
  </si>
  <si>
    <t>NCX11Z1B2</t>
  </si>
  <si>
    <t>NCX11Z1C1</t>
  </si>
  <si>
    <t>NCX11Z1C2</t>
  </si>
  <si>
    <t>NCX11Y4A1</t>
  </si>
  <si>
    <t>NCX11Z1D1</t>
  </si>
  <si>
    <t>NCX11Z1D2</t>
  </si>
  <si>
    <t>NCX11Z1D3</t>
  </si>
  <si>
    <t>NCX11Z1E1</t>
  </si>
  <si>
    <t>NCX11Z1E2</t>
  </si>
  <si>
    <t>NCX11Z1E3</t>
  </si>
  <si>
    <t>NCX11Z1E4</t>
  </si>
  <si>
    <t>NCX11Z1E5</t>
  </si>
  <si>
    <t>NCX11Z1F1</t>
  </si>
  <si>
    <t>NCX11Z1F2</t>
  </si>
  <si>
    <t>NCX11Y4S4</t>
  </si>
  <si>
    <t>NCX11Z1S1</t>
  </si>
  <si>
    <t>NCX11Z1S2</t>
  </si>
  <si>
    <t>NCX11Z1S3</t>
  </si>
  <si>
    <t>NCX11Z1S4</t>
  </si>
  <si>
    <t>NCX11Z1S5</t>
  </si>
  <si>
    <t>NCX11Z1S6</t>
  </si>
  <si>
    <t>NCX11Z1B3</t>
  </si>
  <si>
    <t>NCX11Z1S7</t>
  </si>
  <si>
    <t>NCX11Z1S8</t>
  </si>
  <si>
    <t>NCX12B6A1</t>
  </si>
  <si>
    <t>NCX11Z1C3</t>
  </si>
  <si>
    <t>NCX12B6B1</t>
  </si>
  <si>
    <t>NCX12B6B2</t>
  </si>
  <si>
    <t>NCX12B6B3</t>
  </si>
  <si>
    <t>NCX12B6C1</t>
  </si>
  <si>
    <t>NCX12B6C2</t>
  </si>
  <si>
    <t>NCX12B6C3</t>
  </si>
  <si>
    <t>NCX12B6C4</t>
  </si>
  <si>
    <t>NCX12B6D1</t>
  </si>
  <si>
    <t>NCX12B6D2</t>
  </si>
  <si>
    <t>NCX12B6E1</t>
  </si>
  <si>
    <t>NCX11Z1F3</t>
  </si>
  <si>
    <t>NCX12B6E2</t>
  </si>
  <si>
    <t>NCX12B6E3</t>
  </si>
  <si>
    <t>NCX12B6E4</t>
  </si>
  <si>
    <t>NCX12B6F1</t>
  </si>
  <si>
    <t>NCX12B6MW1</t>
  </si>
  <si>
    <t>NCX12B6S1</t>
  </si>
  <si>
    <t>NCX12B6S2</t>
  </si>
  <si>
    <t>NCX12B6S3</t>
  </si>
  <si>
    <t>NCX12B6S4</t>
  </si>
  <si>
    <t>NCX12D0A1</t>
  </si>
  <si>
    <t>NCX12B6A2</t>
  </si>
  <si>
    <t>NCX12D0B1</t>
  </si>
  <si>
    <t>NCX12D0D1</t>
  </si>
  <si>
    <t>NCX12D0E1</t>
  </si>
  <si>
    <t>NCX12F4A1</t>
  </si>
  <si>
    <t>NCX12F4A2</t>
  </si>
  <si>
    <t>NCX12F4A3</t>
  </si>
  <si>
    <t>NCX12F4B1</t>
  </si>
  <si>
    <t>NCX12F4B2</t>
  </si>
  <si>
    <t>NCX12F4C1</t>
  </si>
  <si>
    <t>NCX12B6D3</t>
  </si>
  <si>
    <t>NCX12F4C2</t>
  </si>
  <si>
    <t>NCX12F4D1</t>
  </si>
  <si>
    <t>NCX12F4D2</t>
  </si>
  <si>
    <t>NCX12F4E1</t>
  </si>
  <si>
    <t>NCX12F4F1</t>
  </si>
  <si>
    <t>NCX12F4S1</t>
  </si>
  <si>
    <t>NCX12F4S2</t>
  </si>
  <si>
    <t>NCX12B6MW2</t>
  </si>
  <si>
    <t>NCX12F4S3</t>
  </si>
  <si>
    <t>NCX12F4S4</t>
  </si>
  <si>
    <t>NCX12F4S5</t>
  </si>
  <si>
    <t>NCX12G1A1</t>
  </si>
  <si>
    <t>NCX12G1B1</t>
  </si>
  <si>
    <t>NCX12D0C1</t>
  </si>
  <si>
    <t>NCX12G1C1</t>
  </si>
  <si>
    <t>NCX12G1S1</t>
  </si>
  <si>
    <t>NCX12G1S2</t>
  </si>
  <si>
    <t>NCX12D0S1</t>
  </si>
  <si>
    <t>NCX12G1S3</t>
  </si>
  <si>
    <t>NCX12G1S4</t>
  </si>
  <si>
    <t>NCX12B6F2</t>
  </si>
  <si>
    <t>NCX12K9A1</t>
  </si>
  <si>
    <t>NCX12K9D1</t>
  </si>
  <si>
    <t>NCX12K9MW1</t>
  </si>
  <si>
    <t>NCX12F4B3</t>
  </si>
  <si>
    <t>NCX12K9MW2</t>
  </si>
  <si>
    <t>NCX12K9S1</t>
  </si>
  <si>
    <t>NCX12L6A1</t>
  </si>
  <si>
    <t>NCX12L6C1</t>
  </si>
  <si>
    <t>NCX12L6D1</t>
  </si>
  <si>
    <t>NCX12F4E2</t>
  </si>
  <si>
    <t>NCX12L6E1</t>
  </si>
  <si>
    <t>NCX12L6S1</t>
  </si>
  <si>
    <t>NCX12L6S2</t>
  </si>
  <si>
    <t>NCX12L6S3</t>
  </si>
  <si>
    <t>NCX12L6S4</t>
  </si>
  <si>
    <t>NCX12N0S1</t>
  </si>
  <si>
    <t>NCX12P4S1</t>
  </si>
  <si>
    <t>NCX12Q1A1</t>
  </si>
  <si>
    <t>NCX12Q1A2</t>
  </si>
  <si>
    <t>NCX12G1D1</t>
  </si>
  <si>
    <t>NCX12Q1A3</t>
  </si>
  <si>
    <t>NCX12Q1A4</t>
  </si>
  <si>
    <t>NCX12F4E3</t>
  </si>
  <si>
    <t>NCX12Q1B1</t>
  </si>
  <si>
    <t>NCX12Q1B2</t>
  </si>
  <si>
    <t>NCX12Q1B3</t>
  </si>
  <si>
    <t>NCX12K9B1</t>
  </si>
  <si>
    <t>NCX12Q1B4</t>
  </si>
  <si>
    <t>NCX12Q1C1</t>
  </si>
  <si>
    <t>NCX12K9E1</t>
  </si>
  <si>
    <t>NCX12Q1C2</t>
  </si>
  <si>
    <t>NCX12Q1C3</t>
  </si>
  <si>
    <t>NCX12Q1C4</t>
  </si>
  <si>
    <t>NCX12Q1D1</t>
  </si>
  <si>
    <t>NCX12K9S2</t>
  </si>
  <si>
    <t>NCX12Q1D2</t>
  </si>
  <si>
    <t>NCX12Q1D3</t>
  </si>
  <si>
    <t>NCX12Q1D4</t>
  </si>
  <si>
    <t>NCX12Q1D5</t>
  </si>
  <si>
    <t>NCX12L6F1</t>
  </si>
  <si>
    <t>NCX12Q1E1</t>
  </si>
  <si>
    <t>NCX12Q1E2</t>
  </si>
  <si>
    <t>NCX12Q1E3</t>
  </si>
  <si>
    <t>NCX12Q1E4</t>
  </si>
  <si>
    <t>NCX12Q1E5</t>
  </si>
  <si>
    <t>NCX12Q1E6</t>
  </si>
  <si>
    <t>NCX12P4B1</t>
  </si>
  <si>
    <t>NCX12Q1E7</t>
  </si>
  <si>
    <t>NCX12Q1F1</t>
  </si>
  <si>
    <t>NCX12Q1F2</t>
  </si>
  <si>
    <t>NCX12Q1F3</t>
  </si>
  <si>
    <t>NCX12Q1MW1</t>
  </si>
  <si>
    <t>NCX12Q1S1</t>
  </si>
  <si>
    <t>NCX12Q1S2</t>
  </si>
  <si>
    <t>NCX12Q1S3</t>
  </si>
  <si>
    <t>NCX12Q1S4</t>
  </si>
  <si>
    <t>NCX12Q1S5</t>
  </si>
  <si>
    <t>NCX12Q1S6</t>
  </si>
  <si>
    <t>NCX12Q1S7</t>
  </si>
  <si>
    <t>NCX12Q1S8</t>
  </si>
  <si>
    <t>NCX12Q1S9</t>
  </si>
  <si>
    <t>NCX12V6A1</t>
  </si>
  <si>
    <t>NCX12V6A2</t>
  </si>
  <si>
    <t>NCX12V6A3</t>
  </si>
  <si>
    <t>NCX12V6B1</t>
  </si>
  <si>
    <t>NCX12V6C1</t>
  </si>
  <si>
    <t>NCX12V6D1</t>
  </si>
  <si>
    <t>NCX12V6D2</t>
  </si>
  <si>
    <t>NCX12V6E1</t>
  </si>
  <si>
    <t>NCX12V6E2</t>
  </si>
  <si>
    <t>NCX12V6E3</t>
  </si>
  <si>
    <t>NCX12V6F1</t>
  </si>
  <si>
    <t>NCX12Q1E8</t>
  </si>
  <si>
    <t>NCX12V6S1</t>
  </si>
  <si>
    <t>NCX12V6S2</t>
  </si>
  <si>
    <t>NCX12V6S3</t>
  </si>
  <si>
    <t>NCX12V6S4</t>
  </si>
  <si>
    <t>NCX12Q1G1</t>
  </si>
  <si>
    <t>NCX12V6S5</t>
  </si>
  <si>
    <t>NCX12V6S6</t>
  </si>
  <si>
    <t>NCX12W3A1</t>
  </si>
  <si>
    <t>NCX12W3B1</t>
  </si>
  <si>
    <t>NCX12W3B2</t>
  </si>
  <si>
    <t>NCX12W3B3</t>
  </si>
  <si>
    <t>NCX12W3C1</t>
  </si>
  <si>
    <t>NCX12W3C2</t>
  </si>
  <si>
    <t>NCX12W3D1</t>
  </si>
  <si>
    <t>NCX12Q1E9</t>
  </si>
  <si>
    <t>NCX12W3D2</t>
  </si>
  <si>
    <t>NCX12W3E1</t>
  </si>
  <si>
    <t>NCX12W3E2</t>
  </si>
  <si>
    <t>NCX12W3F1</t>
  </si>
  <si>
    <t>NCX12V6B2</t>
  </si>
  <si>
    <t>NCX12Q1F4</t>
  </si>
  <si>
    <t>NCX12W3F2</t>
  </si>
  <si>
    <t>NCX12W3MW1</t>
  </si>
  <si>
    <t>NCX12W3S1</t>
  </si>
  <si>
    <t>NCX12W3S2</t>
  </si>
  <si>
    <t>NCX12W3S3</t>
  </si>
  <si>
    <t>NCX12W3S4</t>
  </si>
  <si>
    <t>NCX12W3S5</t>
  </si>
  <si>
    <t>NCX12Y7MW1</t>
  </si>
  <si>
    <t>NCX12Y7MW2</t>
  </si>
  <si>
    <t>NCX13D3A1</t>
  </si>
  <si>
    <t>NCX13D3A2</t>
  </si>
  <si>
    <t>NCX13D3A3</t>
  </si>
  <si>
    <t>NCX13D3B1</t>
  </si>
  <si>
    <t>NCX12V6S7</t>
  </si>
  <si>
    <t>NCX13D3B2</t>
  </si>
  <si>
    <t>NCX13D3C1</t>
  </si>
  <si>
    <t>NCX12W3A2</t>
  </si>
  <si>
    <t>NCX13D3C2</t>
  </si>
  <si>
    <t>NCX13D3D1</t>
  </si>
  <si>
    <t>NCX13D3D2</t>
  </si>
  <si>
    <t>NCX13D3D3</t>
  </si>
  <si>
    <t>NCX13D3D4</t>
  </si>
  <si>
    <t>NCX13D3E1</t>
  </si>
  <si>
    <t>NCX12V6F2</t>
  </si>
  <si>
    <t>NCX13D3E2</t>
  </si>
  <si>
    <t>NCX13D3F1</t>
  </si>
  <si>
    <t>NCX13D3F2</t>
  </si>
  <si>
    <t>NCX13D3MW1</t>
  </si>
  <si>
    <t>NCX13D3S1</t>
  </si>
  <si>
    <t>NCX13D3S2</t>
  </si>
  <si>
    <t>NCX13D3S3</t>
  </si>
  <si>
    <t>NCX13D3S4</t>
  </si>
  <si>
    <t>NCX13G4MW1</t>
  </si>
  <si>
    <t>NCX13G4S1</t>
  </si>
  <si>
    <t>NCX13H1A1</t>
  </si>
  <si>
    <t>NCX13H1A2</t>
  </si>
  <si>
    <t>NCX13H1A3</t>
  </si>
  <si>
    <t>NCX13H1B1</t>
  </si>
  <si>
    <t>NCX13H1B2</t>
  </si>
  <si>
    <t>NCX13H1C1</t>
  </si>
  <si>
    <t>NCX13H1C2</t>
  </si>
  <si>
    <t>NCX13H1D1</t>
  </si>
  <si>
    <t>NCX13H1D2</t>
  </si>
  <si>
    <t>NCX13H1D3</t>
  </si>
  <si>
    <t>NCX13D3C3</t>
  </si>
  <si>
    <t>NCX13H1E1</t>
  </si>
  <si>
    <t>NCX13H1F1</t>
  </si>
  <si>
    <t>NCX13H1MW1</t>
  </si>
  <si>
    <t>NCX13H1S1</t>
  </si>
  <si>
    <t>NCX13H1S2</t>
  </si>
  <si>
    <t>NCX13H1S3</t>
  </si>
  <si>
    <t>NCX13D3E3</t>
  </si>
  <si>
    <t>NCX13H1S4</t>
  </si>
  <si>
    <t>NCX13D3E4</t>
  </si>
  <si>
    <t>NCX13H1S5</t>
  </si>
  <si>
    <t>NCX13H1S6</t>
  </si>
  <si>
    <t>NCX13J5A1</t>
  </si>
  <si>
    <t>NCX13J5A2</t>
  </si>
  <si>
    <t>NCX13J5A3</t>
  </si>
  <si>
    <t>NCX13J5B1</t>
  </si>
  <si>
    <t>NCX13J5B2</t>
  </si>
  <si>
    <t>NCX13J5B3</t>
  </si>
  <si>
    <t>NCX13J5C1</t>
  </si>
  <si>
    <t>NCX13J5C2</t>
  </si>
  <si>
    <t>NCX13J5C3</t>
  </si>
  <si>
    <t>NCX13J5D1</t>
  </si>
  <si>
    <t>NCX13J5D2</t>
  </si>
  <si>
    <t>NCX13J5D3</t>
  </si>
  <si>
    <t>NCX13H1B3</t>
  </si>
  <si>
    <t>NCX13J5E1</t>
  </si>
  <si>
    <t>NCX13J5E2</t>
  </si>
  <si>
    <t>NCX13J5E3</t>
  </si>
  <si>
    <t>NCX13J5F1</t>
  </si>
  <si>
    <t>NCX13J5MW1</t>
  </si>
  <si>
    <t>NCX13J5S1</t>
  </si>
  <si>
    <t>NCX13H1E2</t>
  </si>
  <si>
    <t>NCX13J5S2</t>
  </si>
  <si>
    <t>NCX13D3S5</t>
  </si>
  <si>
    <t>NCX13J5S3</t>
  </si>
  <si>
    <t>NCX13J5S4</t>
  </si>
  <si>
    <t>NCX13J5S5</t>
  </si>
  <si>
    <t>NCX13J5S6</t>
  </si>
  <si>
    <t>NCX13J5S7</t>
  </si>
  <si>
    <t>NCX13K2A1</t>
  </si>
  <si>
    <t>NCX13K2B1</t>
  </si>
  <si>
    <t>NCX13K2B2</t>
  </si>
  <si>
    <t>NCX13K2C1</t>
  </si>
  <si>
    <t>NCX13K2C2</t>
  </si>
  <si>
    <t>NCX13K2D1</t>
  </si>
  <si>
    <t>NCX13J5A4</t>
  </si>
  <si>
    <t>NCX13K2D2</t>
  </si>
  <si>
    <t>NCX13K2E1</t>
  </si>
  <si>
    <t>NCX13K2E2</t>
  </si>
  <si>
    <t>NCX13K2S1</t>
  </si>
  <si>
    <t>NCX13K2S2</t>
  </si>
  <si>
    <t>NCX13K2S3</t>
  </si>
  <si>
    <t>NCX13K2S4</t>
  </si>
  <si>
    <t>NCX13M6A1</t>
  </si>
  <si>
    <t>NCX13M6B1</t>
  </si>
  <si>
    <t>NCX13J5D4</t>
  </si>
  <si>
    <t>NCX13M6C1</t>
  </si>
  <si>
    <t>NCX13M6D1</t>
  </si>
  <si>
    <t>NCX13M6S1</t>
  </si>
  <si>
    <t>NCX13J5F2</t>
  </si>
  <si>
    <t>NCX13M6S2</t>
  </si>
  <si>
    <t>NCX13M6S3</t>
  </si>
  <si>
    <t>NCX13P7A1</t>
  </si>
  <si>
    <t>NCX13P7A2</t>
  </si>
  <si>
    <t>NCX13P7A3</t>
  </si>
  <si>
    <t>NCX13P7B1</t>
  </si>
  <si>
    <t>NCX13P7C1</t>
  </si>
  <si>
    <t>NCX13P7D1</t>
  </si>
  <si>
    <t>NCX13P7E1</t>
  </si>
  <si>
    <t>NCX13P7S1</t>
  </si>
  <si>
    <t>NCX13P7S2</t>
  </si>
  <si>
    <t>NCX13P7S3</t>
  </si>
  <si>
    <t>NCX13J5D5</t>
  </si>
  <si>
    <t>NCX13Q4A1</t>
  </si>
  <si>
    <t>NCX13Q4D1</t>
  </si>
  <si>
    <t>NCX13Q4E1</t>
  </si>
  <si>
    <t>NCX13J5F3</t>
  </si>
  <si>
    <t>NCX13Q4F1</t>
  </si>
  <si>
    <t>NCX13K2D3</t>
  </si>
  <si>
    <t>NCX13Q4S1</t>
  </si>
  <si>
    <t>NCX13S8A1</t>
  </si>
  <si>
    <t>NCX13S8C1</t>
  </si>
  <si>
    <t>NCX13S8D1</t>
  </si>
  <si>
    <t>NCX13S8E1</t>
  </si>
  <si>
    <t>NCX13S8E2</t>
  </si>
  <si>
    <t>NCX13S8S3</t>
  </si>
  <si>
    <t>NCX13S8S4</t>
  </si>
  <si>
    <t>NCX13T5B1</t>
  </si>
  <si>
    <t>NCX13T5D1</t>
  </si>
  <si>
    <t>NCX13M6D2</t>
  </si>
  <si>
    <t>NCX13T5S1</t>
  </si>
  <si>
    <t>NCX13M6E1</t>
  </si>
  <si>
    <t>NCX13T5S2</t>
  </si>
  <si>
    <t>NCX13V9A1</t>
  </si>
  <si>
    <t>NCX13V9A2</t>
  </si>
  <si>
    <t>NCX13V9B1</t>
  </si>
  <si>
    <t>NCX13V9B2</t>
  </si>
  <si>
    <t>NCX13V9C1</t>
  </si>
  <si>
    <t>NCX13V9C2</t>
  </si>
  <si>
    <t>NCX13V9D1</t>
  </si>
  <si>
    <t>NCX13P7C2</t>
  </si>
  <si>
    <t>NCX13V9D2</t>
  </si>
  <si>
    <t>NCX13V9E1</t>
  </si>
  <si>
    <t>NCX13V9F1</t>
  </si>
  <si>
    <t>NCX13V9F2</t>
  </si>
  <si>
    <t>NCX13V9MW1</t>
  </si>
  <si>
    <t>NCX13V9S1</t>
  </si>
  <si>
    <t>NCX13V9S2</t>
  </si>
  <si>
    <t>NCX13V9S3</t>
  </si>
  <si>
    <t>NCX13Q4E2</t>
  </si>
  <si>
    <t>NCX13V9S4</t>
  </si>
  <si>
    <t>NCX13W6A1</t>
  </si>
  <si>
    <t>NCX13Q4S2</t>
  </si>
  <si>
    <t>NCX13W6A2</t>
  </si>
  <si>
    <t>NCX13W6A3</t>
  </si>
  <si>
    <t>NCX13S8B1</t>
  </si>
  <si>
    <t>NCX13W6B1</t>
  </si>
  <si>
    <t>NCX13W6B2</t>
  </si>
  <si>
    <t>NCX13W6C1</t>
  </si>
  <si>
    <t>NCX13W6C2</t>
  </si>
  <si>
    <t>NCX13W6D1</t>
  </si>
  <si>
    <t>NCX13W6D2</t>
  </si>
  <si>
    <t>NCX13T5C1</t>
  </si>
  <si>
    <t>NCX13P7MW1</t>
  </si>
  <si>
    <t>NCX13W6E1</t>
  </si>
  <si>
    <t>NCX13W6E2</t>
  </si>
  <si>
    <t>NCX13W6F1</t>
  </si>
  <si>
    <t>NCX13W6MW1</t>
  </si>
  <si>
    <t>NCX13W6S1</t>
  </si>
  <si>
    <t>NCX13W6S2</t>
  </si>
  <si>
    <t>NCX13W6S3</t>
  </si>
  <si>
    <t>NCX13W6S4</t>
  </si>
  <si>
    <t>NCX13W6S5</t>
  </si>
  <si>
    <t>NCX13W6S7</t>
  </si>
  <si>
    <t>NCX13V9C3</t>
  </si>
  <si>
    <t>NCX13X3A1</t>
  </si>
  <si>
    <t>NCX13X3A2</t>
  </si>
  <si>
    <t>NCX13S8D2</t>
  </si>
  <si>
    <t>NCX13X3B1</t>
  </si>
  <si>
    <t>NCX13X3B2</t>
  </si>
  <si>
    <t>NCX13V9E2</t>
  </si>
  <si>
    <t>NCX13S8F1</t>
  </si>
  <si>
    <t>NCX13X3C1</t>
  </si>
  <si>
    <t>NCX13X3C2</t>
  </si>
  <si>
    <t>NCX13X3D1</t>
  </si>
  <si>
    <t>NCX13X3E1</t>
  </si>
  <si>
    <t>NCX13X3E2</t>
  </si>
  <si>
    <t>NCX13X3F1</t>
  </si>
  <si>
    <t>NCX13X3MW1</t>
  </si>
  <si>
    <t>NCX13X3MW2</t>
  </si>
  <si>
    <t>NCX13X3S1</t>
  </si>
  <si>
    <t>NCX13X3S2</t>
  </si>
  <si>
    <t>NCX13X3S3</t>
  </si>
  <si>
    <t>NCX13X3S4</t>
  </si>
  <si>
    <t>NCX13W6B3</t>
  </si>
  <si>
    <t>NCX13X3S5</t>
  </si>
  <si>
    <t>NCX13Y0C1</t>
  </si>
  <si>
    <t>NCX13Y0D1</t>
  </si>
  <si>
    <t>NCX13W6C3</t>
  </si>
  <si>
    <t>NCX13Y0E1</t>
  </si>
  <si>
    <t>NCX13Y0F1</t>
  </si>
  <si>
    <t>NCX13Y0S1</t>
  </si>
  <si>
    <t>NCX13Y0S2</t>
  </si>
  <si>
    <t>NCX13Y0S3</t>
  </si>
  <si>
    <t>NCX13Z7MW1</t>
  </si>
  <si>
    <t>NCX13W6G1</t>
  </si>
  <si>
    <t>NCX13Z7S1</t>
  </si>
  <si>
    <t>NCX13W6G2</t>
  </si>
  <si>
    <t>NCX13Z7S2</t>
  </si>
  <si>
    <t>NCX13Z7S3</t>
  </si>
  <si>
    <t>NCX13V9S5</t>
  </si>
  <si>
    <t>NCX14B2A1</t>
  </si>
  <si>
    <t>NCX14B2C1</t>
  </si>
  <si>
    <t>NCX14B2C2</t>
  </si>
  <si>
    <t>NCX14B2D1</t>
  </si>
  <si>
    <t>NCX14B2E1</t>
  </si>
  <si>
    <t>NCX13W6S6</t>
  </si>
  <si>
    <t>NCX14B2E2</t>
  </si>
  <si>
    <t>NCX14B2S1</t>
  </si>
  <si>
    <t>NCX13W6S8</t>
  </si>
  <si>
    <t>NCX14B2S2</t>
  </si>
  <si>
    <t>NCX14B2S3</t>
  </si>
  <si>
    <t>NCX14B2S4</t>
  </si>
  <si>
    <t>NCX14B2S5</t>
  </si>
  <si>
    <t>NCX14B2S6</t>
  </si>
  <si>
    <t>NCX14B2S7</t>
  </si>
  <si>
    <t>NCX14C9A1</t>
  </si>
  <si>
    <t>NCX14C9A2</t>
  </si>
  <si>
    <t>NCX13X3D2</t>
  </si>
  <si>
    <t>NCX13W6F2</t>
  </si>
  <si>
    <t>NCX14C9A3</t>
  </si>
  <si>
    <t>NCX14C9A4</t>
  </si>
  <si>
    <t>NCX14C9A5</t>
  </si>
  <si>
    <t>NCX14C9A6</t>
  </si>
  <si>
    <t>NCX14C9A7</t>
  </si>
  <si>
    <t>NCX14C9B1</t>
  </si>
  <si>
    <t>NCX14C9B2</t>
  </si>
  <si>
    <t>NCX14C9B3</t>
  </si>
  <si>
    <t>NCX14C9B4</t>
  </si>
  <si>
    <t>NCX14C9B5</t>
  </si>
  <si>
    <t>NCX14C9C1</t>
  </si>
  <si>
    <t>NCX14C9C2</t>
  </si>
  <si>
    <t>NCX13Y0E2</t>
  </si>
  <si>
    <t>NCX14C9C3</t>
  </si>
  <si>
    <t>NCX14C9C4</t>
  </si>
  <si>
    <t>NCX14C9C5</t>
  </si>
  <si>
    <t>NCX14C9D1</t>
  </si>
  <si>
    <t>NCX14C9D2</t>
  </si>
  <si>
    <t>NCX14C9D3</t>
  </si>
  <si>
    <t>NCX14C9D4</t>
  </si>
  <si>
    <t>NCX14C9D5</t>
  </si>
  <si>
    <t>NCX14C9D6</t>
  </si>
  <si>
    <t>NCX14B2A2</t>
  </si>
  <si>
    <t>NCX14C9E1</t>
  </si>
  <si>
    <t>NCX14C9E2</t>
  </si>
  <si>
    <t>NCX14C9E3</t>
  </si>
  <si>
    <t>NCX14B2F1</t>
  </si>
  <si>
    <t>NCX14C9E4</t>
  </si>
  <si>
    <t>NCX14B2F2</t>
  </si>
  <si>
    <t>NCX14C9E5</t>
  </si>
  <si>
    <t>NCX14C9E6</t>
  </si>
  <si>
    <t>NCX14C9E7</t>
  </si>
  <si>
    <t>NCX14C9E8</t>
  </si>
  <si>
    <t>NCX14C9F1</t>
  </si>
  <si>
    <t>NCX14C9F2</t>
  </si>
  <si>
    <t>NCX14C9F3</t>
  </si>
  <si>
    <t>NCX14C9S1</t>
  </si>
  <si>
    <t>NCX14C9S10</t>
  </si>
  <si>
    <t>NCX14C9S11</t>
  </si>
  <si>
    <t>NCX14C9S2</t>
  </si>
  <si>
    <t>NCX14C9S3</t>
  </si>
  <si>
    <t>NCX14C9S4</t>
  </si>
  <si>
    <t>NCX14C9S5</t>
  </si>
  <si>
    <t>NCX14C9S6</t>
  </si>
  <si>
    <t>NCX14C9S7</t>
  </si>
  <si>
    <t>NCX14C9S8</t>
  </si>
  <si>
    <t>NCX14C9S9</t>
  </si>
  <si>
    <t>NCX14D6A1</t>
  </si>
  <si>
    <t>NCX14D6A2</t>
  </si>
  <si>
    <t>NCX14D6A3</t>
  </si>
  <si>
    <t>NCX14D6B1</t>
  </si>
  <si>
    <t>NCX14D6B2</t>
  </si>
  <si>
    <t>NCX14C9C6</t>
  </si>
  <si>
    <t>NCX14D6C1</t>
  </si>
  <si>
    <t>NCX14C9C7</t>
  </si>
  <si>
    <t>NCX14D6C2</t>
  </si>
  <si>
    <t>NCX14D6D1</t>
  </si>
  <si>
    <t>NCX14D6D2</t>
  </si>
  <si>
    <t>NCX14D6E1</t>
  </si>
  <si>
    <t>NCX14D6E2</t>
  </si>
  <si>
    <t>NCX14D6E3</t>
  </si>
  <si>
    <t>NCX14D6F1</t>
  </si>
  <si>
    <t>NCX14D6MW1</t>
  </si>
  <si>
    <t>NCX14D6S1</t>
  </si>
  <si>
    <t>NCX14D6S2</t>
  </si>
  <si>
    <t>NCX14D6S3</t>
  </si>
  <si>
    <t>NCX14D6S4</t>
  </si>
  <si>
    <t>NCX14F0D1</t>
  </si>
  <si>
    <t>NCX14F0E1</t>
  </si>
  <si>
    <t>NCX14F0S1</t>
  </si>
  <si>
    <t>NCX14G7A1</t>
  </si>
  <si>
    <t>NCX14G7A2</t>
  </si>
  <si>
    <t>NCX14G7A3</t>
  </si>
  <si>
    <t>NCX14C9F4</t>
  </si>
  <si>
    <t>NCX14G7B1</t>
  </si>
  <si>
    <t>NCX14G7D1</t>
  </si>
  <si>
    <t>NCX14G7E1</t>
  </si>
  <si>
    <t>NCX14G7S1</t>
  </si>
  <si>
    <t>NCX14G7S2</t>
  </si>
  <si>
    <t>NCX14G7S3</t>
  </si>
  <si>
    <t>NCX14H4B1</t>
  </si>
  <si>
    <t>NCX14H4C1</t>
  </si>
  <si>
    <t>NCX14H4D1</t>
  </si>
  <si>
    <t>NCX14H4E1</t>
  </si>
  <si>
    <t>NCX14H4F1</t>
  </si>
  <si>
    <t>NCX14H4S1</t>
  </si>
  <si>
    <t>NCX14H4S2</t>
  </si>
  <si>
    <t>NCX14H4S3</t>
  </si>
  <si>
    <t>NCX14H4S4</t>
  </si>
  <si>
    <t>NCX14D6B3</t>
  </si>
  <si>
    <t>NCX14H4S5</t>
  </si>
  <si>
    <t>NCX14K5A1</t>
  </si>
  <si>
    <t>NCX14K5A2</t>
  </si>
  <si>
    <t>NCX14K5B1</t>
  </si>
  <si>
    <t>NCX14K5B2</t>
  </si>
  <si>
    <t>NCX14C9F5</t>
  </si>
  <si>
    <t>NCX14K5B3</t>
  </si>
  <si>
    <t>NCX14K5C1</t>
  </si>
  <si>
    <t>NCX14K5C2</t>
  </si>
  <si>
    <t>NCX14K5D1</t>
  </si>
  <si>
    <t>NCX14K5D2</t>
  </si>
  <si>
    <t>NCX14K5D3</t>
  </si>
  <si>
    <t>NCX14K5E1</t>
  </si>
  <si>
    <t>NCX14K5E2</t>
  </si>
  <si>
    <t>NCX14K5E3</t>
  </si>
  <si>
    <t>NCX14K5E4</t>
  </si>
  <si>
    <t>NCX14K5E5</t>
  </si>
  <si>
    <t>NCX14K5F1</t>
  </si>
  <si>
    <t>NCX14K5MW1</t>
  </si>
  <si>
    <t>NCX14G7B2</t>
  </si>
  <si>
    <t>NCX14K5S1</t>
  </si>
  <si>
    <t>NCX14G7C1</t>
  </si>
  <si>
    <t>NCX14K5S2</t>
  </si>
  <si>
    <t>NCX14K5S3</t>
  </si>
  <si>
    <t>NCX14K5S4</t>
  </si>
  <si>
    <t>NCX14K5S5</t>
  </si>
  <si>
    <t>NCX14K5S6</t>
  </si>
  <si>
    <t>NCX14L2A1</t>
  </si>
  <si>
    <t>NCX14H4A1</t>
  </si>
  <si>
    <t>NCX14L2A2</t>
  </si>
  <si>
    <t>NCX14L2A3</t>
  </si>
  <si>
    <t>NCX14L2B1</t>
  </si>
  <si>
    <t>NCX14L2B2</t>
  </si>
  <si>
    <t>NCX14H4E2</t>
  </si>
  <si>
    <t>NCX14L2C1</t>
  </si>
  <si>
    <t>NCX14L2C2</t>
  </si>
  <si>
    <t>NCX14L2C3</t>
  </si>
  <si>
    <t>NCX14L2D1</t>
  </si>
  <si>
    <t>NCX14L2D2</t>
  </si>
  <si>
    <t>NCX14L2E1</t>
  </si>
  <si>
    <t>NCX14L2E2</t>
  </si>
  <si>
    <t>NCX14L2E3</t>
  </si>
  <si>
    <t>NCX14L2S1</t>
  </si>
  <si>
    <t>NCX14L2S2</t>
  </si>
  <si>
    <t>NCX14L2S3</t>
  </si>
  <si>
    <t>NCX14L2S4</t>
  </si>
  <si>
    <t>NCX14L2S5</t>
  </si>
  <si>
    <t>NCX14K5C3</t>
  </si>
  <si>
    <t>NCX14N6A1</t>
  </si>
  <si>
    <t>NCX14N6D1</t>
  </si>
  <si>
    <t>NCX14N6E1</t>
  </si>
  <si>
    <t>NCX14N6E2</t>
  </si>
  <si>
    <t>NCX14N6E3</t>
  </si>
  <si>
    <t>NCX14N6MW2</t>
  </si>
  <si>
    <t>NCX14P0A1</t>
  </si>
  <si>
    <t>NCX14P0B1</t>
  </si>
  <si>
    <t>NCX14P0C1</t>
  </si>
  <si>
    <t>NCX14K5F2</t>
  </si>
  <si>
    <t>NCX14P0D1</t>
  </si>
  <si>
    <t>NCX14P0E1</t>
  </si>
  <si>
    <t>NCX14P0S1</t>
  </si>
  <si>
    <t>NCX14P0S2</t>
  </si>
  <si>
    <t>NCX14Q7A1</t>
  </si>
  <si>
    <t>NCX14Q7A2</t>
  </si>
  <si>
    <t>NCX14Q7B1</t>
  </si>
  <si>
    <t>NCX14Q7C1</t>
  </si>
  <si>
    <t>NCX14Q7D1</t>
  </si>
  <si>
    <t>NCX14Q7D2</t>
  </si>
  <si>
    <t>NCX14Q7E1</t>
  </si>
  <si>
    <t>NCX14Q7E2</t>
  </si>
  <si>
    <t>NCX14Q7MW1</t>
  </si>
  <si>
    <t>NCX14Q7S1</t>
  </si>
  <si>
    <t>NCX14Q7S2</t>
  </si>
  <si>
    <t>NCX14R4A1</t>
  </si>
  <si>
    <t>NCX14R4B1</t>
  </si>
  <si>
    <t>NCX14R4C1</t>
  </si>
  <si>
    <t>NCX14R4C2</t>
  </si>
  <si>
    <t>NCX14R4D1</t>
  </si>
  <si>
    <t>NCX14L2F1</t>
  </si>
  <si>
    <t>NCX14R4D2</t>
  </si>
  <si>
    <t>NCX14R4D3</t>
  </si>
  <si>
    <t>NCX14R4E1</t>
  </si>
  <si>
    <t>NCX14R4F1</t>
  </si>
  <si>
    <t>NCX14R4S1</t>
  </si>
  <si>
    <t>NCX14R4S2</t>
  </si>
  <si>
    <t>NCX14R4S3</t>
  </si>
  <si>
    <t>NCX14R4S4</t>
  </si>
  <si>
    <t>NCX14R4S5</t>
  </si>
  <si>
    <t>NCX14N6F1</t>
  </si>
  <si>
    <t>NCX14R4S6</t>
  </si>
  <si>
    <t>NCX14N6F2</t>
  </si>
  <si>
    <t>NCX14S1D1</t>
  </si>
  <si>
    <t>NCX14N6MW1</t>
  </si>
  <si>
    <t>NCX14S1S1</t>
  </si>
  <si>
    <t>NCX14T8A1</t>
  </si>
  <si>
    <t>NCX14T8B1</t>
  </si>
  <si>
    <t>NCX14T8C1</t>
  </si>
  <si>
    <t>NCX14T8D1</t>
  </si>
  <si>
    <t>NCX14T8E1</t>
  </si>
  <si>
    <t>NCX14P0E2</t>
  </si>
  <si>
    <t>NCX14T8S1</t>
  </si>
  <si>
    <t>NCX14T8S2</t>
  </si>
  <si>
    <t>NCX14T8S3</t>
  </si>
  <si>
    <t>NCX14T8S4</t>
  </si>
  <si>
    <t>NCX14W9A1</t>
  </si>
  <si>
    <t>NCX14W9A2</t>
  </si>
  <si>
    <t>NCX14W9B1</t>
  </si>
  <si>
    <t>NCX14W9C1</t>
  </si>
  <si>
    <t>NCX14L2S6</t>
  </si>
  <si>
    <t>NCX14W9C2</t>
  </si>
  <si>
    <t>NCX14W9D1</t>
  </si>
  <si>
    <t>NCX14W9E1</t>
  </si>
  <si>
    <t>NCX14W9E2</t>
  </si>
  <si>
    <t>NCX14W9E3</t>
  </si>
  <si>
    <t>NCX14W9S1</t>
  </si>
  <si>
    <t>NCX14W9S2</t>
  </si>
  <si>
    <t>NCX14R4B2</t>
  </si>
  <si>
    <t>NCX14W9S3</t>
  </si>
  <si>
    <t>NCX14W9S4</t>
  </si>
  <si>
    <t>NCX14X6A1</t>
  </si>
  <si>
    <t>NCX14X6A2</t>
  </si>
  <si>
    <t>NCX14X6B1</t>
  </si>
  <si>
    <t>NCX14X6B2</t>
  </si>
  <si>
    <t>NCX14R4E2</t>
  </si>
  <si>
    <t>NCX14X6B3</t>
  </si>
  <si>
    <t>NCX14R4E3</t>
  </si>
  <si>
    <t>NCX14X6C1</t>
  </si>
  <si>
    <t>NCX14R4G1</t>
  </si>
  <si>
    <t>NCX14X6C2</t>
  </si>
  <si>
    <t>NCX14X6D1</t>
  </si>
  <si>
    <t>NCX14X6D2</t>
  </si>
  <si>
    <t>NCX14X6E1</t>
  </si>
  <si>
    <t>NCX14X6E2</t>
  </si>
  <si>
    <t>NCX14X6E3</t>
  </si>
  <si>
    <t>NCX14X6E4</t>
  </si>
  <si>
    <t>NCX14S1B1</t>
  </si>
  <si>
    <t>NCX14X6F1</t>
  </si>
  <si>
    <t>NCX14X6F2</t>
  </si>
  <si>
    <t>NCX14X6MW1</t>
  </si>
  <si>
    <t>NCX14Q7S3</t>
  </si>
  <si>
    <t>NCX14X6S1</t>
  </si>
  <si>
    <t>NCX14X6S2</t>
  </si>
  <si>
    <t>NCX14X6S3</t>
  </si>
  <si>
    <t>NCX14X6S4</t>
  </si>
  <si>
    <t>NCX14Z0A1</t>
  </si>
  <si>
    <t>NCX14Z0B1</t>
  </si>
  <si>
    <t>NCX14Z0D1</t>
  </si>
  <si>
    <t>NCX14Z0E1</t>
  </si>
  <si>
    <t>NCX14Z0E2</t>
  </si>
  <si>
    <t>NCX14Z0E3</t>
  </si>
  <si>
    <t>NCX14Z0F1</t>
  </si>
  <si>
    <t>NCX14Z0MW1DM</t>
  </si>
  <si>
    <t>NCX14Z0MW1</t>
  </si>
  <si>
    <t>NCX14Z0S1</t>
  </si>
  <si>
    <t>NCX14W9F1</t>
  </si>
  <si>
    <t>NCX14Z0S2</t>
  </si>
  <si>
    <t>NCX15B5A1</t>
  </si>
  <si>
    <t>NCX15B5B1</t>
  </si>
  <si>
    <t>NCX15B5B2</t>
  </si>
  <si>
    <t>NCX15B5C1</t>
  </si>
  <si>
    <t>NCX15B5C2</t>
  </si>
  <si>
    <t>NCX15B5D1</t>
  </si>
  <si>
    <t>NCX15B5D2</t>
  </si>
  <si>
    <t>NCX15B5E1</t>
  </si>
  <si>
    <t>NCX15B5E2</t>
  </si>
  <si>
    <t>NCX14X6C3</t>
  </si>
  <si>
    <t>NCX14T8F1</t>
  </si>
  <si>
    <t>NCX15B5E3</t>
  </si>
  <si>
    <t>NCX15B5E4</t>
  </si>
  <si>
    <t>NCX15B5E5</t>
  </si>
  <si>
    <t>NCX14X6D3</t>
  </si>
  <si>
    <t>NCX15B5MW1</t>
  </si>
  <si>
    <t>NCX15B5MW2</t>
  </si>
  <si>
    <t>NCX15B5S1</t>
  </si>
  <si>
    <t>NCX15B5S2</t>
  </si>
  <si>
    <t>NCX15B5S3</t>
  </si>
  <si>
    <t>NCX15C2A1</t>
  </si>
  <si>
    <t>NCX15C2B1</t>
  </si>
  <si>
    <t>NCX15C2C1DM</t>
  </si>
  <si>
    <t>NCX15C2C1</t>
  </si>
  <si>
    <t>NCX15C2D1</t>
  </si>
  <si>
    <t>NCX14W9F2</t>
  </si>
  <si>
    <t>NCX15C2E1</t>
  </si>
  <si>
    <t>NCX15C2E2</t>
  </si>
  <si>
    <t>NCX15C2S1DM</t>
  </si>
  <si>
    <t>NCX14Z0C1</t>
  </si>
  <si>
    <t>NCX15C2S1</t>
  </si>
  <si>
    <t>NCX15C2S2DM</t>
  </si>
  <si>
    <t>NCX15C2S2</t>
  </si>
  <si>
    <t>NCX15C2S3</t>
  </si>
  <si>
    <t>NCX15D9A1</t>
  </si>
  <si>
    <t>NCX15D9A2</t>
  </si>
  <si>
    <t>NCX15D9B1</t>
  </si>
  <si>
    <t>NCX15D9B2</t>
  </si>
  <si>
    <t>NCX14Z0S3</t>
  </si>
  <si>
    <t>NCX15D9B3</t>
  </si>
  <si>
    <t>NCX15D9C1</t>
  </si>
  <si>
    <t>NCX15D9C2</t>
  </si>
  <si>
    <t>NCX15D9C3</t>
  </si>
  <si>
    <t>NCX15D9C4</t>
  </si>
  <si>
    <t>NCX15D9D1</t>
  </si>
  <si>
    <t>NCX15D9D2</t>
  </si>
  <si>
    <t>NCX15B5D3</t>
  </si>
  <si>
    <t>NCX15D9D3</t>
  </si>
  <si>
    <t>NCX15D9D4</t>
  </si>
  <si>
    <t>NCX15D9E1</t>
  </si>
  <si>
    <t>NCX15D9E2</t>
  </si>
  <si>
    <t>NCX15D9E3</t>
  </si>
  <si>
    <t>NCX15D9E4</t>
  </si>
  <si>
    <t>NCX15D9F1</t>
  </si>
  <si>
    <t>NCX14X6S5</t>
  </si>
  <si>
    <t>NCX15D9S1</t>
  </si>
  <si>
    <t>NCX15D9S10</t>
  </si>
  <si>
    <t>NCX15D9S11</t>
  </si>
  <si>
    <t>NCX15D9S2</t>
  </si>
  <si>
    <t>NCX15D9S3</t>
  </si>
  <si>
    <t>NCX15C2D2</t>
  </si>
  <si>
    <t>NCX15D9S4</t>
  </si>
  <si>
    <t>NCX15C2D3</t>
  </si>
  <si>
    <t>NCX15D9S5</t>
  </si>
  <si>
    <t>NCX15D9S6</t>
  </si>
  <si>
    <t>NCX15D9S7</t>
  </si>
  <si>
    <t>NCX15D9S8</t>
  </si>
  <si>
    <t>NCX15D9S9</t>
  </si>
  <si>
    <t>NCX15G0B1</t>
  </si>
  <si>
    <t>NCX15G0B2</t>
  </si>
  <si>
    <t>NCX15G0C1</t>
  </si>
  <si>
    <t>NCX15G0D1</t>
  </si>
  <si>
    <t>NCX15D9A3</t>
  </si>
  <si>
    <t>NCX15G0D2</t>
  </si>
  <si>
    <t>NCX15G0E1</t>
  </si>
  <si>
    <t>NCX15G0E2</t>
  </si>
  <si>
    <t>NCX15G0F1</t>
  </si>
  <si>
    <t>NCX15G0MW1</t>
  </si>
  <si>
    <t>NCX15G0S1</t>
  </si>
  <si>
    <t>NCX15B5F1</t>
  </si>
  <si>
    <t>NCX15G0S2</t>
  </si>
  <si>
    <t>NCX15K8A1</t>
  </si>
  <si>
    <t>NCX15K8A2</t>
  </si>
  <si>
    <t>NCX15K8B1</t>
  </si>
  <si>
    <t>NCX15K8C1</t>
  </si>
  <si>
    <t>NCX15K8D1</t>
  </si>
  <si>
    <t>NCX15K8E1</t>
  </si>
  <si>
    <t>NCX15K8S1</t>
  </si>
  <si>
    <t>NCX15K8S2</t>
  </si>
  <si>
    <t>NCX15K8S3</t>
  </si>
  <si>
    <t>NCX15D9F2</t>
  </si>
  <si>
    <t>NCX15L5A1</t>
  </si>
  <si>
    <t>NCX15D9F3</t>
  </si>
  <si>
    <t>NCX15L5A2</t>
  </si>
  <si>
    <t>NCX15D9G1</t>
  </si>
  <si>
    <t>NCX15L5B1</t>
  </si>
  <si>
    <t>NCX15L5E1</t>
  </si>
  <si>
    <t>NCX15L5S1</t>
  </si>
  <si>
    <t>NCX15M2A1</t>
  </si>
  <si>
    <t>NCX15M2A2</t>
  </si>
  <si>
    <t>NCX15M2A3</t>
  </si>
  <si>
    <t>NCX15M2B1</t>
  </si>
  <si>
    <t>NCX15M2B2</t>
  </si>
  <si>
    <t>NCX15M2C1</t>
  </si>
  <si>
    <t>NCX15M2C2</t>
  </si>
  <si>
    <t>NCX15M2D1</t>
  </si>
  <si>
    <t>NCX15G0A1</t>
  </si>
  <si>
    <t>NCX15M2D2</t>
  </si>
  <si>
    <t>NCX15M2E1</t>
  </si>
  <si>
    <t>NCX15M2E2</t>
  </si>
  <si>
    <t>NCX15M2E3</t>
  </si>
  <si>
    <t>NCX15M2F1</t>
  </si>
  <si>
    <t>NCX15M2MW1</t>
  </si>
  <si>
    <t>NCX15M2S1</t>
  </si>
  <si>
    <t>NCX15M2S2</t>
  </si>
  <si>
    <t>NCX15G0F2</t>
  </si>
  <si>
    <t>NCX15M2S3</t>
  </si>
  <si>
    <t>NCX15M2S4</t>
  </si>
  <si>
    <t>NCX15N9A1</t>
  </si>
  <si>
    <t>NCX15N9C1</t>
  </si>
  <si>
    <t>NCX15N9D1</t>
  </si>
  <si>
    <t>NCX15K8A3</t>
  </si>
  <si>
    <t>NCX15N9D2</t>
  </si>
  <si>
    <t>NCX15N9E1</t>
  </si>
  <si>
    <t>NCX15N9MW1</t>
  </si>
  <si>
    <t>NCX15K8D2</t>
  </si>
  <si>
    <t>NCX15N9S1</t>
  </si>
  <si>
    <t>NCX15Q0S1</t>
  </si>
  <si>
    <t>NCX15Q0S2</t>
  </si>
  <si>
    <t>NCX15Q0S3</t>
  </si>
  <si>
    <t>NCX15Q0S4</t>
  </si>
  <si>
    <t>NCX15R7A1</t>
  </si>
  <si>
    <t>NCX15R7A2</t>
  </si>
  <si>
    <t>NCX15R7B1</t>
  </si>
  <si>
    <t>NCX15R7B2</t>
  </si>
  <si>
    <t>NCX15R7C1</t>
  </si>
  <si>
    <t>NCX15R7C2</t>
  </si>
  <si>
    <t>NCX15R7D1</t>
  </si>
  <si>
    <t>NCX15R7E1</t>
  </si>
  <si>
    <t>NCX15R7E2</t>
  </si>
  <si>
    <t>NCX15R7F1</t>
  </si>
  <si>
    <t>NCX15R7MW1</t>
  </si>
  <si>
    <t>NCX15R7S1</t>
  </si>
  <si>
    <t>NCX15R7S2</t>
  </si>
  <si>
    <t>NCX15R7S3</t>
  </si>
  <si>
    <t>NCX15N9B1</t>
  </si>
  <si>
    <t>NCX15G0F3</t>
  </si>
  <si>
    <t>NCX15S4A1</t>
  </si>
  <si>
    <t>NCX15S4C1</t>
  </si>
  <si>
    <t>NCX15S4C2</t>
  </si>
  <si>
    <t>NCX15S4D1</t>
  </si>
  <si>
    <t>NCX15N9F1</t>
  </si>
  <si>
    <t>NCX15S4D2</t>
  </si>
  <si>
    <t>NCX15S4E1</t>
  </si>
  <si>
    <t>NCX15S4MW1</t>
  </si>
  <si>
    <t>NCX15S4S1</t>
  </si>
  <si>
    <t>NCX15S4S2</t>
  </si>
  <si>
    <t>NCX15K8F1</t>
  </si>
  <si>
    <t>NCX15S4S3</t>
  </si>
  <si>
    <t>NCX15T1A1</t>
  </si>
  <si>
    <t>NCX15T1A2</t>
  </si>
  <si>
    <t>NCX15T1B1</t>
  </si>
  <si>
    <t>NCX15T1B2</t>
  </si>
  <si>
    <t>NCX15T1C1</t>
  </si>
  <si>
    <t>NCX15T1D1</t>
  </si>
  <si>
    <t>NCX15T1D2</t>
  </si>
  <si>
    <t>NCX15R7D2</t>
  </si>
  <si>
    <t>NCX15T1S1</t>
  </si>
  <si>
    <t>NCX15W2A1</t>
  </si>
  <si>
    <t>NCX15W2A2</t>
  </si>
  <si>
    <t>NCX15W2B1</t>
  </si>
  <si>
    <t>NCX15W2B2</t>
  </si>
  <si>
    <t>NCX15W2C1</t>
  </si>
  <si>
    <t>NCX15W2C2</t>
  </si>
  <si>
    <t>NCX15S4B1</t>
  </si>
  <si>
    <t>NCX15W2D1</t>
  </si>
  <si>
    <t>NCX15W2D2</t>
  </si>
  <si>
    <t>NCX15W2E1</t>
  </si>
  <si>
    <t>NCX15W2F1</t>
  </si>
  <si>
    <t>NCX15S4D3</t>
  </si>
  <si>
    <t>NCX15W2F2</t>
  </si>
  <si>
    <t>NCX15W2S1</t>
  </si>
  <si>
    <t>NCX15S4F1</t>
  </si>
  <si>
    <t>NCX15W2S2</t>
  </si>
  <si>
    <t>NCX15W2S3</t>
  </si>
  <si>
    <t>NCX15S4MW2</t>
  </si>
  <si>
    <t>NCX15W2S4</t>
  </si>
  <si>
    <t>NCX15X9A1</t>
  </si>
  <si>
    <t>NCX15X9A2</t>
  </si>
  <si>
    <t>NCX15X9A3</t>
  </si>
  <si>
    <t>NCX15X9A4</t>
  </si>
  <si>
    <t>NCX15X9A5</t>
  </si>
  <si>
    <t>NCX15X9A6</t>
  </si>
  <si>
    <t>NCX15T1C2</t>
  </si>
  <si>
    <t>NCX15X9B1</t>
  </si>
  <si>
    <t>NCX15X9B2</t>
  </si>
  <si>
    <t>NCX15X9B3</t>
  </si>
  <si>
    <t>NCX15T1E1</t>
  </si>
  <si>
    <t>NCX15X9C1</t>
  </si>
  <si>
    <t>NCX15X9C2</t>
  </si>
  <si>
    <t>NCX15X9C3</t>
  </si>
  <si>
    <t>NCX15X9D1</t>
  </si>
  <si>
    <t>NCX15X9D2</t>
  </si>
  <si>
    <t>NCX15X9D3</t>
  </si>
  <si>
    <t>NCX15X9E1</t>
  </si>
  <si>
    <t>NCX15X9E2</t>
  </si>
  <si>
    <t>NCX15X9E3</t>
  </si>
  <si>
    <t>NCX15X9E4</t>
  </si>
  <si>
    <t>NCX15W2E2</t>
  </si>
  <si>
    <t>NCX15X9F1</t>
  </si>
  <si>
    <t>NCX15W2E3</t>
  </si>
  <si>
    <t>NCX15X9MW1</t>
  </si>
  <si>
    <t>NCX15X9S1</t>
  </si>
  <si>
    <t>NCX15X9S2</t>
  </si>
  <si>
    <t>NCX15X9S3</t>
  </si>
  <si>
    <t>NCX15X9S4</t>
  </si>
  <si>
    <t>NCX15X9S5</t>
  </si>
  <si>
    <t>NCX15X9S6</t>
  </si>
  <si>
    <t>NCX15X9S8</t>
  </si>
  <si>
    <t>NCX15Y6A1</t>
  </si>
  <si>
    <t>NCX15Y6A2</t>
  </si>
  <si>
    <t>NCX15S4S4</t>
  </si>
  <si>
    <t>NCX15Y6A3</t>
  </si>
  <si>
    <t>NCX15Y6B1</t>
  </si>
  <si>
    <t>NCX15Y6B2</t>
  </si>
  <si>
    <t>NCX15Y6B3</t>
  </si>
  <si>
    <t>NCX15Y6C1</t>
  </si>
  <si>
    <t>NCX15Y6C2</t>
  </si>
  <si>
    <t>NCX15Y6C3</t>
  </si>
  <si>
    <t>NCX15Y6D1</t>
  </si>
  <si>
    <t>NCX15Y6E1</t>
  </si>
  <si>
    <t>NCX15Y6E2</t>
  </si>
  <si>
    <t>NCX15Y6F1</t>
  </si>
  <si>
    <t>NCX15Y6S1</t>
  </si>
  <si>
    <t>NCX15Y6S10</t>
  </si>
  <si>
    <t>NCX15Y6S11</t>
  </si>
  <si>
    <t>NCX15X9E5</t>
  </si>
  <si>
    <t>NCX15Y6S2</t>
  </si>
  <si>
    <t>NCX15Y6S3</t>
  </si>
  <si>
    <t>NCX15Y6S4</t>
  </si>
  <si>
    <t>NCX15Y6S5</t>
  </si>
  <si>
    <t>NCX15Y6S6</t>
  </si>
  <si>
    <t>NCX15Y6S7</t>
  </si>
  <si>
    <t>NCX15Y6S8</t>
  </si>
  <si>
    <t>NCX15Y6S9</t>
  </si>
  <si>
    <t>NCX16B8A1</t>
  </si>
  <si>
    <t>NCX15X9S7</t>
  </si>
  <si>
    <t>NCX16B8A2</t>
  </si>
  <si>
    <t>NCX16B8B1</t>
  </si>
  <si>
    <t>NCX15W2S5</t>
  </si>
  <si>
    <t>NCX16B8C1</t>
  </si>
  <si>
    <t>NCX16B8C2</t>
  </si>
  <si>
    <t>NCX16B8D1</t>
  </si>
  <si>
    <t>NCX16B8E1</t>
  </si>
  <si>
    <t>NCX16B8E2</t>
  </si>
  <si>
    <t>NCX16B8F1</t>
  </si>
  <si>
    <t>NCX16B8F2</t>
  </si>
  <si>
    <t>NCX16B8MW1</t>
  </si>
  <si>
    <t>NCX15Y6C4</t>
  </si>
  <si>
    <t>NCX16B8MW2</t>
  </si>
  <si>
    <t>NCX16B8S1</t>
  </si>
  <si>
    <t>NCX15Y6D2</t>
  </si>
  <si>
    <t>NCX16B8S2</t>
  </si>
  <si>
    <t>NCX15Y6D3</t>
  </si>
  <si>
    <t>NCX16B8S3</t>
  </si>
  <si>
    <t>NCX16C5MW1</t>
  </si>
  <si>
    <t>NCX16D2A1</t>
  </si>
  <si>
    <t>NCX16D2A2</t>
  </si>
  <si>
    <t>NCX16D2A3</t>
  </si>
  <si>
    <t>NCX16D2B1</t>
  </si>
  <si>
    <t>NCX16D2B2</t>
  </si>
  <si>
    <t>NCX16D2B3</t>
  </si>
  <si>
    <t>NCX16D2C1</t>
  </si>
  <si>
    <t>NCX15X9E6</t>
  </si>
  <si>
    <t>NCX16D2C2</t>
  </si>
  <si>
    <t>NCX15X9E7</t>
  </si>
  <si>
    <t>NCX16D2C3</t>
  </si>
  <si>
    <t>NCX16D2C4</t>
  </si>
  <si>
    <t>NCX16D2D1</t>
  </si>
  <si>
    <t>NCX16D2D2</t>
  </si>
  <si>
    <t>NCX16D2E1</t>
  </si>
  <si>
    <t>NCX16D2E2</t>
  </si>
  <si>
    <t>NCX16D2E3</t>
  </si>
  <si>
    <t>NCX16D2F1</t>
  </si>
  <si>
    <t>NCX16B8B2</t>
  </si>
  <si>
    <t>NCX16D2F2</t>
  </si>
  <si>
    <t>NCX16D2F3</t>
  </si>
  <si>
    <t>NCX16D2MW1</t>
  </si>
  <si>
    <t>NCX16B8D2</t>
  </si>
  <si>
    <t>NCX16D2S1</t>
  </si>
  <si>
    <t>NCX16D2S10</t>
  </si>
  <si>
    <t>NCX16D2S12</t>
  </si>
  <si>
    <t>NCX16B8E3</t>
  </si>
  <si>
    <t>NCX16D2S13</t>
  </si>
  <si>
    <t>NCX16D2S14</t>
  </si>
  <si>
    <t>NCX16D2S2</t>
  </si>
  <si>
    <t>NCX16D2S3</t>
  </si>
  <si>
    <t>NCX16D2S4</t>
  </si>
  <si>
    <t>NCX16D2S5</t>
  </si>
  <si>
    <t>NCX16B8S4</t>
  </si>
  <si>
    <t>NCX16D2S6</t>
  </si>
  <si>
    <t>NCX16D2S7</t>
  </si>
  <si>
    <t>NCX16D2S8</t>
  </si>
  <si>
    <t>NCX16D2S9</t>
  </si>
  <si>
    <t>NCX16F6A1</t>
  </si>
  <si>
    <t>NCX16F6A2</t>
  </si>
  <si>
    <t>NCX16F6B1</t>
  </si>
  <si>
    <t>NCX16F6C1</t>
  </si>
  <si>
    <t>NCX16F6C2</t>
  </si>
  <si>
    <t>NCX16F6D1</t>
  </si>
  <si>
    <t>NCX16F6E1</t>
  </si>
  <si>
    <t>NCX16F6S1</t>
  </si>
  <si>
    <t>NCX16F6S2</t>
  </si>
  <si>
    <t>NCX16F6S3</t>
  </si>
  <si>
    <t>NCX16D2D3</t>
  </si>
  <si>
    <t>NCX16F6S4</t>
  </si>
  <si>
    <t>NCX16F6S5</t>
  </si>
  <si>
    <t>NCX16F6S6</t>
  </si>
  <si>
    <t>NCX16F6S7</t>
  </si>
  <si>
    <t>NCX16D2E4</t>
  </si>
  <si>
    <t>NCX16G3E1</t>
  </si>
  <si>
    <t>NCX16D2E5</t>
  </si>
  <si>
    <t>NCX16G3F1</t>
  </si>
  <si>
    <t>NCX16G3S1</t>
  </si>
  <si>
    <t>NCX16H0B1</t>
  </si>
  <si>
    <t>NCX16H0C1</t>
  </si>
  <si>
    <t>NCX16H0D1</t>
  </si>
  <si>
    <t>NCX16H0E1</t>
  </si>
  <si>
    <t>NCX16D2S11</t>
  </si>
  <si>
    <t>NCX16H0E2</t>
  </si>
  <si>
    <t>NCX16H0E3</t>
  </si>
  <si>
    <t>NCX16H0F1</t>
  </si>
  <si>
    <t>NCX16H0F2</t>
  </si>
  <si>
    <t>NCX16H0MW1</t>
  </si>
  <si>
    <t>NCX16H0S1</t>
  </si>
  <si>
    <t>NCX16M5A1</t>
  </si>
  <si>
    <t>NCX16M5A2</t>
  </si>
  <si>
    <t>NCX16M5B1</t>
  </si>
  <si>
    <t>NCX16M5B2</t>
  </si>
  <si>
    <t>NCX16M5C1</t>
  </si>
  <si>
    <t>NCX16M5C2</t>
  </si>
  <si>
    <t>NCX16M5D1</t>
  </si>
  <si>
    <t>NCX16M5D2</t>
  </si>
  <si>
    <t>NCX16F6A3</t>
  </si>
  <si>
    <t>NCX16M5E1</t>
  </si>
  <si>
    <t>NCX16M5E2</t>
  </si>
  <si>
    <t>NCX16M5E3</t>
  </si>
  <si>
    <t>NCX16M5F1</t>
  </si>
  <si>
    <t>NCX16F6D2</t>
  </si>
  <si>
    <t>NCX16M5MW1</t>
  </si>
  <si>
    <t>NCX16M5S1</t>
  </si>
  <si>
    <t>NCX16F6F1</t>
  </si>
  <si>
    <t>NCX16M5S2</t>
  </si>
  <si>
    <t>NCX16M5S3</t>
  </si>
  <si>
    <t>NCX16M5S4</t>
  </si>
  <si>
    <t>NCX16N2A1</t>
  </si>
  <si>
    <t>NCX16N2A2</t>
  </si>
  <si>
    <t>NCX16N2A3</t>
  </si>
  <si>
    <t>NCX16N2A4</t>
  </si>
  <si>
    <t>NCX16N2B1</t>
  </si>
  <si>
    <t>NCX16G3D1</t>
  </si>
  <si>
    <t>NCX16N2B2</t>
  </si>
  <si>
    <t>NCX16N2C1</t>
  </si>
  <si>
    <t>NCX16N2C2</t>
  </si>
  <si>
    <t>NCX16H0A1</t>
  </si>
  <si>
    <t>NCX16N2D1</t>
  </si>
  <si>
    <t>NCX16N2D2</t>
  </si>
  <si>
    <t>NCX16N2D3</t>
  </si>
  <si>
    <t>NCX16N2E1</t>
  </si>
  <si>
    <t>NCX16N2E2</t>
  </si>
  <si>
    <t>NCX16N2E3</t>
  </si>
  <si>
    <t>NCX16N2E4</t>
  </si>
  <si>
    <t>NCX16N2E5</t>
  </si>
  <si>
    <t>NCX16N2F1</t>
  </si>
  <si>
    <t>NCX16N2F2</t>
  </si>
  <si>
    <t>NCX16M5A3</t>
  </si>
  <si>
    <t>NCX16N2F3</t>
  </si>
  <si>
    <t>NCX16N2S1</t>
  </si>
  <si>
    <t>NCX16N2S2</t>
  </si>
  <si>
    <t>NCX16N2S3</t>
  </si>
  <si>
    <t>NCX16N2S4</t>
  </si>
  <si>
    <t>NCX16N2S5</t>
  </si>
  <si>
    <t>NCX16Q3B1</t>
  </si>
  <si>
    <t>NCX16M5D3</t>
  </si>
  <si>
    <t>NCX16Q3S1</t>
  </si>
  <si>
    <t>NCX16Q3S2</t>
  </si>
  <si>
    <t>NCX16R0A1</t>
  </si>
  <si>
    <t>NCX16R0A2</t>
  </si>
  <si>
    <t>NCX16M5G1</t>
  </si>
  <si>
    <t>NCX16R0A3</t>
  </si>
  <si>
    <t>NCX16M5G2</t>
  </si>
  <si>
    <t>NCX16R0B1</t>
  </si>
  <si>
    <t>NCX16R0B2</t>
  </si>
  <si>
    <t>NCX16R0B3</t>
  </si>
  <si>
    <t>NCX16R0C1</t>
  </si>
  <si>
    <t>NCX16R0C2</t>
  </si>
  <si>
    <t>NCX16R0C3</t>
  </si>
  <si>
    <t>NCX16M5S5</t>
  </si>
  <si>
    <t>NCX16R0C4</t>
  </si>
  <si>
    <t>NCX16R0D1</t>
  </si>
  <si>
    <t>NCX16R0D2</t>
  </si>
  <si>
    <t>NCX16R0D3</t>
  </si>
  <si>
    <t>NCX16R0E1</t>
  </si>
  <si>
    <t>NCX16G3S2</t>
  </si>
  <si>
    <t>NCX16R0E2</t>
  </si>
  <si>
    <t>NCX16N2B3</t>
  </si>
  <si>
    <t>NCX16R0E3</t>
  </si>
  <si>
    <t>NCX16R0E4</t>
  </si>
  <si>
    <t>NCX16R0E5</t>
  </si>
  <si>
    <t>NCX16R0F1</t>
  </si>
  <si>
    <t>NCX16R0F2</t>
  </si>
  <si>
    <t>NCX16R0F3</t>
  </si>
  <si>
    <t>NCX16R0MW1</t>
  </si>
  <si>
    <t>NCX16R0S1</t>
  </si>
  <si>
    <t>NCX16R0S2</t>
  </si>
  <si>
    <t>NCX16R0S3</t>
  </si>
  <si>
    <t>NCX16R0S4</t>
  </si>
  <si>
    <t>NCX16R0S5</t>
  </si>
  <si>
    <t>NCX16R0S6</t>
  </si>
  <si>
    <t>NCX16R0S7</t>
  </si>
  <si>
    <t>NCX16R0S8</t>
  </si>
  <si>
    <t>NCX16S7A1</t>
  </si>
  <si>
    <t>NCX16S7A2</t>
  </si>
  <si>
    <t>NCX16S7B1</t>
  </si>
  <si>
    <t>NCX16S7B2</t>
  </si>
  <si>
    <t>NCX16P6MW1</t>
  </si>
  <si>
    <t>NCX16S7C1</t>
  </si>
  <si>
    <t>NCX16P6S2</t>
  </si>
  <si>
    <t>NCX16S7C2</t>
  </si>
  <si>
    <t>NCX16P6S3</t>
  </si>
  <si>
    <t>NCX16S7C3</t>
  </si>
  <si>
    <t>NCX16S7D1</t>
  </si>
  <si>
    <t>NCX16S7D2</t>
  </si>
  <si>
    <t>NCX16S7E1</t>
  </si>
  <si>
    <t>NCX16Q3S3</t>
  </si>
  <si>
    <t>NCX16S7E2</t>
  </si>
  <si>
    <t>NCX16S7E3</t>
  </si>
  <si>
    <t>NCX16S7F1</t>
  </si>
  <si>
    <t>NCX16S7S1</t>
  </si>
  <si>
    <t>NCX16S7S2</t>
  </si>
  <si>
    <t>NCX16S7S3</t>
  </si>
  <si>
    <t>NCX16S7S4</t>
  </si>
  <si>
    <t>NCX16S7S5</t>
  </si>
  <si>
    <t>NCX16T4A1</t>
  </si>
  <si>
    <t>NCX16T4B1</t>
  </si>
  <si>
    <t>NCX16T4C1</t>
  </si>
  <si>
    <t>NCX16T4D1</t>
  </si>
  <si>
    <t>NCX16T4MW1</t>
  </si>
  <si>
    <t>NCX16T4MW2</t>
  </si>
  <si>
    <t>NCX16R0D4</t>
  </si>
  <si>
    <t>NCX16V8A1</t>
  </si>
  <si>
    <t>NCX16V8A2</t>
  </si>
  <si>
    <t>NCX16V8A3</t>
  </si>
  <si>
    <t>NCX16V8A4</t>
  </si>
  <si>
    <t>NCX16V8B1</t>
  </si>
  <si>
    <t>NCX16V8B2</t>
  </si>
  <si>
    <t>NCX16R0E6</t>
  </si>
  <si>
    <t>NCX16V8B3</t>
  </si>
  <si>
    <t>NCX16V8C1</t>
  </si>
  <si>
    <t>NCX16V8C2</t>
  </si>
  <si>
    <t>NCX16V8D1</t>
  </si>
  <si>
    <t>NCX16V8D2</t>
  </si>
  <si>
    <t>NCX16V8D3</t>
  </si>
  <si>
    <t>NCX16V8E1</t>
  </si>
  <si>
    <t>NCX16V8E2</t>
  </si>
  <si>
    <t>NCX16V8F1</t>
  </si>
  <si>
    <t>NCX16V8F2</t>
  </si>
  <si>
    <t>NCX16V8MW1</t>
  </si>
  <si>
    <t>NCX16V8MW2</t>
  </si>
  <si>
    <t>NCX16V8S1</t>
  </si>
  <si>
    <t>NCX16V8S2</t>
  </si>
  <si>
    <t>NCX16S7A3</t>
  </si>
  <si>
    <t>NCX16V8S3</t>
  </si>
  <si>
    <t>NCX16V8S4</t>
  </si>
  <si>
    <t>NCX16V8S5</t>
  </si>
  <si>
    <t>NCX16W5MW1</t>
  </si>
  <si>
    <t>NCX16W5S1</t>
  </si>
  <si>
    <t>NCX16Y9A1</t>
  </si>
  <si>
    <t>NCX16Y9A2</t>
  </si>
  <si>
    <t>NCX16Y9A3</t>
  </si>
  <si>
    <t>NCX16Y9A4</t>
  </si>
  <si>
    <t>NCX16Y9B1</t>
  </si>
  <si>
    <t>NCX16Y9B2</t>
  </si>
  <si>
    <t>NCX16Y9B3</t>
  </si>
  <si>
    <t>NCX16T4D2</t>
  </si>
  <si>
    <t>NCX16Y9B4</t>
  </si>
  <si>
    <t>NCX16Y9C1</t>
  </si>
  <si>
    <t>NCX16T4S1</t>
  </si>
  <si>
    <t>NCX16Y9C2</t>
  </si>
  <si>
    <t>NCX16Y9C3</t>
  </si>
  <si>
    <t>NCX16Y9C4</t>
  </si>
  <si>
    <t>NCX16Y9D1</t>
  </si>
  <si>
    <t>NCX16Y9D2</t>
  </si>
  <si>
    <t>NCX16Y9D3</t>
  </si>
  <si>
    <t>NCX16Y9D4</t>
  </si>
  <si>
    <t>NCX16R0E7</t>
  </si>
  <si>
    <t>NCX16Y9D5</t>
  </si>
  <si>
    <t>NCX16Y9D6</t>
  </si>
  <si>
    <t>NCX16Y9E1</t>
  </si>
  <si>
    <t>NCX16Y9E10</t>
  </si>
  <si>
    <t>NCX16Y9E2</t>
  </si>
  <si>
    <t>NCX16V8E3</t>
  </si>
  <si>
    <t>NCX16Y9E3</t>
  </si>
  <si>
    <t>NCX16V8E4</t>
  </si>
  <si>
    <t>NCX16Y9E4</t>
  </si>
  <si>
    <t>NCX16Y9E5</t>
  </si>
  <si>
    <t>NCX16Y9E6</t>
  </si>
  <si>
    <t>NCX16Y9E7</t>
  </si>
  <si>
    <t>NCX16Y9E8</t>
  </si>
  <si>
    <t>NCX16Y9E9</t>
  </si>
  <si>
    <t>NCX16Y9F1</t>
  </si>
  <si>
    <t>NCX16Y9F2</t>
  </si>
  <si>
    <t>NCX16Y9F3</t>
  </si>
  <si>
    <t>NCX16Y9F4</t>
  </si>
  <si>
    <t>NCX16Y9F5</t>
  </si>
  <si>
    <t>NCX16Y9S1</t>
  </si>
  <si>
    <t>NCX16Y9S2</t>
  </si>
  <si>
    <t>NCX16Y9S3</t>
  </si>
  <si>
    <t>NCX16Y9S4</t>
  </si>
  <si>
    <t>NCX16Y9S5</t>
  </si>
  <si>
    <t>NCX16Y9S6</t>
  </si>
  <si>
    <t>NCX16Y9S7</t>
  </si>
  <si>
    <t>NCX16Y9S8</t>
  </si>
  <si>
    <t>NCX16Y9S9</t>
  </si>
  <si>
    <t>NCX16Z6A1</t>
  </si>
  <si>
    <t>NCX16Z6A2</t>
  </si>
  <si>
    <t>NCX16Y9C5</t>
  </si>
  <si>
    <t>NCX16Z6C1</t>
  </si>
  <si>
    <t>NCX16Z6C2</t>
  </si>
  <si>
    <t>NCX16Z6D1</t>
  </si>
  <si>
    <t>NCX16Z6F1</t>
  </si>
  <si>
    <t>NCX16Z6S1</t>
  </si>
  <si>
    <t>NCX16Z6S2</t>
  </si>
  <si>
    <t>NCX16Z6S3</t>
  </si>
  <si>
    <t>NCX16Z6S4</t>
  </si>
  <si>
    <t>NCX16Y9E11</t>
  </si>
  <si>
    <t>NCX17B1A1</t>
  </si>
  <si>
    <t>NCX17B1B1</t>
  </si>
  <si>
    <t>NCX17B1C1</t>
  </si>
  <si>
    <t>NCX17B1C2</t>
  </si>
  <si>
    <t>NCX17B1D1</t>
  </si>
  <si>
    <t>NCX17B1E1</t>
  </si>
  <si>
    <t>NCX17B1E2</t>
  </si>
  <si>
    <t>NCX17B1F1</t>
  </si>
  <si>
    <t>NCX17B1S1</t>
  </si>
  <si>
    <t>NCX17B1S2</t>
  </si>
  <si>
    <t>NCX17B1S3</t>
  </si>
  <si>
    <t>NCX17B1S4</t>
  </si>
  <si>
    <t>NCX17B1S5</t>
  </si>
  <si>
    <t>NCX17C8B1</t>
  </si>
  <si>
    <t>NCX16Y9F6</t>
  </si>
  <si>
    <t>NCX17C8S1</t>
  </si>
  <si>
    <t>NCX17C8S2</t>
  </si>
  <si>
    <t>NCX17D5A1</t>
  </si>
  <si>
    <t>NCX17D5A2</t>
  </si>
  <si>
    <t>NCX17D5B1</t>
  </si>
  <si>
    <t>NCX17D5B2</t>
  </si>
  <si>
    <t>NCX17D5C1</t>
  </si>
  <si>
    <t>NCX17D5C2</t>
  </si>
  <si>
    <t>NCX17D5D1</t>
  </si>
  <si>
    <t>NCX17D5D2</t>
  </si>
  <si>
    <t>NCX16Z6B1</t>
  </si>
  <si>
    <t>NCX17D5E1</t>
  </si>
  <si>
    <t>NCX17D5E2</t>
  </si>
  <si>
    <t>NCX17D5E3</t>
  </si>
  <si>
    <t>NCX16Z6E1</t>
  </si>
  <si>
    <t>NCX17D5E4</t>
  </si>
  <si>
    <t>NCX17D5F1</t>
  </si>
  <si>
    <t>NCX16Z6G1</t>
  </si>
  <si>
    <t>NCX17D5MW1</t>
  </si>
  <si>
    <t>NCX17D5MW2</t>
  </si>
  <si>
    <t>NCX17D5S1</t>
  </si>
  <si>
    <t>NCX17D5S2</t>
  </si>
  <si>
    <t>NCX17D5S3</t>
  </si>
  <si>
    <t>NCX17D5S4</t>
  </si>
  <si>
    <t>NCX17B1A2</t>
  </si>
  <si>
    <t>NCX17D5S5</t>
  </si>
  <si>
    <t>NCX17D5S6</t>
  </si>
  <si>
    <t>NCX17F9A1</t>
  </si>
  <si>
    <t>NCX17F9B1</t>
  </si>
  <si>
    <t>NCX17B1D2</t>
  </si>
  <si>
    <t>NCX17F9C1</t>
  </si>
  <si>
    <t>NCX17F9D1</t>
  </si>
  <si>
    <t>NCX17F9E1</t>
  </si>
  <si>
    <t>NCX17B1E3</t>
  </si>
  <si>
    <t>NCX17F9F1</t>
  </si>
  <si>
    <t>NCX17F9S1</t>
  </si>
  <si>
    <t>NCX17B1G1</t>
  </si>
  <si>
    <t>NCX17F9S2</t>
  </si>
  <si>
    <t>NCX17F9S3</t>
  </si>
  <si>
    <t>NCX17G6A1</t>
  </si>
  <si>
    <t>NCX17G6A2</t>
  </si>
  <si>
    <t>NCX17G6B1</t>
  </si>
  <si>
    <t>NCX17G6C1</t>
  </si>
  <si>
    <t>NCX17C8A1</t>
  </si>
  <si>
    <t>NCX16Y9F7</t>
  </si>
  <si>
    <t>NCX17G6C2</t>
  </si>
  <si>
    <t>NCX17G6D1</t>
  </si>
  <si>
    <t>NCX17C8MW1</t>
  </si>
  <si>
    <t>NCX17G6D2</t>
  </si>
  <si>
    <t>NCX17G6E1</t>
  </si>
  <si>
    <t>NCX17G6F1</t>
  </si>
  <si>
    <t>NCX17G6MW1</t>
  </si>
  <si>
    <t>NCX17G6S1</t>
  </si>
  <si>
    <t>NCX17G6S2</t>
  </si>
  <si>
    <t>NCX17G6S3</t>
  </si>
  <si>
    <t>NCX17G6S4</t>
  </si>
  <si>
    <t>NCX17H3A1</t>
  </si>
  <si>
    <t>NCX17H3B1</t>
  </si>
  <si>
    <t>NCX17H3C1</t>
  </si>
  <si>
    <t>NCX17D5D3</t>
  </si>
  <si>
    <t>NCX17H3D1</t>
  </si>
  <si>
    <t>NCX17H3E1</t>
  </si>
  <si>
    <t>NCX17H3F1</t>
  </si>
  <si>
    <t>NCX17H3F2</t>
  </si>
  <si>
    <t>NCX17H3F3</t>
  </si>
  <si>
    <t>NCX17H3MW1</t>
  </si>
  <si>
    <t>NCX17D5F2</t>
  </si>
  <si>
    <t>NCX17H3MW2</t>
  </si>
  <si>
    <t>NCX17H3S1</t>
  </si>
  <si>
    <t>NCX16Z6S5</t>
  </si>
  <si>
    <t>NCX17H3S2</t>
  </si>
  <si>
    <t>NCX17H3S3</t>
  </si>
  <si>
    <t>NCX17J7A1</t>
  </si>
  <si>
    <t>NCX17J7C1</t>
  </si>
  <si>
    <t>NCX17J7C2</t>
  </si>
  <si>
    <t>NCX17J7D1</t>
  </si>
  <si>
    <t>NCX17J7D2</t>
  </si>
  <si>
    <t>NCX17J7D3</t>
  </si>
  <si>
    <t>NCX17J7E1</t>
  </si>
  <si>
    <t>NCX17J7E2</t>
  </si>
  <si>
    <t>NCX17J7S1</t>
  </si>
  <si>
    <t>NCX17F9E2</t>
  </si>
  <si>
    <t>NCX17J7S2</t>
  </si>
  <si>
    <t>NCX17K4A1</t>
  </si>
  <si>
    <t>NCX17K4B1</t>
  </si>
  <si>
    <t>NCX17K4C1</t>
  </si>
  <si>
    <t>NCX17F9S4</t>
  </si>
  <si>
    <t>NCX17K4D1</t>
  </si>
  <si>
    <t>NCX17K4E1</t>
  </si>
  <si>
    <t>NCX17K4MW1</t>
  </si>
  <si>
    <t>NCX17K4MW2</t>
  </si>
  <si>
    <t>NCX17K4S1DM</t>
  </si>
  <si>
    <t>NCX17K4S1</t>
  </si>
  <si>
    <t>NCX17K4S2</t>
  </si>
  <si>
    <t>NCX17K4S3</t>
  </si>
  <si>
    <t>NCX17K4S4</t>
  </si>
  <si>
    <t>NCX17M8A1</t>
  </si>
  <si>
    <t>NCX17M8B1</t>
  </si>
  <si>
    <t>NCX17M8C1</t>
  </si>
  <si>
    <t>NCX17M8D1</t>
  </si>
  <si>
    <t>NCX17M8MW1</t>
  </si>
  <si>
    <t>NCX17N5E1</t>
  </si>
  <si>
    <t>NCX17H3A2</t>
  </si>
  <si>
    <t>NCX17N5E2</t>
  </si>
  <si>
    <t>NCX17N5MW1</t>
  </si>
  <si>
    <t>NCX17N5S1</t>
  </si>
  <si>
    <t>NCX17H3D2</t>
  </si>
  <si>
    <t>NCX17N5S2</t>
  </si>
  <si>
    <t>NCX17P9A1</t>
  </si>
  <si>
    <t>NCX17P9A2</t>
  </si>
  <si>
    <t>NCX17P9B1</t>
  </si>
  <si>
    <t>NCX17P9B2</t>
  </si>
  <si>
    <t>NCX17P9C1</t>
  </si>
  <si>
    <t>NCX17P9C2</t>
  </si>
  <si>
    <t>NCX17P9C3</t>
  </si>
  <si>
    <t>NCX17P9D1</t>
  </si>
  <si>
    <t>NCX17J7B1</t>
  </si>
  <si>
    <t>NCX17P9E1</t>
  </si>
  <si>
    <t>NCX17P9MW1</t>
  </si>
  <si>
    <t>NCX17P9S1</t>
  </si>
  <si>
    <t>NCX17P9S2</t>
  </si>
  <si>
    <t>NCX17P9S3</t>
  </si>
  <si>
    <t>NCX17P9S4</t>
  </si>
  <si>
    <t>NCX17P9S5</t>
  </si>
  <si>
    <t>NCX17J7E3</t>
  </si>
  <si>
    <t>NCX17P9S6</t>
  </si>
  <si>
    <t>NCX17J7F1</t>
  </si>
  <si>
    <t>NCX17S0A1</t>
  </si>
  <si>
    <t>NCX17J7MW1</t>
  </si>
  <si>
    <t>NCX17S0B1</t>
  </si>
  <si>
    <t>NCX17S0C1</t>
  </si>
  <si>
    <t>NCX17S0E1</t>
  </si>
  <si>
    <t>NCX17S0S1</t>
  </si>
  <si>
    <t>NCX17S0S2</t>
  </si>
  <si>
    <t>NCX17S0S3</t>
  </si>
  <si>
    <t>NCX17S0S4</t>
  </si>
  <si>
    <t>NCX17T7A1</t>
  </si>
  <si>
    <t>NCX17T7A2</t>
  </si>
  <si>
    <t>NCX17T7A3</t>
  </si>
  <si>
    <t>NCX17T7B1</t>
  </si>
  <si>
    <t>NCX17T7B2</t>
  </si>
  <si>
    <t>NCX17T7C1</t>
  </si>
  <si>
    <t>NCX17T7C2</t>
  </si>
  <si>
    <t>NCX17T7C3</t>
  </si>
  <si>
    <t>NCX17K4S5</t>
  </si>
  <si>
    <t>NCX17T7D1</t>
  </si>
  <si>
    <t>NCX17T7D2</t>
  </si>
  <si>
    <t>NCX17T7D3</t>
  </si>
  <si>
    <t>NCX17T7D4</t>
  </si>
  <si>
    <t>NCX17M8E1</t>
  </si>
  <si>
    <t>NCX17T7E1</t>
  </si>
  <si>
    <t>NCX17M8S1</t>
  </si>
  <si>
    <t>NCX17T7E2</t>
  </si>
  <si>
    <t>NCX17M8S2</t>
  </si>
  <si>
    <t>NCX17T7E3</t>
  </si>
  <si>
    <t>NCX17T7E4</t>
  </si>
  <si>
    <t>NCX17T7F1</t>
  </si>
  <si>
    <t>NCX17N5MW2</t>
  </si>
  <si>
    <t>NCX17T7F2</t>
  </si>
  <si>
    <t>NCX17T7MW1</t>
  </si>
  <si>
    <t>NCX17T7S1</t>
  </si>
  <si>
    <t>NCX17N5S3</t>
  </si>
  <si>
    <t>NCX17T7S2</t>
  </si>
  <si>
    <t>NCX17T7S3</t>
  </si>
  <si>
    <t>NCX17T7S4</t>
  </si>
  <si>
    <t>NCX17P9A3</t>
  </si>
  <si>
    <t>NCX17T7S5</t>
  </si>
  <si>
    <t>NCX17T7S6</t>
  </si>
  <si>
    <t>NCX17T7S7</t>
  </si>
  <si>
    <t>NCX17V1B1</t>
  </si>
  <si>
    <t>NCX17V1C1</t>
  </si>
  <si>
    <t>NCX17V1C2</t>
  </si>
  <si>
    <t>NCX17P9D2</t>
  </si>
  <si>
    <t>NCX17V1E1</t>
  </si>
  <si>
    <t>NCX17V1E2</t>
  </si>
  <si>
    <t>NCX17P9F1</t>
  </si>
  <si>
    <t>NCX17V1F1</t>
  </si>
  <si>
    <t>NCX17V1MW1</t>
  </si>
  <si>
    <t>NCX17V1S1</t>
  </si>
  <si>
    <t>NCX17V1S2</t>
  </si>
  <si>
    <t>NCX17V1S3</t>
  </si>
  <si>
    <t>NCX17V1S4</t>
  </si>
  <si>
    <t>NCX17W8A1</t>
  </si>
  <si>
    <t>NCX17W8A2</t>
  </si>
  <si>
    <t>NCX17W8B1</t>
  </si>
  <si>
    <t>NCX17K4C2</t>
  </si>
  <si>
    <t>NCX17W8B2</t>
  </si>
  <si>
    <t>NCX17S0D1</t>
  </si>
  <si>
    <t>NCX17W8C1</t>
  </si>
  <si>
    <t>NCX17W8C2</t>
  </si>
  <si>
    <t>NCX17W8C3</t>
  </si>
  <si>
    <t>NCX17W8D1</t>
  </si>
  <si>
    <t>NCX17W8D2</t>
  </si>
  <si>
    <t>NCX17W8E1</t>
  </si>
  <si>
    <t>NCX17W8E2</t>
  </si>
  <si>
    <t>NCX17W8E3</t>
  </si>
  <si>
    <t>NCX17W8F1</t>
  </si>
  <si>
    <t>NCX17W8S1</t>
  </si>
  <si>
    <t>NCX17T7B3</t>
  </si>
  <si>
    <t>NCX17W8S2</t>
  </si>
  <si>
    <t>NCX17W8S3</t>
  </si>
  <si>
    <t>NCX17W8S4</t>
  </si>
  <si>
    <t>NCX17W8S5</t>
  </si>
  <si>
    <t>NCX17X5B1</t>
  </si>
  <si>
    <t>NCX17X5E1</t>
  </si>
  <si>
    <t>NCX17X5E2</t>
  </si>
  <si>
    <t>NCX17X5S1</t>
  </si>
  <si>
    <t>NCX17X5S2</t>
  </si>
  <si>
    <t>NCX18B4A1</t>
  </si>
  <si>
    <t>NCX18B4A2</t>
  </si>
  <si>
    <t>NCX18B4A3</t>
  </si>
  <si>
    <t>NCX18B4B1</t>
  </si>
  <si>
    <t>NCX18B4C1</t>
  </si>
  <si>
    <t>NCX18B4C2</t>
  </si>
  <si>
    <t>NCX18B4C3</t>
  </si>
  <si>
    <t>NCX18B4D1</t>
  </si>
  <si>
    <t>NCX18B4D2</t>
  </si>
  <si>
    <t>NCX18B4E1</t>
  </si>
  <si>
    <t>NCX18B4E2</t>
  </si>
  <si>
    <t>NCX18B4E3</t>
  </si>
  <si>
    <t>NCX18B4E4</t>
  </si>
  <si>
    <t>NCX18B4E5</t>
  </si>
  <si>
    <t>NCX17V1D1</t>
  </si>
  <si>
    <t>NCX18B4F1</t>
  </si>
  <si>
    <t>NCX18B4S1</t>
  </si>
  <si>
    <t>NCX18B4S2</t>
  </si>
  <si>
    <t>NCX18B4S3</t>
  </si>
  <si>
    <t>NCX18B4S4</t>
  </si>
  <si>
    <t>NCX18B4S5</t>
  </si>
  <si>
    <t>NCX18F2A1</t>
  </si>
  <si>
    <t>NCX18F2B1</t>
  </si>
  <si>
    <t>NCX18F2C1</t>
  </si>
  <si>
    <t>NCX18F2D1</t>
  </si>
  <si>
    <t>NCX18F2E1</t>
  </si>
  <si>
    <t>NCX17W8A3</t>
  </si>
  <si>
    <t>NCX18F2F1</t>
  </si>
  <si>
    <t>NCX18F2S1</t>
  </si>
  <si>
    <t>NCX18F2S2</t>
  </si>
  <si>
    <t>NCX18G9B1</t>
  </si>
  <si>
    <t>NCX18G9C1</t>
  </si>
  <si>
    <t>NCX18G9D1</t>
  </si>
  <si>
    <t>NCX18G9E1</t>
  </si>
  <si>
    <t>NCX17X5F1</t>
  </si>
  <si>
    <t>NCX18G9MW1</t>
  </si>
  <si>
    <t>NCX18G9MW2</t>
  </si>
  <si>
    <t>NCX18G9S1</t>
  </si>
  <si>
    <t>NCX18G9S2</t>
  </si>
  <si>
    <t>NCX18H6A1</t>
  </si>
  <si>
    <t>NCX18H6B1</t>
  </si>
  <si>
    <t>NCX18H6C1</t>
  </si>
  <si>
    <t>NCX18H6D1</t>
  </si>
  <si>
    <t>NCX18H6E1</t>
  </si>
  <si>
    <t>NCX18H6E2</t>
  </si>
  <si>
    <t>NCX18H6S1</t>
  </si>
  <si>
    <t>NCX18H6S2</t>
  </si>
  <si>
    <t>NCX18J0A1</t>
  </si>
  <si>
    <t>NCX18J0A2</t>
  </si>
  <si>
    <t>NCX18J0A3</t>
  </si>
  <si>
    <t>NCX18J0B1</t>
  </si>
  <si>
    <t>NCX18J0B2</t>
  </si>
  <si>
    <t>NCX18J0B3</t>
  </si>
  <si>
    <t>NCX18B4F2</t>
  </si>
  <si>
    <t>NCX18J0C1</t>
  </si>
  <si>
    <t>NCX18J0D1</t>
  </si>
  <si>
    <t>NCX18J0E1</t>
  </si>
  <si>
    <t>NCX18J0S1</t>
  </si>
  <si>
    <t>NCX18J0S2</t>
  </si>
  <si>
    <t>NCX18J0S3</t>
  </si>
  <si>
    <t>NCX18J0S4</t>
  </si>
  <si>
    <t>NCX18K7A1</t>
  </si>
  <si>
    <t>NCX18K7A2</t>
  </si>
  <si>
    <t>NCX18K7B1</t>
  </si>
  <si>
    <t>NCX18K7B2</t>
  </si>
  <si>
    <t>NCX18K7C1</t>
  </si>
  <si>
    <t>NCX18K7C2</t>
  </si>
  <si>
    <t>NCX18K7D1</t>
  </si>
  <si>
    <t>NCX18G9A1</t>
  </si>
  <si>
    <t>NCX18K7D2</t>
  </si>
  <si>
    <t>NCX18K7D3</t>
  </si>
  <si>
    <t>NCX18K7E1</t>
  </si>
  <si>
    <t>NCX18G9D2</t>
  </si>
  <si>
    <t>NCX18K7E2</t>
  </si>
  <si>
    <t>NCX18G9F1</t>
  </si>
  <si>
    <t>NCX18K7E3</t>
  </si>
  <si>
    <t>NCX18K7F1</t>
  </si>
  <si>
    <t>NCX18K7S1</t>
  </si>
  <si>
    <t>NCX18K7S2</t>
  </si>
  <si>
    <t>NCX18K7S3</t>
  </si>
  <si>
    <t>NCX18G9S3</t>
  </si>
  <si>
    <t>NCX18K7S4</t>
  </si>
  <si>
    <t>NCX18K7S5</t>
  </si>
  <si>
    <t>NCX18M1A1</t>
  </si>
  <si>
    <t>NCX18H6C2</t>
  </si>
  <si>
    <t>NCX18M1B1</t>
  </si>
  <si>
    <t>NCX18M1C1</t>
  </si>
  <si>
    <t>NCX18M1D1</t>
  </si>
  <si>
    <t>NCX18M1E1</t>
  </si>
  <si>
    <t>NCX18H6MW1</t>
  </si>
  <si>
    <t>NCX18M1MW1</t>
  </si>
  <si>
    <t>NCX18M1MW2</t>
  </si>
  <si>
    <t>NCX18M1S1</t>
  </si>
  <si>
    <t>NCX18M1S2</t>
  </si>
  <si>
    <t>NCX18M1S3</t>
  </si>
  <si>
    <t>NCX18M1S4</t>
  </si>
  <si>
    <t>NCX18N8A1</t>
  </si>
  <si>
    <t>NCX18N8A2</t>
  </si>
  <si>
    <t>NCX18N8B1</t>
  </si>
  <si>
    <t>NCX18J0C2</t>
  </si>
  <si>
    <t>NCX18N8B2</t>
  </si>
  <si>
    <t>NCX18B4E6</t>
  </si>
  <si>
    <t>NCX18N8B3</t>
  </si>
  <si>
    <t>NCX18N8C1</t>
  </si>
  <si>
    <t>NCX18J0MW1</t>
  </si>
  <si>
    <t>NCX18N8C2</t>
  </si>
  <si>
    <t>NCX18B4F3</t>
  </si>
  <si>
    <t>NCX18N8C3</t>
  </si>
  <si>
    <t>NCX18N8D1</t>
  </si>
  <si>
    <t>NCX18N8D2</t>
  </si>
  <si>
    <t>NCX18N8D3</t>
  </si>
  <si>
    <t>NCX18J0S5</t>
  </si>
  <si>
    <t>NCX18N8E1</t>
  </si>
  <si>
    <t>NCX18N8E2</t>
  </si>
  <si>
    <t>NCX18N8F1</t>
  </si>
  <si>
    <t>NCX18N8S1</t>
  </si>
  <si>
    <t>NCX18N8S2</t>
  </si>
  <si>
    <t>NCX18K7B3</t>
  </si>
  <si>
    <t>NCX18N8S3</t>
  </si>
  <si>
    <t>NCX18P2A1</t>
  </si>
  <si>
    <t>NCX18P2B1</t>
  </si>
  <si>
    <t>NCX18P2C1</t>
  </si>
  <si>
    <t>NCX18P2D1</t>
  </si>
  <si>
    <t>NCX18P2E1</t>
  </si>
  <si>
    <t>NCX18P2E2</t>
  </si>
  <si>
    <t>NCX18P2S1</t>
  </si>
  <si>
    <t>NCX18P2S2</t>
  </si>
  <si>
    <t>NCX18R6A1</t>
  </si>
  <si>
    <t>NCX18R6C1</t>
  </si>
  <si>
    <t>NCX18R6D1</t>
  </si>
  <si>
    <t>NCX18R6E1</t>
  </si>
  <si>
    <t>NCX18K7S6</t>
  </si>
  <si>
    <t>NCX18R6E2</t>
  </si>
  <si>
    <t>NCX18R6F1</t>
  </si>
  <si>
    <t>NCX18R6S1</t>
  </si>
  <si>
    <t>NCX18M1B2</t>
  </si>
  <si>
    <t>NCX18R6S2</t>
  </si>
  <si>
    <t>NCX18R6S3</t>
  </si>
  <si>
    <t>NCX18T0B1</t>
  </si>
  <si>
    <t>NCX18T0C1</t>
  </si>
  <si>
    <t>NCX18T0C2</t>
  </si>
  <si>
    <t>NCX18M1MW3</t>
  </si>
  <si>
    <t>NCX18T0D1</t>
  </si>
  <si>
    <t>NCX18T0E1</t>
  </si>
  <si>
    <t>NCX18H6S3</t>
  </si>
  <si>
    <t>NCX18T0MW1</t>
  </si>
  <si>
    <t>NCX18T0S1</t>
  </si>
  <si>
    <t>NCX18T0S2</t>
  </si>
  <si>
    <t>NCX18W1A1</t>
  </si>
  <si>
    <t>NCX18W1C1</t>
  </si>
  <si>
    <t>NCX18W1S1</t>
  </si>
  <si>
    <t>NCX18X8A1</t>
  </si>
  <si>
    <t>NCX18X8D1</t>
  </si>
  <si>
    <t>NCX18X8E1</t>
  </si>
  <si>
    <t>NCX18X8F1</t>
  </si>
  <si>
    <t>NCX18X8S1</t>
  </si>
  <si>
    <t>NCX18X8S2</t>
  </si>
  <si>
    <t>NCX18Z2A1</t>
  </si>
  <si>
    <t>NCX18Z2A2</t>
  </si>
  <si>
    <t>NCX18Z2A3</t>
  </si>
  <si>
    <t>NCX18N8E3</t>
  </si>
  <si>
    <t>NCX18Z2A4</t>
  </si>
  <si>
    <t>NCX18N8E4</t>
  </si>
  <si>
    <t>NCX18Z2B1</t>
  </si>
  <si>
    <t>NCX18Z2B2</t>
  </si>
  <si>
    <t>NCX18Z2B3</t>
  </si>
  <si>
    <t>NCX18Z2C1</t>
  </si>
  <si>
    <t>NCX18Z2C2</t>
  </si>
  <si>
    <t>NCX18N8S4</t>
  </si>
  <si>
    <t>NCX18Z2C3</t>
  </si>
  <si>
    <t>NCX18Z2C4</t>
  </si>
  <si>
    <t>NCX18Z2C5</t>
  </si>
  <si>
    <t>NCX18Z2C6</t>
  </si>
  <si>
    <t>NCX18Z2D1</t>
  </si>
  <si>
    <t>NCX18P2F1</t>
  </si>
  <si>
    <t>NCX18Z2D2</t>
  </si>
  <si>
    <t>NCX18Z2D3</t>
  </si>
  <si>
    <t>NCX18Z2D4</t>
  </si>
  <si>
    <t>NCX18Z2D5</t>
  </si>
  <si>
    <t>NCX18R6B1</t>
  </si>
  <si>
    <t>NCX18Z2D6</t>
  </si>
  <si>
    <t>NCX18Z2E1</t>
  </si>
  <si>
    <t>NCX18Z2E10</t>
  </si>
  <si>
    <t>NCX18Z2E2</t>
  </si>
  <si>
    <t>NCX18Z2E3</t>
  </si>
  <si>
    <t>NCX18R6E3</t>
  </si>
  <si>
    <t>NCX18Z2E4</t>
  </si>
  <si>
    <t>NCX18Z2E5</t>
  </si>
  <si>
    <t>NCX18Z2E6</t>
  </si>
  <si>
    <t>NCX18Z2E7</t>
  </si>
  <si>
    <t>NCX18Z2E8</t>
  </si>
  <si>
    <t>NCX18T0A1</t>
  </si>
  <si>
    <t>NCX18Z2E9</t>
  </si>
  <si>
    <t>NCX18Z2F1</t>
  </si>
  <si>
    <t>NCX18Z2F2</t>
  </si>
  <si>
    <t>NCX18Z2F3</t>
  </si>
  <si>
    <t>NCX18Z2S1</t>
  </si>
  <si>
    <t>NCX18T0E2</t>
  </si>
  <si>
    <t>NCX18Z2S2</t>
  </si>
  <si>
    <t>NCX18Z2S3</t>
  </si>
  <si>
    <t>NCX18Z2S4</t>
  </si>
  <si>
    <t>NCX18Z2S5</t>
  </si>
  <si>
    <t>NCX18Z2S6</t>
  </si>
  <si>
    <t>NCX18Z2S7</t>
  </si>
  <si>
    <t>NCX18W1S2</t>
  </si>
  <si>
    <t>NCX19B7A1</t>
  </si>
  <si>
    <t>NCX19B7A2</t>
  </si>
  <si>
    <t>NCX19B7B1</t>
  </si>
  <si>
    <t>NCX18X8E2</t>
  </si>
  <si>
    <t>NCX19B7C1</t>
  </si>
  <si>
    <t>NCX18X8MW1</t>
  </si>
  <si>
    <t>NCX19B7C2</t>
  </si>
  <si>
    <t>NCX19B7D1</t>
  </si>
  <si>
    <t>NCX19B7D2</t>
  </si>
  <si>
    <t>NCX19B7E1</t>
  </si>
  <si>
    <t>NCX19B7E2</t>
  </si>
  <si>
    <t>NCX19B7E3</t>
  </si>
  <si>
    <t>NCX19B7E4</t>
  </si>
  <si>
    <t>NCX18Z2A5</t>
  </si>
  <si>
    <t>NCX19B7F1</t>
  </si>
  <si>
    <t>NCX19B7S1</t>
  </si>
  <si>
    <t>NCX19B7S2</t>
  </si>
  <si>
    <t>NCX19B7S3</t>
  </si>
  <si>
    <t>NCX18Z2B4</t>
  </si>
  <si>
    <t>NCX19B7S4</t>
  </si>
  <si>
    <t>NCX19B7S5</t>
  </si>
  <si>
    <t>NCX19C4B1</t>
  </si>
  <si>
    <t>NCX19C4D1</t>
  </si>
  <si>
    <t>NCX19C4D2</t>
  </si>
  <si>
    <t>NCX19C4E1</t>
  </si>
  <si>
    <t>NCX19C4E2</t>
  </si>
  <si>
    <t>NCX19C4F1</t>
  </si>
  <si>
    <t>NCX19C4MW1</t>
  </si>
  <si>
    <t>NCX19C4S1</t>
  </si>
  <si>
    <t>NCX19C4S2</t>
  </si>
  <si>
    <t>NCX19D1C1</t>
  </si>
  <si>
    <t>NCX19D1D1</t>
  </si>
  <si>
    <t>NCX18Z2E11</t>
  </si>
  <si>
    <t>NCX19D1F1</t>
  </si>
  <si>
    <t>NCX18Z2E12</t>
  </si>
  <si>
    <t>NCX19D1S1</t>
  </si>
  <si>
    <t>NCX18Z2E13</t>
  </si>
  <si>
    <t>NCX19D1S2</t>
  </si>
  <si>
    <t>NCX19D1S3</t>
  </si>
  <si>
    <t>NCX19D1S4</t>
  </si>
  <si>
    <t>NCX19G2C1</t>
  </si>
  <si>
    <t>NCX19G2D1</t>
  </si>
  <si>
    <t>NCX19G2D2</t>
  </si>
  <si>
    <t>NCX19G2F1</t>
  </si>
  <si>
    <t>NCX19G2MW1</t>
  </si>
  <si>
    <t>NCX19G2S1</t>
  </si>
  <si>
    <t>NCX19G2S2</t>
  </si>
  <si>
    <t>NCX19H9A1</t>
  </si>
  <si>
    <t>NCX19H9A2</t>
  </si>
  <si>
    <t>NCX18Z2F4</t>
  </si>
  <si>
    <t>NCX19H9A3</t>
  </si>
  <si>
    <t>NCX18Z2F5</t>
  </si>
  <si>
    <t>NCX19H9B1</t>
  </si>
  <si>
    <t>NCX18Z2G1</t>
  </si>
  <si>
    <t>NCX19H9C1</t>
  </si>
  <si>
    <t>NCX19H9C2</t>
  </si>
  <si>
    <t>NCX19H9C3</t>
  </si>
  <si>
    <t>NCX19H9D1</t>
  </si>
  <si>
    <t>NCX19H9D2</t>
  </si>
  <si>
    <t>NCX19H9E1</t>
  </si>
  <si>
    <t>NCX19H9F1</t>
  </si>
  <si>
    <t>NCX19H9F2</t>
  </si>
  <si>
    <t>NCX19H9S1</t>
  </si>
  <si>
    <t>NCX19H9S2</t>
  </si>
  <si>
    <t>NCX19H9S3</t>
  </si>
  <si>
    <t>NCX19B7B2</t>
  </si>
  <si>
    <t>NCX19H9S4</t>
  </si>
  <si>
    <t>NCX19H9S5</t>
  </si>
  <si>
    <t>NCX19H9S6</t>
  </si>
  <si>
    <t>NCX19H9S7</t>
  </si>
  <si>
    <t>NCX19J3A1</t>
  </si>
  <si>
    <t>NCX19J3A2</t>
  </si>
  <si>
    <t>NCX19J3A3</t>
  </si>
  <si>
    <t>NCX19J3A4</t>
  </si>
  <si>
    <t>NCX19J3B1</t>
  </si>
  <si>
    <t>NCX19B7F2</t>
  </si>
  <si>
    <t>NCX19J3B2</t>
  </si>
  <si>
    <t>NCX19J3B3</t>
  </si>
  <si>
    <t>NCX19J3C1</t>
  </si>
  <si>
    <t>NCX19J3C2</t>
  </si>
  <si>
    <t>NCX19J3C3</t>
  </si>
  <si>
    <t>NCX19J3C4</t>
  </si>
  <si>
    <t>NCX19C4A1</t>
  </si>
  <si>
    <t>NCX19J3D1</t>
  </si>
  <si>
    <t>NCX19C4C1</t>
  </si>
  <si>
    <t>NCX19J3D2</t>
  </si>
  <si>
    <t>NCX19J3D3</t>
  </si>
  <si>
    <t>NCX19J3D4</t>
  </si>
  <si>
    <t>NCX19J3E1</t>
  </si>
  <si>
    <t>NCX19J3E2</t>
  </si>
  <si>
    <t>NCX19J3E3</t>
  </si>
  <si>
    <t>NCX19J3E4</t>
  </si>
  <si>
    <t>NCX19D1E1</t>
  </si>
  <si>
    <t>NCX19J3E5</t>
  </si>
  <si>
    <t>NCX19J3F1</t>
  </si>
  <si>
    <t>NCX19J3F2</t>
  </si>
  <si>
    <t>NCX19J3F3</t>
  </si>
  <si>
    <t>NCX19J3F4</t>
  </si>
  <si>
    <t>NCX19G2E1</t>
  </si>
  <si>
    <t>NCX19J3MW1</t>
  </si>
  <si>
    <t>NCX19J3S1</t>
  </si>
  <si>
    <t>NCX19J3S2</t>
  </si>
  <si>
    <t>NCX19G2MW2</t>
  </si>
  <si>
    <t>NCX19J3S3</t>
  </si>
  <si>
    <t>NCX19J3S4</t>
  </si>
  <si>
    <t>NCX19J3S5</t>
  </si>
  <si>
    <t>NCX19J3S6</t>
  </si>
  <si>
    <t>NCX19K0A1</t>
  </si>
  <si>
    <t>NCX19K0A2</t>
  </si>
  <si>
    <t>NCX19H9A4</t>
  </si>
  <si>
    <t>NCX19K0B1</t>
  </si>
  <si>
    <t>NCX19K0C1</t>
  </si>
  <si>
    <t>NCX19K0D1</t>
  </si>
  <si>
    <t>NCX19K0D2</t>
  </si>
  <si>
    <t>NCX19K0E1</t>
  </si>
  <si>
    <t>NCX19K0F1</t>
  </si>
  <si>
    <t>NCX19K0MW1</t>
  </si>
  <si>
    <t>NCX19H9E2</t>
  </si>
  <si>
    <t>NCX19K0S1</t>
  </si>
  <si>
    <t>NCX19H9E3</t>
  </si>
  <si>
    <t>NCX19K0S2</t>
  </si>
  <si>
    <t>NCX19H9E4</t>
  </si>
  <si>
    <t>NCX19K0S3</t>
  </si>
  <si>
    <t>NCX19L7A1</t>
  </si>
  <si>
    <t>NCX19L7B1</t>
  </si>
  <si>
    <t>NCX19L7B2</t>
  </si>
  <si>
    <t>NCX19L7C1</t>
  </si>
  <si>
    <t>NCX19L7C2</t>
  </si>
  <si>
    <t>NCX19B7E5</t>
  </si>
  <si>
    <t>NCX19L7D1</t>
  </si>
  <si>
    <t>NCX19L7D2</t>
  </si>
  <si>
    <t>NCX19L7E1</t>
  </si>
  <si>
    <t>NCX19B7F3</t>
  </si>
  <si>
    <t>NCX19L7E2</t>
  </si>
  <si>
    <t>NCX19L7F1</t>
  </si>
  <si>
    <t>NCX19L7S1</t>
  </si>
  <si>
    <t>NCX19L7S2</t>
  </si>
  <si>
    <t>NCX19L7S3</t>
  </si>
  <si>
    <t>NCX19L7S4</t>
  </si>
  <si>
    <t>NCX19J3B4</t>
  </si>
  <si>
    <t>NCX19L7S5</t>
  </si>
  <si>
    <t>NCX19L7S6</t>
  </si>
  <si>
    <t>NCX19P5A1</t>
  </si>
  <si>
    <t>NCX19P5B1</t>
  </si>
  <si>
    <t>NCX19P5D1</t>
  </si>
  <si>
    <t>NCX19P5D2</t>
  </si>
  <si>
    <t>NCX19P5E1</t>
  </si>
  <si>
    <t>NCX19P5MW1</t>
  </si>
  <si>
    <t>NCX19S6A1</t>
  </si>
  <si>
    <t>NCX19S6A2</t>
  </si>
  <si>
    <t>NCX19S6A3</t>
  </si>
  <si>
    <t>NCX19S6B1</t>
  </si>
  <si>
    <t>NCX19J3E6</t>
  </si>
  <si>
    <t>NCX19S6B2</t>
  </si>
  <si>
    <t>NCX19J3E7</t>
  </si>
  <si>
    <t>NCX19S6B3</t>
  </si>
  <si>
    <t>NCX19S6B4</t>
  </si>
  <si>
    <t>NCX19S6C1</t>
  </si>
  <si>
    <t>NCX19S6C2</t>
  </si>
  <si>
    <t>NCX19S6C3</t>
  </si>
  <si>
    <t>NCX19S6C4</t>
  </si>
  <si>
    <t>NCX19S6D1</t>
  </si>
  <si>
    <t>NCX19S6D2</t>
  </si>
  <si>
    <t>NCX19S6D3</t>
  </si>
  <si>
    <t>NCX19S6D4</t>
  </si>
  <si>
    <t>NCX19S6E1</t>
  </si>
  <si>
    <t>NCX19S6E2</t>
  </si>
  <si>
    <t>NCX19S6E3</t>
  </si>
  <si>
    <t>NCX19S6E4</t>
  </si>
  <si>
    <t>NCX19S6F1</t>
  </si>
  <si>
    <t>NCX19S6MW1</t>
  </si>
  <si>
    <t>NCX19S6S1</t>
  </si>
  <si>
    <t>NCX19S6S2</t>
  </si>
  <si>
    <t>NCX19S6S3</t>
  </si>
  <si>
    <t>NCX19K0F2</t>
  </si>
  <si>
    <t>NCX19S6S4</t>
  </si>
  <si>
    <t>NCX19S6S5</t>
  </si>
  <si>
    <t>NCX19T3A1</t>
  </si>
  <si>
    <t>NCX19T3A2</t>
  </si>
  <si>
    <t>NCX19T3B1</t>
  </si>
  <si>
    <t>NCX19K0S4</t>
  </si>
  <si>
    <t>NCX19T3C1</t>
  </si>
  <si>
    <t>NCX19T3C2</t>
  </si>
  <si>
    <t>NCX19T3D1</t>
  </si>
  <si>
    <t>NCX19T3S1</t>
  </si>
  <si>
    <t>NCX19T3S2</t>
  </si>
  <si>
    <t>NCX19T3S3</t>
  </si>
  <si>
    <t>NCX19V7A1</t>
  </si>
  <si>
    <t>NCX19V7B1</t>
  </si>
  <si>
    <t>NCX19V7C1</t>
  </si>
  <si>
    <t>NCX19V7D1</t>
  </si>
  <si>
    <t>NCX19V7D2</t>
  </si>
  <si>
    <t>NCX19L7MW1</t>
  </si>
  <si>
    <t>NCX19V7E1</t>
  </si>
  <si>
    <t>NCX19V7E2</t>
  </si>
  <si>
    <t>NCX19V7S1</t>
  </si>
  <si>
    <t>NCX19V7S2</t>
  </si>
  <si>
    <t>NCX19V7S3</t>
  </si>
  <si>
    <t>NCX19W4A1</t>
  </si>
  <si>
    <t>NCX19W4A2</t>
  </si>
  <si>
    <t>NCX19W4B1</t>
  </si>
  <si>
    <t>NCX19W4C1</t>
  </si>
  <si>
    <t>NCX19W4D1</t>
  </si>
  <si>
    <t>NCX19W4E1</t>
  </si>
  <si>
    <t>NCX19W4E2</t>
  </si>
  <si>
    <t>NCX19W4S1</t>
  </si>
  <si>
    <t>NCX19W4S2</t>
  </si>
  <si>
    <t>NCX19W4S3</t>
  </si>
  <si>
    <t>NCX19X1S1</t>
  </si>
  <si>
    <t>NCX19X1S2</t>
  </si>
  <si>
    <t>NCX19X1S3</t>
  </si>
  <si>
    <t>NCX19X1S4</t>
  </si>
  <si>
    <t>NCX19Y8S1</t>
  </si>
  <si>
    <t>NCX19Y8S2</t>
  </si>
  <si>
    <t>NCX19Y8S3</t>
  </si>
  <si>
    <t>NCX19Y8S4</t>
  </si>
  <si>
    <t>NCX19Y8S5</t>
  </si>
  <si>
    <t>NCX19Y8S6</t>
  </si>
  <si>
    <t>NCX19Z5A1</t>
  </si>
  <si>
    <t>NCX19Z5A2</t>
  </si>
  <si>
    <t>NCX19Z5A3</t>
  </si>
  <si>
    <t>NCX19Z5B1</t>
  </si>
  <si>
    <t>NCX19Z5C1</t>
  </si>
  <si>
    <t>NCX19S6E5</t>
  </si>
  <si>
    <t>NCX19Z5C2</t>
  </si>
  <si>
    <t>NCX19S6E6</t>
  </si>
  <si>
    <t>NCX19Z5D1</t>
  </si>
  <si>
    <t>NCX19Z5D2</t>
  </si>
  <si>
    <t>NCX19Z5E1</t>
  </si>
  <si>
    <t>NCX19Z5E2</t>
  </si>
  <si>
    <t>NCX19Z5E3</t>
  </si>
  <si>
    <t>NCX19Z5F1</t>
  </si>
  <si>
    <t>NCX19Z5F2</t>
  </si>
  <si>
    <t>NCX19Z5MW1</t>
  </si>
  <si>
    <t>NCX19S6S6</t>
  </si>
  <si>
    <t>NCX19Z5S1</t>
  </si>
  <si>
    <t>NCX19Z5S2</t>
  </si>
  <si>
    <t>NCX19Z5S3</t>
  </si>
  <si>
    <t>NCX19T3A3</t>
  </si>
  <si>
    <t>NCX19Z5S4</t>
  </si>
  <si>
    <t>NCX19L7E3</t>
  </si>
  <si>
    <t>NCX20B5A1</t>
  </si>
  <si>
    <t>NCX20B5B1</t>
  </si>
  <si>
    <t>NCX19L7F2</t>
  </si>
  <si>
    <t>NCX20B5D1</t>
  </si>
  <si>
    <t>NCX19T3D2</t>
  </si>
  <si>
    <t>NCX20B5E1</t>
  </si>
  <si>
    <t>NCX19T3D3</t>
  </si>
  <si>
    <t>NCX20B5S1</t>
  </si>
  <si>
    <t>NCX19T3D4</t>
  </si>
  <si>
    <t>NCX20B5S2</t>
  </si>
  <si>
    <t>NCX20B5S3</t>
  </si>
  <si>
    <t>NCX20B5S4</t>
  </si>
  <si>
    <t>NCX20C2A1</t>
  </si>
  <si>
    <t>NCX20C2A2</t>
  </si>
  <si>
    <t>NCX19L7S7</t>
  </si>
  <si>
    <t>NCX20C2A3</t>
  </si>
  <si>
    <t>NCX19V7B2</t>
  </si>
  <si>
    <t>NCX20C2B1</t>
  </si>
  <si>
    <t>NCX20C2B2</t>
  </si>
  <si>
    <t>NCX20C2B3</t>
  </si>
  <si>
    <t>NCX20C2C1</t>
  </si>
  <si>
    <t>NCX20C2C2</t>
  </si>
  <si>
    <t>NCX19V7F1</t>
  </si>
  <si>
    <t>NCX20C2C3</t>
  </si>
  <si>
    <t>NCX20C2D1</t>
  </si>
  <si>
    <t>NCX20C2D2</t>
  </si>
  <si>
    <t>NCX20C2D3</t>
  </si>
  <si>
    <t>NCX20C2E1</t>
  </si>
  <si>
    <t>NCX19W4B2</t>
  </si>
  <si>
    <t>NCX20C2E2</t>
  </si>
  <si>
    <t>NCX20C2E3</t>
  </si>
  <si>
    <t>NCX19W4C2</t>
  </si>
  <si>
    <t>NCX20C2E4</t>
  </si>
  <si>
    <t>NCX20C2E5</t>
  </si>
  <si>
    <t>NCX19W4D2</t>
  </si>
  <si>
    <t>NCX20C2F1</t>
  </si>
  <si>
    <t>NCX20C2F2</t>
  </si>
  <si>
    <t>NCX20C2S1</t>
  </si>
  <si>
    <t>NCX19W4F1</t>
  </si>
  <si>
    <t>NCX20C2S2</t>
  </si>
  <si>
    <t>NCX20C2S3</t>
  </si>
  <si>
    <t>NCX20C2S4</t>
  </si>
  <si>
    <t>NCX20C2S5</t>
  </si>
  <si>
    <t>NCX19W4S4</t>
  </si>
  <si>
    <t>NCX20C2S6</t>
  </si>
  <si>
    <t>NCX20C2S7</t>
  </si>
  <si>
    <t>NCX20D9A1</t>
  </si>
  <si>
    <t>NCX20D9D1</t>
  </si>
  <si>
    <t>NCX20D9MW1</t>
  </si>
  <si>
    <t>NCX19X1S5</t>
  </si>
  <si>
    <t>NCX19S6F2</t>
  </si>
  <si>
    <t>NCX20D9S1</t>
  </si>
  <si>
    <t>NCX20F3A1</t>
  </si>
  <si>
    <t>NCX19S6MW2</t>
  </si>
  <si>
    <t>NCX20F3A2</t>
  </si>
  <si>
    <t>NCX20F3A3</t>
  </si>
  <si>
    <t>NCX20F3B1</t>
  </si>
  <si>
    <t>NCX20F3B2</t>
  </si>
  <si>
    <t>NCX20F3B3</t>
  </si>
  <si>
    <t>NCX19Y8S7</t>
  </si>
  <si>
    <t>NCX20F3C1</t>
  </si>
  <si>
    <t>NCX20F3C2</t>
  </si>
  <si>
    <t>NCX20F3C3</t>
  </si>
  <si>
    <t>NCX20F3D1</t>
  </si>
  <si>
    <t>NCX19Z5A4</t>
  </si>
  <si>
    <t>NCX20F3D2</t>
  </si>
  <si>
    <t>NCX20F3D3</t>
  </si>
  <si>
    <t>NCX20F3D4</t>
  </si>
  <si>
    <t>NCX20F3D5</t>
  </si>
  <si>
    <t>NCX20F3E1</t>
  </si>
  <si>
    <t>NCX20F3F1</t>
  </si>
  <si>
    <t>NCX20F3S1</t>
  </si>
  <si>
    <t>NCX20F3S2</t>
  </si>
  <si>
    <t>NCX20F3S3</t>
  </si>
  <si>
    <t>NCX20F3S4</t>
  </si>
  <si>
    <t>NCX20F3S5</t>
  </si>
  <si>
    <t>NCX19Z5F3</t>
  </si>
  <si>
    <t>NCX20G0A1</t>
  </si>
  <si>
    <t>NCX20G0A2</t>
  </si>
  <si>
    <t>NCX19Z5MW2</t>
  </si>
  <si>
    <t>NCX20G0A3</t>
  </si>
  <si>
    <t>NCX20G0A4</t>
  </si>
  <si>
    <t>NCX20G0A5</t>
  </si>
  <si>
    <t>NCX20G0A6</t>
  </si>
  <si>
    <t>NCX20G0B1</t>
  </si>
  <si>
    <t>NCX20B5A2</t>
  </si>
  <si>
    <t>NCX20G0B2</t>
  </si>
  <si>
    <t>NCX20G0B3</t>
  </si>
  <si>
    <t>NCX20B5C1</t>
  </si>
  <si>
    <t>NCX20G0B4</t>
  </si>
  <si>
    <t>NCX20G0B5</t>
  </si>
  <si>
    <t>NCX20B5E2</t>
  </si>
  <si>
    <t>NCX20G0C1</t>
  </si>
  <si>
    <t>NCX20G0C2</t>
  </si>
  <si>
    <t>NCX20G0C3</t>
  </si>
  <si>
    <t>NCX20G0C4</t>
  </si>
  <si>
    <t>NCX20G0C5</t>
  </si>
  <si>
    <t>NCX20G0D1</t>
  </si>
  <si>
    <t>NCX20G0D2</t>
  </si>
  <si>
    <t>NCX20G0D3</t>
  </si>
  <si>
    <t>NCX20G0D4</t>
  </si>
  <si>
    <t>NCX20G0D5</t>
  </si>
  <si>
    <t>NCX20G0D6</t>
  </si>
  <si>
    <t>NCX20G0E1</t>
  </si>
  <si>
    <t>NCX20G0E2</t>
  </si>
  <si>
    <t>NCX20G0E3</t>
  </si>
  <si>
    <t>NCX20G0E4</t>
  </si>
  <si>
    <t>NCX20G0E5</t>
  </si>
  <si>
    <t>NCX20C2D4</t>
  </si>
  <si>
    <t>NCX20G0E6</t>
  </si>
  <si>
    <t>NCX20G0E7</t>
  </si>
  <si>
    <t>NCX20G0E8</t>
  </si>
  <si>
    <t>NCX20G0E9</t>
  </si>
  <si>
    <t>NCX20G0F1</t>
  </si>
  <si>
    <t>NCX20G0F2</t>
  </si>
  <si>
    <t>NCX20C2E6</t>
  </si>
  <si>
    <t>NCX20G0F3</t>
  </si>
  <si>
    <t>NCX20G0F4</t>
  </si>
  <si>
    <t>NCX20G0F5</t>
  </si>
  <si>
    <t>NCX20C2F3</t>
  </si>
  <si>
    <t>NCX20G0S1</t>
  </si>
  <si>
    <t>NCX20G0S10</t>
  </si>
  <si>
    <t>NCX20G0S11</t>
  </si>
  <si>
    <t>NCX20G0S12</t>
  </si>
  <si>
    <t>NCX20G0S2</t>
  </si>
  <si>
    <t>NCX20G0S3</t>
  </si>
  <si>
    <t>NCX20G0S4</t>
  </si>
  <si>
    <t>NCX20G0S5</t>
  </si>
  <si>
    <t>NCX20G0S7</t>
  </si>
  <si>
    <t>NCX20G0S8</t>
  </si>
  <si>
    <t>NCX20G0S9</t>
  </si>
  <si>
    <t>NCX20H7D1</t>
  </si>
  <si>
    <t>NCX20H7E1</t>
  </si>
  <si>
    <t>NCX20H7E2</t>
  </si>
  <si>
    <t>NCX20H7S2</t>
  </si>
  <si>
    <t>NCX20K8A1</t>
  </si>
  <si>
    <t>NCX20K8A2</t>
  </si>
  <si>
    <t>NCX20K8A3</t>
  </si>
  <si>
    <t>NCX20K8B1</t>
  </si>
  <si>
    <t>NCX20K8C1</t>
  </si>
  <si>
    <t>NCX20K8D1</t>
  </si>
  <si>
    <t>NCX20K8D2</t>
  </si>
  <si>
    <t>NCX20K8E1</t>
  </si>
  <si>
    <t>NCX20K8E2</t>
  </si>
  <si>
    <t>NCX20K8F1</t>
  </si>
  <si>
    <t>NCX20K8MW1</t>
  </si>
  <si>
    <t>NCX20F3E2</t>
  </si>
  <si>
    <t>NCX20K8S1</t>
  </si>
  <si>
    <t>NCX20F3E3</t>
  </si>
  <si>
    <t>NCX20K8S2</t>
  </si>
  <si>
    <t>NCX20K8S3</t>
  </si>
  <si>
    <t>NCX20K8S4</t>
  </si>
  <si>
    <t>NCX20L5A1</t>
  </si>
  <si>
    <t>NCX20L5A2</t>
  </si>
  <si>
    <t>NCX20L5B1</t>
  </si>
  <si>
    <t>NCX20L5B2</t>
  </si>
  <si>
    <t>NCX20L5C1</t>
  </si>
  <si>
    <t>NCX20L5D1</t>
  </si>
  <si>
    <t>NCX20L5D2</t>
  </si>
  <si>
    <t>NCX20L5E1</t>
  </si>
  <si>
    <t>NCX20L5E2</t>
  </si>
  <si>
    <t>NCX20L5MW1</t>
  </si>
  <si>
    <t>NCX20G0A7</t>
  </si>
  <si>
    <t>NCX20L5S1</t>
  </si>
  <si>
    <t>NCX20L5S2</t>
  </si>
  <si>
    <t>NCX20L5S3</t>
  </si>
  <si>
    <t>NCX20M2A1</t>
  </si>
  <si>
    <t>NCX20M2B1</t>
  </si>
  <si>
    <t>NCX20M2D1</t>
  </si>
  <si>
    <t>NCX20M2E1</t>
  </si>
  <si>
    <t>NCX20M2E2</t>
  </si>
  <si>
    <t>NCX20M2F1</t>
  </si>
  <si>
    <t>NCX20M2S1</t>
  </si>
  <si>
    <t>NCX20M2S2</t>
  </si>
  <si>
    <t>NCX20M2S3</t>
  </si>
  <si>
    <t>NCX20M2S4</t>
  </si>
  <si>
    <t>NCX20M2S5</t>
  </si>
  <si>
    <t>NCX20R7A1</t>
  </si>
  <si>
    <t>NCX20R7A2</t>
  </si>
  <si>
    <t>NCX20R7B1</t>
  </si>
  <si>
    <t>NCX20R7B2</t>
  </si>
  <si>
    <t>NCX20G0E10</t>
  </si>
  <si>
    <t>NCX20R7C1</t>
  </si>
  <si>
    <t>NCX20G0E11</t>
  </si>
  <si>
    <t>NCX20R7E1</t>
  </si>
  <si>
    <t>NCX20R7F1</t>
  </si>
  <si>
    <t>NCX20R7MW1</t>
  </si>
  <si>
    <t>NCX20R7S1</t>
  </si>
  <si>
    <t>NCX20R7S2</t>
  </si>
  <si>
    <t>NCX20R7S3</t>
  </si>
  <si>
    <t>NCX20S4B1</t>
  </si>
  <si>
    <t>NCX20S4D1</t>
  </si>
  <si>
    <t>NCX20S4MW1</t>
  </si>
  <si>
    <t>NCX20S4S1</t>
  </si>
  <si>
    <t>NCX20V5A1</t>
  </si>
  <si>
    <t>NCX20V5B1</t>
  </si>
  <si>
    <t>NCX20V5B2</t>
  </si>
  <si>
    <t>NCX20V5C1</t>
  </si>
  <si>
    <t>NCX20G0G1</t>
  </si>
  <si>
    <t>NCX20V5D1</t>
  </si>
  <si>
    <t>NCX20G0G2</t>
  </si>
  <si>
    <t>NCX20V5D2</t>
  </si>
  <si>
    <t>NCX20V5E1</t>
  </si>
  <si>
    <t>NCX20V5S1</t>
  </si>
  <si>
    <t>NCX20V5S2</t>
  </si>
  <si>
    <t>NCX20V5S3</t>
  </si>
  <si>
    <t>NCX20V5S4</t>
  </si>
  <si>
    <t>NCX20V5S5</t>
  </si>
  <si>
    <t>NCX20G0S6</t>
  </si>
  <si>
    <t>NCX20Z3A1</t>
  </si>
  <si>
    <t>NCX20Z3C1</t>
  </si>
  <si>
    <t>NCX20Z3C2</t>
  </si>
  <si>
    <t>NCX20Z3D1</t>
  </si>
  <si>
    <t>NCX20Z3D2</t>
  </si>
  <si>
    <t>NCX20H7D2</t>
  </si>
  <si>
    <t>NCX20Z3E1</t>
  </si>
  <si>
    <t>NCX20H7F1</t>
  </si>
  <si>
    <t>NCX20Z3E2</t>
  </si>
  <si>
    <t>NCX20Z3E3</t>
  </si>
  <si>
    <t>NCX20Z3E4</t>
  </si>
  <si>
    <t>NCX20Z3F1</t>
  </si>
  <si>
    <t>NCX20Z3F2</t>
  </si>
  <si>
    <t>NCX20K8B2</t>
  </si>
  <si>
    <t>NCX20Z3MW1</t>
  </si>
  <si>
    <t>NCX20Z3S1</t>
  </si>
  <si>
    <t>NCX20Z3S2</t>
  </si>
  <si>
    <t>NCX20Z3S3</t>
  </si>
  <si>
    <t>NCX20Z3S4</t>
  </si>
  <si>
    <t>NCX20Z3S5</t>
  </si>
  <si>
    <t>NCX21C5A1</t>
  </si>
  <si>
    <t>NCX21C5B1</t>
  </si>
  <si>
    <t>NCX21C5D1</t>
  </si>
  <si>
    <t>NCX21C5E1</t>
  </si>
  <si>
    <t>NCX21C5E2</t>
  </si>
  <si>
    <t>NCX21C5F1</t>
  </si>
  <si>
    <t>NCX21C5S1</t>
  </si>
  <si>
    <t>NCX21C5S2</t>
  </si>
  <si>
    <t>NCX21C5S3</t>
  </si>
  <si>
    <t>NCX21D2A1</t>
  </si>
  <si>
    <t>NCX21D2B1</t>
  </si>
  <si>
    <t>NCX21D2B2</t>
  </si>
  <si>
    <t>NCX21D2C1</t>
  </si>
  <si>
    <t>NCX21D2C2</t>
  </si>
  <si>
    <t>NCX21D2D1</t>
  </si>
  <si>
    <t>NCX20L5F1</t>
  </si>
  <si>
    <t>NCX21D2D2</t>
  </si>
  <si>
    <t>NCX21D2E1</t>
  </si>
  <si>
    <t>NCX20L5MW2</t>
  </si>
  <si>
    <t>NCX21D2E2</t>
  </si>
  <si>
    <t>NCX21D2E3</t>
  </si>
  <si>
    <t>NCX21D2F1</t>
  </si>
  <si>
    <t>NCX20G0F6</t>
  </si>
  <si>
    <t>NCX21D2MW1</t>
  </si>
  <si>
    <t>NCX21D2MW2</t>
  </si>
  <si>
    <t>NCX20M2C1</t>
  </si>
  <si>
    <t>NCX21D2S1</t>
  </si>
  <si>
    <t>NCX21D2S2</t>
  </si>
  <si>
    <t>NCX21D2S3</t>
  </si>
  <si>
    <t>NCX21D2S4</t>
  </si>
  <si>
    <t>NCX21D2S5</t>
  </si>
  <si>
    <t>NCX21D2S6</t>
  </si>
  <si>
    <t>NCX21F6A1</t>
  </si>
  <si>
    <t>NCX21F6A2</t>
  </si>
  <si>
    <t>NCX21F6B1</t>
  </si>
  <si>
    <t>NCX21F6D1</t>
  </si>
  <si>
    <t>NCX21F6D2</t>
  </si>
  <si>
    <t>NCX21F6E1</t>
  </si>
  <si>
    <t>NCX21F6S1</t>
  </si>
  <si>
    <t>NCX20R7D1</t>
  </si>
  <si>
    <t>NCX21F6S2</t>
  </si>
  <si>
    <t>NCX21F6S3</t>
  </si>
  <si>
    <t>NCX21F6S4</t>
  </si>
  <si>
    <t>NCX21G3A1</t>
  </si>
  <si>
    <t>NCX21G3A2</t>
  </si>
  <si>
    <t>NCX21G3A3</t>
  </si>
  <si>
    <t>NCX21G3B1</t>
  </si>
  <si>
    <t>NCX21G3B2</t>
  </si>
  <si>
    <t>NCX21G3C1</t>
  </si>
  <si>
    <t>NCX21G3C2</t>
  </si>
  <si>
    <t>NCX21G3C3</t>
  </si>
  <si>
    <t>NCX21G3D1</t>
  </si>
  <si>
    <t>NCX21G3D2</t>
  </si>
  <si>
    <t>NCX21G3E1</t>
  </si>
  <si>
    <t>NCX20V5C2</t>
  </si>
  <si>
    <t>NCX21G3E2</t>
  </si>
  <si>
    <t>NCX21G3E3</t>
  </si>
  <si>
    <t>NCX21G3E4</t>
  </si>
  <si>
    <t>NCX21G3F1</t>
  </si>
  <si>
    <t>NCX20V5E2</t>
  </si>
  <si>
    <t>NCX21G3S1</t>
  </si>
  <si>
    <t>NCX21G3S2</t>
  </si>
  <si>
    <t>NCX21G3S3</t>
  </si>
  <si>
    <t>NCX21G3S4</t>
  </si>
  <si>
    <t>NCX21G3S5</t>
  </si>
  <si>
    <t>NCX21G3S6</t>
  </si>
  <si>
    <t>NCX20Z3B1</t>
  </si>
  <si>
    <t>NCX21G3S7</t>
  </si>
  <si>
    <t>NCX21H0A1</t>
  </si>
  <si>
    <t>NCX21H0B1</t>
  </si>
  <si>
    <t>NCX21H0D1</t>
  </si>
  <si>
    <t>NCX21H0E1</t>
  </si>
  <si>
    <t>NCX21H0S1</t>
  </si>
  <si>
    <t>NCX21K1A1</t>
  </si>
  <si>
    <t>NCX21K1B1</t>
  </si>
  <si>
    <t>NCX21K1C1</t>
  </si>
  <si>
    <t>NCX21K1D1</t>
  </si>
  <si>
    <t>NCX21K1E1</t>
  </si>
  <si>
    <t>NCX21K1E2</t>
  </si>
  <si>
    <t>NCX21K1F1</t>
  </si>
  <si>
    <t>NCX21K1MW1</t>
  </si>
  <si>
    <t>NCX21K1S1</t>
  </si>
  <si>
    <t>NCX21C5C1</t>
  </si>
  <si>
    <t>NCX21K1S2</t>
  </si>
  <si>
    <t>NCX21K1S3</t>
  </si>
  <si>
    <t>NCX21K1S4</t>
  </si>
  <si>
    <t>NCX21L8B1</t>
  </si>
  <si>
    <t>NCX21L8C1</t>
  </si>
  <si>
    <t>NCX21L8C2</t>
  </si>
  <si>
    <t>NCX21L8E1</t>
  </si>
  <si>
    <t>NCX21L8F1</t>
  </si>
  <si>
    <t>NCX21L8MW1</t>
  </si>
  <si>
    <t>NCX21L8S1</t>
  </si>
  <si>
    <t>NCX21L8S2</t>
  </si>
  <si>
    <t>NCX20R7S4</t>
  </si>
  <si>
    <t>NCX21M5A1</t>
  </si>
  <si>
    <t>NCX21M5B1</t>
  </si>
  <si>
    <t>NCX21D2D3</t>
  </si>
  <si>
    <t>NCX21M5B2</t>
  </si>
  <si>
    <t>NCX21M5C1</t>
  </si>
  <si>
    <t>NCX21M5D1</t>
  </si>
  <si>
    <t>NCX21M5E1</t>
  </si>
  <si>
    <t>NCX21M5E2</t>
  </si>
  <si>
    <t>NCX21M5E3</t>
  </si>
  <si>
    <t>NCX21D2MW3</t>
  </si>
  <si>
    <t>NCX21M5S1</t>
  </si>
  <si>
    <t>NCX21M5S2</t>
  </si>
  <si>
    <t>NCX21M5S3</t>
  </si>
  <si>
    <t>NCX21M5S4</t>
  </si>
  <si>
    <t>NCX21M5S5</t>
  </si>
  <si>
    <t>NCX21P6B1</t>
  </si>
  <si>
    <t>NCX21P6C1</t>
  </si>
  <si>
    <t>NCX21P6D1</t>
  </si>
  <si>
    <t>NCX21P6MW1</t>
  </si>
  <si>
    <t>NCX21F6C1</t>
  </si>
  <si>
    <t>NCX21P6S1</t>
  </si>
  <si>
    <t>NCX21Q3A1</t>
  </si>
  <si>
    <t>NCX21Q3B1</t>
  </si>
  <si>
    <t>NCX21Q3B2</t>
  </si>
  <si>
    <t>NCX21Q3C1</t>
  </si>
  <si>
    <t>NCX21Q3C2</t>
  </si>
  <si>
    <t>NCX21Q3D1</t>
  </si>
  <si>
    <t>NCX21Q3D2</t>
  </si>
  <si>
    <t>NCX21Q3E1</t>
  </si>
  <si>
    <t>NCX21Q3E2</t>
  </si>
  <si>
    <t>NCX21Q3E3</t>
  </si>
  <si>
    <t>NCX21Q3E4</t>
  </si>
  <si>
    <t>NCX21Q3E5</t>
  </si>
  <si>
    <t>NCX21Q3MW1</t>
  </si>
  <si>
    <t>NCX21Q3MW2</t>
  </si>
  <si>
    <t>NCX21Q3S1</t>
  </si>
  <si>
    <t>NCX21Q3S2</t>
  </si>
  <si>
    <t>NCX21G3D3</t>
  </si>
  <si>
    <t>NCX21Q3S3</t>
  </si>
  <si>
    <t>NCX21S7A1</t>
  </si>
  <si>
    <t>NCX21S7A2</t>
  </si>
  <si>
    <t>NCX21S7A3</t>
  </si>
  <si>
    <t>NCX21S7A4</t>
  </si>
  <si>
    <t>NCX21S7B1</t>
  </si>
  <si>
    <t>NCX21S7B2</t>
  </si>
  <si>
    <t>NCX21S7B3</t>
  </si>
  <si>
    <t>NCX21S7C1</t>
  </si>
  <si>
    <t>NCX21S7C2</t>
  </si>
  <si>
    <t>NCX21S7D1</t>
  </si>
  <si>
    <t>NCX21S7D2</t>
  </si>
  <si>
    <t>NCX21S7D3</t>
  </si>
  <si>
    <t>NCX21H0C1</t>
  </si>
  <si>
    <t>NCX21S7E1</t>
  </si>
  <si>
    <t>NCX21S7E2</t>
  </si>
  <si>
    <t>NCX21S7E3</t>
  </si>
  <si>
    <t>NCX21H0S2</t>
  </si>
  <si>
    <t>NCX21S7E4</t>
  </si>
  <si>
    <t>NCX21S7E5</t>
  </si>
  <si>
    <t>NCX21S7F1</t>
  </si>
  <si>
    <t>NCX21S7MW1</t>
  </si>
  <si>
    <t>NCX21S7S1</t>
  </si>
  <si>
    <t>NCX21S7S2</t>
  </si>
  <si>
    <t>NCX21S7S3</t>
  </si>
  <si>
    <t>NCX21K1F2</t>
  </si>
  <si>
    <t>NCX21S7S4</t>
  </si>
  <si>
    <t>NCX21S7S5</t>
  </si>
  <si>
    <t>NCX21V8A1</t>
  </si>
  <si>
    <t>NCX21V8A2</t>
  </si>
  <si>
    <t>NCX21V8B1</t>
  </si>
  <si>
    <t>NCX21V8B2</t>
  </si>
  <si>
    <t>NCX21K1S5</t>
  </si>
  <si>
    <t>NCX21V8C1</t>
  </si>
  <si>
    <t>NCX21L8A1</t>
  </si>
  <si>
    <t>NCX21V8D1</t>
  </si>
  <si>
    <t>NCX21V8D2</t>
  </si>
  <si>
    <t>NCX21V8E1</t>
  </si>
  <si>
    <t>NCX21L8D1</t>
  </si>
  <si>
    <t>NCX21V8E2</t>
  </si>
  <si>
    <t>NCX21V8E3</t>
  </si>
  <si>
    <t>NCX21V8E4</t>
  </si>
  <si>
    <t>NCX21V8F1</t>
  </si>
  <si>
    <t>NCX21V8S1</t>
  </si>
  <si>
    <t>NCX21V8S2</t>
  </si>
  <si>
    <t>NCX21M5A2</t>
  </si>
  <si>
    <t>NCX21V8S3</t>
  </si>
  <si>
    <t>NCX21V8S4</t>
  </si>
  <si>
    <t>NCX21V8S5</t>
  </si>
  <si>
    <t>NCX21V8S6</t>
  </si>
  <si>
    <t>NCX21V8S7</t>
  </si>
  <si>
    <t>NCX21W5A1</t>
  </si>
  <si>
    <t>NCX21W5A2</t>
  </si>
  <si>
    <t>NCX21W5B1</t>
  </si>
  <si>
    <t>NCX21M5F1</t>
  </si>
  <si>
    <t>NCX21W5B2</t>
  </si>
  <si>
    <t>NCX21W5C1</t>
  </si>
  <si>
    <t>NCX21W5C2</t>
  </si>
  <si>
    <t>NCX21W5C3</t>
  </si>
  <si>
    <t>NCX21G3F2</t>
  </si>
  <si>
    <t>NCX21W5D1</t>
  </si>
  <si>
    <t>NCX21W5D2</t>
  </si>
  <si>
    <t>NCX21W5E1</t>
  </si>
  <si>
    <t>NCX21P6E1</t>
  </si>
  <si>
    <t>NCX21W5E2</t>
  </si>
  <si>
    <t>NCX21W5E3</t>
  </si>
  <si>
    <t>NCX21W5F1</t>
  </si>
  <si>
    <t>NCX21W5MW1</t>
  </si>
  <si>
    <t>NCX21W5S1</t>
  </si>
  <si>
    <t>NCX21W5S2</t>
  </si>
  <si>
    <t>NCX21W5S3</t>
  </si>
  <si>
    <t>NCX21W5S4</t>
  </si>
  <si>
    <t>NCX21X2A1</t>
  </si>
  <si>
    <t>NCX21Q3D3</t>
  </si>
  <si>
    <t>NCX21X2B1</t>
  </si>
  <si>
    <t>NCX21X2B2</t>
  </si>
  <si>
    <t>NCX21X2C1</t>
  </si>
  <si>
    <t>NCX21Q3F1</t>
  </si>
  <si>
    <t>NCX21X2D1</t>
  </si>
  <si>
    <t>NCX21X2E1</t>
  </si>
  <si>
    <t>NCX21X2MW1</t>
  </si>
  <si>
    <t>NCX21X2S1</t>
  </si>
  <si>
    <t>NCX21X2S2</t>
  </si>
  <si>
    <t>NCX21Y9A1</t>
  </si>
  <si>
    <t>NCX21Y9D1</t>
  </si>
  <si>
    <t>NCX21Y9E1</t>
  </si>
  <si>
    <t>NCX21Y9MW2</t>
  </si>
  <si>
    <t>NCX21Y9MW3</t>
  </si>
  <si>
    <t>NCX21Y9S1</t>
  </si>
  <si>
    <t>NCX21Y9S2</t>
  </si>
  <si>
    <t>NCX21Z6A1</t>
  </si>
  <si>
    <t>NCX21Z6A2</t>
  </si>
  <si>
    <t>NCX21Z6B1</t>
  </si>
  <si>
    <t>NCX21Z6C1</t>
  </si>
  <si>
    <t>NCX21Z6D1</t>
  </si>
  <si>
    <t>NCX21Z6D2</t>
  </si>
  <si>
    <t>NCX21Z6E1</t>
  </si>
  <si>
    <t>NCX21Z6E2</t>
  </si>
  <si>
    <t>NCX21Z6E3</t>
  </si>
  <si>
    <t>NCX21Z6E4</t>
  </si>
  <si>
    <t>NCX21Z6F1</t>
  </si>
  <si>
    <t>NCX21Z6S1</t>
  </si>
  <si>
    <t>NCX21Z6S2</t>
  </si>
  <si>
    <t>NCX21Z6S3</t>
  </si>
  <si>
    <t>NCX21Z6S4</t>
  </si>
  <si>
    <t>NCX22B1A1</t>
  </si>
  <si>
    <t>NCX22B1A2</t>
  </si>
  <si>
    <t>NCX21S7S6</t>
  </si>
  <si>
    <t>NCX22B1B1</t>
  </si>
  <si>
    <t>NCX21M5MW1</t>
  </si>
  <si>
    <t>NCX22B1B2</t>
  </si>
  <si>
    <t>NCX22B1B3</t>
  </si>
  <si>
    <t>NCX22B1B4</t>
  </si>
  <si>
    <t>NCX22B1C1</t>
  </si>
  <si>
    <t>NCX22B1C2</t>
  </si>
  <si>
    <t>NCX22B1C3</t>
  </si>
  <si>
    <t>NCX22B1D1</t>
  </si>
  <si>
    <t>NCX22B1D2</t>
  </si>
  <si>
    <t>NCX22B1D3</t>
  </si>
  <si>
    <t>NCX22B1E1</t>
  </si>
  <si>
    <t>NCX22B1E2</t>
  </si>
  <si>
    <t>NCX21V8F2</t>
  </si>
  <si>
    <t>NCX22B1E3</t>
  </si>
  <si>
    <t>NCX21V8F3</t>
  </si>
  <si>
    <t>NCX22B1E4</t>
  </si>
  <si>
    <t>NCX22B1E5</t>
  </si>
  <si>
    <t>NCX22B1E6</t>
  </si>
  <si>
    <t>NCX22B1F1</t>
  </si>
  <si>
    <t>NCX22B1F2</t>
  </si>
  <si>
    <t>NCX22B1S1</t>
  </si>
  <si>
    <t>NCX22B1S2</t>
  </si>
  <si>
    <t>NCX21Q3F2</t>
  </si>
  <si>
    <t>NCX22B1S3</t>
  </si>
  <si>
    <t>NCX22B1S4</t>
  </si>
  <si>
    <t>NCX22B1S5</t>
  </si>
  <si>
    <t>NCX22D5A1</t>
  </si>
  <si>
    <t>NCX22D5A2</t>
  </si>
  <si>
    <t>NCX22D5A3</t>
  </si>
  <si>
    <t>NCX22D5B1</t>
  </si>
  <si>
    <t>NCX22D5B2</t>
  </si>
  <si>
    <t>NCX22D5B3</t>
  </si>
  <si>
    <t>NCX22D5C1</t>
  </si>
  <si>
    <t>NCX22D5C2</t>
  </si>
  <si>
    <t>NCX22D5D1</t>
  </si>
  <si>
    <t>NCX21W5E4</t>
  </si>
  <si>
    <t>NCX22D5D2</t>
  </si>
  <si>
    <t>NCX21W5E5</t>
  </si>
  <si>
    <t>NCX22D5E1</t>
  </si>
  <si>
    <t>NCX22D5E2</t>
  </si>
  <si>
    <t>NCX22D5E3</t>
  </si>
  <si>
    <t>NCX22D5F1</t>
  </si>
  <si>
    <t>NCX22D5MW1</t>
  </si>
  <si>
    <t>NCX22D5MW2</t>
  </si>
  <si>
    <t>NCX22D5S1</t>
  </si>
  <si>
    <t>NCX22D5S2</t>
  </si>
  <si>
    <t>NCX21X2A2</t>
  </si>
  <si>
    <t>NCX21S7E6</t>
  </si>
  <si>
    <t>NCX22D5S3</t>
  </si>
  <si>
    <t>NCX22F9D1</t>
  </si>
  <si>
    <t>NCX21S7F2</t>
  </si>
  <si>
    <t>NCX22F9MW1DM</t>
  </si>
  <si>
    <t>NCX22F9MW1</t>
  </si>
  <si>
    <t>NCX22F9S1DM</t>
  </si>
  <si>
    <t>NCX22F9S1</t>
  </si>
  <si>
    <t>NCX21X2E2</t>
  </si>
  <si>
    <t>NCX22F9S2</t>
  </si>
  <si>
    <t>NCX22G6A1</t>
  </si>
  <si>
    <t>NCX21X2MW2</t>
  </si>
  <si>
    <t>NCX22G6A2</t>
  </si>
  <si>
    <t>NCX22G6B1</t>
  </si>
  <si>
    <t>NCX22G6C1</t>
  </si>
  <si>
    <t>NCX22G6D1</t>
  </si>
  <si>
    <t>NCX22G6E1</t>
  </si>
  <si>
    <t>NCX21Y9F1</t>
  </si>
  <si>
    <t>NCX22G6MW1</t>
  </si>
  <si>
    <t>NCX21Y9MW1</t>
  </si>
  <si>
    <t>NCX22G6S1</t>
  </si>
  <si>
    <t>NCX22G6S2</t>
  </si>
  <si>
    <t>NCX22H3A1</t>
  </si>
  <si>
    <t>NCX22H3A2</t>
  </si>
  <si>
    <t>NCX22H3A3</t>
  </si>
  <si>
    <t>NCX21Y9S3</t>
  </si>
  <si>
    <t>NCX22H3A4</t>
  </si>
  <si>
    <t>NCX22H3A5</t>
  </si>
  <si>
    <t>NCX22H3A6</t>
  </si>
  <si>
    <t>NCX21Z6B2</t>
  </si>
  <si>
    <t>NCX22H3B1</t>
  </si>
  <si>
    <t>NCX22H3B2</t>
  </si>
  <si>
    <t>NCX22H3B3</t>
  </si>
  <si>
    <t>NCX21Z6D3</t>
  </si>
  <si>
    <t>NCX22H3B4</t>
  </si>
  <si>
    <t>NCX22H3C1</t>
  </si>
  <si>
    <t>NCX22H3C2</t>
  </si>
  <si>
    <t>NCX22H3C3</t>
  </si>
  <si>
    <t>NCX22H3C4</t>
  </si>
  <si>
    <t>NCX22H3C5</t>
  </si>
  <si>
    <t>NCX22H3D1</t>
  </si>
  <si>
    <t>NCX22H3D2</t>
  </si>
  <si>
    <t>NCX22H3D3</t>
  </si>
  <si>
    <t>NCX22H3D4</t>
  </si>
  <si>
    <t>NCX22H3E1</t>
  </si>
  <si>
    <t>NCX22H3E2</t>
  </si>
  <si>
    <t>NCX22B1A3</t>
  </si>
  <si>
    <t>NCX22H3E3</t>
  </si>
  <si>
    <t>NCX22H3E4</t>
  </si>
  <si>
    <t>NCX22H3E5</t>
  </si>
  <si>
    <t>NCX22H3E6</t>
  </si>
  <si>
    <t>NCX22H3F1</t>
  </si>
  <si>
    <t>NCX22H3F2</t>
  </si>
  <si>
    <t>NCX22H3F3</t>
  </si>
  <si>
    <t>NCX22H3F4</t>
  </si>
  <si>
    <t>NCX22H3S1</t>
  </si>
  <si>
    <t>NCX22H3S2</t>
  </si>
  <si>
    <t>NCX22H3S3</t>
  </si>
  <si>
    <t>NCX22H3S4</t>
  </si>
  <si>
    <t>NCX22H3S5</t>
  </si>
  <si>
    <t>NCX22H3S6</t>
  </si>
  <si>
    <t>NCX22H3S7</t>
  </si>
  <si>
    <t>NCX22H3S8</t>
  </si>
  <si>
    <t>NCX22B1E7</t>
  </si>
  <si>
    <t>NCX22H3S9</t>
  </si>
  <si>
    <t>NCX22J7A1</t>
  </si>
  <si>
    <t>NCX22J7A2</t>
  </si>
  <si>
    <t>NCX22B1F3</t>
  </si>
  <si>
    <t>NCX22J7B1</t>
  </si>
  <si>
    <t>NCX21X2F1</t>
  </si>
  <si>
    <t>NCX22J7C1</t>
  </si>
  <si>
    <t>NCX22J7C2</t>
  </si>
  <si>
    <t>NCX22J7D1</t>
  </si>
  <si>
    <t>NCX22J7E1</t>
  </si>
  <si>
    <t>NCX22J7F1</t>
  </si>
  <si>
    <t>NCX22B1S6</t>
  </si>
  <si>
    <t>NCX22J7S1</t>
  </si>
  <si>
    <t>NCX22K4A1</t>
  </si>
  <si>
    <t>NCX22K4A2</t>
  </si>
  <si>
    <t>NCX22K4B1</t>
  </si>
  <si>
    <t>NCX22K4B2</t>
  </si>
  <si>
    <t>NCX22K4B3</t>
  </si>
  <si>
    <t>NCX22K4C1</t>
  </si>
  <si>
    <t>NCX22K4C2</t>
  </si>
  <si>
    <t>NCX21Y9S4</t>
  </si>
  <si>
    <t>NCX22K4D1</t>
  </si>
  <si>
    <t>NCX22D5C3</t>
  </si>
  <si>
    <t>NCX22K4F1</t>
  </si>
  <si>
    <t>NCX22K4S1</t>
  </si>
  <si>
    <t>NCX22K4S2</t>
  </si>
  <si>
    <t>NCX22D5D3</t>
  </si>
  <si>
    <t>NCX22K4S3</t>
  </si>
  <si>
    <t>NCX22K4S4</t>
  </si>
  <si>
    <t>NCX22L1A1</t>
  </si>
  <si>
    <t>NCX22L1B1</t>
  </si>
  <si>
    <t>NCX22L1C1</t>
  </si>
  <si>
    <t>NCX22L1D1</t>
  </si>
  <si>
    <t>NCX22L1E1</t>
  </si>
  <si>
    <t>NCX22L1MW2</t>
  </si>
  <si>
    <t>NCX22L1S1</t>
  </si>
  <si>
    <t>NCX22L1S2</t>
  </si>
  <si>
    <t>NCX22F9E1</t>
  </si>
  <si>
    <t>NCX22L1S3</t>
  </si>
  <si>
    <t>NCX22L1S4</t>
  </si>
  <si>
    <t>NCX22N5B1</t>
  </si>
  <si>
    <t>NCX22N5D1</t>
  </si>
  <si>
    <t>NCX22R3B1</t>
  </si>
  <si>
    <t>NCX22R3B2</t>
  </si>
  <si>
    <t>NCX22R3D1</t>
  </si>
  <si>
    <t>NCX22R3D2</t>
  </si>
  <si>
    <t>NCX22R3E1</t>
  </si>
  <si>
    <t>NCX22R3S1</t>
  </si>
  <si>
    <t>NCX22R3S2</t>
  </si>
  <si>
    <t>NCX22R3S3</t>
  </si>
  <si>
    <t>NCX22R3S4</t>
  </si>
  <si>
    <t>NCX22S0A1</t>
  </si>
  <si>
    <t>NCX22S0B1</t>
  </si>
  <si>
    <t>NCX22S0C1</t>
  </si>
  <si>
    <t>NCX22S0D1</t>
  </si>
  <si>
    <t>NCX22S0S1</t>
  </si>
  <si>
    <t>NCX22S0S2</t>
  </si>
  <si>
    <t>NCX22S0S3</t>
  </si>
  <si>
    <t>NCX22T7A1</t>
  </si>
  <si>
    <t>NCX22T7A2</t>
  </si>
  <si>
    <t>NCX22H3B5</t>
  </si>
  <si>
    <t>NCX22T7B1</t>
  </si>
  <si>
    <t>NCX22B1F4</t>
  </si>
  <si>
    <t>NCX22T7B2</t>
  </si>
  <si>
    <t>NCX22T7C1</t>
  </si>
  <si>
    <t>NCX22T7C2</t>
  </si>
  <si>
    <t>NCX22T7C3</t>
  </si>
  <si>
    <t>NCX22T7D1</t>
  </si>
  <si>
    <t>NCX22T7D2</t>
  </si>
  <si>
    <t>NCX22T7D3</t>
  </si>
  <si>
    <t>NCX22B1S7</t>
  </si>
  <si>
    <t>NCX22T7E1</t>
  </si>
  <si>
    <t>NCX22H3D5</t>
  </si>
  <si>
    <t>NCX22T7E2</t>
  </si>
  <si>
    <t>NCX22T7E3</t>
  </si>
  <si>
    <t>NCX22T7E4</t>
  </si>
  <si>
    <t>NCX22T7F1</t>
  </si>
  <si>
    <t>NCX22T7F2</t>
  </si>
  <si>
    <t>NCX22T7S1</t>
  </si>
  <si>
    <t>NCX22T7S2</t>
  </si>
  <si>
    <t>NCX22T7S3</t>
  </si>
  <si>
    <t>NCX22T7S4</t>
  </si>
  <si>
    <t>NCX22T7S5</t>
  </si>
  <si>
    <t>NCX22T7S6</t>
  </si>
  <si>
    <t>NCX22H3F5</t>
  </si>
  <si>
    <t>NCX22V1A1</t>
  </si>
  <si>
    <t>NCX22H3G1</t>
  </si>
  <si>
    <t>NCX22V1B1</t>
  </si>
  <si>
    <t>NCX22V1D1</t>
  </si>
  <si>
    <t>NCX22V1D2</t>
  </si>
  <si>
    <t>NCX22V1E1</t>
  </si>
  <si>
    <t>NCX22V1E2</t>
  </si>
  <si>
    <t>NCX22V1MW1</t>
  </si>
  <si>
    <t>NCX22V1S1</t>
  </si>
  <si>
    <t>NCX22V1S2</t>
  </si>
  <si>
    <t>NCX22V1S3</t>
  </si>
  <si>
    <t>NCX22X5A1</t>
  </si>
  <si>
    <t>NCX22X5A2</t>
  </si>
  <si>
    <t>NCX22X5A3</t>
  </si>
  <si>
    <t>NCX22X5B1</t>
  </si>
  <si>
    <t>NCX22F9S2DM</t>
  </si>
  <si>
    <t>NCX22X5B2</t>
  </si>
  <si>
    <t>NCX22X5C1</t>
  </si>
  <si>
    <t>NCX22X5D1</t>
  </si>
  <si>
    <t>NCX22J7F2</t>
  </si>
  <si>
    <t>NCX22X5D2</t>
  </si>
  <si>
    <t>NCX22X5D3</t>
  </si>
  <si>
    <t>NCX22X5E1</t>
  </si>
  <si>
    <t>NCX22X5E2</t>
  </si>
  <si>
    <t>NCX22K4A3</t>
  </si>
  <si>
    <t>NCX22X5MW1</t>
  </si>
  <si>
    <t>NCX22X5S1</t>
  </si>
  <si>
    <t>NCX22X5S2</t>
  </si>
  <si>
    <t>NCX22X5S3</t>
  </si>
  <si>
    <t>NCX22K4C3</t>
  </si>
  <si>
    <t>NCX22X5S4</t>
  </si>
  <si>
    <t>NCX22Z9A1</t>
  </si>
  <si>
    <t>NCX22K4E1</t>
  </si>
  <si>
    <t>NCX22Z9A2</t>
  </si>
  <si>
    <t>NCX22K4MW1</t>
  </si>
  <si>
    <t>NCX22Z9A3</t>
  </si>
  <si>
    <t>NCX22Z9B1</t>
  </si>
  <si>
    <t>NCX22Z9B2</t>
  </si>
  <si>
    <t>NCX22Z9B3</t>
  </si>
  <si>
    <t>NCX22Z9C1</t>
  </si>
  <si>
    <t>NCX22Z9C2</t>
  </si>
  <si>
    <t>NCX22Z9C3</t>
  </si>
  <si>
    <t>NCX22Z9D1</t>
  </si>
  <si>
    <t>NCX22Z9D2</t>
  </si>
  <si>
    <t>NCX22Z9D3</t>
  </si>
  <si>
    <t>NCX22L1MW1</t>
  </si>
  <si>
    <t>NCX22Z9D4</t>
  </si>
  <si>
    <t>NCX22Z9D5</t>
  </si>
  <si>
    <t>NCX22L1MW3</t>
  </si>
  <si>
    <t>NCX22Z9D6</t>
  </si>
  <si>
    <t>NCX22Z9E1</t>
  </si>
  <si>
    <t>NCX22Z9E2</t>
  </si>
  <si>
    <t>NCX22Z9E3</t>
  </si>
  <si>
    <t>NCX22M8A1</t>
  </si>
  <si>
    <t>NCX22Z9E4</t>
  </si>
  <si>
    <t>NCX22M8B1</t>
  </si>
  <si>
    <t>NCX22Z9E5</t>
  </si>
  <si>
    <t>NCX22M8B2</t>
  </si>
  <si>
    <t>NCX22Z9E6</t>
  </si>
  <si>
    <t>NCX22M8C1</t>
  </si>
  <si>
    <t>NCX22Z9F1</t>
  </si>
  <si>
    <t>NCX22M8D1</t>
  </si>
  <si>
    <t>NCX22Z9F2</t>
  </si>
  <si>
    <t>NCX22M8D2</t>
  </si>
  <si>
    <t>NCX22Z9S1</t>
  </si>
  <si>
    <t>NCX22M8D3</t>
  </si>
  <si>
    <t>NCX22Z9S2</t>
  </si>
  <si>
    <t>NCX22M8E1</t>
  </si>
  <si>
    <t>NCX22Z9S3</t>
  </si>
  <si>
    <t>NCX22M8E2</t>
  </si>
  <si>
    <t>NCX22Z9S4</t>
  </si>
  <si>
    <t>NCX22M8F1</t>
  </si>
  <si>
    <t>NCX22Z9S5</t>
  </si>
  <si>
    <t>NCX22M8S1</t>
  </si>
  <si>
    <t>NCX22H3F6</t>
  </si>
  <si>
    <t>NCX22Z9S6</t>
  </si>
  <si>
    <t>NCX22M8S2</t>
  </si>
  <si>
    <t>NCX22Z9S7</t>
  </si>
  <si>
    <t>NCX22M8S3</t>
  </si>
  <si>
    <t>NCX22Z9S8</t>
  </si>
  <si>
    <t>NCX22M8S4</t>
  </si>
  <si>
    <t>NCX23D8B1</t>
  </si>
  <si>
    <t>NCX22M8S5</t>
  </si>
  <si>
    <t>NCX23D8C1</t>
  </si>
  <si>
    <t>NCX22M8S6</t>
  </si>
  <si>
    <t>NCX23D8E1</t>
  </si>
  <si>
    <t>NCX22N5C1</t>
  </si>
  <si>
    <t>NCX23D8S1</t>
  </si>
  <si>
    <t>NCX23F2A1</t>
  </si>
  <si>
    <t>NCX22N5S1</t>
  </si>
  <si>
    <t>NCX23F2A2</t>
  </si>
  <si>
    <t>NCX22R3A1</t>
  </si>
  <si>
    <t>NCX23F2B1</t>
  </si>
  <si>
    <t>NCX22R3A2</t>
  </si>
  <si>
    <t>NCX23F2C1</t>
  </si>
  <si>
    <t>NCX23F2C2</t>
  </si>
  <si>
    <t>NCX22R3C1</t>
  </si>
  <si>
    <t>NCX23F2D1</t>
  </si>
  <si>
    <t>NCX23F2D2</t>
  </si>
  <si>
    <t>NCX23F2E1</t>
  </si>
  <si>
    <t>NCX22R3E2</t>
  </si>
  <si>
    <t>NCX23F2E2</t>
  </si>
  <si>
    <t>NCX22R3F1</t>
  </si>
  <si>
    <t>NCX23F2F1</t>
  </si>
  <si>
    <t>NCX22R3MW1</t>
  </si>
  <si>
    <t>NCX23F2S1</t>
  </si>
  <si>
    <t>NCX23F2S2</t>
  </si>
  <si>
    <t>NCX23F2S3</t>
  </si>
  <si>
    <t>NCX23F2S4</t>
  </si>
  <si>
    <t>NCX23G9A1</t>
  </si>
  <si>
    <t>NCX22S0A2</t>
  </si>
  <si>
    <t>NCX23G9A2</t>
  </si>
  <si>
    <t>NCX23G9B1</t>
  </si>
  <si>
    <t>NCX23G9B2</t>
  </si>
  <si>
    <t>NCX22S0E1</t>
  </si>
  <si>
    <t>NCX23G9B3</t>
  </si>
  <si>
    <t>NCX23G9C1</t>
  </si>
  <si>
    <t>NCX23G9C2</t>
  </si>
  <si>
    <t>NCX23G9D1</t>
  </si>
  <si>
    <t>NCX23G9D2</t>
  </si>
  <si>
    <t>NCX23G9E1</t>
  </si>
  <si>
    <t>NCX23G9E2</t>
  </si>
  <si>
    <t>NCX23G9E3</t>
  </si>
  <si>
    <t>NCX23G9F1</t>
  </si>
  <si>
    <t>NCX23G9F2</t>
  </si>
  <si>
    <t>NCX23G9S1</t>
  </si>
  <si>
    <t>NCX23G9S2</t>
  </si>
  <si>
    <t>NCX23G9S3</t>
  </si>
  <si>
    <t>NCX22L1F1</t>
  </si>
  <si>
    <t>NCX23G9S4</t>
  </si>
  <si>
    <t>NCX23G9S5</t>
  </si>
  <si>
    <t>NCX23G9S6</t>
  </si>
  <si>
    <t>NCX23G9S7</t>
  </si>
  <si>
    <t>NCX23H6S1</t>
  </si>
  <si>
    <t>NCX23K7A1</t>
  </si>
  <si>
    <t>NCX22T7G1</t>
  </si>
  <si>
    <t>NCX23K7A2</t>
  </si>
  <si>
    <t>NCX23K7B1</t>
  </si>
  <si>
    <t>NCX23K7C1</t>
  </si>
  <si>
    <t>NCX23K7D1</t>
  </si>
  <si>
    <t>NCX23K7D2</t>
  </si>
  <si>
    <t>NCX23K7E1</t>
  </si>
  <si>
    <t>NCX23K7E2</t>
  </si>
  <si>
    <t>NCX23K7F1</t>
  </si>
  <si>
    <t>NCX23K7MW1</t>
  </si>
  <si>
    <t>NCX22V1C1</t>
  </si>
  <si>
    <t>NCX23K7S1</t>
  </si>
  <si>
    <t>NCX22V1C2</t>
  </si>
  <si>
    <t>NCX23K7S2</t>
  </si>
  <si>
    <t>NCX23K7S3</t>
  </si>
  <si>
    <t>NCX23L4A1</t>
  </si>
  <si>
    <t>NCX23L4A2</t>
  </si>
  <si>
    <t>NCX22V1F1</t>
  </si>
  <si>
    <t>NCX23L4B1</t>
  </si>
  <si>
    <t>NCX23L4C1</t>
  </si>
  <si>
    <t>NCX23L4D1</t>
  </si>
  <si>
    <t>NCX23L4F1</t>
  </si>
  <si>
    <t>NCX23L4MW1</t>
  </si>
  <si>
    <t>NCX22W8S1</t>
  </si>
  <si>
    <t>NCX23L4S1</t>
  </si>
  <si>
    <t>NCX22W8S2</t>
  </si>
  <si>
    <t>NCX23M1A1</t>
  </si>
  <si>
    <t>NCX23M1B1</t>
  </si>
  <si>
    <t>NCX23M1MW1</t>
  </si>
  <si>
    <t>NCX23M1S1</t>
  </si>
  <si>
    <t>NCX23N8A1</t>
  </si>
  <si>
    <t>NCX22X5B3</t>
  </si>
  <si>
    <t>NCX23N8D1</t>
  </si>
  <si>
    <t>NCX23N8D2</t>
  </si>
  <si>
    <t>NCX22X5C2</t>
  </si>
  <si>
    <t>NCX23N8E1</t>
  </si>
  <si>
    <t>NCX23N8MW1</t>
  </si>
  <si>
    <t>NCX23N8MW2</t>
  </si>
  <si>
    <t>NCX23P2MW1</t>
  </si>
  <si>
    <t>NCX22X5F1</t>
  </si>
  <si>
    <t>NCX23P2S1</t>
  </si>
  <si>
    <t>NCX23P2S2</t>
  </si>
  <si>
    <t>NCX23P2S3</t>
  </si>
  <si>
    <t>NCX23T0A1</t>
  </si>
  <si>
    <t>NCX23T0A2</t>
  </si>
  <si>
    <t>NCX23T0B1</t>
  </si>
  <si>
    <t>NCX23T0B2</t>
  </si>
  <si>
    <t>NCX23T0D1</t>
  </si>
  <si>
    <t>NCX23T0F1</t>
  </si>
  <si>
    <t>NCX23T0S1</t>
  </si>
  <si>
    <t>NCX23T0S2</t>
  </si>
  <si>
    <t>NCX23T0S3</t>
  </si>
  <si>
    <t>NCX23T0S4</t>
  </si>
  <si>
    <t>NCX23W1A1</t>
  </si>
  <si>
    <t>NCX23W1A2</t>
  </si>
  <si>
    <t>NCX23W1B1</t>
  </si>
  <si>
    <t>NCX23W1C1</t>
  </si>
  <si>
    <t>NCX23W1C2</t>
  </si>
  <si>
    <t>NCX23W1D1</t>
  </si>
  <si>
    <t>NCX23W1E1</t>
  </si>
  <si>
    <t>NCX23W1E2</t>
  </si>
  <si>
    <t>NCX23W1MW1</t>
  </si>
  <si>
    <t>NCX23W1S1</t>
  </si>
  <si>
    <t>NCX23W1S2</t>
  </si>
  <si>
    <t>NCX22Z9E7</t>
  </si>
  <si>
    <t>NCX23W1S3</t>
  </si>
  <si>
    <t>NCX22Z9E8</t>
  </si>
  <si>
    <t>NCX23X8A1</t>
  </si>
  <si>
    <t>NCX22Z9E9</t>
  </si>
  <si>
    <t>NCX23X8B1</t>
  </si>
  <si>
    <t>NCX23X8C1</t>
  </si>
  <si>
    <t>NCX23X8D1</t>
  </si>
  <si>
    <t>NCX22Z9F3</t>
  </si>
  <si>
    <t>NCX23X8E1</t>
  </si>
  <si>
    <t>NCX24C4B1</t>
  </si>
  <si>
    <t>NCX24C4C1</t>
  </si>
  <si>
    <t>NCX24C4E1</t>
  </si>
  <si>
    <t>NCX24C4E2</t>
  </si>
  <si>
    <t>NCX24C4S1</t>
  </si>
  <si>
    <t>NCX24C4S2</t>
  </si>
  <si>
    <t>NCX24D1A1</t>
  </si>
  <si>
    <t>NCX24D1B1</t>
  </si>
  <si>
    <t>NCX24D1C1</t>
  </si>
  <si>
    <t>NCX23D8D1</t>
  </si>
  <si>
    <t>NCX24D1D1</t>
  </si>
  <si>
    <t>NCX24D1E1</t>
  </si>
  <si>
    <t>NCX24D1E2</t>
  </si>
  <si>
    <t>NCX24D1MW1</t>
  </si>
  <si>
    <t>NCX24D1S1</t>
  </si>
  <si>
    <t>NCX24D1S2</t>
  </si>
  <si>
    <t>NCX23F2B2</t>
  </si>
  <si>
    <t>NCX24D1S3</t>
  </si>
  <si>
    <t>NCX23F2B3</t>
  </si>
  <si>
    <t>NCX24D1S4</t>
  </si>
  <si>
    <t>NCX24G2S1</t>
  </si>
  <si>
    <t>NCX24H9A1</t>
  </si>
  <si>
    <t>NCX24H9A2</t>
  </si>
  <si>
    <t>NCX24H9B1</t>
  </si>
  <si>
    <t>NCX24H9B2</t>
  </si>
  <si>
    <t>NCX24H9C1</t>
  </si>
  <si>
    <t>NCX24H9C2</t>
  </si>
  <si>
    <t>NCX24H9C3</t>
  </si>
  <si>
    <t>NCX24H9D1</t>
  </si>
  <si>
    <t>NCX24H9D2</t>
  </si>
  <si>
    <t>NCX24H9E1</t>
  </si>
  <si>
    <t>NCX23G9A3</t>
  </si>
  <si>
    <t>NCX22X5S5</t>
  </si>
  <si>
    <t>NCX24H9E2</t>
  </si>
  <si>
    <t>NCX24H9E3</t>
  </si>
  <si>
    <t>NCX24H9E4</t>
  </si>
  <si>
    <t>NCX24H9F1</t>
  </si>
  <si>
    <t>NCX24H9F2</t>
  </si>
  <si>
    <t>NCX24H9F3</t>
  </si>
  <si>
    <t>NCX24H9MW1</t>
  </si>
  <si>
    <t>NCX24H9S1</t>
  </si>
  <si>
    <t>NCX24H9S2</t>
  </si>
  <si>
    <t>NCX24H9S4</t>
  </si>
  <si>
    <t>NCX23G9E4</t>
  </si>
  <si>
    <t>NCX24H9S5</t>
  </si>
  <si>
    <t>NCX24H9S6</t>
  </si>
  <si>
    <t>NCX24J3A1</t>
  </si>
  <si>
    <t>NCX24J3A2</t>
  </si>
  <si>
    <t>NCX24J3B1</t>
  </si>
  <si>
    <t>NCX24J3C1</t>
  </si>
  <si>
    <t>NCX24J3D1</t>
  </si>
  <si>
    <t>NCX24J3D2</t>
  </si>
  <si>
    <t>NCX24J3F1</t>
  </si>
  <si>
    <t>NCX24J3F2</t>
  </si>
  <si>
    <t>NCX24J3S1</t>
  </si>
  <si>
    <t>NCX24J3S2</t>
  </si>
  <si>
    <t>NCX23K7B2</t>
  </si>
  <si>
    <t>NCX24J3S3</t>
  </si>
  <si>
    <t>NCX24J3S4</t>
  </si>
  <si>
    <t>NCX24K0A1</t>
  </si>
  <si>
    <t>NCX24K0A2</t>
  </si>
  <si>
    <t>NCX23K7D3</t>
  </si>
  <si>
    <t>NCX22Z9F4</t>
  </si>
  <si>
    <t>NCX24K0B1</t>
  </si>
  <si>
    <t>NCX24K0C1</t>
  </si>
  <si>
    <t>NCX24K0D1</t>
  </si>
  <si>
    <t>NCX24K0E1</t>
  </si>
  <si>
    <t>NCX24K0MW1</t>
  </si>
  <si>
    <t>NCX24K0MW2</t>
  </si>
  <si>
    <t>NCX24K0S1</t>
  </si>
  <si>
    <t>NCX24K0S2</t>
  </si>
  <si>
    <t>NCX24K0S3</t>
  </si>
  <si>
    <t>NCX23L4A3</t>
  </si>
  <si>
    <t>NCX22Z9S9</t>
  </si>
  <si>
    <t>NCX24K0S4</t>
  </si>
  <si>
    <t>NCX24K0S5</t>
  </si>
  <si>
    <t>NCX24K0S6</t>
  </si>
  <si>
    <t>NCX24K0S7</t>
  </si>
  <si>
    <t>NCX23L4E1</t>
  </si>
  <si>
    <t>NCX23D8MW1</t>
  </si>
  <si>
    <t>NCX24K0S8</t>
  </si>
  <si>
    <t>NCX24L7A1</t>
  </si>
  <si>
    <t>NCX24L7A2</t>
  </si>
  <si>
    <t>NCX23L4S2</t>
  </si>
  <si>
    <t>NCX24L7B1</t>
  </si>
  <si>
    <t>NCX24L7B2</t>
  </si>
  <si>
    <t>NCX24L7C1</t>
  </si>
  <si>
    <t>NCX23M1D1</t>
  </si>
  <si>
    <t>NCX24L7D1</t>
  </si>
  <si>
    <t>NCX24L7E1</t>
  </si>
  <si>
    <t>NCX24L7F1</t>
  </si>
  <si>
    <t>NCX23N8B1</t>
  </si>
  <si>
    <t>NCX24L7S1</t>
  </si>
  <si>
    <t>NCX24L7S2</t>
  </si>
  <si>
    <t>NCX24L7S3</t>
  </si>
  <si>
    <t>NCX23N8F1</t>
  </si>
  <si>
    <t>NCX24L7S4</t>
  </si>
  <si>
    <t>NCX24L7S5</t>
  </si>
  <si>
    <t>NCX24L7S6</t>
  </si>
  <si>
    <t>NCX23N8S1</t>
  </si>
  <si>
    <t>NCX24N1A1</t>
  </si>
  <si>
    <t>NCX24N1A2</t>
  </si>
  <si>
    <t>NCX24N1B1</t>
  </si>
  <si>
    <t>NCX24N1C1</t>
  </si>
  <si>
    <t>NCX24N1C2</t>
  </si>
  <si>
    <t>NCX24N1D1</t>
  </si>
  <si>
    <t>NCX24N1E1</t>
  </si>
  <si>
    <t>NCX23T0A3</t>
  </si>
  <si>
    <t>NCX24N1F1</t>
  </si>
  <si>
    <t>NCX23T0C1</t>
  </si>
  <si>
    <t>NCX24N1MW1</t>
  </si>
  <si>
    <t>NCX24N1S1</t>
  </si>
  <si>
    <t>NCX24N1S2</t>
  </si>
  <si>
    <t>NCX24N1S3</t>
  </si>
  <si>
    <t>NCX24P5A1</t>
  </si>
  <si>
    <t>NCX24P5A2</t>
  </si>
  <si>
    <t>NCX24P5A3</t>
  </si>
  <si>
    <t>NCX24P5B1</t>
  </si>
  <si>
    <t>NCX23W1B2</t>
  </si>
  <si>
    <t>NCX24P5B2</t>
  </si>
  <si>
    <t>NCX23W1B3</t>
  </si>
  <si>
    <t>NCX24P5B3</t>
  </si>
  <si>
    <t>NCX24P5C1</t>
  </si>
  <si>
    <t>NCX23W1D2</t>
  </si>
  <si>
    <t>NCX24P5C2</t>
  </si>
  <si>
    <t>NCX23W1D3</t>
  </si>
  <si>
    <t>NCX24P5D1</t>
  </si>
  <si>
    <t>NCX24P5D2</t>
  </si>
  <si>
    <t>NCX24P5D3</t>
  </si>
  <si>
    <t>NCX24P5E1</t>
  </si>
  <si>
    <t>NCX24P5E2</t>
  </si>
  <si>
    <t>NCX24P5S1</t>
  </si>
  <si>
    <t>NCX24P5S2</t>
  </si>
  <si>
    <t>NCX24P5S3</t>
  </si>
  <si>
    <t>NCX24S6A1</t>
  </si>
  <si>
    <t>NCX23X8C2</t>
  </si>
  <si>
    <t>NCX24S6A2</t>
  </si>
  <si>
    <t>NCX24S6A3</t>
  </si>
  <si>
    <t>NCX23X8D2</t>
  </si>
  <si>
    <t>NCX24S6A4</t>
  </si>
  <si>
    <t>NCX24S6B1</t>
  </si>
  <si>
    <t>NCX23X8MW1</t>
  </si>
  <si>
    <t>NCX24S6B2</t>
  </si>
  <si>
    <t>NCX24C4A1</t>
  </si>
  <si>
    <t>NCX24S6B3</t>
  </si>
  <si>
    <t>NCX24S6C1</t>
  </si>
  <si>
    <t>NCX24C4D1</t>
  </si>
  <si>
    <t>NCX23K7S4</t>
  </si>
  <si>
    <t>NCX24S6C2</t>
  </si>
  <si>
    <t>NCX24S6D1</t>
  </si>
  <si>
    <t>NCX24S6D2</t>
  </si>
  <si>
    <t>NCX24S6D3</t>
  </si>
  <si>
    <t>NCX24S6E1</t>
  </si>
  <si>
    <t>NCX24D1A2</t>
  </si>
  <si>
    <t>NCX24S6E2</t>
  </si>
  <si>
    <t>NCX24S6F1</t>
  </si>
  <si>
    <t>NCX24S6F2</t>
  </si>
  <si>
    <t>NCX24S6MW1</t>
  </si>
  <si>
    <t>NCX24D1F1</t>
  </si>
  <si>
    <t>NCX24S6MW2</t>
  </si>
  <si>
    <t>NCX24S6S1</t>
  </si>
  <si>
    <t>NCX24S6S2</t>
  </si>
  <si>
    <t>NCX24S6S3</t>
  </si>
  <si>
    <t>NCX24S6S5</t>
  </si>
  <si>
    <t>NCX24V7A1</t>
  </si>
  <si>
    <t>NCX24V7C1</t>
  </si>
  <si>
    <t>NCX24V7D1</t>
  </si>
  <si>
    <t>NCX24V7D2</t>
  </si>
  <si>
    <t>NCX24V7E1</t>
  </si>
  <si>
    <t>NCX24V7E2</t>
  </si>
  <si>
    <t>NCX24V7E3</t>
  </si>
  <si>
    <t>NCX24V7F1</t>
  </si>
  <si>
    <t>NCX24V7MW1</t>
  </si>
  <si>
    <t>NCX24V7S1</t>
  </si>
  <si>
    <t>NCX24H9D3</t>
  </si>
  <si>
    <t>NCX24V7S2</t>
  </si>
  <si>
    <t>NCX24W4A1</t>
  </si>
  <si>
    <t>NCX24W4B1</t>
  </si>
  <si>
    <t>NCX24W4C1</t>
  </si>
  <si>
    <t>NCX24W4C2</t>
  </si>
  <si>
    <t>NCX24W4D1</t>
  </si>
  <si>
    <t>NCX24W4D2</t>
  </si>
  <si>
    <t>NCX24W4E1</t>
  </si>
  <si>
    <t>NCX24W4E2</t>
  </si>
  <si>
    <t>NCX24W4S1</t>
  </si>
  <si>
    <t>NCX24W4S2</t>
  </si>
  <si>
    <t>NCX24H9S3</t>
  </si>
  <si>
    <t>NCX24W4S3</t>
  </si>
  <si>
    <t>NCX24W4S4</t>
  </si>
  <si>
    <t>NCX24W4S5</t>
  </si>
  <si>
    <t>NCX24X1A1</t>
  </si>
  <si>
    <t>NCX24X1A2</t>
  </si>
  <si>
    <t>NCX24X1B1</t>
  </si>
  <si>
    <t>NCX24X1B2</t>
  </si>
  <si>
    <t>NCX24X1B3</t>
  </si>
  <si>
    <t>NCX24X1C1</t>
  </si>
  <si>
    <t>NCX24J3E1</t>
  </si>
  <si>
    <t>NCX24X1C2</t>
  </si>
  <si>
    <t>NCX24X1D1</t>
  </si>
  <si>
    <t>NCX24X1D2</t>
  </si>
  <si>
    <t>NCX24X1E1</t>
  </si>
  <si>
    <t>NCX24X1S1</t>
  </si>
  <si>
    <t>NCX24X1S2</t>
  </si>
  <si>
    <t>NCX24X1S3</t>
  </si>
  <si>
    <t>NCX24X1S4</t>
  </si>
  <si>
    <t>NCX24Z5S1</t>
  </si>
  <si>
    <t>NCX24K0B2</t>
  </si>
  <si>
    <t>NCX25B0A1</t>
  </si>
  <si>
    <t>NCX25B0B1</t>
  </si>
  <si>
    <t>NCX25B0D1</t>
  </si>
  <si>
    <t>NCX25B0E1</t>
  </si>
  <si>
    <t>NCX25B0F1</t>
  </si>
  <si>
    <t>NCX25B0MW1</t>
  </si>
  <si>
    <t>NCX25B0S1</t>
  </si>
  <si>
    <t>NCX25B0S2</t>
  </si>
  <si>
    <t>NCX24C4F1</t>
  </si>
  <si>
    <t>NCX25D4A1</t>
  </si>
  <si>
    <t>NCX25D4B1</t>
  </si>
  <si>
    <t>NCX25D4D1</t>
  </si>
  <si>
    <t>NCX25D4E1</t>
  </si>
  <si>
    <t>NCX25D4MW1</t>
  </si>
  <si>
    <t>NCX25D4S1</t>
  </si>
  <si>
    <t>NCX25D4S2</t>
  </si>
  <si>
    <t>NCX25G5A1</t>
  </si>
  <si>
    <t>NCX25G5A2</t>
  </si>
  <si>
    <t>NCX25G5B1</t>
  </si>
  <si>
    <t>NCX25G5B2</t>
  </si>
  <si>
    <t>NCX25G5B3</t>
  </si>
  <si>
    <t>NCX24L7D2</t>
  </si>
  <si>
    <t>NCX25G5C1</t>
  </si>
  <si>
    <t>NCX25G5D1</t>
  </si>
  <si>
    <t>NCX25G5D2</t>
  </si>
  <si>
    <t>NCX24L7F2</t>
  </si>
  <si>
    <t>NCX25G5E1</t>
  </si>
  <si>
    <t>NCX25G5E2</t>
  </si>
  <si>
    <t>NCX25G5E3</t>
  </si>
  <si>
    <t>NCX25G5E4</t>
  </si>
  <si>
    <t>NCX25G5F1</t>
  </si>
  <si>
    <t>NCX25G5F2</t>
  </si>
  <si>
    <t>NCX25G5F3</t>
  </si>
  <si>
    <t>NCX25G5MW1</t>
  </si>
  <si>
    <t>NCX25G5S1</t>
  </si>
  <si>
    <t>NCX25G5S2</t>
  </si>
  <si>
    <t>NCX25G5S3</t>
  </si>
  <si>
    <t>NCX25G5S4</t>
  </si>
  <si>
    <t>NCX25H2A1</t>
  </si>
  <si>
    <t>NCX25H2A2</t>
  </si>
  <si>
    <t>NCX24N1F2</t>
  </si>
  <si>
    <t>NCX25H2A3</t>
  </si>
  <si>
    <t>NCX25H2B1</t>
  </si>
  <si>
    <t>NCX25H2B2</t>
  </si>
  <si>
    <t>NCX25H2B3</t>
  </si>
  <si>
    <t>NCX25H2C1</t>
  </si>
  <si>
    <t>NCX25H2C2</t>
  </si>
  <si>
    <t>NCX25H2C3</t>
  </si>
  <si>
    <t>NCX25H2D1</t>
  </si>
  <si>
    <t>NCX25H2D2</t>
  </si>
  <si>
    <t>NCX25H2E1</t>
  </si>
  <si>
    <t>NCX25H2E2</t>
  </si>
  <si>
    <t>NCX25H2E3</t>
  </si>
  <si>
    <t>NCX24P5C3</t>
  </si>
  <si>
    <t>NCX25H2F1</t>
  </si>
  <si>
    <t>NCX24P5C4</t>
  </si>
  <si>
    <t>NCX25H2S1</t>
  </si>
  <si>
    <t>NCX25H2S2</t>
  </si>
  <si>
    <t>NCX25H2S3</t>
  </si>
  <si>
    <t>NCX25H2S4</t>
  </si>
  <si>
    <t>NCX24P5D4</t>
  </si>
  <si>
    <t>NCX25H2S5</t>
  </si>
  <si>
    <t>NCX25K3A1</t>
  </si>
  <si>
    <t>NCX25K3A2</t>
  </si>
  <si>
    <t>NCX24P5E3</t>
  </si>
  <si>
    <t>NCX25K3A3</t>
  </si>
  <si>
    <t>NCX24P5F1</t>
  </si>
  <si>
    <t>NCX25K3B1</t>
  </si>
  <si>
    <t>NCX25K3B2</t>
  </si>
  <si>
    <t>NCX25K3C1</t>
  </si>
  <si>
    <t>NCX25K3C2</t>
  </si>
  <si>
    <t>NCX24P5S5</t>
  </si>
  <si>
    <t>NCX25K3D1</t>
  </si>
  <si>
    <t>NCX25K3D2</t>
  </si>
  <si>
    <t>NCX25K3E1</t>
  </si>
  <si>
    <t>NCX25K3E2</t>
  </si>
  <si>
    <t>NCX25K3E3</t>
  </si>
  <si>
    <t>NCX25K3E4</t>
  </si>
  <si>
    <t>NCX25K3F1</t>
  </si>
  <si>
    <t>NCX25K3F2</t>
  </si>
  <si>
    <t>NCX25K3F3</t>
  </si>
  <si>
    <t>NCX25K3S1</t>
  </si>
  <si>
    <t>NCX24K0S9</t>
  </si>
  <si>
    <t>NCX25K3S2</t>
  </si>
  <si>
    <t>NCX25K3S3</t>
  </si>
  <si>
    <t>NCX24S6E3</t>
  </si>
  <si>
    <t>NCX25K3S4</t>
  </si>
  <si>
    <t>NCX24S6E4</t>
  </si>
  <si>
    <t>NCX25K3S5</t>
  </si>
  <si>
    <t>NCX25K3S6</t>
  </si>
  <si>
    <t>NCX25K3S7</t>
  </si>
  <si>
    <t>NCX25K3S8</t>
  </si>
  <si>
    <t>NCX25K3S9</t>
  </si>
  <si>
    <t>NCX25L0A1</t>
  </si>
  <si>
    <t>NCX24S6S4</t>
  </si>
  <si>
    <t>NCX25L0B1</t>
  </si>
  <si>
    <t>NCX25L0D1</t>
  </si>
  <si>
    <t>NCX24V7B1</t>
  </si>
  <si>
    <t>NCX25L0E1</t>
  </si>
  <si>
    <t>NCX25L0S1</t>
  </si>
  <si>
    <t>NCX25L0S2</t>
  </si>
  <si>
    <t>NCX25L0S3</t>
  </si>
  <si>
    <t>NCX25L0S4</t>
  </si>
  <si>
    <t>NCX25M7S1</t>
  </si>
  <si>
    <t>NCX25M7S2</t>
  </si>
  <si>
    <t>NCX25M7S3</t>
  </si>
  <si>
    <t>NCX24V7S3</t>
  </si>
  <si>
    <t>NCX25M7S4</t>
  </si>
  <si>
    <t>NCX25N4A1</t>
  </si>
  <si>
    <t>NCX24W4A2</t>
  </si>
  <si>
    <t>NCX25N4B1</t>
  </si>
  <si>
    <t>NCX25N4B2</t>
  </si>
  <si>
    <t>NCX25N4C1</t>
  </si>
  <si>
    <t>NCX25N4C2</t>
  </si>
  <si>
    <t>NCX25N4C3</t>
  </si>
  <si>
    <t>NCX25N4D1</t>
  </si>
  <si>
    <t>NCX25N4E1</t>
  </si>
  <si>
    <t>NCX24W4F1</t>
  </si>
  <si>
    <t>NCX25N4E2</t>
  </si>
  <si>
    <t>NCX24N1S4</t>
  </si>
  <si>
    <t>NCX25N4F1</t>
  </si>
  <si>
    <t>NCX25N4MW1</t>
  </si>
  <si>
    <t>NCX25N4S1</t>
  </si>
  <si>
    <t>NCX25N4S2</t>
  </si>
  <si>
    <t>NCX25N4S3</t>
  </si>
  <si>
    <t>NCX24X1A3</t>
  </si>
  <si>
    <t>NCX25P8A1</t>
  </si>
  <si>
    <t>NCX25P8D1</t>
  </si>
  <si>
    <t>NCX25P8D2</t>
  </si>
  <si>
    <t>NCX25P8E1</t>
  </si>
  <si>
    <t>NCX24X1C3</t>
  </si>
  <si>
    <t>NCX25P8E2</t>
  </si>
  <si>
    <t>NCX25P8E3</t>
  </si>
  <si>
    <t>NCX25P8F1</t>
  </si>
  <si>
    <t>NCX24X1E2</t>
  </si>
  <si>
    <t>NCX25P8MW1</t>
  </si>
  <si>
    <t>NCX24X1F1</t>
  </si>
  <si>
    <t>NCX25P8S1</t>
  </si>
  <si>
    <t>NCX24X1MW1</t>
  </si>
  <si>
    <t>NCX25P8S2</t>
  </si>
  <si>
    <t>NCX25R2A1</t>
  </si>
  <si>
    <t>NCX25R2A2</t>
  </si>
  <si>
    <t>NCX25R2B1</t>
  </si>
  <si>
    <t>NCX25R2C1</t>
  </si>
  <si>
    <t>NCX25R2D1</t>
  </si>
  <si>
    <t>NCX25R2F1</t>
  </si>
  <si>
    <t>NCX25B0C1</t>
  </si>
  <si>
    <t>NCX24P5S4</t>
  </si>
  <si>
    <t>NCX25R2S1</t>
  </si>
  <si>
    <t>NCX25R2S2</t>
  </si>
  <si>
    <t>NCX25R2S3</t>
  </si>
  <si>
    <t>NCX25S9B1</t>
  </si>
  <si>
    <t>NCX25S9C1</t>
  </si>
  <si>
    <t>NCX25S9D1</t>
  </si>
  <si>
    <t>NCX25S9D2</t>
  </si>
  <si>
    <t>NCX25S9E1</t>
  </si>
  <si>
    <t>NCX25S9MW1</t>
  </si>
  <si>
    <t>NCX25S9S1</t>
  </si>
  <si>
    <t>NCX25X4A1</t>
  </si>
  <si>
    <t>NCX25X4A2</t>
  </si>
  <si>
    <t>NCX25X4B1</t>
  </si>
  <si>
    <t>NCX25X4B2</t>
  </si>
  <si>
    <t>NCX25X4B3</t>
  </si>
  <si>
    <t>NCX25X4C1</t>
  </si>
  <si>
    <t>NCX25G5C2</t>
  </si>
  <si>
    <t>NCX25X4C2</t>
  </si>
  <si>
    <t>NCX25X4C3</t>
  </si>
  <si>
    <t>NCX25X4C4</t>
  </si>
  <si>
    <t>NCX25X4D1</t>
  </si>
  <si>
    <t>NCX25X4D2</t>
  </si>
  <si>
    <t>NCX25X4D3</t>
  </si>
  <si>
    <t>NCX25X4D4</t>
  </si>
  <si>
    <t>NCX25X4D5</t>
  </si>
  <si>
    <t>NCX25X4E1</t>
  </si>
  <si>
    <t>NCX25X4E2</t>
  </si>
  <si>
    <t>NCX25X4E3</t>
  </si>
  <si>
    <t>NCX25X4E4</t>
  </si>
  <si>
    <t>NCX25X4E5</t>
  </si>
  <si>
    <t>NCX25X4F1</t>
  </si>
  <si>
    <t>NCX25X4F2</t>
  </si>
  <si>
    <t>NCX25X4MW1</t>
  </si>
  <si>
    <t>NCX25X4S1</t>
  </si>
  <si>
    <t>NCX25H2A4</t>
  </si>
  <si>
    <t>NCX25X4S2</t>
  </si>
  <si>
    <t>NCX25X4S3</t>
  </si>
  <si>
    <t>NCX25X4S4</t>
  </si>
  <si>
    <t>NCX25X4S5</t>
  </si>
  <si>
    <t>NCX25X4S6</t>
  </si>
  <si>
    <t>NCX25Y1A1</t>
  </si>
  <si>
    <t>NCX25Y1A2</t>
  </si>
  <si>
    <t>NCX24W4F2</t>
  </si>
  <si>
    <t>NCX25Y1A3</t>
  </si>
  <si>
    <t>NCX25H2D3</t>
  </si>
  <si>
    <t>NCX25Y1B1</t>
  </si>
  <si>
    <t>NCX25Y1D1</t>
  </si>
  <si>
    <t>NCX25Y1D2</t>
  </si>
  <si>
    <t>NCX25Y1E1</t>
  </si>
  <si>
    <t>NCX25H2F2</t>
  </si>
  <si>
    <t>NCX25Y1E2</t>
  </si>
  <si>
    <t>NCX25Y1F1</t>
  </si>
  <si>
    <t>NCX25Y1MW1</t>
  </si>
  <si>
    <t>NCX25Y1S1</t>
  </si>
  <si>
    <t>NCX25Y1S2</t>
  </si>
  <si>
    <t>NCX25Y1S3</t>
  </si>
  <si>
    <t>NCX26B3A1</t>
  </si>
  <si>
    <t>NCX26B3A2</t>
  </si>
  <si>
    <t>NCX26B3A3</t>
  </si>
  <si>
    <t>NCX26B3A4</t>
  </si>
  <si>
    <t>NCX26B3B1</t>
  </si>
  <si>
    <t>NCX26B3B2</t>
  </si>
  <si>
    <t>NCX26B3B3</t>
  </si>
  <si>
    <t>NCX26B3C1</t>
  </si>
  <si>
    <t>NCX26B3C2</t>
  </si>
  <si>
    <t>NCX26B3C3</t>
  </si>
  <si>
    <t>NCX26B3D1</t>
  </si>
  <si>
    <t>NCX26B3D2</t>
  </si>
  <si>
    <t>NCX26B3D3</t>
  </si>
  <si>
    <t>NCX26B3E1</t>
  </si>
  <si>
    <t>NCX26B3E2</t>
  </si>
  <si>
    <t>NCX26B3E3</t>
  </si>
  <si>
    <t>NCX26B3F1</t>
  </si>
  <si>
    <t>NCX26B3MW1</t>
  </si>
  <si>
    <t>NCX26B3S1</t>
  </si>
  <si>
    <t>NCX26B3S2</t>
  </si>
  <si>
    <t>NCX26B3S3</t>
  </si>
  <si>
    <t>NCX26B3S4</t>
  </si>
  <si>
    <t>NCX26B3S5</t>
  </si>
  <si>
    <t>NCX25D4S3</t>
  </si>
  <si>
    <t>NCX26C0A1</t>
  </si>
  <si>
    <t>NCX26C0B1</t>
  </si>
  <si>
    <t>NCX25L0C1</t>
  </si>
  <si>
    <t>NCX26C0C1</t>
  </si>
  <si>
    <t>NCX26C0D1</t>
  </si>
  <si>
    <t>NCX26C0E1</t>
  </si>
  <si>
    <t>NCX26C0F1</t>
  </si>
  <si>
    <t>NCX26C0MW1</t>
  </si>
  <si>
    <t>NCX26C0S1</t>
  </si>
  <si>
    <t>NCX26C0S2</t>
  </si>
  <si>
    <t>NCX26C0S3</t>
  </si>
  <si>
    <t>NCX26C0S4</t>
  </si>
  <si>
    <t>NCX26C0S5</t>
  </si>
  <si>
    <t>NCX25G5E5</t>
  </si>
  <si>
    <t>NCX26D7A1</t>
  </si>
  <si>
    <t>NCX26D7A2</t>
  </si>
  <si>
    <t>NCX25N4A2</t>
  </si>
  <si>
    <t>NCX26D7B1</t>
  </si>
  <si>
    <t>NCX26D7C1</t>
  </si>
  <si>
    <t>NCX26D7D1</t>
  </si>
  <si>
    <t>NCX26D7E1</t>
  </si>
  <si>
    <t>NCX26D7S1</t>
  </si>
  <si>
    <t>NCX25N4D2</t>
  </si>
  <si>
    <t>NCX26D7S2</t>
  </si>
  <si>
    <t>NCX26D7S3</t>
  </si>
  <si>
    <t>NCX26F1A1</t>
  </si>
  <si>
    <t>NCX25N4E3</t>
  </si>
  <si>
    <t>NCX26F1B1</t>
  </si>
  <si>
    <t>NCX26F1C1</t>
  </si>
  <si>
    <t>NCX26F1C2</t>
  </si>
  <si>
    <t>NCX26F1D1</t>
  </si>
  <si>
    <t>NCX26F1D2</t>
  </si>
  <si>
    <t>NCX26F1E1</t>
  </si>
  <si>
    <t>NCX25N4S4</t>
  </si>
  <si>
    <t>NCX26F1E2</t>
  </si>
  <si>
    <t>NCX26F1MW1</t>
  </si>
  <si>
    <t>NCX26F1S1</t>
  </si>
  <si>
    <t>NCX26G8A1</t>
  </si>
  <si>
    <t>NCX26G8A2</t>
  </si>
  <si>
    <t>NCX26G8A3</t>
  </si>
  <si>
    <t>NCX26G8C1</t>
  </si>
  <si>
    <t>NCX26G8MW1</t>
  </si>
  <si>
    <t>NCX26H5A1</t>
  </si>
  <si>
    <t>NCX26H5A2</t>
  </si>
  <si>
    <t>NCX26H5B1</t>
  </si>
  <si>
    <t>NCX26H5B2</t>
  </si>
  <si>
    <t>NCX26H5C1</t>
  </si>
  <si>
    <t>NCX26H5D1</t>
  </si>
  <si>
    <t>NCX25R2E1</t>
  </si>
  <si>
    <t>NCX26H5D2</t>
  </si>
  <si>
    <t>NCX26H5E1</t>
  </si>
  <si>
    <t>NCX26H5E2</t>
  </si>
  <si>
    <t>NCX26H5E3</t>
  </si>
  <si>
    <t>NCX26H5E4</t>
  </si>
  <si>
    <t>NCX26H5F1</t>
  </si>
  <si>
    <t>NCX26H5MW1</t>
  </si>
  <si>
    <t>NCX25S9E2</t>
  </si>
  <si>
    <t>NCX26H5MW2</t>
  </si>
  <si>
    <t>NCX26H5S1</t>
  </si>
  <si>
    <t>NCX26H5S2</t>
  </si>
  <si>
    <t>NCX26H5S3</t>
  </si>
  <si>
    <t>NCX26H5S4</t>
  </si>
  <si>
    <t>NCX25X4A3</t>
  </si>
  <si>
    <t>NCX26J9A1</t>
  </si>
  <si>
    <t>NCX25X4A4</t>
  </si>
  <si>
    <t>NCX26J9A2</t>
  </si>
  <si>
    <t>NCX26J9A3</t>
  </si>
  <si>
    <t>NCX26J9B1</t>
  </si>
  <si>
    <t>NCX26J9B2</t>
  </si>
  <si>
    <t>NCX26J9C1</t>
  </si>
  <si>
    <t>NCX26J9D1</t>
  </si>
  <si>
    <t>NCX26J9D2</t>
  </si>
  <si>
    <t>NCX26J9D3</t>
  </si>
  <si>
    <t>NCX26J9E1</t>
  </si>
  <si>
    <t>NCX26J9E2</t>
  </si>
  <si>
    <t>NCX26J9F1</t>
  </si>
  <si>
    <t>NCX26J9S1</t>
  </si>
  <si>
    <t>NCX26J9S2</t>
  </si>
  <si>
    <t>NCX26J9S3</t>
  </si>
  <si>
    <t>NCX26J9S4</t>
  </si>
  <si>
    <t>NCX25X4E6</t>
  </si>
  <si>
    <t>NCX26J9S5</t>
  </si>
  <si>
    <t>NCX26K6A1</t>
  </si>
  <si>
    <t>NCX26K6A2</t>
  </si>
  <si>
    <t>NCX26K6A3</t>
  </si>
  <si>
    <t>NCX26K6A4</t>
  </si>
  <si>
    <t>NCX26K6B1</t>
  </si>
  <si>
    <t>NCX26K6B2</t>
  </si>
  <si>
    <t>NCX26K6B3</t>
  </si>
  <si>
    <t>NCX26K6B4</t>
  </si>
  <si>
    <t>NCX26K6C1</t>
  </si>
  <si>
    <t>NCX26K6C2</t>
  </si>
  <si>
    <t>NCX26K6C3</t>
  </si>
  <si>
    <t>NCX25Y1C1</t>
  </si>
  <si>
    <t>NCX26K6C4</t>
  </si>
  <si>
    <t>NCX26K6C5</t>
  </si>
  <si>
    <t>NCX26K6D1</t>
  </si>
  <si>
    <t>NCX26K6D2</t>
  </si>
  <si>
    <t>NCX26K6D3</t>
  </si>
  <si>
    <t>NCX26K6D4</t>
  </si>
  <si>
    <t>NCX26K6E1</t>
  </si>
  <si>
    <t>NCX26K6E2</t>
  </si>
  <si>
    <t>NCX26K6E3</t>
  </si>
  <si>
    <t>NCX26K6E4</t>
  </si>
  <si>
    <t>NCX26K6E5</t>
  </si>
  <si>
    <t>NCX26K6F1</t>
  </si>
  <si>
    <t>NCX26K6F2</t>
  </si>
  <si>
    <t>NCX26K6S1</t>
  </si>
  <si>
    <t>NCX26K6S10</t>
  </si>
  <si>
    <t>NCX26K6S2</t>
  </si>
  <si>
    <t>NCX26K6S3</t>
  </si>
  <si>
    <t>NCX26K6S4</t>
  </si>
  <si>
    <t>NCX26K6S5</t>
  </si>
  <si>
    <t>NCX26K6S6</t>
  </si>
  <si>
    <t>NCX26K6S7</t>
  </si>
  <si>
    <t>NCX26K6S8</t>
  </si>
  <si>
    <t>NCX26K6S9</t>
  </si>
  <si>
    <t>NCX26L3A1</t>
  </si>
  <si>
    <t>NCX26B3E4</t>
  </si>
  <si>
    <t>NCX26L3A2</t>
  </si>
  <si>
    <t>NCX26L3A3</t>
  </si>
  <si>
    <t>NCX26L3B1</t>
  </si>
  <si>
    <t>NCX26L3C1</t>
  </si>
  <si>
    <t>NCX26L3C2</t>
  </si>
  <si>
    <t>NCX26L3D1</t>
  </si>
  <si>
    <t>NCX25S9F1</t>
  </si>
  <si>
    <t>NCX26L3D2</t>
  </si>
  <si>
    <t>NCX26L3D3</t>
  </si>
  <si>
    <t>NCX26C0A2</t>
  </si>
  <si>
    <t>NCX26L3D4</t>
  </si>
  <si>
    <t>NCX26L3E1</t>
  </si>
  <si>
    <t>NCX26C0B2</t>
  </si>
  <si>
    <t>NCX26L3E2</t>
  </si>
  <si>
    <t>NCX26L3E3</t>
  </si>
  <si>
    <t>NCX26L3E4</t>
  </si>
  <si>
    <t>NCX26L3F1</t>
  </si>
  <si>
    <t>NCX26L3MW1</t>
  </si>
  <si>
    <t>NCX26L3S1</t>
  </si>
  <si>
    <t>NCX26L3S2</t>
  </si>
  <si>
    <t>NCX26L3S3</t>
  </si>
  <si>
    <t>NCX26L3S4</t>
  </si>
  <si>
    <t>NCX26M0A1</t>
  </si>
  <si>
    <t>NCX26M0B1</t>
  </si>
  <si>
    <t>NCX26M0B2</t>
  </si>
  <si>
    <t>NCX26M0B3</t>
  </si>
  <si>
    <t>NCX26M0C1</t>
  </si>
  <si>
    <t>NCX26M0C2</t>
  </si>
  <si>
    <t>NCX26D7D2</t>
  </si>
  <si>
    <t>NCX26M0C3</t>
  </si>
  <si>
    <t>NCX26D7F1</t>
  </si>
  <si>
    <t>NCX26M0D1</t>
  </si>
  <si>
    <t>NCX26M0D2</t>
  </si>
  <si>
    <t>NCX26M0D3</t>
  </si>
  <si>
    <t>NCX26M0D4</t>
  </si>
  <si>
    <t>NCX25X4F3</t>
  </si>
  <si>
    <t>NCX26M0E1</t>
  </si>
  <si>
    <t>NCX26F1A2</t>
  </si>
  <si>
    <t>NCX26M0E2</t>
  </si>
  <si>
    <t>NCX26M0E3</t>
  </si>
  <si>
    <t>NCX26M0E4</t>
  </si>
  <si>
    <t>NCX26M0E5</t>
  </si>
  <si>
    <t>NCX26M0E6</t>
  </si>
  <si>
    <t>NCX26M0F1</t>
  </si>
  <si>
    <t>NCX26M0F2</t>
  </si>
  <si>
    <t>NCX26F1E3</t>
  </si>
  <si>
    <t>NCX26M0MW1</t>
  </si>
  <si>
    <t>NCX26F1E4</t>
  </si>
  <si>
    <t>NCX26M0S1</t>
  </si>
  <si>
    <t>NCX26M0S2</t>
  </si>
  <si>
    <t>NCX26M0S3</t>
  </si>
  <si>
    <t>NCX26M0S4</t>
  </si>
  <si>
    <t>NCX26Q8A1</t>
  </si>
  <si>
    <t>NCX25Y1E3</t>
  </si>
  <si>
    <t>NCX26Q8A2</t>
  </si>
  <si>
    <t>NCX26G8C2</t>
  </si>
  <si>
    <t>NCX26Q8A3</t>
  </si>
  <si>
    <t>NCX26G8S1</t>
  </si>
  <si>
    <t>NCX26Q8A4</t>
  </si>
  <si>
    <t>NCX26Q8B1</t>
  </si>
  <si>
    <t>NCX26Q8B2</t>
  </si>
  <si>
    <t>NCX26Q8C1</t>
  </si>
  <si>
    <t>NCX26Q8C2</t>
  </si>
  <si>
    <t>NCX26Q8C3</t>
  </si>
  <si>
    <t>NCX26H5C2</t>
  </si>
  <si>
    <t>NCX26Q8D1</t>
  </si>
  <si>
    <t>NCX26Q8D2</t>
  </si>
  <si>
    <t>NCX26Q8E1</t>
  </si>
  <si>
    <t>NCX26Q8E2</t>
  </si>
  <si>
    <t>NCX26Q8E3</t>
  </si>
  <si>
    <t>NCX26Q8E4</t>
  </si>
  <si>
    <t>NCX26H5E5</t>
  </si>
  <si>
    <t>NCX26Q8F1</t>
  </si>
  <si>
    <t>NCX26H5E6</t>
  </si>
  <si>
    <t>NCX26Q8F2</t>
  </si>
  <si>
    <t>NCX26Q8F3</t>
  </si>
  <si>
    <t>NCX26Q8MW1</t>
  </si>
  <si>
    <t>NCX26Q8S1</t>
  </si>
  <si>
    <t>NCX26Q8S2</t>
  </si>
  <si>
    <t>NCX26Q8S3</t>
  </si>
  <si>
    <t>NCX26Q8S4</t>
  </si>
  <si>
    <t>NCX26Q8S5</t>
  </si>
  <si>
    <t>NCX26R5A1</t>
  </si>
  <si>
    <t>NCX26R5A2</t>
  </si>
  <si>
    <t>NCX26R5B1</t>
  </si>
  <si>
    <t>NCX26R5C1</t>
  </si>
  <si>
    <t>NCX26R5D1</t>
  </si>
  <si>
    <t>NCX26J9C2</t>
  </si>
  <si>
    <t>NCX26R5E1</t>
  </si>
  <si>
    <t>NCX26J9C3</t>
  </si>
  <si>
    <t>NCX26R5E2</t>
  </si>
  <si>
    <t>NCX26R5F1</t>
  </si>
  <si>
    <t>NCX26R5MW1</t>
  </si>
  <si>
    <t>NCX26R5S1</t>
  </si>
  <si>
    <t>NCX26R5S2</t>
  </si>
  <si>
    <t>NCX26J9E3</t>
  </si>
  <si>
    <t>NCX26S2D1</t>
  </si>
  <si>
    <t>NCX26J9G1</t>
  </si>
  <si>
    <t>NCX26S2E1</t>
  </si>
  <si>
    <t>NCX26S2F1</t>
  </si>
  <si>
    <t>NCX26S2S2</t>
  </si>
  <si>
    <t>NCX26V3B1</t>
  </si>
  <si>
    <t>NCX26V3S1</t>
  </si>
  <si>
    <t>NCX26X7A1</t>
  </si>
  <si>
    <t>NCX26X7C1</t>
  </si>
  <si>
    <t>NCX26X7S1</t>
  </si>
  <si>
    <t>NCX26X7S2</t>
  </si>
  <si>
    <t>NCX26Y4B1</t>
  </si>
  <si>
    <t>NCX26K6A5</t>
  </si>
  <si>
    <t>NCX26Y4D1</t>
  </si>
  <si>
    <t>NCX26Y4S1</t>
  </si>
  <si>
    <t>NCX26Y4S2</t>
  </si>
  <si>
    <t>NCX27B6A1</t>
  </si>
  <si>
    <t>NCX27B6B1</t>
  </si>
  <si>
    <t>NCX27B6C1</t>
  </si>
  <si>
    <t>NCX27B6C2</t>
  </si>
  <si>
    <t>NCX27B6D1</t>
  </si>
  <si>
    <t>NCX27B6D2</t>
  </si>
  <si>
    <t>NCX27B6E1</t>
  </si>
  <si>
    <t>NCX27B6E2</t>
  </si>
  <si>
    <t>NCX27B6E3</t>
  </si>
  <si>
    <t>NCX27B6F1</t>
  </si>
  <si>
    <t>NCX27B6F2</t>
  </si>
  <si>
    <t>NCX27B6S1</t>
  </si>
  <si>
    <t>NCX26F1S2</t>
  </si>
  <si>
    <t>NCX27B6S2</t>
  </si>
  <si>
    <t>NCX27B6S3</t>
  </si>
  <si>
    <t>NCX27B6S4</t>
  </si>
  <si>
    <t>NCX26K6E6</t>
  </si>
  <si>
    <t>NCX27B6S5</t>
  </si>
  <si>
    <t>NCX27B6S6</t>
  </si>
  <si>
    <t>NCX27C3A1</t>
  </si>
  <si>
    <t>NCX27C3B1</t>
  </si>
  <si>
    <t>NCX27C3B2</t>
  </si>
  <si>
    <t>NCX26K6S11</t>
  </si>
  <si>
    <t>NCX27C3C1</t>
  </si>
  <si>
    <t>NCX27C3C2</t>
  </si>
  <si>
    <t>NCX27C3D1</t>
  </si>
  <si>
    <t>NCX27C3D2</t>
  </si>
  <si>
    <t>NCX27C3D3</t>
  </si>
  <si>
    <t>NCX27C3E1</t>
  </si>
  <si>
    <t>NCX27C3E2</t>
  </si>
  <si>
    <t>NCX27C3F1</t>
  </si>
  <si>
    <t>NCX27C3S1</t>
  </si>
  <si>
    <t>NCX27C3S2</t>
  </si>
  <si>
    <t>NCX27C3S3</t>
  </si>
  <si>
    <t>NCX27F4A1</t>
  </si>
  <si>
    <t>NCX27F4A2</t>
  </si>
  <si>
    <t>NCX26L3B2</t>
  </si>
  <si>
    <t>NCX27F4B1</t>
  </si>
  <si>
    <t>NCX27F4B2</t>
  </si>
  <si>
    <t>NCX27F4B3</t>
  </si>
  <si>
    <t>NCX27F4C1</t>
  </si>
  <si>
    <t>NCX27F4C2</t>
  </si>
  <si>
    <t>NCX27F4C3</t>
  </si>
  <si>
    <t>NCX27F4D1</t>
  </si>
  <si>
    <t>NCX27F4D2</t>
  </si>
  <si>
    <t>NCX27F4D3</t>
  </si>
  <si>
    <t>NCX27F4D4</t>
  </si>
  <si>
    <t>NCX27F4E1</t>
  </si>
  <si>
    <t>NCX26L3G1</t>
  </si>
  <si>
    <t>NCX27F4E2</t>
  </si>
  <si>
    <t>NCX26L3G2</t>
  </si>
  <si>
    <t>NCX27F4E3</t>
  </si>
  <si>
    <t>NCX27F4E4</t>
  </si>
  <si>
    <t>NCX27F4E5</t>
  </si>
  <si>
    <t>NCX27F4E6</t>
  </si>
  <si>
    <t>NCX27F4F1</t>
  </si>
  <si>
    <t>NCX27F4F2</t>
  </si>
  <si>
    <t>NCX27F4S1</t>
  </si>
  <si>
    <t>NCX26M0A2</t>
  </si>
  <si>
    <t>NCX27F4S2</t>
  </si>
  <si>
    <t>NCX27F4S3</t>
  </si>
  <si>
    <t>NCX27F4S4</t>
  </si>
  <si>
    <t>NCX27F4S5</t>
  </si>
  <si>
    <t>NCX27F4S6</t>
  </si>
  <si>
    <t>NCX27F4S7</t>
  </si>
  <si>
    <t>NCX27F4S8</t>
  </si>
  <si>
    <t>NCX27G1A1</t>
  </si>
  <si>
    <t>NCX27G1A2</t>
  </si>
  <si>
    <t>NCX27G1A3</t>
  </si>
  <si>
    <t>NCX27G1B1</t>
  </si>
  <si>
    <t>NCX27G1B2</t>
  </si>
  <si>
    <t>NCX27G1B3</t>
  </si>
  <si>
    <t>NCX27G1C1</t>
  </si>
  <si>
    <t>NCX27G1C2</t>
  </si>
  <si>
    <t>NCX26M0E7</t>
  </si>
  <si>
    <t>NCX27G1C3</t>
  </si>
  <si>
    <t>NCX27G1D1</t>
  </si>
  <si>
    <t>NCX27G1D2</t>
  </si>
  <si>
    <t>NCX27G1D3</t>
  </si>
  <si>
    <t>NCX27G1D4</t>
  </si>
  <si>
    <t>NCX27G1E1</t>
  </si>
  <si>
    <t>NCX27G1E2</t>
  </si>
  <si>
    <t>NCX27G1E3</t>
  </si>
  <si>
    <t>NCX27G1F1</t>
  </si>
  <si>
    <t>NCX27G1MW1</t>
  </si>
  <si>
    <t>NCX27G1S1</t>
  </si>
  <si>
    <t>NCX27G1S2</t>
  </si>
  <si>
    <t>NCX27G1S4</t>
  </si>
  <si>
    <t>NCX27G1S5</t>
  </si>
  <si>
    <t>NCX26K6F3</t>
  </si>
  <si>
    <t>NCX27G1S6</t>
  </si>
  <si>
    <t>NCX27L6A1</t>
  </si>
  <si>
    <t>NCX27L6A2</t>
  </si>
  <si>
    <t>NCX27L6A3</t>
  </si>
  <si>
    <t>NCX26Q8D3</t>
  </si>
  <si>
    <t>NCX27L6B1</t>
  </si>
  <si>
    <t>NCX27L6B2</t>
  </si>
  <si>
    <t>NCX27L6B3</t>
  </si>
  <si>
    <t>NCX27L6C1</t>
  </si>
  <si>
    <t>NCX27L6C2</t>
  </si>
  <si>
    <t>NCX26Q8E5</t>
  </si>
  <si>
    <t>NCX27L6C3</t>
  </si>
  <si>
    <t>NCX27L6D1</t>
  </si>
  <si>
    <t>NCX27L6D2</t>
  </si>
  <si>
    <t>NCX27L6E1</t>
  </si>
  <si>
    <t>NCX27L6E2</t>
  </si>
  <si>
    <t>NCX27L6E3</t>
  </si>
  <si>
    <t>NCX27L6E4</t>
  </si>
  <si>
    <t>NCX27L6F1</t>
  </si>
  <si>
    <t>NCX27L6F2</t>
  </si>
  <si>
    <t>NCX27L6MW1</t>
  </si>
  <si>
    <t>NCX27L6S1</t>
  </si>
  <si>
    <t>NCX27L6S2</t>
  </si>
  <si>
    <t>NCX27L6S3</t>
  </si>
  <si>
    <t>NCX27L6S4</t>
  </si>
  <si>
    <t>NCX26R5E3</t>
  </si>
  <si>
    <t>NCX27L6S5</t>
  </si>
  <si>
    <t>NCX27L6S6</t>
  </si>
  <si>
    <t>NCX27M3A1</t>
  </si>
  <si>
    <t>NCX26L3E5</t>
  </si>
  <si>
    <t>NCX27M3A2</t>
  </si>
  <si>
    <t>NCX27M3A3</t>
  </si>
  <si>
    <t>NCX26L3F2</t>
  </si>
  <si>
    <t>NCX27M3B1</t>
  </si>
  <si>
    <t>NCX26S2D2</t>
  </si>
  <si>
    <t>NCX27M3C1</t>
  </si>
  <si>
    <t>NCX27M3C2</t>
  </si>
  <si>
    <t>NCX26S2S1</t>
  </si>
  <si>
    <t>NCX27M3D1</t>
  </si>
  <si>
    <t>NCX27M3D2</t>
  </si>
  <si>
    <t>NCX26V3C1</t>
  </si>
  <si>
    <t>NCX27M3E1</t>
  </si>
  <si>
    <t>NCX27M3MW1</t>
  </si>
  <si>
    <t>NCX26X7B1</t>
  </si>
  <si>
    <t>NCX27M3S1</t>
  </si>
  <si>
    <t>NCX26X7D1</t>
  </si>
  <si>
    <t>NCX27M3S2</t>
  </si>
  <si>
    <t>NCX27P4B1</t>
  </si>
  <si>
    <t>NCX27P4C1</t>
  </si>
  <si>
    <t>NCX26X7S3</t>
  </si>
  <si>
    <t>NCX27P4C2</t>
  </si>
  <si>
    <t>NCX27P4D1</t>
  </si>
  <si>
    <t>NCX26Y4E1</t>
  </si>
  <si>
    <t>NCX27P4E1</t>
  </si>
  <si>
    <t>NCX26Y4E2</t>
  </si>
  <si>
    <t>NCX27P4S1</t>
  </si>
  <si>
    <t>NCX27P4S2</t>
  </si>
  <si>
    <t>NCX27Q1A1</t>
  </si>
  <si>
    <t>NCX27Q1A2</t>
  </si>
  <si>
    <t>NCX27Q1C1</t>
  </si>
  <si>
    <t>NCX27B6B2</t>
  </si>
  <si>
    <t>NCX27Q1C2</t>
  </si>
  <si>
    <t>NCX27Q1E1</t>
  </si>
  <si>
    <t>NCX27Q1F1</t>
  </si>
  <si>
    <t>NCX27Q1MW1</t>
  </si>
  <si>
    <t>NCX27Q1S1</t>
  </si>
  <si>
    <t>NCX27R8B1</t>
  </si>
  <si>
    <t>NCX26M0E8</t>
  </si>
  <si>
    <t>NCX27R8C1</t>
  </si>
  <si>
    <t>NCX26M0E9</t>
  </si>
  <si>
    <t>NCX27R8D1</t>
  </si>
  <si>
    <t>NCX27R8D2</t>
  </si>
  <si>
    <t>NCX27R8E1</t>
  </si>
  <si>
    <t>NCX26M0F3</t>
  </si>
  <si>
    <t>NCX27R8F1</t>
  </si>
  <si>
    <t>NCX27R8F2</t>
  </si>
  <si>
    <t>NCX27R8F3</t>
  </si>
  <si>
    <t>NCX27R8S1</t>
  </si>
  <si>
    <t>NCX27B6S7</t>
  </si>
  <si>
    <t>NCX27R8S2</t>
  </si>
  <si>
    <t>NCX27R8S3</t>
  </si>
  <si>
    <t>NCX27C3A2</t>
  </si>
  <si>
    <t>NCX27R8S4</t>
  </si>
  <si>
    <t>NCX27R8S5</t>
  </si>
  <si>
    <t>NCX27S5B1</t>
  </si>
  <si>
    <t>NCX27S5C1</t>
  </si>
  <si>
    <t>NCX27S5D1</t>
  </si>
  <si>
    <t>NCX27S5E1</t>
  </si>
  <si>
    <t>NCX27S5F1</t>
  </si>
  <si>
    <t>NCX27C3D4</t>
  </si>
  <si>
    <t>NCX27S5F2</t>
  </si>
  <si>
    <t>NCX27S5MW1</t>
  </si>
  <si>
    <t>NCX27S5S1</t>
  </si>
  <si>
    <t>NCX27T2A1</t>
  </si>
  <si>
    <t>NCX27T2B1</t>
  </si>
  <si>
    <t>NCX27T2C1</t>
  </si>
  <si>
    <t>NCX27T2C2</t>
  </si>
  <si>
    <t>NCX27T2D1</t>
  </si>
  <si>
    <t>NCX27T2E1</t>
  </si>
  <si>
    <t>NCX27T2E2</t>
  </si>
  <si>
    <t>NCX27T2F1</t>
  </si>
  <si>
    <t>NCX27T2S1</t>
  </si>
  <si>
    <t>NCX27T2S2</t>
  </si>
  <si>
    <t>NCX27T2S3</t>
  </si>
  <si>
    <t>NCX27F4C4</t>
  </si>
  <si>
    <t>NCX27V6A1</t>
  </si>
  <si>
    <t>NCX27V6A2</t>
  </si>
  <si>
    <t>NCX26Q8S6</t>
  </si>
  <si>
    <t>NCX27V6B1</t>
  </si>
  <si>
    <t>NCX27V6C1</t>
  </si>
  <si>
    <t>NCX27V6D1</t>
  </si>
  <si>
    <t>NCX27V6E1</t>
  </si>
  <si>
    <t>NCX27V6E2</t>
  </si>
  <si>
    <t>NCX27V6F1</t>
  </si>
  <si>
    <t>NCX27V6MW1</t>
  </si>
  <si>
    <t>NCX27V6S1</t>
  </si>
  <si>
    <t>NCX27V6S2</t>
  </si>
  <si>
    <t>NCX27V6S3</t>
  </si>
  <si>
    <t>NCX27F4F3</t>
  </si>
  <si>
    <t>NCX27V6S4</t>
  </si>
  <si>
    <t>NCX27F4F4</t>
  </si>
  <si>
    <t>NCX27Z4A1</t>
  </si>
  <si>
    <t>NCX27Z4A2</t>
  </si>
  <si>
    <t>NCX27Z4B1</t>
  </si>
  <si>
    <t>NCX27Z4B2</t>
  </si>
  <si>
    <t>NCX27Z4C1</t>
  </si>
  <si>
    <t>NCX27Z4C2</t>
  </si>
  <si>
    <t>NCX27Z4D1</t>
  </si>
  <si>
    <t>NCX27Z4D2</t>
  </si>
  <si>
    <t>NCX27Z4D3</t>
  </si>
  <si>
    <t>NCX27Z4E1</t>
  </si>
  <si>
    <t>NCX27Z4E2</t>
  </si>
  <si>
    <t>NCX27Z4E3</t>
  </si>
  <si>
    <t>NCX27Z4E4</t>
  </si>
  <si>
    <t>NCX27Z4E5</t>
  </si>
  <si>
    <t>NCX27Z4F1</t>
  </si>
  <si>
    <t>NCX27Z4F2</t>
  </si>
  <si>
    <t>NCX27Z4S1</t>
  </si>
  <si>
    <t>NCX27G1C4</t>
  </si>
  <si>
    <t>NCX27Z4S2</t>
  </si>
  <si>
    <t>NCX27Z4S3</t>
  </si>
  <si>
    <t>NCX27Z4S4</t>
  </si>
  <si>
    <t>NCX27Z4S5</t>
  </si>
  <si>
    <t>NCX27Z4S6</t>
  </si>
  <si>
    <t>NCX28B9S1</t>
  </si>
  <si>
    <t>NCX28B9S2</t>
  </si>
  <si>
    <t>NCX27G1E4</t>
  </si>
  <si>
    <t>NCX28C6A1</t>
  </si>
  <si>
    <t>NCX27G1E5</t>
  </si>
  <si>
    <t>NCX28C6A2</t>
  </si>
  <si>
    <t>NCX28C6B1</t>
  </si>
  <si>
    <t>NCX27G1F2</t>
  </si>
  <si>
    <t>NCX28C6B2</t>
  </si>
  <si>
    <t>NCX27G1G1</t>
  </si>
  <si>
    <t>NCX28C6B3</t>
  </si>
  <si>
    <t>NCX28C6C1</t>
  </si>
  <si>
    <t>NCX28C6C2</t>
  </si>
  <si>
    <t>NCX28C6C3</t>
  </si>
  <si>
    <t>NCX27G1S3</t>
  </si>
  <si>
    <t>NCX28C6C4</t>
  </si>
  <si>
    <t>NCX28C6C5</t>
  </si>
  <si>
    <t>NCX28C6D1</t>
  </si>
  <si>
    <t>NCX27K9D1</t>
  </si>
  <si>
    <t>NCX28C6D2</t>
  </si>
  <si>
    <t>NCX28C6D3</t>
  </si>
  <si>
    <t>NCX28C6E1</t>
  </si>
  <si>
    <t>NCX28C6E2</t>
  </si>
  <si>
    <t>NCX27L6A4</t>
  </si>
  <si>
    <t>NCX28C6E3</t>
  </si>
  <si>
    <t>NCX28C6E4</t>
  </si>
  <si>
    <t>NCX28C6E5</t>
  </si>
  <si>
    <t>NCX28C6F1</t>
  </si>
  <si>
    <t>NCX27L6B4</t>
  </si>
  <si>
    <t>NCX28C6F2</t>
  </si>
  <si>
    <t>NCX28C6F3</t>
  </si>
  <si>
    <t>NCX28C6S1</t>
  </si>
  <si>
    <t>NCX27C3F2</t>
  </si>
  <si>
    <t>NCX28C6S2</t>
  </si>
  <si>
    <t>NCX28C6S3</t>
  </si>
  <si>
    <t>NCX28C6S4</t>
  </si>
  <si>
    <t>NCX28C6S5</t>
  </si>
  <si>
    <t>NCX28C6S6</t>
  </si>
  <si>
    <t>NCX28G4A1</t>
  </si>
  <si>
    <t>NCX28G4D1</t>
  </si>
  <si>
    <t>NCX28G4S1</t>
  </si>
  <si>
    <t>NCX28G4S2</t>
  </si>
  <si>
    <t>NCX28L9A1</t>
  </si>
  <si>
    <t>NCX28L9A2</t>
  </si>
  <si>
    <t>NCX28L9A3</t>
  </si>
  <si>
    <t>NCX28L9B1</t>
  </si>
  <si>
    <t>NCX28L9B2</t>
  </si>
  <si>
    <t>NCX28L9C1</t>
  </si>
  <si>
    <t>NCX28L9C2</t>
  </si>
  <si>
    <t>NCX28L9C3</t>
  </si>
  <si>
    <t>NCX28L9D1</t>
  </si>
  <si>
    <t>NCX28L9D2</t>
  </si>
  <si>
    <t>NCX28L9D3</t>
  </si>
  <si>
    <t>NCX28L9E1</t>
  </si>
  <si>
    <t>NCX28L9E2</t>
  </si>
  <si>
    <t>NCX28L9E3</t>
  </si>
  <si>
    <t>NCX28L9E4</t>
  </si>
  <si>
    <t>NCX28L9F1</t>
  </si>
  <si>
    <t>NCX28L9MW1</t>
  </si>
  <si>
    <t>NCX28L9S1</t>
  </si>
  <si>
    <t>NCX28L9S2</t>
  </si>
  <si>
    <t>NCX27P4E2</t>
  </si>
  <si>
    <t>NCX28L9S3</t>
  </si>
  <si>
    <t>NCX28L9S4</t>
  </si>
  <si>
    <t>NCX28L9S5</t>
  </si>
  <si>
    <t>NCX27P4S3</t>
  </si>
  <si>
    <t>NCX28L9S6</t>
  </si>
  <si>
    <t>NCX28N3A1</t>
  </si>
  <si>
    <t>NCX27Q1B1</t>
  </si>
  <si>
    <t>NCX28N3A2</t>
  </si>
  <si>
    <t>NCX28N3A3</t>
  </si>
  <si>
    <t>NCX28N3B1</t>
  </si>
  <si>
    <t>NCX28N3B2</t>
  </si>
  <si>
    <t>NCX28N3B3</t>
  </si>
  <si>
    <t>NCX27Q1F2</t>
  </si>
  <si>
    <t>NCX28N3B4</t>
  </si>
  <si>
    <t>NCX28N3B5</t>
  </si>
  <si>
    <t>NCX28N3C1</t>
  </si>
  <si>
    <t>NCX27R8A1</t>
  </si>
  <si>
    <t>NCX28N3C2</t>
  </si>
  <si>
    <t>NCX28N3C3</t>
  </si>
  <si>
    <t>NCX27R8C2</t>
  </si>
  <si>
    <t>NCX28N3C4</t>
  </si>
  <si>
    <t>NCX28N3C5</t>
  </si>
  <si>
    <t>NCX28N3D1</t>
  </si>
  <si>
    <t>NCX27R8E2</t>
  </si>
  <si>
    <t>NCX28N3D2</t>
  </si>
  <si>
    <t>NCX28N3D3</t>
  </si>
  <si>
    <t>NCX28N3E1</t>
  </si>
  <si>
    <t>NCX28N3E2</t>
  </si>
  <si>
    <t>NCX28N3E3</t>
  </si>
  <si>
    <t>NCX28N3E4</t>
  </si>
  <si>
    <t>NCX28N3E5</t>
  </si>
  <si>
    <t>NCX28N3E6</t>
  </si>
  <si>
    <t>NCX28N3F1</t>
  </si>
  <si>
    <t>NCX28N3F2</t>
  </si>
  <si>
    <t>NCX28N3MW1</t>
  </si>
  <si>
    <t>NCX28N3S1</t>
  </si>
  <si>
    <t>NCX28N3S2</t>
  </si>
  <si>
    <t>NCX27S5S2</t>
  </si>
  <si>
    <t>NCX28N3S3</t>
  </si>
  <si>
    <t>NCX28N3S4</t>
  </si>
  <si>
    <t>NCX27T2A2</t>
  </si>
  <si>
    <t>NCX28N3S5</t>
  </si>
  <si>
    <t>NCX28Q4A1</t>
  </si>
  <si>
    <t>NCX28Q4B1</t>
  </si>
  <si>
    <t>NCX28Q4S1</t>
  </si>
  <si>
    <t>NCX27T2D2</t>
  </si>
  <si>
    <t>NCX28R1A1</t>
  </si>
  <si>
    <t>NCX28R1A2</t>
  </si>
  <si>
    <t>NCX28R1B1</t>
  </si>
  <si>
    <t>NCX27T2E3</t>
  </si>
  <si>
    <t>NCX28R1C1</t>
  </si>
  <si>
    <t>NCX28R1D1</t>
  </si>
  <si>
    <t>NCX28R1E1</t>
  </si>
  <si>
    <t>NCX28R1E2</t>
  </si>
  <si>
    <t>NCX28R1F1</t>
  </si>
  <si>
    <t>NCX28R1MW1</t>
  </si>
  <si>
    <t>NCX28R1S1</t>
  </si>
  <si>
    <t>NCX28R1S2</t>
  </si>
  <si>
    <t>NCX28R1S3</t>
  </si>
  <si>
    <t>NCX27V6D2</t>
  </si>
  <si>
    <t>NCX28S8A1</t>
  </si>
  <si>
    <t>NCX28S8B1</t>
  </si>
  <si>
    <t>NCX28S8C1</t>
  </si>
  <si>
    <t>NCX27L6F3</t>
  </si>
  <si>
    <t>NCX28S8D1</t>
  </si>
  <si>
    <t>NCX28S8E1</t>
  </si>
  <si>
    <t>NCX28S8MW1</t>
  </si>
  <si>
    <t>NCX28S8S1</t>
  </si>
  <si>
    <t>NCX28S8S2</t>
  </si>
  <si>
    <t>NCX28T5A1</t>
  </si>
  <si>
    <t>NCX28T5A2</t>
  </si>
  <si>
    <t>NCX28T5A3</t>
  </si>
  <si>
    <t>NCX28T5B1</t>
  </si>
  <si>
    <t>NCX28T5B2</t>
  </si>
  <si>
    <t>NCX28T5B3</t>
  </si>
  <si>
    <t>NCX28T5B4</t>
  </si>
  <si>
    <t>NCX28T5C1</t>
  </si>
  <si>
    <t>NCX28T5C2</t>
  </si>
  <si>
    <t>NCX28T5C3</t>
  </si>
  <si>
    <t>NCX28T5D1</t>
  </si>
  <si>
    <t>NCX28T5D2</t>
  </si>
  <si>
    <t>NCX28T5D3</t>
  </si>
  <si>
    <t>NCX27Z4E6</t>
  </si>
  <si>
    <t>NCX28T5E1</t>
  </si>
  <si>
    <t>NCX28T5E2</t>
  </si>
  <si>
    <t>NCX28T5E3</t>
  </si>
  <si>
    <t>NCX28T5E4</t>
  </si>
  <si>
    <t>NCX28T5E5</t>
  </si>
  <si>
    <t>NCX28T5F1</t>
  </si>
  <si>
    <t>NCX28T5F2</t>
  </si>
  <si>
    <t>NCX28T5MW1</t>
  </si>
  <si>
    <t>NCX28T5MW2</t>
  </si>
  <si>
    <t>NCX28B9B1</t>
  </si>
  <si>
    <t>NCX28T5S1</t>
  </si>
  <si>
    <t>NCX28T5S2</t>
  </si>
  <si>
    <t>NCX28T5S3</t>
  </si>
  <si>
    <t>NCX28T5S4</t>
  </si>
  <si>
    <t>NCX28T5S5</t>
  </si>
  <si>
    <t>NCX28T5S6</t>
  </si>
  <si>
    <t>NCX28T5S7</t>
  </si>
  <si>
    <t>NCX28T5S8</t>
  </si>
  <si>
    <t>NCX28W6A1</t>
  </si>
  <si>
    <t>NCX28W6A2</t>
  </si>
  <si>
    <t>NCX28W6A3</t>
  </si>
  <si>
    <t>NCX28W6B1</t>
  </si>
  <si>
    <t>NCX28W6B2</t>
  </si>
  <si>
    <t>NCX28W6B3</t>
  </si>
  <si>
    <t>NCX28W6C1</t>
  </si>
  <si>
    <t>NCX28W6C2</t>
  </si>
  <si>
    <t>NCX28C6D4</t>
  </si>
  <si>
    <t>NCX28W6C3</t>
  </si>
  <si>
    <t>NCX28W6C4</t>
  </si>
  <si>
    <t>NCX28W6D1</t>
  </si>
  <si>
    <t>NCX28W6D2</t>
  </si>
  <si>
    <t>NCX28W6D3</t>
  </si>
  <si>
    <t>NCX28W6D4</t>
  </si>
  <si>
    <t>NCX28W6E1</t>
  </si>
  <si>
    <t>NCX28W6E2</t>
  </si>
  <si>
    <t>NCX28W6E3</t>
  </si>
  <si>
    <t>NCX28W6E4</t>
  </si>
  <si>
    <t>NCX28W6E5</t>
  </si>
  <si>
    <t>NCX28W6E6</t>
  </si>
  <si>
    <t>NCX28W6E7</t>
  </si>
  <si>
    <t>NCX28W6F1</t>
  </si>
  <si>
    <t>NCX28G4B1</t>
  </si>
  <si>
    <t>NCX28W6F2</t>
  </si>
  <si>
    <t>NCX28G4E1</t>
  </si>
  <si>
    <t>NCX28W6F3</t>
  </si>
  <si>
    <t>NCX28W6MW1</t>
  </si>
  <si>
    <t>NCX28W6S1</t>
  </si>
  <si>
    <t>NCX28W6S10</t>
  </si>
  <si>
    <t>NCX28W6S2</t>
  </si>
  <si>
    <t>NCX28W6S3</t>
  </si>
  <si>
    <t>NCX28W6S4</t>
  </si>
  <si>
    <t>NCX28W6S5</t>
  </si>
  <si>
    <t>NCX28L9B3</t>
  </si>
  <si>
    <t>NCX28W6S6</t>
  </si>
  <si>
    <t>NCX28W6S7</t>
  </si>
  <si>
    <t>NCX28W6S8</t>
  </si>
  <si>
    <t>NCX28W6S9</t>
  </si>
  <si>
    <t>NCX28Y0S1</t>
  </si>
  <si>
    <t>NCX28Z7A1</t>
  </si>
  <si>
    <t>NCX28Z7B1</t>
  </si>
  <si>
    <t>NCX28Z7C1</t>
  </si>
  <si>
    <t>NCX28Z7D1</t>
  </si>
  <si>
    <t>NCX28Z7D2</t>
  </si>
  <si>
    <t>NCX28L9E5</t>
  </si>
  <si>
    <t>NCX28Z7S1</t>
  </si>
  <si>
    <t>NCX28L9E6</t>
  </si>
  <si>
    <t>NCX29C9MW1</t>
  </si>
  <si>
    <t>NCX29D6A1</t>
  </si>
  <si>
    <t>NCX28L9F2</t>
  </si>
  <si>
    <t>NCX29D6A2</t>
  </si>
  <si>
    <t>NCX29D6B1</t>
  </si>
  <si>
    <t>NCX29D6C1</t>
  </si>
  <si>
    <t>NCX29D6D1</t>
  </si>
  <si>
    <t>NCX29D6D2</t>
  </si>
  <si>
    <t>NCX29D6E1</t>
  </si>
  <si>
    <t>NCX29D6E2</t>
  </si>
  <si>
    <t>NCX29D6F1</t>
  </si>
  <si>
    <t>NCX29D6MW1</t>
  </si>
  <si>
    <t>NCX29D6MW2</t>
  </si>
  <si>
    <t>NCX28N3A4</t>
  </si>
  <si>
    <t>NCX29D6S1</t>
  </si>
  <si>
    <t>NCX29D6S2</t>
  </si>
  <si>
    <t>NCX29D6S3</t>
  </si>
  <si>
    <t>NCX29D6S4</t>
  </si>
  <si>
    <t>NCX27Z4F3</t>
  </si>
  <si>
    <t>NCX29F0A1</t>
  </si>
  <si>
    <t>NCX29F0D1</t>
  </si>
  <si>
    <t>NCX29F0E1</t>
  </si>
  <si>
    <t>NCX29F0S1</t>
  </si>
  <si>
    <t>NCX29G7B1</t>
  </si>
  <si>
    <t>NCX29G7D1</t>
  </si>
  <si>
    <t>NCX29G7E1</t>
  </si>
  <si>
    <t>NCX29G7F1</t>
  </si>
  <si>
    <t>NCX28N3D4</t>
  </si>
  <si>
    <t>NCX29G7MW1</t>
  </si>
  <si>
    <t>NCX28N3D5</t>
  </si>
  <si>
    <t>NCX29G7S1</t>
  </si>
  <si>
    <t>NCX29G7S2</t>
  </si>
  <si>
    <t>NCX29H4D1</t>
  </si>
  <si>
    <t>NCX29H4F1</t>
  </si>
  <si>
    <t>NCX29H4MW1</t>
  </si>
  <si>
    <t>NCX29H4S1</t>
  </si>
  <si>
    <t>NCX29J8A1</t>
  </si>
  <si>
    <t>NCX29J8A2</t>
  </si>
  <si>
    <t>NCX29J8C1</t>
  </si>
  <si>
    <t>NCX28N3MW2</t>
  </si>
  <si>
    <t>NCX29J8D1</t>
  </si>
  <si>
    <t>NCX29J8E1</t>
  </si>
  <si>
    <t>NCX29J8E2</t>
  </si>
  <si>
    <t>NCX29J8F1</t>
  </si>
  <si>
    <t>NCX29J8S1</t>
  </si>
  <si>
    <t>NCX29J8S2</t>
  </si>
  <si>
    <t>NCX29J8S3</t>
  </si>
  <si>
    <t>NCX28Q4C1</t>
  </si>
  <si>
    <t>NCX29J8S4</t>
  </si>
  <si>
    <t>NCX29J8S5</t>
  </si>
  <si>
    <t>NCX29J8S6</t>
  </si>
  <si>
    <t>NCX29K5A1</t>
  </si>
  <si>
    <t>NCX29K5A2</t>
  </si>
  <si>
    <t>NCX29K5B1</t>
  </si>
  <si>
    <t>NCX29K5C1</t>
  </si>
  <si>
    <t>NCX29K5D1</t>
  </si>
  <si>
    <t>NCX29K5E1</t>
  </si>
  <si>
    <t>NCX29K5S1</t>
  </si>
  <si>
    <t>NCX29K5S2</t>
  </si>
  <si>
    <t>NCX29K5S3</t>
  </si>
  <si>
    <t>NCX29K5S4</t>
  </si>
  <si>
    <t>NCX29L2A1</t>
  </si>
  <si>
    <t>NCX29L2B1</t>
  </si>
  <si>
    <t>NCX29L2D1</t>
  </si>
  <si>
    <t>NCX29L2E1</t>
  </si>
  <si>
    <t>NCX29L2MW1</t>
  </si>
  <si>
    <t>NCX29L2S1</t>
  </si>
  <si>
    <t>NCX28S8E2</t>
  </si>
  <si>
    <t>NCX29Q7A1</t>
  </si>
  <si>
    <t>NCX29Q7C1</t>
  </si>
  <si>
    <t>NCX29Q7D1</t>
  </si>
  <si>
    <t>NCX29Q7F1</t>
  </si>
  <si>
    <t>NCX29Q7MW1</t>
  </si>
  <si>
    <t>NCX29Q7S1</t>
  </si>
  <si>
    <t>NCX28T5A4</t>
  </si>
  <si>
    <t>NCX29Q7S2</t>
  </si>
  <si>
    <t>NCX29Q7S3</t>
  </si>
  <si>
    <t>NCX29S1A1</t>
  </si>
  <si>
    <t>NCX29S1B1</t>
  </si>
  <si>
    <t>NCX29S1C1</t>
  </si>
  <si>
    <t>NCX29S1D1</t>
  </si>
  <si>
    <t>NCX29S1D2</t>
  </si>
  <si>
    <t>NCX28T5C4</t>
  </si>
  <si>
    <t>NCX29S1F1</t>
  </si>
  <si>
    <t>NCX29S1S1</t>
  </si>
  <si>
    <t>NCX29S1S2</t>
  </si>
  <si>
    <t>NCX29S1S3</t>
  </si>
  <si>
    <t>NCX28T5D4</t>
  </si>
  <si>
    <t>NCX29T8MW1</t>
  </si>
  <si>
    <t>NCX29T8S1</t>
  </si>
  <si>
    <t>NCX29V2A1</t>
  </si>
  <si>
    <t>NCX29V2A2</t>
  </si>
  <si>
    <t>NCX29V2B1</t>
  </si>
  <si>
    <t>NCX28L9S7</t>
  </si>
  <si>
    <t>NCX29V2B2</t>
  </si>
  <si>
    <t>NCX28T5E6</t>
  </si>
  <si>
    <t>NCX29V2C1</t>
  </si>
  <si>
    <t>NCX29V2C2</t>
  </si>
  <si>
    <t>NCX29V2D1</t>
  </si>
  <si>
    <t>NCX28T5G1</t>
  </si>
  <si>
    <t>NCX29V2D2</t>
  </si>
  <si>
    <t>NCX28T5G2</t>
  </si>
  <si>
    <t>NCX29V2D3</t>
  </si>
  <si>
    <t>NCX29V2E1</t>
  </si>
  <si>
    <t>NCX29V2E2</t>
  </si>
  <si>
    <t>NCX29V2E3</t>
  </si>
  <si>
    <t>NCX29V2F1</t>
  </si>
  <si>
    <t>NCX29V2S1</t>
  </si>
  <si>
    <t>NCX29V2S2</t>
  </si>
  <si>
    <t>NCX29V2S3</t>
  </si>
  <si>
    <t>NCX29V2S4</t>
  </si>
  <si>
    <t>NCX29W9A1</t>
  </si>
  <si>
    <t>NCX29W9B1</t>
  </si>
  <si>
    <t>NCX29W9B2</t>
  </si>
  <si>
    <t>NCX29W9S1</t>
  </si>
  <si>
    <t>NCX29Y3A1</t>
  </si>
  <si>
    <t>NCX29Y3A2</t>
  </si>
  <si>
    <t>NCX29Y3A3</t>
  </si>
  <si>
    <t>NCX28W6B4</t>
  </si>
  <si>
    <t>NCX29Y3A4</t>
  </si>
  <si>
    <t>NCX29Y3B1</t>
  </si>
  <si>
    <t>NCX29Y3B2</t>
  </si>
  <si>
    <t>NCX29Y3B3</t>
  </si>
  <si>
    <t>NCX28N3F3</t>
  </si>
  <si>
    <t>NCX29Y3B4</t>
  </si>
  <si>
    <t>NCX29Y3B5</t>
  </si>
  <si>
    <t>NCX29Y3C1</t>
  </si>
  <si>
    <t>NCX29Y3C2</t>
  </si>
  <si>
    <t>NCX29Y3C3</t>
  </si>
  <si>
    <t>NCX29Y3C4</t>
  </si>
  <si>
    <t>NCX29Y3C5</t>
  </si>
  <si>
    <t>NCX29Y3C6</t>
  </si>
  <si>
    <t>NCX29Y3D1</t>
  </si>
  <si>
    <t>NCX29Y3D2</t>
  </si>
  <si>
    <t>NCX29Y3D3</t>
  </si>
  <si>
    <t>NCX29Y3D4</t>
  </si>
  <si>
    <t>NCX28W6E8</t>
  </si>
  <si>
    <t>NCX29Y3D5</t>
  </si>
  <si>
    <t>NCX29Y3D6</t>
  </si>
  <si>
    <t>NCX29Y3D7</t>
  </si>
  <si>
    <t>NCX29Y3E1</t>
  </si>
  <si>
    <t>NCX29Y3E2</t>
  </si>
  <si>
    <t>NCX29Y3E3</t>
  </si>
  <si>
    <t>NCX29Y3E4</t>
  </si>
  <si>
    <t>NCX28W6S11</t>
  </si>
  <si>
    <t>NCX29Y3E5</t>
  </si>
  <si>
    <t>NCX29Y3E6</t>
  </si>
  <si>
    <t>NCX29Y3E7</t>
  </si>
  <si>
    <t>NCX29Y3F1</t>
  </si>
  <si>
    <t>NCX29Y3F2</t>
  </si>
  <si>
    <t>NCX29Y3MW1</t>
  </si>
  <si>
    <t>NCX29Y3S1</t>
  </si>
  <si>
    <t>NCX29Y3S2</t>
  </si>
  <si>
    <t>NCX29Y3S3</t>
  </si>
  <si>
    <t>NCX29Y3S4</t>
  </si>
  <si>
    <t>NCX29Y3S5</t>
  </si>
  <si>
    <t>NCX29Y3S6</t>
  </si>
  <si>
    <t>NCX28Z7C2</t>
  </si>
  <si>
    <t>NCX29Y3S7</t>
  </si>
  <si>
    <t>NCX30B0MW1DM</t>
  </si>
  <si>
    <t>NCX30B0MW1</t>
  </si>
  <si>
    <t>NCX28Z7E1</t>
  </si>
  <si>
    <t>NCX30B0S1</t>
  </si>
  <si>
    <t>NCX30B0S2</t>
  </si>
  <si>
    <t>NCX28Z7S2</t>
  </si>
  <si>
    <t>NCX30C7B1</t>
  </si>
  <si>
    <t>NCX30C7C1</t>
  </si>
  <si>
    <t>NCX30C7D1</t>
  </si>
  <si>
    <t>NCX30C7E1</t>
  </si>
  <si>
    <t>NCX30C7F1</t>
  </si>
  <si>
    <t>NCX29D6C2</t>
  </si>
  <si>
    <t>NCX30C7S1</t>
  </si>
  <si>
    <t>NCX30C7S2</t>
  </si>
  <si>
    <t>NCX30H2A1</t>
  </si>
  <si>
    <t>NCX30H2C1</t>
  </si>
  <si>
    <t>NCX30H2D1</t>
  </si>
  <si>
    <t>NCX29D6E3</t>
  </si>
  <si>
    <t>NCX30H2D2</t>
  </si>
  <si>
    <t>NCX30H2E1</t>
  </si>
  <si>
    <t>NCX29D6F2</t>
  </si>
  <si>
    <t>NCX30H2MW1</t>
  </si>
  <si>
    <t>NCX30J6A1</t>
  </si>
  <si>
    <t>NCX30J6C1</t>
  </si>
  <si>
    <t>NCX30J6D1</t>
  </si>
  <si>
    <t>NCX30J6D2</t>
  </si>
  <si>
    <t>NCX30J6F1</t>
  </si>
  <si>
    <t>NCX28T5F3</t>
  </si>
  <si>
    <t>NCX30J6MW1</t>
  </si>
  <si>
    <t>NCX29F0B1</t>
  </si>
  <si>
    <t>NCX30J6S1</t>
  </si>
  <si>
    <t>NCX30K3A1</t>
  </si>
  <si>
    <t>NCX30K3A2</t>
  </si>
  <si>
    <t>NCX29G7C1</t>
  </si>
  <si>
    <t>NCX30K3A3</t>
  </si>
  <si>
    <t>NCX30K3B1</t>
  </si>
  <si>
    <t>NCX30K3B2</t>
  </si>
  <si>
    <t>NCX30K3B3</t>
  </si>
  <si>
    <t>NCX30K3C1</t>
  </si>
  <si>
    <t>NCX30K3C2</t>
  </si>
  <si>
    <t>NCX29H4E1</t>
  </si>
  <si>
    <t>NCX30K3C3</t>
  </si>
  <si>
    <t>NCX30K3C4</t>
  </si>
  <si>
    <t>NCX29H4MW2</t>
  </si>
  <si>
    <t>NCX30K3D1</t>
  </si>
  <si>
    <t>NCX30K3D2</t>
  </si>
  <si>
    <t>NCX30K3D3</t>
  </si>
  <si>
    <t>NCX30K3D4</t>
  </si>
  <si>
    <t>NCX29J8B1</t>
  </si>
  <si>
    <t>NCX30K3D5</t>
  </si>
  <si>
    <t>NCX30K3E1</t>
  </si>
  <si>
    <t>NCX30K3E2</t>
  </si>
  <si>
    <t>NCX30K3E3</t>
  </si>
  <si>
    <t>NCX30K3E4</t>
  </si>
  <si>
    <t>NCX29J8G1</t>
  </si>
  <si>
    <t>NCX30K3F1</t>
  </si>
  <si>
    <t>NCX30K3S1</t>
  </si>
  <si>
    <t>NCX30K3S2</t>
  </si>
  <si>
    <t>NCX30K3S3</t>
  </si>
  <si>
    <t>NCX30K3S4</t>
  </si>
  <si>
    <t>NCX30K3S5</t>
  </si>
  <si>
    <t>NCX30M7A1</t>
  </si>
  <si>
    <t>NCX30M7A2</t>
  </si>
  <si>
    <t>NCX29K5B2</t>
  </si>
  <si>
    <t>NCX30M7B1</t>
  </si>
  <si>
    <t>NCX30M7C1</t>
  </si>
  <si>
    <t>NCX29K5C2</t>
  </si>
  <si>
    <t>NCX30M7C2</t>
  </si>
  <si>
    <t>NCX30M7D1</t>
  </si>
  <si>
    <t>NCX30M7E1</t>
  </si>
  <si>
    <t>NCX29K5E2</t>
  </si>
  <si>
    <t>NCX30M7E2</t>
  </si>
  <si>
    <t>NCX29K5E3</t>
  </si>
  <si>
    <t>NCX30M7F1</t>
  </si>
  <si>
    <t>NCX30M7S1</t>
  </si>
  <si>
    <t>NCX28W6F4</t>
  </si>
  <si>
    <t>NCX30M7S2</t>
  </si>
  <si>
    <t>NCX30M7S3</t>
  </si>
  <si>
    <t>NCX30M7S4</t>
  </si>
  <si>
    <t>NCX30N4A1</t>
  </si>
  <si>
    <t>NCX29L2B2</t>
  </si>
  <si>
    <t>NCX30N4A2</t>
  </si>
  <si>
    <t>NCX29L2C1</t>
  </si>
  <si>
    <t>NCX30N4A3</t>
  </si>
  <si>
    <t>NCX30N4B1</t>
  </si>
  <si>
    <t>NCX30N4B2</t>
  </si>
  <si>
    <t>NCX29L2E2</t>
  </si>
  <si>
    <t>NCX30N4C1</t>
  </si>
  <si>
    <t>NCX30N4C2</t>
  </si>
  <si>
    <t>NCX30N4D1</t>
  </si>
  <si>
    <t>NCX30N4D2</t>
  </si>
  <si>
    <t>NCX29Q7A2</t>
  </si>
  <si>
    <t>NCX30N4D3</t>
  </si>
  <si>
    <t>NCX30N4D4</t>
  </si>
  <si>
    <t>NCX29Q7E1</t>
  </si>
  <si>
    <t>NCX30N4D5</t>
  </si>
  <si>
    <t>NCX30N4E1</t>
  </si>
  <si>
    <t>NCX30N4E2</t>
  </si>
  <si>
    <t>NCX30N4E3</t>
  </si>
  <si>
    <t>NCX30N4E4</t>
  </si>
  <si>
    <t>NCX30N4E5</t>
  </si>
  <si>
    <t>NCX30N4F1</t>
  </si>
  <si>
    <t>NCX30N4MW2</t>
  </si>
  <si>
    <t>NCX29S1E1</t>
  </si>
  <si>
    <t>NCX30N4S1</t>
  </si>
  <si>
    <t>NCX30N4S2</t>
  </si>
  <si>
    <t>NCX30N4S3</t>
  </si>
  <si>
    <t>NCX30N4S4</t>
  </si>
  <si>
    <t>NCX30N4S5</t>
  </si>
  <si>
    <t>NCX30R2E1</t>
  </si>
  <si>
    <t>NCX30R2S1</t>
  </si>
  <si>
    <t>NCX30R2S2</t>
  </si>
  <si>
    <t>NCX30S9B1</t>
  </si>
  <si>
    <t>NCX29V2A3</t>
  </si>
  <si>
    <t>NCX30S9C1</t>
  </si>
  <si>
    <t>NCX30S9S1</t>
  </si>
  <si>
    <t>NCX30T6A1</t>
  </si>
  <si>
    <t>NCX30T6B1</t>
  </si>
  <si>
    <t>NCX30T6C1</t>
  </si>
  <si>
    <t>NCX30T6D1</t>
  </si>
  <si>
    <t>NCX30T6D2</t>
  </si>
  <si>
    <t>NCX30T6E1</t>
  </si>
  <si>
    <t>NCX30T6F1</t>
  </si>
  <si>
    <t>NCX30T6S1</t>
  </si>
  <si>
    <t>NCX30T6S2</t>
  </si>
  <si>
    <t>NCX30T6S3</t>
  </si>
  <si>
    <t>NCX30T6S4</t>
  </si>
  <si>
    <t>NCX30X4A1</t>
  </si>
  <si>
    <t>NCX30X4A2</t>
  </si>
  <si>
    <t>NCX30X4B1</t>
  </si>
  <si>
    <t>NCX30X4B2</t>
  </si>
  <si>
    <t>NCX30X4C1</t>
  </si>
  <si>
    <t>NCX30X4C2</t>
  </si>
  <si>
    <t>NCX30X4C3</t>
  </si>
  <si>
    <t>NCX30X4C4</t>
  </si>
  <si>
    <t>NCX30X4C5</t>
  </si>
  <si>
    <t>NCX30X4D1</t>
  </si>
  <si>
    <t>NCX30X4D2</t>
  </si>
  <si>
    <t>NCX30X4D3</t>
  </si>
  <si>
    <t>NCX30X4E1</t>
  </si>
  <si>
    <t>NCX30X4E2</t>
  </si>
  <si>
    <t>NCX30X4E3</t>
  </si>
  <si>
    <t>NCX29Y3B6</t>
  </si>
  <si>
    <t>NCX30X4E4</t>
  </si>
  <si>
    <t>NCX30X4E5</t>
  </si>
  <si>
    <t>NCX30X4E6</t>
  </si>
  <si>
    <t>NCX30X4F1</t>
  </si>
  <si>
    <t>NCX30X4MW1</t>
  </si>
  <si>
    <t>NCX30X4MW2</t>
  </si>
  <si>
    <t>NCX30X4S1</t>
  </si>
  <si>
    <t>NCX30X4S2</t>
  </si>
  <si>
    <t>NCX30X4S3</t>
  </si>
  <si>
    <t>NCX30X4S4</t>
  </si>
  <si>
    <t>NCX30Y1A1</t>
  </si>
  <si>
    <t>NCX30Y1B1</t>
  </si>
  <si>
    <t>NCX30Y1D1</t>
  </si>
  <si>
    <t>NCX30Y1MW1</t>
  </si>
  <si>
    <t>NCX30Y1S1</t>
  </si>
  <si>
    <t>NCX30Y1S2</t>
  </si>
  <si>
    <t>NCX31C0A1</t>
  </si>
  <si>
    <t>NCX31C0A2</t>
  </si>
  <si>
    <t>NCX31C0A3</t>
  </si>
  <si>
    <t>NCX31C0B1</t>
  </si>
  <si>
    <t>NCX31C0B2</t>
  </si>
  <si>
    <t>NCX29Y3E8</t>
  </si>
  <si>
    <t>NCX31C0B3</t>
  </si>
  <si>
    <t>NCX31C0C1</t>
  </si>
  <si>
    <t>NCX31C0C2</t>
  </si>
  <si>
    <t>NCX29Y3F3</t>
  </si>
  <si>
    <t>NCX31C0C3</t>
  </si>
  <si>
    <t>NCX31C0C4</t>
  </si>
  <si>
    <t>NCX29Y3MW2</t>
  </si>
  <si>
    <t>NCX31C0D1</t>
  </si>
  <si>
    <t>NCX31C0D2</t>
  </si>
  <si>
    <t>NCX31C0D3</t>
  </si>
  <si>
    <t>NCX31C0E1</t>
  </si>
  <si>
    <t>NCX31C0E2</t>
  </si>
  <si>
    <t>NCX31C0E3</t>
  </si>
  <si>
    <t>NCX31C0E4</t>
  </si>
  <si>
    <t>NCX31C0E5</t>
  </si>
  <si>
    <t>NCX31C0E6</t>
  </si>
  <si>
    <t>NCX31C0F1</t>
  </si>
  <si>
    <t>NCX31C0MW1</t>
  </si>
  <si>
    <t>NCX30C7A1</t>
  </si>
  <si>
    <t>NCX31C0S1</t>
  </si>
  <si>
    <t>NCX31C0S2</t>
  </si>
  <si>
    <t>NCX31C0S3</t>
  </si>
  <si>
    <t>NCX31C0S4</t>
  </si>
  <si>
    <t>NCX30C7D2</t>
  </si>
  <si>
    <t>NCX31C0S5</t>
  </si>
  <si>
    <t>NCX31C0S6</t>
  </si>
  <si>
    <t>NCX31C0S7</t>
  </si>
  <si>
    <t>NCX30C7MW1</t>
  </si>
  <si>
    <t>NCX31C0S8</t>
  </si>
  <si>
    <t>NCX31G8B1</t>
  </si>
  <si>
    <t>NCX31G8D1</t>
  </si>
  <si>
    <t>NCX31G8E1</t>
  </si>
  <si>
    <t>NCX31G8S1</t>
  </si>
  <si>
    <t>NCX31G8S2</t>
  </si>
  <si>
    <t>NCX31G8S3</t>
  </si>
  <si>
    <t>NCX30H2F1</t>
  </si>
  <si>
    <t>NCX31H5B1</t>
  </si>
  <si>
    <t>NCX31H5C1</t>
  </si>
  <si>
    <t>NCX31H5D1</t>
  </si>
  <si>
    <t>NCX31H5D2</t>
  </si>
  <si>
    <t>NCX30J6E1</t>
  </si>
  <si>
    <t>NCX31H5E1</t>
  </si>
  <si>
    <t>NCX30J6E2</t>
  </si>
  <si>
    <t>NCX31H5MW1</t>
  </si>
  <si>
    <t>NCX31H5S1</t>
  </si>
  <si>
    <t>NCX31J9A1</t>
  </si>
  <si>
    <t>NCX31J9A2</t>
  </si>
  <si>
    <t>NCX31J9A3</t>
  </si>
  <si>
    <t>NCX31J9B1</t>
  </si>
  <si>
    <t>NCX31J9B2</t>
  </si>
  <si>
    <t>NCX31J9B3</t>
  </si>
  <si>
    <t>NCX31J9C1</t>
  </si>
  <si>
    <t>NCX31J9C2</t>
  </si>
  <si>
    <t>NCX31J9D1</t>
  </si>
  <si>
    <t>NCX31J9D2</t>
  </si>
  <si>
    <t>NCX31J9E1</t>
  </si>
  <si>
    <t>NCX31J9E2</t>
  </si>
  <si>
    <t>NCX31J9E3</t>
  </si>
  <si>
    <t>NCX31J9E4</t>
  </si>
  <si>
    <t>NCX31J9F1</t>
  </si>
  <si>
    <t>NCX31J9S1</t>
  </si>
  <si>
    <t>NCX30K3D6</t>
  </si>
  <si>
    <t>NCX31J9S2</t>
  </si>
  <si>
    <t>NCX31J9S3</t>
  </si>
  <si>
    <t>NCX31J9S4</t>
  </si>
  <si>
    <t>NCX31J9S5</t>
  </si>
  <si>
    <t>NCX31J9S6</t>
  </si>
  <si>
    <t>NCX31J9S7</t>
  </si>
  <si>
    <t>NCX31J9S8</t>
  </si>
  <si>
    <t>NCX31J9S9</t>
  </si>
  <si>
    <t>NCX31L3B1</t>
  </si>
  <si>
    <t>NCX31L3C1</t>
  </si>
  <si>
    <t>NCX31L3D1</t>
  </si>
  <si>
    <t>NCX31L3E1</t>
  </si>
  <si>
    <t>NCX30M7A3</t>
  </si>
  <si>
    <t>NCX31L3E2</t>
  </si>
  <si>
    <t>NCX31L3F1</t>
  </si>
  <si>
    <t>NCX31L3S1</t>
  </si>
  <si>
    <t>NCX31L3S2</t>
  </si>
  <si>
    <t>NCX30M7D2</t>
  </si>
  <si>
    <t>NCX31L3S3</t>
  </si>
  <si>
    <t>NCX30M7D3</t>
  </si>
  <si>
    <t>NCX31L3S4</t>
  </si>
  <si>
    <t>NCX30M7D4</t>
  </si>
  <si>
    <t>NCX31M0A1</t>
  </si>
  <si>
    <t>NCX31M0A2</t>
  </si>
  <si>
    <t>NCX31M0B1</t>
  </si>
  <si>
    <t>NCX31M0B2</t>
  </si>
  <si>
    <t>NCX31M0C1</t>
  </si>
  <si>
    <t>NCX31M0C2</t>
  </si>
  <si>
    <t>NCX31M0D1</t>
  </si>
  <si>
    <t>NCX31M0D2</t>
  </si>
  <si>
    <t>NCX31M0E1</t>
  </si>
  <si>
    <t>NCX31M0E2</t>
  </si>
  <si>
    <t>NCX31M0E3</t>
  </si>
  <si>
    <t>NCX31M0F1</t>
  </si>
  <si>
    <t>NCX31M0F2</t>
  </si>
  <si>
    <t>NCX31M0S1</t>
  </si>
  <si>
    <t>NCX31M0S2</t>
  </si>
  <si>
    <t>NCX31M0S3</t>
  </si>
  <si>
    <t>NCX31M0S4</t>
  </si>
  <si>
    <t>NCX31M0S5</t>
  </si>
  <si>
    <t>NCX31M0S6</t>
  </si>
  <si>
    <t>NCX31N7A1</t>
  </si>
  <si>
    <t>NCX31N7A2</t>
  </si>
  <si>
    <t>NCX31N7B1</t>
  </si>
  <si>
    <t>NCX30N4E6</t>
  </si>
  <si>
    <t>NCX31N7B2</t>
  </si>
  <si>
    <t>NCX31N7C1</t>
  </si>
  <si>
    <t>NCX30N4F2</t>
  </si>
  <si>
    <t>NCX31N7C2</t>
  </si>
  <si>
    <t>NCX30N4MW1</t>
  </si>
  <si>
    <t>NCX31N7D1</t>
  </si>
  <si>
    <t>NCX31N7D2</t>
  </si>
  <si>
    <t>NCX30N4MW3</t>
  </si>
  <si>
    <t>NCX31N7F1</t>
  </si>
  <si>
    <t>NCX30N4MW4</t>
  </si>
  <si>
    <t>NCX31N7MW1</t>
  </si>
  <si>
    <t>NCX31N7MW2</t>
  </si>
  <si>
    <t>NCX31N7S1</t>
  </si>
  <si>
    <t>NCX31N7S2</t>
  </si>
  <si>
    <t>NCX31N7S3</t>
  </si>
  <si>
    <t>NCX31R5A1</t>
  </si>
  <si>
    <t>NCX30R2C1</t>
  </si>
  <si>
    <t>NCX31R5A2</t>
  </si>
  <si>
    <t>NCX31R5A3</t>
  </si>
  <si>
    <t>NCX31R5B1</t>
  </si>
  <si>
    <t>NCX31R5B2</t>
  </si>
  <si>
    <t>NCX31R5B3</t>
  </si>
  <si>
    <t>NCX30S9D1</t>
  </si>
  <si>
    <t>NCX31R5C1</t>
  </si>
  <si>
    <t>NCX30S9E1</t>
  </si>
  <si>
    <t>NCX31R5C2</t>
  </si>
  <si>
    <t>NCX31R5C3</t>
  </si>
  <si>
    <t>NCX31R5D1</t>
  </si>
  <si>
    <t>NCX31R5D2</t>
  </si>
  <si>
    <t>NCX31R5E1</t>
  </si>
  <si>
    <t>NCX31R5E2</t>
  </si>
  <si>
    <t>NCX30T6E2</t>
  </si>
  <si>
    <t>NCX31R5E3</t>
  </si>
  <si>
    <t>NCX30T6E3</t>
  </si>
  <si>
    <t>NCX31R5E4</t>
  </si>
  <si>
    <t>NCX31R5E5</t>
  </si>
  <si>
    <t>NCX31R5F1</t>
  </si>
  <si>
    <t>NCX31R5MW1</t>
  </si>
  <si>
    <t>NCX31R5MW2</t>
  </si>
  <si>
    <t>NCX31R5S1</t>
  </si>
  <si>
    <t>NCX31R5S2</t>
  </si>
  <si>
    <t>NCX31R5S3</t>
  </si>
  <si>
    <t>NCX30X4A3</t>
  </si>
  <si>
    <t>NCX31R5S4</t>
  </si>
  <si>
    <t>NCX31R5S5</t>
  </si>
  <si>
    <t>NCX31R5S6</t>
  </si>
  <si>
    <t>NCX30X4B3</t>
  </si>
  <si>
    <t>NCX31S2D1</t>
  </si>
  <si>
    <t>NCX31S2E1</t>
  </si>
  <si>
    <t>NCX31T9A1</t>
  </si>
  <si>
    <t>NCX31T9A2</t>
  </si>
  <si>
    <t>NCX31T9B1</t>
  </si>
  <si>
    <t>NCX31T9C1</t>
  </si>
  <si>
    <t>NCX31T9D1</t>
  </si>
  <si>
    <t>NCX30K3S6</t>
  </si>
  <si>
    <t>NCX31T9E1</t>
  </si>
  <si>
    <t>NCX31T9F1</t>
  </si>
  <si>
    <t>NCX31T9S1</t>
  </si>
  <si>
    <t>NCX31T9S2</t>
  </si>
  <si>
    <t>NCX31T9S3</t>
  </si>
  <si>
    <t>NCX31T9S4</t>
  </si>
  <si>
    <t>NCX31V3A1</t>
  </si>
  <si>
    <t>NCX31V3B1</t>
  </si>
  <si>
    <t>NCX30X4F2</t>
  </si>
  <si>
    <t>NCX31V3C1</t>
  </si>
  <si>
    <t>NCX31V3D1</t>
  </si>
  <si>
    <t>NCX31V3D2</t>
  </si>
  <si>
    <t>NCX31V3E1</t>
  </si>
  <si>
    <t>NCX31V3E2</t>
  </si>
  <si>
    <t>NCX31V3F1</t>
  </si>
  <si>
    <t>NCX31V3MW1</t>
  </si>
  <si>
    <t>NCX31V3S1</t>
  </si>
  <si>
    <t>NCX31V3S2</t>
  </si>
  <si>
    <t>NCX30Y1C1</t>
  </si>
  <si>
    <t>NCX31V3S3</t>
  </si>
  <si>
    <t>NCX30Y1E1</t>
  </si>
  <si>
    <t>NCX31W0A1</t>
  </si>
  <si>
    <t>NCX31W0B1</t>
  </si>
  <si>
    <t>NCX31W0C1</t>
  </si>
  <si>
    <t>NCX31W0D1</t>
  </si>
  <si>
    <t>NCX31W0E1</t>
  </si>
  <si>
    <t>NCX31W0E2</t>
  </si>
  <si>
    <t>NCX31W0E3</t>
  </si>
  <si>
    <t>NCX31C0A4</t>
  </si>
  <si>
    <t>NCX31W0E4</t>
  </si>
  <si>
    <t>NCX31W0F1</t>
  </si>
  <si>
    <t>NCX31W0MW1</t>
  </si>
  <si>
    <t>NCX31W0MW2</t>
  </si>
  <si>
    <t>NCX31W0S1</t>
  </si>
  <si>
    <t>NCX31W0S2</t>
  </si>
  <si>
    <t>NCX31W0S3</t>
  </si>
  <si>
    <t>NCX30N4E7</t>
  </si>
  <si>
    <t>NCX31W0S4</t>
  </si>
  <si>
    <t>NCX32B6A1</t>
  </si>
  <si>
    <t>NCX32B6A2</t>
  </si>
  <si>
    <t>NCX32B6B1</t>
  </si>
  <si>
    <t>NCX32B6C1</t>
  </si>
  <si>
    <t>NCX32B6C2</t>
  </si>
  <si>
    <t>NCX32B6D1</t>
  </si>
  <si>
    <t>NCX32B6D2</t>
  </si>
  <si>
    <t>NCX32B6E1</t>
  </si>
  <si>
    <t>NCX32B6E2</t>
  </si>
  <si>
    <t>NCX31C0F2</t>
  </si>
  <si>
    <t>NCX32B6E3</t>
  </si>
  <si>
    <t>NCX32B6F1</t>
  </si>
  <si>
    <t>NCX31C0MW2</t>
  </si>
  <si>
    <t>NCX32B6MW1</t>
  </si>
  <si>
    <t>NCX32B6S1</t>
  </si>
  <si>
    <t>NCX32B6S2</t>
  </si>
  <si>
    <t>NCX32C3D1</t>
  </si>
  <si>
    <t>NCX32C3MW1</t>
  </si>
  <si>
    <t>NCX32C3S1</t>
  </si>
  <si>
    <t>NCX32D0A1</t>
  </si>
  <si>
    <t>NCX32D0A2</t>
  </si>
  <si>
    <t>NCX31G8A1</t>
  </si>
  <si>
    <t>NCX32D0B1</t>
  </si>
  <si>
    <t>NCX31G8C1</t>
  </si>
  <si>
    <t>NCX32D0C1</t>
  </si>
  <si>
    <t>NCX32D0D1</t>
  </si>
  <si>
    <t>NCX31G8MW1</t>
  </si>
  <si>
    <t>NCX32D0MW1</t>
  </si>
  <si>
    <t>NCX32D0MW2</t>
  </si>
  <si>
    <t>NCX32D0S1</t>
  </si>
  <si>
    <t>NCX32D0S2</t>
  </si>
  <si>
    <t>NCX30T6MW1</t>
  </si>
  <si>
    <t>NCX32D0S3</t>
  </si>
  <si>
    <t>NCX30T6MW2</t>
  </si>
  <si>
    <t>NCX32H8A1</t>
  </si>
  <si>
    <t>NCX32H8A2</t>
  </si>
  <si>
    <t>NCX31H5E2</t>
  </si>
  <si>
    <t>NCX32H8A3</t>
  </si>
  <si>
    <t>NCX32H8B1</t>
  </si>
  <si>
    <t>NCX32H8B2</t>
  </si>
  <si>
    <t>NCX32H8B3</t>
  </si>
  <si>
    <t>NCX32H8C1</t>
  </si>
  <si>
    <t>NCX32H8C2</t>
  </si>
  <si>
    <t>NCX32H8C3</t>
  </si>
  <si>
    <t>NCX32H8D1</t>
  </si>
  <si>
    <t>NCX32H8D2</t>
  </si>
  <si>
    <t>NCX32H8D3</t>
  </si>
  <si>
    <t>NCX32H8E1</t>
  </si>
  <si>
    <t>NCX31J9C3</t>
  </si>
  <si>
    <t>NCX32H8E2</t>
  </si>
  <si>
    <t>NCX32H8E3</t>
  </si>
  <si>
    <t>NCX32H8E4</t>
  </si>
  <si>
    <t>NCX31J9D3</t>
  </si>
  <si>
    <t>NCX32H8F1</t>
  </si>
  <si>
    <t>NCX32H8F2</t>
  </si>
  <si>
    <t>NCX32H8MW1</t>
  </si>
  <si>
    <t>NCX32H8S1</t>
  </si>
  <si>
    <t>NCX31J9G1</t>
  </si>
  <si>
    <t>NCX32H8S2</t>
  </si>
  <si>
    <t>NCX31J9G2</t>
  </si>
  <si>
    <t>NCX32H8S3</t>
  </si>
  <si>
    <t>NCX32H8S4</t>
  </si>
  <si>
    <t>NCX32H8S5</t>
  </si>
  <si>
    <t>NCX32J2B1</t>
  </si>
  <si>
    <t>NCX32J2C1</t>
  </si>
  <si>
    <t>NCX32J2D1</t>
  </si>
  <si>
    <t>NCX32J2E1</t>
  </si>
  <si>
    <t>NCX32J2MW1</t>
  </si>
  <si>
    <t>NCX32J2MW2</t>
  </si>
  <si>
    <t>NCX32J2S1</t>
  </si>
  <si>
    <t>NCX31L3A1</t>
  </si>
  <si>
    <t>NCX32J2S2</t>
  </si>
  <si>
    <t>NCX31L3A2</t>
  </si>
  <si>
    <t>NCX32L6A1</t>
  </si>
  <si>
    <t>NCX32L6S1</t>
  </si>
  <si>
    <t>NCX32L6S2</t>
  </si>
  <si>
    <t>NCX32L6S3</t>
  </si>
  <si>
    <t>NCX32L6S4</t>
  </si>
  <si>
    <t>NCX32M3A1</t>
  </si>
  <si>
    <t>NCX32M3A2</t>
  </si>
  <si>
    <t>NCX32M3B1</t>
  </si>
  <si>
    <t>NCX32M3B2</t>
  </si>
  <si>
    <t>NCX32M3C1</t>
  </si>
  <si>
    <t>NCX32M3C2</t>
  </si>
  <si>
    <t>NCX32M3D1</t>
  </si>
  <si>
    <t>NCX31M0B3</t>
  </si>
  <si>
    <t>NCX32M3E1</t>
  </si>
  <si>
    <t>NCX32M3F1</t>
  </si>
  <si>
    <t>NCX32M3MW1</t>
  </si>
  <si>
    <t>NCX32M3S1</t>
  </si>
  <si>
    <t>NCX32M3S2</t>
  </si>
  <si>
    <t>NCX32M3S3</t>
  </si>
  <si>
    <t>NCX32P4B1</t>
  </si>
  <si>
    <t>NCX32P4B2</t>
  </si>
  <si>
    <t>NCX31M0E4</t>
  </si>
  <si>
    <t>NCX32P4D1</t>
  </si>
  <si>
    <t>NCX32P4E1</t>
  </si>
  <si>
    <t>NCX32P4F1</t>
  </si>
  <si>
    <t>NCX32P4S1</t>
  </si>
  <si>
    <t>NCX32P4S2</t>
  </si>
  <si>
    <t>NCX32Q1A1</t>
  </si>
  <si>
    <t>NCX32Q1C1</t>
  </si>
  <si>
    <t>NCX32Q1MW1</t>
  </si>
  <si>
    <t>NCX31M0S7</t>
  </si>
  <si>
    <t>NCX32Q1S1</t>
  </si>
  <si>
    <t>NCX32Q1S2</t>
  </si>
  <si>
    <t>NCX32S5A1</t>
  </si>
  <si>
    <t>NCX32S5A2</t>
  </si>
  <si>
    <t>NCX32S5B1</t>
  </si>
  <si>
    <t>NCX32S5B2</t>
  </si>
  <si>
    <t>NCX32S5B3</t>
  </si>
  <si>
    <t>NCX32S5C1</t>
  </si>
  <si>
    <t>NCX32S5C2</t>
  </si>
  <si>
    <t>NCX31N7E1</t>
  </si>
  <si>
    <t>NCX32S5D1</t>
  </si>
  <si>
    <t>NCX31N7E2</t>
  </si>
  <si>
    <t>NCX32S5E1</t>
  </si>
  <si>
    <t>NCX31N7E3</t>
  </si>
  <si>
    <t>NCX32S5E2</t>
  </si>
  <si>
    <t>NCX32S5E3</t>
  </si>
  <si>
    <t>NCX32S5F1</t>
  </si>
  <si>
    <t>NCX32S5MW1</t>
  </si>
  <si>
    <t>NCX32S5S1</t>
  </si>
  <si>
    <t>NCX32S5S2</t>
  </si>
  <si>
    <t>NCX32S5S3</t>
  </si>
  <si>
    <t>NCX31H5F1</t>
  </si>
  <si>
    <t>NCX32T2A1</t>
  </si>
  <si>
    <t>NCX32T2A2</t>
  </si>
  <si>
    <t>NCX32T2B1</t>
  </si>
  <si>
    <t>NCX32T2B2</t>
  </si>
  <si>
    <t>NCX32T2C1</t>
  </si>
  <si>
    <t>NCX32T2C2</t>
  </si>
  <si>
    <t>NCX32T2C3</t>
  </si>
  <si>
    <t>NCX32T2D1</t>
  </si>
  <si>
    <t>NCX32T2D2</t>
  </si>
  <si>
    <t>NCX31R5D3</t>
  </si>
  <si>
    <t>NCX32T2D3</t>
  </si>
  <si>
    <t>NCX32T2D4</t>
  </si>
  <si>
    <t>NCX32T2E1</t>
  </si>
  <si>
    <t>NCX32T2E2</t>
  </si>
  <si>
    <t>NCX32T2E3</t>
  </si>
  <si>
    <t>NCX32T2E4</t>
  </si>
  <si>
    <t>NCX32T2E5</t>
  </si>
  <si>
    <t>NCX32T2F1</t>
  </si>
  <si>
    <t>NCX32T2F2</t>
  </si>
  <si>
    <t>NCX32T2F3</t>
  </si>
  <si>
    <t>NCX32T2MW1</t>
  </si>
  <si>
    <t>NCX32T2MW2</t>
  </si>
  <si>
    <t>NCX32T2S1</t>
  </si>
  <si>
    <t>NCX32T2S2</t>
  </si>
  <si>
    <t>NCX32T2S3</t>
  </si>
  <si>
    <t>NCX32T2S4</t>
  </si>
  <si>
    <t>NCX32T2S5</t>
  </si>
  <si>
    <t>NCX32V6A1</t>
  </si>
  <si>
    <t>NCX32V6C1</t>
  </si>
  <si>
    <t>NCX31T9C2</t>
  </si>
  <si>
    <t>NCX32V6D1</t>
  </si>
  <si>
    <t>NCX32V6E1</t>
  </si>
  <si>
    <t>NCX32V6E2</t>
  </si>
  <si>
    <t>NCX32V6MW1</t>
  </si>
  <si>
    <t>NCX32V6MW2</t>
  </si>
  <si>
    <t>NCX32Y7A1</t>
  </si>
  <si>
    <t>NCX32Y7A2</t>
  </si>
  <si>
    <t>NCX32Y7B1</t>
  </si>
  <si>
    <t>NCX31V3A2</t>
  </si>
  <si>
    <t>NCX32Y7B2</t>
  </si>
  <si>
    <t>NCX32Y7C1</t>
  </si>
  <si>
    <t>NCX31V3C2</t>
  </si>
  <si>
    <t>NCX32Y7C2</t>
  </si>
  <si>
    <t>NCX32Y7C3</t>
  </si>
  <si>
    <t>NCX32Y7D1</t>
  </si>
  <si>
    <t>NCX32Y7D2</t>
  </si>
  <si>
    <t>NCX32Y7E1</t>
  </si>
  <si>
    <t>NCX32Y7E2</t>
  </si>
  <si>
    <t>NCX31V3F2</t>
  </si>
  <si>
    <t>NCX32Y7E3</t>
  </si>
  <si>
    <t>NCX32Y7F1</t>
  </si>
  <si>
    <t>NCX32Y7S1</t>
  </si>
  <si>
    <t>NCX32Y7S2</t>
  </si>
  <si>
    <t>NCX32Y7S3</t>
  </si>
  <si>
    <t>NCX32Y7S4</t>
  </si>
  <si>
    <t>NCX31W0A2</t>
  </si>
  <si>
    <t>NCX32Y7S5</t>
  </si>
  <si>
    <t>NCX32Z4A1</t>
  </si>
  <si>
    <t>NCX32Z4B1</t>
  </si>
  <si>
    <t>NCX32Z4C1</t>
  </si>
  <si>
    <t>NCX32Z4D1</t>
  </si>
  <si>
    <t>NCX32Z4D2</t>
  </si>
  <si>
    <t>NCX32Z4E1</t>
  </si>
  <si>
    <t>NCX31W0F2</t>
  </si>
  <si>
    <t>NCX32Z4E2</t>
  </si>
  <si>
    <t>NCX32Z4S1</t>
  </si>
  <si>
    <t>NCX32Z4S2</t>
  </si>
  <si>
    <t>NCX33F7A1</t>
  </si>
  <si>
    <t>NCX33F7C1</t>
  </si>
  <si>
    <t>NCX33F7D1</t>
  </si>
  <si>
    <t>NCX33F7E1</t>
  </si>
  <si>
    <t>NCX33F7E2</t>
  </si>
  <si>
    <t>NCX33F7E3</t>
  </si>
  <si>
    <t>NCX32B6B2</t>
  </si>
  <si>
    <t>NCX33F7F1</t>
  </si>
  <si>
    <t>NCX33F7F2</t>
  </si>
  <si>
    <t>NCX33F7MW1</t>
  </si>
  <si>
    <t>NCX33F7S1</t>
  </si>
  <si>
    <t>NCX33F7S2</t>
  </si>
  <si>
    <t>NCX33H1B1</t>
  </si>
  <si>
    <t>NCX33H1D1</t>
  </si>
  <si>
    <t>NCX33H1S1</t>
  </si>
  <si>
    <t>NCX33H1S2</t>
  </si>
  <si>
    <t>NCX33H1S3</t>
  </si>
  <si>
    <t>NCX32C3A1</t>
  </si>
  <si>
    <t>NCX33L9C1</t>
  </si>
  <si>
    <t>NCX32C3B1</t>
  </si>
  <si>
    <t>NCX33L9S1</t>
  </si>
  <si>
    <t>NCX32C3E1</t>
  </si>
  <si>
    <t>NCX33M6A1</t>
  </si>
  <si>
    <t>NCX33M6A2</t>
  </si>
  <si>
    <t>NCX33M6B1</t>
  </si>
  <si>
    <t>NCX33M6B2</t>
  </si>
  <si>
    <t>NCX33M6C1</t>
  </si>
  <si>
    <t>NCX32D0B2</t>
  </si>
  <si>
    <t>NCX33M6C2</t>
  </si>
  <si>
    <t>NCX33M6C3</t>
  </si>
  <si>
    <t>NCX33M6D1</t>
  </si>
  <si>
    <t>NCX33M6D2</t>
  </si>
  <si>
    <t>NCX33M6E1</t>
  </si>
  <si>
    <t>NCX33M6E2</t>
  </si>
  <si>
    <t>NCX33M6E3</t>
  </si>
  <si>
    <t>NCX33M6F1</t>
  </si>
  <si>
    <t>NCX31R5E6</t>
  </si>
  <si>
    <t>NCX33M6S1</t>
  </si>
  <si>
    <t>NCX33M6S2</t>
  </si>
  <si>
    <t>NCX31R5F2</t>
  </si>
  <si>
    <t>NCX33M6S3</t>
  </si>
  <si>
    <t>NCX31R5F3</t>
  </si>
  <si>
    <t>NCX33M6S4</t>
  </si>
  <si>
    <t>NCX33M6S5</t>
  </si>
  <si>
    <t>NCX33M6S6</t>
  </si>
  <si>
    <t>NCX33Q4A1</t>
  </si>
  <si>
    <t>NCX33Q4B1</t>
  </si>
  <si>
    <t>NCX33Q4D1</t>
  </si>
  <si>
    <t>NCX33Q4MW1</t>
  </si>
  <si>
    <t>NCX33Q4S1</t>
  </si>
  <si>
    <t>NCX33R1A1</t>
  </si>
  <si>
    <t>NCX33R1B1</t>
  </si>
  <si>
    <t>NCX33R1C1</t>
  </si>
  <si>
    <t>NCX33R1C2</t>
  </si>
  <si>
    <t>NCX32H8G1</t>
  </si>
  <si>
    <t>NCX33R1D1</t>
  </si>
  <si>
    <t>NCX32H8G2</t>
  </si>
  <si>
    <t>NCX33R1E1</t>
  </si>
  <si>
    <t>NCX33R1F1</t>
  </si>
  <si>
    <t>NCX33R1MW1</t>
  </si>
  <si>
    <t>NCX33R1S1</t>
  </si>
  <si>
    <t>NCX33R1S2</t>
  </si>
  <si>
    <t>NCX33R1S3</t>
  </si>
  <si>
    <t>NCX33S8A1</t>
  </si>
  <si>
    <t>NCX32J2A1</t>
  </si>
  <si>
    <t>NCX33S8A2</t>
  </si>
  <si>
    <t>NCX33S8A3</t>
  </si>
  <si>
    <t>NCX33S8B1</t>
  </si>
  <si>
    <t>NCX32J2D2</t>
  </si>
  <si>
    <t>NCX33S8C1</t>
  </si>
  <si>
    <t>NCX32J2F1</t>
  </si>
  <si>
    <t>NCX33S8C2</t>
  </si>
  <si>
    <t>NCX33S8D1</t>
  </si>
  <si>
    <t>NCX33S8D2</t>
  </si>
  <si>
    <t>NCX33S8MW1</t>
  </si>
  <si>
    <t>NCX33S8S1</t>
  </si>
  <si>
    <t>NCX32J2S3</t>
  </si>
  <si>
    <t>NCX33T5A1</t>
  </si>
  <si>
    <t>NCX32L6B1</t>
  </si>
  <si>
    <t>NCX33T5A2</t>
  </si>
  <si>
    <t>NCX33T5A3</t>
  </si>
  <si>
    <t>NCX33T5B1</t>
  </si>
  <si>
    <t>NCX33T5C1</t>
  </si>
  <si>
    <t>NCX33T5D1</t>
  </si>
  <si>
    <t>NCX33T5D2</t>
  </si>
  <si>
    <t>NCX33T5D3</t>
  </si>
  <si>
    <t>NCX33T5MW1</t>
  </si>
  <si>
    <t>NCX32M3D2</t>
  </si>
  <si>
    <t>NCX33T5S1</t>
  </si>
  <si>
    <t>NCX33T5S2</t>
  </si>
  <si>
    <t>NCX32M3E2</t>
  </si>
  <si>
    <t>NCX33T5S3</t>
  </si>
  <si>
    <t>NCX33T5S4</t>
  </si>
  <si>
    <t>NCX33T5S6</t>
  </si>
  <si>
    <t>NCX33X3A1</t>
  </si>
  <si>
    <t>NCX33X3B1</t>
  </si>
  <si>
    <t>NCX33X3C1</t>
  </si>
  <si>
    <t>NCX32P4A1</t>
  </si>
  <si>
    <t>NCX33X3C2</t>
  </si>
  <si>
    <t>NCX32P4A2</t>
  </si>
  <si>
    <t>NCX33X3D1</t>
  </si>
  <si>
    <t>NCX33X3E1</t>
  </si>
  <si>
    <t>NCX32P4C1</t>
  </si>
  <si>
    <t>NCX33X3E2</t>
  </si>
  <si>
    <t>NCX32P4C2</t>
  </si>
  <si>
    <t>NCX33X3E3</t>
  </si>
  <si>
    <t>NCX33X3MW1</t>
  </si>
  <si>
    <t>NCX33X3S1</t>
  </si>
  <si>
    <t>NCX33X3S2</t>
  </si>
  <si>
    <t>NCX33Y0D1</t>
  </si>
  <si>
    <t>NCX33Y0D2</t>
  </si>
  <si>
    <t>NCX32Q1D1</t>
  </si>
  <si>
    <t>NCX33Y0S1</t>
  </si>
  <si>
    <t>NCX33Y0S2</t>
  </si>
  <si>
    <t>NCX34B2A1</t>
  </si>
  <si>
    <t>NCX34B2A2</t>
  </si>
  <si>
    <t>NCX32C3C1</t>
  </si>
  <si>
    <t>NCX34B2B1</t>
  </si>
  <si>
    <t>NCX34B2B2</t>
  </si>
  <si>
    <t>NCX34B2C1</t>
  </si>
  <si>
    <t>NCX34B2C2</t>
  </si>
  <si>
    <t>NCX34B2D1</t>
  </si>
  <si>
    <t>NCX32S5B4</t>
  </si>
  <si>
    <t>NCX34B2D2</t>
  </si>
  <si>
    <t>NCX34B2F1</t>
  </si>
  <si>
    <t>NCX34B2MW1</t>
  </si>
  <si>
    <t>NCX34B2MW2</t>
  </si>
  <si>
    <t>NCX32S5D2</t>
  </si>
  <si>
    <t>NCX34B2S1</t>
  </si>
  <si>
    <t>NCX34B2S2</t>
  </si>
  <si>
    <t>NCX34B2S3</t>
  </si>
  <si>
    <t>NCX34C9A1</t>
  </si>
  <si>
    <t>NCX32S5F2</t>
  </si>
  <si>
    <t>NCX34C9D1</t>
  </si>
  <si>
    <t>NCX32S5G1</t>
  </si>
  <si>
    <t>NCX34C9E1</t>
  </si>
  <si>
    <t>NCX34C9E2</t>
  </si>
  <si>
    <t>NCX34C9F1</t>
  </si>
  <si>
    <t>NCX34C9S1</t>
  </si>
  <si>
    <t>NCX34C9S2</t>
  </si>
  <si>
    <t>NCX34C9S3</t>
  </si>
  <si>
    <t>NCX34C9S4</t>
  </si>
  <si>
    <t>NCX34C9S5</t>
  </si>
  <si>
    <t>NCX34C9S6</t>
  </si>
  <si>
    <t>NCX32T2B3</t>
  </si>
  <si>
    <t>NCX34C9S7</t>
  </si>
  <si>
    <t>NCX34D6A1</t>
  </si>
  <si>
    <t>NCX34D6B1</t>
  </si>
  <si>
    <t>NCX34D6B2</t>
  </si>
  <si>
    <t>NCX34D6C1</t>
  </si>
  <si>
    <t>NCX34D6C2</t>
  </si>
  <si>
    <t>NCX34D6D1</t>
  </si>
  <si>
    <t>NCX34D6D2</t>
  </si>
  <si>
    <t>NCX34D6D3</t>
  </si>
  <si>
    <t>NCX34D6E1</t>
  </si>
  <si>
    <t>NCX34D6E2</t>
  </si>
  <si>
    <t>NCX32T2E6</t>
  </si>
  <si>
    <t>NCX34D6E3</t>
  </si>
  <si>
    <t>NCX32T2E7</t>
  </si>
  <si>
    <t>NCX34D6E4</t>
  </si>
  <si>
    <t>NCX34D6F1</t>
  </si>
  <si>
    <t>NCX34D6MW1</t>
  </si>
  <si>
    <t>NCX34D6S1</t>
  </si>
  <si>
    <t>NCX32T2F4</t>
  </si>
  <si>
    <t>NCX34D6S2</t>
  </si>
  <si>
    <t>NCX34D6S3</t>
  </si>
  <si>
    <t>NCX34D6S4</t>
  </si>
  <si>
    <t>NCX34G7B1</t>
  </si>
  <si>
    <t>NCX34G7C1</t>
  </si>
  <si>
    <t>NCX34G7D1</t>
  </si>
  <si>
    <t>NCX34G7E1</t>
  </si>
  <si>
    <t>NCX34G7E2</t>
  </si>
  <si>
    <t>NCX32T2S6</t>
  </si>
  <si>
    <t>NCX34G7S1</t>
  </si>
  <si>
    <t>NCX34G7S2</t>
  </si>
  <si>
    <t>NCX32V6B1</t>
  </si>
  <si>
    <t>NCX34J8A1</t>
  </si>
  <si>
    <t>NCX34J8A2</t>
  </si>
  <si>
    <t>NCX34J8B1</t>
  </si>
  <si>
    <t>NCX34J8B2</t>
  </si>
  <si>
    <t>NCX32V6F1</t>
  </si>
  <si>
    <t>NCX34J8C1</t>
  </si>
  <si>
    <t>NCX34J8D1</t>
  </si>
  <si>
    <t>NCX32V6S1</t>
  </si>
  <si>
    <t>NCX34J8D2</t>
  </si>
  <si>
    <t>NCX32X0A1</t>
  </si>
  <si>
    <t>NCX34J8E1</t>
  </si>
  <si>
    <t>NCX32X0A2</t>
  </si>
  <si>
    <t>NCX34J8MW1</t>
  </si>
  <si>
    <t>NCX32X0B1</t>
  </si>
  <si>
    <t>NCX34J8S3</t>
  </si>
  <si>
    <t>NCX32X0B2</t>
  </si>
  <si>
    <t>NCX34J8S4</t>
  </si>
  <si>
    <t>NCX32X0C1</t>
  </si>
  <si>
    <t>NCX34J8S5</t>
  </si>
  <si>
    <t>NCX32X0C2</t>
  </si>
  <si>
    <t>NCX34K5A1</t>
  </si>
  <si>
    <t>NCX32X0D1</t>
  </si>
  <si>
    <t>NCX34K5A2</t>
  </si>
  <si>
    <t>NCX32X0E1</t>
  </si>
  <si>
    <t>NCX34K5B1</t>
  </si>
  <si>
    <t>NCX32X0E2</t>
  </si>
  <si>
    <t>NCX34K5B2</t>
  </si>
  <si>
    <t>NCX32X0E3</t>
  </si>
  <si>
    <t>NCX32M3S4</t>
  </si>
  <si>
    <t>NCX34K5C1</t>
  </si>
  <si>
    <t>NCX32X0E4</t>
  </si>
  <si>
    <t>NCX32N0S1</t>
  </si>
  <si>
    <t>NCX34K5C2</t>
  </si>
  <si>
    <t>NCX32X0E5</t>
  </si>
  <si>
    <t>NCX34K5D1</t>
  </si>
  <si>
    <t>NCX32X0E6</t>
  </si>
  <si>
    <t>NCX34K5D2</t>
  </si>
  <si>
    <t>NCX32X0F1</t>
  </si>
  <si>
    <t>NCX34K5D3</t>
  </si>
  <si>
    <t>NCX32X0MW1</t>
  </si>
  <si>
    <t>NCX34K5D4</t>
  </si>
  <si>
    <t>NCX32X0S1</t>
  </si>
  <si>
    <t>NCX34K5E1</t>
  </si>
  <si>
    <t>NCX32X0S2</t>
  </si>
  <si>
    <t>NCX34K5E2</t>
  </si>
  <si>
    <t>NCX32X0S3</t>
  </si>
  <si>
    <t>NCX34K5E3</t>
  </si>
  <si>
    <t>NCX32X0S4</t>
  </si>
  <si>
    <t>NCX34K5E4</t>
  </si>
  <si>
    <t>NCX34K5F1</t>
  </si>
  <si>
    <t>NCX34K5F2</t>
  </si>
  <si>
    <t>NCX32Y7A3</t>
  </si>
  <si>
    <t>NCX34K5F3</t>
  </si>
  <si>
    <t>NCX34K5MW1</t>
  </si>
  <si>
    <t>NCX34K5S1</t>
  </si>
  <si>
    <t>NCX34K5S2</t>
  </si>
  <si>
    <t>NCX34K5S3</t>
  </si>
  <si>
    <t>NCX34K5S4</t>
  </si>
  <si>
    <t>NCX34L2B1</t>
  </si>
  <si>
    <t>NCX34L2D1</t>
  </si>
  <si>
    <t>NCX34L2D2</t>
  </si>
  <si>
    <t>NCX34L2E1</t>
  </si>
  <si>
    <t>NCX34L2S1</t>
  </si>
  <si>
    <t>NCX34L2S2</t>
  </si>
  <si>
    <t>NCX34L2S3</t>
  </si>
  <si>
    <t>NCX34L2S4</t>
  </si>
  <si>
    <t>NCX34L2S5</t>
  </si>
  <si>
    <t>NCX34N6B1</t>
  </si>
  <si>
    <t>NCX34N6D1</t>
  </si>
  <si>
    <t>NCX32Z4F1</t>
  </si>
  <si>
    <t>NCX34N6E1</t>
  </si>
  <si>
    <t>NCX34N6E2</t>
  </si>
  <si>
    <t>NCX34N6F1</t>
  </si>
  <si>
    <t>NCX32Z4S3</t>
  </si>
  <si>
    <t>NCX34N6S1</t>
  </si>
  <si>
    <t>NCX33F7B1</t>
  </si>
  <si>
    <t>NCX32S5S4</t>
  </si>
  <si>
    <t>NCX34N6S2</t>
  </si>
  <si>
    <t>NCX34N6S3</t>
  </si>
  <si>
    <t>NCX34P0D1</t>
  </si>
  <si>
    <t>NCX34P0E1</t>
  </si>
  <si>
    <t>NCX34P0E2</t>
  </si>
  <si>
    <t>NCX34Q7B1</t>
  </si>
  <si>
    <t>NCX34Q7C1</t>
  </si>
  <si>
    <t>NCX34Q7E1</t>
  </si>
  <si>
    <t>NCX34Q7S1</t>
  </si>
  <si>
    <t>NCX34Q7S2</t>
  </si>
  <si>
    <t>NCX33H1C1</t>
  </si>
  <si>
    <t>NCX34R4A1</t>
  </si>
  <si>
    <t>NCX33H1E1</t>
  </si>
  <si>
    <t>NCX34R4A2</t>
  </si>
  <si>
    <t>NCX34R4B1</t>
  </si>
  <si>
    <t>NCX34R4B2</t>
  </si>
  <si>
    <t>NCX34R4B3</t>
  </si>
  <si>
    <t>NCX33H1S4</t>
  </si>
  <si>
    <t>NCX34R4C1</t>
  </si>
  <si>
    <t>NCX34R4C2</t>
  </si>
  <si>
    <t>NCX34R4D1</t>
  </si>
  <si>
    <t>NCX34R4D2</t>
  </si>
  <si>
    <t>NCX34R4D3</t>
  </si>
  <si>
    <t>NCX34R4E1</t>
  </si>
  <si>
    <t>NCX34R4E2</t>
  </si>
  <si>
    <t>NCX34R4E3</t>
  </si>
  <si>
    <t>NCX34R4E4</t>
  </si>
  <si>
    <t>NCX34R4F1</t>
  </si>
  <si>
    <t>NCX34R4MW1</t>
  </si>
  <si>
    <t>NCX33M6D3</t>
  </si>
  <si>
    <t>NCX34R4S1</t>
  </si>
  <si>
    <t>NCX34R4S2</t>
  </si>
  <si>
    <t>NCX34R4S3</t>
  </si>
  <si>
    <t>NCX34R4S4</t>
  </si>
  <si>
    <t>NCX34R4S5</t>
  </si>
  <si>
    <t>NCX33M6F2</t>
  </si>
  <si>
    <t>NCX34R4S6</t>
  </si>
  <si>
    <t>NCX34S1A1</t>
  </si>
  <si>
    <t>NCX34S1C1</t>
  </si>
  <si>
    <t>NCX34S1D1</t>
  </si>
  <si>
    <t>NCX34S1E1</t>
  </si>
  <si>
    <t>NCX34S1S1</t>
  </si>
  <si>
    <t>NCX34S1S2</t>
  </si>
  <si>
    <t>NCX33Q4C1</t>
  </si>
  <si>
    <t>NCX34S1S3</t>
  </si>
  <si>
    <t>NCX34T8D1</t>
  </si>
  <si>
    <t>NCX34T8S1</t>
  </si>
  <si>
    <t>NCX34T8S2</t>
  </si>
  <si>
    <t>NCX34T8S3</t>
  </si>
  <si>
    <t>NCX34V2A1</t>
  </si>
  <si>
    <t>NCX34V2B1</t>
  </si>
  <si>
    <t>NCX34V2C1</t>
  </si>
  <si>
    <t>NCX33R1C3</t>
  </si>
  <si>
    <t>NCX34V2D1</t>
  </si>
  <si>
    <t>NCX34V2MW1</t>
  </si>
  <si>
    <t>NCX34V2S1</t>
  </si>
  <si>
    <t>NCX33R1E2</t>
  </si>
  <si>
    <t>NCX34V2S2</t>
  </si>
  <si>
    <t>NCX34V2S3</t>
  </si>
  <si>
    <t>NCX34X6MW1</t>
  </si>
  <si>
    <t>NCX34Z0A1</t>
  </si>
  <si>
    <t>NCX34Z0A2</t>
  </si>
  <si>
    <t>NCX34Z0C1</t>
  </si>
  <si>
    <t>NCX34Z0C2</t>
  </si>
  <si>
    <t>NCX34Z0D1</t>
  </si>
  <si>
    <t>NCX34Z0D2</t>
  </si>
  <si>
    <t>NCX34Z0D3</t>
  </si>
  <si>
    <t>NCX34Z0E1</t>
  </si>
  <si>
    <t>NCX34Z0E2</t>
  </si>
  <si>
    <t>NCX34Z0E3</t>
  </si>
  <si>
    <t>NCX34Z0F1</t>
  </si>
  <si>
    <t>NCX34Z0MW1</t>
  </si>
  <si>
    <t>NCX34Z0S1</t>
  </si>
  <si>
    <t>NCX33T5B2</t>
  </si>
  <si>
    <t>NCX34Z0S2</t>
  </si>
  <si>
    <t>NCX34Z0S3</t>
  </si>
  <si>
    <t>NCX34Z0S4</t>
  </si>
  <si>
    <t>NCX33T5E1</t>
  </si>
  <si>
    <t>NCX35B5A1</t>
  </si>
  <si>
    <t>NCX33T5E2</t>
  </si>
  <si>
    <t>NCX35B5A2</t>
  </si>
  <si>
    <t>NCX35B5B1</t>
  </si>
  <si>
    <t>NCX35B5B2</t>
  </si>
  <si>
    <t>NCX35B5C1</t>
  </si>
  <si>
    <t>NCX35B5C2</t>
  </si>
  <si>
    <t>NCX35B5D1</t>
  </si>
  <si>
    <t>NCX33T5S5</t>
  </si>
  <si>
    <t>NCX35B5D2</t>
  </si>
  <si>
    <t>NCX35B5F1</t>
  </si>
  <si>
    <t>NCX33T5S7</t>
  </si>
  <si>
    <t>NCX35B5S1</t>
  </si>
  <si>
    <t>NCX35B5S2</t>
  </si>
  <si>
    <t>NCX33X3A2</t>
  </si>
  <si>
    <t>NCX35B5S3</t>
  </si>
  <si>
    <t>NCX35B5S4</t>
  </si>
  <si>
    <t>NCX35B5S5</t>
  </si>
  <si>
    <t>NCX33X3D2</t>
  </si>
  <si>
    <t>NCX35B5S6</t>
  </si>
  <si>
    <t>NCX35C2A1</t>
  </si>
  <si>
    <t>NCX35C2A2</t>
  </si>
  <si>
    <t>NCX35C2B1</t>
  </si>
  <si>
    <t>NCX35C2C1</t>
  </si>
  <si>
    <t>NCX35C2C2</t>
  </si>
  <si>
    <t>NCX35C2D1</t>
  </si>
  <si>
    <t>NCX33Y0B1</t>
  </si>
  <si>
    <t>NCX35C2E1</t>
  </si>
  <si>
    <t>NCX33Y0E1</t>
  </si>
  <si>
    <t>NCX35C2F1</t>
  </si>
  <si>
    <t>NCX35C2S1</t>
  </si>
  <si>
    <t>NCX35C2S2</t>
  </si>
  <si>
    <t>NCX33Y0S3</t>
  </si>
  <si>
    <t>NCX35C2S3</t>
  </si>
  <si>
    <t>NCX35C2S4</t>
  </si>
  <si>
    <t>NCX35C2S5</t>
  </si>
  <si>
    <t>NCX35F3A1</t>
  </si>
  <si>
    <t>NCX35F3C1</t>
  </si>
  <si>
    <t>NCX35F3D1</t>
  </si>
  <si>
    <t>NCX35F3E1</t>
  </si>
  <si>
    <t>NCX35F3E2</t>
  </si>
  <si>
    <t>NCX35F3S1</t>
  </si>
  <si>
    <t>NCX34B2E1</t>
  </si>
  <si>
    <t>NCX35F3S2</t>
  </si>
  <si>
    <t>NCX34B2E2</t>
  </si>
  <si>
    <t>NCX35F3S3</t>
  </si>
  <si>
    <t>NCX34B2E3</t>
  </si>
  <si>
    <t>NCX35H7A1</t>
  </si>
  <si>
    <t>NCX35H7B1</t>
  </si>
  <si>
    <t>NCX35H7C1</t>
  </si>
  <si>
    <t>NCX35H7D1</t>
  </si>
  <si>
    <t>NCX35H7E1</t>
  </si>
  <si>
    <t>NCX35H7S1</t>
  </si>
  <si>
    <t>NCX35H7S2</t>
  </si>
  <si>
    <t>NCX34C9A2</t>
  </si>
  <si>
    <t>NCX35K8A1</t>
  </si>
  <si>
    <t>NCX35K8B1</t>
  </si>
  <si>
    <t>NCX35K8D1</t>
  </si>
  <si>
    <t>NCX35K8E1</t>
  </si>
  <si>
    <t>NCX35K8MW1</t>
  </si>
  <si>
    <t>NCX34C9G1</t>
  </si>
  <si>
    <t>NCX35K8S1</t>
  </si>
  <si>
    <t>NCX34C9G2</t>
  </si>
  <si>
    <t>NCX35M2A1</t>
  </si>
  <si>
    <t>NCX35M2B1</t>
  </si>
  <si>
    <t>NCX35M2B2</t>
  </si>
  <si>
    <t>NCX35M2C1</t>
  </si>
  <si>
    <t>NCX35M2D1</t>
  </si>
  <si>
    <t>NCX35M2MW1</t>
  </si>
  <si>
    <t>NCX35M2MW2</t>
  </si>
  <si>
    <t>NCX35M2S1</t>
  </si>
  <si>
    <t>NCX35M2S2</t>
  </si>
  <si>
    <t>NCX35M2S3</t>
  </si>
  <si>
    <t>NCX35N9A1</t>
  </si>
  <si>
    <t>NCX35N9A2</t>
  </si>
  <si>
    <t>NCX35N9A3</t>
  </si>
  <si>
    <t>NCX35N9B1</t>
  </si>
  <si>
    <t>NCX35N9B2</t>
  </si>
  <si>
    <t>NCX35N9C1</t>
  </si>
  <si>
    <t>NCX35N9C2</t>
  </si>
  <si>
    <t>NCX35N9D1</t>
  </si>
  <si>
    <t>NCX35N9E1</t>
  </si>
  <si>
    <t>NCX34D6F2</t>
  </si>
  <si>
    <t>NCX35N9E2</t>
  </si>
  <si>
    <t>NCX35N9F1</t>
  </si>
  <si>
    <t>NCX33S8E1</t>
  </si>
  <si>
    <t>NCX35N9MW1</t>
  </si>
  <si>
    <t>NCX35N9S1</t>
  </si>
  <si>
    <t>NCX35N9S2</t>
  </si>
  <si>
    <t>NCX35N9S3</t>
  </si>
  <si>
    <t>NCX34G7A1</t>
  </si>
  <si>
    <t>NCX35N9S4</t>
  </si>
  <si>
    <t>NCX35R7A1</t>
  </si>
  <si>
    <t>NCX35R7A2</t>
  </si>
  <si>
    <t>NCX35R7A3</t>
  </si>
  <si>
    <t>NCX35R7C1</t>
  </si>
  <si>
    <t>NCX34G7F1</t>
  </si>
  <si>
    <t>NCX35R7D1</t>
  </si>
  <si>
    <t>NCX35R7D2</t>
  </si>
  <si>
    <t>NCX35R7E1</t>
  </si>
  <si>
    <t>NCX35R7MW1</t>
  </si>
  <si>
    <t>NCX35R7S1</t>
  </si>
  <si>
    <t>NCX35R7S2</t>
  </si>
  <si>
    <t>NCX34J8C2</t>
  </si>
  <si>
    <t>NCX35R7S4</t>
  </si>
  <si>
    <t>NCX34J8C3</t>
  </si>
  <si>
    <t>NCX35S4C1</t>
  </si>
  <si>
    <t>NCX35S4C2</t>
  </si>
  <si>
    <t>NCX35S4D1</t>
  </si>
  <si>
    <t>NCX34J8E2</t>
  </si>
  <si>
    <t>NCX35S4F1</t>
  </si>
  <si>
    <t>NCX35S4S1</t>
  </si>
  <si>
    <t>NCX34J8MW2</t>
  </si>
  <si>
    <t>NCX35S4S2</t>
  </si>
  <si>
    <t>NCX34J8S1</t>
  </si>
  <si>
    <t>NCX35S4S3</t>
  </si>
  <si>
    <t>NCX35S4S4</t>
  </si>
  <si>
    <t>NCX35S4S5</t>
  </si>
  <si>
    <t>NCX35T1A1</t>
  </si>
  <si>
    <t>NCX35T1A2</t>
  </si>
  <si>
    <t>NCX35T1A3</t>
  </si>
  <si>
    <t>NCX34K5C3</t>
  </si>
  <si>
    <t>NCX35T1B1</t>
  </si>
  <si>
    <t>NCX35T1C1</t>
  </si>
  <si>
    <t>NCX35T1C2</t>
  </si>
  <si>
    <t>NCX35T1D1</t>
  </si>
  <si>
    <t>NCX35T1E1</t>
  </si>
  <si>
    <t>NCX35T1F1</t>
  </si>
  <si>
    <t>NCX35T1MW1</t>
  </si>
  <si>
    <t>NCX35T1S1</t>
  </si>
  <si>
    <t>NCX34K5E5</t>
  </si>
  <si>
    <t>NCX35T1S2</t>
  </si>
  <si>
    <t>NCX35T1S3</t>
  </si>
  <si>
    <t>NCX35T1S4</t>
  </si>
  <si>
    <t>NCX35T1S5</t>
  </si>
  <si>
    <t>NCX35T1S6</t>
  </si>
  <si>
    <t>NCX35W2A1</t>
  </si>
  <si>
    <t>NCX35W2B1DM</t>
  </si>
  <si>
    <t>NCX35W2B1</t>
  </si>
  <si>
    <t>NCX34K5S5</t>
  </si>
  <si>
    <t>NCX35W2C1</t>
  </si>
  <si>
    <t>NCX34L2A1</t>
  </si>
  <si>
    <t>NCX35W2D1</t>
  </si>
  <si>
    <t>NCX34L2C1</t>
  </si>
  <si>
    <t>NCX35W2D2</t>
  </si>
  <si>
    <t>NCX35W2E1</t>
  </si>
  <si>
    <t>NCX35W2E2</t>
  </si>
  <si>
    <t>NCX34L2F1</t>
  </si>
  <si>
    <t>NCX35W2S1DM</t>
  </si>
  <si>
    <t>NCX35W2S1</t>
  </si>
  <si>
    <t>NCX35Y6A1</t>
  </si>
  <si>
    <t>NCX35Y6B1</t>
  </si>
  <si>
    <t>NCX35Y6D1</t>
  </si>
  <si>
    <t>NCX35Y6S1</t>
  </si>
  <si>
    <t>NCX35Y6S2</t>
  </si>
  <si>
    <t>NCX34N6C1</t>
  </si>
  <si>
    <t>NCX36B8A1</t>
  </si>
  <si>
    <t>NCX36B8A2</t>
  </si>
  <si>
    <t>NCX36B8A3</t>
  </si>
  <si>
    <t>NCX34N6E3</t>
  </si>
  <si>
    <t>NCX36B8B1</t>
  </si>
  <si>
    <t>NCX36B8B2</t>
  </si>
  <si>
    <t>NCX36B8C1</t>
  </si>
  <si>
    <t>NCX36B8C2</t>
  </si>
  <si>
    <t>NCX36B8D1</t>
  </si>
  <si>
    <t>NCX36B8D2</t>
  </si>
  <si>
    <t>NCX36B8E1</t>
  </si>
  <si>
    <t>NCX36B8E2</t>
  </si>
  <si>
    <t>NCX36B8F1</t>
  </si>
  <si>
    <t>NCX34Q7D1</t>
  </si>
  <si>
    <t>NCX36B8MW1</t>
  </si>
  <si>
    <t>NCX34Q7D2</t>
  </si>
  <si>
    <t>NCX36B8S1</t>
  </si>
  <si>
    <t>NCX34Q7F1</t>
  </si>
  <si>
    <t>NCX36B8S2</t>
  </si>
  <si>
    <t>NCX36B8S3</t>
  </si>
  <si>
    <t>NCX36B8S4</t>
  </si>
  <si>
    <t>NCX36B8S5</t>
  </si>
  <si>
    <t>NCX36B8S7</t>
  </si>
  <si>
    <t>NCX36D2A1</t>
  </si>
  <si>
    <t>NCX36D2B1</t>
  </si>
  <si>
    <t>NCX36D2C1</t>
  </si>
  <si>
    <t>NCX36D2D1</t>
  </si>
  <si>
    <t>NCX34R4C3</t>
  </si>
  <si>
    <t>NCX36D2D2</t>
  </si>
  <si>
    <t>NCX36D2E1</t>
  </si>
  <si>
    <t>NCX36D2E2</t>
  </si>
  <si>
    <t>NCX36D2F1</t>
  </si>
  <si>
    <t>NCX36D2MW1</t>
  </si>
  <si>
    <t>NCX36D2S1</t>
  </si>
  <si>
    <t>NCX36D2S2</t>
  </si>
  <si>
    <t>NCX36D2S3</t>
  </si>
  <si>
    <t>NCX34R4E5</t>
  </si>
  <si>
    <t>NCX36D2S4</t>
  </si>
  <si>
    <t>NCX36D2S5</t>
  </si>
  <si>
    <t>NCX34R4F2</t>
  </si>
  <si>
    <t>NCX36F6C1</t>
  </si>
  <si>
    <t>NCX34R4G1</t>
  </si>
  <si>
    <t>NCX36F6D1</t>
  </si>
  <si>
    <t>NCX36F6D2</t>
  </si>
  <si>
    <t>NCX36F6E1</t>
  </si>
  <si>
    <t>NCX36F6S1</t>
  </si>
  <si>
    <t>NCX36F6S2</t>
  </si>
  <si>
    <t>NCX36F6S3</t>
  </si>
  <si>
    <t>NCX36G3B1</t>
  </si>
  <si>
    <t>NCX36G3C1</t>
  </si>
  <si>
    <t>NCX36G3D1</t>
  </si>
  <si>
    <t>NCX36G3E1</t>
  </si>
  <si>
    <t>NCX34S1F1</t>
  </si>
  <si>
    <t>NCX36G3E2</t>
  </si>
  <si>
    <t>NCX36G3F1</t>
  </si>
  <si>
    <t>NCX36G3S1</t>
  </si>
  <si>
    <t>NCX36G3S2</t>
  </si>
  <si>
    <t>NCX36H0C1</t>
  </si>
  <si>
    <t>NCX36H0D1</t>
  </si>
  <si>
    <t>NCX36H0F1</t>
  </si>
  <si>
    <t>NCX36H0S1</t>
  </si>
  <si>
    <t>NCX36H0S2</t>
  </si>
  <si>
    <t>NCX36L8A1</t>
  </si>
  <si>
    <t>NCX36L8A2</t>
  </si>
  <si>
    <t>NCX34V2C2</t>
  </si>
  <si>
    <t>NCX36L8A3</t>
  </si>
  <si>
    <t>NCX36L8B1</t>
  </si>
  <si>
    <t>NCX36L8C1</t>
  </si>
  <si>
    <t>NCX34K5E6</t>
  </si>
  <si>
    <t>NCX36L8D1</t>
  </si>
  <si>
    <t>NCX36L8E1</t>
  </si>
  <si>
    <t>NCX36L8E2</t>
  </si>
  <si>
    <t>NCX36L8S1</t>
  </si>
  <si>
    <t>NCX36L8S2</t>
  </si>
  <si>
    <t>NCX36L8S3</t>
  </si>
  <si>
    <t>NCX36M5A1</t>
  </si>
  <si>
    <t>NCX36M5A2</t>
  </si>
  <si>
    <t>NCX36M5A3</t>
  </si>
  <si>
    <t>NCX36M5B1</t>
  </si>
  <si>
    <t>NCX36M5B2</t>
  </si>
  <si>
    <t>NCX36M5C1</t>
  </si>
  <si>
    <t>NCX34Z0F2</t>
  </si>
  <si>
    <t>NCX36M5C2</t>
  </si>
  <si>
    <t>NCX36M5D1</t>
  </si>
  <si>
    <t>NCX36M5D2</t>
  </si>
  <si>
    <t>NCX36M5E1</t>
  </si>
  <si>
    <t>NCX36M5F1</t>
  </si>
  <si>
    <t>NCX36M5MW1</t>
  </si>
  <si>
    <t>NCX36M5S1</t>
  </si>
  <si>
    <t>NCX36M5S2</t>
  </si>
  <si>
    <t>NCX35B5A3</t>
  </si>
  <si>
    <t>NCX36M5S3</t>
  </si>
  <si>
    <t>NCX36N2A1</t>
  </si>
  <si>
    <t>NCX36N2A2</t>
  </si>
  <si>
    <t>NCX36N2B1</t>
  </si>
  <si>
    <t>NCX36N2B2</t>
  </si>
  <si>
    <t>NCX36N2C1</t>
  </si>
  <si>
    <t>NCX36N2D1</t>
  </si>
  <si>
    <t>NCX35B5E1</t>
  </si>
  <si>
    <t>NCX36N2D2</t>
  </si>
  <si>
    <t>NCX35B5E2</t>
  </si>
  <si>
    <t>NCX36N2E1</t>
  </si>
  <si>
    <t>NCX36N2E2</t>
  </si>
  <si>
    <t>NCX36N2E3</t>
  </si>
  <si>
    <t>NCX36N2MW1</t>
  </si>
  <si>
    <t>NCX36N2MW2</t>
  </si>
  <si>
    <t>NCX36N2S1</t>
  </si>
  <si>
    <t>NCX36N2S2</t>
  </si>
  <si>
    <t>NCX36N2S3</t>
  </si>
  <si>
    <t>NCX36P6A1</t>
  </si>
  <si>
    <t>NCX36P6A2</t>
  </si>
  <si>
    <t>NCX35C2B2</t>
  </si>
  <si>
    <t>NCX36P6B1</t>
  </si>
  <si>
    <t>NCX36P6C1</t>
  </si>
  <si>
    <t>NCX36P6C2</t>
  </si>
  <si>
    <t>NCX35C2D2</t>
  </si>
  <si>
    <t>NCX36P6D1</t>
  </si>
  <si>
    <t>NCX36P6D2</t>
  </si>
  <si>
    <t>NCX36P6E1</t>
  </si>
  <si>
    <t>NCX36P6S1</t>
  </si>
  <si>
    <t>NCX36P6S2</t>
  </si>
  <si>
    <t>NCX36P6S3</t>
  </si>
  <si>
    <t>NCX36P6S4</t>
  </si>
  <si>
    <t>NCX36Q3A1</t>
  </si>
  <si>
    <t>NCX36Q3A2</t>
  </si>
  <si>
    <t>NCX36Q3A3</t>
  </si>
  <si>
    <t>NCX36Q3B1</t>
  </si>
  <si>
    <t>NCX34R4F3</t>
  </si>
  <si>
    <t>NCX36Q3C1</t>
  </si>
  <si>
    <t>NCX36Q3C2</t>
  </si>
  <si>
    <t>NCX36Q3D1</t>
  </si>
  <si>
    <t>NCX36Q3D2</t>
  </si>
  <si>
    <t>NCX35H7A2</t>
  </si>
  <si>
    <t>NCX36Q3D3</t>
  </si>
  <si>
    <t>NCX36Q3E1</t>
  </si>
  <si>
    <t>NCX35H7C2</t>
  </si>
  <si>
    <t>NCX36Q3E2</t>
  </si>
  <si>
    <t>NCX36Q3E3</t>
  </si>
  <si>
    <t>NCX36Q3E4</t>
  </si>
  <si>
    <t>NCX35H7E2</t>
  </si>
  <si>
    <t>NCX36Q3F1</t>
  </si>
  <si>
    <t>NCX35H7MW1</t>
  </si>
  <si>
    <t>NCX36Q3S1</t>
  </si>
  <si>
    <t>NCX36Q3S2</t>
  </si>
  <si>
    <t>NCX36Q3S3</t>
  </si>
  <si>
    <t>NCX36Q3S4</t>
  </si>
  <si>
    <t>NCX35K8A2</t>
  </si>
  <si>
    <t>NCX36R0A1</t>
  </si>
  <si>
    <t>NCX35K8A3</t>
  </si>
  <si>
    <t>NCX36R0A2</t>
  </si>
  <si>
    <t>NCX36R0B1</t>
  </si>
  <si>
    <t>NCX35K8C1</t>
  </si>
  <si>
    <t>NCX36R0B2</t>
  </si>
  <si>
    <t>NCX36R0C1</t>
  </si>
  <si>
    <t>NCX36R0D1</t>
  </si>
  <si>
    <t>NCX35K8E2</t>
  </si>
  <si>
    <t>NCX36R0D2</t>
  </si>
  <si>
    <t>NCX36R0E1</t>
  </si>
  <si>
    <t>NCX36R0E2</t>
  </si>
  <si>
    <t>NCX36R0MW1</t>
  </si>
  <si>
    <t>NCX36R0MW2</t>
  </si>
  <si>
    <t>NCX35M2C2</t>
  </si>
  <si>
    <t>NCX36R0S1</t>
  </si>
  <si>
    <t>NCX35M2C3</t>
  </si>
  <si>
    <t>NCX36R0S2</t>
  </si>
  <si>
    <t>NCX35M2E1</t>
  </si>
  <si>
    <t>NCX34X6MW2</t>
  </si>
  <si>
    <t>NCX36R0S3</t>
  </si>
  <si>
    <t>NCX36S7A1</t>
  </si>
  <si>
    <t>NCX36S7A2</t>
  </si>
  <si>
    <t>NCX36S7A3</t>
  </si>
  <si>
    <t>NCX36S7B1</t>
  </si>
  <si>
    <t>NCX36S7B2</t>
  </si>
  <si>
    <t>NCX35M2S4</t>
  </si>
  <si>
    <t>NCX36S7B3</t>
  </si>
  <si>
    <t>NCX36S7C1</t>
  </si>
  <si>
    <t>NCX36S7C2</t>
  </si>
  <si>
    <t>NCX36S7C3</t>
  </si>
  <si>
    <t>NCX36S7C4</t>
  </si>
  <si>
    <t>NCX34Z0F3</t>
  </si>
  <si>
    <t>NCX36S7D1</t>
  </si>
  <si>
    <t>NCX36S7D2</t>
  </si>
  <si>
    <t>NCX36S7E1</t>
  </si>
  <si>
    <t>NCX36S7E2</t>
  </si>
  <si>
    <t>NCX36S7E3</t>
  </si>
  <si>
    <t>NCX36S7E4</t>
  </si>
  <si>
    <t>NCX36S7F1</t>
  </si>
  <si>
    <t>NCX36S7F2</t>
  </si>
  <si>
    <t>NCX36S7MW1</t>
  </si>
  <si>
    <t>NCX36S7S1</t>
  </si>
  <si>
    <t>NCX36S7S2</t>
  </si>
  <si>
    <t>NCX36S7S3</t>
  </si>
  <si>
    <t>NCX36S7S4</t>
  </si>
  <si>
    <t>NCX36S7S5</t>
  </si>
  <si>
    <t>NCX36S7S6</t>
  </si>
  <si>
    <t>NCX36S7S7</t>
  </si>
  <si>
    <t>NCX36S7S8</t>
  </si>
  <si>
    <t>NCX36S7S9</t>
  </si>
  <si>
    <t>NCX35R7F1</t>
  </si>
  <si>
    <t>NCX36V8A1</t>
  </si>
  <si>
    <t>NCX36V8A2</t>
  </si>
  <si>
    <t>NCX36V8E1</t>
  </si>
  <si>
    <t>NCX36V8S1</t>
  </si>
  <si>
    <t>NCX35R7S3</t>
  </si>
  <si>
    <t>NCX36W5A1</t>
  </si>
  <si>
    <t>NCX36W5B1</t>
  </si>
  <si>
    <t>NCX35S4A1</t>
  </si>
  <si>
    <t>NCX36W5C1</t>
  </si>
  <si>
    <t>NCX35S4B1</t>
  </si>
  <si>
    <t>NCX36W5E1</t>
  </si>
  <si>
    <t>NCX36W5E2</t>
  </si>
  <si>
    <t>NCX36W5MW1</t>
  </si>
  <si>
    <t>NCX35S4D2</t>
  </si>
  <si>
    <t>NCX36X2A1</t>
  </si>
  <si>
    <t>NCX35S4E1</t>
  </si>
  <si>
    <t>NCX36X2A2</t>
  </si>
  <si>
    <t>NCX36X2A3</t>
  </si>
  <si>
    <t>NCX35S4G1</t>
  </si>
  <si>
    <t>NCX36X2B1</t>
  </si>
  <si>
    <t>NCX36X2B2</t>
  </si>
  <si>
    <t>NCX36X2B3</t>
  </si>
  <si>
    <t>NCX36X2C1</t>
  </si>
  <si>
    <t>NCX36X2C2</t>
  </si>
  <si>
    <t>NCX36X2C3</t>
  </si>
  <si>
    <t>NCX36X2D1</t>
  </si>
  <si>
    <t>NCX36X2D2</t>
  </si>
  <si>
    <t>NCX36X2E1</t>
  </si>
  <si>
    <t>NCX36X2E2</t>
  </si>
  <si>
    <t>NCX36X2E3</t>
  </si>
  <si>
    <t>NCX36X2E4</t>
  </si>
  <si>
    <t>NCX35T1D2</t>
  </si>
  <si>
    <t>NCX36X2F1</t>
  </si>
  <si>
    <t>NCX36X2S1</t>
  </si>
  <si>
    <t>NCX35T1E2</t>
  </si>
  <si>
    <t>NCX36X2S2</t>
  </si>
  <si>
    <t>NCX36X2S3</t>
  </si>
  <si>
    <t>NCX36X2S4</t>
  </si>
  <si>
    <t>NCX36Y9A1</t>
  </si>
  <si>
    <t>NCX36Y9A2</t>
  </si>
  <si>
    <t>NCX36Y9A3</t>
  </si>
  <si>
    <t>NCX36Y9A4</t>
  </si>
  <si>
    <t>NCX36Y9B1</t>
  </si>
  <si>
    <t>NCX35T1S7</t>
  </si>
  <si>
    <t>NCX36Y9B2</t>
  </si>
  <si>
    <t>NCX36Y9B3</t>
  </si>
  <si>
    <t>NCX35W2A2</t>
  </si>
  <si>
    <t>NCX36Y9B4</t>
  </si>
  <si>
    <t>NCX36Y9C1</t>
  </si>
  <si>
    <t>NCX36Y9C2</t>
  </si>
  <si>
    <t>NCX36Y9C3</t>
  </si>
  <si>
    <t>NCX36Y9C4</t>
  </si>
  <si>
    <t>NCX36Y9D1</t>
  </si>
  <si>
    <t>NCX36Y9D2</t>
  </si>
  <si>
    <t>NCX35W2E3</t>
  </si>
  <si>
    <t>NCX36Y9D3</t>
  </si>
  <si>
    <t>NCX35W2F1</t>
  </si>
  <si>
    <t>NCX36Y9D4</t>
  </si>
  <si>
    <t>NCX35W2MW1</t>
  </si>
  <si>
    <t>NCX36Y9E1</t>
  </si>
  <si>
    <t>NCX36Y9E2</t>
  </si>
  <si>
    <t>NCX36Y9E3</t>
  </si>
  <si>
    <t>NCX36Y9E4</t>
  </si>
  <si>
    <t>NCX36Y9F1</t>
  </si>
  <si>
    <t>NCX35Y6C1</t>
  </si>
  <si>
    <t>NCX36Y9F2</t>
  </si>
  <si>
    <t>NCX35Y6E1</t>
  </si>
  <si>
    <t>NCX36Y9F3</t>
  </si>
  <si>
    <t>NCX36Y9MW1</t>
  </si>
  <si>
    <t>NCX36Y9MW2</t>
  </si>
  <si>
    <t>NCX36Y9S1</t>
  </si>
  <si>
    <t>NCX36Y9S10</t>
  </si>
  <si>
    <t>NCX36Y9S2</t>
  </si>
  <si>
    <t>NCX36Y9S3</t>
  </si>
  <si>
    <t>NCX36B8B3</t>
  </si>
  <si>
    <t>NCX36Y9S4</t>
  </si>
  <si>
    <t>NCX36Y9S5</t>
  </si>
  <si>
    <t>NCX36Y9S6</t>
  </si>
  <si>
    <t>NCX36B8C3</t>
  </si>
  <si>
    <t>NCX36Y9S7</t>
  </si>
  <si>
    <t>NCX36Y9S8</t>
  </si>
  <si>
    <t>NCX36Y9S9</t>
  </si>
  <si>
    <t>NCX37C8A1</t>
  </si>
  <si>
    <t>NCX37C8A2</t>
  </si>
  <si>
    <t>NCX37C8S1</t>
  </si>
  <si>
    <t>NCX36B8G1</t>
  </si>
  <si>
    <t>NCX37C8S2</t>
  </si>
  <si>
    <t>NCX36B8G2</t>
  </si>
  <si>
    <t>NCX37C8S3</t>
  </si>
  <si>
    <t>NCX37F9A1</t>
  </si>
  <si>
    <t>NCX37F9A2</t>
  </si>
  <si>
    <t>NCX37F9A3</t>
  </si>
  <si>
    <t>NCX37F9C1</t>
  </si>
  <si>
    <t>NCX37F9D1</t>
  </si>
  <si>
    <t>NCX37F9E1</t>
  </si>
  <si>
    <t>NCX36B8S6</t>
  </si>
  <si>
    <t>NCX37F9E2</t>
  </si>
  <si>
    <t>NCX37F9F1</t>
  </si>
  <si>
    <t>NCX36B8S8</t>
  </si>
  <si>
    <t>NCX37F9S1</t>
  </si>
  <si>
    <t>NCX37F9S2</t>
  </si>
  <si>
    <t>NCX37F9S4</t>
  </si>
  <si>
    <t>NCX37F9S6</t>
  </si>
  <si>
    <t>NCX37G6A1</t>
  </si>
  <si>
    <t>NCX37G6A2</t>
  </si>
  <si>
    <t>NCX37G6B1</t>
  </si>
  <si>
    <t>NCX37G6D1</t>
  </si>
  <si>
    <t>NCX37G6E1</t>
  </si>
  <si>
    <t>NCX37G6E2</t>
  </si>
  <si>
    <t>NCX37G6F1</t>
  </si>
  <si>
    <t>NCX37G6MW1</t>
  </si>
  <si>
    <t>NCX37G6S1</t>
  </si>
  <si>
    <t>NCX37G6S2</t>
  </si>
  <si>
    <t>NCX37G6S3</t>
  </si>
  <si>
    <t>NCX37H3A1</t>
  </si>
  <si>
    <t>NCX37H3C1</t>
  </si>
  <si>
    <t>NCX37H3E1</t>
  </si>
  <si>
    <t>NCX37H3S1</t>
  </si>
  <si>
    <t>NCX36F6E2</t>
  </si>
  <si>
    <t>NCX37H3S2</t>
  </si>
  <si>
    <t>NCX36F6E3</t>
  </si>
  <si>
    <t>NCX37J7A1</t>
  </si>
  <si>
    <t>NCX37J7B1</t>
  </si>
  <si>
    <t>NCX37J7B2</t>
  </si>
  <si>
    <t>NCX37J7C2</t>
  </si>
  <si>
    <t>NCX37J7D1</t>
  </si>
  <si>
    <t>NCX37J7E1</t>
  </si>
  <si>
    <t>NCX37J7E2</t>
  </si>
  <si>
    <t>NCX37J7E3</t>
  </si>
  <si>
    <t>NCX37J7MW1</t>
  </si>
  <si>
    <t>NCX36G3E3</t>
  </si>
  <si>
    <t>NCX37J7S1</t>
  </si>
  <si>
    <t>NCX37J7S2</t>
  </si>
  <si>
    <t>NCX37J7S4</t>
  </si>
  <si>
    <t>NCX36H0A1</t>
  </si>
  <si>
    <t>NCX37K4A1</t>
  </si>
  <si>
    <t>NCX37K4A2</t>
  </si>
  <si>
    <t>NCX37K4A3</t>
  </si>
  <si>
    <t>NCX37K4B1</t>
  </si>
  <si>
    <t>NCX37K4B2</t>
  </si>
  <si>
    <t>NCX37K4C1</t>
  </si>
  <si>
    <t>NCX37K4C2</t>
  </si>
  <si>
    <t>NCX36L8C2</t>
  </si>
  <si>
    <t>NCX37K4C3</t>
  </si>
  <si>
    <t>NCX37K4D1</t>
  </si>
  <si>
    <t>NCX37K4D2</t>
  </si>
  <si>
    <t>NCX37K4E1</t>
  </si>
  <si>
    <t>NCX37K4E2</t>
  </si>
  <si>
    <t>NCX37K4E3</t>
  </si>
  <si>
    <t>NCX37K4E4</t>
  </si>
  <si>
    <t>NCX37K4F1</t>
  </si>
  <si>
    <t>NCX37K4S1</t>
  </si>
  <si>
    <t>NCX37K4S2</t>
  </si>
  <si>
    <t>NCX37K4S3</t>
  </si>
  <si>
    <t>NCX37K4S4</t>
  </si>
  <si>
    <t>NCX37K4S5</t>
  </si>
  <si>
    <t>NCX36M5E2</t>
  </si>
  <si>
    <t>NCX37K4S6</t>
  </si>
  <si>
    <t>NCX37M8A1</t>
  </si>
  <si>
    <t>NCX36M5F2</t>
  </si>
  <si>
    <t>NCX37M8A2</t>
  </si>
  <si>
    <t>NCX37M8A3</t>
  </si>
  <si>
    <t>NCX37M8A4</t>
  </si>
  <si>
    <t>NCX37M8B1</t>
  </si>
  <si>
    <t>NCX37M8B2</t>
  </si>
  <si>
    <t>NCX37M8C1</t>
  </si>
  <si>
    <t>NCX37M8D1</t>
  </si>
  <si>
    <t>NCX37M8E1</t>
  </si>
  <si>
    <t>NCX36N2B3</t>
  </si>
  <si>
    <t>NCX37M8E2</t>
  </si>
  <si>
    <t>NCX37M8F1</t>
  </si>
  <si>
    <t>NCX36B8F2</t>
  </si>
  <si>
    <t>NCX37M8MW1</t>
  </si>
  <si>
    <t>NCX37M8S1DM</t>
  </si>
  <si>
    <t>NCX37M8S1</t>
  </si>
  <si>
    <t>NCX37M8S2</t>
  </si>
  <si>
    <t>NCX37M8S3</t>
  </si>
  <si>
    <t>NCX37M8S4</t>
  </si>
  <si>
    <t>NCX37M8S5</t>
  </si>
  <si>
    <t>NCX37N5A1</t>
  </si>
  <si>
    <t>NCX37N5B1</t>
  </si>
  <si>
    <t>NCX37N5C1</t>
  </si>
  <si>
    <t>NCX37N5C2</t>
  </si>
  <si>
    <t>NCX36P6B2</t>
  </si>
  <si>
    <t>NCX37N5D1</t>
  </si>
  <si>
    <t>NCX37N5D2</t>
  </si>
  <si>
    <t>NCX37N5E1</t>
  </si>
  <si>
    <t>NCX37N5E2</t>
  </si>
  <si>
    <t>NCX37N5E3</t>
  </si>
  <si>
    <t>NCX37N5F1</t>
  </si>
  <si>
    <t>NCX36P6E2</t>
  </si>
  <si>
    <t>NCX37N5F2</t>
  </si>
  <si>
    <t>NCX37N5S1</t>
  </si>
  <si>
    <t>NCX37N5S2</t>
  </si>
  <si>
    <t>NCX36D2F2</t>
  </si>
  <si>
    <t>NCX37N5S3</t>
  </si>
  <si>
    <t>NCX37N5S4</t>
  </si>
  <si>
    <t>NCX37N5S5</t>
  </si>
  <si>
    <t>NCX37P9A1</t>
  </si>
  <si>
    <t>NCX37P9C1</t>
  </si>
  <si>
    <t>NCX36Q3B2</t>
  </si>
  <si>
    <t>NCX37P9D1</t>
  </si>
  <si>
    <t>NCX37P9E1</t>
  </si>
  <si>
    <t>NCX37P9F1</t>
  </si>
  <si>
    <t>NCX37P9S1</t>
  </si>
  <si>
    <t>NCX37Q6A1</t>
  </si>
  <si>
    <t>NCX37Q6A2</t>
  </si>
  <si>
    <t>NCX37Q6A3</t>
  </si>
  <si>
    <t>NCX37Q6B1</t>
  </si>
  <si>
    <t>NCX37Q6C1</t>
  </si>
  <si>
    <t>NCX37Q6C2</t>
  </si>
  <si>
    <t>NCX37Q6D1</t>
  </si>
  <si>
    <t>NCX37Q6E1</t>
  </si>
  <si>
    <t>NCX37Q6E2</t>
  </si>
  <si>
    <t>NCX37Q6E3</t>
  </si>
  <si>
    <t>NCX37Q6F1</t>
  </si>
  <si>
    <t>NCX37Q6S1</t>
  </si>
  <si>
    <t>NCX37Q6S2</t>
  </si>
  <si>
    <t>NCX37Q6S3</t>
  </si>
  <si>
    <t>NCX36G3S3</t>
  </si>
  <si>
    <t>NCX37Q6S4</t>
  </si>
  <si>
    <t>NCX37R3A1</t>
  </si>
  <si>
    <t>NCX37R3A2</t>
  </si>
  <si>
    <t>NCX37R3A3</t>
  </si>
  <si>
    <t>NCX37R3B1</t>
  </si>
  <si>
    <t>NCX36R0F1</t>
  </si>
  <si>
    <t>NCX37R3B2</t>
  </si>
  <si>
    <t>NCX37R3C1</t>
  </si>
  <si>
    <t>NCX37R3C2</t>
  </si>
  <si>
    <t>NCX37R3D1</t>
  </si>
  <si>
    <t>NCX37R3D2</t>
  </si>
  <si>
    <t>NCX37R3D3</t>
  </si>
  <si>
    <t>NCX36R0S4</t>
  </si>
  <si>
    <t>NCX37R3E1</t>
  </si>
  <si>
    <t>NCX37R3E2</t>
  </si>
  <si>
    <t>NCX37R3E3</t>
  </si>
  <si>
    <t>NCX37R3E4</t>
  </si>
  <si>
    <t>NCX37R3E5</t>
  </si>
  <si>
    <t>NCX37R3F1</t>
  </si>
  <si>
    <t>NCX37R3F2</t>
  </si>
  <si>
    <t>NCX37R3S1</t>
  </si>
  <si>
    <t>NCX37R3S2</t>
  </si>
  <si>
    <t>NCX37R3S3</t>
  </si>
  <si>
    <t>NCX37R3S4</t>
  </si>
  <si>
    <t>NCX36S7D3</t>
  </si>
  <si>
    <t>NCX37R3S5</t>
  </si>
  <si>
    <t>NCX36S7D4</t>
  </si>
  <si>
    <t>NCX37R3S6</t>
  </si>
  <si>
    <t>NCX37T7A1</t>
  </si>
  <si>
    <t>NCX37T7A2</t>
  </si>
  <si>
    <t>NCX37T7A3</t>
  </si>
  <si>
    <t>NCX37T7A4</t>
  </si>
  <si>
    <t>NCX37T7A5</t>
  </si>
  <si>
    <t>NCX36S7MW2</t>
  </si>
  <si>
    <t>NCX37T7A6</t>
  </si>
  <si>
    <t>NCX37T7B1</t>
  </si>
  <si>
    <t>NCX36S7S10</t>
  </si>
  <si>
    <t>NCX37T7B2</t>
  </si>
  <si>
    <t>NCX37T7B3</t>
  </si>
  <si>
    <t>NCX37T7B4</t>
  </si>
  <si>
    <t>NCX37T7B5</t>
  </si>
  <si>
    <t>NCX37T7C1</t>
  </si>
  <si>
    <t>NCX37T7C2</t>
  </si>
  <si>
    <t>NCX37T7C3</t>
  </si>
  <si>
    <t>NCX37T7C4</t>
  </si>
  <si>
    <t>NCX37T7C5</t>
  </si>
  <si>
    <t>NCX37T7C6</t>
  </si>
  <si>
    <t>NCX36V8B1</t>
  </si>
  <si>
    <t>NCX37T7D1</t>
  </si>
  <si>
    <t>NCX36V8F1</t>
  </si>
  <si>
    <t>NCX37T7D2</t>
  </si>
  <si>
    <t>NCX37T7D3</t>
  </si>
  <si>
    <t>NCX36V8S2</t>
  </si>
  <si>
    <t>NCX37T7D4</t>
  </si>
  <si>
    <t>NCX37T7D5</t>
  </si>
  <si>
    <t>NCX37T7D6</t>
  </si>
  <si>
    <t>NCX37T7E1</t>
  </si>
  <si>
    <t>NCX37T7E2</t>
  </si>
  <si>
    <t>NCX36W5F1</t>
  </si>
  <si>
    <t>NCX37T7E3</t>
  </si>
  <si>
    <t>NCX37T7E4</t>
  </si>
  <si>
    <t>NCX36W5S1</t>
  </si>
  <si>
    <t>NCX36P6E3</t>
  </si>
  <si>
    <t>NCX37T7E5</t>
  </si>
  <si>
    <t>NCX37T7E6</t>
  </si>
  <si>
    <t>NCX37T7E7</t>
  </si>
  <si>
    <t>NCX37T7E8</t>
  </si>
  <si>
    <t>NCX37T7F1</t>
  </si>
  <si>
    <t>NCX36P6S5</t>
  </si>
  <si>
    <t>NCX37T7F2</t>
  </si>
  <si>
    <t>NCX37T7F3</t>
  </si>
  <si>
    <t>NCX37T7F4</t>
  </si>
  <si>
    <t>NCX36X2C4</t>
  </si>
  <si>
    <t>NCX37T7F5</t>
  </si>
  <si>
    <t>NCX37T7S1</t>
  </si>
  <si>
    <t>NCX37T7S10</t>
  </si>
  <si>
    <t>NCX36X2D3</t>
  </si>
  <si>
    <t>NCX37T7S11</t>
  </si>
  <si>
    <t>NCX37T7S12</t>
  </si>
  <si>
    <t>NCX37T7S2</t>
  </si>
  <si>
    <t>NCX37T7S3</t>
  </si>
  <si>
    <t>NCX37T7S4</t>
  </si>
  <si>
    <t>NCX37T7S5</t>
  </si>
  <si>
    <t>NCX37T7S6</t>
  </si>
  <si>
    <t>NCX36Q3E5</t>
  </si>
  <si>
    <t>NCX37T7S7</t>
  </si>
  <si>
    <t>NCX37T7S9</t>
  </si>
  <si>
    <t>NCX36Q3F2</t>
  </si>
  <si>
    <t>NCX37V1A1</t>
  </si>
  <si>
    <t>NCX36X2S5</t>
  </si>
  <si>
    <t>NCX37V1B1</t>
  </si>
  <si>
    <t>NCX37V1C1</t>
  </si>
  <si>
    <t>NCX37V1C2</t>
  </si>
  <si>
    <t>NCX37V1D1</t>
  </si>
  <si>
    <t>NCX37V1D2</t>
  </si>
  <si>
    <t>NCX37V1E1</t>
  </si>
  <si>
    <t>NCX37V1E2</t>
  </si>
  <si>
    <t>NCX37V1E3</t>
  </si>
  <si>
    <t>NCX37V1S1</t>
  </si>
  <si>
    <t>NCX36Y9B5</t>
  </si>
  <si>
    <t>NCX37V1S2</t>
  </si>
  <si>
    <t>NCX37V1S3</t>
  </si>
  <si>
    <t>NCX37Y2A1</t>
  </si>
  <si>
    <t>NCX37Y2B1</t>
  </si>
  <si>
    <t>NCX37Y2D1</t>
  </si>
  <si>
    <t>NCX37Y2E1</t>
  </si>
  <si>
    <t>NCX37Y2S1</t>
  </si>
  <si>
    <t>NCX37Y2S2</t>
  </si>
  <si>
    <t>NCX38B4B1</t>
  </si>
  <si>
    <t>NCX38B4C1</t>
  </si>
  <si>
    <t>NCX38B4D1</t>
  </si>
  <si>
    <t>NCX38B4S1</t>
  </si>
  <si>
    <t>NCX38B4S2</t>
  </si>
  <si>
    <t>NCX36Y9E5</t>
  </si>
  <si>
    <t>NCX38C1A1</t>
  </si>
  <si>
    <t>NCX36Y9E6</t>
  </si>
  <si>
    <t>NCX38C1A2</t>
  </si>
  <si>
    <t>NCX38C1B1</t>
  </si>
  <si>
    <t>NCX36Y9G1</t>
  </si>
  <si>
    <t>NCX38C1C1</t>
  </si>
  <si>
    <t>NCX36Y9G2</t>
  </si>
  <si>
    <t>NCX38C1C2</t>
  </si>
  <si>
    <t>NCX36Y9G3</t>
  </si>
  <si>
    <t>NCX38C1D1</t>
  </si>
  <si>
    <t>NCX38C1E1</t>
  </si>
  <si>
    <t>NCX38C1E2</t>
  </si>
  <si>
    <t>NCX38C1S1</t>
  </si>
  <si>
    <t>NCX38C1S2</t>
  </si>
  <si>
    <t>NCX38C1S3</t>
  </si>
  <si>
    <t>NCX38C1S4</t>
  </si>
  <si>
    <t>NCX38D8B1</t>
  </si>
  <si>
    <t>NCX38D8D1</t>
  </si>
  <si>
    <t>NCX38D8S1</t>
  </si>
  <si>
    <t>NCX38D8S2</t>
  </si>
  <si>
    <t>NCX38F2A1</t>
  </si>
  <si>
    <t>NCX38F2C1</t>
  </si>
  <si>
    <t>NCX37C8C1</t>
  </si>
  <si>
    <t>NCX38F2MW1</t>
  </si>
  <si>
    <t>NCX38F2MW2</t>
  </si>
  <si>
    <t>NCX38F2S1</t>
  </si>
  <si>
    <t>NCX38F2S2</t>
  </si>
  <si>
    <t>NCX38H6A1</t>
  </si>
  <si>
    <t>NCX38H6A2</t>
  </si>
  <si>
    <t>NCX38H6A3</t>
  </si>
  <si>
    <t>NCX37F9MW1</t>
  </si>
  <si>
    <t>NCX38H6B1</t>
  </si>
  <si>
    <t>NCX38H6B2</t>
  </si>
  <si>
    <t>NCX38H6C1</t>
  </si>
  <si>
    <t>NCX37F9S3</t>
  </si>
  <si>
    <t>NCX38H6D1</t>
  </si>
  <si>
    <t>NCX38H6E1</t>
  </si>
  <si>
    <t>NCX38H6E2</t>
  </si>
  <si>
    <t>NCX38H6E3</t>
  </si>
  <si>
    <t>NCX37G6C1</t>
  </si>
  <si>
    <t>NCX38H6F1</t>
  </si>
  <si>
    <t>NCX38H6MW1</t>
  </si>
  <si>
    <t>NCX38H6S1</t>
  </si>
  <si>
    <t>NCX38H6S2</t>
  </si>
  <si>
    <t>NCX38H6S3</t>
  </si>
  <si>
    <t>NCX38H6S4</t>
  </si>
  <si>
    <t>NCX38L4A1</t>
  </si>
  <si>
    <t>NCX38L4A2</t>
  </si>
  <si>
    <t>NCX37H3B1</t>
  </si>
  <si>
    <t>NCX38L4A3</t>
  </si>
  <si>
    <t>NCX38L4B1</t>
  </si>
  <si>
    <t>NCX38L4C1</t>
  </si>
  <si>
    <t>NCX37H3G1</t>
  </si>
  <si>
    <t>NCX38L4D1</t>
  </si>
  <si>
    <t>NCX38L4E1</t>
  </si>
  <si>
    <t>NCX38L4MW1</t>
  </si>
  <si>
    <t>NCX38L4S1</t>
  </si>
  <si>
    <t>NCX37J7A2</t>
  </si>
  <si>
    <t>NCX38L4S2</t>
  </si>
  <si>
    <t>NCX38L4S3</t>
  </si>
  <si>
    <t>NCX37J7C1</t>
  </si>
  <si>
    <t>NCX38L4S4</t>
  </si>
  <si>
    <t>NCX38L4S5</t>
  </si>
  <si>
    <t>NCX38P2A1</t>
  </si>
  <si>
    <t>NCX37J7D2</t>
  </si>
  <si>
    <t>NCX38P2A2</t>
  </si>
  <si>
    <t>NCX38P2A3</t>
  </si>
  <si>
    <t>NCX36X2F2</t>
  </si>
  <si>
    <t>NCX38P2B1</t>
  </si>
  <si>
    <t>NCX37J7F1</t>
  </si>
  <si>
    <t>NCX38P2B2</t>
  </si>
  <si>
    <t>NCX38P2B3</t>
  </si>
  <si>
    <t>NCX38P2C1</t>
  </si>
  <si>
    <t>NCX38P2C2</t>
  </si>
  <si>
    <t>NCX37J7S3</t>
  </si>
  <si>
    <t>NCX38P2C3</t>
  </si>
  <si>
    <t>NCX36X2S6</t>
  </si>
  <si>
    <t>NCX38P2C4</t>
  </si>
  <si>
    <t>NCX38P2C5</t>
  </si>
  <si>
    <t>NCX38P2D1</t>
  </si>
  <si>
    <t>NCX38P2D2</t>
  </si>
  <si>
    <t>NCX38P2D3</t>
  </si>
  <si>
    <t>NCX37K4B3</t>
  </si>
  <si>
    <t>NCX38P2D4</t>
  </si>
  <si>
    <t>NCX38P2D5</t>
  </si>
  <si>
    <t>NCX38P2E1</t>
  </si>
  <si>
    <t>NCX38P2E2</t>
  </si>
  <si>
    <t>NCX38P2E3</t>
  </si>
  <si>
    <t>NCX38P2E4</t>
  </si>
  <si>
    <t>NCX37K4D3</t>
  </si>
  <si>
    <t>NCX38P2E5</t>
  </si>
  <si>
    <t>NCX38P2E6</t>
  </si>
  <si>
    <t>NCX38P2F1</t>
  </si>
  <si>
    <t>NCX38P2F2</t>
  </si>
  <si>
    <t>NCX38P2MW1</t>
  </si>
  <si>
    <t>NCX37K4F2</t>
  </si>
  <si>
    <t>NCX38P2S1</t>
  </si>
  <si>
    <t>NCX38P2S2</t>
  </si>
  <si>
    <t>NCX38P2S3</t>
  </si>
  <si>
    <t>NCX38P2S4</t>
  </si>
  <si>
    <t>NCX38P2S5</t>
  </si>
  <si>
    <t>NCX38P2S6</t>
  </si>
  <si>
    <t>NCX38R6A1</t>
  </si>
  <si>
    <t>NCX38R6A2</t>
  </si>
  <si>
    <t>NCX38R6A3</t>
  </si>
  <si>
    <t>NCX38R6A4</t>
  </si>
  <si>
    <t>NCX38R6A5</t>
  </si>
  <si>
    <t>NCX37M8B3</t>
  </si>
  <si>
    <t>NCX38R6B1</t>
  </si>
  <si>
    <t>NCX38R6B2</t>
  </si>
  <si>
    <t>NCX38R6B3</t>
  </si>
  <si>
    <t>NCX38R6B4</t>
  </si>
  <si>
    <t>NCX38R6C1</t>
  </si>
  <si>
    <t>NCX37M8E3</t>
  </si>
  <si>
    <t>NCX38R6C2</t>
  </si>
  <si>
    <t>NCX38R6C3</t>
  </si>
  <si>
    <t>NCX38R6D1</t>
  </si>
  <si>
    <t>NCX38R6D2</t>
  </si>
  <si>
    <t>NCX38R6D3</t>
  </si>
  <si>
    <t>NCX38R6D4</t>
  </si>
  <si>
    <t>NCX38R6D5</t>
  </si>
  <si>
    <t>NCX38R6E1</t>
  </si>
  <si>
    <t>NCX37C8B1</t>
  </si>
  <si>
    <t>NCX38R6E10</t>
  </si>
  <si>
    <t>NCX38R6E2</t>
  </si>
  <si>
    <t>NCX37N5B2</t>
  </si>
  <si>
    <t>NCX38R6E3</t>
  </si>
  <si>
    <t>NCX38R6E4</t>
  </si>
  <si>
    <t>NCX38R6E5</t>
  </si>
  <si>
    <t>NCX38R6E6</t>
  </si>
  <si>
    <t>NCX38R6E7</t>
  </si>
  <si>
    <t>NCX37F9F2</t>
  </si>
  <si>
    <t>NCX38R6E8</t>
  </si>
  <si>
    <t>NCX38R6E9</t>
  </si>
  <si>
    <t>NCX38R6F1</t>
  </si>
  <si>
    <t>NCX38R6F2</t>
  </si>
  <si>
    <t>NCX38R6F3</t>
  </si>
  <si>
    <t>NCX38R6MW1</t>
  </si>
  <si>
    <t>NCX38R6MW2</t>
  </si>
  <si>
    <t>NCX38R6S1</t>
  </si>
  <si>
    <t>NCX38R6S2</t>
  </si>
  <si>
    <t>NCX37P9B1</t>
  </si>
  <si>
    <t>NCX38R6S3</t>
  </si>
  <si>
    <t>NCX38R6S4</t>
  </si>
  <si>
    <t>NCX38R6S5</t>
  </si>
  <si>
    <t>NCX37P9E2</t>
  </si>
  <si>
    <t>NCX38R6S6</t>
  </si>
  <si>
    <t>NCX38R6S7</t>
  </si>
  <si>
    <t>NCX38R6S8</t>
  </si>
  <si>
    <t>NCX38R6S9</t>
  </si>
  <si>
    <t>NCX38S3MW1</t>
  </si>
  <si>
    <t>NCX37Q6B2</t>
  </si>
  <si>
    <t>NCX38T0A1</t>
  </si>
  <si>
    <t>NCX38T0A2</t>
  </si>
  <si>
    <t>NCX38T0A3</t>
  </si>
  <si>
    <t>NCX37Q6D2</t>
  </si>
  <si>
    <t>NCX38T0B1</t>
  </si>
  <si>
    <t>NCX38T0B2</t>
  </si>
  <si>
    <t>NCX38T0B3</t>
  </si>
  <si>
    <t>NCX38T0B4</t>
  </si>
  <si>
    <t>NCX38T0C1</t>
  </si>
  <si>
    <t>NCX38T0C2</t>
  </si>
  <si>
    <t>NCX38T0C3</t>
  </si>
  <si>
    <t>NCX38T0C4</t>
  </si>
  <si>
    <t>NCX38T0C5</t>
  </si>
  <si>
    <t>NCX38T0D1</t>
  </si>
  <si>
    <t>NCX38T0D2</t>
  </si>
  <si>
    <t>NCX38T0D3</t>
  </si>
  <si>
    <t>NCX38T0D4</t>
  </si>
  <si>
    <t>NCX37R3C3</t>
  </si>
  <si>
    <t>NCX38T0D5</t>
  </si>
  <si>
    <t>NCX38T0D6</t>
  </si>
  <si>
    <t>NCX38T0E1</t>
  </si>
  <si>
    <t>NCX38T0E2</t>
  </si>
  <si>
    <t>NCX38T0E3</t>
  </si>
  <si>
    <t>NCX38T0E4</t>
  </si>
  <si>
    <t>NCX38T0E5</t>
  </si>
  <si>
    <t>NCX38T0E6</t>
  </si>
  <si>
    <t>NCX38T0F1</t>
  </si>
  <si>
    <t>NCX37R3E6</t>
  </si>
  <si>
    <t>NCX38T0F2</t>
  </si>
  <si>
    <t>NCX38T0S1</t>
  </si>
  <si>
    <t>NCX38T0S2</t>
  </si>
  <si>
    <t>NCX37R3F3</t>
  </si>
  <si>
    <t>NCX38T0S3</t>
  </si>
  <si>
    <t>NCX37R3F4</t>
  </si>
  <si>
    <t>NCX38T0S4</t>
  </si>
  <si>
    <t>NCX38T0S5</t>
  </si>
  <si>
    <t>NCX38T0S6</t>
  </si>
  <si>
    <t>NCX38T0S7</t>
  </si>
  <si>
    <t>NCX38T0S8</t>
  </si>
  <si>
    <t>NCX38T0S9</t>
  </si>
  <si>
    <t>NCX38W1A1</t>
  </si>
  <si>
    <t>NCX37R3S7</t>
  </si>
  <si>
    <t>NCX38W1A2</t>
  </si>
  <si>
    <t>NCX38W1A3</t>
  </si>
  <si>
    <t>NCX38W1B1</t>
  </si>
  <si>
    <t>NCX38W1B2</t>
  </si>
  <si>
    <t>NCX38W1C1</t>
  </si>
  <si>
    <t>NCX38W1C2</t>
  </si>
  <si>
    <t>NCX38W1D1</t>
  </si>
  <si>
    <t>NCX38W1D2</t>
  </si>
  <si>
    <t>NCX38W1E1</t>
  </si>
  <si>
    <t>NCX38W1E2</t>
  </si>
  <si>
    <t>NCX37T7B6</t>
  </si>
  <si>
    <t>NCX38W1F1</t>
  </si>
  <si>
    <t>NCX38W1MW1</t>
  </si>
  <si>
    <t>NCX38W1MW2</t>
  </si>
  <si>
    <t>NCX38W1S1</t>
  </si>
  <si>
    <t>NCX38W1S2</t>
  </si>
  <si>
    <t>NCX38W1S3</t>
  </si>
  <si>
    <t>NCX38W1S4</t>
  </si>
  <si>
    <t>NCX38W1S5</t>
  </si>
  <si>
    <t>NCX38W1S6</t>
  </si>
  <si>
    <t>NCX38X8A1</t>
  </si>
  <si>
    <t>NCX38X8C1</t>
  </si>
  <si>
    <t>NCX37T7E10</t>
  </si>
  <si>
    <t>NCX38X8E1</t>
  </si>
  <si>
    <t>NCX38X8MW1</t>
  </si>
  <si>
    <t>NCX37M8S6</t>
  </si>
  <si>
    <t>NCX38X8MW2</t>
  </si>
  <si>
    <t>NCX38X8S1</t>
  </si>
  <si>
    <t>NCX38X8S2</t>
  </si>
  <si>
    <t>NCX38X8S3</t>
  </si>
  <si>
    <t>NCX38Y5A1</t>
  </si>
  <si>
    <t>NCX38Y5B1</t>
  </si>
  <si>
    <t>NCX37T7E9</t>
  </si>
  <si>
    <t>NCX38Y5B2</t>
  </si>
  <si>
    <t>NCX38Y5C1</t>
  </si>
  <si>
    <t>NCX38Y5C2</t>
  </si>
  <si>
    <t>NCX37N5E4</t>
  </si>
  <si>
    <t>NCX38Y5D1</t>
  </si>
  <si>
    <t>NCX38Y5E1</t>
  </si>
  <si>
    <t>NCX38Y5S1</t>
  </si>
  <si>
    <t>NCX38Y5S2</t>
  </si>
  <si>
    <t>NCX38Y5S3</t>
  </si>
  <si>
    <t>NCX38Z2A1</t>
  </si>
  <si>
    <t>NCX38Z2C1</t>
  </si>
  <si>
    <t>NCX38Z2D1</t>
  </si>
  <si>
    <t>NCX38Z2D2</t>
  </si>
  <si>
    <t>NCX38Z2E1</t>
  </si>
  <si>
    <t>NCX38Z2E2</t>
  </si>
  <si>
    <t>NCX38Z2F1</t>
  </si>
  <si>
    <t>NCX38Z2MW1</t>
  </si>
  <si>
    <t>NCX37T7S8</t>
  </si>
  <si>
    <t>NCX38Z2S1</t>
  </si>
  <si>
    <t>NCX38Z2S2</t>
  </si>
  <si>
    <t>NCX38Z2S3</t>
  </si>
  <si>
    <t>NCX37V1A2</t>
  </si>
  <si>
    <t>NCX38Z2S4</t>
  </si>
  <si>
    <t>NCX39B7B1</t>
  </si>
  <si>
    <t>NCX39B7C1</t>
  </si>
  <si>
    <t>NCX39B7D1</t>
  </si>
  <si>
    <t>NCX39B7S1</t>
  </si>
  <si>
    <t>NCX39B7S2</t>
  </si>
  <si>
    <t>NCX37Q6F2</t>
  </si>
  <si>
    <t>NCX39D1A1</t>
  </si>
  <si>
    <t>NCX39D1B1</t>
  </si>
  <si>
    <t>NCX37V1F1</t>
  </si>
  <si>
    <t>NCX39D1C1</t>
  </si>
  <si>
    <t>NCX39D1D1</t>
  </si>
  <si>
    <t>NCX39D1E1</t>
  </si>
  <si>
    <t>NCX39D1E2</t>
  </si>
  <si>
    <t>NCX39D1E3</t>
  </si>
  <si>
    <t>NCX39D1F1</t>
  </si>
  <si>
    <t>NCX37Y2B2</t>
  </si>
  <si>
    <t>NCX39D1F2</t>
  </si>
  <si>
    <t>NCX37Y2C1</t>
  </si>
  <si>
    <t>NCX39D1S1</t>
  </si>
  <si>
    <t>NCX39D1S2</t>
  </si>
  <si>
    <t>NCX39D1S3</t>
  </si>
  <si>
    <t>NCX39D1S4</t>
  </si>
  <si>
    <t>NCX39F5C1</t>
  </si>
  <si>
    <t>NCX39F5D1</t>
  </si>
  <si>
    <t>NCX39F5E1</t>
  </si>
  <si>
    <t>NCX38B4E1</t>
  </si>
  <si>
    <t>NCX39F5S1</t>
  </si>
  <si>
    <t>NCX39G2C1</t>
  </si>
  <si>
    <t>NCX39G2D1</t>
  </si>
  <si>
    <t>NCX39G2S1</t>
  </si>
  <si>
    <t>NCX39G2S2</t>
  </si>
  <si>
    <t>NCX39H9A1</t>
  </si>
  <si>
    <t>NCX39H9A2</t>
  </si>
  <si>
    <t>NCX39H9B1</t>
  </si>
  <si>
    <t>NCX39H9C1</t>
  </si>
  <si>
    <t>NCX39H9C2</t>
  </si>
  <si>
    <t>NCX39H9D1</t>
  </si>
  <si>
    <t>NCX39H9E1</t>
  </si>
  <si>
    <t>NCX39H9F1</t>
  </si>
  <si>
    <t>NCX39H9F2</t>
  </si>
  <si>
    <t>NCX39H9S1</t>
  </si>
  <si>
    <t>NCX39H9S2</t>
  </si>
  <si>
    <t>NCX39H9S3</t>
  </si>
  <si>
    <t>NCX39H9S4</t>
  </si>
  <si>
    <t>NCX39K0B1</t>
  </si>
  <si>
    <t>NCX38D8S3</t>
  </si>
  <si>
    <t>NCX39K0C1</t>
  </si>
  <si>
    <t>NCX39K0E1</t>
  </si>
  <si>
    <t>NCX38F2B1</t>
  </si>
  <si>
    <t>NCX39K0MW1</t>
  </si>
  <si>
    <t>NCX38F2D1</t>
  </si>
  <si>
    <t>NCX39K0S1</t>
  </si>
  <si>
    <t>NCX39K0S2</t>
  </si>
  <si>
    <t>NCX39K0S3</t>
  </si>
  <si>
    <t>NCX39K0S4</t>
  </si>
  <si>
    <t>NCX39K0S5</t>
  </si>
  <si>
    <t>NCX39L7A1</t>
  </si>
  <si>
    <t>NCX39L7C1</t>
  </si>
  <si>
    <t>NCX39L7D1</t>
  </si>
  <si>
    <t>NCX39L7E1</t>
  </si>
  <si>
    <t>NCX39L7E2</t>
  </si>
  <si>
    <t>NCX38H6C2</t>
  </si>
  <si>
    <t>NCX39L7F1</t>
  </si>
  <si>
    <t>NCX39L7S1</t>
  </si>
  <si>
    <t>NCX38H6D2</t>
  </si>
  <si>
    <t>NCX39L7S2</t>
  </si>
  <si>
    <t>NCX39L7S3</t>
  </si>
  <si>
    <t>NCX39L7S4</t>
  </si>
  <si>
    <t>NCX39L7S5</t>
  </si>
  <si>
    <t>NCX39M4B1</t>
  </si>
  <si>
    <t>NCX38H6F2</t>
  </si>
  <si>
    <t>NCX39M4D1</t>
  </si>
  <si>
    <t>NCX39M4E1</t>
  </si>
  <si>
    <t>NCX38H6MW2</t>
  </si>
  <si>
    <t>NCX39M4E2</t>
  </si>
  <si>
    <t>NCX39M4MW1</t>
  </si>
  <si>
    <t>NCX39M4S1</t>
  </si>
  <si>
    <t>NCX39M4S2</t>
  </si>
  <si>
    <t>NCX39N1A1</t>
  </si>
  <si>
    <t>NCX39N1A2</t>
  </si>
  <si>
    <t>NCX39N1A3</t>
  </si>
  <si>
    <t>NCX39N1B1</t>
  </si>
  <si>
    <t>NCX39N1B2</t>
  </si>
  <si>
    <t>NCX39N1B3</t>
  </si>
  <si>
    <t>NCX39N1C1</t>
  </si>
  <si>
    <t>NCX39N1C2</t>
  </si>
  <si>
    <t>NCX39N1C3</t>
  </si>
  <si>
    <t>NCX39N1D1</t>
  </si>
  <si>
    <t>NCX38M1A1</t>
  </si>
  <si>
    <t>NCX39N1D2</t>
  </si>
  <si>
    <t>NCX38M1A2</t>
  </si>
  <si>
    <t>NCX39N1D3</t>
  </si>
  <si>
    <t>NCX38M1B1</t>
  </si>
  <si>
    <t>NCX39N1E1</t>
  </si>
  <si>
    <t>NCX38M1C1</t>
  </si>
  <si>
    <t>NCX39N1E2</t>
  </si>
  <si>
    <t>NCX38M1D1</t>
  </si>
  <si>
    <t>NCX39N1E3</t>
  </si>
  <si>
    <t>NCX38M1D2</t>
  </si>
  <si>
    <t>NCX39N1F1</t>
  </si>
  <si>
    <t>NCX39N1MW1</t>
  </si>
  <si>
    <t>NCX39N1S1</t>
  </si>
  <si>
    <t>NCX39N1S2</t>
  </si>
  <si>
    <t>NCX39N1S3</t>
  </si>
  <si>
    <t>NCX39N1S4</t>
  </si>
  <si>
    <t>NCX39P5A1</t>
  </si>
  <si>
    <t>NCX38P2B4</t>
  </si>
  <si>
    <t>NCX39P5B1</t>
  </si>
  <si>
    <t>NCX39P5B2</t>
  </si>
  <si>
    <t>NCX39P5C1</t>
  </si>
  <si>
    <t>NCX39P5D1</t>
  </si>
  <si>
    <t>NCX39P5D2</t>
  </si>
  <si>
    <t>NCX39P5E1</t>
  </si>
  <si>
    <t>NCX39P5F1</t>
  </si>
  <si>
    <t>NCX39P5MW1</t>
  </si>
  <si>
    <t>NCX39P5S1</t>
  </si>
  <si>
    <t>NCX39P5S2</t>
  </si>
  <si>
    <t>NCX39Q2A1</t>
  </si>
  <si>
    <t>NCX39Q2A2</t>
  </si>
  <si>
    <t>NCX39Q2B1</t>
  </si>
  <si>
    <t>NCX39Q2B2</t>
  </si>
  <si>
    <t>NCX39Q2C1</t>
  </si>
  <si>
    <t>NCX39Q2C2</t>
  </si>
  <si>
    <t>NCX39Q2D1</t>
  </si>
  <si>
    <t>NCX38P2E7</t>
  </si>
  <si>
    <t>NCX39Q2D2</t>
  </si>
  <si>
    <t>NCX38P2E8</t>
  </si>
  <si>
    <t>NCX39Q2E1</t>
  </si>
  <si>
    <t>NCX39Q2E2</t>
  </si>
  <si>
    <t>NCX39Q2E3</t>
  </si>
  <si>
    <t>NCX38P2F3</t>
  </si>
  <si>
    <t>NCX39Q2F1</t>
  </si>
  <si>
    <t>NCX39Q2MW1</t>
  </si>
  <si>
    <t>NCX39Q2MW2</t>
  </si>
  <si>
    <t>NCX39Q2S1</t>
  </si>
  <si>
    <t>NCX39Q2S2</t>
  </si>
  <si>
    <t>NCX39Q2S3</t>
  </si>
  <si>
    <t>NCX39Q2S4</t>
  </si>
  <si>
    <t>NCX39Q2S5</t>
  </si>
  <si>
    <t>NCX39T3A1</t>
  </si>
  <si>
    <t>NCX39T3B1</t>
  </si>
  <si>
    <t>NCX39T3C1</t>
  </si>
  <si>
    <t>NCX38C1S5</t>
  </si>
  <si>
    <t>NCX39T3D1</t>
  </si>
  <si>
    <t>NCX39T3D2</t>
  </si>
  <si>
    <t>NCX39T3E1</t>
  </si>
  <si>
    <t>NCX39T3F1</t>
  </si>
  <si>
    <t>NCX39T3F2</t>
  </si>
  <si>
    <t>NCX39T3F3</t>
  </si>
  <si>
    <t>NCX38D8S4</t>
  </si>
  <si>
    <t>NCX39T3S1</t>
  </si>
  <si>
    <t>NCX38R6C4</t>
  </si>
  <si>
    <t>NCX39T3S2</t>
  </si>
  <si>
    <t>NCX39T3S3</t>
  </si>
  <si>
    <t>NCX39T3S5</t>
  </si>
  <si>
    <t>NCX39T3S7</t>
  </si>
  <si>
    <t>NCX39V7A1</t>
  </si>
  <si>
    <t>NCX39V7B1</t>
  </si>
  <si>
    <t>NCX39V7B2</t>
  </si>
  <si>
    <t>NCX39V7C1</t>
  </si>
  <si>
    <t>NCX39V7C2</t>
  </si>
  <si>
    <t>NCX39V7C3</t>
  </si>
  <si>
    <t>NCX39V7D1</t>
  </si>
  <si>
    <t>NCX39V7D2</t>
  </si>
  <si>
    <t>NCX39V7D3</t>
  </si>
  <si>
    <t>NCX39V7E1</t>
  </si>
  <si>
    <t>NCX39V7E2</t>
  </si>
  <si>
    <t>NCX39V7E3</t>
  </si>
  <si>
    <t>NCX39V7E4</t>
  </si>
  <si>
    <t>NCX39V7E5</t>
  </si>
  <si>
    <t>NCX39V7F1</t>
  </si>
  <si>
    <t>NCX39V7F2</t>
  </si>
  <si>
    <t>NCX38H6F3</t>
  </si>
  <si>
    <t>NCX39V7S1</t>
  </si>
  <si>
    <t>NCX39V7S2</t>
  </si>
  <si>
    <t>NCX39V7S3</t>
  </si>
  <si>
    <t>NCX39V7S4</t>
  </si>
  <si>
    <t>NCX39V7S5</t>
  </si>
  <si>
    <t>NCX39V7S6</t>
  </si>
  <si>
    <t>NCX39Y8B1</t>
  </si>
  <si>
    <t>NCX39Y8D1</t>
  </si>
  <si>
    <t>NCX39Y8S1</t>
  </si>
  <si>
    <t>NCX38S3S1</t>
  </si>
  <si>
    <t>NCX40B5A1</t>
  </si>
  <si>
    <t>NCX40B5B1</t>
  </si>
  <si>
    <t>NCX40B5C1</t>
  </si>
  <si>
    <t>NCX40B5D1</t>
  </si>
  <si>
    <t>NCX38T0A4</t>
  </si>
  <si>
    <t>NCX40B5E1</t>
  </si>
  <si>
    <t>NCX40B5F1</t>
  </si>
  <si>
    <t>NCX40B5S1</t>
  </si>
  <si>
    <t>NCX40B5S2</t>
  </si>
  <si>
    <t>NCX40B5S3</t>
  </si>
  <si>
    <t>NCX40B5S4</t>
  </si>
  <si>
    <t>NCX40C2A1</t>
  </si>
  <si>
    <t>NCX40C2B1</t>
  </si>
  <si>
    <t>NCX40C2C1</t>
  </si>
  <si>
    <t>NCX40C2D1</t>
  </si>
  <si>
    <t>NCX40C2E1</t>
  </si>
  <si>
    <t>NCX40C2MW1</t>
  </si>
  <si>
    <t>NCX40C2S1</t>
  </si>
  <si>
    <t>NCX40C2S2</t>
  </si>
  <si>
    <t>NCX40C2S3</t>
  </si>
  <si>
    <t>NCX40D9A1</t>
  </si>
  <si>
    <t>NCX40D9B1</t>
  </si>
  <si>
    <t>NCX40D9B2</t>
  </si>
  <si>
    <t>NCX40D9C1</t>
  </si>
  <si>
    <t>NCX38T0E7</t>
  </si>
  <si>
    <t>NCX40D9C2</t>
  </si>
  <si>
    <t>NCX38T0E8</t>
  </si>
  <si>
    <t>NCX40D9D1</t>
  </si>
  <si>
    <t>NCX40D9D2</t>
  </si>
  <si>
    <t>NCX40D9D3</t>
  </si>
  <si>
    <t>NCX38T0F3</t>
  </si>
  <si>
    <t>NCX40D9D4</t>
  </si>
  <si>
    <t>NCX40D9E1</t>
  </si>
  <si>
    <t>NCX40D9E2</t>
  </si>
  <si>
    <t>NCX40D9E3</t>
  </si>
  <si>
    <t>NCX40D9E4</t>
  </si>
  <si>
    <t>NCX40D9F1</t>
  </si>
  <si>
    <t>NCX40D9F2</t>
  </si>
  <si>
    <t>NCX40D9MW1</t>
  </si>
  <si>
    <t>NCX40D9S1</t>
  </si>
  <si>
    <t>NCX40D9S2</t>
  </si>
  <si>
    <t>NCX40D9S3</t>
  </si>
  <si>
    <t>NCX40D9S4</t>
  </si>
  <si>
    <t>NCX40D9S5</t>
  </si>
  <si>
    <t>NCX40F3A1</t>
  </si>
  <si>
    <t>NCX40F3C1</t>
  </si>
  <si>
    <t>NCX38W1B3</t>
  </si>
  <si>
    <t>NCX40F3D1</t>
  </si>
  <si>
    <t>NCX40F3E1</t>
  </si>
  <si>
    <t>NCX40F3S1</t>
  </si>
  <si>
    <t>NCX40G0B1</t>
  </si>
  <si>
    <t>NCX40G0C1</t>
  </si>
  <si>
    <t>NCX40G0D1</t>
  </si>
  <si>
    <t>NCX40G0S1</t>
  </si>
  <si>
    <t>NCX40G0S2</t>
  </si>
  <si>
    <t>NCX40H7A1</t>
  </si>
  <si>
    <t>NCX40H7A2</t>
  </si>
  <si>
    <t>NCX40H7B1</t>
  </si>
  <si>
    <t>NCX40H7B2</t>
  </si>
  <si>
    <t>NCX40H7C1</t>
  </si>
  <si>
    <t>NCX40H7C2</t>
  </si>
  <si>
    <t>NCX40H7D1</t>
  </si>
  <si>
    <t>NCX40H7E1</t>
  </si>
  <si>
    <t>NCX40H7E2</t>
  </si>
  <si>
    <t>NCX40H7F1</t>
  </si>
  <si>
    <t>NCX38X8D1</t>
  </si>
  <si>
    <t>NCX40H7S1</t>
  </si>
  <si>
    <t>NCX40H7S2</t>
  </si>
  <si>
    <t>NCX40H7S3</t>
  </si>
  <si>
    <t>NCX40H7S4</t>
  </si>
  <si>
    <t>NCX38X8MW3</t>
  </si>
  <si>
    <t>NCX40H7S5</t>
  </si>
  <si>
    <t>NCX40J1A1</t>
  </si>
  <si>
    <t>NCX40J1B1</t>
  </si>
  <si>
    <t>NCX40J1MW1</t>
  </si>
  <si>
    <t>NCX38R6F4</t>
  </si>
  <si>
    <t>NCX40J1S1</t>
  </si>
  <si>
    <t>NCX38Y5A2</t>
  </si>
  <si>
    <t>NCX40K8A1</t>
  </si>
  <si>
    <t>NCX40K8A2</t>
  </si>
  <si>
    <t>NCX40K8A3</t>
  </si>
  <si>
    <t>NCX40K8B1</t>
  </si>
  <si>
    <t>NCX40K8B2</t>
  </si>
  <si>
    <t>NCX40K8C1</t>
  </si>
  <si>
    <t>NCX40K8C2</t>
  </si>
  <si>
    <t>NCX40K8D1</t>
  </si>
  <si>
    <t>NCX40K8D2</t>
  </si>
  <si>
    <t>NCX40K8D3</t>
  </si>
  <si>
    <t>NCX40K8E1</t>
  </si>
  <si>
    <t>NCX38Z2A2</t>
  </si>
  <si>
    <t>NCX40K8E2</t>
  </si>
  <si>
    <t>NCX38Z2B1</t>
  </si>
  <si>
    <t>NCX40K8MW1</t>
  </si>
  <si>
    <t>NCX40K8S1</t>
  </si>
  <si>
    <t>NCX40K8S2</t>
  </si>
  <si>
    <t>NCX40K8S3</t>
  </si>
  <si>
    <t>NCX40K8S4</t>
  </si>
  <si>
    <t>NCX40L5A1</t>
  </si>
  <si>
    <t>NCX40L5B1</t>
  </si>
  <si>
    <t>NCX40L5B2</t>
  </si>
  <si>
    <t>NCX40L5C1</t>
  </si>
  <si>
    <t>NCX40L5D1</t>
  </si>
  <si>
    <t>NCX40L5E1</t>
  </si>
  <si>
    <t>NCX40L5F1</t>
  </si>
  <si>
    <t>NCX40L5MW1</t>
  </si>
  <si>
    <t>NCX39B7E1</t>
  </si>
  <si>
    <t>NCX40L5S1</t>
  </si>
  <si>
    <t>NCX40L5S2</t>
  </si>
  <si>
    <t>NCX40M2A1</t>
  </si>
  <si>
    <t>NCX39B7S3</t>
  </si>
  <si>
    <t>NCX40M2A2</t>
  </si>
  <si>
    <t>NCX40M2B1</t>
  </si>
  <si>
    <t>NCX40M2C1</t>
  </si>
  <si>
    <t>NCX40M2C2</t>
  </si>
  <si>
    <t>NCX40M2D1</t>
  </si>
  <si>
    <t>NCX40M2MW1</t>
  </si>
  <si>
    <t>NCX40M2MW2</t>
  </si>
  <si>
    <t>NCX40M2S1</t>
  </si>
  <si>
    <t>NCX40M2S2</t>
  </si>
  <si>
    <t>NCX40M2S3</t>
  </si>
  <si>
    <t>NCX40N9A1</t>
  </si>
  <si>
    <t>NCX38T0F4</t>
  </si>
  <si>
    <t>NCX40N9B1</t>
  </si>
  <si>
    <t>NCX40N9B2</t>
  </si>
  <si>
    <t>NCX40N9C1</t>
  </si>
  <si>
    <t>NCX40N9C2</t>
  </si>
  <si>
    <t>NCX39F5F1</t>
  </si>
  <si>
    <t>NCX40N9D1</t>
  </si>
  <si>
    <t>NCX40N9D2</t>
  </si>
  <si>
    <t>NCX40N9D3</t>
  </si>
  <si>
    <t>NCX39G2E1</t>
  </si>
  <si>
    <t>NCX40N9E1</t>
  </si>
  <si>
    <t>NCX40N9E2</t>
  </si>
  <si>
    <t>NCX40N9E3</t>
  </si>
  <si>
    <t>NCX39G2S3</t>
  </si>
  <si>
    <t>NCX40N9S1</t>
  </si>
  <si>
    <t>NCX40N9S2</t>
  </si>
  <si>
    <t>NCX40N9S3</t>
  </si>
  <si>
    <t>NCX39H9A3</t>
  </si>
  <si>
    <t>NCX40N9S4</t>
  </si>
  <si>
    <t>NCX40N9S5</t>
  </si>
  <si>
    <t>NJN02L0A1</t>
  </si>
  <si>
    <t>NJN02L0A2</t>
  </si>
  <si>
    <t>NCX39H9D2</t>
  </si>
  <si>
    <t>NJN02L0A3</t>
  </si>
  <si>
    <t>NCX39H9D3</t>
  </si>
  <si>
    <t>NJN02L0A4</t>
  </si>
  <si>
    <t>NCX39H9D4</t>
  </si>
  <si>
    <t>NJN02L0B1</t>
  </si>
  <si>
    <t>NCX38W1D3</t>
  </si>
  <si>
    <t>NJN02L0B2</t>
  </si>
  <si>
    <t>NJN02L0B3</t>
  </si>
  <si>
    <t>NJN02L0C1</t>
  </si>
  <si>
    <t>NCX38W1E3</t>
  </si>
  <si>
    <t>NJN02L0C2</t>
  </si>
  <si>
    <t>NJN02L0C3</t>
  </si>
  <si>
    <t>NCX39K0A1</t>
  </si>
  <si>
    <t>NJN02L0C4</t>
  </si>
  <si>
    <t>NCX39K0A2</t>
  </si>
  <si>
    <t>NJN02L0D1</t>
  </si>
  <si>
    <t>NJN02L0D2</t>
  </si>
  <si>
    <t>NCX39K0D1</t>
  </si>
  <si>
    <t>NJN02L0D3</t>
  </si>
  <si>
    <t>NJN02L0D4</t>
  </si>
  <si>
    <t>NJN02L0E1</t>
  </si>
  <si>
    <t>NJN02L0E2</t>
  </si>
  <si>
    <t>NJN02L0E3</t>
  </si>
  <si>
    <t>NCX38W1S7</t>
  </si>
  <si>
    <t>NJN02L0E4</t>
  </si>
  <si>
    <t>NJN02L0E5</t>
  </si>
  <si>
    <t>NCX39L7B1</t>
  </si>
  <si>
    <t>NJN02L0F1</t>
  </si>
  <si>
    <t>NJN02L0F2</t>
  </si>
  <si>
    <t>NCX39L7D2</t>
  </si>
  <si>
    <t>NJN02L0MW1</t>
  </si>
  <si>
    <t>NJN02L0S1</t>
  </si>
  <si>
    <t>NJN02L0S2</t>
  </si>
  <si>
    <t>NJN02L0S3</t>
  </si>
  <si>
    <t>NJN02L0S4</t>
  </si>
  <si>
    <t>NJN02L0S5</t>
  </si>
  <si>
    <t>NJS55B9MW1</t>
  </si>
  <si>
    <t>NJS55B9MW2</t>
  </si>
  <si>
    <t>NJS55B9S1</t>
  </si>
  <si>
    <t>NCX39M4A1</t>
  </si>
  <si>
    <t>NJX04D0B1</t>
  </si>
  <si>
    <t>NJX04D0D1</t>
  </si>
  <si>
    <t>NCX39M4B2</t>
  </si>
  <si>
    <t>NJX04D0E1</t>
  </si>
  <si>
    <t>NJX04D0E2</t>
  </si>
  <si>
    <t>NCX39M4F1</t>
  </si>
  <si>
    <t>NJX04D0F1</t>
  </si>
  <si>
    <t>NJX04D0MW1</t>
  </si>
  <si>
    <t>NJX04D0S1</t>
  </si>
  <si>
    <t>NKB33L3A1</t>
  </si>
  <si>
    <t>NKB33L3A2</t>
  </si>
  <si>
    <t>NKB33L3A3</t>
  </si>
  <si>
    <t>NKB33L3B1</t>
  </si>
  <si>
    <t>NKB33L3B2</t>
  </si>
  <si>
    <t>NKB33L3C1</t>
  </si>
  <si>
    <t>NKB33L3C2</t>
  </si>
  <si>
    <t>NKB33L3D1</t>
  </si>
  <si>
    <t>NKB33L3D2</t>
  </si>
  <si>
    <t>NCX38Z2F2</t>
  </si>
  <si>
    <t>NKB33L3MW1</t>
  </si>
  <si>
    <t>NKB33L3S1</t>
  </si>
  <si>
    <t>NKB33L3S2</t>
  </si>
  <si>
    <t>NKB33L3S3</t>
  </si>
  <si>
    <t>NKH02F9C1</t>
  </si>
  <si>
    <t>NKH02F9D1</t>
  </si>
  <si>
    <t>NKH02F9E1</t>
  </si>
  <si>
    <t>NKH02F9F1</t>
  </si>
  <si>
    <t>NMK16P3B1</t>
  </si>
  <si>
    <t>NCX39D1F3</t>
  </si>
  <si>
    <t>NCX39Q2A3</t>
  </si>
  <si>
    <t>NCX39Q2C3</t>
  </si>
  <si>
    <t>NCX39T3B2</t>
  </si>
  <si>
    <t>NCX39T3E2</t>
  </si>
  <si>
    <t>NCX39T3MW1</t>
  </si>
  <si>
    <t>NCX39T3S4</t>
  </si>
  <si>
    <t>NCX39T3S6</t>
  </si>
  <si>
    <t>NCX39V7A2</t>
  </si>
  <si>
    <t>NCX39V7S7</t>
  </si>
  <si>
    <t>NCX39V7S8</t>
  </si>
  <si>
    <t>NCX39Y8C1</t>
  </si>
  <si>
    <t>NCX40B5E2</t>
  </si>
  <si>
    <t>NCX40B5F2</t>
  </si>
  <si>
    <t>NCX40B5S5</t>
  </si>
  <si>
    <t>NCX40C2F1</t>
  </si>
  <si>
    <t>NCX40C2MW2</t>
  </si>
  <si>
    <t>NCX40D9E5</t>
  </si>
  <si>
    <t>NCX39Q2S6</t>
  </si>
  <si>
    <t>NCX40F3F1</t>
  </si>
  <si>
    <t>NCX40H7D2</t>
  </si>
  <si>
    <t>NCX40J1C1</t>
  </si>
  <si>
    <t>NCX40J1S2</t>
  </si>
  <si>
    <t>NCX40K8C3</t>
  </si>
  <si>
    <t>NCX40K8E3</t>
  </si>
  <si>
    <t>NCX40K8E4</t>
  </si>
  <si>
    <t>NCX40K8F1</t>
  </si>
  <si>
    <t>NCX40B5E3</t>
  </si>
  <si>
    <t>NCX40K8S5</t>
  </si>
  <si>
    <t>NCX40L5C2</t>
  </si>
  <si>
    <t>NCX40M2B2</t>
  </si>
  <si>
    <t>NCX40M2D2</t>
  </si>
  <si>
    <t>NCX40M2E1</t>
  </si>
  <si>
    <t>NCX40M2E2</t>
  </si>
  <si>
    <t>NCX40M2E3</t>
  </si>
  <si>
    <t>NCX40M2S4</t>
  </si>
  <si>
    <t>NCX40N9A2</t>
  </si>
  <si>
    <t>NCX40N9E4</t>
  </si>
  <si>
    <t>NCX40N9F1</t>
  </si>
  <si>
    <t>NCX40G0E1</t>
  </si>
  <si>
    <t>NJN02L0B4</t>
  </si>
  <si>
    <t>NJN02L0E6</t>
  </si>
  <si>
    <t>NCX40H7S6</t>
  </si>
  <si>
    <t>NJN02L0F3</t>
  </si>
  <si>
    <t>NJX04D0C1</t>
  </si>
  <si>
    <t>NKB33L3E1</t>
  </si>
  <si>
    <t>NKH02F9E2</t>
  </si>
  <si>
    <t>NCX40K8S6</t>
  </si>
  <si>
    <t>NJN02L0S6</t>
  </si>
  <si>
    <t xml:space="preserve">Rel.code  </t>
  </si>
  <si>
    <t xml:space="preserve">Plaats  </t>
  </si>
  <si>
    <t>District</t>
  </si>
  <si>
    <t>Regio</t>
  </si>
  <si>
    <t>van</t>
  </si>
  <si>
    <t>t/m</t>
  </si>
  <si>
    <t>max.</t>
  </si>
  <si>
    <t>Peildatum</t>
  </si>
  <si>
    <t>Wildcard/Dispensatie</t>
  </si>
  <si>
    <t>Achilles (A)</t>
  </si>
  <si>
    <t>NCX11Y4</t>
  </si>
  <si>
    <t>ALMELO</t>
  </si>
  <si>
    <t>OOST</t>
  </si>
  <si>
    <t>Twente Noord-West</t>
  </si>
  <si>
    <t>Achilles (Hg)</t>
  </si>
  <si>
    <t>NCX11Z1</t>
  </si>
  <si>
    <t>DEN HAAG</t>
  </si>
  <si>
    <t>NOORDWEST</t>
  </si>
  <si>
    <t>Den Haag</t>
  </si>
  <si>
    <t>ACKC</t>
  </si>
  <si>
    <t>NCX12B6</t>
  </si>
  <si>
    <t>ALMKERK</t>
  </si>
  <si>
    <t>ZUIDWEST</t>
  </si>
  <si>
    <t>Alblasserwaard</t>
  </si>
  <si>
    <t>G</t>
  </si>
  <si>
    <t>Activitas</t>
  </si>
  <si>
    <t>NCX12D0</t>
  </si>
  <si>
    <t>MAURIK</t>
  </si>
  <si>
    <t>Vallei / Nederbetuwe</t>
  </si>
  <si>
    <t>ADO</t>
  </si>
  <si>
    <t>NCX12F4</t>
  </si>
  <si>
    <t>'S-GRAVENDEEL</t>
  </si>
  <si>
    <t>Zuid-Hollandse Eilanden</t>
  </si>
  <si>
    <t>VJ21</t>
  </si>
  <si>
    <t>ADOS</t>
  </si>
  <si>
    <t>NCX12G1</t>
  </si>
  <si>
    <t>HOORN NH</t>
  </si>
  <si>
    <t>Noordkop</t>
  </si>
  <si>
    <t>AKC (Al)</t>
  </si>
  <si>
    <t>NCX12L6</t>
  </si>
  <si>
    <t>AKC '54</t>
  </si>
  <si>
    <t>NCX12N0</t>
  </si>
  <si>
    <t>ANDEREN</t>
  </si>
  <si>
    <t>NOORD</t>
  </si>
  <si>
    <t>Midden-Drenthe/Noordenveld/Westerkwartier</t>
  </si>
  <si>
    <t>Aladna</t>
  </si>
  <si>
    <t>NCX12P4</t>
  </si>
  <si>
    <t>AALTEN</t>
  </si>
  <si>
    <t>Gelderland Oost</t>
  </si>
  <si>
    <t>Albatros</t>
  </si>
  <si>
    <t>NCX12Q1</t>
  </si>
  <si>
    <t>ZWIJNDRECHT</t>
  </si>
  <si>
    <t>ALO</t>
  </si>
  <si>
    <t>NCX12V6</t>
  </si>
  <si>
    <t>Altijd Kwiek</t>
  </si>
  <si>
    <t>NCX12Y7</t>
  </si>
  <si>
    <t>DE VEENHOOP</t>
  </si>
  <si>
    <t>Drachten/Gorredijk/Heerenveen</t>
  </si>
  <si>
    <t>Altior</t>
  </si>
  <si>
    <t>NCX12W3</t>
  </si>
  <si>
    <t>HEESWIJK-DINTHER</t>
  </si>
  <si>
    <t>ZUID</t>
  </si>
  <si>
    <t>Langstraat/Meierij B</t>
  </si>
  <si>
    <t>Amicitia</t>
  </si>
  <si>
    <t>NCX13D3</t>
  </si>
  <si>
    <t>VRIEZENVEEN</t>
  </si>
  <si>
    <t>Amsterdam</t>
  </si>
  <si>
    <t>NCX13G4</t>
  </si>
  <si>
    <t>AMSTERDAM</t>
  </si>
  <si>
    <t>Animo</t>
  </si>
  <si>
    <t>NCX13H1</t>
  </si>
  <si>
    <t>GELDERMALSEN</t>
  </si>
  <si>
    <t>Utrecht Rivierenland</t>
  </si>
  <si>
    <t>Antilopen/Lancyr Deelen</t>
  </si>
  <si>
    <t>NCX13J5</t>
  </si>
  <si>
    <t>LEUSDEN</t>
  </si>
  <si>
    <t>Veluwe W / Eemland</t>
  </si>
  <si>
    <t>Apeldoorn</t>
  </si>
  <si>
    <t>NCX36B8</t>
  </si>
  <si>
    <t>APELDOORN</t>
  </si>
  <si>
    <t>Veluwe M / Ijssel</t>
  </si>
  <si>
    <t>Apollo</t>
  </si>
  <si>
    <t>NCX13K2</t>
  </si>
  <si>
    <t>HEERHUGOWAARD</t>
  </si>
  <si>
    <t>Arcades</t>
  </si>
  <si>
    <t>NCX35H7</t>
  </si>
  <si>
    <t>ZEILBERG</t>
  </si>
  <si>
    <t>Limburg/Peel A</t>
  </si>
  <si>
    <t>Arena</t>
  </si>
  <si>
    <t>NCX13M6</t>
  </si>
  <si>
    <t>RHENEN</t>
  </si>
  <si>
    <t>Argo</t>
  </si>
  <si>
    <t>NCX13P7</t>
  </si>
  <si>
    <t>BEDUM</t>
  </si>
  <si>
    <t>Noord-Groningen/Oost-Groningen</t>
  </si>
  <si>
    <t>Argus</t>
  </si>
  <si>
    <t>NCX13Q4</t>
  </si>
  <si>
    <t>WEESP</t>
  </si>
  <si>
    <t>Astrantia</t>
  </si>
  <si>
    <t>NCX13T5</t>
  </si>
  <si>
    <t>MIDDELAAR</t>
  </si>
  <si>
    <t>Maas/Niers</t>
  </si>
  <si>
    <t>ASVD</t>
  </si>
  <si>
    <t>NCX13V9</t>
  </si>
  <si>
    <t>DRONTEN</t>
  </si>
  <si>
    <t>Noordwesthoek</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</si>
  <si>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</si>
  <si>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</si>
  <si>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</si>
  <si>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</si>
  <si>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</si>
  <si>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</si>
  <si>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</si>
  <si>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</si>
  <si>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</si>
  <si>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</si>
  <si>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</si>
  <si>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</si>
  <si>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</si>
  <si>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</si>
  <si>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</si>
  <si>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</si>
  <si>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Avanti (S)</t>
  </si>
  <si>
    <t>NCX14D6</t>
  </si>
  <si>
    <t>SCHIJNDEL</t>
  </si>
  <si>
    <t>Avanti/Post Makelaardij</t>
  </si>
  <si>
    <t>NCX14C9</t>
  </si>
  <si>
    <t>PIJNACKER</t>
  </si>
  <si>
    <t>Delft-Westland-Oostland</t>
  </si>
  <si>
    <t>Avereest</t>
  </si>
  <si>
    <t>NCX14F0</t>
  </si>
  <si>
    <t>DEDEMSVAART</t>
  </si>
  <si>
    <t>Zuid-Oost Drenthe/Zuid-West Drenthe</t>
  </si>
  <si>
    <t>AVO</t>
  </si>
  <si>
    <t>NCX38W1</t>
  </si>
  <si>
    <t>ASSEN</t>
  </si>
  <si>
    <t>AW/DTV</t>
  </si>
  <si>
    <t>NCX14G7</t>
  </si>
  <si>
    <t>Be Quick</t>
  </si>
  <si>
    <t>NCX14K5</t>
  </si>
  <si>
    <t>NULAND</t>
  </si>
  <si>
    <t>Langstraat/Meierij C</t>
  </si>
  <si>
    <t>BEP</t>
  </si>
  <si>
    <t>NCX14L2</t>
  </si>
  <si>
    <t>PURMEREND</t>
  </si>
  <si>
    <t>Zaanstreek/Waterland</t>
  </si>
  <si>
    <t>BIO</t>
  </si>
  <si>
    <t>NCX14N6</t>
  </si>
  <si>
    <t>OERLE</t>
  </si>
  <si>
    <t>Kempen/Dommel B</t>
  </si>
  <si>
    <t>BKC</t>
  </si>
  <si>
    <t>NCX14P0</t>
  </si>
  <si>
    <t>BRESKENS</t>
  </si>
  <si>
    <t>Bladella</t>
  </si>
  <si>
    <t>NCX14Q7</t>
  </si>
  <si>
    <t>BLADEL</t>
  </si>
  <si>
    <t>Blauw Wit (Ha)</t>
  </si>
  <si>
    <t>NCX14S1</t>
  </si>
  <si>
    <t>HANDEL</t>
  </si>
  <si>
    <t>Blauw Wit (K)</t>
  </si>
  <si>
    <t>NCX14T8</t>
  </si>
  <si>
    <t>KLOETINGE</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</si>
  <si>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</si>
  <si>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</si>
  <si>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</si>
  <si>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</si>
  <si>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</si>
  <si>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</si>
  <si>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</si>
  <si>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</si>
  <si>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</si>
  <si>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</si>
  <si>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</si>
  <si>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</si>
  <si>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</si>
  <si>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</si>
  <si>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</si>
  <si>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</si>
  <si>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</si>
  <si>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</si>
  <si>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</si>
  <si>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</si>
  <si>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</si>
  <si>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</si>
  <si>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</si>
  <si>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</si>
  <si>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</si>
  <si>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</si>
  <si>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</si>
  <si>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BREUGEL</t>
  </si>
  <si>
    <t>Langstraat/Meierij A</t>
  </si>
  <si>
    <t>Crescendo</t>
  </si>
  <si>
    <t>NCX15V5</t>
  </si>
  <si>
    <t>LEIDEN</t>
  </si>
  <si>
    <t>Leiden-Bollenstreek</t>
  </si>
  <si>
    <t>CSL</t>
  </si>
  <si>
    <t>NCX15W2</t>
  </si>
  <si>
    <t>BRITSUM</t>
  </si>
  <si>
    <t>Grou/Leeuwarden</t>
  </si>
  <si>
    <t>DAKOS</t>
  </si>
  <si>
    <t>NCX36N2</t>
  </si>
  <si>
    <t>SOMEREN</t>
  </si>
  <si>
    <t>Dalto/Klaverblad Verzekeringen</t>
  </si>
  <si>
    <t>NCX15X9</t>
  </si>
  <si>
    <t>DRIEBERGEN-RIJSENBURG</t>
  </si>
  <si>
    <t>Utrecht / Gooi</t>
  </si>
  <si>
    <t>DAW Schaijk</t>
  </si>
  <si>
    <t>NCX11K6</t>
  </si>
  <si>
    <t>SCHAIJK</t>
  </si>
  <si>
    <t>DDW</t>
  </si>
  <si>
    <t>NCX16B8</t>
  </si>
  <si>
    <t>HOOGE MIERDE</t>
  </si>
  <si>
    <t>Kempen/Dommel A</t>
  </si>
  <si>
    <t>De Corvers</t>
  </si>
  <si>
    <t>NCX15T1</t>
  </si>
  <si>
    <t>HILVERSUM</t>
  </si>
  <si>
    <t>De Eemvogels</t>
  </si>
  <si>
    <t>NCX10R2</t>
  </si>
  <si>
    <t>SOEST</t>
  </si>
  <si>
    <t>De Granaet</t>
  </si>
  <si>
    <t>NCX22X5</t>
  </si>
  <si>
    <t>DOKKUM</t>
  </si>
  <si>
    <t>De Hazenkamp</t>
  </si>
  <si>
    <t>NCX23M1</t>
  </si>
  <si>
    <t>NIJMEGEN</t>
  </si>
  <si>
    <t>Veluwe Zoom / Overbetuwe</t>
  </si>
  <si>
    <t>De Hoeve</t>
  </si>
  <si>
    <t>NCX24N1</t>
  </si>
  <si>
    <t>DE HOEVE</t>
  </si>
  <si>
    <t>Gaasterland/Ooststellingwerf/Weststellingwerf</t>
  </si>
  <si>
    <t>De Horst</t>
  </si>
  <si>
    <t>NCX24V7</t>
  </si>
  <si>
    <t>GROESBEEK</t>
  </si>
  <si>
    <t>Maas/Waal</t>
  </si>
  <si>
    <t>De Issel</t>
  </si>
  <si>
    <t>NCX24Z5</t>
  </si>
  <si>
    <t>ULFT</t>
  </si>
  <si>
    <t>De Kangeroe</t>
  </si>
  <si>
    <t>NCX25J6</t>
  </si>
  <si>
    <t>VEGHEL</t>
  </si>
  <si>
    <t>De Korfrakkers</t>
  </si>
  <si>
    <t>NCX26Q8</t>
  </si>
  <si>
    <t>ERP</t>
  </si>
  <si>
    <t>De Lauwers</t>
  </si>
  <si>
    <t>NCX27K9</t>
  </si>
  <si>
    <t>WARFSTERMOLEN</t>
  </si>
  <si>
    <t>De Meervogels</t>
  </si>
  <si>
    <t>NCX28L9</t>
  </si>
  <si>
    <t>ZOETERMEER</t>
  </si>
  <si>
    <t>De Meeuwen</t>
  </si>
  <si>
    <t>NCX28N3</t>
  </si>
  <si>
    <t>PUTTEN</t>
  </si>
  <si>
    <t>De Parabool</t>
  </si>
  <si>
    <t>NCX19Y8</t>
  </si>
  <si>
    <t>De Peelkorf</t>
  </si>
  <si>
    <t>NCX19Z5</t>
  </si>
  <si>
    <t>IJSSELSTEYN LB</t>
  </si>
  <si>
    <t>De Pein</t>
  </si>
  <si>
    <t>NCX20B5</t>
  </si>
  <si>
    <t>OPEINDE</t>
  </si>
  <si>
    <t>De Tovers</t>
  </si>
  <si>
    <t>NCX37X5</t>
  </si>
  <si>
    <t>HUIS TER HEIDE</t>
  </si>
  <si>
    <t>De Vinken</t>
  </si>
  <si>
    <t>NCX31W0</t>
  </si>
  <si>
    <t>VINKEVEEN</t>
  </si>
  <si>
    <t>De Wâlden</t>
  </si>
  <si>
    <t>NCX16N2</t>
  </si>
  <si>
    <t>OENTSJERK</t>
  </si>
  <si>
    <t>De Waterpoort</t>
  </si>
  <si>
    <t>NCX33F7</t>
  </si>
  <si>
    <t>SNEEK</t>
  </si>
  <si>
    <t>Débaldérin</t>
  </si>
  <si>
    <t>NCX16C5</t>
  </si>
  <si>
    <t>WAGENINGEN</t>
  </si>
  <si>
    <t>DeetosSnel</t>
  </si>
  <si>
    <t>NCX16D2</t>
  </si>
  <si>
    <t>DORDRECHT</t>
  </si>
  <si>
    <t>Deinum</t>
  </si>
  <si>
    <t>NCX36W5</t>
  </si>
  <si>
    <t>DEINUM</t>
  </si>
  <si>
    <t>DES (D)</t>
  </si>
  <si>
    <t>NCX16F6</t>
  </si>
  <si>
    <t>DELFT</t>
  </si>
  <si>
    <t>DES (N)</t>
  </si>
  <si>
    <t>NCX16G3</t>
  </si>
  <si>
    <t>NORG</t>
  </si>
  <si>
    <t>DES (V)</t>
  </si>
  <si>
    <t>NCX16H0</t>
  </si>
  <si>
    <t>VIERLINGSBEEK</t>
  </si>
  <si>
    <t>Devinco</t>
  </si>
  <si>
    <t>NCX16M5</t>
  </si>
  <si>
    <t>DEVENTER</t>
  </si>
  <si>
    <t>DFS</t>
  </si>
  <si>
    <t>NCX16P6</t>
  </si>
  <si>
    <t>BURGUM</t>
  </si>
  <si>
    <t>Diderna/Visser Sloopwerken</t>
  </si>
  <si>
    <t>NCX16Q3</t>
  </si>
  <si>
    <t>DIEREN</t>
  </si>
  <si>
    <t>Die Haghe</t>
  </si>
  <si>
    <t>NCX23G9</t>
  </si>
  <si>
    <t>Dijkvogels</t>
  </si>
  <si>
    <t>NCX10N4</t>
  </si>
  <si>
    <t>MAASDIJK</t>
  </si>
  <si>
    <t>Dindoa</t>
  </si>
  <si>
    <t>NCX16R0</t>
  </si>
  <si>
    <t>ERMELO</t>
  </si>
  <si>
    <t>DIO</t>
  </si>
  <si>
    <t>NCX16S7</t>
  </si>
  <si>
    <t>OOSTERWOLDE FR</t>
  </si>
  <si>
    <t>Diosa</t>
  </si>
  <si>
    <t>NCX08Q4</t>
  </si>
  <si>
    <t>BALGOY</t>
  </si>
  <si>
    <t>DKB</t>
  </si>
  <si>
    <t>NCX08S8</t>
  </si>
  <si>
    <t>BEST</t>
  </si>
  <si>
    <t>DKOD</t>
  </si>
  <si>
    <t>NCX08W6</t>
  </si>
  <si>
    <t>HEELSUM</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</si>
  <si>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</si>
  <si>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</si>
  <si>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</si>
  <si>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</si>
  <si>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</si>
  <si>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</si>
  <si>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</si>
  <si>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</si>
  <si>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</si>
  <si>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</si>
  <si>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</si>
  <si>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</si>
  <si>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</si>
  <si>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</si>
  <si>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</si>
  <si>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</si>
  <si>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</si>
  <si>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</si>
  <si>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</si>
  <si>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</si>
  <si>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</si>
  <si>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</si>
  <si>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</si>
  <si>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</si>
  <si>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</si>
  <si>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</si>
  <si>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</si>
  <si>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</si>
  <si>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</si>
  <si>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</si>
  <si>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Twente Oost</t>
  </si>
  <si>
    <t>DOT (O)</t>
  </si>
  <si>
    <t>NCX09M9</t>
  </si>
  <si>
    <t>OSS</t>
  </si>
  <si>
    <t>DOT (V)</t>
  </si>
  <si>
    <t>NCX09N6</t>
  </si>
  <si>
    <t>VLIERDEN</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</si>
  <si>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</si>
  <si>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</si>
  <si>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</si>
  <si>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</si>
  <si>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</si>
  <si>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</si>
  <si>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</si>
  <si>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</si>
  <si>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</si>
  <si>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</si>
  <si>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</si>
  <si>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</si>
  <si>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</si>
  <si>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</si>
  <si>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</si>
  <si>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</si>
  <si>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</si>
  <si>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</si>
  <si>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</si>
  <si>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WIJCKEL</t>
  </si>
  <si>
    <t>DTL</t>
  </si>
  <si>
    <t>NCX09Z0</t>
  </si>
  <si>
    <t>HANTUM</t>
  </si>
  <si>
    <t>DTS (E)</t>
  </si>
  <si>
    <t>NCX10B0</t>
  </si>
  <si>
    <t>ENKHUIZEN</t>
  </si>
  <si>
    <t>DTS (S)</t>
  </si>
  <si>
    <t>NCX10C7</t>
  </si>
  <si>
    <t>SURHUIZUM</t>
  </si>
  <si>
    <t>Duko</t>
  </si>
  <si>
    <t>NCX10G5</t>
  </si>
  <si>
    <t>DUIVEN</t>
  </si>
  <si>
    <t>Dunas</t>
  </si>
  <si>
    <t>NCX10F8</t>
  </si>
  <si>
    <t>DVO/Accountor</t>
  </si>
  <si>
    <t>NCX10H2</t>
  </si>
  <si>
    <t>BENNEKOM</t>
  </si>
  <si>
    <t>DVS '69</t>
  </si>
  <si>
    <t>NCX10J6</t>
  </si>
  <si>
    <t>HENDRIK-IDO-AMBACHT</t>
  </si>
  <si>
    <t>DWA</t>
  </si>
  <si>
    <t>NCX10L0</t>
  </si>
  <si>
    <t>WINSUM GN</t>
  </si>
  <si>
    <t>DWS</t>
  </si>
  <si>
    <t>NCX10M7</t>
  </si>
  <si>
    <t>KOOTWIJKERBROEK</t>
  </si>
  <si>
    <t>Eendracht</t>
  </si>
  <si>
    <t>NCX10S9</t>
  </si>
  <si>
    <t>MOOK</t>
  </si>
  <si>
    <t>EFC '58</t>
  </si>
  <si>
    <t>NCX11N7</t>
  </si>
  <si>
    <t>EKC 2000</t>
  </si>
  <si>
    <t>NCX10Y1</t>
  </si>
  <si>
    <t>EMMEN</t>
  </si>
  <si>
    <t>EKC Nääs</t>
  </si>
  <si>
    <t>NCX29K5</t>
  </si>
  <si>
    <t>EKCA/CIBOD</t>
  </si>
  <si>
    <t>NCX10Z8</t>
  </si>
  <si>
    <t>ARNHEM</t>
  </si>
  <si>
    <t>EKVA</t>
  </si>
  <si>
    <t>NCX11B3</t>
  </si>
  <si>
    <t>ALMERE</t>
  </si>
  <si>
    <t>Elburg</t>
  </si>
  <si>
    <t>NCX11C0</t>
  </si>
  <si>
    <t>ELBURG</t>
  </si>
  <si>
    <t>Elko</t>
  </si>
  <si>
    <t>NCX11D7</t>
  </si>
  <si>
    <t>ELIM</t>
  </si>
  <si>
    <t>Emergo</t>
  </si>
  <si>
    <t>NCX11H5</t>
  </si>
  <si>
    <t>SINT-MAARTENSDIJK</t>
  </si>
  <si>
    <t>Emmeloord</t>
  </si>
  <si>
    <t>NCX11J9</t>
  </si>
  <si>
    <t>EMMELOORD</t>
  </si>
  <si>
    <t>Erasmus</t>
  </si>
  <si>
    <t>NCX11L3</t>
  </si>
  <si>
    <t>ROTTERDAM</t>
  </si>
  <si>
    <t>Rotterdam Noord</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</si>
  <si>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</si>
  <si>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</si>
  <si>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</si>
  <si>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</si>
  <si>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</si>
  <si>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</si>
  <si>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</si>
  <si>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</si>
  <si>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</si>
  <si>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</si>
  <si>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</si>
  <si>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</si>
  <si>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</si>
  <si>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</si>
  <si>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</si>
  <si>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</si>
  <si>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</si>
  <si>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</si>
  <si>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</si>
  <si>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</si>
  <si>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</si>
  <si>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</si>
  <si>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</si>
  <si>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</si>
  <si>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</si>
  <si>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</si>
  <si>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</si>
  <si>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</si>
  <si>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</si>
  <si>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</si>
  <si>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</si>
  <si>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</si>
  <si>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</si>
  <si>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</si>
  <si>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</si>
  <si>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</si>
  <si>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</si>
  <si>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</si>
  <si>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</si>
  <si>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Focus</t>
  </si>
  <si>
    <t>NCX11F1</t>
  </si>
  <si>
    <t>ETTEN-LEUR</t>
  </si>
  <si>
    <t>Fortis</t>
  </si>
  <si>
    <t>NCX22B1</t>
  </si>
  <si>
    <t>OOST-SOUBURG</t>
  </si>
  <si>
    <t>Fortissimo</t>
  </si>
  <si>
    <t>NCX22D5</t>
  </si>
  <si>
    <t>IJSSELSTEIN UT</t>
  </si>
  <si>
    <t>Fortuna '74</t>
  </si>
  <si>
    <t>NCX22G6</t>
  </si>
  <si>
    <t>BERGHAREN</t>
  </si>
  <si>
    <t>Fortuna/Delta Logistiek</t>
  </si>
  <si>
    <t>NCX22H3</t>
  </si>
  <si>
    <t>Forward</t>
  </si>
  <si>
    <t>NCX22J7</t>
  </si>
  <si>
    <t>STEGGERDA</t>
  </si>
  <si>
    <t>Frigro</t>
  </si>
  <si>
    <t>NCX22K4</t>
  </si>
  <si>
    <t>GERKESKLOOSTER</t>
  </si>
  <si>
    <t>FSC</t>
  </si>
  <si>
    <t>NCX22F9</t>
  </si>
  <si>
    <t>KNEGSEL</t>
  </si>
  <si>
    <t>Furore</t>
  </si>
  <si>
    <t>NCX24P5</t>
  </si>
  <si>
    <t>KROMMENIE</t>
  </si>
  <si>
    <t>Futura</t>
  </si>
  <si>
    <t>NCX22M8</t>
  </si>
  <si>
    <t>Gazelle</t>
  </si>
  <si>
    <t>NCX22N5</t>
  </si>
  <si>
    <t>GUTTECOVEN</t>
  </si>
  <si>
    <t>Limburg/Peel C</t>
  </si>
  <si>
    <t>Gemini</t>
  </si>
  <si>
    <t>NCX22R3</t>
  </si>
  <si>
    <t>GOUDA</t>
  </si>
  <si>
    <t>Gouda</t>
  </si>
  <si>
    <t>GG/IJskoud de Beste</t>
  </si>
  <si>
    <t>NCX22Z9</t>
  </si>
  <si>
    <t>WORMER</t>
  </si>
  <si>
    <t>GKV (H)</t>
  </si>
  <si>
    <t>NCX22S0</t>
  </si>
  <si>
    <t>GKV/Enomics</t>
  </si>
  <si>
    <t>NCX22T7</t>
  </si>
  <si>
    <t>GORINCHEM</t>
  </si>
  <si>
    <t>Good Luck</t>
  </si>
  <si>
    <t>NCX22V1</t>
  </si>
  <si>
    <t>MIDDELHARNIS</t>
  </si>
  <si>
    <t>Goorecht</t>
  </si>
  <si>
    <t>NCX22W8</t>
  </si>
  <si>
    <t>HOOGEZAND</t>
  </si>
  <si>
    <t>Groen Zwart</t>
  </si>
  <si>
    <t>NCX23D8</t>
  </si>
  <si>
    <t>BORNE</t>
  </si>
  <si>
    <t>Haarlem</t>
  </si>
  <si>
    <t>NCX23F2</t>
  </si>
  <si>
    <t>Harich</t>
  </si>
  <si>
    <t>NCX23K7</t>
  </si>
  <si>
    <t>HARICH</t>
  </si>
  <si>
    <t>Harkema</t>
  </si>
  <si>
    <t>NCX23L4</t>
  </si>
  <si>
    <t>HARKEMA</t>
  </si>
  <si>
    <t>HBC</t>
  </si>
  <si>
    <t>NCX33H1</t>
  </si>
  <si>
    <t>HEEMSKERK-BEVERWIJK</t>
  </si>
  <si>
    <t>HBSV</t>
  </si>
  <si>
    <t>NCX23N8</t>
  </si>
  <si>
    <t>HOUT-BLERICK</t>
  </si>
  <si>
    <t>Limburg/Peel B</t>
  </si>
  <si>
    <t>Hebbes</t>
  </si>
  <si>
    <t>NCX23P2</t>
  </si>
  <si>
    <t>UTRECHT</t>
  </si>
  <si>
    <t>Heerenveen</t>
  </si>
  <si>
    <t>NCX14X6</t>
  </si>
  <si>
    <t>HEERENVEEN</t>
  </si>
  <si>
    <t>Helios</t>
  </si>
  <si>
    <t>NCX23T0</t>
  </si>
  <si>
    <t>CASTRICUM</t>
  </si>
  <si>
    <t>Hellas '63</t>
  </si>
  <si>
    <t>NCX23W1</t>
  </si>
  <si>
    <t>NUNSPEET</t>
  </si>
  <si>
    <t>Hemur Enge</t>
  </si>
  <si>
    <t>NCX23X8</t>
  </si>
  <si>
    <t>AMERONGEN</t>
  </si>
  <si>
    <t>Het Bosch</t>
  </si>
  <si>
    <t>NCX15G0</t>
  </si>
  <si>
    <t>LEXMOND</t>
  </si>
  <si>
    <t>Heumen</t>
  </si>
  <si>
    <t>NCX24C4</t>
  </si>
  <si>
    <t>HEUMEN</t>
  </si>
  <si>
    <t>HHCombi</t>
  </si>
  <si>
    <t>NCX23H6</t>
  </si>
  <si>
    <t>HOOGHALEN</t>
  </si>
  <si>
    <t>HHV</t>
  </si>
  <si>
    <t>NCX24D1</t>
  </si>
  <si>
    <t>HOLLANDSCHEVELD</t>
  </si>
  <si>
    <t>Hilversum</t>
  </si>
  <si>
    <t>NCX24G2</t>
  </si>
  <si>
    <t>HKC (Ha)</t>
  </si>
  <si>
    <t>NCX24H9</t>
  </si>
  <si>
    <t>HARDINXVELD-GIESSENDAM</t>
  </si>
  <si>
    <t>HKC (He)</t>
  </si>
  <si>
    <t>NCX24J3</t>
  </si>
  <si>
    <t>HENGELO OV</t>
  </si>
  <si>
    <t>HKC (U)</t>
  </si>
  <si>
    <t>NCX24K0</t>
  </si>
  <si>
    <t>HKV/Ons Eibernest</t>
  </si>
  <si>
    <t>NCX24L7</t>
  </si>
  <si>
    <t>Hoogkerk/Schelwald Optiek</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</si>
  <si>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</si>
  <si>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</si>
  <si>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</si>
  <si>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</si>
  <si>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</si>
  <si>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</si>
  <si>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</si>
  <si>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</si>
  <si>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</si>
  <si>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</si>
  <si>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</si>
  <si>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</si>
  <si>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</si>
  <si>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</si>
  <si>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</si>
  <si>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</si>
  <si>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</si>
  <si>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</si>
  <si>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</si>
  <si>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</si>
  <si>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</si>
  <si>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</si>
  <si>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Juventa</t>
  </si>
  <si>
    <t>NCX25H2</t>
  </si>
  <si>
    <t>HARDENBERG</t>
  </si>
  <si>
    <t>KCC/CK Kozijnen</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</si>
  <si>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</si>
  <si>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</si>
  <si>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</si>
  <si>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</si>
  <si>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</si>
  <si>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</si>
  <si>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</si>
  <si>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</si>
  <si>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</si>
  <si>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</si>
  <si>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</si>
  <si>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</si>
  <si>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</si>
  <si>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</si>
  <si>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</si>
  <si>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</si>
  <si>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</si>
  <si>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</si>
  <si>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</si>
  <si>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</si>
  <si>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</si>
  <si>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</si>
  <si>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</si>
  <si>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ALBLASSERDAM</t>
  </si>
  <si>
    <t>Kinea</t>
  </si>
  <si>
    <t>NCX25Y1</t>
  </si>
  <si>
    <t>DE KNIPE</t>
  </si>
  <si>
    <t>KIOS (N)</t>
  </si>
  <si>
    <t>NCX26B3</t>
  </si>
  <si>
    <t>NIEUW-VENNEP</t>
  </si>
  <si>
    <t>KIOS (R)</t>
  </si>
  <si>
    <t>NCX26C0</t>
  </si>
  <si>
    <t>RUINERWOLD</t>
  </si>
  <si>
    <t>KIOS '45</t>
  </si>
  <si>
    <t>NCX26D7</t>
  </si>
  <si>
    <t>SIBCULO</t>
  </si>
  <si>
    <t>Kleine Sluis</t>
  </si>
  <si>
    <t>NCX36H0</t>
  </si>
  <si>
    <t>ANNAPAULOWNA</t>
  </si>
  <si>
    <t>Klick '15</t>
  </si>
  <si>
    <t>NCX12K9</t>
  </si>
  <si>
    <t>WILBERTOORD</t>
  </si>
  <si>
    <t>Klimop (A)</t>
  </si>
  <si>
    <t>NCX26F1</t>
  </si>
  <si>
    <t>ASTEN</t>
  </si>
  <si>
    <t>Klimop (K)</t>
  </si>
  <si>
    <t>NCX26G8</t>
  </si>
  <si>
    <t>KEKERDOM</t>
  </si>
  <si>
    <t>KOAG</t>
  </si>
  <si>
    <t>NCX26J9</t>
  </si>
  <si>
    <t>KRIMPEN AAN DEN IJSSEL</t>
  </si>
  <si>
    <t>Korbatjo</t>
  </si>
  <si>
    <t>NCX26L3</t>
  </si>
  <si>
    <t>OUD BEIJERLAND</t>
  </si>
  <si>
    <t>Korbis</t>
  </si>
  <si>
    <t>NCX26M0</t>
  </si>
  <si>
    <t>WADDINXVEEN</t>
  </si>
  <si>
    <t>Korloo</t>
  </si>
  <si>
    <t>NCX26R5</t>
  </si>
  <si>
    <t>LOOSBROEK</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</si>
  <si>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</si>
  <si>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</si>
  <si>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</si>
  <si>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</si>
  <si>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</si>
  <si>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</si>
  <si>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</si>
  <si>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</si>
  <si>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</si>
  <si>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</si>
  <si>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</si>
  <si>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</si>
  <si>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</si>
  <si>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</si>
  <si>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</si>
  <si>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</si>
  <si>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</si>
  <si>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</si>
  <si>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KVC</t>
  </si>
  <si>
    <t>NCX26H5</t>
  </si>
  <si>
    <t>HOOGELOON</t>
  </si>
  <si>
    <t>KVK</t>
  </si>
  <si>
    <t>NCX27C3</t>
  </si>
  <si>
    <t>KAPELLE</t>
  </si>
  <si>
    <t>KVS '17</t>
  </si>
  <si>
    <t>NCX15C2</t>
  </si>
  <si>
    <t>KVS/Maritiem</t>
  </si>
  <si>
    <t>NCX27F4</t>
  </si>
  <si>
    <t>KVZ</t>
  </si>
  <si>
    <t>NCX27G1</t>
  </si>
  <si>
    <t>ZUTPHEN</t>
  </si>
  <si>
    <t>KZ Danaïden</t>
  </si>
  <si>
    <t>NCX15Y6</t>
  </si>
  <si>
    <t>KZ/Thermo4U</t>
  </si>
  <si>
    <t>NCX26K6</t>
  </si>
  <si>
    <t>KOOG AAN DE ZAAN</t>
  </si>
  <si>
    <t>LDODK/Rinsma Modeplein</t>
  </si>
  <si>
    <t>NCX27L6</t>
  </si>
  <si>
    <t>TERWISPEL-GORREDIJK</t>
  </si>
  <si>
    <t>Leeuwarden</t>
  </si>
  <si>
    <t>NCX27M3</t>
  </si>
  <si>
    <t>LEEUWARDEN</t>
  </si>
  <si>
    <t>Lemmer</t>
  </si>
  <si>
    <t>NCX27P4</t>
  </si>
  <si>
    <t>LEMMER</t>
  </si>
  <si>
    <t>Leonidas</t>
  </si>
  <si>
    <t>NCX27Q1</t>
  </si>
  <si>
    <t>NOORDWOLDE</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</si>
  <si>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</si>
  <si>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</si>
  <si>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</si>
  <si>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</si>
  <si>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</si>
  <si>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</si>
  <si>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</si>
  <si>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</si>
  <si>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</si>
  <si>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</si>
  <si>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</si>
  <si>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</si>
  <si>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</si>
  <si>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</si>
  <si>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</si>
  <si>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</si>
  <si>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</si>
  <si>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</si>
  <si>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</si>
  <si>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</si>
  <si>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</si>
  <si>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</si>
  <si>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</si>
  <si>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</si>
  <si>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</si>
  <si>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HOENSBROEK</t>
  </si>
  <si>
    <t>Meko '74</t>
  </si>
  <si>
    <t>NCX28Q4</t>
  </si>
  <si>
    <t>MEPPEL</t>
  </si>
  <si>
    <t>Melderslo</t>
  </si>
  <si>
    <t>NCX28R1</t>
  </si>
  <si>
    <t>MELDERSLO</t>
  </si>
  <si>
    <t>Melmac</t>
  </si>
  <si>
    <t>NJS55B9</t>
  </si>
  <si>
    <t>TILBURG</t>
  </si>
  <si>
    <t>Mélynas</t>
  </si>
  <si>
    <t>NCX10V0</t>
  </si>
  <si>
    <t>EERBEEK-BRUMMEN</t>
  </si>
  <si>
    <t>Merselo</t>
  </si>
  <si>
    <t>NCX28S8</t>
  </si>
  <si>
    <t>MERSELO</t>
  </si>
  <si>
    <t>Merwede/Multiplaat</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</si>
  <si>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</si>
  <si>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</si>
  <si>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</si>
  <si>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</si>
  <si>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</si>
  <si>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</si>
  <si>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</si>
  <si>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</si>
  <si>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</si>
  <si>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</si>
  <si>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</si>
  <si>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</si>
  <si>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</si>
  <si>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</si>
  <si>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</si>
  <si>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</si>
  <si>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</si>
  <si>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</si>
  <si>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</si>
  <si>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</si>
  <si>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</si>
  <si>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</si>
  <si>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</si>
  <si>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</si>
  <si>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</si>
  <si>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</si>
  <si>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</si>
  <si>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WAPSERVEEN</t>
  </si>
  <si>
    <t>MOSA '14</t>
  </si>
  <si>
    <t>NCX19P5</t>
  </si>
  <si>
    <t>MACHAREN-OIJEN</t>
  </si>
  <si>
    <t>Movado</t>
  </si>
  <si>
    <t>NCX29J8</t>
  </si>
  <si>
    <t>Nas</t>
  </si>
  <si>
    <t>NCX29L2</t>
  </si>
  <si>
    <t>BEUNINGEN GLD</t>
  </si>
  <si>
    <t>NDZW</t>
  </si>
  <si>
    <t>NCX16T4</t>
  </si>
  <si>
    <t>HAARSTEEG</t>
  </si>
  <si>
    <t>NeCa</t>
  </si>
  <si>
    <t>NCX32V6</t>
  </si>
  <si>
    <t>NETERSEL-CASTEREN</t>
  </si>
  <si>
    <t>Nexus</t>
  </si>
  <si>
    <t>NCX17S0</t>
  </si>
  <si>
    <t>SCHIEDAM</t>
  </si>
  <si>
    <t>Nic.</t>
  </si>
  <si>
    <t>NCX16V8</t>
  </si>
  <si>
    <t>NCX16W5</t>
  </si>
  <si>
    <t>PESSE</t>
  </si>
  <si>
    <t>Nieuwerkerk</t>
  </si>
  <si>
    <t>NCX16Y9</t>
  </si>
  <si>
    <t>NIEUWEKERK AAN DEN IJSSEL</t>
  </si>
  <si>
    <t>Nijnsel</t>
  </si>
  <si>
    <t>NCX17N5</t>
  </si>
  <si>
    <t>NIJNSEL</t>
  </si>
  <si>
    <t>Nikantes</t>
  </si>
  <si>
    <t>NCX16Z6</t>
  </si>
  <si>
    <t>HOOGVLIET ROTTERDAM</t>
  </si>
  <si>
    <t>NIO</t>
  </si>
  <si>
    <t>NCX17B1</t>
  </si>
  <si>
    <t>NKC (N)</t>
  </si>
  <si>
    <t>NCX17C8</t>
  </si>
  <si>
    <t>NOORDWIJK FR</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</si>
  <si>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</si>
  <si>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</si>
  <si>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</si>
  <si>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</si>
  <si>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</si>
  <si>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</si>
  <si>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</si>
  <si>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</si>
  <si>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</si>
  <si>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</si>
  <si>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</si>
  <si>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</si>
  <si>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</si>
  <si>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</si>
  <si>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</si>
  <si>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</si>
  <si>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</si>
  <si>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</si>
  <si>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</si>
  <si>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RINSUMAGEEST-BURDAARD</t>
  </si>
  <si>
    <t>ODC</t>
  </si>
  <si>
    <t>NCX18M1</t>
  </si>
  <si>
    <t>OMMEL</t>
  </si>
  <si>
    <t>ODIK</t>
  </si>
  <si>
    <t>NCX17T7</t>
  </si>
  <si>
    <t>BARNEVELD</t>
  </si>
  <si>
    <t>ODIO</t>
  </si>
  <si>
    <t>NCX17V1</t>
  </si>
  <si>
    <t>MILLINGEN AAN DE RIJN</t>
  </si>
  <si>
    <t>ODIS</t>
  </si>
  <si>
    <t>NCX17W8</t>
  </si>
  <si>
    <t>ELSLOO FR</t>
  </si>
  <si>
    <t>Odisco</t>
  </si>
  <si>
    <t>NCX17X5</t>
  </si>
  <si>
    <t>OLLAND</t>
  </si>
  <si>
    <t>ODO</t>
  </si>
  <si>
    <t>NCX18B4</t>
  </si>
  <si>
    <t>MAASLAND</t>
  </si>
  <si>
    <t>OEC</t>
  </si>
  <si>
    <t>NCX18F2</t>
  </si>
  <si>
    <t>HELMOND</t>
  </si>
  <si>
    <t>Oerterp</t>
  </si>
  <si>
    <t>NCX18G9</t>
  </si>
  <si>
    <t>URETERP</t>
  </si>
  <si>
    <t>OJC '98</t>
  </si>
  <si>
    <t>NCX18H6</t>
  </si>
  <si>
    <t>OKO/BIES</t>
  </si>
  <si>
    <t>NCX18J0</t>
  </si>
  <si>
    <t>OPENDE</t>
  </si>
  <si>
    <t>OKV</t>
  </si>
  <si>
    <t>NCX18K7</t>
  </si>
  <si>
    <t>OOSTZAAN</t>
  </si>
  <si>
    <t>Olympia (S)</t>
  </si>
  <si>
    <t>NCX18N8</t>
  </si>
  <si>
    <t>SPIJKENISSE</t>
  </si>
  <si>
    <t>Olympia (T)</t>
  </si>
  <si>
    <t>NCX18P2</t>
  </si>
  <si>
    <t>TWIJZEL</t>
  </si>
  <si>
    <t>Olympia '22</t>
  </si>
  <si>
    <t>NCX18R6</t>
  </si>
  <si>
    <t>BORCULO</t>
  </si>
  <si>
    <t>Olympus '58</t>
  </si>
  <si>
    <t>NCX18T0</t>
  </si>
  <si>
    <t>DOETINCHEM</t>
  </si>
  <si>
    <t>Omhoog</t>
  </si>
  <si>
    <t>NCX18V4</t>
  </si>
  <si>
    <t>BORKELENSCHAFT</t>
  </si>
  <si>
    <t>ONA</t>
  </si>
  <si>
    <t>NCX18X8</t>
  </si>
  <si>
    <t>OVERASSELT</t>
  </si>
  <si>
    <t>Onder Ons</t>
  </si>
  <si>
    <t>NCX18Y5</t>
  </si>
  <si>
    <t>OOSTERBEEK</t>
  </si>
  <si>
    <t>ONDO (G)</t>
  </si>
  <si>
    <t>NCX18Z2</t>
  </si>
  <si>
    <t>S-GRAVENZANDE</t>
  </si>
  <si>
    <t>ONDO (M)</t>
  </si>
  <si>
    <t>NCX19B7</t>
  </si>
  <si>
    <t>MIDDELBURG</t>
  </si>
  <si>
    <t>Ons Clubje</t>
  </si>
  <si>
    <t>NCX19C4</t>
  </si>
  <si>
    <t>Oost-Arnhem</t>
  </si>
  <si>
    <t>NCX17P9</t>
  </si>
  <si>
    <t>Oosterkwartier</t>
  </si>
  <si>
    <t>NCX19D1</t>
  </si>
  <si>
    <t>Oranje Nassau</t>
  </si>
  <si>
    <t>NCX19G2</t>
  </si>
  <si>
    <t>NCX19J3</t>
  </si>
  <si>
    <t>Oranje Wit (L)</t>
  </si>
  <si>
    <t>NCX19K0</t>
  </si>
  <si>
    <t>LEUNEN</t>
  </si>
  <si>
    <t>Oranje Zwart</t>
  </si>
  <si>
    <t>NCX19L7</t>
  </si>
  <si>
    <t>ZWOLLE</t>
  </si>
  <si>
    <t>Oranje Zwart/De Hoekse</t>
  </si>
  <si>
    <t>NCX19V7</t>
  </si>
  <si>
    <t>MIJNSHEERENLAND</t>
  </si>
  <si>
    <t>OVVO</t>
  </si>
  <si>
    <t>NCX19S6</t>
  </si>
  <si>
    <t>MAARSSEN</t>
  </si>
  <si>
    <t>OWK</t>
  </si>
  <si>
    <t>NCX19T3</t>
  </si>
  <si>
    <t>OOSTWOLD</t>
  </si>
  <si>
    <t>Oxalis</t>
  </si>
  <si>
    <t>NCX11M0</t>
  </si>
  <si>
    <t>HORST AAN DE MAAS</t>
  </si>
  <si>
    <t>OZC</t>
  </si>
  <si>
    <t>NCX19W4</t>
  </si>
  <si>
    <t>Paal Centraal</t>
  </si>
  <si>
    <t>NCX19X1</t>
  </si>
  <si>
    <t>Pallas '08</t>
  </si>
  <si>
    <t>NCX22L1</t>
  </si>
  <si>
    <t>Pernix</t>
  </si>
  <si>
    <t>NCX20C2</t>
  </si>
  <si>
    <t>Phenix '72</t>
  </si>
  <si>
    <t>NCX20D9</t>
  </si>
  <si>
    <t>GOOR</t>
  </si>
  <si>
    <t>Phoenix</t>
  </si>
  <si>
    <t>NCX20F3</t>
  </si>
  <si>
    <t>PKC/Vertom</t>
  </si>
  <si>
    <t>NCX20G0</t>
  </si>
  <si>
    <t>PAPENDRECHT</t>
  </si>
  <si>
    <t>Playing Girls</t>
  </si>
  <si>
    <t>NCX20H7</t>
  </si>
  <si>
    <t>NIFTRIK</t>
  </si>
  <si>
    <t>Prinses Irene</t>
  </si>
  <si>
    <t>NCX20K8</t>
  </si>
  <si>
    <t>NISTELRODE</t>
  </si>
  <si>
    <t>PSV/lifovragen.nl</t>
  </si>
  <si>
    <t>NCX20L5</t>
  </si>
  <si>
    <t>Purmer</t>
  </si>
  <si>
    <t>NCX20M2</t>
  </si>
  <si>
    <t>Quick '21</t>
  </si>
  <si>
    <t>NCX20R7</t>
  </si>
  <si>
    <t>OUDEGA GEM SMALLINGERLND</t>
  </si>
  <si>
    <t>Quick Up</t>
  </si>
  <si>
    <t>NCX20S4</t>
  </si>
  <si>
    <t>SINT AGATHA</t>
  </si>
  <si>
    <t>Rapid</t>
  </si>
  <si>
    <t>NCX20V5</t>
  </si>
  <si>
    <t>RDZ</t>
  </si>
  <si>
    <t>NCX20Z3</t>
  </si>
  <si>
    <t>ZEIST</t>
  </si>
  <si>
    <t>Ready '60</t>
  </si>
  <si>
    <t>NCX21C5</t>
  </si>
  <si>
    <t>ROERMOND</t>
  </si>
  <si>
    <t>Reehorst '45</t>
  </si>
  <si>
    <t>NCX21D2</t>
  </si>
  <si>
    <t>EDE GLD</t>
  </si>
  <si>
    <t>Reeuwijk</t>
  </si>
  <si>
    <t>NCX21F6</t>
  </si>
  <si>
    <t>REEUWIJK</t>
  </si>
  <si>
    <t>Refleks</t>
  </si>
  <si>
    <t>NCX21G3</t>
  </si>
  <si>
    <t>RIJSWIJK ZH</t>
  </si>
  <si>
    <t>Reflex</t>
  </si>
  <si>
    <t>NCX21H0</t>
  </si>
  <si>
    <t>WOERDEN</t>
  </si>
  <si>
    <t>Regio '72</t>
  </si>
  <si>
    <t>NCX21K1</t>
  </si>
  <si>
    <t>VAASSEN</t>
  </si>
  <si>
    <t>Revival</t>
  </si>
  <si>
    <t>NCX21L8</t>
  </si>
  <si>
    <t>TERSCHUUR</t>
  </si>
  <si>
    <t>Rheko</t>
  </si>
  <si>
    <t>NCX21M5</t>
  </si>
  <si>
    <t>RHEDEN</t>
  </si>
  <si>
    <t>Rietvogels</t>
  </si>
  <si>
    <t>NCX38X8</t>
  </si>
  <si>
    <t>RIETHOVEN</t>
  </si>
  <si>
    <t>Rigtersbleek</t>
  </si>
  <si>
    <t>NCX38Y5</t>
  </si>
  <si>
    <t>Rijko</t>
  </si>
  <si>
    <t>NMK16P3</t>
  </si>
  <si>
    <t>RIJKEVORSEL</t>
  </si>
  <si>
    <t>BELGIE</t>
  </si>
  <si>
    <t>België</t>
  </si>
  <si>
    <t>Ritola</t>
  </si>
  <si>
    <t>NCX38Z2</t>
  </si>
  <si>
    <t>ZUIDLAREN</t>
  </si>
  <si>
    <t>Rivalen</t>
  </si>
  <si>
    <t>NCX39B7</t>
  </si>
  <si>
    <t>DOESBURG</t>
  </si>
  <si>
    <t>Roda</t>
  </si>
  <si>
    <t>NCX39D1</t>
  </si>
  <si>
    <t>WESTZAAN</t>
  </si>
  <si>
    <t>Roda '70</t>
  </si>
  <si>
    <t>NCX39F5</t>
  </si>
  <si>
    <t>DELFZIJL</t>
  </si>
  <si>
    <t>Rodenburg</t>
  </si>
  <si>
    <t>NCX39H9</t>
  </si>
  <si>
    <t>LEEK</t>
  </si>
  <si>
    <t>ROG</t>
  </si>
  <si>
    <t>NCX39K0</t>
  </si>
  <si>
    <t>Rohda</t>
  </si>
  <si>
    <t>NCX39L7</t>
  </si>
  <si>
    <t>Roka</t>
  </si>
  <si>
    <t>NCX39M4</t>
  </si>
  <si>
    <t>BEESEL</t>
  </si>
  <si>
    <t>Rood-Wit</t>
  </si>
  <si>
    <t>NCX39N1</t>
  </si>
  <si>
    <t>WEZEP</t>
  </si>
  <si>
    <t>Rooi</t>
  </si>
  <si>
    <t>NCX15R7</t>
  </si>
  <si>
    <t>SINT-OEDENRODE</t>
  </si>
  <si>
    <t>Roreko</t>
  </si>
  <si>
    <t>NCX39P5</t>
  </si>
  <si>
    <t>DE WIJK</t>
  </si>
  <si>
    <t>Rosolo</t>
  </si>
  <si>
    <t>NCX39Q2</t>
  </si>
  <si>
    <t>REUSEL</t>
  </si>
  <si>
    <t>Rust Roest</t>
  </si>
  <si>
    <t>NCX39T3</t>
  </si>
  <si>
    <t>RWA</t>
  </si>
  <si>
    <t>NCX39V7</t>
  </si>
  <si>
    <t>POORTUGAAL</t>
  </si>
  <si>
    <t>Samen Een</t>
  </si>
  <si>
    <t>NCX39Y8</t>
  </si>
  <si>
    <t>GIETHOORN</t>
  </si>
  <si>
    <t>Scheldevogels</t>
  </si>
  <si>
    <t>NCX40B5</t>
  </si>
  <si>
    <t>BERGEN OP ZOOM</t>
  </si>
  <si>
    <t>SCMH</t>
  </si>
  <si>
    <t>NCX40C2</t>
  </si>
  <si>
    <t>MARIAHEIDE</t>
  </si>
  <si>
    <t>SCO/Motip Dupli</t>
  </si>
  <si>
    <t>NCX40D9</t>
  </si>
  <si>
    <t>OLDEHOLTPADE</t>
  </si>
  <si>
    <t>SDDL</t>
  </si>
  <si>
    <t>NCX40F3</t>
  </si>
  <si>
    <t>DEMEN</t>
  </si>
  <si>
    <t>SDO (H)</t>
  </si>
  <si>
    <t>NCX40G0</t>
  </si>
  <si>
    <t>HILLEGOM</t>
  </si>
  <si>
    <t>SDO (S)</t>
  </si>
  <si>
    <t>NCX40J1</t>
  </si>
  <si>
    <t>SCHOONOORD</t>
  </si>
  <si>
    <t>SDO (V)</t>
  </si>
  <si>
    <t>NCX40K8</t>
  </si>
  <si>
    <t>VELDHOVEN</t>
  </si>
  <si>
    <t>SDO (W)</t>
  </si>
  <si>
    <t>NCX40L5</t>
  </si>
  <si>
    <t>WESTERHAAR</t>
  </si>
  <si>
    <t>SDO '99</t>
  </si>
  <si>
    <t>NCX40M2</t>
  </si>
  <si>
    <t>LAGE MIERDE</t>
  </si>
  <si>
    <t>SDO/Fiable</t>
  </si>
  <si>
    <t>NCX40H7</t>
  </si>
  <si>
    <t>KAMERIK</t>
  </si>
  <si>
    <t>Seolto</t>
  </si>
  <si>
    <t>NCX40N9</t>
  </si>
  <si>
    <t>VLISSINGEN</t>
  </si>
  <si>
    <t>SEV</t>
  </si>
  <si>
    <t>NCX29Q7</t>
  </si>
  <si>
    <t>ZELHEM</t>
  </si>
  <si>
    <t>SGV</t>
  </si>
  <si>
    <t>NCX29S1</t>
  </si>
  <si>
    <t>CULEMBORG</t>
  </si>
  <si>
    <t>SIM</t>
  </si>
  <si>
    <t>NCX29T8</t>
  </si>
  <si>
    <t>NIEUWEBRUG</t>
  </si>
  <si>
    <t>SIOS '61</t>
  </si>
  <si>
    <t>NCX29W9</t>
  </si>
  <si>
    <t>VELP GLD</t>
  </si>
  <si>
    <t>SIOS/Jumbo Wolvega</t>
  </si>
  <si>
    <t>NCX29V2</t>
  </si>
  <si>
    <t>WOLVEGA</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</si>
  <si>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</si>
  <si>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</si>
  <si>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</si>
  <si>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</si>
  <si>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</si>
  <si>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</si>
  <si>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</si>
  <si>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</si>
  <si>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</si>
  <si>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</si>
  <si>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</si>
  <si>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</si>
  <si>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</si>
  <si>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</si>
  <si>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</si>
  <si>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</si>
  <si>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</si>
  <si>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</si>
  <si>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ZEVENHUIZEN</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</si>
  <si>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</si>
  <si>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</si>
  <si>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</si>
  <si>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</si>
  <si>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</si>
  <si>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</si>
  <si>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</si>
  <si>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</si>
  <si>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</si>
  <si>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</si>
  <si>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</si>
  <si>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</si>
  <si>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</si>
  <si>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</si>
  <si>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</si>
  <si>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</si>
  <si>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</si>
  <si>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</si>
  <si>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</si>
  <si>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Badhoevedorp</t>
  </si>
  <si>
    <t>NCX14H4</t>
  </si>
  <si>
    <t>BADHOEVEDORP</t>
  </si>
  <si>
    <t>Sporting Delta</t>
  </si>
  <si>
    <t>NCX31C0</t>
  </si>
  <si>
    <t>Sporting ST</t>
  </si>
  <si>
    <t>NJX04D0</t>
  </si>
  <si>
    <t>SWOLGEN</t>
  </si>
  <si>
    <t>Sporting Trigon</t>
  </si>
  <si>
    <t>NCX35S4</t>
  </si>
  <si>
    <t>Sporting West/Bonarius.com</t>
  </si>
  <si>
    <t>NCX35T1</t>
  </si>
  <si>
    <t>Springfield</t>
  </si>
  <si>
    <t>NCX35W2</t>
  </si>
  <si>
    <t>HOEVEN</t>
  </si>
  <si>
    <t>Stadskanaal '74</t>
  </si>
  <si>
    <t>NCX35Y6</t>
  </si>
  <si>
    <t>STADSKANAAL</t>
  </si>
  <si>
    <t>Stip</t>
  </si>
  <si>
    <t>NCX39G2</t>
  </si>
  <si>
    <t>ROSMALEN</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</si>
  <si>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</si>
  <si>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</si>
  <si>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</si>
  <si>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</si>
  <si>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</si>
  <si>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</si>
  <si>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</si>
  <si>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</si>
  <si>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</si>
  <si>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</si>
  <si>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</si>
  <si>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</si>
  <si>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</si>
  <si>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</si>
  <si>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</si>
  <si>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</si>
  <si>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</si>
  <si>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</si>
  <si>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</si>
  <si>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</si>
  <si>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</si>
  <si>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</si>
  <si>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</si>
  <si>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</si>
  <si>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</si>
  <si>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</si>
  <si>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</si>
  <si>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</si>
  <si>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</si>
  <si>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</si>
  <si>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Telstar/Schoonderbeek</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</si>
  <si>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</si>
  <si>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</si>
  <si>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</si>
  <si>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</si>
  <si>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</si>
  <si>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</si>
  <si>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</si>
  <si>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</si>
  <si>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</si>
  <si>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</si>
  <si>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</si>
  <si>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</si>
  <si>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</si>
  <si>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</si>
  <si>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</si>
  <si>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</si>
  <si>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</si>
  <si>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</si>
  <si>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</si>
  <si>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</si>
  <si>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</si>
  <si>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</si>
  <si>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</si>
  <si>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</si>
  <si>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</si>
  <si>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</si>
  <si>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</si>
  <si>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</si>
  <si>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</si>
  <si>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</si>
  <si>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</si>
  <si>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</si>
  <si>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</si>
  <si>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</si>
  <si>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GOES</t>
  </si>
  <si>
    <t>TOP (A)</t>
  </si>
  <si>
    <t>NCX37R3</t>
  </si>
  <si>
    <t>ARNEMUIDEN</t>
  </si>
  <si>
    <t>TOP (V)</t>
  </si>
  <si>
    <t>NCX37V1</t>
  </si>
  <si>
    <t>VROOMSHOOP</t>
  </si>
  <si>
    <t>TOP/LITTA</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</si>
  <si>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</si>
  <si>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</si>
  <si>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</si>
  <si>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</si>
  <si>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</si>
  <si>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</si>
  <si>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</si>
  <si>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</si>
  <si>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</si>
  <si>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</si>
  <si>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</si>
  <si>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</si>
  <si>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</si>
  <si>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</si>
  <si>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</si>
  <si>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</si>
  <si>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</si>
  <si>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</si>
  <si>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</si>
  <si>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</si>
  <si>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</si>
  <si>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</si>
  <si>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</si>
  <si>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</si>
  <si>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
  </si>
  <si>
    <t>NCX38M1</t>
  </si>
  <si>
    <t>KLOOSTERHAAR</t>
  </si>
  <si>
    <t>Unitas/Perspectief</t>
  </si>
  <si>
    <t>NCX38P2</t>
  </si>
  <si>
    <t>HARDERWIJK</t>
  </si>
  <si>
    <t>United</t>
  </si>
  <si>
    <t>NKB33L3</t>
  </si>
  <si>
    <t>WANSSUM</t>
  </si>
  <si>
    <t>Vakgericht</t>
  </si>
  <si>
    <t>NCX38S3</t>
  </si>
  <si>
    <t>Valto</t>
  </si>
  <si>
    <t>NCX38T0</t>
  </si>
  <si>
    <t>DE LIER</t>
  </si>
  <si>
    <t>Veenwouden</t>
  </si>
  <si>
    <t>NCX31G8</t>
  </si>
  <si>
    <t>VEENWOUDEN</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</si>
  <si>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</si>
  <si>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</si>
  <si>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</si>
  <si>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</si>
  <si>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</si>
  <si>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</si>
  <si>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</si>
  <si>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</si>
  <si>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</si>
  <si>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</si>
  <si>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</si>
  <si>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</si>
  <si>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</si>
  <si>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</si>
  <si>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</si>
  <si>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</si>
  <si>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</si>
  <si>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Victum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</si>
  <si>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</si>
  <si>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</si>
  <si>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</si>
  <si>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</si>
  <si>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</si>
  <si>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</si>
  <si>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</si>
  <si>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</si>
  <si>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</si>
  <si>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</si>
  <si>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</si>
  <si>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</si>
  <si>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</si>
  <si>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</si>
  <si>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</si>
  <si>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</si>
  <si>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</si>
  <si>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</si>
  <si>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</si>
  <si>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</si>
  <si>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</si>
  <si>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</si>
  <si>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</si>
  <si>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</si>
  <si>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</si>
  <si>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</si>
  <si>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</si>
  <si>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</si>
  <si>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</si>
  <si>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</si>
  <si>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</si>
  <si>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</si>
  <si>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</si>
  <si>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</si>
  <si>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</si>
  <si>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</si>
  <si>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</si>
  <si>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</si>
  <si>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</si>
  <si>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</si>
  <si>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</si>
  <si>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</si>
  <si>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</si>
  <si>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</si>
  <si>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HARDINXVELD GIESSENDAM</t>
  </si>
  <si>
    <t>VVO</t>
  </si>
  <si>
    <t>NCX32X0</t>
  </si>
  <si>
    <t>HAPERT</t>
  </si>
  <si>
    <t>VZK</t>
  </si>
  <si>
    <t>NCX32Y7</t>
  </si>
  <si>
    <t>HAULE</t>
  </si>
  <si>
    <t>VZOD</t>
  </si>
  <si>
    <t>NCX32Z4</t>
  </si>
  <si>
    <t>KUDERSTAART</t>
  </si>
  <si>
    <t>Wageningen</t>
  </si>
  <si>
    <t>NCX38R6</t>
  </si>
  <si>
    <t>Wees Kwiek</t>
  </si>
  <si>
    <t>NCX33L9</t>
  </si>
  <si>
    <t>NUIS</t>
  </si>
  <si>
    <t>Weidevogels</t>
  </si>
  <si>
    <t>NCX33M6</t>
  </si>
  <si>
    <t>BLEISWIJK</t>
  </si>
  <si>
    <t>Wesstar</t>
  </si>
  <si>
    <t>NCX33Q4</t>
  </si>
  <si>
    <t>WESTERVOORT</t>
  </si>
  <si>
    <t>Westergo</t>
  </si>
  <si>
    <t>NCX33R1</t>
  </si>
  <si>
    <t>BOLSWARD</t>
  </si>
  <si>
    <t>Wêz Handich</t>
  </si>
  <si>
    <t>NCX33T5</t>
  </si>
  <si>
    <t>ROTTEVALLE</t>
  </si>
  <si>
    <t>Wêz Warber en Fluch</t>
  </si>
  <si>
    <t>NCX33S8</t>
  </si>
  <si>
    <t>GOUTUM/HEMPENS</t>
  </si>
  <si>
    <t>WIK '34</t>
  </si>
  <si>
    <t>NCX33X3</t>
  </si>
  <si>
    <t>DAMWOUDE</t>
  </si>
  <si>
    <t>WIKO</t>
  </si>
  <si>
    <t>NCX33Y0</t>
  </si>
  <si>
    <t>WINTERSWIJK KOTTEN</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</si>
  <si>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</si>
  <si>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</si>
  <si>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</si>
  <si>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</si>
  <si>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</si>
  <si>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</si>
  <si>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</si>
  <si>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</si>
  <si>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</si>
  <si>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</si>
  <si>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</si>
  <si>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</si>
  <si>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</si>
  <si>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</si>
  <si>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</si>
  <si>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</si>
  <si>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</si>
  <si>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</si>
  <si>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OUDE PEKELA</t>
  </si>
  <si>
    <t>WWC</t>
  </si>
  <si>
    <t>NCX34N6</t>
  </si>
  <si>
    <t>MANTGUM</t>
  </si>
  <si>
    <t>WWMD</t>
  </si>
  <si>
    <t>NCX34P0</t>
  </si>
  <si>
    <t>HEMRIK</t>
  </si>
  <si>
    <t>WWSV</t>
  </si>
  <si>
    <t>NCX34Q7</t>
  </si>
  <si>
    <t>WIJDE WORMER</t>
  </si>
  <si>
    <t>Zaamslag</t>
  </si>
  <si>
    <t>NCX34S1</t>
  </si>
  <si>
    <t>ZAAMSLAG</t>
  </si>
  <si>
    <t>Zaandam Zuid</t>
  </si>
  <si>
    <t>NCX34T8</t>
  </si>
  <si>
    <t>ZAANDAM</t>
  </si>
  <si>
    <t>Zetten</t>
  </si>
  <si>
    <t>NCX34V2</t>
  </si>
  <si>
    <t>ZETTEN</t>
  </si>
  <si>
    <t>Zierikzee</t>
  </si>
  <si>
    <t>NCX12T2</t>
  </si>
  <si>
    <t>ZIERIKZEE</t>
  </si>
  <si>
    <t>ZIGO</t>
  </si>
  <si>
    <t>NCX34X6</t>
  </si>
  <si>
    <t>ZKC '19</t>
  </si>
  <si>
    <t>NCX34Z0</t>
  </si>
  <si>
    <t>ZUIDWOLDE</t>
  </si>
  <si>
    <t>ZKC '31</t>
  </si>
  <si>
    <t>NCX35B5</t>
  </si>
  <si>
    <t>ZKV (Za)</t>
  </si>
  <si>
    <t>NCX35C2</t>
  </si>
  <si>
    <t>ZKV (Ze)</t>
  </si>
  <si>
    <t>NCX35D9</t>
  </si>
  <si>
    <t>ZEELAND</t>
  </si>
  <si>
    <t>ZKV (Zu)</t>
  </si>
  <si>
    <t>NCX35F3</t>
  </si>
  <si>
    <t>ZUIDLAND</t>
  </si>
  <si>
    <t>Zunobri</t>
  </si>
  <si>
    <t>NCX35K8</t>
  </si>
  <si>
    <t>ZUIDHORN</t>
  </si>
  <si>
    <t>Zwaluwen</t>
  </si>
  <si>
    <t>NCX35M2</t>
  </si>
  <si>
    <t>ZEVENAAR</t>
  </si>
  <si>
    <t>Zwart Wit</t>
  </si>
  <si>
    <t>NCX35N9</t>
  </si>
  <si>
    <t>DELDEN</t>
  </si>
  <si>
    <t>Lft
Cat</t>
  </si>
  <si>
    <t>Comp</t>
  </si>
  <si>
    <t>Comp
Cat</t>
  </si>
  <si>
    <t>4/8
tal</t>
  </si>
  <si>
    <t>nD</t>
  </si>
  <si>
    <t>nH</t>
  </si>
  <si>
    <t>Lft
team</t>
  </si>
  <si>
    <t>Pu1</t>
  </si>
  <si>
    <t>Pu2</t>
  </si>
  <si>
    <t>Pu3</t>
  </si>
  <si>
    <t>Pu4</t>
  </si>
  <si>
    <t>Sp1</t>
  </si>
  <si>
    <t>Sp2</t>
  </si>
  <si>
    <t>Sp3</t>
  </si>
  <si>
    <t>Sp4</t>
  </si>
  <si>
    <t>Nw</t>
  </si>
  <si>
    <t>Combi met 
club(s)</t>
  </si>
  <si>
    <t>WC/Disp</t>
  </si>
  <si>
    <t>Dis</t>
  </si>
  <si>
    <t>Lft2
team</t>
  </si>
  <si>
    <t>LftCat</t>
  </si>
  <si>
    <t>CompCat</t>
  </si>
  <si>
    <t>nTal</t>
  </si>
  <si>
    <t>TmLft</t>
  </si>
  <si>
    <t>DIS</t>
  </si>
  <si>
    <t>CLUB</t>
  </si>
  <si>
    <t>TABBLAD</t>
  </si>
  <si>
    <t>FOUT</t>
  </si>
  <si>
    <t>SEIZ</t>
  </si>
  <si>
    <t>REACTIE</t>
  </si>
  <si>
    <t>Los (fout)meldingen op of geeft een korte reactie in kolom F.</t>
  </si>
  <si>
    <t>zwt</t>
  </si>
  <si>
    <t>2Leden</t>
  </si>
  <si>
    <t>22 Oude ploeg (ZL90) niet ingevuld bij 11 in ploeg ingedeelde leden!</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</si>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</sst>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17">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9"/>
      <color rgb="FFFFC000"/>
      <name val="Arial"/>
      <family val="2"/>
    </font>
    <font>
      <b/>
      <sz val="10"/>
      <color indexed="8"/>
      <name val="Arial"/>
      <family val="2"/>
    </font>
    <font>
      <sz val="10"/>
      <color indexed="8"/>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370">
    <xf numFmtId="0" fontId="0" fillId="0" borderId="0" xfId="0"/>
    <xf numFmtId="0" fontId="3" fillId="0" borderId="1" xfId="0" applyFont="1" applyBorder="1" applyAlignment="1">
      <alignment horizontal="left"/>
    </xf>
    <xf numFmtId="0" fontId="3" fillId="0" borderId="1" xfId="0" applyFont="1" applyBorder="1"/>
    <xf numFmtId="164" fontId="3" fillId="0" borderId="1" xfId="0" applyNumberFormat="1" applyFont="1" applyBorder="1"/>
    <xf numFmtId="0" fontId="4" fillId="0" borderId="0" xfId="0" applyFont="1"/>
    <xf numFmtId="0" fontId="3" fillId="0" borderId="1" xfId="0" applyFont="1" applyBorder="1" applyAlignment="1">
      <alignment horizontal="center"/>
    </xf>
    <xf numFmtId="0" fontId="3" fillId="0" borderId="2" xfId="0" applyFont="1" applyBorder="1" applyAlignment="1">
      <alignment horizontal="center"/>
    </xf>
    <xf numFmtId="0" fontId="3" fillId="0" borderId="0" xfId="0" applyFont="1"/>
    <xf numFmtId="0" fontId="0" fillId="2" borderId="1" xfId="0" applyFill="1" applyBorder="1" applyProtection="1">
      <protection locked="0"/>
    </xf>
    <xf numFmtId="164" fontId="0" fillId="2" borderId="1" xfId="0" applyNumberFormat="1" applyFill="1" applyBorder="1" applyProtection="1">
      <protection locked="0"/>
    </xf>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Alignment="1">
      <alignment horizontal="left"/>
    </xf>
    <xf numFmtId="0" fontId="0" fillId="2" borderId="1" xfId="0" applyFill="1" applyBorder="1" applyAlignment="1" applyProtection="1">
      <alignment horizontal="left"/>
      <protection locked="0"/>
    </xf>
    <xf numFmtId="164" fontId="0" fillId="0" borderId="0" xfId="0" applyNumberFormat="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1" fontId="0" fillId="0" borderId="0" xfId="0" applyNumberFormat="1" applyAlignment="1" applyProtection="1">
      <alignment horizontal="right"/>
      <protection hidden="1"/>
    </xf>
    <xf numFmtId="0" fontId="2" fillId="0" borderId="0" xfId="0" applyFont="1" applyProtection="1">
      <protection hidden="1"/>
    </xf>
    <xf numFmtId="0" fontId="2" fillId="0" borderId="0" xfId="0" applyFont="1" applyProtection="1">
      <protection locked="0"/>
    </xf>
    <xf numFmtId="0" fontId="5" fillId="0" borderId="10" xfId="0" applyFont="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Border="1" applyAlignment="1" applyProtection="1">
      <alignment horizontal="left"/>
      <protection hidden="1"/>
    </xf>
    <xf numFmtId="0" fontId="5" fillId="4" borderId="1" xfId="0" applyFont="1" applyFill="1" applyBorder="1" applyAlignment="1" applyProtection="1">
      <alignment horizontal="left"/>
      <protection locked="0"/>
    </xf>
    <xf numFmtId="1" fontId="0" fillId="0" borderId="0" xfId="0" applyNumberFormat="1" applyProtection="1">
      <protection hidden="1"/>
    </xf>
    <xf numFmtId="165" fontId="0" fillId="0" borderId="0" xfId="0" applyNumberFormat="1" applyProtection="1">
      <protection hidden="1"/>
    </xf>
    <xf numFmtId="0" fontId="1" fillId="0" borderId="0" xfId="0" applyFont="1" applyAlignment="1" applyProtection="1">
      <alignment horizontal="right"/>
      <protection hidden="1"/>
    </xf>
    <xf numFmtId="164" fontId="0" fillId="0" borderId="0" xfId="0" applyNumberFormat="1" applyProtection="1">
      <protection locked="0" hidden="1"/>
    </xf>
    <xf numFmtId="164" fontId="0" fillId="0" borderId="0" xfId="0" applyNumberFormat="1" applyAlignment="1" applyProtection="1">
      <alignment horizontal="left"/>
      <protection hidden="1"/>
    </xf>
    <xf numFmtId="0" fontId="0" fillId="0" borderId="0" xfId="0" applyAlignment="1" applyProtection="1">
      <alignment vertical="top" wrapText="1"/>
      <protection hidden="1"/>
    </xf>
    <xf numFmtId="0" fontId="0" fillId="0" borderId="18" xfId="0" applyBorder="1" applyProtection="1">
      <protection hidden="1"/>
    </xf>
    <xf numFmtId="0" fontId="5" fillId="6" borderId="0" xfId="0" applyFont="1" applyFill="1" applyProtection="1">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ill="1" applyAlignment="1" applyProtection="1">
      <alignment horizontal="center"/>
      <protection hidden="1"/>
    </xf>
    <xf numFmtId="1" fontId="0" fillId="0" borderId="8" xfId="0" applyNumberFormat="1" applyBorder="1" applyAlignment="1" applyProtection="1">
      <alignment horizontal="center"/>
      <protection hidden="1"/>
    </xf>
    <xf numFmtId="0" fontId="6" fillId="6" borderId="0" xfId="0" applyFont="1" applyFill="1" applyProtection="1">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Alignment="1" applyProtection="1">
      <alignment horizontal="center"/>
      <protection hidden="1"/>
    </xf>
    <xf numFmtId="0" fontId="0" fillId="0" borderId="0" xfId="0" applyAlignment="1" applyProtection="1">
      <alignment vertical="top"/>
      <protection hidden="1"/>
    </xf>
    <xf numFmtId="0" fontId="5" fillId="6" borderId="0" xfId="0" applyFont="1" applyFill="1" applyAlignment="1" applyProtection="1">
      <alignment vertical="top"/>
      <protection hidden="1"/>
    </xf>
    <xf numFmtId="0" fontId="5" fillId="6" borderId="0" xfId="0" applyFont="1" applyFill="1" applyAlignment="1" applyProtection="1">
      <alignment horizontal="center" vertical="top" wrapText="1"/>
      <protection hidden="1"/>
    </xf>
    <xf numFmtId="0" fontId="5" fillId="6" borderId="0" xfId="0" applyFont="1" applyFill="1" applyAlignment="1" applyProtection="1">
      <alignment horizontal="left" vertical="top" wrapText="1"/>
      <protection hidden="1"/>
    </xf>
    <xf numFmtId="0" fontId="0" fillId="6" borderId="0" xfId="0" applyFill="1" applyAlignment="1" applyProtection="1">
      <alignment horizontal="center" vertical="top" wrapText="1"/>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Protection="1">
      <protection hidden="1"/>
    </xf>
    <xf numFmtId="164" fontId="5" fillId="6" borderId="1" xfId="0" applyNumberFormat="1" applyFont="1" applyFill="1" applyBorder="1" applyProtection="1">
      <protection hidden="1"/>
    </xf>
    <xf numFmtId="0" fontId="0" fillId="6" borderId="0" xfId="0" applyFill="1" applyProtection="1">
      <protection hidden="1"/>
    </xf>
    <xf numFmtId="164" fontId="0" fillId="6" borderId="0" xfId="0" applyNumberFormat="1" applyFill="1" applyProtection="1">
      <protection hidden="1"/>
    </xf>
    <xf numFmtId="0" fontId="5" fillId="6" borderId="0" xfId="0" applyFont="1" applyFill="1" applyAlignment="1" applyProtection="1">
      <alignment horizontal="center"/>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12" xfId="0" applyFont="1" applyFill="1" applyBorder="1" applyProtection="1">
      <protection hidden="1"/>
    </xf>
    <xf numFmtId="164" fontId="5" fillId="6" borderId="0" xfId="0" applyNumberFormat="1" applyFont="1" applyFill="1" applyAlignment="1" applyProtection="1">
      <alignment horizontal="right"/>
      <protection hidden="1"/>
    </xf>
    <xf numFmtId="165" fontId="5" fillId="0" borderId="1" xfId="0" applyNumberFormat="1" applyFont="1" applyBorder="1" applyAlignment="1" applyProtection="1">
      <alignment horizontal="center"/>
      <protection hidden="1"/>
    </xf>
    <xf numFmtId="0" fontId="0" fillId="6" borderId="0" xfId="0" applyFill="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8" xfId="0" applyBorder="1"/>
    <xf numFmtId="0" fontId="10" fillId="0" borderId="1" xfId="0" applyFont="1" applyBorder="1"/>
    <xf numFmtId="166" fontId="0" fillId="5" borderId="1" xfId="0" applyNumberFormat="1" applyFill="1" applyBorder="1" applyProtection="1">
      <protection locked="0"/>
    </xf>
    <xf numFmtId="0" fontId="5" fillId="5" borderId="1" xfId="0" applyFont="1" applyFill="1" applyBorder="1" applyProtection="1">
      <protection locked="0"/>
    </xf>
    <xf numFmtId="0" fontId="0" fillId="5" borderId="1" xfId="0" applyFill="1" applyBorder="1" applyProtection="1">
      <protection locked="0"/>
    </xf>
    <xf numFmtId="0" fontId="0" fillId="4" borderId="1" xfId="0" applyFill="1" applyBorder="1" applyProtection="1">
      <protection locked="0"/>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Alignment="1" applyProtection="1">
      <alignment horizontal="left"/>
      <protection hidden="1"/>
    </xf>
    <xf numFmtId="49" fontId="5" fillId="0" borderId="0" xfId="0" applyNumberFormat="1" applyFont="1" applyAlignment="1" applyProtection="1">
      <alignment horizontal="left"/>
      <protection locked="0" hidden="1"/>
    </xf>
    <xf numFmtId="0" fontId="5" fillId="0" borderId="0" xfId="0" applyFont="1" applyAlignment="1" applyProtection="1">
      <alignment horizontal="right"/>
      <protection hidden="1"/>
    </xf>
    <xf numFmtId="164" fontId="5" fillId="0" borderId="0" xfId="0" applyNumberFormat="1" applyFont="1" applyAlignment="1" applyProtection="1">
      <alignment horizontal="left" vertical="center"/>
      <protection hidden="1"/>
    </xf>
    <xf numFmtId="0" fontId="5" fillId="0" borderId="0" xfId="0" applyFont="1"/>
    <xf numFmtId="0" fontId="0" fillId="0" borderId="1" xfId="0" applyBorder="1" applyAlignment="1" applyProtection="1">
      <alignment horizontal="center"/>
      <protection hidden="1"/>
    </xf>
    <xf numFmtId="49" fontId="0" fillId="0" borderId="1" xfId="0" applyNumberFormat="1" applyBorder="1" applyAlignment="1" applyProtection="1">
      <alignment horizontal="left"/>
      <protection hidden="1"/>
    </xf>
    <xf numFmtId="164" fontId="0" fillId="0" borderId="1" xfId="0" applyNumberFormat="1" applyBorder="1" applyAlignment="1" applyProtection="1">
      <alignment horizontal="left"/>
      <protection hidden="1"/>
    </xf>
    <xf numFmtId="0" fontId="0" fillId="0" borderId="0" xfId="0" applyAlignment="1">
      <alignment horizontal="center"/>
    </xf>
    <xf numFmtId="0" fontId="5" fillId="0" borderId="0" xfId="0" applyFont="1" applyAlignment="1">
      <alignment horizontal="center"/>
    </xf>
    <xf numFmtId="0" fontId="0" fillId="0" borderId="1" xfId="0" applyBorder="1" applyAlignment="1">
      <alignment horizontal="center"/>
    </xf>
    <xf numFmtId="164" fontId="0" fillId="0" borderId="1" xfId="0" applyNumberFormat="1" applyBorder="1"/>
    <xf numFmtId="1" fontId="0" fillId="0" borderId="0" xfId="0" applyNumberFormat="1" applyAlignment="1" applyProtection="1">
      <alignment horizontal="center"/>
      <protection hidden="1"/>
    </xf>
    <xf numFmtId="0" fontId="0" fillId="5" borderId="1" xfId="0" applyFill="1" applyBorder="1" applyAlignment="1" applyProtection="1">
      <alignment horizontal="left"/>
      <protection hidden="1"/>
    </xf>
    <xf numFmtId="49" fontId="0" fillId="4" borderId="7" xfId="0" applyNumberFormat="1" applyFill="1" applyBorder="1" applyProtection="1">
      <protection hidden="1"/>
    </xf>
    <xf numFmtId="0" fontId="0" fillId="0" borderId="0" xfId="0" applyAlignment="1" applyProtection="1">
      <alignment horizontal="right"/>
      <protection hidden="1"/>
    </xf>
    <xf numFmtId="0" fontId="1" fillId="0" borderId="0" xfId="0" applyFont="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Border="1" applyAlignment="1" applyProtection="1">
      <alignment horizontal="right"/>
      <protection hidden="1"/>
    </xf>
    <xf numFmtId="164" fontId="5" fillId="0" borderId="5" xfId="0" applyNumberFormat="1" applyFont="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Border="1" applyAlignment="1" applyProtection="1">
      <alignment horizontal="right" vertical="center"/>
      <protection hidden="1"/>
    </xf>
    <xf numFmtId="0" fontId="0" fillId="0" borderId="0" xfId="0" applyAlignment="1" applyProtection="1">
      <alignment vertical="center"/>
      <protection hidden="1"/>
    </xf>
    <xf numFmtId="0" fontId="0" fillId="0" borderId="0" xfId="0"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4" fillId="0" borderId="6" xfId="0" applyFont="1" applyBorder="1" applyAlignment="1" applyProtection="1">
      <alignment horizontal="right"/>
      <protection hidden="1"/>
    </xf>
    <xf numFmtId="0" fontId="0" fillId="4" borderId="1" xfId="0" applyFill="1" applyBorder="1" applyAlignment="1" applyProtection="1">
      <alignment horizontal="lef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Border="1" applyAlignment="1" applyProtection="1">
      <alignment horizontal="left" vertical="center"/>
      <protection hidden="1"/>
    </xf>
    <xf numFmtId="0" fontId="5" fillId="0" borderId="5" xfId="0" applyFont="1" applyBorder="1" applyAlignment="1" applyProtection="1">
      <alignment horizontal="right"/>
      <protection hidden="1"/>
    </xf>
    <xf numFmtId="0" fontId="5" fillId="0" borderId="5" xfId="0" applyFont="1" applyBorder="1" applyAlignment="1" applyProtection="1">
      <alignment horizontal="center"/>
      <protection hidden="1"/>
    </xf>
    <xf numFmtId="164" fontId="1" fillId="0" borderId="12" xfId="0" applyNumberFormat="1" applyFont="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165" fontId="0" fillId="8" borderId="1" xfId="0" applyNumberFormat="1" applyFill="1" applyBorder="1" applyAlignment="1" applyProtection="1">
      <alignment horizontal="center"/>
      <protection hidden="1"/>
    </xf>
    <xf numFmtId="0" fontId="0" fillId="8" borderId="1" xfId="0" applyFill="1" applyBorder="1" applyAlignment="1" applyProtection="1">
      <alignment horizontal="center"/>
      <protection hidden="1"/>
    </xf>
    <xf numFmtId="0" fontId="5" fillId="0" borderId="0" xfId="0" applyFont="1" applyAlignment="1" applyProtection="1">
      <alignment horizontal="center"/>
      <protection hidden="1"/>
    </xf>
    <xf numFmtId="165" fontId="5" fillId="0" borderId="0" xfId="0" applyNumberFormat="1" applyFont="1" applyAlignment="1" applyProtection="1">
      <alignment horizontal="center" wrapText="1"/>
      <protection hidden="1"/>
    </xf>
    <xf numFmtId="165" fontId="5" fillId="0" borderId="0" xfId="0" applyNumberFormat="1" applyFont="1" applyAlignment="1" applyProtection="1">
      <alignment horizontal="center"/>
      <protection hidden="1"/>
    </xf>
    <xf numFmtId="0" fontId="5" fillId="8" borderId="1" xfId="0"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22" xfId="0" applyBorder="1" applyAlignment="1" applyProtection="1">
      <alignment horizontal="center"/>
      <protection hidden="1"/>
    </xf>
    <xf numFmtId="0" fontId="0" fillId="0" borderId="14" xfId="0" applyBorder="1" applyAlignment="1" applyProtection="1">
      <alignment horizontal="left"/>
      <protection hidden="1"/>
    </xf>
    <xf numFmtId="0" fontId="0" fillId="0" borderId="15" xfId="0" applyBorder="1" applyAlignment="1" applyProtection="1">
      <alignment horizontal="left"/>
      <protection hidden="1"/>
    </xf>
    <xf numFmtId="0" fontId="0" fillId="0" borderId="11" xfId="0" applyBorder="1" applyAlignment="1" applyProtection="1">
      <alignment horizontal="left"/>
      <protection hidden="1"/>
    </xf>
    <xf numFmtId="49" fontId="0" fillId="4" borderId="1" xfId="0" applyNumberFormat="1" applyFill="1" applyBorder="1" applyAlignment="1" applyProtection="1">
      <alignment horizontal="left"/>
      <protection locked="0"/>
    </xf>
    <xf numFmtId="0" fontId="0" fillId="0" borderId="12" xfId="0" applyBorder="1" applyAlignment="1" applyProtection="1">
      <alignment horizontal="right"/>
      <protection hidden="1"/>
    </xf>
    <xf numFmtId="49" fontId="0" fillId="5" borderId="1" xfId="0" applyNumberFormat="1" applyFill="1" applyBorder="1" applyAlignment="1" applyProtection="1">
      <alignment horizontal="left"/>
      <protection locked="0"/>
    </xf>
    <xf numFmtId="164" fontId="0" fillId="0" borderId="1" xfId="0" applyNumberFormat="1" applyBorder="1" applyAlignment="1" applyProtection="1">
      <alignment horizontal="left" vertical="center"/>
      <protection hidden="1"/>
    </xf>
    <xf numFmtId="0" fontId="0" fillId="0" borderId="16" xfId="0" applyBorder="1" applyAlignment="1" applyProtection="1">
      <alignment horizontal="left"/>
      <protection hidden="1"/>
    </xf>
    <xf numFmtId="0" fontId="0" fillId="0" borderId="8" xfId="0" applyBorder="1" applyAlignment="1" applyProtection="1">
      <alignment horizontal="right"/>
      <protection hidden="1"/>
    </xf>
    <xf numFmtId="164" fontId="0" fillId="0" borderId="15" xfId="0" applyNumberFormat="1" applyBorder="1" applyAlignment="1" applyProtection="1">
      <alignment horizontal="left"/>
      <protection hidden="1"/>
    </xf>
    <xf numFmtId="0" fontId="0" fillId="0" borderId="1" xfId="0" applyBorder="1"/>
    <xf numFmtId="49" fontId="0" fillId="0" borderId="1" xfId="0" quotePrefix="1" applyNumberFormat="1" applyBorder="1" applyAlignment="1" applyProtection="1">
      <alignment horizontal="center"/>
      <protection hidden="1"/>
    </xf>
    <xf numFmtId="49" fontId="0" fillId="4" borderId="1" xfId="0" applyNumberFormat="1" applyFill="1" applyBorder="1" applyAlignment="1" applyProtection="1">
      <alignment horizontal="left"/>
      <protection locked="0" hidden="1"/>
    </xf>
    <xf numFmtId="49" fontId="0" fillId="0" borderId="1" xfId="0" applyNumberFormat="1" applyBorder="1" applyAlignment="1" applyProtection="1">
      <alignment horizontal="center"/>
      <protection hidden="1"/>
    </xf>
    <xf numFmtId="0" fontId="0" fillId="0" borderId="12" xfId="0" applyBorder="1" applyAlignment="1" applyProtection="1">
      <alignment horizontal="left"/>
      <protection hidden="1"/>
    </xf>
    <xf numFmtId="164" fontId="0" fillId="0" borderId="13" xfId="0" applyNumberFormat="1" applyBorder="1" applyAlignment="1" applyProtection="1">
      <alignment horizontal="left"/>
      <protection hidden="1"/>
    </xf>
    <xf numFmtId="0" fontId="0" fillId="0" borderId="8" xfId="0" applyBorder="1" applyAlignment="1" applyProtection="1">
      <alignment horizontal="left"/>
      <protection hidden="1"/>
    </xf>
    <xf numFmtId="164" fontId="0" fillId="0" borderId="17" xfId="0" applyNumberFormat="1" applyBorder="1" applyAlignment="1" applyProtection="1">
      <alignment horizontal="left"/>
      <protection hidden="1"/>
    </xf>
    <xf numFmtId="0" fontId="0" fillId="0" borderId="0" xfId="0" applyAlignment="1">
      <alignment horizontal="left" vertical="top"/>
    </xf>
    <xf numFmtId="1" fontId="6" fillId="0" borderId="0" xfId="0" applyNumberFormat="1" applyFont="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Font="1" applyBorder="1" applyAlignment="1" applyProtection="1">
      <alignment horizontal="center"/>
      <protection hidden="1"/>
    </xf>
    <xf numFmtId="0" fontId="0" fillId="0" borderId="14" xfId="0" applyBorder="1" applyProtection="1">
      <protection locked="0"/>
    </xf>
    <xf numFmtId="0" fontId="5" fillId="5" borderId="1" xfId="0" applyFont="1" applyFill="1" applyBorder="1" applyAlignment="1" applyProtection="1">
      <alignment horizontal="left"/>
      <protection locked="0"/>
    </xf>
    <xf numFmtId="0" fontId="0" fillId="0" borderId="1" xfId="0" applyBorder="1" applyAlignment="1" applyProtection="1">
      <alignment horizontal="center" vertical="top" wrapText="1"/>
      <protection hidden="1"/>
    </xf>
    <xf numFmtId="0" fontId="0" fillId="0" borderId="8" xfId="0"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Alignment="1" applyProtection="1">
      <alignment horizontal="left" vertical="top"/>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7" fillId="0" borderId="0" xfId="0" applyFont="1" applyAlignment="1" applyProtection="1">
      <alignment vertical="center"/>
      <protection hidden="1"/>
    </xf>
    <xf numFmtId="0" fontId="0" fillId="0" borderId="0" xfId="0" applyAlignment="1" applyProtection="1">
      <alignment vertical="center"/>
      <protection locked="0"/>
    </xf>
    <xf numFmtId="0" fontId="2" fillId="0" borderId="1" xfId="0" applyFont="1" applyBorder="1" applyAlignment="1" applyProtection="1">
      <alignment vertical="center" wrapText="1"/>
      <protection hidden="1"/>
    </xf>
    <xf numFmtId="0" fontId="2" fillId="0" borderId="0" xfId="0" applyFont="1" applyAlignment="1" applyProtection="1">
      <alignment vertical="center"/>
      <protection locked="0"/>
    </xf>
    <xf numFmtId="0" fontId="5" fillId="0" borderId="0" xfId="0" applyFont="1" applyAlignment="1" applyProtection="1">
      <alignment vertical="center"/>
      <protection locked="0"/>
    </xf>
    <xf numFmtId="1" fontId="5" fillId="0" borderId="0" xfId="0" applyNumberFormat="1" applyFont="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2" fillId="0" borderId="10" xfId="0" applyFont="1" applyBorder="1" applyAlignment="1" applyProtection="1">
      <alignment vertical="center"/>
      <protection hidden="1"/>
    </xf>
    <xf numFmtId="0" fontId="2" fillId="0" borderId="10" xfId="0" applyFont="1" applyBorder="1" applyAlignment="1" applyProtection="1">
      <alignment horizontal="lef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10" xfId="0" applyFont="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Alignment="1" applyProtection="1">
      <alignment horizontal="right" vertical="center"/>
      <protection hidden="1"/>
    </xf>
    <xf numFmtId="0" fontId="0" fillId="0" borderId="9" xfId="0"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5" xfId="0" applyBorder="1" applyProtection="1">
      <protection hidden="1"/>
    </xf>
    <xf numFmtId="0" fontId="0" fillId="0" borderId="10" xfId="0"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0" fillId="0" borderId="1" xfId="0" applyBorder="1" applyAlignment="1" applyProtection="1">
      <alignment horizontal="center" vertical="center"/>
      <protection locked="0"/>
    </xf>
    <xf numFmtId="1" fontId="0" fillId="0" borderId="0" xfId="0" applyNumberFormat="1" applyProtection="1">
      <protection locked="0"/>
    </xf>
    <xf numFmtId="0" fontId="0" fillId="0" borderId="0" xfId="0" applyAlignment="1" applyProtection="1">
      <alignment horizontal="center"/>
      <protection locked="0"/>
    </xf>
    <xf numFmtId="0" fontId="2" fillId="0" borderId="0" xfId="0" applyFont="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Alignment="1" applyProtection="1">
      <alignment horizontal="center"/>
      <protection locked="0"/>
    </xf>
    <xf numFmtId="49" fontId="0" fillId="0" borderId="0" xfId="0" applyNumberFormat="1" applyProtection="1">
      <protection locked="0"/>
    </xf>
    <xf numFmtId="0" fontId="15" fillId="0" borderId="0" xfId="0" applyFont="1"/>
    <xf numFmtId="0" fontId="15" fillId="0" borderId="0" xfId="0" applyFont="1" applyAlignment="1">
      <alignment horizontal="left" vertical="top"/>
    </xf>
    <xf numFmtId="0" fontId="16" fillId="0" borderId="0" xfId="0" applyFont="1"/>
    <xf numFmtId="0" fontId="16" fillId="0" borderId="0" xfId="0" applyFont="1" applyAlignment="1">
      <alignment horizontal="left" vertical="top"/>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14" fontId="0" fillId="0" borderId="0" xfId="0" applyNumberFormat="1" applyAlignment="1">
      <alignment horizontal="center"/>
    </xf>
    <xf numFmtId="2" fontId="0" fillId="0" borderId="0" xfId="0" applyNumberFormat="1" applyProtection="1">
      <protection hidden="1"/>
    </xf>
    <xf numFmtId="2" fontId="2" fillId="0" borderId="0" xfId="0" applyNumberFormat="1" applyFont="1" applyProtection="1">
      <protection hidden="1"/>
    </xf>
    <xf numFmtId="2" fontId="0" fillId="0" borderId="0" xfId="0" applyNumberFormat="1" applyAlignment="1" applyProtection="1">
      <alignment vertical="top"/>
      <protection hidden="1"/>
    </xf>
    <xf numFmtId="2" fontId="0" fillId="0" borderId="1" xfId="0" applyNumberFormat="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49" fontId="0" fillId="4" borderId="1" xfId="0" quotePrefix="1" applyNumberForma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Protection="1">
      <protection locked="0"/>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1" fontId="0" fillId="0" borderId="1"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49" fontId="5" fillId="5" borderId="1" xfId="0" applyNumberFormat="1" applyFont="1" applyFill="1" applyBorder="1" applyAlignment="1">
      <alignment horizontal="center"/>
    </xf>
    <xf numFmtId="1" fontId="5" fillId="5" borderId="1" xfId="0" applyNumberFormat="1" applyFont="1" applyFill="1" applyBorder="1" applyAlignment="1" applyProtection="1">
      <alignment horizontal="right"/>
      <protection hidden="1"/>
    </xf>
    <xf numFmtId="2" fontId="12" fillId="10" borderId="1" xfId="0" applyNumberFormat="1" applyFont="1" applyFill="1" applyBorder="1" applyAlignment="1" applyProtection="1">
      <alignment vertical="center"/>
      <protection locked="0"/>
    </xf>
    <xf numFmtId="0" fontId="12" fillId="10" borderId="1" xfId="0" applyFont="1" applyFill="1" applyBorder="1" applyAlignment="1" applyProtection="1">
      <alignment vertical="center"/>
      <protection locked="0"/>
    </xf>
    <xf numFmtId="0" fontId="12" fillId="10" borderId="1" xfId="0" applyFont="1" applyFill="1" applyBorder="1" applyAlignment="1" applyProtection="1">
      <alignment horizontal="center" vertical="center" wrapText="1"/>
      <protection locked="0"/>
    </xf>
    <xf numFmtId="2" fontId="13" fillId="10" borderId="1" xfId="0" applyNumberFormat="1" applyFont="1" applyFill="1" applyBorder="1" applyProtection="1">
      <protection locked="0"/>
    </xf>
    <xf numFmtId="0" fontId="13" fillId="10" borderId="1" xfId="0" applyFont="1" applyFill="1" applyBorder="1" applyProtection="1">
      <protection locked="0"/>
    </xf>
    <xf numFmtId="0" fontId="13" fillId="10" borderId="1" xfId="0" applyFont="1" applyFill="1" applyBorder="1" applyAlignment="1" applyProtection="1">
      <alignment horizontal="center"/>
      <protection locked="0"/>
    </xf>
    <xf numFmtId="0" fontId="12" fillId="10" borderId="6" xfId="0" applyFont="1" applyFill="1" applyBorder="1" applyAlignment="1" applyProtection="1">
      <alignment horizontal="center" vertical="center" wrapText="1"/>
      <protection hidden="1"/>
    </xf>
    <xf numFmtId="0" fontId="13" fillId="10" borderId="6" xfId="0" applyFont="1" applyFill="1" applyBorder="1" applyAlignment="1" applyProtection="1">
      <alignment horizontal="center"/>
      <protection hidden="1"/>
    </xf>
    <xf numFmtId="0" fontId="12" fillId="10" borderId="5" xfId="0" applyFont="1" applyFill="1" applyBorder="1" applyAlignment="1" applyProtection="1">
      <alignment horizontal="center" vertical="center"/>
      <protection hidden="1"/>
    </xf>
    <xf numFmtId="0" fontId="13" fillId="10" borderId="5" xfId="0" applyFont="1" applyFill="1" applyBorder="1" applyAlignment="1" applyProtection="1">
      <alignment horizontal="center"/>
      <protection hidden="1"/>
    </xf>
    <xf numFmtId="0" fontId="5" fillId="10" borderId="1" xfId="0" applyFont="1" applyFill="1" applyBorder="1" applyAlignment="1" applyProtection="1">
      <alignment horizontal="center"/>
      <protection hidden="1"/>
    </xf>
    <xf numFmtId="0" fontId="2" fillId="0" borderId="1" xfId="0" applyFont="1" applyBorder="1" applyAlignment="1" applyProtection="1">
      <alignment horizontal="left"/>
      <protection hidden="1"/>
    </xf>
    <xf numFmtId="0" fontId="0" fillId="0" borderId="0" xfId="0" applyAlignment="1" applyProtection="1">
      <alignment horizontal="left" vertical="top" wrapText="1"/>
      <protection hidden="1"/>
    </xf>
    <xf numFmtId="0" fontId="2" fillId="0" borderId="1" xfId="0" applyFont="1" applyBorder="1" applyAlignment="1" applyProtection="1">
      <alignment horizontal="center"/>
      <protection hidden="1"/>
    </xf>
    <xf numFmtId="0" fontId="6" fillId="7" borderId="1" xfId="0" applyFont="1" applyFill="1" applyBorder="1" applyAlignment="1" applyProtection="1">
      <alignment horizontal="center"/>
      <protection hidden="1"/>
    </xf>
    <xf numFmtId="0" fontId="0" fillId="0" borderId="4" xfId="0" applyBorder="1" applyAlignment="1" applyProtection="1">
      <alignment horizontal="left" vertical="center" wrapText="1"/>
      <protection hidden="1"/>
    </xf>
    <xf numFmtId="0" fontId="0" fillId="0" borderId="5" xfId="0" applyBorder="1" applyAlignment="1" applyProtection="1">
      <alignment horizontal="left" vertical="center" wrapText="1"/>
      <protection hidden="1"/>
    </xf>
    <xf numFmtId="0" fontId="0" fillId="0" borderId="6" xfId="0"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6" xfId="0" applyBorder="1" applyAlignment="1" applyProtection="1">
      <alignment horizontal="center" vertical="center"/>
      <protection hidden="1"/>
    </xf>
    <xf numFmtId="0" fontId="0" fillId="0" borderId="0" xfId="0" applyAlignment="1" applyProtection="1">
      <alignment horizont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11" fillId="0" borderId="1" xfId="0" applyFont="1" applyBorder="1" applyAlignment="1" applyProtection="1">
      <alignment horizontal="left" vertical="center"/>
      <protection hidden="1"/>
    </xf>
    <xf numFmtId="0" fontId="0" fillId="0" borderId="14" xfId="0" applyBorder="1" applyAlignment="1" applyProtection="1">
      <alignment horizontal="left" vertical="top" wrapText="1"/>
      <protection hidden="1"/>
    </xf>
    <xf numFmtId="0" fontId="0" fillId="0" borderId="0" xfId="0" applyAlignment="1" applyProtection="1">
      <alignment horizontal="left" vertical="top" wrapText="1"/>
      <protection hidden="1"/>
    </xf>
    <xf numFmtId="0" fontId="0" fillId="0" borderId="15" xfId="0"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2" fillId="0" borderId="4" xfId="0" applyFont="1" applyBorder="1" applyAlignment="1" applyProtection="1">
      <alignment horizontal="left"/>
      <protection hidden="1"/>
    </xf>
    <xf numFmtId="0" fontId="0" fillId="0" borderId="9" xfId="0" applyBorder="1" applyAlignment="1" applyProtection="1">
      <alignment horizontal="center"/>
      <protection hidden="1"/>
    </xf>
    <xf numFmtId="0" fontId="0" fillId="11" borderId="4" xfId="0" applyFill="1" applyBorder="1" applyAlignment="1" applyProtection="1">
      <alignment horizontal="left"/>
      <protection locked="0"/>
    </xf>
    <xf numFmtId="0" fontId="0" fillId="11" borderId="6"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Alignment="1" applyProtection="1">
      <alignment horizontal="right"/>
      <protection hidden="1"/>
    </xf>
    <xf numFmtId="164" fontId="0" fillId="0" borderId="0" xfId="0" applyNumberFormat="1" applyAlignment="1" applyProtection="1">
      <alignment horizontal="right"/>
      <protection hidden="1"/>
    </xf>
    <xf numFmtId="164" fontId="0" fillId="0" borderId="1" xfId="0" applyNumberFormat="1" applyBorder="1" applyAlignment="1" applyProtection="1">
      <alignment horizontal="lef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164" fontId="0" fillId="0" borderId="0" xfId="0" applyNumberFormat="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5" fillId="6" borderId="0" xfId="0" applyFont="1" applyFill="1" applyAlignment="1" applyProtection="1">
      <alignment horizontal="left"/>
      <protection hidden="1"/>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0" fillId="5" borderId="1" xfId="0" applyFill="1" applyBorder="1" applyAlignment="1" applyProtection="1">
      <alignment horizontal="left" vertical="top" wrapText="1"/>
      <protection locked="0"/>
    </xf>
    <xf numFmtId="0" fontId="0" fillId="0" borderId="1" xfId="0" applyBorder="1" applyAlignment="1" applyProtection="1">
      <alignment horizontal="left"/>
      <protection hidden="1"/>
    </xf>
    <xf numFmtId="0" fontId="4" fillId="4" borderId="1" xfId="0"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xf numFmtId="0" fontId="0" fillId="5" borderId="1" xfId="0"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0" fillId="5" borderId="1" xfId="0" applyFill="1" applyBorder="1" applyAlignment="1" applyProtection="1">
      <alignment horizontal="left"/>
      <protection locked="0"/>
    </xf>
    <xf numFmtId="0" fontId="5" fillId="0" borderId="4" xfId="0" applyFont="1" applyBorder="1" applyAlignment="1">
      <alignment horizontal="left" vertical="center" wrapText="1"/>
    </xf>
    <xf numFmtId="0" fontId="5" fillId="0" borderId="5" xfId="0" applyFont="1" applyBorder="1" applyAlignment="1">
      <alignment horizontal="left" vertical="center" wrapText="1"/>
    </xf>
    <xf numFmtId="0" fontId="5" fillId="0" borderId="6" xfId="0" applyFont="1" applyBorder="1" applyAlignment="1">
      <alignment horizontal="left" vertical="center" wrapText="1"/>
    </xf>
    <xf numFmtId="0" fontId="10" fillId="0" borderId="1" xfId="0" applyFont="1" applyBorder="1" applyAlignment="1">
      <alignment horizontal="left"/>
    </xf>
    <xf numFmtId="0" fontId="0" fillId="0" borderId="21" xfId="0" applyBorder="1" applyAlignment="1">
      <alignment horizontal="left"/>
    </xf>
    <xf numFmtId="0" fontId="0" fillId="0" borderId="20" xfId="0" applyBorder="1" applyAlignment="1">
      <alignment horizontal="center"/>
    </xf>
    <xf numFmtId="0" fontId="0" fillId="0" borderId="5" xfId="0" applyBorder="1" applyAlignment="1">
      <alignment horizontal="left" vertical="center"/>
    </xf>
    <xf numFmtId="0" fontId="0" fillId="0" borderId="6" xfId="0" applyBorder="1" applyAlignment="1">
      <alignment horizontal="left" vertical="center"/>
    </xf>
    <xf numFmtId="0" fontId="5" fillId="0" borderId="11" xfId="0" applyFont="1" applyBorder="1" applyAlignment="1">
      <alignment horizontal="left" vertical="center"/>
    </xf>
    <xf numFmtId="0" fontId="5" fillId="0" borderId="12" xfId="0" applyFont="1"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lignment horizontal="left" vertical="center"/>
    </xf>
    <xf numFmtId="0" fontId="5" fillId="0" borderId="5" xfId="0" applyFont="1" applyBorder="1" applyAlignment="1">
      <alignment horizontal="left" vertical="center"/>
    </xf>
    <xf numFmtId="0" fontId="10" fillId="0" borderId="4" xfId="0" applyFont="1" applyBorder="1" applyAlignment="1">
      <alignment horizontal="left"/>
    </xf>
    <xf numFmtId="0" fontId="10" fillId="0" borderId="5" xfId="0" applyFont="1" applyBorder="1" applyAlignment="1">
      <alignment horizontal="left"/>
    </xf>
    <xf numFmtId="0" fontId="10" fillId="0" borderId="6" xfId="0" applyFont="1" applyBorder="1" applyAlignment="1">
      <alignment horizontal="left"/>
    </xf>
    <xf numFmtId="0" fontId="5" fillId="5" borderId="4" xfId="0" applyFont="1" applyFill="1" applyBorder="1" applyAlignment="1" applyProtection="1">
      <alignment horizontal="left"/>
      <protection locked="0"/>
    </xf>
    <xf numFmtId="0" fontId="0" fillId="0" borderId="0" xfId="0" applyAlignment="1">
      <alignment horizontal="left"/>
    </xf>
    <xf numFmtId="0" fontId="0" fillId="0" borderId="8" xfId="0" applyBorder="1" applyAlignment="1">
      <alignment horizontal="left"/>
    </xf>
    <xf numFmtId="0" fontId="5" fillId="0" borderId="12" xfId="0" applyFont="1" applyBorder="1" applyAlignment="1">
      <alignment horizontal="left"/>
    </xf>
    <xf numFmtId="0" fontId="0" fillId="0" borderId="12" xfId="0" applyBorder="1" applyAlignment="1">
      <alignment horizontal="left"/>
    </xf>
  </cellXfs>
  <cellStyles count="1">
    <cellStyle name="Standaard" xfId="0" builtinId="0"/>
  </cellStyles>
  <dxfs count="9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FFFF"/>
      <color rgb="FFFF5050"/>
      <color rgb="FFFF0000"/>
      <color rgb="FFFF3300"/>
      <color rgb="FF66FFFF"/>
      <color rgb="FFFFFF99"/>
      <color rgb="FFFFFFCC"/>
      <color rgb="FFFFFF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25</xdr:row>
          <xdr:rowOff>114300</xdr:rowOff>
        </xdr:from>
        <xdr:to>
          <xdr:col>4</xdr:col>
          <xdr:colOff>2717800</xdr:colOff>
          <xdr:row>27</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57150</xdr:rowOff>
        </xdr:from>
        <xdr:to>
          <xdr:col>4</xdr:col>
          <xdr:colOff>2686050</xdr:colOff>
          <xdr:row>23</xdr:row>
          <xdr:rowOff>95250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4.90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222250</xdr:colOff>
          <xdr:row>2</xdr:row>
          <xdr:rowOff>12700</xdr:rowOff>
        </xdr:from>
        <xdr:to>
          <xdr:col>9</xdr:col>
          <xdr:colOff>584200</xdr:colOff>
          <xdr:row>2</xdr:row>
          <xdr:rowOff>222250</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12700</xdr:colOff>
          <xdr:row>1</xdr:row>
          <xdr:rowOff>0</xdr:rowOff>
        </xdr:from>
        <xdr:to>
          <xdr:col>27</xdr:col>
          <xdr:colOff>488950</xdr:colOff>
          <xdr:row>3</xdr:row>
          <xdr:rowOff>31750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printerSettings" Target="../printerSettings/printerSettings4.bin"/><Relationship Id="rId7"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customProperty" Target="../customProperty2.bin"/><Relationship Id="rId4" Type="http://schemas.openxmlformats.org/officeDocument/2006/relationships/printerSettings" Target="../printerSettings/printerSettings5.bin"/><Relationship Id="rId9"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ustomProperty" Target="../customProperty4.bin"/><Relationship Id="rId4"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customProperty" Target="../customProperty5.bin"/><Relationship Id="rId4"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ustomProperty" Target="../customProperty9.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ustomProperty" Target="../customProperty10.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ustomProperty" Target="../customProperty12.bin"/><Relationship Id="rId4"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autoPageBreaks="0"/>
  </sheetPr>
  <dimension ref="A1:J28"/>
  <sheetViews>
    <sheetView showZeros="0" zoomScaleNormal="100" workbookViewId="0">
      <pane ySplit="10" topLeftCell="A11" activePane="bottomLeft" state="frozen"/>
      <selection pane="bottomLeft" activeCell="C5" sqref="C5"/>
    </sheetView>
  </sheetViews>
  <sheetFormatPr defaultColWidth="9.140625" defaultRowHeight="12.6"/>
  <cols>
    <col min="1" max="1" width="1" style="19" customWidth="1"/>
    <col min="2" max="2" width="13.7109375" style="19" customWidth="1"/>
    <col min="3" max="3" width="30.7109375" style="19" customWidth="1"/>
    <col min="4" max="4" width="17.7109375" style="19" customWidth="1"/>
    <col min="5" max="5" width="41.7109375" style="44" customWidth="1"/>
    <col min="6" max="6" width="8.5703125" style="19" customWidth="1"/>
    <col min="7" max="7" width="13.85546875" hidden="1" customWidth="1"/>
    <col min="8" max="8" width="3.28515625" style="120" hidden="1" customWidth="1"/>
    <col min="9" max="9" width="9.140625" hidden="1" customWidth="1"/>
    <col min="10" max="10" width="4" hidden="1" customWidth="1"/>
  </cols>
  <sheetData>
    <row r="1" spans="1:10" ht="6.75" customHeight="1"/>
    <row r="2" spans="1:10" ht="15.6">
      <c r="B2" s="290" t="s">
        <v>0</v>
      </c>
      <c r="C2" s="291"/>
      <c r="D2" s="291"/>
      <c r="E2" s="148" t="s">
        <v>1</v>
      </c>
      <c r="G2" s="17" t="s">
        <v>2</v>
      </c>
    </row>
    <row r="3" spans="1:10" ht="59.25" customHeight="1">
      <c r="B3" s="287" t="s">
        <v>3</v>
      </c>
      <c r="C3" s="288"/>
      <c r="D3" s="288"/>
      <c r="E3" s="289"/>
    </row>
    <row r="4" spans="1:10">
      <c r="B4" s="165"/>
      <c r="E4" s="166"/>
    </row>
    <row r="5" spans="1:10">
      <c r="B5" s="167" t="s">
        <v>4</v>
      </c>
      <c r="C5" s="168" t="s">
        <v>5</v>
      </c>
      <c r="D5" s="169" t="s">
        <v>6</v>
      </c>
      <c r="E5" s="20" t="s">
        <v>7</v>
      </c>
    </row>
    <row r="6" spans="1:10">
      <c r="B6" s="165" t="s">
        <v>8</v>
      </c>
      <c r="C6" s="170" t="s">
        <v>9</v>
      </c>
      <c r="D6" s="127" t="s">
        <v>10</v>
      </c>
      <c r="E6" s="171" t="str">
        <f>IFERROR(VLOOKUP(C$5,ClubsTotaal,2,0),"")</f>
        <v>NCX19J3</v>
      </c>
    </row>
    <row r="7" spans="1:10">
      <c r="B7" s="165" t="s">
        <v>11</v>
      </c>
      <c r="C7" s="170" t="s">
        <v>12</v>
      </c>
      <c r="D7" s="127" t="s">
        <v>13</v>
      </c>
      <c r="E7" s="171" t="str">
        <f>IFERROR(VLOOKUP(C$5,ClubsTotaal,3,0),"")</f>
        <v>DORDRECHT</v>
      </c>
    </row>
    <row r="8" spans="1:10">
      <c r="B8" s="165" t="s">
        <v>14</v>
      </c>
      <c r="C8" s="170" t="s">
        <v>15</v>
      </c>
      <c r="D8" s="127" t="s">
        <v>16</v>
      </c>
      <c r="E8" s="171" t="str">
        <f>IFERROR(VLOOKUP(C$5,ClubsTotaal,4,0),"")</f>
        <v>ZUIDWEST</v>
      </c>
    </row>
    <row r="9" spans="1:10">
      <c r="B9" s="172" t="s">
        <v>17</v>
      </c>
      <c r="C9" s="170" t="s">
        <v>18</v>
      </c>
      <c r="D9" s="173" t="s">
        <v>19</v>
      </c>
      <c r="E9" s="171" t="str">
        <f>IFERROR(VLOOKUP(C$5,ClubsTotaal,5,0),"")</f>
        <v>Zuid-Hollandse Eilanden</v>
      </c>
    </row>
    <row r="10" spans="1:10" s="116" customFormat="1">
      <c r="A10" s="112"/>
      <c r="B10" s="112"/>
      <c r="C10" s="113"/>
      <c r="D10" s="114"/>
      <c r="E10" s="115"/>
      <c r="F10" s="112"/>
      <c r="H10" s="121"/>
    </row>
    <row r="11" spans="1:10" ht="15.6">
      <c r="B11" s="290" t="s">
        <v>20</v>
      </c>
      <c r="C11" s="291"/>
      <c r="D11" s="291"/>
      <c r="E11" s="292"/>
    </row>
    <row r="12" spans="1:10" ht="165" customHeight="1">
      <c r="B12" s="287" t="s">
        <v>21</v>
      </c>
      <c r="C12" s="288"/>
      <c r="D12" s="288"/>
      <c r="E12" s="289"/>
    </row>
    <row r="13" spans="1:10">
      <c r="B13" s="165"/>
      <c r="E13" s="174"/>
    </row>
    <row r="14" spans="1:10" ht="12.95">
      <c r="B14" s="285" t="s">
        <v>22</v>
      </c>
      <c r="C14" s="283" t="s">
        <v>23</v>
      </c>
      <c r="D14" s="283" t="s">
        <v>24</v>
      </c>
      <c r="E14" s="21" t="s">
        <v>25</v>
      </c>
      <c r="G14" s="175" t="s">
        <v>26</v>
      </c>
      <c r="H14" s="122" t="s">
        <v>27</v>
      </c>
      <c r="I14" s="175" t="s">
        <v>28</v>
      </c>
      <c r="J14" s="175" t="s">
        <v>29</v>
      </c>
    </row>
    <row r="15" spans="1:10">
      <c r="B15" s="117" t="s">
        <v>30</v>
      </c>
      <c r="C15" s="118" t="str">
        <f>C5</f>
        <v>Oranje Wit (D)</v>
      </c>
      <c r="D15" s="119" t="str">
        <f>E6</f>
        <v>NCX19J3</v>
      </c>
      <c r="E15" s="119">
        <f t="shared" ref="E15:E20" si="0">IFERROR(VLOOKUP(C15,ClubsTotaal,6,0),"")</f>
        <v>9687</v>
      </c>
      <c r="G15" s="175"/>
      <c r="H15" s="122"/>
      <c r="I15" s="123" t="str">
        <f t="shared" ref="I15:I20" si="1">D15</f>
        <v>NCX19J3</v>
      </c>
      <c r="J15" s="175"/>
    </row>
    <row r="16" spans="1:10">
      <c r="B16" s="176" t="s">
        <v>31</v>
      </c>
      <c r="C16" s="252"/>
      <c r="D16" s="119" t="str">
        <f>IFERROR(VLOOKUP(C16,ClubsTotaal,2,0),"")</f>
        <v/>
      </c>
      <c r="E16" s="119" t="str">
        <f t="shared" si="0"/>
        <v/>
      </c>
      <c r="G16" s="175" t="str">
        <f>IF(ISBLANK(C16),"",IFERROR(VLOOKUP(C16,C$15:C15,1,0),""))</f>
        <v/>
      </c>
      <c r="H16" s="122" t="str">
        <f>IF(OR(C16="",D16=""),"",B16)</f>
        <v/>
      </c>
      <c r="I16" s="123" t="str">
        <f t="shared" si="1"/>
        <v/>
      </c>
      <c r="J16" s="175">
        <f>IF(H16="",0,COUNTIF(Leden!$M$5:$M$1004,Basis!H16)+COUNTIF(Leden!$O$5:$O$1004,Basis!H16))</f>
        <v>0</v>
      </c>
    </row>
    <row r="17" spans="2:10">
      <c r="B17" s="176" t="s">
        <v>32</v>
      </c>
      <c r="C17" s="177"/>
      <c r="D17" s="119" t="str">
        <f>IFERROR(VLOOKUP(C17,ClubsTotaal,2,0),"")</f>
        <v/>
      </c>
      <c r="E17" s="119" t="str">
        <f t="shared" si="0"/>
        <v/>
      </c>
      <c r="G17" s="175" t="str">
        <f>IF(ISBLANK(C17),"",IFERROR(VLOOKUP(C17,C$15:C16,1,0),""))</f>
        <v/>
      </c>
      <c r="H17" s="122" t="str">
        <f>IF(OR(C17="",D17=""),"",B17)</f>
        <v/>
      </c>
      <c r="I17" s="123" t="str">
        <f t="shared" si="1"/>
        <v/>
      </c>
      <c r="J17" s="175">
        <f>IF(H17="",0,COUNTIF(Leden!$M$5:$M$1004,Basis!H17)+COUNTIF(Leden!$O$5:$O$1004,Basis!H17))</f>
        <v>0</v>
      </c>
    </row>
    <row r="18" spans="2:10">
      <c r="B18" s="178" t="s">
        <v>33</v>
      </c>
      <c r="C18" s="177"/>
      <c r="D18" s="119" t="str">
        <f>IFERROR(VLOOKUP(C18,ClubsTotaal,2,0),"")</f>
        <v/>
      </c>
      <c r="E18" s="119" t="str">
        <f t="shared" si="0"/>
        <v/>
      </c>
      <c r="G18" s="175" t="str">
        <f>IF(ISBLANK(C18),"",IFERROR(VLOOKUP(C18,C$15:C17,1,0),""))</f>
        <v/>
      </c>
      <c r="H18" s="122" t="str">
        <f>IF(OR(C18="",D18=""),"",B18)</f>
        <v/>
      </c>
      <c r="I18" s="123" t="str">
        <f t="shared" si="1"/>
        <v/>
      </c>
      <c r="J18" s="175">
        <f>IF(H18="",0,COUNTIF(Leden!$M$5:$M$1004,Basis!H18)+COUNTIF(Leden!$O$5:$O$1004,Basis!H18))</f>
        <v>0</v>
      </c>
    </row>
    <row r="19" spans="2:10">
      <c r="B19" s="178" t="s">
        <v>34</v>
      </c>
      <c r="C19" s="177"/>
      <c r="D19" s="119" t="str">
        <f>IFERROR(VLOOKUP(C19,ClubsTotaal,2,0),"")</f>
        <v/>
      </c>
      <c r="E19" s="119" t="str">
        <f t="shared" si="0"/>
        <v/>
      </c>
      <c r="G19" s="175" t="str">
        <f>IF(ISBLANK(C19),"",IFERROR(VLOOKUP(C19,C$15:C18,1,0),""))</f>
        <v/>
      </c>
      <c r="H19" s="122" t="str">
        <f>IF(OR(C19="",D19=""),"",B19)</f>
        <v/>
      </c>
      <c r="I19" s="123" t="str">
        <f t="shared" si="1"/>
        <v/>
      </c>
      <c r="J19" s="175">
        <f>IF(H19="",0,COUNTIF(Leden!$M$5:$M$1004,Basis!H19)+COUNTIF(Leden!$O$5:$O$1004,Basis!H19))</f>
        <v>0</v>
      </c>
    </row>
    <row r="20" spans="2:10">
      <c r="B20" s="178" t="s">
        <v>35</v>
      </c>
      <c r="C20" s="177"/>
      <c r="D20" s="119" t="str">
        <f>IFERROR(VLOOKUP(C20,ClubsTotaal,2,0),"")</f>
        <v/>
      </c>
      <c r="E20" s="119" t="str">
        <f t="shared" si="0"/>
        <v/>
      </c>
      <c r="G20" s="175" t="str">
        <f>IF(ISBLANK(C20),"",IFERROR(VLOOKUP(C20,C$15:C19,1,0),""))</f>
        <v/>
      </c>
      <c r="H20" s="122" t="str">
        <f>IF(OR(C20="",D20=""),"",B20)</f>
        <v/>
      </c>
      <c r="I20" s="123" t="str">
        <f t="shared" si="1"/>
        <v/>
      </c>
      <c r="J20" s="175">
        <f>IF(H20="",0,COUNTIF(Leden!$M$5:$M$1004,Basis!H20)+COUNTIF(Leden!$O$5:$O$1004,Basis!H20))</f>
        <v>0</v>
      </c>
    </row>
    <row r="22" spans="2:10">
      <c r="B22" s="167"/>
      <c r="C22" s="179"/>
      <c r="D22" s="179"/>
      <c r="E22" s="180"/>
    </row>
    <row r="23" spans="2:10">
      <c r="B23" s="165"/>
      <c r="E23" s="174"/>
    </row>
    <row r="24" spans="2:10">
      <c r="B24" s="172"/>
      <c r="C24" s="181"/>
      <c r="D24" s="181"/>
      <c r="E24" s="182"/>
    </row>
    <row r="26" spans="2:10">
      <c r="B26" s="167"/>
      <c r="C26" s="179"/>
      <c r="D26" s="179"/>
      <c r="E26" s="180"/>
    </row>
    <row r="27" spans="2:10">
      <c r="B27" s="165"/>
      <c r="E27" s="174"/>
    </row>
    <row r="28" spans="2:10">
      <c r="B28" s="172"/>
      <c r="C28" s="181"/>
      <c r="D28" s="181"/>
      <c r="E28" s="182"/>
    </row>
  </sheetData>
  <sheetProtection password="CA7A" sheet="1" objects="1" scenarios="1"/>
  <customSheetViews>
    <customSheetView guid="{EA27D62B-1ACD-46D4-8844-66165F864EF5}" zeroValues="0" hiddenColumns="1">
      <pane ySplit="10" topLeftCell="A11" activePane="bottomLeft" state="frozen"/>
      <selection pane="bottomLeft" activeCell="C5" sqref="C5"/>
      <pageMargins left="0" right="0" top="0" bottom="0" header="0" footer="0"/>
    </customSheetView>
    <customSheetView guid="{AA0005BB-53EE-4415-887D-72CFD85381E2}" zeroValues="0" hiddenColumns="1">
      <pane ySplit="10" topLeftCell="A11" activePane="bottomLeft" state="frozen"/>
      <selection pane="bottomLeft" activeCell="C5" sqref="C5"/>
      <pageMargins left="0" right="0" top="0" bottom="0" header="0" footer="0"/>
    </customSheetView>
    <customSheetView guid="{180B6EB0-564F-4AF7-BBE8-865BB1B70D35}" zeroValues="0">
      <pane ySplit="10" topLeftCell="A11" activePane="bottomLeft" state="frozen"/>
      <selection pane="bottomLeft" activeCell="B3" sqref="B3:E3"/>
      <pageMargins left="0" right="0" top="0" bottom="0" header="0" footer="0"/>
    </customSheetView>
  </customSheetViews>
  <mergeCells count="4">
    <mergeCell ref="B3:E3"/>
    <mergeCell ref="B12:E12"/>
    <mergeCell ref="B11:E11"/>
    <mergeCell ref="B2:D2"/>
  </mergeCells>
  <conditionalFormatting sqref="C6:C9">
    <cfRule type="expression" dxfId="902" priority="4">
      <formula>AND(C6="",C$5&lt;&gt;"")</formula>
    </cfRule>
  </conditionalFormatting>
  <conditionalFormatting sqref="C5">
    <cfRule type="expression" dxfId="901" priority="5">
      <formula>AND(C5&lt;&gt;"",E6="")</formula>
    </cfRule>
  </conditionalFormatting>
  <conditionalFormatting sqref="E5">
    <cfRule type="expression" dxfId="900" priority="6">
      <formula>AND(E5="",C$5&lt;&gt;"")</formula>
    </cfRule>
  </conditionalFormatting>
  <conditionalFormatting sqref="C16:C20">
    <cfRule type="expression" dxfId="899" priority="1" stopIfTrue="1">
      <formula>AND(C16&lt;&gt;"",OR(ISERROR(D16),D16="",G16&lt;&gt;""))</formula>
    </cfRule>
    <cfRule type="expression" dxfId="898" priority="2">
      <formula>$J16=0</formula>
    </cfRule>
  </conditionalFormatting>
  <dataValidations count="2">
    <dataValidation type="list" allowBlank="1" showInputMessage="1" showErrorMessage="1" sqref="C5 C16:C20"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horizontalDpi="4294967293" verticalDpi="0"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2292" r:id="rId5" name="Button 4">
              <controlPr defaultSize="0" print="0" autoFill="0" autoPict="0" macro="[0]!CheckFormulier">
                <anchor moveWithCells="1">
                  <from>
                    <xdr:col>1</xdr:col>
                    <xdr:colOff>57150</xdr:colOff>
                    <xdr:row>25</xdr:row>
                    <xdr:rowOff>114300</xdr:rowOff>
                  </from>
                  <to>
                    <xdr:col>4</xdr:col>
                    <xdr:colOff>2717800</xdr:colOff>
                    <xdr:row>27</xdr:row>
                    <xdr:rowOff>57150</xdr:rowOff>
                  </to>
                </anchor>
              </controlPr>
            </control>
          </mc:Choice>
        </mc:AlternateContent>
        <mc:AlternateContent xmlns:mc="http://schemas.openxmlformats.org/markup-compatibility/2006">
          <mc:Choice Requires="x14">
            <control shapeId="12295" r:id="rId6" name="Button 7">
              <controlPr defaultSize="0" print="0" autoFill="0" autoPict="0" macro="[0]!ImportA2File">
                <anchor moveWithCells="1">
                  <from>
                    <xdr:col>1</xdr:col>
                    <xdr:colOff>57150</xdr:colOff>
                    <xdr:row>21</xdr:row>
                    <xdr:rowOff>57150</xdr:rowOff>
                  </from>
                  <to>
                    <xdr:col>4</xdr:col>
                    <xdr:colOff>2686050</xdr:colOff>
                    <xdr:row>23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autoPageBreaks="0"/>
  </sheetPr>
  <dimension ref="A1:BF1005"/>
  <sheetViews>
    <sheetView topLeftCell="C1" zoomScale="80" zoomScaleNormal="80" workbookViewId="0">
      <pane ySplit="4" topLeftCell="A304" activePane="bottomLeft" state="frozen"/>
      <selection pane="bottomLeft" activeCell="F5" sqref="F5"/>
      <selection activeCell="C1" sqref="C1"/>
    </sheetView>
  </sheetViews>
  <sheetFormatPr defaultColWidth="9.140625" defaultRowHeight="12.6"/>
  <cols>
    <col min="1" max="1" width="5.28515625" style="28" hidden="1" customWidth="1"/>
    <col min="2" max="2" width="5.7109375" style="28" hidden="1" customWidth="1"/>
    <col min="3" max="4" width="5.7109375" style="29" customWidth="1"/>
    <col min="5" max="5" width="1.28515625" style="30" bestFit="1" customWidth="1"/>
    <col min="6" max="6" width="4.140625" style="29" bestFit="1" customWidth="1"/>
    <col min="7" max="7" width="10.28515625" style="28" bestFit="1" customWidth="1"/>
    <col min="8" max="8" width="26.7109375" style="28" bestFit="1" customWidth="1"/>
    <col min="9" max="9" width="18.7109375" style="28" bestFit="1" customWidth="1"/>
    <col min="10" max="10" width="11.28515625" style="30" bestFit="1" customWidth="1"/>
    <col min="11" max="11" width="1.28515625" style="30" customWidth="1"/>
    <col min="12" max="12" width="3.5703125" style="31" bestFit="1" customWidth="1"/>
    <col min="13" max="13" width="1.5703125" style="128" customWidth="1"/>
    <col min="14" max="14" width="3.5703125" style="31" bestFit="1" customWidth="1"/>
    <col min="15" max="15" width="1.7109375" style="128" customWidth="1"/>
    <col min="16" max="18" width="5.5703125" style="31" bestFit="1" customWidth="1"/>
    <col min="19" max="19" width="5.5703125" style="31" customWidth="1"/>
    <col min="20" max="20" width="1" style="29" customWidth="1"/>
    <col min="21" max="22" width="3" style="32" customWidth="1"/>
    <col min="23" max="23" width="3" style="32" bestFit="1" customWidth="1"/>
    <col min="24" max="24" width="3" style="32" customWidth="1"/>
    <col min="25" max="25" width="2.140625" style="29" hidden="1" customWidth="1"/>
    <col min="26" max="26" width="6" style="243" hidden="1" customWidth="1"/>
    <col min="27" max="30" width="4.42578125" style="105" hidden="1" customWidth="1"/>
    <col min="31" max="31" width="0.7109375" style="105" hidden="1" customWidth="1"/>
    <col min="32" max="33" width="9.5703125" style="100" hidden="1" customWidth="1"/>
    <col min="34" max="37" width="5.5703125" style="100" hidden="1" customWidth="1"/>
    <col min="38" max="38" width="1.28515625" style="227" hidden="1" customWidth="1"/>
    <col min="39" max="39" width="4.42578125" style="17" hidden="1" customWidth="1"/>
    <col min="40" max="41" width="3.42578125" style="17" hidden="1" customWidth="1"/>
    <col min="42" max="42" width="8" style="17" hidden="1" customWidth="1"/>
    <col min="43" max="44" width="5.5703125" style="17" hidden="1" customWidth="1"/>
    <col min="45" max="45" width="0.7109375" style="17" hidden="1" customWidth="1"/>
    <col min="46" max="47" width="5.5703125" style="227" hidden="1" customWidth="1"/>
    <col min="48" max="48" width="1" style="227" hidden="1" customWidth="1"/>
    <col min="49" max="52" width="3.7109375" style="227" hidden="1" customWidth="1"/>
    <col min="53" max="53" width="3.42578125" style="17" hidden="1" customWidth="1"/>
    <col min="54" max="54" width="3.85546875" style="227" hidden="1" customWidth="1"/>
    <col min="55" max="55" width="9.5703125" style="17" hidden="1" customWidth="1"/>
    <col min="56" max="56" width="3.42578125" style="17" hidden="1" customWidth="1"/>
    <col min="57" max="57" width="30.85546875" style="17" hidden="1" customWidth="1"/>
    <col min="58" max="58" width="9.140625" style="28" hidden="1" customWidth="1"/>
    <col min="59" max="16384" width="9.140625" style="28"/>
  </cols>
  <sheetData>
    <row r="1" spans="1:57" s="40" customFormat="1" ht="18" customHeight="1">
      <c r="C1" s="293" t="s">
        <v>36</v>
      </c>
      <c r="D1" s="294"/>
      <c r="E1" s="294"/>
      <c r="F1" s="294"/>
      <c r="G1" s="294"/>
      <c r="H1" s="294"/>
      <c r="I1" s="294"/>
      <c r="J1" s="294"/>
      <c r="K1" s="294"/>
      <c r="L1" s="294"/>
      <c r="M1" s="294"/>
      <c r="N1" s="294"/>
      <c r="O1" s="294"/>
      <c r="P1" s="294"/>
      <c r="Q1" s="294"/>
      <c r="R1" s="294"/>
      <c r="S1" s="294"/>
      <c r="T1" s="294"/>
      <c r="U1" s="294"/>
      <c r="V1" s="294"/>
      <c r="W1" s="294"/>
      <c r="X1" s="295"/>
      <c r="Y1" s="124"/>
      <c r="Z1" s="243">
        <v>99.99</v>
      </c>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226"/>
    </row>
    <row r="2" spans="1:57" ht="153.75" customHeight="1">
      <c r="C2" s="287" t="s">
        <v>37</v>
      </c>
      <c r="D2" s="288"/>
      <c r="E2" s="288"/>
      <c r="F2" s="288"/>
      <c r="G2" s="288"/>
      <c r="H2" s="288"/>
      <c r="I2" s="288"/>
      <c r="J2" s="288"/>
      <c r="K2" s="288"/>
      <c r="L2" s="288"/>
      <c r="M2" s="288"/>
      <c r="N2" s="288"/>
      <c r="O2" s="288"/>
      <c r="P2" s="288"/>
      <c r="Q2" s="288"/>
      <c r="R2" s="288"/>
      <c r="S2" s="288"/>
      <c r="T2" s="288"/>
      <c r="U2" s="288"/>
      <c r="V2" s="288"/>
      <c r="W2" s="288"/>
      <c r="X2" s="289"/>
    </row>
    <row r="3" spans="1:57" s="143" customFormat="1" ht="18.75" customHeight="1">
      <c r="C3" s="145" t="s">
        <v>38</v>
      </c>
      <c r="D3" s="146"/>
      <c r="E3" s="146"/>
      <c r="F3" s="147"/>
      <c r="G3" s="141"/>
      <c r="H3" s="141"/>
      <c r="I3" s="141"/>
      <c r="J3" s="141"/>
      <c r="K3" s="142"/>
      <c r="L3" s="142"/>
      <c r="M3" s="142"/>
      <c r="N3" s="142"/>
      <c r="O3" s="142"/>
      <c r="P3" s="152"/>
      <c r="Q3" s="142"/>
      <c r="R3" s="142"/>
      <c r="S3" s="142"/>
      <c r="T3" s="155"/>
      <c r="U3" s="142"/>
      <c r="V3" s="142"/>
      <c r="W3" s="142"/>
      <c r="X3" s="142"/>
      <c r="Y3" s="144"/>
      <c r="Z3" s="244"/>
      <c r="AA3" s="201" t="s">
        <v>39</v>
      </c>
      <c r="AB3" s="201" t="s">
        <v>40</v>
      </c>
      <c r="AC3" s="201" t="s">
        <v>41</v>
      </c>
      <c r="AD3" s="201" t="s">
        <v>42</v>
      </c>
      <c r="AE3" s="201"/>
      <c r="AF3" s="223"/>
      <c r="AG3" s="223"/>
      <c r="AH3" s="201" t="s">
        <v>39</v>
      </c>
      <c r="AI3" s="201" t="s">
        <v>40</v>
      </c>
      <c r="AJ3" s="201" t="s">
        <v>41</v>
      </c>
      <c r="AK3" s="201" t="s">
        <v>42</v>
      </c>
      <c r="AL3" s="224"/>
      <c r="AM3" s="198"/>
      <c r="AN3" s="198" t="s">
        <v>43</v>
      </c>
      <c r="AO3" s="198" t="s">
        <v>44</v>
      </c>
      <c r="AP3" s="198"/>
      <c r="AQ3" s="198" t="s">
        <v>43</v>
      </c>
      <c r="AR3" s="198" t="s">
        <v>44</v>
      </c>
      <c r="AS3" s="198"/>
      <c r="AT3" s="224" t="s">
        <v>43</v>
      </c>
      <c r="AU3" s="224" t="s">
        <v>44</v>
      </c>
      <c r="AV3" s="224"/>
      <c r="AW3" s="225" t="s">
        <v>45</v>
      </c>
      <c r="AX3" s="225" t="s">
        <v>46</v>
      </c>
      <c r="AY3" s="225" t="s">
        <v>47</v>
      </c>
      <c r="AZ3" s="225" t="s">
        <v>48</v>
      </c>
      <c r="BA3" s="198"/>
      <c r="BB3" s="224"/>
      <c r="BC3" s="198" t="str">
        <f>CONCATENATE(BB5,BB6,BB7,BB8,BB9,BB10)</f>
        <v>0</v>
      </c>
      <c r="BD3" s="198"/>
      <c r="BE3" s="198" t="s">
        <v>49</v>
      </c>
    </row>
    <row r="4" spans="1:57" s="139" customFormat="1" ht="29.25" customHeight="1">
      <c r="A4" s="132" t="s">
        <v>50</v>
      </c>
      <c r="B4" s="133" t="s">
        <v>51</v>
      </c>
      <c r="C4" s="150" t="s">
        <v>52</v>
      </c>
      <c r="D4" s="150" t="s">
        <v>53</v>
      </c>
      <c r="E4" s="135" t="s">
        <v>54</v>
      </c>
      <c r="F4" s="134" t="s">
        <v>55</v>
      </c>
      <c r="G4" s="136" t="s">
        <v>56</v>
      </c>
      <c r="H4" s="136" t="s">
        <v>57</v>
      </c>
      <c r="I4" s="136" t="s">
        <v>58</v>
      </c>
      <c r="J4" s="137" t="s">
        <v>59</v>
      </c>
      <c r="K4" s="135" t="s">
        <v>54</v>
      </c>
      <c r="L4" s="150" t="s">
        <v>60</v>
      </c>
      <c r="M4" s="280"/>
      <c r="N4" s="150" t="s">
        <v>61</v>
      </c>
      <c r="O4" s="138"/>
      <c r="P4" s="150" t="s">
        <v>62</v>
      </c>
      <c r="Q4" s="150" t="s">
        <v>63</v>
      </c>
      <c r="R4" s="150" t="s">
        <v>64</v>
      </c>
      <c r="S4" s="150" t="s">
        <v>65</v>
      </c>
      <c r="T4" s="135"/>
      <c r="U4" s="151" t="s">
        <v>66</v>
      </c>
      <c r="V4" s="151" t="s">
        <v>67</v>
      </c>
      <c r="W4" s="151" t="s">
        <v>68</v>
      </c>
      <c r="X4" s="151" t="s">
        <v>69</v>
      </c>
      <c r="Y4" s="278"/>
      <c r="Z4" s="272" t="s">
        <v>70</v>
      </c>
      <c r="AA4" s="273" t="s">
        <v>71</v>
      </c>
      <c r="AB4" s="273" t="s">
        <v>72</v>
      </c>
      <c r="AC4" s="273" t="s">
        <v>73</v>
      </c>
      <c r="AD4" s="273" t="s">
        <v>71</v>
      </c>
      <c r="AE4" s="273"/>
      <c r="AF4" s="274" t="s">
        <v>74</v>
      </c>
      <c r="AG4" s="274" t="s">
        <v>75</v>
      </c>
      <c r="AH4" s="274" t="s">
        <v>76</v>
      </c>
      <c r="AI4" s="274" t="s">
        <v>77</v>
      </c>
      <c r="AJ4" s="274" t="s">
        <v>78</v>
      </c>
      <c r="AK4" s="274" t="s">
        <v>76</v>
      </c>
      <c r="AL4" s="228"/>
      <c r="AM4" s="200" t="s">
        <v>79</v>
      </c>
      <c r="AN4" s="200" t="s">
        <v>46</v>
      </c>
      <c r="AO4" s="200" t="s">
        <v>80</v>
      </c>
      <c r="AP4" s="200" t="s">
        <v>81</v>
      </c>
      <c r="AQ4" s="200" t="s">
        <v>82</v>
      </c>
      <c r="AR4" s="200" t="s">
        <v>82</v>
      </c>
      <c r="AS4" s="200"/>
      <c r="AT4" s="229" t="s">
        <v>77</v>
      </c>
      <c r="AU4" s="229" t="s">
        <v>77</v>
      </c>
      <c r="AV4" s="229"/>
      <c r="AW4" s="230" t="s">
        <v>83</v>
      </c>
      <c r="AX4" s="230" t="s">
        <v>80</v>
      </c>
      <c r="AY4" s="230" t="s">
        <v>46</v>
      </c>
      <c r="AZ4" s="230" t="s">
        <v>83</v>
      </c>
      <c r="BA4" s="200"/>
      <c r="BB4" s="230" t="s">
        <v>27</v>
      </c>
      <c r="BC4" s="231" t="s">
        <v>28</v>
      </c>
      <c r="BD4" s="200"/>
      <c r="BE4" s="231" t="s">
        <v>84</v>
      </c>
    </row>
    <row r="5" spans="1:57" ht="12.75" customHeight="1">
      <c r="A5" s="23" t="str">
        <f>C5&amp;"x1"</f>
        <v>S1x1</v>
      </c>
      <c r="B5" s="24" t="str">
        <f>D5&amp;"x1"</f>
        <v>S1x1</v>
      </c>
      <c r="C5" s="25" t="s">
        <v>85</v>
      </c>
      <c r="D5" s="25" t="s">
        <v>85</v>
      </c>
      <c r="E5" s="130"/>
      <c r="F5" s="25" t="s">
        <v>46</v>
      </c>
      <c r="G5" s="188" t="s">
        <v>86</v>
      </c>
      <c r="H5" s="188" t="s">
        <v>87</v>
      </c>
      <c r="I5" s="188" t="s">
        <v>88</v>
      </c>
      <c r="J5" s="156">
        <v>34650</v>
      </c>
      <c r="K5" s="130"/>
      <c r="L5" s="26"/>
      <c r="M5" s="281" t="str">
        <f t="shared" ref="M5:M68" si="0">LEFT(L5&amp;"0",1)</f>
        <v>0</v>
      </c>
      <c r="N5" s="26"/>
      <c r="O5" s="186" t="str">
        <f t="shared" ref="O5:O68" si="1">LEFT(N5&amp;"0",1)</f>
        <v>0</v>
      </c>
      <c r="P5" s="26" t="s">
        <v>85</v>
      </c>
      <c r="Q5" s="26" t="s">
        <v>85</v>
      </c>
      <c r="R5" s="270"/>
      <c r="S5" s="282" t="str">
        <f t="shared" ref="S5:S68" si="2">IF(C5=0,"",C5)</f>
        <v>S1</v>
      </c>
      <c r="T5" s="153"/>
      <c r="U5" s="27"/>
      <c r="V5" s="27"/>
      <c r="W5" s="271"/>
      <c r="X5" s="27"/>
      <c r="Y5" s="279"/>
      <c r="Z5" s="275">
        <f t="shared" ref="Z5:Z68" si="3">lft(J5,Peildatum)</f>
        <v>26.14</v>
      </c>
      <c r="AA5" s="276"/>
      <c r="AB5" s="276"/>
      <c r="AC5" s="276"/>
      <c r="AD5" s="276"/>
      <c r="AE5" s="276"/>
      <c r="AF5" s="277" t="str">
        <f t="shared" ref="AF5:AF68" si="4">IFERROR(VLOOKUP(M5,CbRc,2,0),"")</f>
        <v>NCX19J3</v>
      </c>
      <c r="AG5" s="277" t="str">
        <f t="shared" ref="AG5:AG68" si="5">IFERROR(VLOOKUP(O5,CbRc,2,0),"")</f>
        <v>NCX19J3</v>
      </c>
      <c r="AH5" s="277" t="str">
        <f t="shared" ref="AH5:AH68" si="6">IF(ISNA(VLOOKUP($AF5&amp;P5,IsTm1A,1,0)),"",P5)</f>
        <v>S1</v>
      </c>
      <c r="AI5" s="277" t="str">
        <f t="shared" ref="AI5:AI68" si="7">IF(ISNA(VLOOKUP($AF5&amp;Q5,IsTm2D,1,0)),"",Q5)</f>
        <v>S1</v>
      </c>
      <c r="AJ5" s="277" t="str">
        <f t="shared" ref="AJ5:AJ68" si="8">IF(ISNA(VLOOKUP($AF5&amp;R5,IsTm3G,1,0)),"",R5)</f>
        <v/>
      </c>
      <c r="AK5" s="277" t="str">
        <f t="shared" ref="AK5:AK68" si="9">IF(ISNA(VLOOKUP($AG5&amp;S5,IsTm4J,1,0)),"",S5)</f>
        <v>S1</v>
      </c>
      <c r="AL5" s="100"/>
      <c r="AN5" s="17">
        <v>0</v>
      </c>
      <c r="AO5" s="17">
        <v>0</v>
      </c>
      <c r="AT5" s="227" t="str">
        <f t="shared" ref="AT5:AT68" si="10">IF(C5="","",IFERROR(VLOOKUP(C5,AQ:AQ,1,0),"FOUT"))</f>
        <v>S1</v>
      </c>
      <c r="AU5" s="227" t="str">
        <f t="shared" ref="AU5:AU68" si="11">IF(D5="","",IFERROR(VLOOKUP(D5,AR:AR,1,0),"FOUT"))</f>
        <v>S1</v>
      </c>
      <c r="AW5" s="232">
        <f t="shared" ref="AW5:AW68" si="12">IF(OR(P5="",U5=""),0,SUMIFS(U$5:U$1004,$M$5:$M$1004,$M5,P$5:P$1004,P5))</f>
        <v>0</v>
      </c>
      <c r="AX5" s="232">
        <f t="shared" ref="AX5:AX68" si="13">IF(OR(Q5="",V5=""),0,SUMIFS(V$5:V$1004,$M$5:$M$1004,$M5,Q$5:Q$1004,Q5))</f>
        <v>0</v>
      </c>
      <c r="AY5" s="232">
        <f t="shared" ref="AY5:AY68" si="14">IF(OR(R5="",W5=""),0,SUMIFS(W$5:W$1004,$M$5:$M$1004,$M5,R$5:R$1004,R5))</f>
        <v>0</v>
      </c>
      <c r="AZ5" s="232">
        <f t="shared" ref="AZ5:AZ68" si="15">IF(OR(S5="",X5=""),0,SUMIFS(X$5:X$1004,$O$5:$O$1004,$O5,S$5:S$1004,S5))</f>
        <v>0</v>
      </c>
      <c r="BB5" s="233" t="s">
        <v>89</v>
      </c>
      <c r="BC5" s="234" t="str">
        <f>Basis!I15</f>
        <v>NCX19J3</v>
      </c>
      <c r="BE5" s="234" t="s">
        <v>90</v>
      </c>
    </row>
    <row r="6" spans="1:57" ht="12.75" customHeight="1">
      <c r="A6" s="23" t="str">
        <f>C6&amp;"x"&amp;TEXT(COUNTIF(C$5:C5,C6)+1,0)</f>
        <v>S1x2</v>
      </c>
      <c r="B6" s="24" t="str">
        <f>D6&amp;"x"&amp;TEXT(COUNTIF(D$5:D5,D6)+1,0)</f>
        <v>S1x2</v>
      </c>
      <c r="C6" s="25" t="s">
        <v>85</v>
      </c>
      <c r="D6" s="25" t="s">
        <v>85</v>
      </c>
      <c r="E6" s="130"/>
      <c r="F6" s="25" t="s">
        <v>46</v>
      </c>
      <c r="G6" s="188" t="s">
        <v>91</v>
      </c>
      <c r="H6" s="188" t="s">
        <v>92</v>
      </c>
      <c r="I6" s="188" t="s">
        <v>93</v>
      </c>
      <c r="J6" s="156">
        <v>34885</v>
      </c>
      <c r="K6" s="130"/>
      <c r="L6" s="26"/>
      <c r="M6" s="281" t="str">
        <f t="shared" si="0"/>
        <v>0</v>
      </c>
      <c r="N6" s="26"/>
      <c r="O6" s="186" t="str">
        <f t="shared" si="1"/>
        <v>0</v>
      </c>
      <c r="P6" s="26" t="s">
        <v>85</v>
      </c>
      <c r="Q6" s="26" t="s">
        <v>85</v>
      </c>
      <c r="R6" s="270"/>
      <c r="S6" s="282" t="str">
        <f t="shared" si="2"/>
        <v>S1</v>
      </c>
      <c r="T6" s="153"/>
      <c r="U6" s="27"/>
      <c r="V6" s="27"/>
      <c r="W6" s="271"/>
      <c r="X6" s="27"/>
      <c r="Y6" s="279"/>
      <c r="Z6" s="275">
        <f t="shared" si="3"/>
        <v>25.49</v>
      </c>
      <c r="AA6" s="276"/>
      <c r="AB6" s="276"/>
      <c r="AC6" s="276"/>
      <c r="AD6" s="276"/>
      <c r="AE6" s="276"/>
      <c r="AF6" s="277" t="str">
        <f t="shared" si="4"/>
        <v>NCX19J3</v>
      </c>
      <c r="AG6" s="277" t="str">
        <f t="shared" si="5"/>
        <v>NCX19J3</v>
      </c>
      <c r="AH6" s="277" t="str">
        <f t="shared" si="6"/>
        <v>S1</v>
      </c>
      <c r="AI6" s="277" t="str">
        <f t="shared" si="7"/>
        <v>S1</v>
      </c>
      <c r="AJ6" s="277" t="str">
        <f t="shared" si="8"/>
        <v/>
      </c>
      <c r="AK6" s="277" t="str">
        <f t="shared" si="9"/>
        <v>S1</v>
      </c>
      <c r="AL6" s="100"/>
      <c r="AM6" s="17">
        <v>1</v>
      </c>
      <c r="AN6" s="17">
        <f t="shared" ref="AN6:AN69" si="16">AN5+IF(COUNTIF(C:C,AP6)=0,0,1)</f>
        <v>1</v>
      </c>
      <c r="AO6" s="17">
        <f t="shared" ref="AO6:AO69" si="17">AO5+IF(COUNTIF(D:D,AP6)=0,0,1)</f>
        <v>1</v>
      </c>
      <c r="AP6" s="17" t="s">
        <v>85</v>
      </c>
      <c r="AQ6" s="17" t="str">
        <f t="shared" ref="AQ6:AQ37" si="18">IFERROR(VLOOKUP(AM6,AN:AP,3,0),"")</f>
        <v>S1</v>
      </c>
      <c r="AR6" s="17" t="str">
        <f t="shared" ref="AR6:AR37" si="19">IFERROR(VLOOKUP(AM6,AO:AQ,2,0),"")</f>
        <v>S1</v>
      </c>
      <c r="AT6" s="227" t="str">
        <f t="shared" si="10"/>
        <v>S1</v>
      </c>
      <c r="AU6" s="227" t="str">
        <f t="shared" si="11"/>
        <v>S1</v>
      </c>
      <c r="AW6" s="232">
        <f t="shared" si="12"/>
        <v>0</v>
      </c>
      <c r="AX6" s="232">
        <f t="shared" si="13"/>
        <v>0</v>
      </c>
      <c r="AY6" s="232">
        <f t="shared" si="14"/>
        <v>0</v>
      </c>
      <c r="AZ6" s="232">
        <f t="shared" si="15"/>
        <v>0</v>
      </c>
      <c r="BB6" s="233" t="str">
        <f>Basis!H16</f>
        <v/>
      </c>
      <c r="BC6" s="234" t="str">
        <f>Basis!I16</f>
        <v/>
      </c>
      <c r="BE6" s="234" t="s">
        <v>94</v>
      </c>
    </row>
    <row r="7" spans="1:57" ht="12.75" customHeight="1">
      <c r="A7" s="23" t="str">
        <f>C7&amp;"x"&amp;TEXT(COUNTIF(C$5:C6,C7)+1,0)</f>
        <v>S1x3</v>
      </c>
      <c r="B7" s="24" t="str">
        <f>D7&amp;"x"&amp;TEXT(COUNTIF(D$5:D6,D7)+1,0)</f>
        <v>S1x3</v>
      </c>
      <c r="C7" s="25" t="s">
        <v>85</v>
      </c>
      <c r="D7" s="25" t="s">
        <v>85</v>
      </c>
      <c r="E7" s="130"/>
      <c r="F7" s="25" t="s">
        <v>46</v>
      </c>
      <c r="G7" s="188" t="s">
        <v>95</v>
      </c>
      <c r="H7" s="188" t="s">
        <v>96</v>
      </c>
      <c r="I7" s="188" t="s">
        <v>97</v>
      </c>
      <c r="J7" s="156">
        <v>36111</v>
      </c>
      <c r="K7" s="130"/>
      <c r="L7" s="26"/>
      <c r="M7" s="281" t="str">
        <f t="shared" si="0"/>
        <v>0</v>
      </c>
      <c r="N7" s="26"/>
      <c r="O7" s="186" t="str">
        <f t="shared" si="1"/>
        <v>0</v>
      </c>
      <c r="P7" s="26" t="s">
        <v>85</v>
      </c>
      <c r="Q7" s="26" t="s">
        <v>85</v>
      </c>
      <c r="R7" s="270"/>
      <c r="S7" s="282" t="str">
        <f t="shared" si="2"/>
        <v>S1</v>
      </c>
      <c r="T7" s="153"/>
      <c r="U7" s="27"/>
      <c r="V7" s="27"/>
      <c r="W7" s="271"/>
      <c r="X7" s="27"/>
      <c r="Y7" s="279"/>
      <c r="Z7" s="275">
        <f t="shared" si="3"/>
        <v>22.14</v>
      </c>
      <c r="AA7" s="276"/>
      <c r="AB7" s="276"/>
      <c r="AC7" s="276"/>
      <c r="AD7" s="276"/>
      <c r="AE7" s="276"/>
      <c r="AF7" s="277" t="str">
        <f t="shared" si="4"/>
        <v>NCX19J3</v>
      </c>
      <c r="AG7" s="277" t="str">
        <f t="shared" si="5"/>
        <v>NCX19J3</v>
      </c>
      <c r="AH7" s="277" t="str">
        <f t="shared" si="6"/>
        <v>S1</v>
      </c>
      <c r="AI7" s="277" t="str">
        <f t="shared" si="7"/>
        <v>S1</v>
      </c>
      <c r="AJ7" s="277" t="str">
        <f t="shared" si="8"/>
        <v/>
      </c>
      <c r="AK7" s="277" t="str">
        <f t="shared" si="9"/>
        <v>S1</v>
      </c>
      <c r="AL7" s="100"/>
      <c r="AM7" s="17">
        <v>2</v>
      </c>
      <c r="AN7" s="17">
        <f t="shared" si="16"/>
        <v>2</v>
      </c>
      <c r="AO7" s="17">
        <f t="shared" si="17"/>
        <v>2</v>
      </c>
      <c r="AP7" s="17" t="s">
        <v>98</v>
      </c>
      <c r="AQ7" s="17" t="str">
        <f t="shared" si="18"/>
        <v>S2</v>
      </c>
      <c r="AR7" s="17" t="str">
        <f t="shared" si="19"/>
        <v>S2</v>
      </c>
      <c r="AT7" s="227" t="str">
        <f t="shared" si="10"/>
        <v>S1</v>
      </c>
      <c r="AU7" s="227" t="str">
        <f t="shared" si="11"/>
        <v>S1</v>
      </c>
      <c r="AW7" s="232">
        <f t="shared" si="12"/>
        <v>0</v>
      </c>
      <c r="AX7" s="232">
        <f t="shared" si="13"/>
        <v>0</v>
      </c>
      <c r="AY7" s="232">
        <f t="shared" si="14"/>
        <v>0</v>
      </c>
      <c r="AZ7" s="232">
        <f t="shared" si="15"/>
        <v>0</v>
      </c>
      <c r="BB7" s="233" t="str">
        <f>Basis!H17</f>
        <v/>
      </c>
      <c r="BC7" s="234" t="str">
        <f>Basis!I17</f>
        <v/>
      </c>
      <c r="BE7" s="234" t="s">
        <v>99</v>
      </c>
    </row>
    <row r="8" spans="1:57" ht="12.75" customHeight="1">
      <c r="A8" s="23" t="str">
        <f>C8&amp;"x"&amp;TEXT(COUNTIF(C$5:C7,C8)+1,0)</f>
        <v>S1x4</v>
      </c>
      <c r="B8" s="24" t="str">
        <f>D8&amp;"x"&amp;TEXT(COUNTIF(D$5:D7,D8)+1,0)</f>
        <v>S1x4</v>
      </c>
      <c r="C8" s="25" t="s">
        <v>85</v>
      </c>
      <c r="D8" s="25" t="s">
        <v>85</v>
      </c>
      <c r="E8" s="130"/>
      <c r="F8" s="25" t="s">
        <v>46</v>
      </c>
      <c r="G8" s="188" t="s">
        <v>100</v>
      </c>
      <c r="H8" s="188" t="s">
        <v>101</v>
      </c>
      <c r="I8" s="188" t="s">
        <v>102</v>
      </c>
      <c r="J8" s="156">
        <v>36460</v>
      </c>
      <c r="K8" s="130"/>
      <c r="L8" s="26"/>
      <c r="M8" s="281" t="str">
        <f t="shared" si="0"/>
        <v>0</v>
      </c>
      <c r="N8" s="26"/>
      <c r="O8" s="186" t="str">
        <f t="shared" si="1"/>
        <v>0</v>
      </c>
      <c r="P8" s="26" t="s">
        <v>98</v>
      </c>
      <c r="Q8" s="26" t="s">
        <v>98</v>
      </c>
      <c r="R8" s="270"/>
      <c r="S8" s="282" t="str">
        <f t="shared" si="2"/>
        <v>S1</v>
      </c>
      <c r="T8" s="153"/>
      <c r="U8" s="27"/>
      <c r="V8" s="27"/>
      <c r="W8" s="271"/>
      <c r="X8" s="27"/>
      <c r="Y8" s="279"/>
      <c r="Z8" s="275">
        <f t="shared" si="3"/>
        <v>21.18</v>
      </c>
      <c r="AA8" s="276"/>
      <c r="AB8" s="276"/>
      <c r="AC8" s="276"/>
      <c r="AD8" s="276"/>
      <c r="AE8" s="276"/>
      <c r="AF8" s="277" t="str">
        <f t="shared" si="4"/>
        <v>NCX19J3</v>
      </c>
      <c r="AG8" s="277" t="str">
        <f t="shared" si="5"/>
        <v>NCX19J3</v>
      </c>
      <c r="AH8" s="277" t="str">
        <f t="shared" si="6"/>
        <v>S2</v>
      </c>
      <c r="AI8" s="277" t="str">
        <f t="shared" si="7"/>
        <v>S2</v>
      </c>
      <c r="AJ8" s="277" t="str">
        <f t="shared" si="8"/>
        <v/>
      </c>
      <c r="AK8" s="277" t="str">
        <f t="shared" si="9"/>
        <v>S1</v>
      </c>
      <c r="AL8" s="100"/>
      <c r="AM8" s="17">
        <v>3</v>
      </c>
      <c r="AN8" s="17">
        <f t="shared" si="16"/>
        <v>3</v>
      </c>
      <c r="AO8" s="17">
        <f t="shared" si="17"/>
        <v>3</v>
      </c>
      <c r="AP8" s="17" t="s">
        <v>103</v>
      </c>
      <c r="AQ8" s="17" t="str">
        <f t="shared" si="18"/>
        <v>S3</v>
      </c>
      <c r="AR8" s="17" t="str">
        <f t="shared" si="19"/>
        <v>S3</v>
      </c>
      <c r="AT8" s="227" t="str">
        <f t="shared" si="10"/>
        <v>S1</v>
      </c>
      <c r="AU8" s="227" t="str">
        <f t="shared" si="11"/>
        <v>S1</v>
      </c>
      <c r="AW8" s="232">
        <f t="shared" si="12"/>
        <v>0</v>
      </c>
      <c r="AX8" s="232">
        <f t="shared" si="13"/>
        <v>0</v>
      </c>
      <c r="AY8" s="232">
        <f t="shared" si="14"/>
        <v>0</v>
      </c>
      <c r="AZ8" s="232">
        <f t="shared" si="15"/>
        <v>0</v>
      </c>
      <c r="BB8" s="233" t="str">
        <f>Basis!H18</f>
        <v/>
      </c>
      <c r="BC8" s="234" t="str">
        <f>Basis!I18</f>
        <v/>
      </c>
      <c r="BE8" s="234" t="s">
        <v>104</v>
      </c>
    </row>
    <row r="9" spans="1:57" ht="12.75" customHeight="1">
      <c r="A9" s="23" t="str">
        <f>C9&amp;"x"&amp;TEXT(COUNTIF(C$5:C8,C9)+1,0)</f>
        <v>S1x5</v>
      </c>
      <c r="B9" s="24" t="str">
        <f>D9&amp;"x"&amp;TEXT(COUNTIF(D$5:D8,D9)+1,0)</f>
        <v>S1x5</v>
      </c>
      <c r="C9" s="25" t="s">
        <v>85</v>
      </c>
      <c r="D9" s="25" t="s">
        <v>85</v>
      </c>
      <c r="E9" s="130"/>
      <c r="F9" s="25" t="s">
        <v>46</v>
      </c>
      <c r="G9" s="188" t="s">
        <v>105</v>
      </c>
      <c r="H9" s="188" t="s">
        <v>106</v>
      </c>
      <c r="I9" s="188" t="s">
        <v>107</v>
      </c>
      <c r="J9" s="156">
        <v>37091</v>
      </c>
      <c r="K9" s="130"/>
      <c r="L9" s="26"/>
      <c r="M9" s="281" t="str">
        <f t="shared" si="0"/>
        <v>0</v>
      </c>
      <c r="N9" s="26"/>
      <c r="O9" s="186" t="str">
        <f t="shared" si="1"/>
        <v>0</v>
      </c>
      <c r="P9" s="26" t="s">
        <v>85</v>
      </c>
      <c r="Q9" s="26" t="s">
        <v>85</v>
      </c>
      <c r="R9" s="270"/>
      <c r="S9" s="282" t="str">
        <f t="shared" si="2"/>
        <v>S1</v>
      </c>
      <c r="T9" s="153"/>
      <c r="U9" s="27"/>
      <c r="V9" s="27"/>
      <c r="W9" s="271"/>
      <c r="X9" s="27"/>
      <c r="Y9" s="279"/>
      <c r="Z9" s="275">
        <f t="shared" si="3"/>
        <v>19.45</v>
      </c>
      <c r="AA9" s="276"/>
      <c r="AB9" s="276"/>
      <c r="AC9" s="276"/>
      <c r="AD9" s="276"/>
      <c r="AE9" s="276"/>
      <c r="AF9" s="277" t="str">
        <f t="shared" si="4"/>
        <v>NCX19J3</v>
      </c>
      <c r="AG9" s="277" t="str">
        <f t="shared" si="5"/>
        <v>NCX19J3</v>
      </c>
      <c r="AH9" s="277" t="str">
        <f t="shared" si="6"/>
        <v>S1</v>
      </c>
      <c r="AI9" s="277" t="str">
        <f t="shared" si="7"/>
        <v>S1</v>
      </c>
      <c r="AJ9" s="277" t="str">
        <f t="shared" si="8"/>
        <v/>
      </c>
      <c r="AK9" s="277" t="str">
        <f t="shared" si="9"/>
        <v>S1</v>
      </c>
      <c r="AL9" s="100"/>
      <c r="AM9" s="17">
        <v>4</v>
      </c>
      <c r="AN9" s="17">
        <f t="shared" si="16"/>
        <v>4</v>
      </c>
      <c r="AO9" s="17">
        <f t="shared" si="17"/>
        <v>4</v>
      </c>
      <c r="AP9" s="17" t="s">
        <v>108</v>
      </c>
      <c r="AQ9" s="17" t="str">
        <f t="shared" si="18"/>
        <v>S4</v>
      </c>
      <c r="AR9" s="17" t="str">
        <f t="shared" si="19"/>
        <v>S4</v>
      </c>
      <c r="AT9" s="227" t="str">
        <f t="shared" si="10"/>
        <v>S1</v>
      </c>
      <c r="AU9" s="227" t="str">
        <f t="shared" si="11"/>
        <v>S1</v>
      </c>
      <c r="AW9" s="232">
        <f t="shared" si="12"/>
        <v>0</v>
      </c>
      <c r="AX9" s="232">
        <f t="shared" si="13"/>
        <v>0</v>
      </c>
      <c r="AY9" s="232">
        <f t="shared" si="14"/>
        <v>0</v>
      </c>
      <c r="AZ9" s="232">
        <f t="shared" si="15"/>
        <v>0</v>
      </c>
      <c r="BB9" s="233" t="str">
        <f>Basis!H19</f>
        <v/>
      </c>
      <c r="BC9" s="234" t="str">
        <f>Basis!I19</f>
        <v/>
      </c>
      <c r="BE9" s="234" t="s">
        <v>109</v>
      </c>
    </row>
    <row r="10" spans="1:57" ht="12.75" customHeight="1">
      <c r="A10" s="23" t="str">
        <f>C10&amp;"x"&amp;TEXT(COUNTIF(C$5:C9,C10)+1,0)</f>
        <v>S1x6</v>
      </c>
      <c r="B10" s="24" t="str">
        <f>D10&amp;"x"&amp;TEXT(COUNTIF(D$5:D9,D10)+1,0)</f>
        <v>S1x6</v>
      </c>
      <c r="C10" s="25" t="s">
        <v>85</v>
      </c>
      <c r="D10" s="25" t="s">
        <v>85</v>
      </c>
      <c r="E10" s="130"/>
      <c r="F10" s="25" t="s">
        <v>110</v>
      </c>
      <c r="G10" s="188" t="s">
        <v>111</v>
      </c>
      <c r="H10" s="188" t="s">
        <v>112</v>
      </c>
      <c r="I10" s="188" t="s">
        <v>113</v>
      </c>
      <c r="J10" s="156">
        <v>35270</v>
      </c>
      <c r="K10" s="130"/>
      <c r="L10" s="26"/>
      <c r="M10" s="281" t="str">
        <f t="shared" si="0"/>
        <v>0</v>
      </c>
      <c r="N10" s="26"/>
      <c r="O10" s="186" t="str">
        <f t="shared" si="1"/>
        <v>0</v>
      </c>
      <c r="P10" s="26" t="s">
        <v>98</v>
      </c>
      <c r="Q10" s="26" t="s">
        <v>98</v>
      </c>
      <c r="R10" s="270"/>
      <c r="S10" s="282" t="str">
        <f t="shared" si="2"/>
        <v>S1</v>
      </c>
      <c r="T10" s="153"/>
      <c r="U10" s="27"/>
      <c r="V10" s="27"/>
      <c r="W10" s="271"/>
      <c r="X10" s="27"/>
      <c r="Y10" s="279"/>
      <c r="Z10" s="275">
        <f t="shared" si="3"/>
        <v>24.44</v>
      </c>
      <c r="AA10" s="276"/>
      <c r="AB10" s="276"/>
      <c r="AC10" s="276"/>
      <c r="AD10" s="276"/>
      <c r="AE10" s="276"/>
      <c r="AF10" s="277" t="str">
        <f t="shared" si="4"/>
        <v>NCX19J3</v>
      </c>
      <c r="AG10" s="277" t="str">
        <f t="shared" si="5"/>
        <v>NCX19J3</v>
      </c>
      <c r="AH10" s="277" t="str">
        <f t="shared" si="6"/>
        <v>S2</v>
      </c>
      <c r="AI10" s="277" t="str">
        <f t="shared" si="7"/>
        <v>S2</v>
      </c>
      <c r="AJ10" s="277" t="str">
        <f t="shared" si="8"/>
        <v/>
      </c>
      <c r="AK10" s="277" t="str">
        <f t="shared" si="9"/>
        <v>S1</v>
      </c>
      <c r="AL10" s="100"/>
      <c r="AM10" s="17">
        <v>5</v>
      </c>
      <c r="AN10" s="17">
        <f t="shared" si="16"/>
        <v>5</v>
      </c>
      <c r="AO10" s="17">
        <f t="shared" si="17"/>
        <v>5</v>
      </c>
      <c r="AP10" s="17" t="s">
        <v>114</v>
      </c>
      <c r="AQ10" s="17" t="str">
        <f t="shared" si="18"/>
        <v>S5</v>
      </c>
      <c r="AR10" s="17" t="str">
        <f t="shared" si="19"/>
        <v>S5</v>
      </c>
      <c r="AT10" s="227" t="str">
        <f t="shared" si="10"/>
        <v>S1</v>
      </c>
      <c r="AU10" s="227" t="str">
        <f t="shared" si="11"/>
        <v>S1</v>
      </c>
      <c r="AW10" s="232">
        <f t="shared" si="12"/>
        <v>0</v>
      </c>
      <c r="AX10" s="232">
        <f t="shared" si="13"/>
        <v>0</v>
      </c>
      <c r="AY10" s="232">
        <f t="shared" si="14"/>
        <v>0</v>
      </c>
      <c r="AZ10" s="232">
        <f t="shared" si="15"/>
        <v>0</v>
      </c>
      <c r="BB10" s="233" t="str">
        <f>Basis!H20</f>
        <v/>
      </c>
      <c r="BC10" s="234" t="str">
        <f>Basis!I20</f>
        <v/>
      </c>
      <c r="BE10" s="234" t="s">
        <v>115</v>
      </c>
    </row>
    <row r="11" spans="1:57" ht="12.75" customHeight="1">
      <c r="A11" s="23" t="str">
        <f>C11&amp;"x"&amp;TEXT(COUNTIF(C$5:C10,C11)+1,0)</f>
        <v>S1x7</v>
      </c>
      <c r="B11" s="24" t="str">
        <f>D11&amp;"x"&amp;TEXT(COUNTIF(D$5:D10,D11)+1,0)</f>
        <v>S1x7</v>
      </c>
      <c r="C11" s="25" t="s">
        <v>85</v>
      </c>
      <c r="D11" s="25" t="s">
        <v>85</v>
      </c>
      <c r="E11" s="130"/>
      <c r="F11" s="25" t="s">
        <v>110</v>
      </c>
      <c r="G11" s="188" t="s">
        <v>116</v>
      </c>
      <c r="H11" s="188" t="s">
        <v>117</v>
      </c>
      <c r="I11" s="188" t="s">
        <v>118</v>
      </c>
      <c r="J11" s="156">
        <v>35330</v>
      </c>
      <c r="K11" s="130"/>
      <c r="L11" s="26"/>
      <c r="M11" s="281" t="str">
        <f t="shared" si="0"/>
        <v>0</v>
      </c>
      <c r="N11" s="26"/>
      <c r="O11" s="186" t="str">
        <f t="shared" si="1"/>
        <v>0</v>
      </c>
      <c r="P11" s="26" t="s">
        <v>85</v>
      </c>
      <c r="Q11" s="26" t="s">
        <v>85</v>
      </c>
      <c r="R11" s="270"/>
      <c r="S11" s="282" t="str">
        <f t="shared" si="2"/>
        <v>S1</v>
      </c>
      <c r="T11" s="153"/>
      <c r="U11" s="27"/>
      <c r="V11" s="27"/>
      <c r="W11" s="271"/>
      <c r="X11" s="27"/>
      <c r="Y11" s="279"/>
      <c r="Z11" s="275">
        <f t="shared" si="3"/>
        <v>24.27</v>
      </c>
      <c r="AA11" s="276"/>
      <c r="AB11" s="276"/>
      <c r="AC11" s="276"/>
      <c r="AD11" s="276"/>
      <c r="AE11" s="276"/>
      <c r="AF11" s="277" t="str">
        <f t="shared" si="4"/>
        <v>NCX19J3</v>
      </c>
      <c r="AG11" s="277" t="str">
        <f t="shared" si="5"/>
        <v>NCX19J3</v>
      </c>
      <c r="AH11" s="277" t="str">
        <f t="shared" si="6"/>
        <v>S1</v>
      </c>
      <c r="AI11" s="277" t="str">
        <f t="shared" si="7"/>
        <v>S1</v>
      </c>
      <c r="AJ11" s="277" t="str">
        <f t="shared" si="8"/>
        <v/>
      </c>
      <c r="AK11" s="277" t="str">
        <f t="shared" si="9"/>
        <v>S1</v>
      </c>
      <c r="AL11" s="100"/>
      <c r="AM11" s="17">
        <v>6</v>
      </c>
      <c r="AN11" s="17">
        <f t="shared" si="16"/>
        <v>6</v>
      </c>
      <c r="AO11" s="17">
        <f t="shared" si="17"/>
        <v>6</v>
      </c>
      <c r="AP11" s="17" t="s">
        <v>119</v>
      </c>
      <c r="AQ11" s="17" t="str">
        <f t="shared" si="18"/>
        <v>S6</v>
      </c>
      <c r="AR11" s="17" t="str">
        <f t="shared" si="19"/>
        <v>S6</v>
      </c>
      <c r="AT11" s="227" t="str">
        <f t="shared" si="10"/>
        <v>S1</v>
      </c>
      <c r="AU11" s="227" t="str">
        <f t="shared" si="11"/>
        <v>S1</v>
      </c>
      <c r="AW11" s="232">
        <f t="shared" si="12"/>
        <v>0</v>
      </c>
      <c r="AX11" s="232">
        <f t="shared" si="13"/>
        <v>0</v>
      </c>
      <c r="AY11" s="232">
        <f t="shared" si="14"/>
        <v>0</v>
      </c>
      <c r="AZ11" s="232">
        <f t="shared" si="15"/>
        <v>0</v>
      </c>
      <c r="BB11" s="235"/>
      <c r="BE11" s="234" t="s">
        <v>120</v>
      </c>
    </row>
    <row r="12" spans="1:57" ht="12.75" customHeight="1">
      <c r="A12" s="23" t="str">
        <f>C12&amp;"x"&amp;TEXT(COUNTIF(C$5:C11,C12)+1,0)</f>
        <v>S1x8</v>
      </c>
      <c r="B12" s="24" t="str">
        <f>D12&amp;"x"&amp;TEXT(COUNTIF(D$5:D11,D12)+1,0)</f>
        <v>S1x8</v>
      </c>
      <c r="C12" s="25" t="s">
        <v>85</v>
      </c>
      <c r="D12" s="25" t="s">
        <v>85</v>
      </c>
      <c r="E12" s="130"/>
      <c r="F12" s="25" t="s">
        <v>110</v>
      </c>
      <c r="G12" s="188" t="s">
        <v>121</v>
      </c>
      <c r="H12" s="188" t="s">
        <v>122</v>
      </c>
      <c r="I12" s="188" t="s">
        <v>123</v>
      </c>
      <c r="J12" s="156">
        <v>35550</v>
      </c>
      <c r="K12" s="130"/>
      <c r="L12" s="26"/>
      <c r="M12" s="281" t="str">
        <f t="shared" si="0"/>
        <v>0</v>
      </c>
      <c r="N12" s="26"/>
      <c r="O12" s="186" t="str">
        <f t="shared" si="1"/>
        <v>0</v>
      </c>
      <c r="P12" s="26" t="s">
        <v>85</v>
      </c>
      <c r="Q12" s="26" t="s">
        <v>98</v>
      </c>
      <c r="R12" s="270"/>
      <c r="S12" s="282" t="str">
        <f t="shared" si="2"/>
        <v>S1</v>
      </c>
      <c r="T12" s="153"/>
      <c r="U12" s="27"/>
      <c r="V12" s="27"/>
      <c r="W12" s="271"/>
      <c r="X12" s="27"/>
      <c r="Y12" s="279"/>
      <c r="Z12" s="275">
        <f t="shared" si="3"/>
        <v>23.67</v>
      </c>
      <c r="AA12" s="276"/>
      <c r="AB12" s="276"/>
      <c r="AC12" s="276"/>
      <c r="AD12" s="276"/>
      <c r="AE12" s="276"/>
      <c r="AF12" s="277" t="str">
        <f t="shared" si="4"/>
        <v>NCX19J3</v>
      </c>
      <c r="AG12" s="277" t="str">
        <f t="shared" si="5"/>
        <v>NCX19J3</v>
      </c>
      <c r="AH12" s="277" t="str">
        <f t="shared" si="6"/>
        <v>S1</v>
      </c>
      <c r="AI12" s="277" t="str">
        <f t="shared" si="7"/>
        <v>S2</v>
      </c>
      <c r="AJ12" s="277" t="str">
        <f t="shared" si="8"/>
        <v/>
      </c>
      <c r="AK12" s="277" t="str">
        <f t="shared" si="9"/>
        <v>S1</v>
      </c>
      <c r="AL12" s="100"/>
      <c r="AM12" s="17">
        <v>7</v>
      </c>
      <c r="AN12" s="17">
        <f t="shared" si="16"/>
        <v>6</v>
      </c>
      <c r="AO12" s="17">
        <f t="shared" si="17"/>
        <v>6</v>
      </c>
      <c r="AP12" s="17" t="s">
        <v>124</v>
      </c>
      <c r="AQ12" s="17" t="str">
        <f t="shared" si="18"/>
        <v>MW1</v>
      </c>
      <c r="AR12" s="17" t="str">
        <f t="shared" si="19"/>
        <v>MW1</v>
      </c>
      <c r="AT12" s="227" t="str">
        <f t="shared" si="10"/>
        <v>S1</v>
      </c>
      <c r="AU12" s="227" t="str">
        <f t="shared" si="11"/>
        <v>S1</v>
      </c>
      <c r="AW12" s="232">
        <f t="shared" si="12"/>
        <v>0</v>
      </c>
      <c r="AX12" s="232">
        <f t="shared" si="13"/>
        <v>0</v>
      </c>
      <c r="AY12" s="232">
        <f t="shared" si="14"/>
        <v>0</v>
      </c>
      <c r="AZ12" s="232">
        <f t="shared" si="15"/>
        <v>0</v>
      </c>
      <c r="BB12" s="235"/>
      <c r="BE12" s="234" t="s">
        <v>125</v>
      </c>
    </row>
    <row r="13" spans="1:57" ht="12.75" customHeight="1">
      <c r="A13" s="23" t="str">
        <f>C13&amp;"x"&amp;TEXT(COUNTIF(C$5:C12,C13)+1,0)</f>
        <v>S1x9</v>
      </c>
      <c r="B13" s="24" t="str">
        <f>D13&amp;"x"&amp;TEXT(COUNTIF(D$5:D12,D13)+1,0)</f>
        <v>S1x9</v>
      </c>
      <c r="C13" s="25" t="s">
        <v>85</v>
      </c>
      <c r="D13" s="25" t="s">
        <v>85</v>
      </c>
      <c r="E13" s="130"/>
      <c r="F13" s="25" t="s">
        <v>110</v>
      </c>
      <c r="G13" s="188" t="s">
        <v>126</v>
      </c>
      <c r="H13" s="188" t="s">
        <v>127</v>
      </c>
      <c r="I13" s="188" t="s">
        <v>128</v>
      </c>
      <c r="J13" s="156">
        <v>36077</v>
      </c>
      <c r="K13" s="130"/>
      <c r="L13" s="26"/>
      <c r="M13" s="281" t="str">
        <f t="shared" si="0"/>
        <v>0</v>
      </c>
      <c r="N13" s="26"/>
      <c r="O13" s="186" t="str">
        <f t="shared" si="1"/>
        <v>0</v>
      </c>
      <c r="P13" s="26" t="s">
        <v>85</v>
      </c>
      <c r="Q13" s="26" t="s">
        <v>85</v>
      </c>
      <c r="R13" s="270"/>
      <c r="S13" s="282" t="str">
        <f t="shared" si="2"/>
        <v>S1</v>
      </c>
      <c r="T13" s="153"/>
      <c r="U13" s="27"/>
      <c r="V13" s="27"/>
      <c r="W13" s="271"/>
      <c r="X13" s="27"/>
      <c r="Y13" s="279"/>
      <c r="Z13" s="275">
        <f t="shared" si="3"/>
        <v>22.23</v>
      </c>
      <c r="AA13" s="276"/>
      <c r="AB13" s="276"/>
      <c r="AC13" s="276"/>
      <c r="AD13" s="276"/>
      <c r="AE13" s="276"/>
      <c r="AF13" s="277" t="str">
        <f t="shared" si="4"/>
        <v>NCX19J3</v>
      </c>
      <c r="AG13" s="277" t="str">
        <f t="shared" si="5"/>
        <v>NCX19J3</v>
      </c>
      <c r="AH13" s="277" t="str">
        <f t="shared" si="6"/>
        <v>S1</v>
      </c>
      <c r="AI13" s="277" t="str">
        <f t="shared" si="7"/>
        <v>S1</v>
      </c>
      <c r="AJ13" s="277" t="str">
        <f t="shared" si="8"/>
        <v/>
      </c>
      <c r="AK13" s="277" t="str">
        <f t="shared" si="9"/>
        <v>S1</v>
      </c>
      <c r="AL13" s="100"/>
      <c r="AM13" s="17">
        <v>8</v>
      </c>
      <c r="AN13" s="17">
        <f t="shared" si="16"/>
        <v>6</v>
      </c>
      <c r="AO13" s="17">
        <f t="shared" si="17"/>
        <v>6</v>
      </c>
      <c r="AP13" s="17" t="s">
        <v>129</v>
      </c>
      <c r="AQ13" s="17" t="str">
        <f t="shared" si="18"/>
        <v>A1</v>
      </c>
      <c r="AR13" s="17" t="str">
        <f t="shared" si="19"/>
        <v>A1</v>
      </c>
      <c r="AT13" s="227" t="str">
        <f t="shared" si="10"/>
        <v>S1</v>
      </c>
      <c r="AU13" s="227" t="str">
        <f t="shared" si="11"/>
        <v>S1</v>
      </c>
      <c r="AW13" s="232">
        <f t="shared" si="12"/>
        <v>0</v>
      </c>
      <c r="AX13" s="232">
        <f t="shared" si="13"/>
        <v>0</v>
      </c>
      <c r="AY13" s="232">
        <f t="shared" si="14"/>
        <v>0</v>
      </c>
      <c r="AZ13" s="232">
        <f t="shared" si="15"/>
        <v>0</v>
      </c>
      <c r="BB13" s="235"/>
      <c r="BE13" s="234" t="s">
        <v>130</v>
      </c>
    </row>
    <row r="14" spans="1:57" ht="12.75" customHeight="1">
      <c r="A14" s="23" t="str">
        <f>C14&amp;"x"&amp;TEXT(COUNTIF(C$5:C13,C14)+1,0)</f>
        <v>S1x10</v>
      </c>
      <c r="B14" s="24" t="str">
        <f>D14&amp;"x"&amp;TEXT(COUNTIF(D$5:D13,D14)+1,0)</f>
        <v>S1x10</v>
      </c>
      <c r="C14" s="25" t="s">
        <v>85</v>
      </c>
      <c r="D14" s="25" t="s">
        <v>85</v>
      </c>
      <c r="E14" s="130"/>
      <c r="F14" s="25" t="s">
        <v>110</v>
      </c>
      <c r="G14" s="188" t="s">
        <v>131</v>
      </c>
      <c r="H14" s="188" t="s">
        <v>132</v>
      </c>
      <c r="I14" s="188" t="s">
        <v>133</v>
      </c>
      <c r="J14" s="156">
        <v>37683</v>
      </c>
      <c r="K14" s="130"/>
      <c r="L14" s="26"/>
      <c r="M14" s="281" t="str">
        <f t="shared" si="0"/>
        <v>0</v>
      </c>
      <c r="N14" s="26"/>
      <c r="O14" s="186" t="str">
        <f t="shared" si="1"/>
        <v>0</v>
      </c>
      <c r="P14" s="26" t="s">
        <v>134</v>
      </c>
      <c r="Q14" s="26" t="s">
        <v>134</v>
      </c>
      <c r="R14" s="270"/>
      <c r="S14" s="282" t="str">
        <f t="shared" si="2"/>
        <v>S1</v>
      </c>
      <c r="T14" s="153"/>
      <c r="U14" s="27"/>
      <c r="V14" s="27"/>
      <c r="W14" s="271"/>
      <c r="X14" s="27"/>
      <c r="Y14" s="279"/>
      <c r="Z14" s="275">
        <f t="shared" si="3"/>
        <v>17.829999999999998</v>
      </c>
      <c r="AA14" s="276"/>
      <c r="AB14" s="276"/>
      <c r="AC14" s="276"/>
      <c r="AD14" s="276"/>
      <c r="AE14" s="276"/>
      <c r="AF14" s="277" t="str">
        <f t="shared" si="4"/>
        <v>NCX19J3</v>
      </c>
      <c r="AG14" s="277" t="str">
        <f t="shared" si="5"/>
        <v>NCX19J3</v>
      </c>
      <c r="AH14" s="277" t="str">
        <f t="shared" si="6"/>
        <v>A1</v>
      </c>
      <c r="AI14" s="277" t="str">
        <f t="shared" si="7"/>
        <v>A1</v>
      </c>
      <c r="AJ14" s="277" t="str">
        <f t="shared" si="8"/>
        <v/>
      </c>
      <c r="AK14" s="277" t="str">
        <f t="shared" si="9"/>
        <v>S1</v>
      </c>
      <c r="AL14" s="100"/>
      <c r="AM14" s="17">
        <v>9</v>
      </c>
      <c r="AN14" s="17">
        <f t="shared" si="16"/>
        <v>6</v>
      </c>
      <c r="AO14" s="17">
        <f t="shared" si="17"/>
        <v>6</v>
      </c>
      <c r="AP14" s="17" t="s">
        <v>135</v>
      </c>
      <c r="AQ14" s="17" t="str">
        <f t="shared" si="18"/>
        <v>A2</v>
      </c>
      <c r="AR14" s="17" t="str">
        <f t="shared" si="19"/>
        <v>A2</v>
      </c>
      <c r="AT14" s="227" t="str">
        <f t="shared" si="10"/>
        <v>S1</v>
      </c>
      <c r="AU14" s="227" t="str">
        <f t="shared" si="11"/>
        <v>S1</v>
      </c>
      <c r="AW14" s="232">
        <f t="shared" si="12"/>
        <v>0</v>
      </c>
      <c r="AX14" s="232">
        <f t="shared" si="13"/>
        <v>0</v>
      </c>
      <c r="AY14" s="232">
        <f t="shared" si="14"/>
        <v>0</v>
      </c>
      <c r="AZ14" s="232">
        <f t="shared" si="15"/>
        <v>0</v>
      </c>
      <c r="BB14" s="235"/>
    </row>
    <row r="15" spans="1:57" ht="12.75" customHeight="1">
      <c r="A15" s="23" t="str">
        <f>C15&amp;"x"&amp;TEXT(COUNTIF(C$5:C14,C15)+1,0)</f>
        <v>S2x1</v>
      </c>
      <c r="B15" s="24" t="str">
        <f>D15&amp;"x"&amp;TEXT(COUNTIF(D$5:D14,D15)+1,0)</f>
        <v>S2x1</v>
      </c>
      <c r="C15" s="25" t="s">
        <v>98</v>
      </c>
      <c r="D15" s="25" t="s">
        <v>98</v>
      </c>
      <c r="E15" s="130"/>
      <c r="F15" s="25" t="s">
        <v>46</v>
      </c>
      <c r="G15" s="188" t="s">
        <v>136</v>
      </c>
      <c r="H15" s="188" t="s">
        <v>137</v>
      </c>
      <c r="I15" s="188" t="s">
        <v>138</v>
      </c>
      <c r="J15" s="156">
        <v>36011</v>
      </c>
      <c r="K15" s="130"/>
      <c r="L15" s="26"/>
      <c r="M15" s="281" t="str">
        <f t="shared" si="0"/>
        <v>0</v>
      </c>
      <c r="N15" s="26"/>
      <c r="O15" s="186" t="str">
        <f t="shared" si="1"/>
        <v>0</v>
      </c>
      <c r="P15" s="26" t="s">
        <v>98</v>
      </c>
      <c r="Q15" s="26" t="s">
        <v>98</v>
      </c>
      <c r="R15" s="270"/>
      <c r="S15" s="282" t="str">
        <f t="shared" si="2"/>
        <v>S2</v>
      </c>
      <c r="T15" s="153"/>
      <c r="U15" s="27"/>
      <c r="V15" s="27"/>
      <c r="W15" s="271"/>
      <c r="X15" s="27"/>
      <c r="Y15" s="279"/>
      <c r="Z15" s="275">
        <f t="shared" si="3"/>
        <v>22.41</v>
      </c>
      <c r="AA15" s="276"/>
      <c r="AB15" s="276"/>
      <c r="AC15" s="276"/>
      <c r="AD15" s="276"/>
      <c r="AE15" s="276"/>
      <c r="AF15" s="277" t="str">
        <f t="shared" si="4"/>
        <v>NCX19J3</v>
      </c>
      <c r="AG15" s="277" t="str">
        <f t="shared" si="5"/>
        <v>NCX19J3</v>
      </c>
      <c r="AH15" s="277" t="str">
        <f t="shared" si="6"/>
        <v>S2</v>
      </c>
      <c r="AI15" s="277" t="str">
        <f t="shared" si="7"/>
        <v>S2</v>
      </c>
      <c r="AJ15" s="277" t="str">
        <f t="shared" si="8"/>
        <v/>
      </c>
      <c r="AK15" s="277" t="str">
        <f t="shared" si="9"/>
        <v>S2</v>
      </c>
      <c r="AL15" s="100"/>
      <c r="AM15" s="17">
        <v>10</v>
      </c>
      <c r="AN15" s="17">
        <f t="shared" si="16"/>
        <v>6</v>
      </c>
      <c r="AO15" s="17">
        <f t="shared" si="17"/>
        <v>6</v>
      </c>
      <c r="AP15" s="17" t="s">
        <v>139</v>
      </c>
      <c r="AQ15" s="17" t="str">
        <f t="shared" si="18"/>
        <v>A3</v>
      </c>
      <c r="AR15" s="17" t="str">
        <f t="shared" si="19"/>
        <v>A3</v>
      </c>
      <c r="AT15" s="227" t="str">
        <f t="shared" si="10"/>
        <v>S2</v>
      </c>
      <c r="AU15" s="227" t="str">
        <f t="shared" si="11"/>
        <v>S2</v>
      </c>
      <c r="AW15" s="232">
        <f t="shared" si="12"/>
        <v>0</v>
      </c>
      <c r="AX15" s="232">
        <f t="shared" si="13"/>
        <v>0</v>
      </c>
      <c r="AY15" s="232">
        <f t="shared" si="14"/>
        <v>0</v>
      </c>
      <c r="AZ15" s="232">
        <f t="shared" si="15"/>
        <v>0</v>
      </c>
    </row>
    <row r="16" spans="1:57" ht="12.75" customHeight="1">
      <c r="A16" s="23" t="str">
        <f>C16&amp;"x"&amp;TEXT(COUNTIF(C$5:C15,C16)+1,0)</f>
        <v>S2x2</v>
      </c>
      <c r="B16" s="24" t="str">
        <f>D16&amp;"x"&amp;TEXT(COUNTIF(D$5:D15,D16)+1,0)</f>
        <v>S2x2</v>
      </c>
      <c r="C16" s="25" t="s">
        <v>98</v>
      </c>
      <c r="D16" s="25" t="s">
        <v>98</v>
      </c>
      <c r="E16" s="130"/>
      <c r="F16" s="25" t="s">
        <v>46</v>
      </c>
      <c r="G16" s="188" t="s">
        <v>140</v>
      </c>
      <c r="H16" s="188" t="s">
        <v>141</v>
      </c>
      <c r="I16" s="188" t="s">
        <v>142</v>
      </c>
      <c r="J16" s="156">
        <v>36432</v>
      </c>
      <c r="K16" s="130"/>
      <c r="L16" s="26"/>
      <c r="M16" s="281" t="str">
        <f t="shared" si="0"/>
        <v>0</v>
      </c>
      <c r="N16" s="26"/>
      <c r="O16" s="186" t="str">
        <f t="shared" si="1"/>
        <v>0</v>
      </c>
      <c r="P16" s="26" t="s">
        <v>98</v>
      </c>
      <c r="Q16" s="26" t="s">
        <v>98</v>
      </c>
      <c r="R16" s="270"/>
      <c r="S16" s="282" t="str">
        <f t="shared" si="2"/>
        <v>S2</v>
      </c>
      <c r="T16" s="153"/>
      <c r="U16" s="27"/>
      <c r="V16" s="27"/>
      <c r="W16" s="271"/>
      <c r="X16" s="27"/>
      <c r="Y16" s="279"/>
      <c r="Z16" s="275">
        <f t="shared" si="3"/>
        <v>21.26</v>
      </c>
      <c r="AA16" s="276"/>
      <c r="AB16" s="276"/>
      <c r="AC16" s="276"/>
      <c r="AD16" s="276"/>
      <c r="AE16" s="276"/>
      <c r="AF16" s="277" t="str">
        <f t="shared" si="4"/>
        <v>NCX19J3</v>
      </c>
      <c r="AG16" s="277" t="str">
        <f t="shared" si="5"/>
        <v>NCX19J3</v>
      </c>
      <c r="AH16" s="277" t="str">
        <f t="shared" si="6"/>
        <v>S2</v>
      </c>
      <c r="AI16" s="277" t="str">
        <f t="shared" si="7"/>
        <v>S2</v>
      </c>
      <c r="AJ16" s="277" t="str">
        <f t="shared" si="8"/>
        <v/>
      </c>
      <c r="AK16" s="277" t="str">
        <f t="shared" si="9"/>
        <v>S2</v>
      </c>
      <c r="AL16" s="100"/>
      <c r="AM16" s="17">
        <v>11</v>
      </c>
      <c r="AN16" s="17">
        <f t="shared" si="16"/>
        <v>6</v>
      </c>
      <c r="AO16" s="17">
        <f t="shared" si="17"/>
        <v>6</v>
      </c>
      <c r="AP16" s="17" t="s">
        <v>143</v>
      </c>
      <c r="AQ16" s="17" t="str">
        <f t="shared" si="18"/>
        <v>A4</v>
      </c>
      <c r="AR16" s="17" t="str">
        <f t="shared" si="19"/>
        <v>A4</v>
      </c>
      <c r="AT16" s="227" t="str">
        <f t="shared" si="10"/>
        <v>S2</v>
      </c>
      <c r="AU16" s="227" t="str">
        <f t="shared" si="11"/>
        <v>S2</v>
      </c>
      <c r="AW16" s="232">
        <f t="shared" si="12"/>
        <v>0</v>
      </c>
      <c r="AX16" s="232">
        <f t="shared" si="13"/>
        <v>0</v>
      </c>
      <c r="AY16" s="232">
        <f t="shared" si="14"/>
        <v>0</v>
      </c>
      <c r="AZ16" s="232">
        <f t="shared" si="15"/>
        <v>0</v>
      </c>
      <c r="BC16" s="236"/>
    </row>
    <row r="17" spans="1:52" ht="12.75" customHeight="1">
      <c r="A17" s="23" t="str">
        <f>C17&amp;"x"&amp;TEXT(COUNTIF(C$5:C16,C17)+1,0)</f>
        <v>S2x3</v>
      </c>
      <c r="B17" s="24" t="str">
        <f>D17&amp;"x"&amp;TEXT(COUNTIF(D$5:D16,D17)+1,0)</f>
        <v>S2x3</v>
      </c>
      <c r="C17" s="25" t="s">
        <v>98</v>
      </c>
      <c r="D17" s="25" t="s">
        <v>98</v>
      </c>
      <c r="E17" s="130"/>
      <c r="F17" s="25" t="s">
        <v>46</v>
      </c>
      <c r="G17" s="188" t="s">
        <v>144</v>
      </c>
      <c r="H17" s="188" t="s">
        <v>145</v>
      </c>
      <c r="I17" s="188" t="s">
        <v>146</v>
      </c>
      <c r="J17" s="156">
        <v>36706</v>
      </c>
      <c r="K17" s="130"/>
      <c r="L17" s="26"/>
      <c r="M17" s="281" t="str">
        <f t="shared" si="0"/>
        <v>0</v>
      </c>
      <c r="N17" s="26"/>
      <c r="O17" s="186" t="str">
        <f t="shared" si="1"/>
        <v>0</v>
      </c>
      <c r="P17" s="26" t="s">
        <v>114</v>
      </c>
      <c r="Q17" s="26" t="s">
        <v>114</v>
      </c>
      <c r="R17" s="270"/>
      <c r="S17" s="282" t="str">
        <f t="shared" si="2"/>
        <v>S2</v>
      </c>
      <c r="T17" s="153"/>
      <c r="U17" s="27"/>
      <c r="V17" s="27"/>
      <c r="W17" s="271"/>
      <c r="X17" s="27"/>
      <c r="Y17" s="279"/>
      <c r="Z17" s="275">
        <f t="shared" si="3"/>
        <v>20.51</v>
      </c>
      <c r="AA17" s="276"/>
      <c r="AB17" s="276"/>
      <c r="AC17" s="276"/>
      <c r="AD17" s="276"/>
      <c r="AE17" s="276"/>
      <c r="AF17" s="277" t="str">
        <f t="shared" si="4"/>
        <v>NCX19J3</v>
      </c>
      <c r="AG17" s="277" t="str">
        <f t="shared" si="5"/>
        <v>NCX19J3</v>
      </c>
      <c r="AH17" s="277" t="str">
        <f t="shared" si="6"/>
        <v>S5</v>
      </c>
      <c r="AI17" s="277" t="str">
        <f t="shared" si="7"/>
        <v>S5</v>
      </c>
      <c r="AJ17" s="277" t="str">
        <f t="shared" si="8"/>
        <v/>
      </c>
      <c r="AK17" s="277" t="str">
        <f t="shared" si="9"/>
        <v>S2</v>
      </c>
      <c r="AL17" s="100"/>
      <c r="AM17" s="17">
        <v>12</v>
      </c>
      <c r="AN17" s="17">
        <f t="shared" si="16"/>
        <v>6</v>
      </c>
      <c r="AO17" s="17">
        <f t="shared" si="17"/>
        <v>6</v>
      </c>
      <c r="AP17" s="17" t="s">
        <v>147</v>
      </c>
      <c r="AQ17" s="17" t="str">
        <f t="shared" si="18"/>
        <v>B1</v>
      </c>
      <c r="AR17" s="17" t="str">
        <f t="shared" si="19"/>
        <v>B1</v>
      </c>
      <c r="AT17" s="227" t="str">
        <f t="shared" si="10"/>
        <v>S2</v>
      </c>
      <c r="AU17" s="227" t="str">
        <f t="shared" si="11"/>
        <v>S2</v>
      </c>
      <c r="AW17" s="232">
        <f t="shared" si="12"/>
        <v>0</v>
      </c>
      <c r="AX17" s="232">
        <f t="shared" si="13"/>
        <v>0</v>
      </c>
      <c r="AY17" s="232">
        <f t="shared" si="14"/>
        <v>0</v>
      </c>
      <c r="AZ17" s="232">
        <f t="shared" si="15"/>
        <v>0</v>
      </c>
    </row>
    <row r="18" spans="1:52" ht="12.75" customHeight="1">
      <c r="A18" s="23" t="str">
        <f>C18&amp;"x"&amp;TEXT(COUNTIF(C$5:C17,C18)+1,0)</f>
        <v>S2x4</v>
      </c>
      <c r="B18" s="24" t="str">
        <f>D18&amp;"x"&amp;TEXT(COUNTIF(D$5:D17,D18)+1,0)</f>
        <v>S2x4</v>
      </c>
      <c r="C18" s="25" t="s">
        <v>98</v>
      </c>
      <c r="D18" s="25" t="s">
        <v>98</v>
      </c>
      <c r="E18" s="130"/>
      <c r="F18" s="25" t="s">
        <v>46</v>
      </c>
      <c r="G18" s="188" t="s">
        <v>148</v>
      </c>
      <c r="H18" s="188" t="s">
        <v>149</v>
      </c>
      <c r="I18" s="188" t="s">
        <v>150</v>
      </c>
      <c r="J18" s="156">
        <v>36727</v>
      </c>
      <c r="K18" s="130"/>
      <c r="L18" s="26"/>
      <c r="M18" s="281" t="str">
        <f t="shared" si="0"/>
        <v>0</v>
      </c>
      <c r="N18" s="26"/>
      <c r="O18" s="186" t="str">
        <f t="shared" si="1"/>
        <v>0</v>
      </c>
      <c r="P18" s="26" t="s">
        <v>114</v>
      </c>
      <c r="Q18" s="26" t="s">
        <v>114</v>
      </c>
      <c r="R18" s="270"/>
      <c r="S18" s="282" t="str">
        <f t="shared" si="2"/>
        <v>S2</v>
      </c>
      <c r="T18" s="153"/>
      <c r="U18" s="27"/>
      <c r="V18" s="27"/>
      <c r="W18" s="271"/>
      <c r="X18" s="27"/>
      <c r="Y18" s="279"/>
      <c r="Z18" s="275">
        <f t="shared" si="3"/>
        <v>20.45</v>
      </c>
      <c r="AA18" s="276"/>
      <c r="AB18" s="276"/>
      <c r="AC18" s="276"/>
      <c r="AD18" s="276"/>
      <c r="AE18" s="276"/>
      <c r="AF18" s="277" t="str">
        <f t="shared" si="4"/>
        <v>NCX19J3</v>
      </c>
      <c r="AG18" s="277" t="str">
        <f t="shared" si="5"/>
        <v>NCX19J3</v>
      </c>
      <c r="AH18" s="277" t="str">
        <f t="shared" si="6"/>
        <v>S5</v>
      </c>
      <c r="AI18" s="277" t="str">
        <f t="shared" si="7"/>
        <v>S5</v>
      </c>
      <c r="AJ18" s="277" t="str">
        <f t="shared" si="8"/>
        <v/>
      </c>
      <c r="AK18" s="277" t="str">
        <f t="shared" si="9"/>
        <v>S2</v>
      </c>
      <c r="AL18" s="100"/>
      <c r="AM18" s="17">
        <v>13</v>
      </c>
      <c r="AN18" s="17">
        <f t="shared" si="16"/>
        <v>6</v>
      </c>
      <c r="AO18" s="17">
        <f t="shared" si="17"/>
        <v>6</v>
      </c>
      <c r="AP18" s="17" t="s">
        <v>151</v>
      </c>
      <c r="AQ18" s="17" t="str">
        <f t="shared" si="18"/>
        <v>B2</v>
      </c>
      <c r="AR18" s="17" t="str">
        <f t="shared" si="19"/>
        <v>B2</v>
      </c>
      <c r="AT18" s="227" t="str">
        <f t="shared" si="10"/>
        <v>S2</v>
      </c>
      <c r="AU18" s="227" t="str">
        <f t="shared" si="11"/>
        <v>S2</v>
      </c>
      <c r="AW18" s="232">
        <f t="shared" si="12"/>
        <v>0</v>
      </c>
      <c r="AX18" s="232">
        <f t="shared" si="13"/>
        <v>0</v>
      </c>
      <c r="AY18" s="232">
        <f t="shared" si="14"/>
        <v>0</v>
      </c>
      <c r="AZ18" s="232">
        <f t="shared" si="15"/>
        <v>0</v>
      </c>
    </row>
    <row r="19" spans="1:52" ht="12.75" customHeight="1">
      <c r="A19" s="23" t="str">
        <f>C19&amp;"x"&amp;TEXT(COUNTIF(C$5:C18,C19)+1,0)</f>
        <v>S2x5</v>
      </c>
      <c r="B19" s="24" t="str">
        <f>D19&amp;"x"&amp;TEXT(COUNTIF(D$5:D18,D19)+1,0)</f>
        <v>S2x5</v>
      </c>
      <c r="C19" s="25" t="s">
        <v>98</v>
      </c>
      <c r="D19" s="25" t="s">
        <v>98</v>
      </c>
      <c r="E19" s="130"/>
      <c r="F19" s="25" t="s">
        <v>46</v>
      </c>
      <c r="G19" s="188" t="s">
        <v>152</v>
      </c>
      <c r="H19" s="188" t="s">
        <v>153</v>
      </c>
      <c r="I19" s="188" t="s">
        <v>154</v>
      </c>
      <c r="J19" s="156">
        <v>36938</v>
      </c>
      <c r="K19" s="130"/>
      <c r="L19" s="26"/>
      <c r="M19" s="281" t="str">
        <f t="shared" si="0"/>
        <v>0</v>
      </c>
      <c r="N19" s="26"/>
      <c r="O19" s="186" t="str">
        <f t="shared" si="1"/>
        <v>0</v>
      </c>
      <c r="P19" s="26" t="s">
        <v>134</v>
      </c>
      <c r="Q19" s="26" t="s">
        <v>134</v>
      </c>
      <c r="R19" s="270"/>
      <c r="S19" s="282" t="str">
        <f t="shared" si="2"/>
        <v>S2</v>
      </c>
      <c r="T19" s="153"/>
      <c r="U19" s="27"/>
      <c r="V19" s="27"/>
      <c r="W19" s="271"/>
      <c r="X19" s="27"/>
      <c r="Y19" s="279"/>
      <c r="Z19" s="275">
        <f t="shared" si="3"/>
        <v>19.87</v>
      </c>
      <c r="AA19" s="276"/>
      <c r="AB19" s="276"/>
      <c r="AC19" s="276"/>
      <c r="AD19" s="276"/>
      <c r="AE19" s="276"/>
      <c r="AF19" s="277" t="str">
        <f t="shared" si="4"/>
        <v>NCX19J3</v>
      </c>
      <c r="AG19" s="277" t="str">
        <f t="shared" si="5"/>
        <v>NCX19J3</v>
      </c>
      <c r="AH19" s="277" t="str">
        <f t="shared" si="6"/>
        <v>A1</v>
      </c>
      <c r="AI19" s="277" t="str">
        <f t="shared" si="7"/>
        <v>A1</v>
      </c>
      <c r="AJ19" s="277" t="str">
        <f t="shared" si="8"/>
        <v/>
      </c>
      <c r="AK19" s="277" t="str">
        <f t="shared" si="9"/>
        <v>S2</v>
      </c>
      <c r="AL19" s="100"/>
      <c r="AM19" s="17">
        <v>14</v>
      </c>
      <c r="AN19" s="17">
        <f t="shared" si="16"/>
        <v>6</v>
      </c>
      <c r="AO19" s="17">
        <f t="shared" si="17"/>
        <v>6</v>
      </c>
      <c r="AP19" s="17" t="s">
        <v>155</v>
      </c>
      <c r="AQ19" s="17" t="str">
        <f t="shared" si="18"/>
        <v>B3</v>
      </c>
      <c r="AR19" s="17" t="str">
        <f t="shared" si="19"/>
        <v>B3</v>
      </c>
      <c r="AT19" s="227" t="str">
        <f t="shared" si="10"/>
        <v>S2</v>
      </c>
      <c r="AU19" s="227" t="str">
        <f t="shared" si="11"/>
        <v>S2</v>
      </c>
      <c r="AW19" s="232">
        <f t="shared" si="12"/>
        <v>0</v>
      </c>
      <c r="AX19" s="232">
        <f t="shared" si="13"/>
        <v>0</v>
      </c>
      <c r="AY19" s="232">
        <f t="shared" si="14"/>
        <v>0</v>
      </c>
      <c r="AZ19" s="232">
        <f t="shared" si="15"/>
        <v>0</v>
      </c>
    </row>
    <row r="20" spans="1:52" ht="12.75" customHeight="1">
      <c r="A20" s="23" t="str">
        <f>C20&amp;"x"&amp;TEXT(COUNTIF(C$5:C19,C20)+1,0)</f>
        <v>S2x6</v>
      </c>
      <c r="B20" s="24" t="str">
        <f>D20&amp;"x"&amp;TEXT(COUNTIF(D$5:D19,D20)+1,0)</f>
        <v>S2x6</v>
      </c>
      <c r="C20" s="25" t="s">
        <v>98</v>
      </c>
      <c r="D20" s="25" t="s">
        <v>98</v>
      </c>
      <c r="E20" s="130"/>
      <c r="F20" s="25" t="s">
        <v>46</v>
      </c>
      <c r="G20" s="188" t="s">
        <v>156</v>
      </c>
      <c r="H20" s="188" t="s">
        <v>157</v>
      </c>
      <c r="I20" s="188" t="s">
        <v>158</v>
      </c>
      <c r="J20" s="156">
        <v>37246</v>
      </c>
      <c r="K20" s="130"/>
      <c r="L20" s="26"/>
      <c r="M20" s="281" t="str">
        <f t="shared" si="0"/>
        <v>0</v>
      </c>
      <c r="N20" s="26"/>
      <c r="O20" s="186" t="str">
        <f t="shared" si="1"/>
        <v>0</v>
      </c>
      <c r="P20" s="26" t="s">
        <v>134</v>
      </c>
      <c r="Q20" s="26" t="s">
        <v>134</v>
      </c>
      <c r="R20" s="270"/>
      <c r="S20" s="282" t="str">
        <f t="shared" si="2"/>
        <v>S2</v>
      </c>
      <c r="T20" s="153"/>
      <c r="U20" s="27"/>
      <c r="V20" s="27"/>
      <c r="W20" s="271"/>
      <c r="X20" s="27"/>
      <c r="Y20" s="279"/>
      <c r="Z20" s="275">
        <f t="shared" si="3"/>
        <v>19.03</v>
      </c>
      <c r="AA20" s="276"/>
      <c r="AB20" s="276"/>
      <c r="AC20" s="276"/>
      <c r="AD20" s="276"/>
      <c r="AE20" s="276"/>
      <c r="AF20" s="277" t="str">
        <f t="shared" si="4"/>
        <v>NCX19J3</v>
      </c>
      <c r="AG20" s="277" t="str">
        <f t="shared" si="5"/>
        <v>NCX19J3</v>
      </c>
      <c r="AH20" s="277" t="str">
        <f t="shared" si="6"/>
        <v>A1</v>
      </c>
      <c r="AI20" s="277" t="str">
        <f t="shared" si="7"/>
        <v>A1</v>
      </c>
      <c r="AJ20" s="277" t="str">
        <f t="shared" si="8"/>
        <v/>
      </c>
      <c r="AK20" s="277" t="str">
        <f t="shared" si="9"/>
        <v>S2</v>
      </c>
      <c r="AL20" s="100"/>
      <c r="AM20" s="17">
        <v>15</v>
      </c>
      <c r="AN20" s="17">
        <f t="shared" si="16"/>
        <v>6</v>
      </c>
      <c r="AO20" s="17">
        <f t="shared" si="17"/>
        <v>6</v>
      </c>
      <c r="AP20" s="17" t="s">
        <v>159</v>
      </c>
      <c r="AQ20" s="17" t="str">
        <f t="shared" si="18"/>
        <v>C1</v>
      </c>
      <c r="AR20" s="17" t="str">
        <f t="shared" si="19"/>
        <v>C1</v>
      </c>
      <c r="AT20" s="227" t="str">
        <f t="shared" si="10"/>
        <v>S2</v>
      </c>
      <c r="AU20" s="227" t="str">
        <f t="shared" si="11"/>
        <v>S2</v>
      </c>
      <c r="AW20" s="232">
        <f t="shared" si="12"/>
        <v>0</v>
      </c>
      <c r="AX20" s="232">
        <f t="shared" si="13"/>
        <v>0</v>
      </c>
      <c r="AY20" s="232">
        <f t="shared" si="14"/>
        <v>0</v>
      </c>
      <c r="AZ20" s="232">
        <f t="shared" si="15"/>
        <v>0</v>
      </c>
    </row>
    <row r="21" spans="1:52" ht="12.75" customHeight="1">
      <c r="A21" s="23" t="str">
        <f>C21&amp;"x"&amp;TEXT(COUNTIF(C$5:C20,C21)+1,0)</f>
        <v>S2x7</v>
      </c>
      <c r="B21" s="24" t="str">
        <f>D21&amp;"x"&amp;TEXT(COUNTIF(D$5:D20,D21)+1,0)</f>
        <v>S2x7</v>
      </c>
      <c r="C21" s="25" t="s">
        <v>98</v>
      </c>
      <c r="D21" s="25" t="s">
        <v>98</v>
      </c>
      <c r="E21" s="130"/>
      <c r="F21" s="25" t="s">
        <v>110</v>
      </c>
      <c r="G21" s="188" t="s">
        <v>160</v>
      </c>
      <c r="H21" s="188" t="s">
        <v>161</v>
      </c>
      <c r="I21" s="188" t="s">
        <v>162</v>
      </c>
      <c r="J21" s="156">
        <v>33241</v>
      </c>
      <c r="K21" s="130"/>
      <c r="L21" s="26"/>
      <c r="M21" s="281" t="str">
        <f t="shared" si="0"/>
        <v>0</v>
      </c>
      <c r="N21" s="26"/>
      <c r="O21" s="186" t="str">
        <f t="shared" si="1"/>
        <v>0</v>
      </c>
      <c r="P21" s="26" t="s">
        <v>98</v>
      </c>
      <c r="Q21" s="26" t="s">
        <v>98</v>
      </c>
      <c r="R21" s="270"/>
      <c r="S21" s="282" t="str">
        <f t="shared" si="2"/>
        <v>S2</v>
      </c>
      <c r="T21" s="153"/>
      <c r="U21" s="27"/>
      <c r="V21" s="27"/>
      <c r="W21" s="271"/>
      <c r="X21" s="27"/>
      <c r="Y21" s="279"/>
      <c r="Z21" s="275">
        <f t="shared" si="3"/>
        <v>29.99</v>
      </c>
      <c r="AA21" s="276"/>
      <c r="AB21" s="276"/>
      <c r="AC21" s="276"/>
      <c r="AD21" s="276"/>
      <c r="AE21" s="276"/>
      <c r="AF21" s="277" t="str">
        <f t="shared" si="4"/>
        <v>NCX19J3</v>
      </c>
      <c r="AG21" s="277" t="str">
        <f t="shared" si="5"/>
        <v>NCX19J3</v>
      </c>
      <c r="AH21" s="277" t="str">
        <f t="shared" si="6"/>
        <v>S2</v>
      </c>
      <c r="AI21" s="277" t="str">
        <f t="shared" si="7"/>
        <v>S2</v>
      </c>
      <c r="AJ21" s="277" t="str">
        <f t="shared" si="8"/>
        <v/>
      </c>
      <c r="AK21" s="277" t="str">
        <f t="shared" si="9"/>
        <v>S2</v>
      </c>
      <c r="AL21" s="100"/>
      <c r="AM21" s="17">
        <v>16</v>
      </c>
      <c r="AN21" s="17">
        <f t="shared" si="16"/>
        <v>7</v>
      </c>
      <c r="AO21" s="17">
        <f t="shared" si="17"/>
        <v>7</v>
      </c>
      <c r="AP21" s="17" t="s">
        <v>163</v>
      </c>
      <c r="AQ21" s="17" t="str">
        <f t="shared" si="18"/>
        <v>C2</v>
      </c>
      <c r="AR21" s="17" t="str">
        <f t="shared" si="19"/>
        <v>C2</v>
      </c>
      <c r="AT21" s="227" t="str">
        <f t="shared" si="10"/>
        <v>S2</v>
      </c>
      <c r="AU21" s="227" t="str">
        <f t="shared" si="11"/>
        <v>S2</v>
      </c>
      <c r="AW21" s="232">
        <f t="shared" si="12"/>
        <v>0</v>
      </c>
      <c r="AX21" s="232">
        <f t="shared" si="13"/>
        <v>0</v>
      </c>
      <c r="AY21" s="232">
        <f t="shared" si="14"/>
        <v>0</v>
      </c>
      <c r="AZ21" s="232">
        <f t="shared" si="15"/>
        <v>0</v>
      </c>
    </row>
    <row r="22" spans="1:52" ht="12.75" customHeight="1">
      <c r="A22" s="23" t="str">
        <f>C22&amp;"x"&amp;TEXT(COUNTIF(C$5:C21,C22)+1,0)</f>
        <v>S2x8</v>
      </c>
      <c r="B22" s="24" t="str">
        <f>D22&amp;"x"&amp;TEXT(COUNTIF(D$5:D21,D22)+1,0)</f>
        <v>S2x8</v>
      </c>
      <c r="C22" s="25" t="s">
        <v>98</v>
      </c>
      <c r="D22" s="25" t="s">
        <v>98</v>
      </c>
      <c r="E22" s="130"/>
      <c r="F22" s="25" t="s">
        <v>110</v>
      </c>
      <c r="G22" s="188" t="s">
        <v>164</v>
      </c>
      <c r="H22" s="188" t="s">
        <v>165</v>
      </c>
      <c r="I22" s="188" t="s">
        <v>97</v>
      </c>
      <c r="J22" s="156">
        <v>35246</v>
      </c>
      <c r="K22" s="130"/>
      <c r="L22" s="26"/>
      <c r="M22" s="281" t="str">
        <f t="shared" si="0"/>
        <v>0</v>
      </c>
      <c r="N22" s="26"/>
      <c r="O22" s="186" t="str">
        <f t="shared" si="1"/>
        <v>0</v>
      </c>
      <c r="P22" s="26" t="s">
        <v>98</v>
      </c>
      <c r="Q22" s="26" t="s">
        <v>85</v>
      </c>
      <c r="R22" s="270"/>
      <c r="S22" s="282" t="str">
        <f t="shared" si="2"/>
        <v>S2</v>
      </c>
      <c r="T22" s="153"/>
      <c r="U22" s="27"/>
      <c r="V22" s="27"/>
      <c r="W22" s="271"/>
      <c r="X22" s="27"/>
      <c r="Y22" s="279"/>
      <c r="Z22" s="275">
        <f t="shared" si="3"/>
        <v>24.5</v>
      </c>
      <c r="AA22" s="276"/>
      <c r="AB22" s="276"/>
      <c r="AC22" s="276"/>
      <c r="AD22" s="276"/>
      <c r="AE22" s="276"/>
      <c r="AF22" s="277" t="str">
        <f t="shared" si="4"/>
        <v>NCX19J3</v>
      </c>
      <c r="AG22" s="277" t="str">
        <f t="shared" si="5"/>
        <v>NCX19J3</v>
      </c>
      <c r="AH22" s="277" t="str">
        <f t="shared" si="6"/>
        <v>S2</v>
      </c>
      <c r="AI22" s="277" t="str">
        <f t="shared" si="7"/>
        <v>S1</v>
      </c>
      <c r="AJ22" s="277" t="str">
        <f t="shared" si="8"/>
        <v/>
      </c>
      <c r="AK22" s="277" t="str">
        <f t="shared" si="9"/>
        <v>S2</v>
      </c>
      <c r="AL22" s="100"/>
      <c r="AM22" s="17">
        <v>17</v>
      </c>
      <c r="AN22" s="17">
        <f t="shared" si="16"/>
        <v>7</v>
      </c>
      <c r="AO22" s="17">
        <f t="shared" si="17"/>
        <v>7</v>
      </c>
      <c r="AP22" s="17" t="s">
        <v>166</v>
      </c>
      <c r="AQ22" s="17" t="str">
        <f t="shared" si="18"/>
        <v>C3</v>
      </c>
      <c r="AR22" s="17" t="str">
        <f t="shared" si="19"/>
        <v>C3</v>
      </c>
      <c r="AT22" s="227" t="str">
        <f t="shared" si="10"/>
        <v>S2</v>
      </c>
      <c r="AU22" s="227" t="str">
        <f t="shared" si="11"/>
        <v>S2</v>
      </c>
      <c r="AW22" s="232">
        <f t="shared" si="12"/>
        <v>0</v>
      </c>
      <c r="AX22" s="232">
        <f t="shared" si="13"/>
        <v>0</v>
      </c>
      <c r="AY22" s="232">
        <f t="shared" si="14"/>
        <v>0</v>
      </c>
      <c r="AZ22" s="232">
        <f t="shared" si="15"/>
        <v>0</v>
      </c>
    </row>
    <row r="23" spans="1:52" ht="12.75" customHeight="1">
      <c r="A23" s="23" t="str">
        <f>C23&amp;"x"&amp;TEXT(COUNTIF(C$5:C22,C23)+1,0)</f>
        <v>S2x9</v>
      </c>
      <c r="B23" s="24" t="str">
        <f>D23&amp;"x"&amp;TEXT(COUNTIF(D$5:D22,D23)+1,0)</f>
        <v>S2x9</v>
      </c>
      <c r="C23" s="25" t="s">
        <v>98</v>
      </c>
      <c r="D23" s="25" t="s">
        <v>98</v>
      </c>
      <c r="E23" s="130"/>
      <c r="F23" s="25" t="s">
        <v>110</v>
      </c>
      <c r="G23" s="188" t="s">
        <v>167</v>
      </c>
      <c r="H23" s="188" t="s">
        <v>168</v>
      </c>
      <c r="I23" s="188" t="s">
        <v>169</v>
      </c>
      <c r="J23" s="156">
        <v>35372</v>
      </c>
      <c r="K23" s="130"/>
      <c r="L23" s="26"/>
      <c r="M23" s="281" t="str">
        <f t="shared" si="0"/>
        <v>0</v>
      </c>
      <c r="N23" s="26"/>
      <c r="O23" s="186" t="str">
        <f t="shared" si="1"/>
        <v>0</v>
      </c>
      <c r="P23" s="26" t="s">
        <v>98</v>
      </c>
      <c r="Q23" s="26" t="s">
        <v>98</v>
      </c>
      <c r="R23" s="270"/>
      <c r="S23" s="282" t="str">
        <f t="shared" si="2"/>
        <v>S2</v>
      </c>
      <c r="T23" s="153"/>
      <c r="U23" s="27"/>
      <c r="V23" s="27"/>
      <c r="W23" s="271"/>
      <c r="X23" s="27"/>
      <c r="Y23" s="279"/>
      <c r="Z23" s="275">
        <f t="shared" si="3"/>
        <v>24.16</v>
      </c>
      <c r="AA23" s="276"/>
      <c r="AB23" s="276"/>
      <c r="AC23" s="276"/>
      <c r="AD23" s="276"/>
      <c r="AE23" s="276"/>
      <c r="AF23" s="277" t="str">
        <f t="shared" si="4"/>
        <v>NCX19J3</v>
      </c>
      <c r="AG23" s="277" t="str">
        <f t="shared" si="5"/>
        <v>NCX19J3</v>
      </c>
      <c r="AH23" s="277" t="str">
        <f t="shared" si="6"/>
        <v>S2</v>
      </c>
      <c r="AI23" s="277" t="str">
        <f t="shared" si="7"/>
        <v>S2</v>
      </c>
      <c r="AJ23" s="277" t="str">
        <f t="shared" si="8"/>
        <v/>
      </c>
      <c r="AK23" s="277" t="str">
        <f t="shared" si="9"/>
        <v>S2</v>
      </c>
      <c r="AL23" s="100"/>
      <c r="AM23" s="17">
        <v>18</v>
      </c>
      <c r="AN23" s="17">
        <f t="shared" si="16"/>
        <v>7</v>
      </c>
      <c r="AO23" s="17">
        <f t="shared" si="17"/>
        <v>7</v>
      </c>
      <c r="AP23" s="17" t="s">
        <v>170</v>
      </c>
      <c r="AQ23" s="17" t="str">
        <f t="shared" si="18"/>
        <v>C4</v>
      </c>
      <c r="AR23" s="17" t="str">
        <f t="shared" si="19"/>
        <v>C4</v>
      </c>
      <c r="AT23" s="227" t="str">
        <f t="shared" si="10"/>
        <v>S2</v>
      </c>
      <c r="AU23" s="227" t="str">
        <f t="shared" si="11"/>
        <v>S2</v>
      </c>
      <c r="AW23" s="232">
        <f t="shared" si="12"/>
        <v>0</v>
      </c>
      <c r="AX23" s="232">
        <f t="shared" si="13"/>
        <v>0</v>
      </c>
      <c r="AY23" s="232">
        <f t="shared" si="14"/>
        <v>0</v>
      </c>
      <c r="AZ23" s="232">
        <f t="shared" si="15"/>
        <v>0</v>
      </c>
    </row>
    <row r="24" spans="1:52" ht="12.75" customHeight="1">
      <c r="A24" s="23" t="str">
        <f>C24&amp;"x"&amp;TEXT(COUNTIF(C$5:C23,C24)+1,0)</f>
        <v>S2x10</v>
      </c>
      <c r="B24" s="24" t="str">
        <f>D24&amp;"x"&amp;TEXT(COUNTIF(D$5:D23,D24)+1,0)</f>
        <v>S2x10</v>
      </c>
      <c r="C24" s="25" t="s">
        <v>98</v>
      </c>
      <c r="D24" s="25" t="s">
        <v>98</v>
      </c>
      <c r="E24" s="130"/>
      <c r="F24" s="25" t="s">
        <v>110</v>
      </c>
      <c r="G24" s="188" t="s">
        <v>171</v>
      </c>
      <c r="H24" s="188" t="s">
        <v>172</v>
      </c>
      <c r="I24" s="188" t="s">
        <v>173</v>
      </c>
      <c r="J24" s="156">
        <v>35873</v>
      </c>
      <c r="K24" s="130"/>
      <c r="L24" s="26"/>
      <c r="M24" s="281" t="str">
        <f t="shared" si="0"/>
        <v>0</v>
      </c>
      <c r="N24" s="26"/>
      <c r="O24" s="186" t="str">
        <f t="shared" si="1"/>
        <v>0</v>
      </c>
      <c r="P24" s="26" t="s">
        <v>98</v>
      </c>
      <c r="Q24" s="26" t="s">
        <v>98</v>
      </c>
      <c r="R24" s="270"/>
      <c r="S24" s="282" t="str">
        <f t="shared" si="2"/>
        <v>S2</v>
      </c>
      <c r="T24" s="153"/>
      <c r="U24" s="27"/>
      <c r="V24" s="27"/>
      <c r="W24" s="271"/>
      <c r="X24" s="27"/>
      <c r="Y24" s="279"/>
      <c r="Z24" s="275">
        <f t="shared" si="3"/>
        <v>22.79</v>
      </c>
      <c r="AA24" s="276"/>
      <c r="AB24" s="276"/>
      <c r="AC24" s="276"/>
      <c r="AD24" s="276"/>
      <c r="AE24" s="276"/>
      <c r="AF24" s="277" t="str">
        <f t="shared" si="4"/>
        <v>NCX19J3</v>
      </c>
      <c r="AG24" s="277" t="str">
        <f t="shared" si="5"/>
        <v>NCX19J3</v>
      </c>
      <c r="AH24" s="277" t="str">
        <f t="shared" si="6"/>
        <v>S2</v>
      </c>
      <c r="AI24" s="277" t="str">
        <f t="shared" si="7"/>
        <v>S2</v>
      </c>
      <c r="AJ24" s="277" t="str">
        <f t="shared" si="8"/>
        <v/>
      </c>
      <c r="AK24" s="277" t="str">
        <f t="shared" si="9"/>
        <v>S2</v>
      </c>
      <c r="AL24" s="100"/>
      <c r="AM24" s="17">
        <v>19</v>
      </c>
      <c r="AN24" s="17">
        <f t="shared" si="16"/>
        <v>7</v>
      </c>
      <c r="AO24" s="17">
        <f t="shared" si="17"/>
        <v>7</v>
      </c>
      <c r="AP24" s="17" t="s">
        <v>174</v>
      </c>
      <c r="AQ24" s="17" t="str">
        <f t="shared" si="18"/>
        <v>D1</v>
      </c>
      <c r="AR24" s="17" t="str">
        <f t="shared" si="19"/>
        <v>D1</v>
      </c>
      <c r="AT24" s="227" t="str">
        <f t="shared" si="10"/>
        <v>S2</v>
      </c>
      <c r="AU24" s="227" t="str">
        <f t="shared" si="11"/>
        <v>S2</v>
      </c>
      <c r="AW24" s="232">
        <f t="shared" si="12"/>
        <v>0</v>
      </c>
      <c r="AX24" s="232">
        <f t="shared" si="13"/>
        <v>0</v>
      </c>
      <c r="AY24" s="232">
        <f t="shared" si="14"/>
        <v>0</v>
      </c>
      <c r="AZ24" s="232">
        <f t="shared" si="15"/>
        <v>0</v>
      </c>
    </row>
    <row r="25" spans="1:52" ht="12.75" customHeight="1">
      <c r="A25" s="23" t="str">
        <f>C25&amp;"x"&amp;TEXT(COUNTIF(C$5:C24,C25)+1,0)</f>
        <v>S2x11</v>
      </c>
      <c r="B25" s="24" t="str">
        <f>D25&amp;"x"&amp;TEXT(COUNTIF(D$5:D24,D25)+1,0)</f>
        <v>S2x11</v>
      </c>
      <c r="C25" s="25" t="s">
        <v>98</v>
      </c>
      <c r="D25" s="25" t="s">
        <v>98</v>
      </c>
      <c r="E25" s="130"/>
      <c r="F25" s="25" t="s">
        <v>110</v>
      </c>
      <c r="G25" s="188" t="s">
        <v>175</v>
      </c>
      <c r="H25" s="188" t="s">
        <v>176</v>
      </c>
      <c r="I25" s="188" t="s">
        <v>177</v>
      </c>
      <c r="J25" s="156">
        <v>36567</v>
      </c>
      <c r="K25" s="130"/>
      <c r="L25" s="26"/>
      <c r="M25" s="281" t="str">
        <f t="shared" si="0"/>
        <v>0</v>
      </c>
      <c r="N25" s="26"/>
      <c r="O25" s="186" t="str">
        <f t="shared" si="1"/>
        <v>0</v>
      </c>
      <c r="P25" s="26" t="s">
        <v>98</v>
      </c>
      <c r="Q25" s="26" t="s">
        <v>98</v>
      </c>
      <c r="R25" s="270"/>
      <c r="S25" s="282" t="str">
        <f t="shared" si="2"/>
        <v>S2</v>
      </c>
      <c r="T25" s="153"/>
      <c r="U25" s="27"/>
      <c r="V25" s="27"/>
      <c r="W25" s="271"/>
      <c r="X25" s="27"/>
      <c r="Y25" s="279"/>
      <c r="Z25" s="275">
        <f t="shared" si="3"/>
        <v>20.89</v>
      </c>
      <c r="AA25" s="276"/>
      <c r="AB25" s="276"/>
      <c r="AC25" s="276"/>
      <c r="AD25" s="276"/>
      <c r="AE25" s="276"/>
      <c r="AF25" s="277" t="str">
        <f t="shared" si="4"/>
        <v>NCX19J3</v>
      </c>
      <c r="AG25" s="277" t="str">
        <f t="shared" si="5"/>
        <v>NCX19J3</v>
      </c>
      <c r="AH25" s="277" t="str">
        <f t="shared" si="6"/>
        <v>S2</v>
      </c>
      <c r="AI25" s="277" t="str">
        <f t="shared" si="7"/>
        <v>S2</v>
      </c>
      <c r="AJ25" s="277" t="str">
        <f t="shared" si="8"/>
        <v/>
      </c>
      <c r="AK25" s="277" t="str">
        <f t="shared" si="9"/>
        <v>S2</v>
      </c>
      <c r="AL25" s="100"/>
      <c r="AM25" s="17">
        <v>20</v>
      </c>
      <c r="AN25" s="17">
        <f t="shared" si="16"/>
        <v>7</v>
      </c>
      <c r="AO25" s="17">
        <f t="shared" si="17"/>
        <v>7</v>
      </c>
      <c r="AP25" s="17" t="s">
        <v>178</v>
      </c>
      <c r="AQ25" s="17" t="str">
        <f t="shared" si="18"/>
        <v>D2</v>
      </c>
      <c r="AR25" s="17" t="str">
        <f t="shared" si="19"/>
        <v>D2</v>
      </c>
      <c r="AT25" s="227" t="str">
        <f t="shared" si="10"/>
        <v>S2</v>
      </c>
      <c r="AU25" s="227" t="str">
        <f t="shared" si="11"/>
        <v>S2</v>
      </c>
      <c r="AW25" s="232">
        <f t="shared" si="12"/>
        <v>0</v>
      </c>
      <c r="AX25" s="232">
        <f t="shared" si="13"/>
        <v>0</v>
      </c>
      <c r="AY25" s="232">
        <f t="shared" si="14"/>
        <v>0</v>
      </c>
      <c r="AZ25" s="232">
        <f t="shared" si="15"/>
        <v>0</v>
      </c>
    </row>
    <row r="26" spans="1:52" ht="12.75" customHeight="1">
      <c r="A26" s="23" t="str">
        <f>C26&amp;"x"&amp;TEXT(COUNTIF(C$5:C25,C26)+1,0)</f>
        <v>S3x1</v>
      </c>
      <c r="B26" s="24" t="str">
        <f>D26&amp;"x"&amp;TEXT(COUNTIF(D$5:D25,D26)+1,0)</f>
        <v>S3x1</v>
      </c>
      <c r="C26" s="25" t="s">
        <v>103</v>
      </c>
      <c r="D26" s="25" t="s">
        <v>103</v>
      </c>
      <c r="E26" s="130"/>
      <c r="F26" s="25" t="s">
        <v>46</v>
      </c>
      <c r="G26" s="188" t="s">
        <v>179</v>
      </c>
      <c r="H26" s="188" t="s">
        <v>180</v>
      </c>
      <c r="I26" s="188" t="s">
        <v>181</v>
      </c>
      <c r="J26" s="156">
        <v>32050</v>
      </c>
      <c r="K26" s="130"/>
      <c r="L26" s="26"/>
      <c r="M26" s="281" t="str">
        <f t="shared" si="0"/>
        <v>0</v>
      </c>
      <c r="N26" s="26"/>
      <c r="O26" s="186" t="str">
        <f t="shared" si="1"/>
        <v>0</v>
      </c>
      <c r="P26" s="26" t="s">
        <v>103</v>
      </c>
      <c r="Q26" s="26" t="s">
        <v>103</v>
      </c>
      <c r="R26" s="270"/>
      <c r="S26" s="282" t="str">
        <f t="shared" si="2"/>
        <v>S3</v>
      </c>
      <c r="T26" s="153"/>
      <c r="U26" s="27"/>
      <c r="V26" s="27"/>
      <c r="W26" s="271"/>
      <c r="X26" s="27"/>
      <c r="Y26" s="279"/>
      <c r="Z26" s="275">
        <f t="shared" si="3"/>
        <v>33.25</v>
      </c>
      <c r="AA26" s="276"/>
      <c r="AB26" s="276"/>
      <c r="AC26" s="276"/>
      <c r="AD26" s="276"/>
      <c r="AE26" s="276"/>
      <c r="AF26" s="277" t="str">
        <f t="shared" si="4"/>
        <v>NCX19J3</v>
      </c>
      <c r="AG26" s="277" t="str">
        <f t="shared" si="5"/>
        <v>NCX19J3</v>
      </c>
      <c r="AH26" s="277" t="str">
        <f t="shared" si="6"/>
        <v>S3</v>
      </c>
      <c r="AI26" s="277" t="str">
        <f t="shared" si="7"/>
        <v>S3</v>
      </c>
      <c r="AJ26" s="277" t="str">
        <f t="shared" si="8"/>
        <v/>
      </c>
      <c r="AK26" s="277" t="str">
        <f t="shared" si="9"/>
        <v>S3</v>
      </c>
      <c r="AL26" s="100"/>
      <c r="AM26" s="17">
        <v>21</v>
      </c>
      <c r="AN26" s="17">
        <f t="shared" si="16"/>
        <v>7</v>
      </c>
      <c r="AO26" s="17">
        <f t="shared" si="17"/>
        <v>7</v>
      </c>
      <c r="AP26" s="17" t="s">
        <v>182</v>
      </c>
      <c r="AQ26" s="17" t="str">
        <f t="shared" si="18"/>
        <v>D3</v>
      </c>
      <c r="AR26" s="17" t="str">
        <f t="shared" si="19"/>
        <v>D3</v>
      </c>
      <c r="AT26" s="227" t="str">
        <f t="shared" si="10"/>
        <v>S3</v>
      </c>
      <c r="AU26" s="227" t="str">
        <f t="shared" si="11"/>
        <v>S3</v>
      </c>
      <c r="AW26" s="232">
        <f t="shared" si="12"/>
        <v>0</v>
      </c>
      <c r="AX26" s="232">
        <f t="shared" si="13"/>
        <v>0</v>
      </c>
      <c r="AY26" s="232">
        <f t="shared" si="14"/>
        <v>0</v>
      </c>
      <c r="AZ26" s="232">
        <f t="shared" si="15"/>
        <v>0</v>
      </c>
    </row>
    <row r="27" spans="1:52" ht="12.75" customHeight="1">
      <c r="A27" s="23" t="str">
        <f>C27&amp;"x"&amp;TEXT(COUNTIF(C$5:C26,C27)+1,0)</f>
        <v>S3x2</v>
      </c>
      <c r="B27" s="24" t="str">
        <f>D27&amp;"x"&amp;TEXT(COUNTIF(D$5:D26,D27)+1,0)</f>
        <v>S3x2</v>
      </c>
      <c r="C27" s="25" t="s">
        <v>103</v>
      </c>
      <c r="D27" s="25" t="s">
        <v>103</v>
      </c>
      <c r="E27" s="130"/>
      <c r="F27" s="25" t="s">
        <v>46</v>
      </c>
      <c r="G27" s="188" t="s">
        <v>183</v>
      </c>
      <c r="H27" s="188" t="s">
        <v>184</v>
      </c>
      <c r="I27" s="188" t="s">
        <v>185</v>
      </c>
      <c r="J27" s="156">
        <v>33696</v>
      </c>
      <c r="K27" s="130"/>
      <c r="L27" s="26"/>
      <c r="M27" s="281" t="str">
        <f t="shared" si="0"/>
        <v>0</v>
      </c>
      <c r="N27" s="26"/>
      <c r="O27" s="186" t="str">
        <f t="shared" si="1"/>
        <v>0</v>
      </c>
      <c r="P27" s="26" t="s">
        <v>103</v>
      </c>
      <c r="Q27" s="26" t="s">
        <v>103</v>
      </c>
      <c r="R27" s="270"/>
      <c r="S27" s="282" t="str">
        <f t="shared" si="2"/>
        <v>S3</v>
      </c>
      <c r="T27" s="153"/>
      <c r="U27" s="27"/>
      <c r="V27" s="27"/>
      <c r="W27" s="271"/>
      <c r="X27" s="27"/>
      <c r="Y27" s="279"/>
      <c r="Z27" s="275">
        <f t="shared" si="3"/>
        <v>28.75</v>
      </c>
      <c r="AA27" s="276"/>
      <c r="AB27" s="276"/>
      <c r="AC27" s="276"/>
      <c r="AD27" s="276"/>
      <c r="AE27" s="276"/>
      <c r="AF27" s="277" t="str">
        <f t="shared" si="4"/>
        <v>NCX19J3</v>
      </c>
      <c r="AG27" s="277" t="str">
        <f t="shared" si="5"/>
        <v>NCX19J3</v>
      </c>
      <c r="AH27" s="277" t="str">
        <f t="shared" si="6"/>
        <v>S3</v>
      </c>
      <c r="AI27" s="277" t="str">
        <f t="shared" si="7"/>
        <v>S3</v>
      </c>
      <c r="AJ27" s="277" t="str">
        <f t="shared" si="8"/>
        <v/>
      </c>
      <c r="AK27" s="277" t="str">
        <f t="shared" si="9"/>
        <v>S3</v>
      </c>
      <c r="AL27" s="100"/>
      <c r="AM27" s="17">
        <v>22</v>
      </c>
      <c r="AN27" s="17">
        <f t="shared" si="16"/>
        <v>7</v>
      </c>
      <c r="AO27" s="17">
        <f t="shared" si="17"/>
        <v>7</v>
      </c>
      <c r="AP27" s="17" t="s">
        <v>186</v>
      </c>
      <c r="AQ27" s="17" t="str">
        <f t="shared" si="18"/>
        <v>D4</v>
      </c>
      <c r="AR27" s="17" t="str">
        <f t="shared" si="19"/>
        <v>D4</v>
      </c>
      <c r="AT27" s="227" t="str">
        <f t="shared" si="10"/>
        <v>S3</v>
      </c>
      <c r="AU27" s="227" t="str">
        <f t="shared" si="11"/>
        <v>S3</v>
      </c>
      <c r="AW27" s="232">
        <f t="shared" si="12"/>
        <v>0</v>
      </c>
      <c r="AX27" s="232">
        <f t="shared" si="13"/>
        <v>0</v>
      </c>
      <c r="AY27" s="232">
        <f t="shared" si="14"/>
        <v>0</v>
      </c>
      <c r="AZ27" s="232">
        <f t="shared" si="15"/>
        <v>0</v>
      </c>
    </row>
    <row r="28" spans="1:52" ht="12.75" customHeight="1">
      <c r="A28" s="23" t="str">
        <f>C28&amp;"x"&amp;TEXT(COUNTIF(C$5:C27,C28)+1,0)</f>
        <v>S3x3</v>
      </c>
      <c r="B28" s="24" t="str">
        <f>D28&amp;"x"&amp;TEXT(COUNTIF(D$5:D27,D28)+1,0)</f>
        <v>S3x3</v>
      </c>
      <c r="C28" s="25" t="s">
        <v>103</v>
      </c>
      <c r="D28" s="25" t="s">
        <v>103</v>
      </c>
      <c r="E28" s="130"/>
      <c r="F28" s="25" t="s">
        <v>46</v>
      </c>
      <c r="G28" s="188" t="s">
        <v>187</v>
      </c>
      <c r="H28" s="188" t="s">
        <v>188</v>
      </c>
      <c r="I28" s="188" t="s">
        <v>142</v>
      </c>
      <c r="J28" s="156">
        <v>33828</v>
      </c>
      <c r="K28" s="130"/>
      <c r="L28" s="26"/>
      <c r="M28" s="281" t="str">
        <f t="shared" si="0"/>
        <v>0</v>
      </c>
      <c r="N28" s="26"/>
      <c r="O28" s="186" t="str">
        <f t="shared" si="1"/>
        <v>0</v>
      </c>
      <c r="P28" s="26" t="s">
        <v>103</v>
      </c>
      <c r="Q28" s="26" t="s">
        <v>103</v>
      </c>
      <c r="R28" s="270"/>
      <c r="S28" s="282" t="str">
        <f t="shared" si="2"/>
        <v>S3</v>
      </c>
      <c r="T28" s="153"/>
      <c r="U28" s="27"/>
      <c r="V28" s="27"/>
      <c r="W28" s="271"/>
      <c r="X28" s="27"/>
      <c r="Y28" s="279"/>
      <c r="Z28" s="275">
        <f t="shared" si="3"/>
        <v>28.39</v>
      </c>
      <c r="AA28" s="276"/>
      <c r="AB28" s="276"/>
      <c r="AC28" s="276"/>
      <c r="AD28" s="276"/>
      <c r="AE28" s="276"/>
      <c r="AF28" s="277" t="str">
        <f t="shared" si="4"/>
        <v>NCX19J3</v>
      </c>
      <c r="AG28" s="277" t="str">
        <f t="shared" si="5"/>
        <v>NCX19J3</v>
      </c>
      <c r="AH28" s="277" t="str">
        <f t="shared" si="6"/>
        <v>S3</v>
      </c>
      <c r="AI28" s="277" t="str">
        <f t="shared" si="7"/>
        <v>S3</v>
      </c>
      <c r="AJ28" s="277" t="str">
        <f t="shared" si="8"/>
        <v/>
      </c>
      <c r="AK28" s="277" t="str">
        <f t="shared" si="9"/>
        <v>S3</v>
      </c>
      <c r="AL28" s="100"/>
      <c r="AM28" s="17">
        <v>23</v>
      </c>
      <c r="AN28" s="17">
        <f t="shared" si="16"/>
        <v>7</v>
      </c>
      <c r="AO28" s="17">
        <f t="shared" si="17"/>
        <v>7</v>
      </c>
      <c r="AP28" s="17" t="s">
        <v>189</v>
      </c>
      <c r="AQ28" s="17" t="str">
        <f t="shared" si="18"/>
        <v>E1</v>
      </c>
      <c r="AR28" s="17" t="str">
        <f t="shared" si="19"/>
        <v>E1</v>
      </c>
      <c r="AT28" s="227" t="str">
        <f t="shared" si="10"/>
        <v>S3</v>
      </c>
      <c r="AU28" s="227" t="str">
        <f t="shared" si="11"/>
        <v>S3</v>
      </c>
      <c r="AW28" s="232">
        <f t="shared" si="12"/>
        <v>0</v>
      </c>
      <c r="AX28" s="232">
        <f t="shared" si="13"/>
        <v>0</v>
      </c>
      <c r="AY28" s="232">
        <f t="shared" si="14"/>
        <v>0</v>
      </c>
      <c r="AZ28" s="232">
        <f t="shared" si="15"/>
        <v>0</v>
      </c>
    </row>
    <row r="29" spans="1:52" ht="12.75" customHeight="1">
      <c r="A29" s="23" t="str">
        <f>C29&amp;"x"&amp;TEXT(COUNTIF(C$5:C28,C29)+1,0)</f>
        <v>S3x4</v>
      </c>
      <c r="B29" s="24" t="str">
        <f>D29&amp;"x"&amp;TEXT(COUNTIF(D$5:D28,D29)+1,0)</f>
        <v>S3x4</v>
      </c>
      <c r="C29" s="25" t="s">
        <v>103</v>
      </c>
      <c r="D29" s="25" t="s">
        <v>103</v>
      </c>
      <c r="E29" s="130"/>
      <c r="F29" s="25" t="s">
        <v>46</v>
      </c>
      <c r="G29" s="188" t="s">
        <v>190</v>
      </c>
      <c r="H29" s="188" t="s">
        <v>191</v>
      </c>
      <c r="I29" s="188" t="s">
        <v>97</v>
      </c>
      <c r="J29" s="156">
        <v>35195</v>
      </c>
      <c r="K29" s="130"/>
      <c r="L29" s="26"/>
      <c r="M29" s="281" t="str">
        <f t="shared" si="0"/>
        <v>0</v>
      </c>
      <c r="N29" s="26"/>
      <c r="O29" s="186" t="str">
        <f t="shared" si="1"/>
        <v>0</v>
      </c>
      <c r="P29" s="26" t="s">
        <v>103</v>
      </c>
      <c r="Q29" s="26" t="s">
        <v>103</v>
      </c>
      <c r="R29" s="270"/>
      <c r="S29" s="282" t="str">
        <f t="shared" si="2"/>
        <v>S3</v>
      </c>
      <c r="T29" s="153"/>
      <c r="U29" s="27"/>
      <c r="V29" s="27"/>
      <c r="W29" s="271"/>
      <c r="X29" s="27"/>
      <c r="Y29" s="279"/>
      <c r="Z29" s="275">
        <f t="shared" si="3"/>
        <v>24.64</v>
      </c>
      <c r="AA29" s="276"/>
      <c r="AB29" s="276"/>
      <c r="AC29" s="276"/>
      <c r="AD29" s="276"/>
      <c r="AE29" s="276"/>
      <c r="AF29" s="277" t="str">
        <f t="shared" si="4"/>
        <v>NCX19J3</v>
      </c>
      <c r="AG29" s="277" t="str">
        <f t="shared" si="5"/>
        <v>NCX19J3</v>
      </c>
      <c r="AH29" s="277" t="str">
        <f t="shared" si="6"/>
        <v>S3</v>
      </c>
      <c r="AI29" s="277" t="str">
        <f t="shared" si="7"/>
        <v>S3</v>
      </c>
      <c r="AJ29" s="277" t="str">
        <f t="shared" si="8"/>
        <v/>
      </c>
      <c r="AK29" s="277" t="str">
        <f t="shared" si="9"/>
        <v>S3</v>
      </c>
      <c r="AL29" s="100"/>
      <c r="AM29" s="17">
        <v>24</v>
      </c>
      <c r="AN29" s="17">
        <f t="shared" si="16"/>
        <v>7</v>
      </c>
      <c r="AO29" s="17">
        <f t="shared" si="17"/>
        <v>7</v>
      </c>
      <c r="AP29" s="17" t="s">
        <v>192</v>
      </c>
      <c r="AQ29" s="17" t="str">
        <f t="shared" si="18"/>
        <v>E2</v>
      </c>
      <c r="AR29" s="17" t="str">
        <f t="shared" si="19"/>
        <v>E2</v>
      </c>
      <c r="AT29" s="227" t="str">
        <f t="shared" si="10"/>
        <v>S3</v>
      </c>
      <c r="AU29" s="227" t="str">
        <f t="shared" si="11"/>
        <v>S3</v>
      </c>
      <c r="AW29" s="232">
        <f t="shared" si="12"/>
        <v>0</v>
      </c>
      <c r="AX29" s="232">
        <f t="shared" si="13"/>
        <v>0</v>
      </c>
      <c r="AY29" s="232">
        <f t="shared" si="14"/>
        <v>0</v>
      </c>
      <c r="AZ29" s="232">
        <f t="shared" si="15"/>
        <v>0</v>
      </c>
    </row>
    <row r="30" spans="1:52" ht="12.75" customHeight="1">
      <c r="A30" s="23" t="str">
        <f>C30&amp;"x"&amp;TEXT(COUNTIF(C$5:C29,C30)+1,0)</f>
        <v>S3x5</v>
      </c>
      <c r="B30" s="24" t="str">
        <f>D30&amp;"x"&amp;TEXT(COUNTIF(D$5:D29,D30)+1,0)</f>
        <v>S3x5</v>
      </c>
      <c r="C30" s="25" t="s">
        <v>103</v>
      </c>
      <c r="D30" s="25" t="s">
        <v>103</v>
      </c>
      <c r="E30" s="130"/>
      <c r="F30" s="25" t="s">
        <v>46</v>
      </c>
      <c r="G30" s="188" t="s">
        <v>193</v>
      </c>
      <c r="H30" s="188" t="s">
        <v>194</v>
      </c>
      <c r="I30" s="188" t="s">
        <v>195</v>
      </c>
      <c r="J30" s="156">
        <v>35337</v>
      </c>
      <c r="K30" s="130"/>
      <c r="L30" s="26"/>
      <c r="M30" s="281" t="str">
        <f t="shared" si="0"/>
        <v>0</v>
      </c>
      <c r="N30" s="26"/>
      <c r="O30" s="186" t="str">
        <f t="shared" si="1"/>
        <v>0</v>
      </c>
      <c r="P30" s="26" t="s">
        <v>103</v>
      </c>
      <c r="Q30" s="26" t="s">
        <v>103</v>
      </c>
      <c r="R30" s="270"/>
      <c r="S30" s="282" t="str">
        <f t="shared" si="2"/>
        <v>S3</v>
      </c>
      <c r="T30" s="153"/>
      <c r="U30" s="27"/>
      <c r="V30" s="27"/>
      <c r="W30" s="271"/>
      <c r="X30" s="27"/>
      <c r="Y30" s="279"/>
      <c r="Z30" s="275">
        <f t="shared" si="3"/>
        <v>24.25</v>
      </c>
      <c r="AA30" s="276"/>
      <c r="AB30" s="276"/>
      <c r="AC30" s="276"/>
      <c r="AD30" s="276"/>
      <c r="AE30" s="276"/>
      <c r="AF30" s="277" t="str">
        <f t="shared" si="4"/>
        <v>NCX19J3</v>
      </c>
      <c r="AG30" s="277" t="str">
        <f t="shared" si="5"/>
        <v>NCX19J3</v>
      </c>
      <c r="AH30" s="277" t="str">
        <f t="shared" si="6"/>
        <v>S3</v>
      </c>
      <c r="AI30" s="277" t="str">
        <f t="shared" si="7"/>
        <v>S3</v>
      </c>
      <c r="AJ30" s="277" t="str">
        <f t="shared" si="8"/>
        <v/>
      </c>
      <c r="AK30" s="277" t="str">
        <f t="shared" si="9"/>
        <v>S3</v>
      </c>
      <c r="AL30" s="100"/>
      <c r="AM30" s="17">
        <v>25</v>
      </c>
      <c r="AN30" s="17">
        <f t="shared" si="16"/>
        <v>7</v>
      </c>
      <c r="AO30" s="17">
        <f t="shared" si="17"/>
        <v>7</v>
      </c>
      <c r="AP30" s="17" t="s">
        <v>196</v>
      </c>
      <c r="AQ30" s="17" t="str">
        <f t="shared" si="18"/>
        <v>E3</v>
      </c>
      <c r="AR30" s="17" t="str">
        <f t="shared" si="19"/>
        <v>E3</v>
      </c>
      <c r="AT30" s="227" t="str">
        <f t="shared" si="10"/>
        <v>S3</v>
      </c>
      <c r="AU30" s="227" t="str">
        <f t="shared" si="11"/>
        <v>S3</v>
      </c>
      <c r="AW30" s="232">
        <f t="shared" si="12"/>
        <v>0</v>
      </c>
      <c r="AX30" s="232">
        <f t="shared" si="13"/>
        <v>0</v>
      </c>
      <c r="AY30" s="232">
        <f t="shared" si="14"/>
        <v>0</v>
      </c>
      <c r="AZ30" s="232">
        <f t="shared" si="15"/>
        <v>0</v>
      </c>
    </row>
    <row r="31" spans="1:52" ht="12.75" customHeight="1">
      <c r="A31" s="23" t="str">
        <f>C31&amp;"x"&amp;TEXT(COUNTIF(C$5:C30,C31)+1,0)</f>
        <v>S3x6</v>
      </c>
      <c r="B31" s="24" t="str">
        <f>D31&amp;"x"&amp;TEXT(COUNTIF(D$5:D30,D31)+1,0)</f>
        <v>S3x6</v>
      </c>
      <c r="C31" s="25" t="s">
        <v>103</v>
      </c>
      <c r="D31" s="25" t="s">
        <v>103</v>
      </c>
      <c r="E31" s="130"/>
      <c r="F31" s="25" t="s">
        <v>46</v>
      </c>
      <c r="G31" s="188" t="s">
        <v>197</v>
      </c>
      <c r="H31" s="188" t="s">
        <v>198</v>
      </c>
      <c r="I31" s="188" t="s">
        <v>199</v>
      </c>
      <c r="J31" s="156">
        <v>36849</v>
      </c>
      <c r="K31" s="130"/>
      <c r="L31" s="26"/>
      <c r="M31" s="281" t="str">
        <f t="shared" si="0"/>
        <v>0</v>
      </c>
      <c r="N31" s="26"/>
      <c r="O31" s="186" t="str">
        <f t="shared" si="1"/>
        <v>0</v>
      </c>
      <c r="P31" s="26" t="s">
        <v>98</v>
      </c>
      <c r="Q31" s="26" t="s">
        <v>98</v>
      </c>
      <c r="R31" s="270"/>
      <c r="S31" s="282" t="str">
        <f t="shared" si="2"/>
        <v>S3</v>
      </c>
      <c r="T31" s="153"/>
      <c r="U31" s="27"/>
      <c r="V31" s="27"/>
      <c r="W31" s="271"/>
      <c r="X31" s="27"/>
      <c r="Y31" s="279"/>
      <c r="Z31" s="275">
        <f t="shared" si="3"/>
        <v>20.11</v>
      </c>
      <c r="AA31" s="276"/>
      <c r="AB31" s="276"/>
      <c r="AC31" s="276"/>
      <c r="AD31" s="276"/>
      <c r="AE31" s="276"/>
      <c r="AF31" s="277" t="str">
        <f t="shared" si="4"/>
        <v>NCX19J3</v>
      </c>
      <c r="AG31" s="277" t="str">
        <f t="shared" si="5"/>
        <v>NCX19J3</v>
      </c>
      <c r="AH31" s="277" t="str">
        <f t="shared" si="6"/>
        <v>S2</v>
      </c>
      <c r="AI31" s="277" t="str">
        <f t="shared" si="7"/>
        <v>S2</v>
      </c>
      <c r="AJ31" s="277" t="str">
        <f t="shared" si="8"/>
        <v/>
      </c>
      <c r="AK31" s="277" t="str">
        <f t="shared" si="9"/>
        <v>S3</v>
      </c>
      <c r="AL31" s="100"/>
      <c r="AM31" s="17">
        <v>26</v>
      </c>
      <c r="AN31" s="17">
        <f t="shared" si="16"/>
        <v>7</v>
      </c>
      <c r="AO31" s="17">
        <f t="shared" si="17"/>
        <v>7</v>
      </c>
      <c r="AP31" s="17" t="s">
        <v>200</v>
      </c>
      <c r="AQ31" s="17" t="str">
        <f t="shared" si="18"/>
        <v>E4</v>
      </c>
      <c r="AR31" s="17" t="str">
        <f t="shared" si="19"/>
        <v>E4</v>
      </c>
      <c r="AT31" s="227" t="str">
        <f t="shared" si="10"/>
        <v>S3</v>
      </c>
      <c r="AU31" s="227" t="str">
        <f t="shared" si="11"/>
        <v>S3</v>
      </c>
      <c r="AW31" s="232">
        <f t="shared" si="12"/>
        <v>0</v>
      </c>
      <c r="AX31" s="232">
        <f t="shared" si="13"/>
        <v>0</v>
      </c>
      <c r="AY31" s="232">
        <f t="shared" si="14"/>
        <v>0</v>
      </c>
      <c r="AZ31" s="232">
        <f t="shared" si="15"/>
        <v>0</v>
      </c>
    </row>
    <row r="32" spans="1:52" ht="12.75" customHeight="1">
      <c r="A32" s="23" t="str">
        <f>C32&amp;"x"&amp;TEXT(COUNTIF(C$5:C31,C32)+1,0)</f>
        <v>S3x7</v>
      </c>
      <c r="B32" s="24" t="str">
        <f>D32&amp;"x"&amp;TEXT(COUNTIF(D$5:D31,D32)+1,0)</f>
        <v>S3x7</v>
      </c>
      <c r="C32" s="25" t="s">
        <v>103</v>
      </c>
      <c r="D32" s="25" t="s">
        <v>103</v>
      </c>
      <c r="E32" s="130"/>
      <c r="F32" s="25" t="s">
        <v>110</v>
      </c>
      <c r="G32" s="188" t="s">
        <v>201</v>
      </c>
      <c r="H32" s="188" t="s">
        <v>202</v>
      </c>
      <c r="I32" s="188" t="s">
        <v>203</v>
      </c>
      <c r="J32" s="156">
        <v>30994</v>
      </c>
      <c r="K32" s="130"/>
      <c r="L32" s="26"/>
      <c r="M32" s="281" t="str">
        <f t="shared" si="0"/>
        <v>0</v>
      </c>
      <c r="N32" s="26"/>
      <c r="O32" s="186" t="str">
        <f t="shared" si="1"/>
        <v>0</v>
      </c>
      <c r="P32" s="26" t="s">
        <v>103</v>
      </c>
      <c r="Q32" s="26" t="s">
        <v>103</v>
      </c>
      <c r="R32" s="270"/>
      <c r="S32" s="282" t="str">
        <f t="shared" si="2"/>
        <v>S3</v>
      </c>
      <c r="T32" s="153"/>
      <c r="U32" s="27"/>
      <c r="V32" s="27"/>
      <c r="W32" s="271"/>
      <c r="X32" s="27"/>
      <c r="Y32" s="279"/>
      <c r="Z32" s="275">
        <f t="shared" si="3"/>
        <v>36.15</v>
      </c>
      <c r="AA32" s="276"/>
      <c r="AB32" s="276"/>
      <c r="AC32" s="276"/>
      <c r="AD32" s="276"/>
      <c r="AE32" s="276"/>
      <c r="AF32" s="277" t="str">
        <f t="shared" si="4"/>
        <v>NCX19J3</v>
      </c>
      <c r="AG32" s="277" t="str">
        <f t="shared" si="5"/>
        <v>NCX19J3</v>
      </c>
      <c r="AH32" s="277" t="str">
        <f t="shared" si="6"/>
        <v>S3</v>
      </c>
      <c r="AI32" s="277" t="str">
        <f t="shared" si="7"/>
        <v>S3</v>
      </c>
      <c r="AJ32" s="277" t="str">
        <f t="shared" si="8"/>
        <v/>
      </c>
      <c r="AK32" s="277" t="str">
        <f t="shared" si="9"/>
        <v>S3</v>
      </c>
      <c r="AL32" s="100"/>
      <c r="AM32" s="17">
        <v>27</v>
      </c>
      <c r="AN32" s="17">
        <f t="shared" si="16"/>
        <v>7</v>
      </c>
      <c r="AO32" s="17">
        <f t="shared" si="17"/>
        <v>7</v>
      </c>
      <c r="AP32" s="17" t="s">
        <v>204</v>
      </c>
      <c r="AQ32" s="17" t="str">
        <f t="shared" si="18"/>
        <v>E5</v>
      </c>
      <c r="AR32" s="17" t="str">
        <f t="shared" si="19"/>
        <v>E5</v>
      </c>
      <c r="AT32" s="227" t="str">
        <f t="shared" si="10"/>
        <v>S3</v>
      </c>
      <c r="AU32" s="227" t="str">
        <f t="shared" si="11"/>
        <v>S3</v>
      </c>
      <c r="AW32" s="232">
        <f t="shared" si="12"/>
        <v>0</v>
      </c>
      <c r="AX32" s="232">
        <f t="shared" si="13"/>
        <v>0</v>
      </c>
      <c r="AY32" s="232">
        <f t="shared" si="14"/>
        <v>0</v>
      </c>
      <c r="AZ32" s="232">
        <f t="shared" si="15"/>
        <v>0</v>
      </c>
    </row>
    <row r="33" spans="1:52" ht="12.75" customHeight="1">
      <c r="A33" s="23" t="str">
        <f>C33&amp;"x"&amp;TEXT(COUNTIF(C$5:C32,C33)+1,0)</f>
        <v>S3x8</v>
      </c>
      <c r="B33" s="24" t="str">
        <f>D33&amp;"x"&amp;TEXT(COUNTIF(D$5:D32,D33)+1,0)</f>
        <v>S3x8</v>
      </c>
      <c r="C33" s="25" t="s">
        <v>103</v>
      </c>
      <c r="D33" s="25" t="s">
        <v>103</v>
      </c>
      <c r="E33" s="130"/>
      <c r="F33" s="25" t="s">
        <v>110</v>
      </c>
      <c r="G33" s="188" t="s">
        <v>205</v>
      </c>
      <c r="H33" s="188" t="s">
        <v>206</v>
      </c>
      <c r="I33" s="188" t="s">
        <v>207</v>
      </c>
      <c r="J33" s="156">
        <v>32357</v>
      </c>
      <c r="K33" s="130"/>
      <c r="L33" s="26"/>
      <c r="M33" s="281" t="str">
        <f t="shared" si="0"/>
        <v>0</v>
      </c>
      <c r="N33" s="26"/>
      <c r="O33" s="186" t="str">
        <f t="shared" si="1"/>
        <v>0</v>
      </c>
      <c r="P33" s="26" t="s">
        <v>103</v>
      </c>
      <c r="Q33" s="26" t="s">
        <v>103</v>
      </c>
      <c r="R33" s="270"/>
      <c r="S33" s="282" t="str">
        <f t="shared" si="2"/>
        <v>S3</v>
      </c>
      <c r="T33" s="153"/>
      <c r="U33" s="27"/>
      <c r="V33" s="27"/>
      <c r="W33" s="271"/>
      <c r="X33" s="27"/>
      <c r="Y33" s="279"/>
      <c r="Z33" s="275">
        <f t="shared" si="3"/>
        <v>32.409999999999997</v>
      </c>
      <c r="AA33" s="276"/>
      <c r="AB33" s="276"/>
      <c r="AC33" s="276"/>
      <c r="AD33" s="276"/>
      <c r="AE33" s="276"/>
      <c r="AF33" s="277" t="str">
        <f t="shared" si="4"/>
        <v>NCX19J3</v>
      </c>
      <c r="AG33" s="277" t="str">
        <f t="shared" si="5"/>
        <v>NCX19J3</v>
      </c>
      <c r="AH33" s="277" t="str">
        <f t="shared" si="6"/>
        <v>S3</v>
      </c>
      <c r="AI33" s="277" t="str">
        <f t="shared" si="7"/>
        <v>S3</v>
      </c>
      <c r="AJ33" s="277" t="str">
        <f t="shared" si="8"/>
        <v/>
      </c>
      <c r="AK33" s="277" t="str">
        <f t="shared" si="9"/>
        <v>S3</v>
      </c>
      <c r="AL33" s="100"/>
      <c r="AM33" s="17">
        <v>28</v>
      </c>
      <c r="AN33" s="17">
        <f t="shared" si="16"/>
        <v>7</v>
      </c>
      <c r="AO33" s="17">
        <f t="shared" si="17"/>
        <v>7</v>
      </c>
      <c r="AP33" s="17" t="s">
        <v>208</v>
      </c>
      <c r="AQ33" s="17" t="str">
        <f t="shared" si="18"/>
        <v>F1</v>
      </c>
      <c r="AR33" s="17" t="str">
        <f t="shared" si="19"/>
        <v>F1</v>
      </c>
      <c r="AT33" s="227" t="str">
        <f t="shared" si="10"/>
        <v>S3</v>
      </c>
      <c r="AU33" s="227" t="str">
        <f t="shared" si="11"/>
        <v>S3</v>
      </c>
      <c r="AW33" s="232">
        <f t="shared" si="12"/>
        <v>0</v>
      </c>
      <c r="AX33" s="232">
        <f t="shared" si="13"/>
        <v>0</v>
      </c>
      <c r="AY33" s="232">
        <f t="shared" si="14"/>
        <v>0</v>
      </c>
      <c r="AZ33" s="232">
        <f t="shared" si="15"/>
        <v>0</v>
      </c>
    </row>
    <row r="34" spans="1:52" ht="12.75" customHeight="1">
      <c r="A34" s="23" t="str">
        <f>C34&amp;"x"&amp;TEXT(COUNTIF(C$5:C33,C34)+1,0)</f>
        <v>S3x9</v>
      </c>
      <c r="B34" s="24" t="str">
        <f>D34&amp;"x"&amp;TEXT(COUNTIF(D$5:D33,D34)+1,0)</f>
        <v>S3x9</v>
      </c>
      <c r="C34" s="25" t="s">
        <v>103</v>
      </c>
      <c r="D34" s="25" t="s">
        <v>103</v>
      </c>
      <c r="E34" s="130"/>
      <c r="F34" s="25" t="s">
        <v>110</v>
      </c>
      <c r="G34" s="188" t="s">
        <v>209</v>
      </c>
      <c r="H34" s="188" t="s">
        <v>210</v>
      </c>
      <c r="I34" s="188" t="s">
        <v>211</v>
      </c>
      <c r="J34" s="156">
        <v>33100</v>
      </c>
      <c r="K34" s="130"/>
      <c r="L34" s="26"/>
      <c r="M34" s="281" t="str">
        <f t="shared" si="0"/>
        <v>0</v>
      </c>
      <c r="N34" s="26"/>
      <c r="O34" s="186" t="str">
        <f t="shared" si="1"/>
        <v>0</v>
      </c>
      <c r="P34" s="26" t="s">
        <v>103</v>
      </c>
      <c r="Q34" s="26" t="s">
        <v>103</v>
      </c>
      <c r="R34" s="270"/>
      <c r="S34" s="282" t="str">
        <f t="shared" si="2"/>
        <v>S3</v>
      </c>
      <c r="T34" s="153"/>
      <c r="U34" s="27"/>
      <c r="V34" s="27"/>
      <c r="W34" s="271"/>
      <c r="X34" s="27"/>
      <c r="Y34" s="279"/>
      <c r="Z34" s="275">
        <f t="shared" si="3"/>
        <v>30.38</v>
      </c>
      <c r="AA34" s="276"/>
      <c r="AB34" s="276"/>
      <c r="AC34" s="276"/>
      <c r="AD34" s="276"/>
      <c r="AE34" s="276"/>
      <c r="AF34" s="277" t="str">
        <f t="shared" si="4"/>
        <v>NCX19J3</v>
      </c>
      <c r="AG34" s="277" t="str">
        <f t="shared" si="5"/>
        <v>NCX19J3</v>
      </c>
      <c r="AH34" s="277" t="str">
        <f t="shared" si="6"/>
        <v>S3</v>
      </c>
      <c r="AI34" s="277" t="str">
        <f t="shared" si="7"/>
        <v>S3</v>
      </c>
      <c r="AJ34" s="277" t="str">
        <f t="shared" si="8"/>
        <v/>
      </c>
      <c r="AK34" s="277" t="str">
        <f t="shared" si="9"/>
        <v>S3</v>
      </c>
      <c r="AL34" s="100"/>
      <c r="AM34" s="17">
        <v>29</v>
      </c>
      <c r="AN34" s="17">
        <f t="shared" si="16"/>
        <v>8</v>
      </c>
      <c r="AO34" s="17">
        <f t="shared" si="17"/>
        <v>8</v>
      </c>
      <c r="AP34" s="17" t="s">
        <v>134</v>
      </c>
      <c r="AQ34" s="17" t="str">
        <f t="shared" si="18"/>
        <v>F2</v>
      </c>
      <c r="AR34" s="17" t="str">
        <f t="shared" si="19"/>
        <v>F2</v>
      </c>
      <c r="AT34" s="227" t="str">
        <f t="shared" si="10"/>
        <v>S3</v>
      </c>
      <c r="AU34" s="227" t="str">
        <f t="shared" si="11"/>
        <v>S3</v>
      </c>
      <c r="AW34" s="232">
        <f t="shared" si="12"/>
        <v>0</v>
      </c>
      <c r="AX34" s="232">
        <f t="shared" si="13"/>
        <v>0</v>
      </c>
      <c r="AY34" s="232">
        <f t="shared" si="14"/>
        <v>0</v>
      </c>
      <c r="AZ34" s="232">
        <f t="shared" si="15"/>
        <v>0</v>
      </c>
    </row>
    <row r="35" spans="1:52">
      <c r="A35" s="23" t="str">
        <f>C35&amp;"x"&amp;TEXT(COUNTIF(C$5:C34,C35)+1,0)</f>
        <v>S3x10</v>
      </c>
      <c r="B35" s="24" t="str">
        <f>D35&amp;"x"&amp;TEXT(COUNTIF(D$5:D34,D35)+1,0)</f>
        <v>S3x10</v>
      </c>
      <c r="C35" s="25" t="s">
        <v>103</v>
      </c>
      <c r="D35" s="25" t="s">
        <v>103</v>
      </c>
      <c r="E35" s="130"/>
      <c r="F35" s="25" t="s">
        <v>110</v>
      </c>
      <c r="G35" s="188" t="s">
        <v>212</v>
      </c>
      <c r="H35" s="188" t="s">
        <v>213</v>
      </c>
      <c r="I35" s="188" t="s">
        <v>214</v>
      </c>
      <c r="J35" s="156">
        <v>34711</v>
      </c>
      <c r="K35" s="130"/>
      <c r="L35" s="26"/>
      <c r="M35" s="281" t="str">
        <f t="shared" si="0"/>
        <v>0</v>
      </c>
      <c r="N35" s="26"/>
      <c r="O35" s="186" t="str">
        <f t="shared" si="1"/>
        <v>0</v>
      </c>
      <c r="P35" s="26" t="s">
        <v>103</v>
      </c>
      <c r="Q35" s="26" t="s">
        <v>103</v>
      </c>
      <c r="R35" s="270"/>
      <c r="S35" s="282" t="str">
        <f t="shared" si="2"/>
        <v>S3</v>
      </c>
      <c r="T35" s="153"/>
      <c r="U35" s="27"/>
      <c r="V35" s="27"/>
      <c r="W35" s="271"/>
      <c r="X35" s="27"/>
      <c r="Y35" s="279"/>
      <c r="Z35" s="275">
        <f t="shared" si="3"/>
        <v>25.97</v>
      </c>
      <c r="AA35" s="276"/>
      <c r="AB35" s="276"/>
      <c r="AC35" s="276"/>
      <c r="AD35" s="276"/>
      <c r="AE35" s="276"/>
      <c r="AF35" s="277" t="str">
        <f t="shared" si="4"/>
        <v>NCX19J3</v>
      </c>
      <c r="AG35" s="277" t="str">
        <f t="shared" si="5"/>
        <v>NCX19J3</v>
      </c>
      <c r="AH35" s="277" t="str">
        <f t="shared" si="6"/>
        <v>S3</v>
      </c>
      <c r="AI35" s="277" t="str">
        <f t="shared" si="7"/>
        <v>S3</v>
      </c>
      <c r="AJ35" s="277" t="str">
        <f t="shared" si="8"/>
        <v/>
      </c>
      <c r="AK35" s="277" t="str">
        <f t="shared" si="9"/>
        <v>S3</v>
      </c>
      <c r="AL35" s="100"/>
      <c r="AM35" s="17">
        <v>30</v>
      </c>
      <c r="AN35" s="17">
        <f t="shared" si="16"/>
        <v>9</v>
      </c>
      <c r="AO35" s="17">
        <f t="shared" si="17"/>
        <v>9</v>
      </c>
      <c r="AP35" s="17" t="s">
        <v>215</v>
      </c>
      <c r="AQ35" s="17" t="str">
        <f t="shared" si="18"/>
        <v>F3</v>
      </c>
      <c r="AR35" s="17" t="str">
        <f t="shared" si="19"/>
        <v>F3</v>
      </c>
      <c r="AT35" s="227" t="str">
        <f t="shared" si="10"/>
        <v>S3</v>
      </c>
      <c r="AU35" s="227" t="str">
        <f t="shared" si="11"/>
        <v>S3</v>
      </c>
      <c r="AW35" s="232">
        <f t="shared" si="12"/>
        <v>0</v>
      </c>
      <c r="AX35" s="232">
        <f t="shared" si="13"/>
        <v>0</v>
      </c>
      <c r="AY35" s="232">
        <f t="shared" si="14"/>
        <v>0</v>
      </c>
      <c r="AZ35" s="232">
        <f t="shared" si="15"/>
        <v>0</v>
      </c>
    </row>
    <row r="36" spans="1:52">
      <c r="A36" s="23" t="str">
        <f>C36&amp;"x"&amp;TEXT(COUNTIF(C$5:C35,C36)+1,0)</f>
        <v>S3x11</v>
      </c>
      <c r="B36" s="24" t="str">
        <f>D36&amp;"x"&amp;TEXT(COUNTIF(D$5:D35,D36)+1,0)</f>
        <v>S3x11</v>
      </c>
      <c r="C36" s="25" t="s">
        <v>103</v>
      </c>
      <c r="D36" s="25" t="s">
        <v>103</v>
      </c>
      <c r="E36" s="130"/>
      <c r="F36" s="25" t="s">
        <v>110</v>
      </c>
      <c r="G36" s="188" t="s">
        <v>216</v>
      </c>
      <c r="H36" s="188" t="s">
        <v>217</v>
      </c>
      <c r="I36" s="188" t="s">
        <v>128</v>
      </c>
      <c r="J36" s="156">
        <v>34900</v>
      </c>
      <c r="K36" s="130"/>
      <c r="L36" s="26"/>
      <c r="M36" s="281" t="str">
        <f t="shared" si="0"/>
        <v>0</v>
      </c>
      <c r="N36" s="26"/>
      <c r="O36" s="186" t="str">
        <f t="shared" si="1"/>
        <v>0</v>
      </c>
      <c r="P36" s="26" t="s">
        <v>103</v>
      </c>
      <c r="Q36" s="26" t="s">
        <v>103</v>
      </c>
      <c r="R36" s="270"/>
      <c r="S36" s="282" t="str">
        <f t="shared" si="2"/>
        <v>S3</v>
      </c>
      <c r="T36" s="153"/>
      <c r="U36" s="27"/>
      <c r="V36" s="27"/>
      <c r="W36" s="271"/>
      <c r="X36" s="27"/>
      <c r="Y36" s="279"/>
      <c r="Z36" s="275">
        <f t="shared" si="3"/>
        <v>25.45</v>
      </c>
      <c r="AA36" s="276"/>
      <c r="AB36" s="276"/>
      <c r="AC36" s="276"/>
      <c r="AD36" s="276"/>
      <c r="AE36" s="276"/>
      <c r="AF36" s="277" t="str">
        <f t="shared" si="4"/>
        <v>NCX19J3</v>
      </c>
      <c r="AG36" s="277" t="str">
        <f t="shared" si="5"/>
        <v>NCX19J3</v>
      </c>
      <c r="AH36" s="277" t="str">
        <f t="shared" si="6"/>
        <v>S3</v>
      </c>
      <c r="AI36" s="277" t="str">
        <f t="shared" si="7"/>
        <v>S3</v>
      </c>
      <c r="AJ36" s="277" t="str">
        <f t="shared" si="8"/>
        <v/>
      </c>
      <c r="AK36" s="277" t="str">
        <f t="shared" si="9"/>
        <v>S3</v>
      </c>
      <c r="AL36" s="100"/>
      <c r="AM36" s="17">
        <v>31</v>
      </c>
      <c r="AN36" s="17">
        <f t="shared" si="16"/>
        <v>10</v>
      </c>
      <c r="AO36" s="17">
        <f t="shared" si="17"/>
        <v>10</v>
      </c>
      <c r="AP36" s="17" t="s">
        <v>218</v>
      </c>
      <c r="AQ36" s="17" t="str">
        <f t="shared" si="18"/>
        <v>F4</v>
      </c>
      <c r="AR36" s="17" t="str">
        <f t="shared" si="19"/>
        <v>F4</v>
      </c>
      <c r="AT36" s="227" t="str">
        <f t="shared" si="10"/>
        <v>S3</v>
      </c>
      <c r="AU36" s="227" t="str">
        <f t="shared" si="11"/>
        <v>S3</v>
      </c>
      <c r="AW36" s="232">
        <f t="shared" si="12"/>
        <v>0</v>
      </c>
      <c r="AX36" s="232">
        <f t="shared" si="13"/>
        <v>0</v>
      </c>
      <c r="AY36" s="232">
        <f t="shared" si="14"/>
        <v>0</v>
      </c>
      <c r="AZ36" s="232">
        <f t="shared" si="15"/>
        <v>0</v>
      </c>
    </row>
    <row r="37" spans="1:52">
      <c r="A37" s="23" t="str">
        <f>C37&amp;"x"&amp;TEXT(COUNTIF(C$5:C36,C37)+1,0)</f>
        <v>S3x12</v>
      </c>
      <c r="B37" s="24" t="str">
        <f>D37&amp;"x"&amp;TEXT(COUNTIF(D$5:D36,D37)+1,0)</f>
        <v>S3x12</v>
      </c>
      <c r="C37" s="25" t="s">
        <v>103</v>
      </c>
      <c r="D37" s="25" t="s">
        <v>103</v>
      </c>
      <c r="E37" s="130"/>
      <c r="F37" s="25" t="s">
        <v>110</v>
      </c>
      <c r="G37" s="188" t="s">
        <v>219</v>
      </c>
      <c r="H37" s="188" t="s">
        <v>220</v>
      </c>
      <c r="I37" s="188" t="s">
        <v>221</v>
      </c>
      <c r="J37" s="156">
        <v>35145</v>
      </c>
      <c r="K37" s="130"/>
      <c r="L37" s="26"/>
      <c r="M37" s="281" t="str">
        <f t="shared" si="0"/>
        <v>0</v>
      </c>
      <c r="N37" s="26"/>
      <c r="O37" s="186" t="str">
        <f t="shared" si="1"/>
        <v>0</v>
      </c>
      <c r="P37" s="26" t="s">
        <v>103</v>
      </c>
      <c r="Q37" s="26" t="s">
        <v>103</v>
      </c>
      <c r="R37" s="270"/>
      <c r="S37" s="282" t="str">
        <f t="shared" si="2"/>
        <v>S3</v>
      </c>
      <c r="T37" s="153"/>
      <c r="U37" s="27"/>
      <c r="V37" s="27"/>
      <c r="W37" s="271"/>
      <c r="X37" s="27"/>
      <c r="Y37" s="279"/>
      <c r="Z37" s="275">
        <f t="shared" si="3"/>
        <v>24.78</v>
      </c>
      <c r="AA37" s="276"/>
      <c r="AB37" s="276"/>
      <c r="AC37" s="276"/>
      <c r="AD37" s="276"/>
      <c r="AE37" s="276"/>
      <c r="AF37" s="277" t="str">
        <f t="shared" si="4"/>
        <v>NCX19J3</v>
      </c>
      <c r="AG37" s="277" t="str">
        <f t="shared" si="5"/>
        <v>NCX19J3</v>
      </c>
      <c r="AH37" s="277" t="str">
        <f t="shared" si="6"/>
        <v>S3</v>
      </c>
      <c r="AI37" s="277" t="str">
        <f t="shared" si="7"/>
        <v>S3</v>
      </c>
      <c r="AJ37" s="277" t="str">
        <f t="shared" si="8"/>
        <v/>
      </c>
      <c r="AK37" s="277" t="str">
        <f t="shared" si="9"/>
        <v>S3</v>
      </c>
      <c r="AL37" s="100"/>
      <c r="AM37" s="17">
        <v>32</v>
      </c>
      <c r="AN37" s="17">
        <f t="shared" si="16"/>
        <v>11</v>
      </c>
      <c r="AO37" s="17">
        <f t="shared" si="17"/>
        <v>11</v>
      </c>
      <c r="AP37" s="17" t="s">
        <v>222</v>
      </c>
      <c r="AQ37" s="17" t="str">
        <f t="shared" si="18"/>
        <v/>
      </c>
      <c r="AR37" s="17" t="str">
        <f t="shared" si="19"/>
        <v/>
      </c>
      <c r="AT37" s="227" t="str">
        <f t="shared" si="10"/>
        <v>S3</v>
      </c>
      <c r="AU37" s="227" t="str">
        <f t="shared" si="11"/>
        <v>S3</v>
      </c>
      <c r="AW37" s="232">
        <f t="shared" si="12"/>
        <v>0</v>
      </c>
      <c r="AX37" s="232">
        <f t="shared" si="13"/>
        <v>0</v>
      </c>
      <c r="AY37" s="232">
        <f t="shared" si="14"/>
        <v>0</v>
      </c>
      <c r="AZ37" s="232">
        <f t="shared" si="15"/>
        <v>0</v>
      </c>
    </row>
    <row r="38" spans="1:52">
      <c r="A38" s="23" t="str">
        <f>C38&amp;"x"&amp;TEXT(COUNTIF(C$5:C37,C38)+1,0)</f>
        <v>S4x1</v>
      </c>
      <c r="B38" s="24" t="str">
        <f>D38&amp;"x"&amp;TEXT(COUNTIF(D$5:D37,D38)+1,0)</f>
        <v>S4x1</v>
      </c>
      <c r="C38" s="25" t="s">
        <v>108</v>
      </c>
      <c r="D38" s="25" t="s">
        <v>108</v>
      </c>
      <c r="E38" s="130"/>
      <c r="F38" s="25" t="s">
        <v>46</v>
      </c>
      <c r="G38" s="188" t="s">
        <v>223</v>
      </c>
      <c r="H38" s="188" t="s">
        <v>224</v>
      </c>
      <c r="I38" s="188" t="s">
        <v>225</v>
      </c>
      <c r="J38" s="156">
        <v>24525</v>
      </c>
      <c r="K38" s="130"/>
      <c r="L38" s="26"/>
      <c r="M38" s="281" t="str">
        <f t="shared" si="0"/>
        <v>0</v>
      </c>
      <c r="N38" s="26"/>
      <c r="O38" s="186" t="str">
        <f t="shared" si="1"/>
        <v>0</v>
      </c>
      <c r="P38" s="26" t="s">
        <v>108</v>
      </c>
      <c r="Q38" s="26" t="s">
        <v>108</v>
      </c>
      <c r="R38" s="270"/>
      <c r="S38" s="282" t="str">
        <f t="shared" si="2"/>
        <v>S4</v>
      </c>
      <c r="T38" s="153"/>
      <c r="U38" s="27"/>
      <c r="V38" s="27"/>
      <c r="W38" s="271"/>
      <c r="X38" s="27"/>
      <c r="Y38" s="279"/>
      <c r="Z38" s="275">
        <f t="shared" si="3"/>
        <v>53.86</v>
      </c>
      <c r="AA38" s="276"/>
      <c r="AB38" s="276"/>
      <c r="AC38" s="276"/>
      <c r="AD38" s="276"/>
      <c r="AE38" s="276"/>
      <c r="AF38" s="277" t="str">
        <f t="shared" si="4"/>
        <v>NCX19J3</v>
      </c>
      <c r="AG38" s="277" t="str">
        <f t="shared" si="5"/>
        <v>NCX19J3</v>
      </c>
      <c r="AH38" s="277" t="str">
        <f t="shared" si="6"/>
        <v>S4</v>
      </c>
      <c r="AI38" s="277" t="str">
        <f t="shared" si="7"/>
        <v>S4</v>
      </c>
      <c r="AJ38" s="277" t="str">
        <f t="shared" si="8"/>
        <v/>
      </c>
      <c r="AK38" s="277" t="str">
        <f t="shared" si="9"/>
        <v>S4</v>
      </c>
      <c r="AL38" s="100"/>
      <c r="AM38" s="17">
        <v>33</v>
      </c>
      <c r="AN38" s="17">
        <f t="shared" si="16"/>
        <v>11</v>
      </c>
      <c r="AO38" s="17">
        <f t="shared" si="17"/>
        <v>11</v>
      </c>
      <c r="AP38" s="17" t="s">
        <v>226</v>
      </c>
      <c r="AQ38" s="17" t="str">
        <f t="shared" ref="AQ38:AQ69" si="20">IFERROR(VLOOKUP(AM38,AN:AP,3,0),"")</f>
        <v/>
      </c>
      <c r="AR38" s="17" t="str">
        <f t="shared" ref="AR38:AR69" si="21">IFERROR(VLOOKUP(AM38,AO:AQ,2,0),"")</f>
        <v/>
      </c>
      <c r="AT38" s="227" t="str">
        <f t="shared" si="10"/>
        <v>S4</v>
      </c>
      <c r="AU38" s="227" t="str">
        <f t="shared" si="11"/>
        <v>S4</v>
      </c>
      <c r="AW38" s="232">
        <f t="shared" si="12"/>
        <v>0</v>
      </c>
      <c r="AX38" s="232">
        <f t="shared" si="13"/>
        <v>0</v>
      </c>
      <c r="AY38" s="232">
        <f t="shared" si="14"/>
        <v>0</v>
      </c>
      <c r="AZ38" s="232">
        <f t="shared" si="15"/>
        <v>0</v>
      </c>
    </row>
    <row r="39" spans="1:52">
      <c r="A39" s="23" t="str">
        <f>C39&amp;"x"&amp;TEXT(COUNTIF(C$5:C38,C39)+1,0)</f>
        <v>S4x2</v>
      </c>
      <c r="B39" s="24" t="str">
        <f>D39&amp;"x"&amp;TEXT(COUNTIF(D$5:D38,D39)+1,0)</f>
        <v>S4x2</v>
      </c>
      <c r="C39" s="25" t="s">
        <v>108</v>
      </c>
      <c r="D39" s="25" t="s">
        <v>108</v>
      </c>
      <c r="E39" s="130"/>
      <c r="F39" s="25" t="s">
        <v>46</v>
      </c>
      <c r="G39" s="188" t="s">
        <v>227</v>
      </c>
      <c r="H39" s="188" t="s">
        <v>228</v>
      </c>
      <c r="I39" s="188" t="s">
        <v>229</v>
      </c>
      <c r="J39" s="156">
        <v>30573</v>
      </c>
      <c r="K39" s="130"/>
      <c r="L39" s="26"/>
      <c r="M39" s="281" t="str">
        <f t="shared" si="0"/>
        <v>0</v>
      </c>
      <c r="N39" s="26"/>
      <c r="O39" s="186" t="str">
        <f t="shared" si="1"/>
        <v>0</v>
      </c>
      <c r="P39" s="26" t="s">
        <v>108</v>
      </c>
      <c r="Q39" s="26" t="s">
        <v>108</v>
      </c>
      <c r="R39" s="270"/>
      <c r="S39" s="282" t="str">
        <f t="shared" si="2"/>
        <v>S4</v>
      </c>
      <c r="T39" s="153"/>
      <c r="U39" s="27"/>
      <c r="V39" s="27"/>
      <c r="W39" s="271"/>
      <c r="X39" s="27"/>
      <c r="Y39" s="279"/>
      <c r="Z39" s="275">
        <f t="shared" si="3"/>
        <v>37.299999999999997</v>
      </c>
      <c r="AA39" s="276"/>
      <c r="AB39" s="276"/>
      <c r="AC39" s="276"/>
      <c r="AD39" s="276"/>
      <c r="AE39" s="276"/>
      <c r="AF39" s="277" t="str">
        <f t="shared" si="4"/>
        <v>NCX19J3</v>
      </c>
      <c r="AG39" s="277" t="str">
        <f t="shared" si="5"/>
        <v>NCX19J3</v>
      </c>
      <c r="AH39" s="277" t="str">
        <f t="shared" si="6"/>
        <v>S4</v>
      </c>
      <c r="AI39" s="277" t="str">
        <f t="shared" si="7"/>
        <v>S4</v>
      </c>
      <c r="AJ39" s="277" t="str">
        <f t="shared" si="8"/>
        <v/>
      </c>
      <c r="AK39" s="277" t="str">
        <f t="shared" si="9"/>
        <v>S4</v>
      </c>
      <c r="AL39" s="100"/>
      <c r="AM39" s="17">
        <v>34</v>
      </c>
      <c r="AN39" s="17">
        <f t="shared" si="16"/>
        <v>11</v>
      </c>
      <c r="AO39" s="17">
        <f t="shared" si="17"/>
        <v>11</v>
      </c>
      <c r="AP39" s="17" t="s">
        <v>230</v>
      </c>
      <c r="AQ39" s="17" t="str">
        <f t="shared" si="20"/>
        <v/>
      </c>
      <c r="AR39" s="17" t="str">
        <f t="shared" si="21"/>
        <v/>
      </c>
      <c r="AT39" s="227" t="str">
        <f t="shared" si="10"/>
        <v>S4</v>
      </c>
      <c r="AU39" s="227" t="str">
        <f t="shared" si="11"/>
        <v>S4</v>
      </c>
      <c r="AW39" s="232">
        <f t="shared" si="12"/>
        <v>0</v>
      </c>
      <c r="AX39" s="232">
        <f t="shared" si="13"/>
        <v>0</v>
      </c>
      <c r="AY39" s="232">
        <f t="shared" si="14"/>
        <v>0</v>
      </c>
      <c r="AZ39" s="232">
        <f t="shared" si="15"/>
        <v>0</v>
      </c>
    </row>
    <row r="40" spans="1:52">
      <c r="A40" s="23" t="str">
        <f>C40&amp;"x"&amp;TEXT(COUNTIF(C$5:C39,C40)+1,0)</f>
        <v>S4x3</v>
      </c>
      <c r="B40" s="24" t="str">
        <f>D40&amp;"x"&amp;TEXT(COUNTIF(D$5:D39,D40)+1,0)</f>
        <v>S4x3</v>
      </c>
      <c r="C40" s="25" t="s">
        <v>108</v>
      </c>
      <c r="D40" s="25" t="s">
        <v>108</v>
      </c>
      <c r="E40" s="130"/>
      <c r="F40" s="25" t="s">
        <v>46</v>
      </c>
      <c r="G40" s="188" t="s">
        <v>231</v>
      </c>
      <c r="H40" s="188" t="s">
        <v>232</v>
      </c>
      <c r="I40" s="188" t="s">
        <v>225</v>
      </c>
      <c r="J40" s="156">
        <v>31209</v>
      </c>
      <c r="K40" s="130"/>
      <c r="L40" s="26"/>
      <c r="M40" s="281" t="str">
        <f t="shared" si="0"/>
        <v>0</v>
      </c>
      <c r="N40" s="26"/>
      <c r="O40" s="186" t="str">
        <f t="shared" si="1"/>
        <v>0</v>
      </c>
      <c r="P40" s="26" t="s">
        <v>108</v>
      </c>
      <c r="Q40" s="26" t="s">
        <v>108</v>
      </c>
      <c r="R40" s="270"/>
      <c r="S40" s="282" t="str">
        <f t="shared" si="2"/>
        <v>S4</v>
      </c>
      <c r="T40" s="153"/>
      <c r="U40" s="27"/>
      <c r="V40" s="27"/>
      <c r="W40" s="271"/>
      <c r="X40" s="27"/>
      <c r="Y40" s="279"/>
      <c r="Z40" s="275">
        <f t="shared" si="3"/>
        <v>35.56</v>
      </c>
      <c r="AA40" s="276"/>
      <c r="AB40" s="276"/>
      <c r="AC40" s="276"/>
      <c r="AD40" s="276"/>
      <c r="AE40" s="276"/>
      <c r="AF40" s="277" t="str">
        <f t="shared" si="4"/>
        <v>NCX19J3</v>
      </c>
      <c r="AG40" s="277" t="str">
        <f t="shared" si="5"/>
        <v>NCX19J3</v>
      </c>
      <c r="AH40" s="277" t="str">
        <f t="shared" si="6"/>
        <v>S4</v>
      </c>
      <c r="AI40" s="277" t="str">
        <f t="shared" si="7"/>
        <v>S4</v>
      </c>
      <c r="AJ40" s="277" t="str">
        <f t="shared" si="8"/>
        <v/>
      </c>
      <c r="AK40" s="277" t="str">
        <f t="shared" si="9"/>
        <v>S4</v>
      </c>
      <c r="AL40" s="100"/>
      <c r="AM40" s="17">
        <v>35</v>
      </c>
      <c r="AN40" s="17">
        <f t="shared" si="16"/>
        <v>11</v>
      </c>
      <c r="AO40" s="17">
        <f t="shared" si="17"/>
        <v>11</v>
      </c>
      <c r="AP40" s="17" t="s">
        <v>233</v>
      </c>
      <c r="AQ40" s="17" t="str">
        <f t="shared" si="20"/>
        <v/>
      </c>
      <c r="AR40" s="17" t="str">
        <f t="shared" si="21"/>
        <v/>
      </c>
      <c r="AT40" s="227" t="str">
        <f t="shared" si="10"/>
        <v>S4</v>
      </c>
      <c r="AU40" s="227" t="str">
        <f t="shared" si="11"/>
        <v>S4</v>
      </c>
      <c r="AW40" s="232">
        <f t="shared" si="12"/>
        <v>0</v>
      </c>
      <c r="AX40" s="232">
        <f t="shared" si="13"/>
        <v>0</v>
      </c>
      <c r="AY40" s="232">
        <f t="shared" si="14"/>
        <v>0</v>
      </c>
      <c r="AZ40" s="232">
        <f t="shared" si="15"/>
        <v>0</v>
      </c>
    </row>
    <row r="41" spans="1:52">
      <c r="A41" s="23" t="str">
        <f>C41&amp;"x"&amp;TEXT(COUNTIF(C$5:C40,C41)+1,0)</f>
        <v>S4x4</v>
      </c>
      <c r="B41" s="24" t="str">
        <f>D41&amp;"x"&amp;TEXT(COUNTIF(D$5:D40,D41)+1,0)</f>
        <v>S4x4</v>
      </c>
      <c r="C41" s="25" t="s">
        <v>108</v>
      </c>
      <c r="D41" s="25" t="s">
        <v>108</v>
      </c>
      <c r="E41" s="130"/>
      <c r="F41" s="25" t="s">
        <v>46</v>
      </c>
      <c r="G41" s="188" t="s">
        <v>234</v>
      </c>
      <c r="H41" s="188" t="s">
        <v>235</v>
      </c>
      <c r="I41" s="188" t="s">
        <v>236</v>
      </c>
      <c r="J41" s="156">
        <v>31732</v>
      </c>
      <c r="K41" s="130"/>
      <c r="L41" s="26"/>
      <c r="M41" s="281" t="str">
        <f t="shared" si="0"/>
        <v>0</v>
      </c>
      <c r="N41" s="26"/>
      <c r="O41" s="186" t="str">
        <f t="shared" si="1"/>
        <v>0</v>
      </c>
      <c r="P41" s="26" t="s">
        <v>108</v>
      </c>
      <c r="Q41" s="26" t="s">
        <v>108</v>
      </c>
      <c r="R41" s="270"/>
      <c r="S41" s="282" t="str">
        <f t="shared" si="2"/>
        <v>S4</v>
      </c>
      <c r="T41" s="153"/>
      <c r="U41" s="27"/>
      <c r="V41" s="27"/>
      <c r="W41" s="271"/>
      <c r="X41" s="27"/>
      <c r="Y41" s="279"/>
      <c r="Z41" s="275">
        <f t="shared" si="3"/>
        <v>34.119999999999997</v>
      </c>
      <c r="AA41" s="276"/>
      <c r="AB41" s="276"/>
      <c r="AC41" s="276"/>
      <c r="AD41" s="276"/>
      <c r="AE41" s="276"/>
      <c r="AF41" s="277" t="str">
        <f t="shared" si="4"/>
        <v>NCX19J3</v>
      </c>
      <c r="AG41" s="277" t="str">
        <f t="shared" si="5"/>
        <v>NCX19J3</v>
      </c>
      <c r="AH41" s="277" t="str">
        <f t="shared" si="6"/>
        <v>S4</v>
      </c>
      <c r="AI41" s="277" t="str">
        <f t="shared" si="7"/>
        <v>S4</v>
      </c>
      <c r="AJ41" s="277" t="str">
        <f t="shared" si="8"/>
        <v/>
      </c>
      <c r="AK41" s="277" t="str">
        <f t="shared" si="9"/>
        <v>S4</v>
      </c>
      <c r="AL41" s="100"/>
      <c r="AM41" s="17">
        <v>36</v>
      </c>
      <c r="AN41" s="17">
        <f t="shared" si="16"/>
        <v>11</v>
      </c>
      <c r="AO41" s="17">
        <f t="shared" si="17"/>
        <v>11</v>
      </c>
      <c r="AP41" s="17" t="s">
        <v>237</v>
      </c>
      <c r="AQ41" s="17" t="str">
        <f t="shared" si="20"/>
        <v/>
      </c>
      <c r="AR41" s="17" t="str">
        <f t="shared" si="21"/>
        <v/>
      </c>
      <c r="AT41" s="227" t="str">
        <f t="shared" si="10"/>
        <v>S4</v>
      </c>
      <c r="AU41" s="227" t="str">
        <f t="shared" si="11"/>
        <v>S4</v>
      </c>
      <c r="AW41" s="232">
        <f t="shared" si="12"/>
        <v>0</v>
      </c>
      <c r="AX41" s="232">
        <f t="shared" si="13"/>
        <v>0</v>
      </c>
      <c r="AY41" s="232">
        <f t="shared" si="14"/>
        <v>0</v>
      </c>
      <c r="AZ41" s="232">
        <f t="shared" si="15"/>
        <v>0</v>
      </c>
    </row>
    <row r="42" spans="1:52">
      <c r="A42" s="23" t="str">
        <f>C42&amp;"x"&amp;TEXT(COUNTIF(C$5:C41,C42)+1,0)</f>
        <v>S4x5</v>
      </c>
      <c r="B42" s="24" t="str">
        <f>D42&amp;"x"&amp;TEXT(COUNTIF(D$5:D41,D42)+1,0)</f>
        <v>S4x5</v>
      </c>
      <c r="C42" s="25" t="s">
        <v>108</v>
      </c>
      <c r="D42" s="25" t="s">
        <v>108</v>
      </c>
      <c r="E42" s="130"/>
      <c r="F42" s="25" t="s">
        <v>46</v>
      </c>
      <c r="G42" s="188" t="s">
        <v>238</v>
      </c>
      <c r="H42" s="188" t="s">
        <v>239</v>
      </c>
      <c r="I42" s="188" t="s">
        <v>240</v>
      </c>
      <c r="J42" s="156">
        <v>32119</v>
      </c>
      <c r="K42" s="130"/>
      <c r="L42" s="26"/>
      <c r="M42" s="281" t="str">
        <f t="shared" si="0"/>
        <v>0</v>
      </c>
      <c r="N42" s="26"/>
      <c r="O42" s="186" t="str">
        <f t="shared" si="1"/>
        <v>0</v>
      </c>
      <c r="P42" s="26" t="s">
        <v>108</v>
      </c>
      <c r="Q42" s="26" t="s">
        <v>108</v>
      </c>
      <c r="R42" s="270"/>
      <c r="S42" s="282" t="str">
        <f t="shared" si="2"/>
        <v>S4</v>
      </c>
      <c r="T42" s="153"/>
      <c r="U42" s="27"/>
      <c r="V42" s="27"/>
      <c r="W42" s="271"/>
      <c r="X42" s="27"/>
      <c r="Y42" s="279"/>
      <c r="Z42" s="275">
        <f t="shared" si="3"/>
        <v>33.07</v>
      </c>
      <c r="AA42" s="276"/>
      <c r="AB42" s="276"/>
      <c r="AC42" s="276"/>
      <c r="AD42" s="276"/>
      <c r="AE42" s="276"/>
      <c r="AF42" s="277" t="str">
        <f t="shared" si="4"/>
        <v>NCX19J3</v>
      </c>
      <c r="AG42" s="277" t="str">
        <f t="shared" si="5"/>
        <v>NCX19J3</v>
      </c>
      <c r="AH42" s="277" t="str">
        <f t="shared" si="6"/>
        <v>S4</v>
      </c>
      <c r="AI42" s="277" t="str">
        <f t="shared" si="7"/>
        <v>S4</v>
      </c>
      <c r="AJ42" s="277" t="str">
        <f t="shared" si="8"/>
        <v/>
      </c>
      <c r="AK42" s="277" t="str">
        <f t="shared" si="9"/>
        <v>S4</v>
      </c>
      <c r="AL42" s="100"/>
      <c r="AM42" s="17">
        <v>37</v>
      </c>
      <c r="AN42" s="17">
        <f t="shared" si="16"/>
        <v>11</v>
      </c>
      <c r="AO42" s="17">
        <f t="shared" si="17"/>
        <v>11</v>
      </c>
      <c r="AP42" s="17" t="s">
        <v>241</v>
      </c>
      <c r="AQ42" s="17" t="str">
        <f t="shared" si="20"/>
        <v/>
      </c>
      <c r="AR42" s="17" t="str">
        <f t="shared" si="21"/>
        <v/>
      </c>
      <c r="AT42" s="227" t="str">
        <f t="shared" si="10"/>
        <v>S4</v>
      </c>
      <c r="AU42" s="227" t="str">
        <f t="shared" si="11"/>
        <v>S4</v>
      </c>
      <c r="AW42" s="232">
        <f t="shared" si="12"/>
        <v>0</v>
      </c>
      <c r="AX42" s="232">
        <f t="shared" si="13"/>
        <v>0</v>
      </c>
      <c r="AY42" s="232">
        <f t="shared" si="14"/>
        <v>0</v>
      </c>
      <c r="AZ42" s="232">
        <f t="shared" si="15"/>
        <v>0</v>
      </c>
    </row>
    <row r="43" spans="1:52">
      <c r="A43" s="23" t="str">
        <f>C43&amp;"x"&amp;TEXT(COUNTIF(C$5:C42,C43)+1,0)</f>
        <v>S4x6</v>
      </c>
      <c r="B43" s="24" t="str">
        <f>D43&amp;"x"&amp;TEXT(COUNTIF(D$5:D42,D43)+1,0)</f>
        <v>S4x6</v>
      </c>
      <c r="C43" s="25" t="s">
        <v>108</v>
      </c>
      <c r="D43" s="25" t="s">
        <v>108</v>
      </c>
      <c r="E43" s="130"/>
      <c r="F43" s="25" t="s">
        <v>46</v>
      </c>
      <c r="G43" s="188" t="s">
        <v>242</v>
      </c>
      <c r="H43" s="188" t="s">
        <v>243</v>
      </c>
      <c r="I43" s="188" t="s">
        <v>195</v>
      </c>
      <c r="J43" s="156">
        <v>33690</v>
      </c>
      <c r="K43" s="130"/>
      <c r="L43" s="26"/>
      <c r="M43" s="281" t="str">
        <f t="shared" si="0"/>
        <v>0</v>
      </c>
      <c r="N43" s="26"/>
      <c r="O43" s="186" t="str">
        <f t="shared" si="1"/>
        <v>0</v>
      </c>
      <c r="P43" s="26" t="s">
        <v>108</v>
      </c>
      <c r="Q43" s="26" t="s">
        <v>108</v>
      </c>
      <c r="R43" s="270"/>
      <c r="S43" s="282" t="str">
        <f t="shared" si="2"/>
        <v>S4</v>
      </c>
      <c r="T43" s="153"/>
      <c r="U43" s="27"/>
      <c r="V43" s="27"/>
      <c r="W43" s="271"/>
      <c r="X43" s="27"/>
      <c r="Y43" s="279"/>
      <c r="Z43" s="275">
        <f t="shared" si="3"/>
        <v>28.76</v>
      </c>
      <c r="AA43" s="276"/>
      <c r="AB43" s="276"/>
      <c r="AC43" s="276"/>
      <c r="AD43" s="276"/>
      <c r="AE43" s="276"/>
      <c r="AF43" s="277" t="str">
        <f t="shared" si="4"/>
        <v>NCX19J3</v>
      </c>
      <c r="AG43" s="277" t="str">
        <f t="shared" si="5"/>
        <v>NCX19J3</v>
      </c>
      <c r="AH43" s="277" t="str">
        <f t="shared" si="6"/>
        <v>S4</v>
      </c>
      <c r="AI43" s="277" t="str">
        <f t="shared" si="7"/>
        <v>S4</v>
      </c>
      <c r="AJ43" s="277" t="str">
        <f t="shared" si="8"/>
        <v/>
      </c>
      <c r="AK43" s="277" t="str">
        <f t="shared" si="9"/>
        <v>S4</v>
      </c>
      <c r="AL43" s="100"/>
      <c r="AM43" s="17">
        <v>38</v>
      </c>
      <c r="AN43" s="17">
        <f t="shared" si="16"/>
        <v>11</v>
      </c>
      <c r="AO43" s="17">
        <f t="shared" si="17"/>
        <v>11</v>
      </c>
      <c r="AP43" s="17" t="s">
        <v>244</v>
      </c>
      <c r="AQ43" s="17" t="str">
        <f t="shared" si="20"/>
        <v/>
      </c>
      <c r="AR43" s="17" t="str">
        <f t="shared" si="21"/>
        <v/>
      </c>
      <c r="AT43" s="227" t="str">
        <f t="shared" si="10"/>
        <v>S4</v>
      </c>
      <c r="AU43" s="227" t="str">
        <f t="shared" si="11"/>
        <v>S4</v>
      </c>
      <c r="AW43" s="232">
        <f t="shared" si="12"/>
        <v>0</v>
      </c>
      <c r="AX43" s="232">
        <f t="shared" si="13"/>
        <v>0</v>
      </c>
      <c r="AY43" s="232">
        <f t="shared" si="14"/>
        <v>0</v>
      </c>
      <c r="AZ43" s="232">
        <f t="shared" si="15"/>
        <v>0</v>
      </c>
    </row>
    <row r="44" spans="1:52">
      <c r="A44" s="23" t="str">
        <f>C44&amp;"x"&amp;TEXT(COUNTIF(C$5:C43,C44)+1,0)</f>
        <v>S4x7</v>
      </c>
      <c r="B44" s="24" t="str">
        <f>D44&amp;"x"&amp;TEXT(COUNTIF(D$5:D43,D44)+1,0)</f>
        <v>S4x7</v>
      </c>
      <c r="C44" s="25" t="s">
        <v>108</v>
      </c>
      <c r="D44" s="25" t="s">
        <v>108</v>
      </c>
      <c r="E44" s="130"/>
      <c r="F44" s="25" t="s">
        <v>46</v>
      </c>
      <c r="G44" s="188" t="s">
        <v>245</v>
      </c>
      <c r="H44" s="188" t="s">
        <v>246</v>
      </c>
      <c r="I44" s="188" t="s">
        <v>247</v>
      </c>
      <c r="J44" s="156">
        <v>33777</v>
      </c>
      <c r="K44" s="130"/>
      <c r="L44" s="26"/>
      <c r="M44" s="281" t="str">
        <f t="shared" si="0"/>
        <v>0</v>
      </c>
      <c r="N44" s="26"/>
      <c r="O44" s="186" t="str">
        <f t="shared" si="1"/>
        <v>0</v>
      </c>
      <c r="P44" s="26" t="s">
        <v>108</v>
      </c>
      <c r="Q44" s="26" t="s">
        <v>108</v>
      </c>
      <c r="R44" s="270"/>
      <c r="S44" s="282" t="str">
        <f t="shared" si="2"/>
        <v>S4</v>
      </c>
      <c r="T44" s="153"/>
      <c r="U44" s="27"/>
      <c r="V44" s="27"/>
      <c r="W44" s="271"/>
      <c r="X44" s="27"/>
      <c r="Y44" s="279"/>
      <c r="Z44" s="275">
        <f t="shared" si="3"/>
        <v>28.53</v>
      </c>
      <c r="AA44" s="276"/>
      <c r="AB44" s="276"/>
      <c r="AC44" s="276"/>
      <c r="AD44" s="276"/>
      <c r="AE44" s="276"/>
      <c r="AF44" s="277" t="str">
        <f t="shared" si="4"/>
        <v>NCX19J3</v>
      </c>
      <c r="AG44" s="277" t="str">
        <f t="shared" si="5"/>
        <v>NCX19J3</v>
      </c>
      <c r="AH44" s="277" t="str">
        <f t="shared" si="6"/>
        <v>S4</v>
      </c>
      <c r="AI44" s="277" t="str">
        <f t="shared" si="7"/>
        <v>S4</v>
      </c>
      <c r="AJ44" s="277" t="str">
        <f t="shared" si="8"/>
        <v/>
      </c>
      <c r="AK44" s="277" t="str">
        <f t="shared" si="9"/>
        <v>S4</v>
      </c>
      <c r="AL44" s="100"/>
      <c r="AM44" s="17">
        <v>39</v>
      </c>
      <c r="AN44" s="17">
        <f t="shared" si="16"/>
        <v>12</v>
      </c>
      <c r="AO44" s="17">
        <f t="shared" si="17"/>
        <v>12</v>
      </c>
      <c r="AP44" s="17" t="s">
        <v>248</v>
      </c>
      <c r="AQ44" s="17" t="str">
        <f t="shared" si="20"/>
        <v/>
      </c>
      <c r="AR44" s="17" t="str">
        <f t="shared" si="21"/>
        <v/>
      </c>
      <c r="AT44" s="227" t="str">
        <f t="shared" si="10"/>
        <v>S4</v>
      </c>
      <c r="AU44" s="227" t="str">
        <f t="shared" si="11"/>
        <v>S4</v>
      </c>
      <c r="AW44" s="232">
        <f t="shared" si="12"/>
        <v>0</v>
      </c>
      <c r="AX44" s="232">
        <f t="shared" si="13"/>
        <v>0</v>
      </c>
      <c r="AY44" s="232">
        <f t="shared" si="14"/>
        <v>0</v>
      </c>
      <c r="AZ44" s="232">
        <f t="shared" si="15"/>
        <v>0</v>
      </c>
    </row>
    <row r="45" spans="1:52">
      <c r="A45" s="23" t="str">
        <f>C45&amp;"x"&amp;TEXT(COUNTIF(C$5:C44,C45)+1,0)</f>
        <v>S4x8</v>
      </c>
      <c r="B45" s="24" t="str">
        <f>D45&amp;"x"&amp;TEXT(COUNTIF(D$5:D44,D45)+1,0)</f>
        <v>S4x8</v>
      </c>
      <c r="C45" s="25" t="s">
        <v>108</v>
      </c>
      <c r="D45" s="25" t="s">
        <v>108</v>
      </c>
      <c r="E45" s="130"/>
      <c r="F45" s="25" t="s">
        <v>110</v>
      </c>
      <c r="G45" s="188" t="s">
        <v>249</v>
      </c>
      <c r="H45" s="188" t="s">
        <v>250</v>
      </c>
      <c r="I45" s="188" t="s">
        <v>251</v>
      </c>
      <c r="J45" s="156">
        <v>27506</v>
      </c>
      <c r="K45" s="130"/>
      <c r="L45" s="26"/>
      <c r="M45" s="281" t="str">
        <f t="shared" si="0"/>
        <v>0</v>
      </c>
      <c r="N45" s="26"/>
      <c r="O45" s="186" t="str">
        <f t="shared" si="1"/>
        <v>0</v>
      </c>
      <c r="P45" s="26" t="s">
        <v>108</v>
      </c>
      <c r="Q45" s="26" t="s">
        <v>108</v>
      </c>
      <c r="R45" s="270"/>
      <c r="S45" s="282" t="str">
        <f t="shared" si="2"/>
        <v>S4</v>
      </c>
      <c r="T45" s="153"/>
      <c r="U45" s="27"/>
      <c r="V45" s="27"/>
      <c r="W45" s="271"/>
      <c r="X45" s="27"/>
      <c r="Y45" s="279"/>
      <c r="Z45" s="275">
        <f t="shared" si="3"/>
        <v>45.69</v>
      </c>
      <c r="AA45" s="276"/>
      <c r="AB45" s="276"/>
      <c r="AC45" s="276"/>
      <c r="AD45" s="276"/>
      <c r="AE45" s="276"/>
      <c r="AF45" s="277" t="str">
        <f t="shared" si="4"/>
        <v>NCX19J3</v>
      </c>
      <c r="AG45" s="277" t="str">
        <f t="shared" si="5"/>
        <v>NCX19J3</v>
      </c>
      <c r="AH45" s="277" t="str">
        <f t="shared" si="6"/>
        <v>S4</v>
      </c>
      <c r="AI45" s="277" t="str">
        <f t="shared" si="7"/>
        <v>S4</v>
      </c>
      <c r="AJ45" s="277" t="str">
        <f t="shared" si="8"/>
        <v/>
      </c>
      <c r="AK45" s="277" t="str">
        <f t="shared" si="9"/>
        <v>S4</v>
      </c>
      <c r="AL45" s="100"/>
      <c r="AM45" s="17">
        <v>40</v>
      </c>
      <c r="AN45" s="17">
        <f t="shared" si="16"/>
        <v>13</v>
      </c>
      <c r="AO45" s="17">
        <f t="shared" si="17"/>
        <v>13</v>
      </c>
      <c r="AP45" s="17" t="s">
        <v>252</v>
      </c>
      <c r="AQ45" s="17" t="str">
        <f t="shared" si="20"/>
        <v/>
      </c>
      <c r="AR45" s="17" t="str">
        <f t="shared" si="21"/>
        <v/>
      </c>
      <c r="AT45" s="227" t="str">
        <f t="shared" si="10"/>
        <v>S4</v>
      </c>
      <c r="AU45" s="227" t="str">
        <f t="shared" si="11"/>
        <v>S4</v>
      </c>
      <c r="AW45" s="232">
        <f t="shared" si="12"/>
        <v>0</v>
      </c>
      <c r="AX45" s="232">
        <f t="shared" si="13"/>
        <v>0</v>
      </c>
      <c r="AY45" s="232">
        <f t="shared" si="14"/>
        <v>0</v>
      </c>
      <c r="AZ45" s="232">
        <f t="shared" si="15"/>
        <v>0</v>
      </c>
    </row>
    <row r="46" spans="1:52">
      <c r="A46" s="23" t="str">
        <f>C46&amp;"x"&amp;TEXT(COUNTIF(C$5:C45,C46)+1,0)</f>
        <v>S4x9</v>
      </c>
      <c r="B46" s="24" t="str">
        <f>D46&amp;"x"&amp;TEXT(COUNTIF(D$5:D45,D46)+1,0)</f>
        <v>S4x9</v>
      </c>
      <c r="C46" s="25" t="s">
        <v>108</v>
      </c>
      <c r="D46" s="25" t="s">
        <v>108</v>
      </c>
      <c r="E46" s="130"/>
      <c r="F46" s="25" t="s">
        <v>110</v>
      </c>
      <c r="G46" s="188" t="s">
        <v>253</v>
      </c>
      <c r="H46" s="188" t="s">
        <v>254</v>
      </c>
      <c r="I46" s="188" t="s">
        <v>128</v>
      </c>
      <c r="J46" s="156">
        <v>29031</v>
      </c>
      <c r="K46" s="130"/>
      <c r="L46" s="26"/>
      <c r="M46" s="281" t="str">
        <f t="shared" si="0"/>
        <v>0</v>
      </c>
      <c r="N46" s="26"/>
      <c r="O46" s="186" t="str">
        <f t="shared" si="1"/>
        <v>0</v>
      </c>
      <c r="P46" s="26" t="s">
        <v>108</v>
      </c>
      <c r="Q46" s="26" t="s">
        <v>108</v>
      </c>
      <c r="R46" s="270"/>
      <c r="S46" s="282" t="str">
        <f t="shared" si="2"/>
        <v>S4</v>
      </c>
      <c r="T46" s="153"/>
      <c r="U46" s="27"/>
      <c r="V46" s="27"/>
      <c r="W46" s="271"/>
      <c r="X46" s="27"/>
      <c r="Y46" s="279"/>
      <c r="Z46" s="275">
        <f t="shared" si="3"/>
        <v>41.52</v>
      </c>
      <c r="AA46" s="276"/>
      <c r="AB46" s="276"/>
      <c r="AC46" s="276"/>
      <c r="AD46" s="276"/>
      <c r="AE46" s="276"/>
      <c r="AF46" s="277" t="str">
        <f t="shared" si="4"/>
        <v>NCX19J3</v>
      </c>
      <c r="AG46" s="277" t="str">
        <f t="shared" si="5"/>
        <v>NCX19J3</v>
      </c>
      <c r="AH46" s="277" t="str">
        <f t="shared" si="6"/>
        <v>S4</v>
      </c>
      <c r="AI46" s="277" t="str">
        <f t="shared" si="7"/>
        <v>S4</v>
      </c>
      <c r="AJ46" s="277" t="str">
        <f t="shared" si="8"/>
        <v/>
      </c>
      <c r="AK46" s="277" t="str">
        <f t="shared" si="9"/>
        <v>S4</v>
      </c>
      <c r="AL46" s="100"/>
      <c r="AM46" s="17">
        <v>41</v>
      </c>
      <c r="AN46" s="17">
        <f t="shared" si="16"/>
        <v>14</v>
      </c>
      <c r="AO46" s="17">
        <f t="shared" si="17"/>
        <v>14</v>
      </c>
      <c r="AP46" s="17" t="s">
        <v>255</v>
      </c>
      <c r="AQ46" s="17" t="str">
        <f t="shared" si="20"/>
        <v/>
      </c>
      <c r="AR46" s="17" t="str">
        <f t="shared" si="21"/>
        <v/>
      </c>
      <c r="AT46" s="227" t="str">
        <f t="shared" si="10"/>
        <v>S4</v>
      </c>
      <c r="AU46" s="227" t="str">
        <f t="shared" si="11"/>
        <v>S4</v>
      </c>
      <c r="AW46" s="232">
        <f t="shared" si="12"/>
        <v>0</v>
      </c>
      <c r="AX46" s="232">
        <f t="shared" si="13"/>
        <v>0</v>
      </c>
      <c r="AY46" s="232">
        <f t="shared" si="14"/>
        <v>0</v>
      </c>
      <c r="AZ46" s="232">
        <f t="shared" si="15"/>
        <v>0</v>
      </c>
    </row>
    <row r="47" spans="1:52">
      <c r="A47" s="23" t="str">
        <f>C47&amp;"x"&amp;TEXT(COUNTIF(C$5:C46,C47)+1,0)</f>
        <v>S4x10</v>
      </c>
      <c r="B47" s="24" t="str">
        <f>D47&amp;"x"&amp;TEXT(COUNTIF(D$5:D46,D47)+1,0)</f>
        <v>S4x10</v>
      </c>
      <c r="C47" s="25" t="s">
        <v>108</v>
      </c>
      <c r="D47" s="25" t="s">
        <v>108</v>
      </c>
      <c r="E47" s="130"/>
      <c r="F47" s="25" t="s">
        <v>110</v>
      </c>
      <c r="G47" s="188" t="s">
        <v>256</v>
      </c>
      <c r="H47" s="188" t="s">
        <v>257</v>
      </c>
      <c r="I47" s="188" t="s">
        <v>258</v>
      </c>
      <c r="J47" s="156">
        <v>29340</v>
      </c>
      <c r="K47" s="130"/>
      <c r="L47" s="26"/>
      <c r="M47" s="281" t="str">
        <f t="shared" si="0"/>
        <v>0</v>
      </c>
      <c r="N47" s="26"/>
      <c r="O47" s="186" t="str">
        <f t="shared" si="1"/>
        <v>0</v>
      </c>
      <c r="P47" s="26" t="s">
        <v>108</v>
      </c>
      <c r="Q47" s="26" t="s">
        <v>108</v>
      </c>
      <c r="R47" s="270"/>
      <c r="S47" s="282" t="str">
        <f t="shared" si="2"/>
        <v>S4</v>
      </c>
      <c r="T47" s="153"/>
      <c r="U47" s="27"/>
      <c r="V47" s="27"/>
      <c r="W47" s="271"/>
      <c r="X47" s="27"/>
      <c r="Y47" s="279"/>
      <c r="Z47" s="275">
        <f t="shared" si="3"/>
        <v>40.67</v>
      </c>
      <c r="AA47" s="276"/>
      <c r="AB47" s="276"/>
      <c r="AC47" s="276"/>
      <c r="AD47" s="276"/>
      <c r="AE47" s="276"/>
      <c r="AF47" s="277" t="str">
        <f t="shared" si="4"/>
        <v>NCX19J3</v>
      </c>
      <c r="AG47" s="277" t="str">
        <f t="shared" si="5"/>
        <v>NCX19J3</v>
      </c>
      <c r="AH47" s="277" t="str">
        <f t="shared" si="6"/>
        <v>S4</v>
      </c>
      <c r="AI47" s="277" t="str">
        <f t="shared" si="7"/>
        <v>S4</v>
      </c>
      <c r="AJ47" s="277" t="str">
        <f t="shared" si="8"/>
        <v/>
      </c>
      <c r="AK47" s="277" t="str">
        <f t="shared" si="9"/>
        <v>S4</v>
      </c>
      <c r="AL47" s="100"/>
      <c r="AM47" s="17">
        <v>42</v>
      </c>
      <c r="AN47" s="17">
        <f t="shared" si="16"/>
        <v>14</v>
      </c>
      <c r="AO47" s="17">
        <f t="shared" si="17"/>
        <v>14</v>
      </c>
      <c r="AP47" s="17" t="s">
        <v>259</v>
      </c>
      <c r="AQ47" s="17" t="str">
        <f t="shared" si="20"/>
        <v/>
      </c>
      <c r="AR47" s="17" t="str">
        <f t="shared" si="21"/>
        <v/>
      </c>
      <c r="AT47" s="227" t="str">
        <f t="shared" si="10"/>
        <v>S4</v>
      </c>
      <c r="AU47" s="227" t="str">
        <f t="shared" si="11"/>
        <v>S4</v>
      </c>
      <c r="AW47" s="232">
        <f t="shared" si="12"/>
        <v>0</v>
      </c>
      <c r="AX47" s="232">
        <f t="shared" si="13"/>
        <v>0</v>
      </c>
      <c r="AY47" s="232">
        <f t="shared" si="14"/>
        <v>0</v>
      </c>
      <c r="AZ47" s="232">
        <f t="shared" si="15"/>
        <v>0</v>
      </c>
    </row>
    <row r="48" spans="1:52">
      <c r="A48" s="23" t="str">
        <f>C48&amp;"x"&amp;TEXT(COUNTIF(C$5:C47,C48)+1,0)</f>
        <v>S4x11</v>
      </c>
      <c r="B48" s="24" t="str">
        <f>D48&amp;"x"&amp;TEXT(COUNTIF(D$5:D47,D48)+1,0)</f>
        <v>S4x11</v>
      </c>
      <c r="C48" s="25" t="s">
        <v>108</v>
      </c>
      <c r="D48" s="25" t="s">
        <v>108</v>
      </c>
      <c r="E48" s="130"/>
      <c r="F48" s="25" t="s">
        <v>110</v>
      </c>
      <c r="G48" s="188" t="s">
        <v>260</v>
      </c>
      <c r="H48" s="188" t="s">
        <v>261</v>
      </c>
      <c r="I48" s="188" t="s">
        <v>262</v>
      </c>
      <c r="J48" s="156">
        <v>29523</v>
      </c>
      <c r="K48" s="130"/>
      <c r="L48" s="26"/>
      <c r="M48" s="281" t="str">
        <f t="shared" si="0"/>
        <v>0</v>
      </c>
      <c r="N48" s="26"/>
      <c r="O48" s="186" t="str">
        <f t="shared" si="1"/>
        <v>0</v>
      </c>
      <c r="P48" s="26" t="s">
        <v>108</v>
      </c>
      <c r="Q48" s="26" t="s">
        <v>108</v>
      </c>
      <c r="R48" s="270"/>
      <c r="S48" s="282" t="str">
        <f t="shared" si="2"/>
        <v>S4</v>
      </c>
      <c r="T48" s="153"/>
      <c r="U48" s="27"/>
      <c r="V48" s="27"/>
      <c r="W48" s="271"/>
      <c r="X48" s="27"/>
      <c r="Y48" s="279"/>
      <c r="Z48" s="275">
        <f t="shared" si="3"/>
        <v>40.17</v>
      </c>
      <c r="AA48" s="276"/>
      <c r="AB48" s="276"/>
      <c r="AC48" s="276"/>
      <c r="AD48" s="276"/>
      <c r="AE48" s="276"/>
      <c r="AF48" s="277" t="str">
        <f t="shared" si="4"/>
        <v>NCX19J3</v>
      </c>
      <c r="AG48" s="277" t="str">
        <f t="shared" si="5"/>
        <v>NCX19J3</v>
      </c>
      <c r="AH48" s="277" t="str">
        <f t="shared" si="6"/>
        <v>S4</v>
      </c>
      <c r="AI48" s="277" t="str">
        <f t="shared" si="7"/>
        <v>S4</v>
      </c>
      <c r="AJ48" s="277" t="str">
        <f t="shared" si="8"/>
        <v/>
      </c>
      <c r="AK48" s="277" t="str">
        <f t="shared" si="9"/>
        <v>S4</v>
      </c>
      <c r="AL48" s="100"/>
      <c r="AM48" s="17">
        <v>43</v>
      </c>
      <c r="AN48" s="17">
        <f t="shared" si="16"/>
        <v>14</v>
      </c>
      <c r="AO48" s="17">
        <f t="shared" si="17"/>
        <v>14</v>
      </c>
      <c r="AP48" s="17" t="s">
        <v>263</v>
      </c>
      <c r="AQ48" s="17" t="str">
        <f t="shared" si="20"/>
        <v/>
      </c>
      <c r="AR48" s="17" t="str">
        <f t="shared" si="21"/>
        <v/>
      </c>
      <c r="AT48" s="227" t="str">
        <f t="shared" si="10"/>
        <v>S4</v>
      </c>
      <c r="AU48" s="227" t="str">
        <f t="shared" si="11"/>
        <v>S4</v>
      </c>
      <c r="AW48" s="232">
        <f t="shared" si="12"/>
        <v>0</v>
      </c>
      <c r="AX48" s="232">
        <f t="shared" si="13"/>
        <v>0</v>
      </c>
      <c r="AY48" s="232">
        <f t="shared" si="14"/>
        <v>0</v>
      </c>
      <c r="AZ48" s="232">
        <f t="shared" si="15"/>
        <v>0</v>
      </c>
    </row>
    <row r="49" spans="1:52">
      <c r="A49" s="23" t="str">
        <f>C49&amp;"x"&amp;TEXT(COUNTIF(C$5:C48,C49)+1,0)</f>
        <v>S4x12</v>
      </c>
      <c r="B49" s="24" t="str">
        <f>D49&amp;"x"&amp;TEXT(COUNTIF(D$5:D48,D49)+1,0)</f>
        <v>S4x12</v>
      </c>
      <c r="C49" s="25" t="s">
        <v>108</v>
      </c>
      <c r="D49" s="25" t="s">
        <v>108</v>
      </c>
      <c r="E49" s="130"/>
      <c r="F49" s="25" t="s">
        <v>110</v>
      </c>
      <c r="G49" s="188" t="s">
        <v>264</v>
      </c>
      <c r="H49" s="188" t="s">
        <v>265</v>
      </c>
      <c r="I49" s="188" t="s">
        <v>266</v>
      </c>
      <c r="J49" s="156">
        <v>33019</v>
      </c>
      <c r="K49" s="130"/>
      <c r="L49" s="26"/>
      <c r="M49" s="281" t="str">
        <f t="shared" si="0"/>
        <v>0</v>
      </c>
      <c r="N49" s="26"/>
      <c r="O49" s="186" t="str">
        <f t="shared" si="1"/>
        <v>0</v>
      </c>
      <c r="P49" s="26" t="s">
        <v>108</v>
      </c>
      <c r="Q49" s="26" t="s">
        <v>108</v>
      </c>
      <c r="R49" s="270"/>
      <c r="S49" s="282" t="str">
        <f t="shared" si="2"/>
        <v>S4</v>
      </c>
      <c r="T49" s="153"/>
      <c r="U49" s="27"/>
      <c r="V49" s="27"/>
      <c r="W49" s="271"/>
      <c r="X49" s="27"/>
      <c r="Y49" s="279"/>
      <c r="Z49" s="275">
        <f t="shared" si="3"/>
        <v>30.6</v>
      </c>
      <c r="AA49" s="276"/>
      <c r="AB49" s="276"/>
      <c r="AC49" s="276"/>
      <c r="AD49" s="276"/>
      <c r="AE49" s="276"/>
      <c r="AF49" s="277" t="str">
        <f t="shared" si="4"/>
        <v>NCX19J3</v>
      </c>
      <c r="AG49" s="277" t="str">
        <f t="shared" si="5"/>
        <v>NCX19J3</v>
      </c>
      <c r="AH49" s="277" t="str">
        <f t="shared" si="6"/>
        <v>S4</v>
      </c>
      <c r="AI49" s="277" t="str">
        <f t="shared" si="7"/>
        <v>S4</v>
      </c>
      <c r="AJ49" s="277" t="str">
        <f t="shared" si="8"/>
        <v/>
      </c>
      <c r="AK49" s="277" t="str">
        <f t="shared" si="9"/>
        <v>S4</v>
      </c>
      <c r="AL49" s="100"/>
      <c r="AM49" s="17">
        <v>44</v>
      </c>
      <c r="AN49" s="17">
        <f t="shared" si="16"/>
        <v>14</v>
      </c>
      <c r="AO49" s="17">
        <f t="shared" si="17"/>
        <v>14</v>
      </c>
      <c r="AP49" s="17" t="s">
        <v>267</v>
      </c>
      <c r="AQ49" s="17" t="str">
        <f t="shared" si="20"/>
        <v/>
      </c>
      <c r="AR49" s="17" t="str">
        <f t="shared" si="21"/>
        <v/>
      </c>
      <c r="AT49" s="227" t="str">
        <f t="shared" si="10"/>
        <v>S4</v>
      </c>
      <c r="AU49" s="227" t="str">
        <f t="shared" si="11"/>
        <v>S4</v>
      </c>
      <c r="AW49" s="232">
        <f t="shared" si="12"/>
        <v>0</v>
      </c>
      <c r="AX49" s="232">
        <f t="shared" si="13"/>
        <v>0</v>
      </c>
      <c r="AY49" s="232">
        <f t="shared" si="14"/>
        <v>0</v>
      </c>
      <c r="AZ49" s="232">
        <f t="shared" si="15"/>
        <v>0</v>
      </c>
    </row>
    <row r="50" spans="1:52">
      <c r="A50" s="23" t="str">
        <f>C50&amp;"x"&amp;TEXT(COUNTIF(C$5:C49,C50)+1,0)</f>
        <v>S4x13</v>
      </c>
      <c r="B50" s="24" t="str">
        <f>D50&amp;"x"&amp;TEXT(COUNTIF(D$5:D49,D50)+1,0)</f>
        <v>S4x13</v>
      </c>
      <c r="C50" s="25" t="s">
        <v>108</v>
      </c>
      <c r="D50" s="25" t="s">
        <v>108</v>
      </c>
      <c r="E50" s="130"/>
      <c r="F50" s="25" t="s">
        <v>110</v>
      </c>
      <c r="G50" s="188" t="s">
        <v>268</v>
      </c>
      <c r="H50" s="188" t="s">
        <v>269</v>
      </c>
      <c r="I50" s="188" t="s">
        <v>270</v>
      </c>
      <c r="J50" s="156">
        <v>33058</v>
      </c>
      <c r="K50" s="130"/>
      <c r="L50" s="26"/>
      <c r="M50" s="281" t="str">
        <f t="shared" si="0"/>
        <v>0</v>
      </c>
      <c r="N50" s="26"/>
      <c r="O50" s="186" t="str">
        <f t="shared" si="1"/>
        <v>0</v>
      </c>
      <c r="P50" s="26" t="s">
        <v>108</v>
      </c>
      <c r="Q50" s="26" t="s">
        <v>108</v>
      </c>
      <c r="R50" s="270"/>
      <c r="S50" s="282" t="str">
        <f t="shared" si="2"/>
        <v>S4</v>
      </c>
      <c r="T50" s="153"/>
      <c r="U50" s="27"/>
      <c r="V50" s="27"/>
      <c r="W50" s="271"/>
      <c r="X50" s="27"/>
      <c r="Y50" s="279"/>
      <c r="Z50" s="275">
        <f t="shared" si="3"/>
        <v>30.49</v>
      </c>
      <c r="AA50" s="276"/>
      <c r="AB50" s="276"/>
      <c r="AC50" s="276"/>
      <c r="AD50" s="276"/>
      <c r="AE50" s="276"/>
      <c r="AF50" s="277" t="str">
        <f t="shared" si="4"/>
        <v>NCX19J3</v>
      </c>
      <c r="AG50" s="277" t="str">
        <f t="shared" si="5"/>
        <v>NCX19J3</v>
      </c>
      <c r="AH50" s="277" t="str">
        <f t="shared" si="6"/>
        <v>S4</v>
      </c>
      <c r="AI50" s="277" t="str">
        <f t="shared" si="7"/>
        <v>S4</v>
      </c>
      <c r="AJ50" s="277" t="str">
        <f t="shared" si="8"/>
        <v/>
      </c>
      <c r="AK50" s="277" t="str">
        <f t="shared" si="9"/>
        <v>S4</v>
      </c>
      <c r="AL50" s="100"/>
      <c r="AM50" s="17">
        <v>45</v>
      </c>
      <c r="AN50" s="17">
        <f t="shared" si="16"/>
        <v>14</v>
      </c>
      <c r="AO50" s="17">
        <f t="shared" si="17"/>
        <v>14</v>
      </c>
      <c r="AP50" s="17" t="s">
        <v>271</v>
      </c>
      <c r="AQ50" s="17" t="str">
        <f t="shared" si="20"/>
        <v/>
      </c>
      <c r="AR50" s="17" t="str">
        <f t="shared" si="21"/>
        <v/>
      </c>
      <c r="AT50" s="227" t="str">
        <f t="shared" si="10"/>
        <v>S4</v>
      </c>
      <c r="AU50" s="227" t="str">
        <f t="shared" si="11"/>
        <v>S4</v>
      </c>
      <c r="AW50" s="232">
        <f t="shared" si="12"/>
        <v>0</v>
      </c>
      <c r="AX50" s="232">
        <f t="shared" si="13"/>
        <v>0</v>
      </c>
      <c r="AY50" s="232">
        <f t="shared" si="14"/>
        <v>0</v>
      </c>
      <c r="AZ50" s="232">
        <f t="shared" si="15"/>
        <v>0</v>
      </c>
    </row>
    <row r="51" spans="1:52">
      <c r="A51" s="23" t="str">
        <f>C51&amp;"x"&amp;TEXT(COUNTIF(C$5:C50,C51)+1,0)</f>
        <v>S5x1</v>
      </c>
      <c r="B51" s="24" t="str">
        <f>D51&amp;"x"&amp;TEXT(COUNTIF(D$5:D50,D51)+1,0)</f>
        <v>S5x1</v>
      </c>
      <c r="C51" s="25" t="s">
        <v>114</v>
      </c>
      <c r="D51" s="25" t="s">
        <v>114</v>
      </c>
      <c r="E51" s="130"/>
      <c r="F51" s="25" t="s">
        <v>46</v>
      </c>
      <c r="G51" s="188" t="s">
        <v>272</v>
      </c>
      <c r="H51" s="188" t="s">
        <v>273</v>
      </c>
      <c r="I51" s="188" t="s">
        <v>274</v>
      </c>
      <c r="J51" s="156">
        <v>34635</v>
      </c>
      <c r="K51" s="130"/>
      <c r="L51" s="26"/>
      <c r="M51" s="281" t="str">
        <f t="shared" si="0"/>
        <v>0</v>
      </c>
      <c r="N51" s="26"/>
      <c r="O51" s="186" t="str">
        <f t="shared" si="1"/>
        <v>0</v>
      </c>
      <c r="P51" s="26" t="s">
        <v>114</v>
      </c>
      <c r="Q51" s="26" t="s">
        <v>114</v>
      </c>
      <c r="R51" s="270"/>
      <c r="S51" s="282" t="str">
        <f t="shared" si="2"/>
        <v>S5</v>
      </c>
      <c r="T51" s="153"/>
      <c r="U51" s="27"/>
      <c r="V51" s="27"/>
      <c r="W51" s="271"/>
      <c r="X51" s="27"/>
      <c r="Y51" s="279"/>
      <c r="Z51" s="275">
        <f t="shared" si="3"/>
        <v>26.18</v>
      </c>
      <c r="AA51" s="276"/>
      <c r="AB51" s="276"/>
      <c r="AC51" s="276"/>
      <c r="AD51" s="276"/>
      <c r="AE51" s="276"/>
      <c r="AF51" s="277" t="str">
        <f t="shared" si="4"/>
        <v>NCX19J3</v>
      </c>
      <c r="AG51" s="277" t="str">
        <f t="shared" si="5"/>
        <v>NCX19J3</v>
      </c>
      <c r="AH51" s="277" t="str">
        <f t="shared" si="6"/>
        <v>S5</v>
      </c>
      <c r="AI51" s="277" t="str">
        <f t="shared" si="7"/>
        <v>S5</v>
      </c>
      <c r="AJ51" s="277" t="str">
        <f t="shared" si="8"/>
        <v/>
      </c>
      <c r="AK51" s="277" t="str">
        <f t="shared" si="9"/>
        <v>S5</v>
      </c>
      <c r="AL51" s="100"/>
      <c r="AM51" s="17">
        <v>46</v>
      </c>
      <c r="AN51" s="17">
        <f t="shared" si="16"/>
        <v>14</v>
      </c>
      <c r="AO51" s="17">
        <f t="shared" si="17"/>
        <v>14</v>
      </c>
      <c r="AP51" s="17" t="s">
        <v>275</v>
      </c>
      <c r="AQ51" s="17" t="str">
        <f t="shared" si="20"/>
        <v/>
      </c>
      <c r="AR51" s="17" t="str">
        <f t="shared" si="21"/>
        <v/>
      </c>
      <c r="AT51" s="227" t="str">
        <f t="shared" si="10"/>
        <v>S5</v>
      </c>
      <c r="AU51" s="227" t="str">
        <f t="shared" si="11"/>
        <v>S5</v>
      </c>
      <c r="AW51" s="232">
        <f t="shared" si="12"/>
        <v>0</v>
      </c>
      <c r="AX51" s="232">
        <f t="shared" si="13"/>
        <v>0</v>
      </c>
      <c r="AY51" s="232">
        <f t="shared" si="14"/>
        <v>0</v>
      </c>
      <c r="AZ51" s="232">
        <f t="shared" si="15"/>
        <v>0</v>
      </c>
    </row>
    <row r="52" spans="1:52">
      <c r="A52" s="23" t="str">
        <f>C52&amp;"x"&amp;TEXT(COUNTIF(C$5:C51,C52)+1,0)</f>
        <v>S5x2</v>
      </c>
      <c r="B52" s="24" t="str">
        <f>D52&amp;"x"&amp;TEXT(COUNTIF(D$5:D51,D52)+1,0)</f>
        <v>S5x2</v>
      </c>
      <c r="C52" s="25" t="s">
        <v>114</v>
      </c>
      <c r="D52" s="25" t="s">
        <v>114</v>
      </c>
      <c r="E52" s="130"/>
      <c r="F52" s="25" t="s">
        <v>46</v>
      </c>
      <c r="G52" s="188" t="s">
        <v>276</v>
      </c>
      <c r="H52" s="188" t="s">
        <v>277</v>
      </c>
      <c r="I52" s="188" t="s">
        <v>278</v>
      </c>
      <c r="J52" s="156">
        <v>36013</v>
      </c>
      <c r="K52" s="130"/>
      <c r="L52" s="26"/>
      <c r="M52" s="281" t="str">
        <f t="shared" si="0"/>
        <v>0</v>
      </c>
      <c r="N52" s="26"/>
      <c r="O52" s="186" t="str">
        <f t="shared" si="1"/>
        <v>0</v>
      </c>
      <c r="P52" s="26" t="s">
        <v>114</v>
      </c>
      <c r="Q52" s="26" t="s">
        <v>114</v>
      </c>
      <c r="R52" s="270"/>
      <c r="S52" s="282" t="str">
        <f t="shared" si="2"/>
        <v>S5</v>
      </c>
      <c r="T52" s="153"/>
      <c r="U52" s="27"/>
      <c r="V52" s="27"/>
      <c r="W52" s="271"/>
      <c r="X52" s="27"/>
      <c r="Y52" s="279"/>
      <c r="Z52" s="275">
        <f t="shared" si="3"/>
        <v>22.4</v>
      </c>
      <c r="AA52" s="276"/>
      <c r="AB52" s="276"/>
      <c r="AC52" s="276"/>
      <c r="AD52" s="276"/>
      <c r="AE52" s="276"/>
      <c r="AF52" s="277" t="str">
        <f t="shared" si="4"/>
        <v>NCX19J3</v>
      </c>
      <c r="AG52" s="277" t="str">
        <f t="shared" si="5"/>
        <v>NCX19J3</v>
      </c>
      <c r="AH52" s="277" t="str">
        <f t="shared" si="6"/>
        <v>S5</v>
      </c>
      <c r="AI52" s="277" t="str">
        <f t="shared" si="7"/>
        <v>S5</v>
      </c>
      <c r="AJ52" s="277" t="str">
        <f t="shared" si="8"/>
        <v/>
      </c>
      <c r="AK52" s="277" t="str">
        <f t="shared" si="9"/>
        <v>S5</v>
      </c>
      <c r="AL52" s="100"/>
      <c r="AM52" s="17">
        <v>47</v>
      </c>
      <c r="AN52" s="17">
        <f t="shared" si="16"/>
        <v>14</v>
      </c>
      <c r="AO52" s="17">
        <f t="shared" si="17"/>
        <v>14</v>
      </c>
      <c r="AP52" s="17" t="s">
        <v>279</v>
      </c>
      <c r="AQ52" s="17" t="str">
        <f t="shared" si="20"/>
        <v/>
      </c>
      <c r="AR52" s="17" t="str">
        <f t="shared" si="21"/>
        <v/>
      </c>
      <c r="AT52" s="227" t="str">
        <f t="shared" si="10"/>
        <v>S5</v>
      </c>
      <c r="AU52" s="227" t="str">
        <f t="shared" si="11"/>
        <v>S5</v>
      </c>
      <c r="AW52" s="232">
        <f t="shared" si="12"/>
        <v>0</v>
      </c>
      <c r="AX52" s="232">
        <f t="shared" si="13"/>
        <v>0</v>
      </c>
      <c r="AY52" s="232">
        <f t="shared" si="14"/>
        <v>0</v>
      </c>
      <c r="AZ52" s="232">
        <f t="shared" si="15"/>
        <v>0</v>
      </c>
    </row>
    <row r="53" spans="1:52">
      <c r="A53" s="23" t="str">
        <f>C53&amp;"x"&amp;TEXT(COUNTIF(C$5:C52,C53)+1,0)</f>
        <v>S5x3</v>
      </c>
      <c r="B53" s="24" t="str">
        <f>D53&amp;"x"&amp;TEXT(COUNTIF(D$5:D52,D53)+1,0)</f>
        <v>S5x3</v>
      </c>
      <c r="C53" s="25" t="s">
        <v>114</v>
      </c>
      <c r="D53" s="25" t="s">
        <v>114</v>
      </c>
      <c r="E53" s="130"/>
      <c r="F53" s="25" t="s">
        <v>46</v>
      </c>
      <c r="G53" s="188" t="s">
        <v>280</v>
      </c>
      <c r="H53" s="188" t="s">
        <v>281</v>
      </c>
      <c r="I53" s="188" t="s">
        <v>282</v>
      </c>
      <c r="J53" s="156">
        <v>36032</v>
      </c>
      <c r="K53" s="130"/>
      <c r="L53" s="26"/>
      <c r="M53" s="281" t="str">
        <f t="shared" si="0"/>
        <v>0</v>
      </c>
      <c r="N53" s="26"/>
      <c r="O53" s="186" t="str">
        <f t="shared" si="1"/>
        <v>0</v>
      </c>
      <c r="P53" s="26" t="s">
        <v>114</v>
      </c>
      <c r="Q53" s="26" t="s">
        <v>114</v>
      </c>
      <c r="R53" s="270"/>
      <c r="S53" s="282" t="str">
        <f t="shared" si="2"/>
        <v>S5</v>
      </c>
      <c r="T53" s="153"/>
      <c r="U53" s="27"/>
      <c r="V53" s="27"/>
      <c r="W53" s="271"/>
      <c r="X53" s="27"/>
      <c r="Y53" s="279"/>
      <c r="Z53" s="275">
        <f t="shared" si="3"/>
        <v>22.35</v>
      </c>
      <c r="AA53" s="276"/>
      <c r="AB53" s="276"/>
      <c r="AC53" s="276"/>
      <c r="AD53" s="276"/>
      <c r="AE53" s="276"/>
      <c r="AF53" s="277" t="str">
        <f t="shared" si="4"/>
        <v>NCX19J3</v>
      </c>
      <c r="AG53" s="277" t="str">
        <f t="shared" si="5"/>
        <v>NCX19J3</v>
      </c>
      <c r="AH53" s="277" t="str">
        <f t="shared" si="6"/>
        <v>S5</v>
      </c>
      <c r="AI53" s="277" t="str">
        <f t="shared" si="7"/>
        <v>S5</v>
      </c>
      <c r="AJ53" s="277" t="str">
        <f t="shared" si="8"/>
        <v/>
      </c>
      <c r="AK53" s="277" t="str">
        <f t="shared" si="9"/>
        <v>S5</v>
      </c>
      <c r="AL53" s="100"/>
      <c r="AM53" s="17">
        <v>48</v>
      </c>
      <c r="AN53" s="17">
        <f t="shared" si="16"/>
        <v>14</v>
      </c>
      <c r="AO53" s="17">
        <f t="shared" si="17"/>
        <v>14</v>
      </c>
      <c r="AP53" s="17" t="s">
        <v>283</v>
      </c>
      <c r="AQ53" s="17" t="str">
        <f t="shared" si="20"/>
        <v/>
      </c>
      <c r="AR53" s="17" t="str">
        <f t="shared" si="21"/>
        <v/>
      </c>
      <c r="AT53" s="227" t="str">
        <f t="shared" si="10"/>
        <v>S5</v>
      </c>
      <c r="AU53" s="227" t="str">
        <f t="shared" si="11"/>
        <v>S5</v>
      </c>
      <c r="AW53" s="232">
        <f t="shared" si="12"/>
        <v>0</v>
      </c>
      <c r="AX53" s="232">
        <f t="shared" si="13"/>
        <v>0</v>
      </c>
      <c r="AY53" s="232">
        <f t="shared" si="14"/>
        <v>0</v>
      </c>
      <c r="AZ53" s="232">
        <f t="shared" si="15"/>
        <v>0</v>
      </c>
    </row>
    <row r="54" spans="1:52">
      <c r="A54" s="23" t="str">
        <f>C54&amp;"x"&amp;TEXT(COUNTIF(C$5:C53,C54)+1,0)</f>
        <v>S5x4</v>
      </c>
      <c r="B54" s="24" t="str">
        <f>D54&amp;"x"&amp;TEXT(COUNTIF(D$5:D53,D54)+1,0)</f>
        <v>S5x4</v>
      </c>
      <c r="C54" s="25" t="s">
        <v>114</v>
      </c>
      <c r="D54" s="25" t="s">
        <v>114</v>
      </c>
      <c r="E54" s="130"/>
      <c r="F54" s="25" t="s">
        <v>46</v>
      </c>
      <c r="G54" s="188" t="s">
        <v>284</v>
      </c>
      <c r="H54" s="188" t="s">
        <v>285</v>
      </c>
      <c r="I54" s="188" t="s">
        <v>286</v>
      </c>
      <c r="J54" s="156">
        <v>36887</v>
      </c>
      <c r="K54" s="130"/>
      <c r="L54" s="26"/>
      <c r="M54" s="281" t="str">
        <f t="shared" si="0"/>
        <v>0</v>
      </c>
      <c r="N54" s="26"/>
      <c r="O54" s="186" t="str">
        <f t="shared" si="1"/>
        <v>0</v>
      </c>
      <c r="P54" s="26" t="s">
        <v>114</v>
      </c>
      <c r="Q54" s="26" t="s">
        <v>114</v>
      </c>
      <c r="R54" s="270"/>
      <c r="S54" s="282" t="str">
        <f t="shared" si="2"/>
        <v>S5</v>
      </c>
      <c r="T54" s="153"/>
      <c r="U54" s="27"/>
      <c r="V54" s="27"/>
      <c r="W54" s="271"/>
      <c r="X54" s="27"/>
      <c r="Y54" s="279"/>
      <c r="Z54" s="275">
        <f t="shared" si="3"/>
        <v>20.010000000000002</v>
      </c>
      <c r="AA54" s="276"/>
      <c r="AB54" s="276"/>
      <c r="AC54" s="276"/>
      <c r="AD54" s="276"/>
      <c r="AE54" s="276"/>
      <c r="AF54" s="277" t="str">
        <f t="shared" si="4"/>
        <v>NCX19J3</v>
      </c>
      <c r="AG54" s="277" t="str">
        <f t="shared" si="5"/>
        <v>NCX19J3</v>
      </c>
      <c r="AH54" s="277" t="str">
        <f t="shared" si="6"/>
        <v>S5</v>
      </c>
      <c r="AI54" s="277" t="str">
        <f t="shared" si="7"/>
        <v>S5</v>
      </c>
      <c r="AJ54" s="277" t="str">
        <f t="shared" si="8"/>
        <v/>
      </c>
      <c r="AK54" s="277" t="str">
        <f t="shared" si="9"/>
        <v>S5</v>
      </c>
      <c r="AL54" s="100"/>
      <c r="AM54" s="17">
        <v>49</v>
      </c>
      <c r="AN54" s="17">
        <f t="shared" si="16"/>
        <v>15</v>
      </c>
      <c r="AO54" s="17">
        <f t="shared" si="17"/>
        <v>15</v>
      </c>
      <c r="AP54" s="17" t="s">
        <v>287</v>
      </c>
      <c r="AQ54" s="17" t="str">
        <f t="shared" si="20"/>
        <v/>
      </c>
      <c r="AR54" s="17" t="str">
        <f t="shared" si="21"/>
        <v/>
      </c>
      <c r="AT54" s="227" t="str">
        <f t="shared" si="10"/>
        <v>S5</v>
      </c>
      <c r="AU54" s="227" t="str">
        <f t="shared" si="11"/>
        <v>S5</v>
      </c>
      <c r="AW54" s="232">
        <f t="shared" si="12"/>
        <v>0</v>
      </c>
      <c r="AX54" s="232">
        <f t="shared" si="13"/>
        <v>0</v>
      </c>
      <c r="AY54" s="232">
        <f t="shared" si="14"/>
        <v>0</v>
      </c>
      <c r="AZ54" s="232">
        <f t="shared" si="15"/>
        <v>0</v>
      </c>
    </row>
    <row r="55" spans="1:52">
      <c r="A55" s="23" t="str">
        <f>C55&amp;"x"&amp;TEXT(COUNTIF(C$5:C54,C55)+1,0)</f>
        <v>S5x5</v>
      </c>
      <c r="B55" s="24" t="str">
        <f>D55&amp;"x"&amp;TEXT(COUNTIF(D$5:D54,D55)+1,0)</f>
        <v>S5x5</v>
      </c>
      <c r="C55" s="25" t="s">
        <v>114</v>
      </c>
      <c r="D55" s="25" t="s">
        <v>114</v>
      </c>
      <c r="E55" s="130"/>
      <c r="F55" s="25" t="s">
        <v>46</v>
      </c>
      <c r="G55" s="188" t="s">
        <v>288</v>
      </c>
      <c r="H55" s="188" t="s">
        <v>289</v>
      </c>
      <c r="I55" s="188" t="s">
        <v>290</v>
      </c>
      <c r="J55" s="156">
        <v>36993</v>
      </c>
      <c r="K55" s="130"/>
      <c r="L55" s="26"/>
      <c r="M55" s="281" t="str">
        <f t="shared" si="0"/>
        <v>0</v>
      </c>
      <c r="N55" s="26"/>
      <c r="O55" s="186" t="str">
        <f t="shared" si="1"/>
        <v>0</v>
      </c>
      <c r="P55" s="26" t="s">
        <v>114</v>
      </c>
      <c r="Q55" s="26" t="s">
        <v>114</v>
      </c>
      <c r="R55" s="270"/>
      <c r="S55" s="282" t="str">
        <f t="shared" si="2"/>
        <v>S5</v>
      </c>
      <c r="T55" s="153"/>
      <c r="U55" s="27"/>
      <c r="V55" s="27"/>
      <c r="W55" s="271"/>
      <c r="X55" s="27"/>
      <c r="Y55" s="279"/>
      <c r="Z55" s="275">
        <f t="shared" si="3"/>
        <v>19.72</v>
      </c>
      <c r="AA55" s="276"/>
      <c r="AB55" s="276"/>
      <c r="AC55" s="276"/>
      <c r="AD55" s="276"/>
      <c r="AE55" s="276"/>
      <c r="AF55" s="277" t="str">
        <f t="shared" si="4"/>
        <v>NCX19J3</v>
      </c>
      <c r="AG55" s="277" t="str">
        <f t="shared" si="5"/>
        <v>NCX19J3</v>
      </c>
      <c r="AH55" s="277" t="str">
        <f t="shared" si="6"/>
        <v>S5</v>
      </c>
      <c r="AI55" s="277" t="str">
        <f t="shared" si="7"/>
        <v>S5</v>
      </c>
      <c r="AJ55" s="277" t="str">
        <f t="shared" si="8"/>
        <v/>
      </c>
      <c r="AK55" s="277" t="str">
        <f t="shared" si="9"/>
        <v>S5</v>
      </c>
      <c r="AL55" s="100"/>
      <c r="AM55" s="17">
        <v>50</v>
      </c>
      <c r="AN55" s="17">
        <f t="shared" si="16"/>
        <v>16</v>
      </c>
      <c r="AO55" s="17">
        <f t="shared" si="17"/>
        <v>16</v>
      </c>
      <c r="AP55" s="17" t="s">
        <v>291</v>
      </c>
      <c r="AQ55" s="17" t="str">
        <f t="shared" si="20"/>
        <v/>
      </c>
      <c r="AR55" s="17" t="str">
        <f t="shared" si="21"/>
        <v/>
      </c>
      <c r="AT55" s="227" t="str">
        <f t="shared" si="10"/>
        <v>S5</v>
      </c>
      <c r="AU55" s="227" t="str">
        <f t="shared" si="11"/>
        <v>S5</v>
      </c>
      <c r="AW55" s="232">
        <f t="shared" si="12"/>
        <v>0</v>
      </c>
      <c r="AX55" s="232">
        <f t="shared" si="13"/>
        <v>0</v>
      </c>
      <c r="AY55" s="232">
        <f t="shared" si="14"/>
        <v>0</v>
      </c>
      <c r="AZ55" s="232">
        <f t="shared" si="15"/>
        <v>0</v>
      </c>
    </row>
    <row r="56" spans="1:52">
      <c r="A56" s="23" t="str">
        <f>C56&amp;"x"&amp;TEXT(COUNTIF(C$5:C55,C56)+1,0)</f>
        <v>S5x6</v>
      </c>
      <c r="B56" s="24" t="str">
        <f>D56&amp;"x"&amp;TEXT(COUNTIF(D$5:D55,D56)+1,0)</f>
        <v>S5x6</v>
      </c>
      <c r="C56" s="25" t="s">
        <v>114</v>
      </c>
      <c r="D56" s="25" t="s">
        <v>114</v>
      </c>
      <c r="E56" s="130"/>
      <c r="F56" s="25" t="s">
        <v>46</v>
      </c>
      <c r="G56" s="188" t="s">
        <v>292</v>
      </c>
      <c r="H56" s="188" t="s">
        <v>293</v>
      </c>
      <c r="I56" s="188" t="s">
        <v>294</v>
      </c>
      <c r="J56" s="156">
        <v>37224</v>
      </c>
      <c r="K56" s="130"/>
      <c r="L56" s="26"/>
      <c r="M56" s="281" t="str">
        <f t="shared" si="0"/>
        <v>0</v>
      </c>
      <c r="N56" s="26"/>
      <c r="O56" s="186" t="str">
        <f t="shared" si="1"/>
        <v>0</v>
      </c>
      <c r="P56" s="26" t="s">
        <v>119</v>
      </c>
      <c r="Q56" s="26" t="s">
        <v>119</v>
      </c>
      <c r="R56" s="270"/>
      <c r="S56" s="282" t="str">
        <f t="shared" si="2"/>
        <v>S5</v>
      </c>
      <c r="T56" s="153"/>
      <c r="U56" s="27"/>
      <c r="V56" s="27"/>
      <c r="W56" s="271"/>
      <c r="X56" s="27"/>
      <c r="Y56" s="279"/>
      <c r="Z56" s="275">
        <f t="shared" si="3"/>
        <v>19.09</v>
      </c>
      <c r="AA56" s="276"/>
      <c r="AB56" s="276"/>
      <c r="AC56" s="276"/>
      <c r="AD56" s="276"/>
      <c r="AE56" s="276"/>
      <c r="AF56" s="277" t="str">
        <f t="shared" si="4"/>
        <v>NCX19J3</v>
      </c>
      <c r="AG56" s="277" t="str">
        <f t="shared" si="5"/>
        <v>NCX19J3</v>
      </c>
      <c r="AH56" s="277" t="str">
        <f t="shared" si="6"/>
        <v>S6</v>
      </c>
      <c r="AI56" s="277" t="str">
        <f t="shared" si="7"/>
        <v>S6</v>
      </c>
      <c r="AJ56" s="277" t="str">
        <f t="shared" si="8"/>
        <v/>
      </c>
      <c r="AK56" s="277" t="str">
        <f t="shared" si="9"/>
        <v>S5</v>
      </c>
      <c r="AL56" s="100"/>
      <c r="AM56" s="17">
        <v>51</v>
      </c>
      <c r="AN56" s="17">
        <f t="shared" si="16"/>
        <v>17</v>
      </c>
      <c r="AO56" s="17">
        <f t="shared" si="17"/>
        <v>17</v>
      </c>
      <c r="AP56" s="17" t="s">
        <v>295</v>
      </c>
      <c r="AQ56" s="17" t="str">
        <f t="shared" si="20"/>
        <v/>
      </c>
      <c r="AR56" s="17" t="str">
        <f t="shared" si="21"/>
        <v/>
      </c>
      <c r="AT56" s="227" t="str">
        <f t="shared" si="10"/>
        <v>S5</v>
      </c>
      <c r="AU56" s="227" t="str">
        <f t="shared" si="11"/>
        <v>S5</v>
      </c>
      <c r="AW56" s="232">
        <f t="shared" si="12"/>
        <v>0</v>
      </c>
      <c r="AX56" s="232">
        <f t="shared" si="13"/>
        <v>0</v>
      </c>
      <c r="AY56" s="232">
        <f t="shared" si="14"/>
        <v>0</v>
      </c>
      <c r="AZ56" s="232">
        <f t="shared" si="15"/>
        <v>0</v>
      </c>
    </row>
    <row r="57" spans="1:52">
      <c r="A57" s="23" t="str">
        <f>C57&amp;"x"&amp;TEXT(COUNTIF(C$5:C56,C57)+1,0)</f>
        <v>S5x7</v>
      </c>
      <c r="B57" s="24" t="str">
        <f>D57&amp;"x"&amp;TEXT(COUNTIF(D$5:D56,D57)+1,0)</f>
        <v>S5x7</v>
      </c>
      <c r="C57" s="25" t="s">
        <v>114</v>
      </c>
      <c r="D57" s="25" t="s">
        <v>114</v>
      </c>
      <c r="E57" s="130"/>
      <c r="F57" s="25" t="s">
        <v>110</v>
      </c>
      <c r="G57" s="188" t="s">
        <v>296</v>
      </c>
      <c r="H57" s="188" t="s">
        <v>297</v>
      </c>
      <c r="I57" s="188" t="s">
        <v>298</v>
      </c>
      <c r="J57" s="156">
        <v>35797</v>
      </c>
      <c r="K57" s="130"/>
      <c r="L57" s="26"/>
      <c r="M57" s="281" t="str">
        <f t="shared" si="0"/>
        <v>0</v>
      </c>
      <c r="N57" s="26"/>
      <c r="O57" s="186" t="str">
        <f t="shared" si="1"/>
        <v>0</v>
      </c>
      <c r="P57" s="26" t="s">
        <v>114</v>
      </c>
      <c r="Q57" s="26" t="s">
        <v>114</v>
      </c>
      <c r="R57" s="270"/>
      <c r="S57" s="282" t="str">
        <f t="shared" si="2"/>
        <v>S5</v>
      </c>
      <c r="T57" s="153"/>
      <c r="U57" s="27"/>
      <c r="V57" s="27"/>
      <c r="W57" s="271"/>
      <c r="X57" s="27"/>
      <c r="Y57" s="279"/>
      <c r="Z57" s="275">
        <f t="shared" si="3"/>
        <v>22.99</v>
      </c>
      <c r="AA57" s="276"/>
      <c r="AB57" s="276"/>
      <c r="AC57" s="276"/>
      <c r="AD57" s="276"/>
      <c r="AE57" s="276"/>
      <c r="AF57" s="277" t="str">
        <f t="shared" si="4"/>
        <v>NCX19J3</v>
      </c>
      <c r="AG57" s="277" t="str">
        <f t="shared" si="5"/>
        <v>NCX19J3</v>
      </c>
      <c r="AH57" s="277" t="str">
        <f t="shared" si="6"/>
        <v>S5</v>
      </c>
      <c r="AI57" s="277" t="str">
        <f t="shared" si="7"/>
        <v>S5</v>
      </c>
      <c r="AJ57" s="277" t="str">
        <f t="shared" si="8"/>
        <v/>
      </c>
      <c r="AK57" s="277" t="str">
        <f t="shared" si="9"/>
        <v>S5</v>
      </c>
      <c r="AL57" s="100"/>
      <c r="AM57" s="17">
        <v>52</v>
      </c>
      <c r="AN57" s="17">
        <f t="shared" si="16"/>
        <v>18</v>
      </c>
      <c r="AO57" s="17">
        <f t="shared" si="17"/>
        <v>18</v>
      </c>
      <c r="AP57" s="17" t="s">
        <v>299</v>
      </c>
      <c r="AQ57" s="17" t="str">
        <f t="shared" si="20"/>
        <v/>
      </c>
      <c r="AR57" s="17" t="str">
        <f t="shared" si="21"/>
        <v/>
      </c>
      <c r="AT57" s="227" t="str">
        <f t="shared" si="10"/>
        <v>S5</v>
      </c>
      <c r="AU57" s="227" t="str">
        <f t="shared" si="11"/>
        <v>S5</v>
      </c>
      <c r="AW57" s="232">
        <f t="shared" si="12"/>
        <v>0</v>
      </c>
      <c r="AX57" s="232">
        <f t="shared" si="13"/>
        <v>0</v>
      </c>
      <c r="AY57" s="232">
        <f t="shared" si="14"/>
        <v>0</v>
      </c>
      <c r="AZ57" s="232">
        <f t="shared" si="15"/>
        <v>0</v>
      </c>
    </row>
    <row r="58" spans="1:52">
      <c r="A58" s="23" t="str">
        <f>C58&amp;"x"&amp;TEXT(COUNTIF(C$5:C57,C58)+1,0)</f>
        <v>S5x8</v>
      </c>
      <c r="B58" s="24" t="str">
        <f>D58&amp;"x"&amp;TEXT(COUNTIF(D$5:D57,D58)+1,0)</f>
        <v>S5x8</v>
      </c>
      <c r="C58" s="25" t="s">
        <v>114</v>
      </c>
      <c r="D58" s="25" t="s">
        <v>114</v>
      </c>
      <c r="E58" s="130"/>
      <c r="F58" s="25" t="s">
        <v>110</v>
      </c>
      <c r="G58" s="188" t="s">
        <v>300</v>
      </c>
      <c r="H58" s="188" t="s">
        <v>301</v>
      </c>
      <c r="I58" s="188" t="s">
        <v>302</v>
      </c>
      <c r="J58" s="156">
        <v>36143</v>
      </c>
      <c r="K58" s="130"/>
      <c r="L58" s="26"/>
      <c r="M58" s="281" t="str">
        <f t="shared" si="0"/>
        <v>0</v>
      </c>
      <c r="N58" s="26"/>
      <c r="O58" s="186" t="str">
        <f t="shared" si="1"/>
        <v>0</v>
      </c>
      <c r="P58" s="26" t="s">
        <v>114</v>
      </c>
      <c r="Q58" s="26" t="s">
        <v>114</v>
      </c>
      <c r="R58" s="270"/>
      <c r="S58" s="282" t="str">
        <f t="shared" si="2"/>
        <v>S5</v>
      </c>
      <c r="T58" s="153"/>
      <c r="U58" s="27"/>
      <c r="V58" s="27"/>
      <c r="W58" s="271"/>
      <c r="X58" s="27"/>
      <c r="Y58" s="279"/>
      <c r="Z58" s="275">
        <f t="shared" si="3"/>
        <v>22.05</v>
      </c>
      <c r="AA58" s="276"/>
      <c r="AB58" s="276"/>
      <c r="AC58" s="276"/>
      <c r="AD58" s="276"/>
      <c r="AE58" s="276"/>
      <c r="AF58" s="277" t="str">
        <f t="shared" si="4"/>
        <v>NCX19J3</v>
      </c>
      <c r="AG58" s="277" t="str">
        <f t="shared" si="5"/>
        <v>NCX19J3</v>
      </c>
      <c r="AH58" s="277" t="str">
        <f t="shared" si="6"/>
        <v>S5</v>
      </c>
      <c r="AI58" s="277" t="str">
        <f t="shared" si="7"/>
        <v>S5</v>
      </c>
      <c r="AJ58" s="277" t="str">
        <f t="shared" si="8"/>
        <v/>
      </c>
      <c r="AK58" s="277" t="str">
        <f t="shared" si="9"/>
        <v>S5</v>
      </c>
      <c r="AL58" s="100"/>
      <c r="AM58" s="17">
        <v>53</v>
      </c>
      <c r="AN58" s="17">
        <f t="shared" si="16"/>
        <v>18</v>
      </c>
      <c r="AO58" s="17">
        <f t="shared" si="17"/>
        <v>18</v>
      </c>
      <c r="AP58" s="17" t="s">
        <v>303</v>
      </c>
      <c r="AQ58" s="17" t="str">
        <f t="shared" si="20"/>
        <v/>
      </c>
      <c r="AR58" s="17" t="str">
        <f t="shared" si="21"/>
        <v/>
      </c>
      <c r="AT58" s="227" t="str">
        <f t="shared" si="10"/>
        <v>S5</v>
      </c>
      <c r="AU58" s="227" t="str">
        <f t="shared" si="11"/>
        <v>S5</v>
      </c>
      <c r="AW58" s="232">
        <f t="shared" si="12"/>
        <v>0</v>
      </c>
      <c r="AX58" s="232">
        <f t="shared" si="13"/>
        <v>0</v>
      </c>
      <c r="AY58" s="232">
        <f t="shared" si="14"/>
        <v>0</v>
      </c>
      <c r="AZ58" s="232">
        <f t="shared" si="15"/>
        <v>0</v>
      </c>
    </row>
    <row r="59" spans="1:52">
      <c r="A59" s="23" t="str">
        <f>C59&amp;"x"&amp;TEXT(COUNTIF(C$5:C58,C59)+1,0)</f>
        <v>S5x9</v>
      </c>
      <c r="B59" s="24" t="str">
        <f>D59&amp;"x"&amp;TEXT(COUNTIF(D$5:D58,D59)+1,0)</f>
        <v>S5x9</v>
      </c>
      <c r="C59" s="25" t="s">
        <v>114</v>
      </c>
      <c r="D59" s="25" t="s">
        <v>114</v>
      </c>
      <c r="E59" s="130"/>
      <c r="F59" s="25" t="s">
        <v>110</v>
      </c>
      <c r="G59" s="188" t="s">
        <v>304</v>
      </c>
      <c r="H59" s="188" t="s">
        <v>305</v>
      </c>
      <c r="I59" s="188" t="s">
        <v>306</v>
      </c>
      <c r="J59" s="156">
        <v>36588</v>
      </c>
      <c r="K59" s="130"/>
      <c r="L59" s="26"/>
      <c r="M59" s="281" t="str">
        <f t="shared" si="0"/>
        <v>0</v>
      </c>
      <c r="N59" s="26"/>
      <c r="O59" s="186" t="str">
        <f t="shared" si="1"/>
        <v>0</v>
      </c>
      <c r="P59" s="26" t="s">
        <v>114</v>
      </c>
      <c r="Q59" s="26" t="s">
        <v>114</v>
      </c>
      <c r="R59" s="270"/>
      <c r="S59" s="282" t="str">
        <f t="shared" si="2"/>
        <v>S5</v>
      </c>
      <c r="T59" s="153"/>
      <c r="U59" s="27"/>
      <c r="V59" s="27"/>
      <c r="W59" s="271"/>
      <c r="X59" s="27"/>
      <c r="Y59" s="279"/>
      <c r="Z59" s="275">
        <f t="shared" si="3"/>
        <v>20.83</v>
      </c>
      <c r="AA59" s="276"/>
      <c r="AB59" s="276"/>
      <c r="AC59" s="276"/>
      <c r="AD59" s="276"/>
      <c r="AE59" s="276"/>
      <c r="AF59" s="277" t="str">
        <f t="shared" si="4"/>
        <v>NCX19J3</v>
      </c>
      <c r="AG59" s="277" t="str">
        <f t="shared" si="5"/>
        <v>NCX19J3</v>
      </c>
      <c r="AH59" s="277" t="str">
        <f t="shared" si="6"/>
        <v>S5</v>
      </c>
      <c r="AI59" s="277" t="str">
        <f t="shared" si="7"/>
        <v>S5</v>
      </c>
      <c r="AJ59" s="277" t="str">
        <f t="shared" si="8"/>
        <v/>
      </c>
      <c r="AK59" s="277" t="str">
        <f t="shared" si="9"/>
        <v>S5</v>
      </c>
      <c r="AL59" s="100"/>
      <c r="AM59" s="17">
        <v>54</v>
      </c>
      <c r="AN59" s="17">
        <f t="shared" si="16"/>
        <v>18</v>
      </c>
      <c r="AO59" s="17">
        <f t="shared" si="17"/>
        <v>18</v>
      </c>
      <c r="AP59" s="17" t="s">
        <v>307</v>
      </c>
      <c r="AQ59" s="17" t="str">
        <f t="shared" si="20"/>
        <v/>
      </c>
      <c r="AR59" s="17" t="str">
        <f t="shared" si="21"/>
        <v/>
      </c>
      <c r="AT59" s="227" t="str">
        <f t="shared" si="10"/>
        <v>S5</v>
      </c>
      <c r="AU59" s="227" t="str">
        <f t="shared" si="11"/>
        <v>S5</v>
      </c>
      <c r="AW59" s="232">
        <f t="shared" si="12"/>
        <v>0</v>
      </c>
      <c r="AX59" s="232">
        <f t="shared" si="13"/>
        <v>0</v>
      </c>
      <c r="AY59" s="232">
        <f t="shared" si="14"/>
        <v>0</v>
      </c>
      <c r="AZ59" s="232">
        <f t="shared" si="15"/>
        <v>0</v>
      </c>
    </row>
    <row r="60" spans="1:52">
      <c r="A60" s="23" t="str">
        <f>C60&amp;"x"&amp;TEXT(COUNTIF(C$5:C59,C60)+1,0)</f>
        <v>S5x10</v>
      </c>
      <c r="B60" s="24" t="str">
        <f>D60&amp;"x"&amp;TEXT(COUNTIF(D$5:D59,D60)+1,0)</f>
        <v>S5x10</v>
      </c>
      <c r="C60" s="25" t="s">
        <v>114</v>
      </c>
      <c r="D60" s="25" t="s">
        <v>114</v>
      </c>
      <c r="E60" s="130"/>
      <c r="F60" s="25" t="s">
        <v>110</v>
      </c>
      <c r="G60" s="188" t="s">
        <v>308</v>
      </c>
      <c r="H60" s="188" t="s">
        <v>309</v>
      </c>
      <c r="I60" s="188" t="s">
        <v>310</v>
      </c>
      <c r="J60" s="156">
        <v>36664</v>
      </c>
      <c r="K60" s="130"/>
      <c r="L60" s="26"/>
      <c r="M60" s="281" t="str">
        <f t="shared" si="0"/>
        <v>0</v>
      </c>
      <c r="N60" s="26"/>
      <c r="O60" s="186" t="str">
        <f t="shared" si="1"/>
        <v>0</v>
      </c>
      <c r="P60" s="26" t="s">
        <v>114</v>
      </c>
      <c r="Q60" s="26" t="s">
        <v>114</v>
      </c>
      <c r="R60" s="270"/>
      <c r="S60" s="282" t="str">
        <f t="shared" si="2"/>
        <v>S5</v>
      </c>
      <c r="T60" s="153"/>
      <c r="U60" s="27"/>
      <c r="V60" s="27"/>
      <c r="W60" s="271"/>
      <c r="X60" s="27"/>
      <c r="Y60" s="279"/>
      <c r="Z60" s="275">
        <f t="shared" si="3"/>
        <v>20.62</v>
      </c>
      <c r="AA60" s="276"/>
      <c r="AB60" s="276"/>
      <c r="AC60" s="276"/>
      <c r="AD60" s="276"/>
      <c r="AE60" s="276"/>
      <c r="AF60" s="277" t="str">
        <f t="shared" si="4"/>
        <v>NCX19J3</v>
      </c>
      <c r="AG60" s="277" t="str">
        <f t="shared" si="5"/>
        <v>NCX19J3</v>
      </c>
      <c r="AH60" s="277" t="str">
        <f t="shared" si="6"/>
        <v>S5</v>
      </c>
      <c r="AI60" s="277" t="str">
        <f t="shared" si="7"/>
        <v>S5</v>
      </c>
      <c r="AJ60" s="277" t="str">
        <f t="shared" si="8"/>
        <v/>
      </c>
      <c r="AK60" s="277" t="str">
        <f t="shared" si="9"/>
        <v>S5</v>
      </c>
      <c r="AL60" s="100"/>
      <c r="AM60" s="17">
        <v>55</v>
      </c>
      <c r="AN60" s="17">
        <f t="shared" si="16"/>
        <v>18</v>
      </c>
      <c r="AO60" s="17">
        <f t="shared" si="17"/>
        <v>18</v>
      </c>
      <c r="AP60" s="17" t="s">
        <v>311</v>
      </c>
      <c r="AQ60" s="17" t="str">
        <f t="shared" si="20"/>
        <v/>
      </c>
      <c r="AR60" s="17" t="str">
        <f t="shared" si="21"/>
        <v/>
      </c>
      <c r="AT60" s="227" t="str">
        <f t="shared" si="10"/>
        <v>S5</v>
      </c>
      <c r="AU60" s="227" t="str">
        <f t="shared" si="11"/>
        <v>S5</v>
      </c>
      <c r="AW60" s="232">
        <f t="shared" si="12"/>
        <v>0</v>
      </c>
      <c r="AX60" s="232">
        <f t="shared" si="13"/>
        <v>0</v>
      </c>
      <c r="AY60" s="232">
        <f t="shared" si="14"/>
        <v>0</v>
      </c>
      <c r="AZ60" s="232">
        <f t="shared" si="15"/>
        <v>0</v>
      </c>
    </row>
    <row r="61" spans="1:52">
      <c r="A61" s="23" t="str">
        <f>C61&amp;"x"&amp;TEXT(COUNTIF(C$5:C60,C61)+1,0)</f>
        <v>S5x11</v>
      </c>
      <c r="B61" s="24" t="str">
        <f>D61&amp;"x"&amp;TEXT(COUNTIF(D$5:D60,D61)+1,0)</f>
        <v>S5x11</v>
      </c>
      <c r="C61" s="25" t="s">
        <v>114</v>
      </c>
      <c r="D61" s="25" t="s">
        <v>114</v>
      </c>
      <c r="E61" s="130"/>
      <c r="F61" s="25" t="s">
        <v>110</v>
      </c>
      <c r="G61" s="188" t="s">
        <v>312</v>
      </c>
      <c r="H61" s="188" t="s">
        <v>313</v>
      </c>
      <c r="I61" s="188" t="s">
        <v>314</v>
      </c>
      <c r="J61" s="156">
        <v>36683</v>
      </c>
      <c r="K61" s="130"/>
      <c r="L61" s="26"/>
      <c r="M61" s="281" t="str">
        <f t="shared" si="0"/>
        <v>0</v>
      </c>
      <c r="N61" s="26"/>
      <c r="O61" s="186" t="str">
        <f t="shared" si="1"/>
        <v>0</v>
      </c>
      <c r="P61" s="26" t="s">
        <v>119</v>
      </c>
      <c r="Q61" s="26" t="s">
        <v>119</v>
      </c>
      <c r="R61" s="270"/>
      <c r="S61" s="282" t="str">
        <f t="shared" si="2"/>
        <v>S5</v>
      </c>
      <c r="T61" s="153"/>
      <c r="U61" s="27"/>
      <c r="V61" s="27"/>
      <c r="W61" s="271"/>
      <c r="X61" s="27"/>
      <c r="Y61" s="279"/>
      <c r="Z61" s="275">
        <f t="shared" si="3"/>
        <v>20.57</v>
      </c>
      <c r="AA61" s="276"/>
      <c r="AB61" s="276"/>
      <c r="AC61" s="276"/>
      <c r="AD61" s="276"/>
      <c r="AE61" s="276"/>
      <c r="AF61" s="277" t="str">
        <f t="shared" si="4"/>
        <v>NCX19J3</v>
      </c>
      <c r="AG61" s="277" t="str">
        <f t="shared" si="5"/>
        <v>NCX19J3</v>
      </c>
      <c r="AH61" s="277" t="str">
        <f t="shared" si="6"/>
        <v>S6</v>
      </c>
      <c r="AI61" s="277" t="str">
        <f t="shared" si="7"/>
        <v>S6</v>
      </c>
      <c r="AJ61" s="277" t="str">
        <f t="shared" si="8"/>
        <v/>
      </c>
      <c r="AK61" s="277" t="str">
        <f t="shared" si="9"/>
        <v>S5</v>
      </c>
      <c r="AL61" s="100"/>
      <c r="AM61" s="17">
        <v>56</v>
      </c>
      <c r="AN61" s="17">
        <f t="shared" si="16"/>
        <v>18</v>
      </c>
      <c r="AO61" s="17">
        <f t="shared" si="17"/>
        <v>18</v>
      </c>
      <c r="AP61" s="17" t="s">
        <v>315</v>
      </c>
      <c r="AQ61" s="17" t="str">
        <f t="shared" si="20"/>
        <v/>
      </c>
      <c r="AR61" s="17" t="str">
        <f t="shared" si="21"/>
        <v/>
      </c>
      <c r="AT61" s="227" t="str">
        <f t="shared" si="10"/>
        <v>S5</v>
      </c>
      <c r="AU61" s="227" t="str">
        <f t="shared" si="11"/>
        <v>S5</v>
      </c>
      <c r="AW61" s="232">
        <f t="shared" si="12"/>
        <v>0</v>
      </c>
      <c r="AX61" s="232">
        <f t="shared" si="13"/>
        <v>0</v>
      </c>
      <c r="AY61" s="232">
        <f t="shared" si="14"/>
        <v>0</v>
      </c>
      <c r="AZ61" s="232">
        <f t="shared" si="15"/>
        <v>0</v>
      </c>
    </row>
    <row r="62" spans="1:52">
      <c r="A62" s="23" t="str">
        <f>C62&amp;"x"&amp;TEXT(COUNTIF(C$5:C61,C62)+1,0)</f>
        <v>S5x12</v>
      </c>
      <c r="B62" s="24" t="str">
        <f>D62&amp;"x"&amp;TEXT(COUNTIF(D$5:D61,D62)+1,0)</f>
        <v>S5x12</v>
      </c>
      <c r="C62" s="25" t="s">
        <v>114</v>
      </c>
      <c r="D62" s="25" t="s">
        <v>114</v>
      </c>
      <c r="E62" s="130"/>
      <c r="F62" s="25" t="s">
        <v>110</v>
      </c>
      <c r="G62" s="188" t="s">
        <v>316</v>
      </c>
      <c r="H62" s="188" t="s">
        <v>317</v>
      </c>
      <c r="I62" s="188" t="s">
        <v>318</v>
      </c>
      <c r="J62" s="156">
        <v>36865</v>
      </c>
      <c r="K62" s="130"/>
      <c r="L62" s="26"/>
      <c r="M62" s="281" t="str">
        <f t="shared" si="0"/>
        <v>0</v>
      </c>
      <c r="N62" s="26"/>
      <c r="O62" s="186" t="str">
        <f t="shared" si="1"/>
        <v>0</v>
      </c>
      <c r="P62" s="26" t="s">
        <v>114</v>
      </c>
      <c r="Q62" s="26" t="s">
        <v>114</v>
      </c>
      <c r="R62" s="270"/>
      <c r="S62" s="282" t="str">
        <f t="shared" si="2"/>
        <v>S5</v>
      </c>
      <c r="T62" s="153"/>
      <c r="U62" s="27"/>
      <c r="V62" s="27"/>
      <c r="W62" s="271"/>
      <c r="X62" s="27"/>
      <c r="Y62" s="279"/>
      <c r="Z62" s="275">
        <f t="shared" si="3"/>
        <v>20.07</v>
      </c>
      <c r="AA62" s="276"/>
      <c r="AB62" s="276"/>
      <c r="AC62" s="276"/>
      <c r="AD62" s="276"/>
      <c r="AE62" s="276"/>
      <c r="AF62" s="277" t="str">
        <f t="shared" si="4"/>
        <v>NCX19J3</v>
      </c>
      <c r="AG62" s="277" t="str">
        <f t="shared" si="5"/>
        <v>NCX19J3</v>
      </c>
      <c r="AH62" s="277" t="str">
        <f t="shared" si="6"/>
        <v>S5</v>
      </c>
      <c r="AI62" s="277" t="str">
        <f t="shared" si="7"/>
        <v>S5</v>
      </c>
      <c r="AJ62" s="277" t="str">
        <f t="shared" si="8"/>
        <v/>
      </c>
      <c r="AK62" s="277" t="str">
        <f t="shared" si="9"/>
        <v>S5</v>
      </c>
      <c r="AL62" s="100"/>
      <c r="AM62" s="17">
        <v>57</v>
      </c>
      <c r="AN62" s="17">
        <f t="shared" si="16"/>
        <v>18</v>
      </c>
      <c r="AO62" s="17">
        <f t="shared" si="17"/>
        <v>18</v>
      </c>
      <c r="AP62" s="17" t="s">
        <v>319</v>
      </c>
      <c r="AQ62" s="17" t="str">
        <f t="shared" si="20"/>
        <v/>
      </c>
      <c r="AR62" s="17" t="str">
        <f t="shared" si="21"/>
        <v/>
      </c>
      <c r="AT62" s="227" t="str">
        <f t="shared" si="10"/>
        <v>S5</v>
      </c>
      <c r="AU62" s="227" t="str">
        <f t="shared" si="11"/>
        <v>S5</v>
      </c>
      <c r="AW62" s="232">
        <f t="shared" si="12"/>
        <v>0</v>
      </c>
      <c r="AX62" s="232">
        <f t="shared" si="13"/>
        <v>0</v>
      </c>
      <c r="AY62" s="232">
        <f t="shared" si="14"/>
        <v>0</v>
      </c>
      <c r="AZ62" s="232">
        <f t="shared" si="15"/>
        <v>0</v>
      </c>
    </row>
    <row r="63" spans="1:52">
      <c r="A63" s="23" t="str">
        <f>C63&amp;"x"&amp;TEXT(COUNTIF(C$5:C62,C63)+1,0)</f>
        <v>S5x13</v>
      </c>
      <c r="B63" s="24" t="str">
        <f>D63&amp;"x"&amp;TEXT(COUNTIF(D$5:D62,D63)+1,0)</f>
        <v>S5x13</v>
      </c>
      <c r="C63" s="25" t="s">
        <v>114</v>
      </c>
      <c r="D63" s="25" t="s">
        <v>114</v>
      </c>
      <c r="E63" s="130"/>
      <c r="F63" s="25" t="s">
        <v>110</v>
      </c>
      <c r="G63" s="188" t="s">
        <v>320</v>
      </c>
      <c r="H63" s="188" t="s">
        <v>321</v>
      </c>
      <c r="I63" s="188" t="s">
        <v>177</v>
      </c>
      <c r="J63" s="156">
        <v>37246</v>
      </c>
      <c r="K63" s="130"/>
      <c r="L63" s="26"/>
      <c r="M63" s="281" t="str">
        <f t="shared" si="0"/>
        <v>0</v>
      </c>
      <c r="N63" s="26"/>
      <c r="O63" s="186" t="str">
        <f t="shared" si="1"/>
        <v>0</v>
      </c>
      <c r="P63" s="26" t="s">
        <v>134</v>
      </c>
      <c r="Q63" s="26" t="s">
        <v>134</v>
      </c>
      <c r="R63" s="270"/>
      <c r="S63" s="282" t="str">
        <f t="shared" si="2"/>
        <v>S5</v>
      </c>
      <c r="T63" s="153"/>
      <c r="U63" s="27"/>
      <c r="V63" s="27"/>
      <c r="W63" s="271"/>
      <c r="X63" s="27"/>
      <c r="Y63" s="279"/>
      <c r="Z63" s="275">
        <f t="shared" si="3"/>
        <v>19.03</v>
      </c>
      <c r="AA63" s="276"/>
      <c r="AB63" s="276"/>
      <c r="AC63" s="276"/>
      <c r="AD63" s="276"/>
      <c r="AE63" s="276"/>
      <c r="AF63" s="277" t="str">
        <f t="shared" si="4"/>
        <v>NCX19J3</v>
      </c>
      <c r="AG63" s="277" t="str">
        <f t="shared" si="5"/>
        <v>NCX19J3</v>
      </c>
      <c r="AH63" s="277" t="str">
        <f t="shared" si="6"/>
        <v>A1</v>
      </c>
      <c r="AI63" s="277" t="str">
        <f t="shared" si="7"/>
        <v>A1</v>
      </c>
      <c r="AJ63" s="277" t="str">
        <f t="shared" si="8"/>
        <v/>
      </c>
      <c r="AK63" s="277" t="str">
        <f t="shared" si="9"/>
        <v>S5</v>
      </c>
      <c r="AL63" s="100"/>
      <c r="AM63" s="17">
        <v>58</v>
      </c>
      <c r="AN63" s="17">
        <f t="shared" si="16"/>
        <v>18</v>
      </c>
      <c r="AO63" s="17">
        <f t="shared" si="17"/>
        <v>18</v>
      </c>
      <c r="AP63" s="17" t="s">
        <v>322</v>
      </c>
      <c r="AQ63" s="17" t="str">
        <f t="shared" si="20"/>
        <v/>
      </c>
      <c r="AR63" s="17" t="str">
        <f t="shared" si="21"/>
        <v/>
      </c>
      <c r="AT63" s="227" t="str">
        <f t="shared" si="10"/>
        <v>S5</v>
      </c>
      <c r="AU63" s="227" t="str">
        <f t="shared" si="11"/>
        <v>S5</v>
      </c>
      <c r="AW63" s="232">
        <f t="shared" si="12"/>
        <v>0</v>
      </c>
      <c r="AX63" s="232">
        <f t="shared" si="13"/>
        <v>0</v>
      </c>
      <c r="AY63" s="232">
        <f t="shared" si="14"/>
        <v>0</v>
      </c>
      <c r="AZ63" s="232">
        <f t="shared" si="15"/>
        <v>0</v>
      </c>
    </row>
    <row r="64" spans="1:52">
      <c r="A64" s="23" t="str">
        <f>C64&amp;"x"&amp;TEXT(COUNTIF(C$5:C63,C64)+1,0)</f>
        <v>S6x1</v>
      </c>
      <c r="B64" s="24" t="str">
        <f>D64&amp;"x"&amp;TEXT(COUNTIF(D$5:D63,D64)+1,0)</f>
        <v>S6x1</v>
      </c>
      <c r="C64" s="25" t="s">
        <v>119</v>
      </c>
      <c r="D64" s="25" t="s">
        <v>119</v>
      </c>
      <c r="E64" s="130"/>
      <c r="F64" s="25" t="s">
        <v>46</v>
      </c>
      <c r="G64" s="188" t="s">
        <v>323</v>
      </c>
      <c r="H64" s="188" t="s">
        <v>324</v>
      </c>
      <c r="I64" s="188" t="s">
        <v>325</v>
      </c>
      <c r="J64" s="156">
        <v>36865</v>
      </c>
      <c r="K64" s="130"/>
      <c r="L64" s="26"/>
      <c r="M64" s="281" t="str">
        <f t="shared" si="0"/>
        <v>0</v>
      </c>
      <c r="N64" s="26"/>
      <c r="O64" s="186" t="str">
        <f t="shared" si="1"/>
        <v>0</v>
      </c>
      <c r="P64" s="26" t="s">
        <v>119</v>
      </c>
      <c r="Q64" s="26" t="s">
        <v>119</v>
      </c>
      <c r="R64" s="270"/>
      <c r="S64" s="282" t="str">
        <f t="shared" si="2"/>
        <v>S6</v>
      </c>
      <c r="T64" s="153"/>
      <c r="U64" s="27"/>
      <c r="V64" s="27"/>
      <c r="W64" s="271"/>
      <c r="X64" s="27"/>
      <c r="Y64" s="279"/>
      <c r="Z64" s="275">
        <f t="shared" si="3"/>
        <v>20.07</v>
      </c>
      <c r="AA64" s="276"/>
      <c r="AB64" s="276"/>
      <c r="AC64" s="276"/>
      <c r="AD64" s="276"/>
      <c r="AE64" s="276"/>
      <c r="AF64" s="277" t="str">
        <f t="shared" si="4"/>
        <v>NCX19J3</v>
      </c>
      <c r="AG64" s="277" t="str">
        <f t="shared" si="5"/>
        <v>NCX19J3</v>
      </c>
      <c r="AH64" s="277" t="str">
        <f t="shared" si="6"/>
        <v>S6</v>
      </c>
      <c r="AI64" s="277" t="str">
        <f t="shared" si="7"/>
        <v>S6</v>
      </c>
      <c r="AJ64" s="277" t="str">
        <f t="shared" si="8"/>
        <v/>
      </c>
      <c r="AK64" s="277" t="str">
        <f t="shared" si="9"/>
        <v>S6</v>
      </c>
      <c r="AL64" s="100"/>
      <c r="AM64" s="17">
        <v>59</v>
      </c>
      <c r="AN64" s="17">
        <f t="shared" si="16"/>
        <v>18</v>
      </c>
      <c r="AO64" s="17">
        <f t="shared" si="17"/>
        <v>18</v>
      </c>
      <c r="AP64" s="17" t="s">
        <v>326</v>
      </c>
      <c r="AQ64" s="17" t="str">
        <f t="shared" si="20"/>
        <v/>
      </c>
      <c r="AR64" s="17" t="str">
        <f t="shared" si="21"/>
        <v/>
      </c>
      <c r="AT64" s="227" t="str">
        <f t="shared" si="10"/>
        <v>S6</v>
      </c>
      <c r="AU64" s="227" t="str">
        <f t="shared" si="11"/>
        <v>S6</v>
      </c>
      <c r="AW64" s="232">
        <f t="shared" si="12"/>
        <v>0</v>
      </c>
      <c r="AX64" s="232">
        <f t="shared" si="13"/>
        <v>0</v>
      </c>
      <c r="AY64" s="232">
        <f t="shared" si="14"/>
        <v>0</v>
      </c>
      <c r="AZ64" s="232">
        <f t="shared" si="15"/>
        <v>0</v>
      </c>
    </row>
    <row r="65" spans="1:52">
      <c r="A65" s="23" t="str">
        <f>C65&amp;"x"&amp;TEXT(COUNTIF(C$5:C64,C65)+1,0)</f>
        <v>S6x2</v>
      </c>
      <c r="B65" s="24" t="str">
        <f>D65&amp;"x"&amp;TEXT(COUNTIF(D$5:D64,D65)+1,0)</f>
        <v>S6x2</v>
      </c>
      <c r="C65" s="25" t="s">
        <v>119</v>
      </c>
      <c r="D65" s="25" t="s">
        <v>119</v>
      </c>
      <c r="E65" s="130"/>
      <c r="F65" s="25" t="s">
        <v>46</v>
      </c>
      <c r="G65" s="188" t="s">
        <v>327</v>
      </c>
      <c r="H65" s="188" t="s">
        <v>328</v>
      </c>
      <c r="I65" s="188" t="s">
        <v>329</v>
      </c>
      <c r="J65" s="156">
        <v>37104</v>
      </c>
      <c r="K65" s="130"/>
      <c r="L65" s="26"/>
      <c r="M65" s="281" t="str">
        <f t="shared" si="0"/>
        <v>0</v>
      </c>
      <c r="N65" s="26"/>
      <c r="O65" s="186" t="str">
        <f t="shared" si="1"/>
        <v>0</v>
      </c>
      <c r="P65" s="26" t="s">
        <v>119</v>
      </c>
      <c r="Q65" s="26" t="s">
        <v>119</v>
      </c>
      <c r="R65" s="270"/>
      <c r="S65" s="282" t="str">
        <f t="shared" si="2"/>
        <v>S6</v>
      </c>
      <c r="T65" s="153"/>
      <c r="U65" s="27"/>
      <c r="V65" s="27"/>
      <c r="W65" s="271"/>
      <c r="X65" s="27"/>
      <c r="Y65" s="279"/>
      <c r="Z65" s="275">
        <f t="shared" si="3"/>
        <v>19.420000000000002</v>
      </c>
      <c r="AA65" s="276"/>
      <c r="AB65" s="276"/>
      <c r="AC65" s="276"/>
      <c r="AD65" s="276"/>
      <c r="AE65" s="276"/>
      <c r="AF65" s="277" t="str">
        <f t="shared" si="4"/>
        <v>NCX19J3</v>
      </c>
      <c r="AG65" s="277" t="str">
        <f t="shared" si="5"/>
        <v>NCX19J3</v>
      </c>
      <c r="AH65" s="277" t="str">
        <f t="shared" si="6"/>
        <v>S6</v>
      </c>
      <c r="AI65" s="277" t="str">
        <f t="shared" si="7"/>
        <v>S6</v>
      </c>
      <c r="AJ65" s="277" t="str">
        <f t="shared" si="8"/>
        <v/>
      </c>
      <c r="AK65" s="277" t="str">
        <f t="shared" si="9"/>
        <v>S6</v>
      </c>
      <c r="AL65" s="100"/>
      <c r="AM65" s="17">
        <v>60</v>
      </c>
      <c r="AN65" s="17">
        <f t="shared" si="16"/>
        <v>18</v>
      </c>
      <c r="AO65" s="17">
        <f t="shared" si="17"/>
        <v>18</v>
      </c>
      <c r="AP65" s="17" t="s">
        <v>330</v>
      </c>
      <c r="AQ65" s="17" t="str">
        <f t="shared" si="20"/>
        <v/>
      </c>
      <c r="AR65" s="17" t="str">
        <f t="shared" si="21"/>
        <v/>
      </c>
      <c r="AT65" s="227" t="str">
        <f t="shared" si="10"/>
        <v>S6</v>
      </c>
      <c r="AU65" s="227" t="str">
        <f t="shared" si="11"/>
        <v>S6</v>
      </c>
      <c r="AW65" s="232">
        <f t="shared" si="12"/>
        <v>0</v>
      </c>
      <c r="AX65" s="232">
        <f t="shared" si="13"/>
        <v>0</v>
      </c>
      <c r="AY65" s="232">
        <f t="shared" si="14"/>
        <v>0</v>
      </c>
      <c r="AZ65" s="232">
        <f t="shared" si="15"/>
        <v>0</v>
      </c>
    </row>
    <row r="66" spans="1:52">
      <c r="A66" s="23" t="str">
        <f>C66&amp;"x"&amp;TEXT(COUNTIF(C$5:C65,C66)+1,0)</f>
        <v>S6x3</v>
      </c>
      <c r="B66" s="24" t="str">
        <f>D66&amp;"x"&amp;TEXT(COUNTIF(D$5:D65,D66)+1,0)</f>
        <v>S6x3</v>
      </c>
      <c r="C66" s="25" t="s">
        <v>119</v>
      </c>
      <c r="D66" s="25" t="s">
        <v>119</v>
      </c>
      <c r="E66" s="130"/>
      <c r="F66" s="25" t="s">
        <v>46</v>
      </c>
      <c r="G66" s="188" t="s">
        <v>331</v>
      </c>
      <c r="H66" s="188" t="s">
        <v>332</v>
      </c>
      <c r="I66" s="188" t="s">
        <v>333</v>
      </c>
      <c r="J66" s="156">
        <v>37104</v>
      </c>
      <c r="K66" s="130"/>
      <c r="L66" s="26"/>
      <c r="M66" s="281" t="str">
        <f t="shared" si="0"/>
        <v>0</v>
      </c>
      <c r="N66" s="26"/>
      <c r="O66" s="186" t="str">
        <f t="shared" si="1"/>
        <v>0</v>
      </c>
      <c r="P66" s="26" t="s">
        <v>119</v>
      </c>
      <c r="Q66" s="26" t="s">
        <v>119</v>
      </c>
      <c r="R66" s="270"/>
      <c r="S66" s="282" t="str">
        <f t="shared" si="2"/>
        <v>S6</v>
      </c>
      <c r="T66" s="153"/>
      <c r="U66" s="27"/>
      <c r="V66" s="27"/>
      <c r="W66" s="271"/>
      <c r="X66" s="27"/>
      <c r="Y66" s="279"/>
      <c r="Z66" s="275">
        <f t="shared" si="3"/>
        <v>19.420000000000002</v>
      </c>
      <c r="AA66" s="276"/>
      <c r="AB66" s="276"/>
      <c r="AC66" s="276"/>
      <c r="AD66" s="276"/>
      <c r="AE66" s="276"/>
      <c r="AF66" s="277" t="str">
        <f t="shared" si="4"/>
        <v>NCX19J3</v>
      </c>
      <c r="AG66" s="277" t="str">
        <f t="shared" si="5"/>
        <v>NCX19J3</v>
      </c>
      <c r="AH66" s="277" t="str">
        <f t="shared" si="6"/>
        <v>S6</v>
      </c>
      <c r="AI66" s="277" t="str">
        <f t="shared" si="7"/>
        <v>S6</v>
      </c>
      <c r="AJ66" s="277" t="str">
        <f t="shared" si="8"/>
        <v/>
      </c>
      <c r="AK66" s="277" t="str">
        <f t="shared" si="9"/>
        <v>S6</v>
      </c>
      <c r="AL66" s="100"/>
      <c r="AM66" s="17">
        <v>61</v>
      </c>
      <c r="AN66" s="17">
        <f t="shared" si="16"/>
        <v>19</v>
      </c>
      <c r="AO66" s="17">
        <f t="shared" si="17"/>
        <v>19</v>
      </c>
      <c r="AP66" s="17" t="s">
        <v>334</v>
      </c>
      <c r="AQ66" s="17" t="str">
        <f t="shared" si="20"/>
        <v/>
      </c>
      <c r="AR66" s="17" t="str">
        <f t="shared" si="21"/>
        <v/>
      </c>
      <c r="AT66" s="227" t="str">
        <f t="shared" si="10"/>
        <v>S6</v>
      </c>
      <c r="AU66" s="227" t="str">
        <f t="shared" si="11"/>
        <v>S6</v>
      </c>
      <c r="AW66" s="232">
        <f t="shared" si="12"/>
        <v>0</v>
      </c>
      <c r="AX66" s="232">
        <f t="shared" si="13"/>
        <v>0</v>
      </c>
      <c r="AY66" s="232">
        <f t="shared" si="14"/>
        <v>0</v>
      </c>
      <c r="AZ66" s="232">
        <f t="shared" si="15"/>
        <v>0</v>
      </c>
    </row>
    <row r="67" spans="1:52">
      <c r="A67" s="23" t="str">
        <f>C67&amp;"x"&amp;TEXT(COUNTIF(C$5:C66,C67)+1,0)</f>
        <v>S6x4</v>
      </c>
      <c r="B67" s="24" t="str">
        <f>D67&amp;"x"&amp;TEXT(COUNTIF(D$5:D66,D67)+1,0)</f>
        <v>S6x4</v>
      </c>
      <c r="C67" s="25" t="s">
        <v>119</v>
      </c>
      <c r="D67" s="25" t="s">
        <v>119</v>
      </c>
      <c r="E67" s="130"/>
      <c r="F67" s="25" t="s">
        <v>46</v>
      </c>
      <c r="G67" s="188" t="s">
        <v>335</v>
      </c>
      <c r="H67" s="188" t="s">
        <v>336</v>
      </c>
      <c r="I67" s="188" t="s">
        <v>337</v>
      </c>
      <c r="J67" s="156">
        <v>37269</v>
      </c>
      <c r="K67" s="130"/>
      <c r="L67" s="26"/>
      <c r="M67" s="281" t="str">
        <f t="shared" si="0"/>
        <v>0</v>
      </c>
      <c r="N67" s="26"/>
      <c r="O67" s="186" t="str">
        <f t="shared" si="1"/>
        <v>0</v>
      </c>
      <c r="P67" s="26" t="s">
        <v>218</v>
      </c>
      <c r="Q67" s="26" t="s">
        <v>218</v>
      </c>
      <c r="R67" s="270"/>
      <c r="S67" s="282" t="str">
        <f t="shared" si="2"/>
        <v>S6</v>
      </c>
      <c r="T67" s="153"/>
      <c r="U67" s="27"/>
      <c r="V67" s="27"/>
      <c r="W67" s="271"/>
      <c r="X67" s="27"/>
      <c r="Y67" s="279"/>
      <c r="Z67" s="275">
        <f t="shared" si="3"/>
        <v>18.97</v>
      </c>
      <c r="AA67" s="276"/>
      <c r="AB67" s="276"/>
      <c r="AC67" s="276"/>
      <c r="AD67" s="276"/>
      <c r="AE67" s="276"/>
      <c r="AF67" s="277" t="str">
        <f t="shared" si="4"/>
        <v>NCX19J3</v>
      </c>
      <c r="AG67" s="277" t="str">
        <f t="shared" si="5"/>
        <v>NCX19J3</v>
      </c>
      <c r="AH67" s="277" t="str">
        <f t="shared" si="6"/>
        <v>A3</v>
      </c>
      <c r="AI67" s="277" t="str">
        <f t="shared" si="7"/>
        <v>A3</v>
      </c>
      <c r="AJ67" s="277" t="str">
        <f t="shared" si="8"/>
        <v/>
      </c>
      <c r="AK67" s="277" t="str">
        <f t="shared" si="9"/>
        <v>S6</v>
      </c>
      <c r="AL67" s="100"/>
      <c r="AM67" s="17">
        <v>62</v>
      </c>
      <c r="AN67" s="17">
        <f t="shared" si="16"/>
        <v>20</v>
      </c>
      <c r="AO67" s="17">
        <f t="shared" si="17"/>
        <v>20</v>
      </c>
      <c r="AP67" s="17" t="s">
        <v>338</v>
      </c>
      <c r="AQ67" s="17" t="str">
        <f t="shared" si="20"/>
        <v/>
      </c>
      <c r="AR67" s="17" t="str">
        <f t="shared" si="21"/>
        <v/>
      </c>
      <c r="AT67" s="227" t="str">
        <f t="shared" si="10"/>
        <v>S6</v>
      </c>
      <c r="AU67" s="227" t="str">
        <f t="shared" si="11"/>
        <v>S6</v>
      </c>
      <c r="AW67" s="232">
        <f t="shared" si="12"/>
        <v>0</v>
      </c>
      <c r="AX67" s="232">
        <f t="shared" si="13"/>
        <v>0</v>
      </c>
      <c r="AY67" s="232">
        <f t="shared" si="14"/>
        <v>0</v>
      </c>
      <c r="AZ67" s="232">
        <f t="shared" si="15"/>
        <v>0</v>
      </c>
    </row>
    <row r="68" spans="1:52">
      <c r="A68" s="23" t="str">
        <f>C68&amp;"x"&amp;TEXT(COUNTIF(C$5:C67,C68)+1,0)</f>
        <v>S6x5</v>
      </c>
      <c r="B68" s="24" t="str">
        <f>D68&amp;"x"&amp;TEXT(COUNTIF(D$5:D67,D68)+1,0)</f>
        <v>S6x5</v>
      </c>
      <c r="C68" s="25" t="s">
        <v>119</v>
      </c>
      <c r="D68" s="25" t="s">
        <v>119</v>
      </c>
      <c r="E68" s="130"/>
      <c r="F68" s="25" t="s">
        <v>46</v>
      </c>
      <c r="G68" s="188" t="s">
        <v>339</v>
      </c>
      <c r="H68" s="188" t="s">
        <v>340</v>
      </c>
      <c r="I68" s="188" t="s">
        <v>341</v>
      </c>
      <c r="J68" s="156">
        <v>37448</v>
      </c>
      <c r="K68" s="130"/>
      <c r="L68" s="26"/>
      <c r="M68" s="281" t="str">
        <f t="shared" si="0"/>
        <v>0</v>
      </c>
      <c r="N68" s="26"/>
      <c r="O68" s="186" t="str">
        <f t="shared" si="1"/>
        <v>0</v>
      </c>
      <c r="P68" s="26" t="s">
        <v>114</v>
      </c>
      <c r="Q68" s="26" t="s">
        <v>114</v>
      </c>
      <c r="R68" s="270"/>
      <c r="S68" s="282" t="str">
        <f t="shared" si="2"/>
        <v>S6</v>
      </c>
      <c r="T68" s="153"/>
      <c r="U68" s="27"/>
      <c r="V68" s="27"/>
      <c r="W68" s="271"/>
      <c r="X68" s="27"/>
      <c r="Y68" s="279"/>
      <c r="Z68" s="275">
        <f t="shared" si="3"/>
        <v>18.48</v>
      </c>
      <c r="AA68" s="276"/>
      <c r="AB68" s="276"/>
      <c r="AC68" s="276"/>
      <c r="AD68" s="276"/>
      <c r="AE68" s="276"/>
      <c r="AF68" s="277" t="str">
        <f t="shared" si="4"/>
        <v>NCX19J3</v>
      </c>
      <c r="AG68" s="277" t="str">
        <f t="shared" si="5"/>
        <v>NCX19J3</v>
      </c>
      <c r="AH68" s="277" t="str">
        <f t="shared" si="6"/>
        <v>S5</v>
      </c>
      <c r="AI68" s="277" t="str">
        <f t="shared" si="7"/>
        <v>S5</v>
      </c>
      <c r="AJ68" s="277" t="str">
        <f t="shared" si="8"/>
        <v/>
      </c>
      <c r="AK68" s="277" t="str">
        <f t="shared" si="9"/>
        <v>S6</v>
      </c>
      <c r="AL68" s="100"/>
      <c r="AM68" s="17">
        <v>63</v>
      </c>
      <c r="AN68" s="17">
        <f t="shared" si="16"/>
        <v>21</v>
      </c>
      <c r="AO68" s="17">
        <f t="shared" si="17"/>
        <v>21</v>
      </c>
      <c r="AP68" s="17" t="s">
        <v>342</v>
      </c>
      <c r="AQ68" s="17" t="str">
        <f t="shared" si="20"/>
        <v/>
      </c>
      <c r="AR68" s="17" t="str">
        <f t="shared" si="21"/>
        <v/>
      </c>
      <c r="AT68" s="227" t="str">
        <f t="shared" si="10"/>
        <v>S6</v>
      </c>
      <c r="AU68" s="227" t="str">
        <f t="shared" si="11"/>
        <v>S6</v>
      </c>
      <c r="AW68" s="232">
        <f t="shared" si="12"/>
        <v>0</v>
      </c>
      <c r="AX68" s="232">
        <f t="shared" si="13"/>
        <v>0</v>
      </c>
      <c r="AY68" s="232">
        <f t="shared" si="14"/>
        <v>0</v>
      </c>
      <c r="AZ68" s="232">
        <f t="shared" si="15"/>
        <v>0</v>
      </c>
    </row>
    <row r="69" spans="1:52">
      <c r="A69" s="23" t="str">
        <f>C69&amp;"x"&amp;TEXT(COUNTIF(C$5:C68,C69)+1,0)</f>
        <v>S6x6</v>
      </c>
      <c r="B69" s="24" t="str">
        <f>D69&amp;"x"&amp;TEXT(COUNTIF(D$5:D68,D69)+1,0)</f>
        <v>S6x6</v>
      </c>
      <c r="C69" s="25" t="s">
        <v>119</v>
      </c>
      <c r="D69" s="25" t="s">
        <v>119</v>
      </c>
      <c r="E69" s="130"/>
      <c r="F69" s="25" t="s">
        <v>46</v>
      </c>
      <c r="G69" s="188" t="s">
        <v>343</v>
      </c>
      <c r="H69" s="188" t="s">
        <v>344</v>
      </c>
      <c r="I69" s="188" t="s">
        <v>345</v>
      </c>
      <c r="J69" s="156">
        <v>37702</v>
      </c>
      <c r="K69" s="130"/>
      <c r="L69" s="26"/>
      <c r="M69" s="281" t="str">
        <f t="shared" ref="M69:M132" si="22">LEFT(L69&amp;"0",1)</f>
        <v>0</v>
      </c>
      <c r="N69" s="26"/>
      <c r="O69" s="186" t="str">
        <f t="shared" ref="O69:O132" si="23">LEFT(N69&amp;"0",1)</f>
        <v>0</v>
      </c>
      <c r="P69" s="26" t="s">
        <v>218</v>
      </c>
      <c r="Q69" s="26" t="s">
        <v>218</v>
      </c>
      <c r="R69" s="270"/>
      <c r="S69" s="282" t="str">
        <f t="shared" ref="S69:S132" si="24">IF(C69=0,"",C69)</f>
        <v>S6</v>
      </c>
      <c r="T69" s="153"/>
      <c r="U69" s="27"/>
      <c r="V69" s="27"/>
      <c r="W69" s="271"/>
      <c r="X69" s="27"/>
      <c r="Y69" s="279"/>
      <c r="Z69" s="275">
        <f t="shared" ref="Z69:Z132" si="25">lft(J69,Peildatum)</f>
        <v>17.78</v>
      </c>
      <c r="AA69" s="276"/>
      <c r="AB69" s="276"/>
      <c r="AC69" s="276"/>
      <c r="AD69" s="276"/>
      <c r="AE69" s="276"/>
      <c r="AF69" s="277" t="str">
        <f t="shared" ref="AF69:AF132" si="26">IFERROR(VLOOKUP(M69,CbRc,2,0),"")</f>
        <v>NCX19J3</v>
      </c>
      <c r="AG69" s="277" t="str">
        <f t="shared" ref="AG69:AG132" si="27">IFERROR(VLOOKUP(O69,CbRc,2,0),"")</f>
        <v>NCX19J3</v>
      </c>
      <c r="AH69" s="277" t="str">
        <f t="shared" ref="AH69:AH132" si="28">IF(ISNA(VLOOKUP($AF69&amp;P69,IsTm1A,1,0)),"",P69)</f>
        <v>A3</v>
      </c>
      <c r="AI69" s="277" t="str">
        <f t="shared" ref="AI69:AI132" si="29">IF(ISNA(VLOOKUP($AF69&amp;Q69,IsTm2D,1,0)),"",Q69)</f>
        <v>A3</v>
      </c>
      <c r="AJ69" s="277" t="str">
        <f t="shared" ref="AJ69:AJ132" si="30">IF(ISNA(VLOOKUP($AF69&amp;R69,IsTm3G,1,0)),"",R69)</f>
        <v/>
      </c>
      <c r="AK69" s="277" t="str">
        <f t="shared" ref="AK69:AK132" si="31">IF(ISNA(VLOOKUP($AG69&amp;S69,IsTm4J,1,0)),"",S69)</f>
        <v>S6</v>
      </c>
      <c r="AL69" s="100"/>
      <c r="AM69" s="17">
        <v>64</v>
      </c>
      <c r="AN69" s="17">
        <f t="shared" si="16"/>
        <v>22</v>
      </c>
      <c r="AO69" s="17">
        <f t="shared" si="17"/>
        <v>22</v>
      </c>
      <c r="AP69" s="17" t="s">
        <v>346</v>
      </c>
      <c r="AQ69" s="17" t="str">
        <f t="shared" si="20"/>
        <v/>
      </c>
      <c r="AR69" s="17" t="str">
        <f t="shared" si="21"/>
        <v/>
      </c>
      <c r="AT69" s="227" t="str">
        <f t="shared" ref="AT69:AT132" si="32">IF(C69="","",IFERROR(VLOOKUP(C69,AQ:AQ,1,0),"FOUT"))</f>
        <v>S6</v>
      </c>
      <c r="AU69" s="227" t="str">
        <f t="shared" ref="AU69:AU132" si="33">IF(D69="","",IFERROR(VLOOKUP(D69,AR:AR,1,0),"FOUT"))</f>
        <v>S6</v>
      </c>
      <c r="AW69" s="232">
        <f t="shared" ref="AW69:AW132" si="34">IF(OR(P69="",U69=""),0,SUMIFS(U$5:U$1004,$M$5:$M$1004,$M69,P$5:P$1004,P69))</f>
        <v>0</v>
      </c>
      <c r="AX69" s="232">
        <f t="shared" ref="AX69:AX132" si="35">IF(OR(Q69="",V69=""),0,SUMIFS(V$5:V$1004,$M$5:$M$1004,$M69,Q$5:Q$1004,Q69))</f>
        <v>0</v>
      </c>
      <c r="AY69" s="232">
        <f t="shared" ref="AY69:AY132" si="36">IF(OR(R69="",W69=""),0,SUMIFS(W$5:W$1004,$M$5:$M$1004,$M69,R$5:R$1004,R69))</f>
        <v>0</v>
      </c>
      <c r="AZ69" s="232">
        <f t="shared" ref="AZ69:AZ132" si="37">IF(OR(S69="",X69=""),0,SUMIFS(X$5:X$1004,$O$5:$O$1004,$O69,S$5:S$1004,S69))</f>
        <v>0</v>
      </c>
    </row>
    <row r="70" spans="1:52">
      <c r="A70" s="23" t="str">
        <f>C70&amp;"x"&amp;TEXT(COUNTIF(C$5:C69,C70)+1,0)</f>
        <v>S6x7</v>
      </c>
      <c r="B70" s="24" t="str">
        <f>D70&amp;"x"&amp;TEXT(COUNTIF(D$5:D69,D70)+1,0)</f>
        <v>S6x7</v>
      </c>
      <c r="C70" s="25" t="s">
        <v>119</v>
      </c>
      <c r="D70" s="25" t="s">
        <v>119</v>
      </c>
      <c r="E70" s="130"/>
      <c r="F70" s="25" t="s">
        <v>110</v>
      </c>
      <c r="G70" s="188" t="s">
        <v>347</v>
      </c>
      <c r="H70" s="188" t="s">
        <v>348</v>
      </c>
      <c r="I70" s="188" t="s">
        <v>349</v>
      </c>
      <c r="J70" s="156">
        <v>36308</v>
      </c>
      <c r="K70" s="130"/>
      <c r="L70" s="26"/>
      <c r="M70" s="281" t="str">
        <f t="shared" si="22"/>
        <v>0</v>
      </c>
      <c r="N70" s="26"/>
      <c r="O70" s="186" t="str">
        <f t="shared" si="23"/>
        <v>0</v>
      </c>
      <c r="P70" s="26" t="s">
        <v>119</v>
      </c>
      <c r="Q70" s="26" t="s">
        <v>119</v>
      </c>
      <c r="R70" s="270"/>
      <c r="S70" s="282" t="str">
        <f t="shared" si="24"/>
        <v>S6</v>
      </c>
      <c r="T70" s="153"/>
      <c r="U70" s="27"/>
      <c r="V70" s="27"/>
      <c r="W70" s="271"/>
      <c r="X70" s="27"/>
      <c r="Y70" s="279"/>
      <c r="Z70" s="275">
        <f t="shared" si="25"/>
        <v>21.6</v>
      </c>
      <c r="AA70" s="276"/>
      <c r="AB70" s="276"/>
      <c r="AC70" s="276"/>
      <c r="AD70" s="276"/>
      <c r="AE70" s="276"/>
      <c r="AF70" s="277" t="str">
        <f t="shared" si="26"/>
        <v>NCX19J3</v>
      </c>
      <c r="AG70" s="277" t="str">
        <f t="shared" si="27"/>
        <v>NCX19J3</v>
      </c>
      <c r="AH70" s="277" t="str">
        <f t="shared" si="28"/>
        <v>S6</v>
      </c>
      <c r="AI70" s="277" t="str">
        <f t="shared" si="29"/>
        <v>S6</v>
      </c>
      <c r="AJ70" s="277" t="str">
        <f t="shared" si="30"/>
        <v/>
      </c>
      <c r="AK70" s="277" t="str">
        <f t="shared" si="31"/>
        <v>S6</v>
      </c>
      <c r="AL70" s="100"/>
      <c r="AM70" s="17">
        <v>65</v>
      </c>
      <c r="AN70" s="17">
        <f t="shared" ref="AN70:AN104" si="38">AN69+IF(COUNTIF(C:C,AP70)=0,0,1)</f>
        <v>22</v>
      </c>
      <c r="AO70" s="17">
        <f t="shared" ref="AO70:AO104" si="39">AO69+IF(COUNTIF(D:D,AP70)=0,0,1)</f>
        <v>22</v>
      </c>
      <c r="AP70" s="17" t="s">
        <v>350</v>
      </c>
      <c r="AQ70" s="17" t="str">
        <f t="shared" ref="AQ70:AQ101" si="40">IFERROR(VLOOKUP(AM70,AN:AP,3,0),"")</f>
        <v/>
      </c>
      <c r="AR70" s="17" t="str">
        <f t="shared" ref="AR70:AR101" si="41">IFERROR(VLOOKUP(AM70,AO:AQ,2,0),"")</f>
        <v/>
      </c>
      <c r="AT70" s="227" t="str">
        <f t="shared" si="32"/>
        <v>S6</v>
      </c>
      <c r="AU70" s="227" t="str">
        <f t="shared" si="33"/>
        <v>S6</v>
      </c>
      <c r="AW70" s="232">
        <f t="shared" si="34"/>
        <v>0</v>
      </c>
      <c r="AX70" s="232">
        <f t="shared" si="35"/>
        <v>0</v>
      </c>
      <c r="AY70" s="232">
        <f t="shared" si="36"/>
        <v>0</v>
      </c>
      <c r="AZ70" s="232">
        <f t="shared" si="37"/>
        <v>0</v>
      </c>
    </row>
    <row r="71" spans="1:52">
      <c r="A71" s="23" t="str">
        <f>C71&amp;"x"&amp;TEXT(COUNTIF(C$5:C70,C71)+1,0)</f>
        <v>S6x8</v>
      </c>
      <c r="B71" s="24" t="str">
        <f>D71&amp;"x"&amp;TEXT(COUNTIF(D$5:D70,D71)+1,0)</f>
        <v>S6x8</v>
      </c>
      <c r="C71" s="25" t="s">
        <v>119</v>
      </c>
      <c r="D71" s="25" t="s">
        <v>119</v>
      </c>
      <c r="E71" s="130"/>
      <c r="F71" s="25" t="s">
        <v>110</v>
      </c>
      <c r="G71" s="188" t="s">
        <v>351</v>
      </c>
      <c r="H71" s="188" t="s">
        <v>352</v>
      </c>
      <c r="I71" s="188" t="s">
        <v>353</v>
      </c>
      <c r="J71" s="156">
        <v>36465</v>
      </c>
      <c r="K71" s="130"/>
      <c r="L71" s="26"/>
      <c r="M71" s="281" t="str">
        <f t="shared" si="22"/>
        <v>0</v>
      </c>
      <c r="N71" s="26"/>
      <c r="O71" s="186" t="str">
        <f t="shared" si="23"/>
        <v>0</v>
      </c>
      <c r="P71" s="26" t="s">
        <v>119</v>
      </c>
      <c r="Q71" s="26" t="s">
        <v>119</v>
      </c>
      <c r="R71" s="270"/>
      <c r="S71" s="282" t="str">
        <f t="shared" si="24"/>
        <v>S6</v>
      </c>
      <c r="T71" s="153"/>
      <c r="U71" s="27"/>
      <c r="V71" s="27"/>
      <c r="W71" s="271"/>
      <c r="X71" s="27"/>
      <c r="Y71" s="279"/>
      <c r="Z71" s="275">
        <f t="shared" si="25"/>
        <v>21.17</v>
      </c>
      <c r="AA71" s="276"/>
      <c r="AB71" s="276"/>
      <c r="AC71" s="276"/>
      <c r="AD71" s="276"/>
      <c r="AE71" s="276"/>
      <c r="AF71" s="277" t="str">
        <f t="shared" si="26"/>
        <v>NCX19J3</v>
      </c>
      <c r="AG71" s="277" t="str">
        <f t="shared" si="27"/>
        <v>NCX19J3</v>
      </c>
      <c r="AH71" s="277" t="str">
        <f t="shared" si="28"/>
        <v>S6</v>
      </c>
      <c r="AI71" s="277" t="str">
        <f t="shared" si="29"/>
        <v>S6</v>
      </c>
      <c r="AJ71" s="277" t="str">
        <f t="shared" si="30"/>
        <v/>
      </c>
      <c r="AK71" s="277" t="str">
        <f t="shared" si="31"/>
        <v>S6</v>
      </c>
      <c r="AL71" s="100"/>
      <c r="AM71" s="17">
        <v>66</v>
      </c>
      <c r="AN71" s="17">
        <f t="shared" si="38"/>
        <v>22</v>
      </c>
      <c r="AO71" s="17">
        <f t="shared" si="39"/>
        <v>22</v>
      </c>
      <c r="AP71" s="17" t="s">
        <v>354</v>
      </c>
      <c r="AQ71" s="17" t="str">
        <f t="shared" si="40"/>
        <v/>
      </c>
      <c r="AR71" s="17" t="str">
        <f t="shared" si="41"/>
        <v/>
      </c>
      <c r="AT71" s="227" t="str">
        <f t="shared" si="32"/>
        <v>S6</v>
      </c>
      <c r="AU71" s="227" t="str">
        <f t="shared" si="33"/>
        <v>S6</v>
      </c>
      <c r="AW71" s="232">
        <f t="shared" si="34"/>
        <v>0</v>
      </c>
      <c r="AX71" s="232">
        <f t="shared" si="35"/>
        <v>0</v>
      </c>
      <c r="AY71" s="232">
        <f t="shared" si="36"/>
        <v>0</v>
      </c>
      <c r="AZ71" s="232">
        <f t="shared" si="37"/>
        <v>0</v>
      </c>
    </row>
    <row r="72" spans="1:52">
      <c r="A72" s="23" t="str">
        <f>C72&amp;"x"&amp;TEXT(COUNTIF(C$5:C71,C72)+1,0)</f>
        <v>S6x9</v>
      </c>
      <c r="B72" s="24" t="str">
        <f>D72&amp;"x"&amp;TEXT(COUNTIF(D$5:D71,D72)+1,0)</f>
        <v>S6x9</v>
      </c>
      <c r="C72" s="25" t="s">
        <v>119</v>
      </c>
      <c r="D72" s="25" t="s">
        <v>119</v>
      </c>
      <c r="E72" s="130"/>
      <c r="F72" s="25" t="s">
        <v>110</v>
      </c>
      <c r="G72" s="188" t="s">
        <v>355</v>
      </c>
      <c r="H72" s="188" t="s">
        <v>356</v>
      </c>
      <c r="I72" s="188" t="s">
        <v>357</v>
      </c>
      <c r="J72" s="156">
        <v>36605</v>
      </c>
      <c r="K72" s="130"/>
      <c r="L72" s="26"/>
      <c r="M72" s="281" t="str">
        <f t="shared" si="22"/>
        <v>0</v>
      </c>
      <c r="N72" s="26"/>
      <c r="O72" s="186" t="str">
        <f t="shared" si="23"/>
        <v>0</v>
      </c>
      <c r="P72" s="26" t="s">
        <v>119</v>
      </c>
      <c r="Q72" s="26" t="s">
        <v>119</v>
      </c>
      <c r="R72" s="270"/>
      <c r="S72" s="282" t="str">
        <f t="shared" si="24"/>
        <v>S6</v>
      </c>
      <c r="T72" s="153"/>
      <c r="U72" s="27"/>
      <c r="V72" s="27"/>
      <c r="W72" s="271"/>
      <c r="X72" s="27"/>
      <c r="Y72" s="279"/>
      <c r="Z72" s="275">
        <f t="shared" si="25"/>
        <v>20.78</v>
      </c>
      <c r="AA72" s="276"/>
      <c r="AB72" s="276"/>
      <c r="AC72" s="276"/>
      <c r="AD72" s="276"/>
      <c r="AE72" s="276"/>
      <c r="AF72" s="277" t="str">
        <f t="shared" si="26"/>
        <v>NCX19J3</v>
      </c>
      <c r="AG72" s="277" t="str">
        <f t="shared" si="27"/>
        <v>NCX19J3</v>
      </c>
      <c r="AH72" s="277" t="str">
        <f t="shared" si="28"/>
        <v>S6</v>
      </c>
      <c r="AI72" s="277" t="str">
        <f t="shared" si="29"/>
        <v>S6</v>
      </c>
      <c r="AJ72" s="277" t="str">
        <f t="shared" si="30"/>
        <v/>
      </c>
      <c r="AK72" s="277" t="str">
        <f t="shared" si="31"/>
        <v>S6</v>
      </c>
      <c r="AL72" s="100"/>
      <c r="AM72" s="17">
        <v>67</v>
      </c>
      <c r="AN72" s="17">
        <f t="shared" si="38"/>
        <v>22</v>
      </c>
      <c r="AO72" s="17">
        <f t="shared" si="39"/>
        <v>22</v>
      </c>
      <c r="AP72" s="17" t="s">
        <v>358</v>
      </c>
      <c r="AQ72" s="17" t="str">
        <f t="shared" si="40"/>
        <v/>
      </c>
      <c r="AR72" s="17" t="str">
        <f t="shared" si="41"/>
        <v/>
      </c>
      <c r="AT72" s="227" t="str">
        <f t="shared" si="32"/>
        <v>S6</v>
      </c>
      <c r="AU72" s="227" t="str">
        <f t="shared" si="33"/>
        <v>S6</v>
      </c>
      <c r="AW72" s="232">
        <f t="shared" si="34"/>
        <v>0</v>
      </c>
      <c r="AX72" s="232">
        <f t="shared" si="35"/>
        <v>0</v>
      </c>
      <c r="AY72" s="232">
        <f t="shared" si="36"/>
        <v>0</v>
      </c>
      <c r="AZ72" s="232">
        <f t="shared" si="37"/>
        <v>0</v>
      </c>
    </row>
    <row r="73" spans="1:52">
      <c r="A73" s="23" t="str">
        <f>C73&amp;"x"&amp;TEXT(COUNTIF(C$5:C72,C73)+1,0)</f>
        <v>S6x10</v>
      </c>
      <c r="B73" s="24" t="str">
        <f>D73&amp;"x"&amp;TEXT(COUNTIF(D$5:D72,D73)+1,0)</f>
        <v>S6x10</v>
      </c>
      <c r="C73" s="25" t="s">
        <v>119</v>
      </c>
      <c r="D73" s="25" t="s">
        <v>119</v>
      </c>
      <c r="E73" s="130"/>
      <c r="F73" s="25" t="s">
        <v>110</v>
      </c>
      <c r="G73" s="188" t="s">
        <v>359</v>
      </c>
      <c r="H73" s="188" t="s">
        <v>360</v>
      </c>
      <c r="I73" s="188" t="s">
        <v>361</v>
      </c>
      <c r="J73" s="156">
        <v>36666</v>
      </c>
      <c r="K73" s="130"/>
      <c r="L73" s="26"/>
      <c r="M73" s="281" t="str">
        <f t="shared" si="22"/>
        <v>0</v>
      </c>
      <c r="N73" s="26"/>
      <c r="O73" s="186" t="str">
        <f t="shared" si="23"/>
        <v>0</v>
      </c>
      <c r="P73" s="26" t="s">
        <v>119</v>
      </c>
      <c r="Q73" s="26" t="s">
        <v>119</v>
      </c>
      <c r="R73" s="270"/>
      <c r="S73" s="282" t="str">
        <f t="shared" si="24"/>
        <v>S6</v>
      </c>
      <c r="T73" s="153"/>
      <c r="U73" s="27"/>
      <c r="V73" s="27"/>
      <c r="W73" s="271"/>
      <c r="X73" s="27"/>
      <c r="Y73" s="279"/>
      <c r="Z73" s="275">
        <f t="shared" si="25"/>
        <v>20.62</v>
      </c>
      <c r="AA73" s="276"/>
      <c r="AB73" s="276"/>
      <c r="AC73" s="276"/>
      <c r="AD73" s="276"/>
      <c r="AE73" s="276"/>
      <c r="AF73" s="277" t="str">
        <f t="shared" si="26"/>
        <v>NCX19J3</v>
      </c>
      <c r="AG73" s="277" t="str">
        <f t="shared" si="27"/>
        <v>NCX19J3</v>
      </c>
      <c r="AH73" s="277" t="str">
        <f t="shared" si="28"/>
        <v>S6</v>
      </c>
      <c r="AI73" s="277" t="str">
        <f t="shared" si="29"/>
        <v>S6</v>
      </c>
      <c r="AJ73" s="277" t="str">
        <f t="shared" si="30"/>
        <v/>
      </c>
      <c r="AK73" s="277" t="str">
        <f t="shared" si="31"/>
        <v>S6</v>
      </c>
      <c r="AL73" s="100"/>
      <c r="AM73" s="17">
        <v>68</v>
      </c>
      <c r="AN73" s="17">
        <f t="shared" si="38"/>
        <v>22</v>
      </c>
      <c r="AO73" s="17">
        <f t="shared" si="39"/>
        <v>22</v>
      </c>
      <c r="AP73" s="17" t="s">
        <v>362</v>
      </c>
      <c r="AQ73" s="17" t="str">
        <f t="shared" si="40"/>
        <v/>
      </c>
      <c r="AR73" s="17" t="str">
        <f t="shared" si="41"/>
        <v/>
      </c>
      <c r="AT73" s="227" t="str">
        <f t="shared" si="32"/>
        <v>S6</v>
      </c>
      <c r="AU73" s="227" t="str">
        <f t="shared" si="33"/>
        <v>S6</v>
      </c>
      <c r="AW73" s="232">
        <f t="shared" si="34"/>
        <v>0</v>
      </c>
      <c r="AX73" s="232">
        <f t="shared" si="35"/>
        <v>0</v>
      </c>
      <c r="AY73" s="232">
        <f t="shared" si="36"/>
        <v>0</v>
      </c>
      <c r="AZ73" s="232">
        <f t="shared" si="37"/>
        <v>0</v>
      </c>
    </row>
    <row r="74" spans="1:52">
      <c r="A74" s="23" t="str">
        <f>C74&amp;"x"&amp;TEXT(COUNTIF(C$5:C73,C74)+1,0)</f>
        <v>S6x11</v>
      </c>
      <c r="B74" s="24" t="str">
        <f>D74&amp;"x"&amp;TEXT(COUNTIF(D$5:D73,D74)+1,0)</f>
        <v>S6x11</v>
      </c>
      <c r="C74" s="25" t="s">
        <v>119</v>
      </c>
      <c r="D74" s="25" t="s">
        <v>119</v>
      </c>
      <c r="E74" s="130"/>
      <c r="F74" s="25" t="s">
        <v>110</v>
      </c>
      <c r="G74" s="188" t="s">
        <v>363</v>
      </c>
      <c r="H74" s="188" t="s">
        <v>364</v>
      </c>
      <c r="I74" s="188" t="s">
        <v>314</v>
      </c>
      <c r="J74" s="156">
        <v>36929</v>
      </c>
      <c r="K74" s="130"/>
      <c r="L74" s="26"/>
      <c r="M74" s="281" t="str">
        <f t="shared" si="22"/>
        <v>0</v>
      </c>
      <c r="N74" s="26"/>
      <c r="O74" s="186" t="str">
        <f t="shared" si="23"/>
        <v>0</v>
      </c>
      <c r="P74" s="26" t="s">
        <v>119</v>
      </c>
      <c r="Q74" s="26" t="s">
        <v>119</v>
      </c>
      <c r="R74" s="270"/>
      <c r="S74" s="282" t="str">
        <f t="shared" si="24"/>
        <v>S6</v>
      </c>
      <c r="T74" s="153"/>
      <c r="U74" s="27"/>
      <c r="V74" s="27"/>
      <c r="W74" s="271"/>
      <c r="X74" s="27"/>
      <c r="Y74" s="279"/>
      <c r="Z74" s="275">
        <f t="shared" si="25"/>
        <v>19.899999999999999</v>
      </c>
      <c r="AA74" s="276"/>
      <c r="AB74" s="276"/>
      <c r="AC74" s="276"/>
      <c r="AD74" s="276"/>
      <c r="AE74" s="276"/>
      <c r="AF74" s="277" t="str">
        <f t="shared" si="26"/>
        <v>NCX19J3</v>
      </c>
      <c r="AG74" s="277" t="str">
        <f t="shared" si="27"/>
        <v>NCX19J3</v>
      </c>
      <c r="AH74" s="277" t="str">
        <f t="shared" si="28"/>
        <v>S6</v>
      </c>
      <c r="AI74" s="277" t="str">
        <f t="shared" si="29"/>
        <v>S6</v>
      </c>
      <c r="AJ74" s="277" t="str">
        <f t="shared" si="30"/>
        <v/>
      </c>
      <c r="AK74" s="277" t="str">
        <f t="shared" si="31"/>
        <v>S6</v>
      </c>
      <c r="AL74" s="100"/>
      <c r="AM74" s="17">
        <v>69</v>
      </c>
      <c r="AN74" s="17">
        <f t="shared" si="38"/>
        <v>22</v>
      </c>
      <c r="AO74" s="17">
        <f t="shared" si="39"/>
        <v>22</v>
      </c>
      <c r="AP74" s="17" t="s">
        <v>365</v>
      </c>
      <c r="AQ74" s="17" t="str">
        <f t="shared" si="40"/>
        <v/>
      </c>
      <c r="AR74" s="17" t="str">
        <f t="shared" si="41"/>
        <v/>
      </c>
      <c r="AT74" s="227" t="str">
        <f t="shared" si="32"/>
        <v>S6</v>
      </c>
      <c r="AU74" s="227" t="str">
        <f t="shared" si="33"/>
        <v>S6</v>
      </c>
      <c r="AW74" s="232">
        <f t="shared" si="34"/>
        <v>0</v>
      </c>
      <c r="AX74" s="232">
        <f t="shared" si="35"/>
        <v>0</v>
      </c>
      <c r="AY74" s="232">
        <f t="shared" si="36"/>
        <v>0</v>
      </c>
      <c r="AZ74" s="232">
        <f t="shared" si="37"/>
        <v>0</v>
      </c>
    </row>
    <row r="75" spans="1:52">
      <c r="A75" s="23" t="str">
        <f>C75&amp;"x"&amp;TEXT(COUNTIF(C$5:C74,C75)+1,0)</f>
        <v>MW1x1</v>
      </c>
      <c r="B75" s="24" t="str">
        <f>D75&amp;"x"&amp;TEXT(COUNTIF(D$5:D74,D75)+1,0)</f>
        <v>MW1x1</v>
      </c>
      <c r="C75" s="25" t="s">
        <v>163</v>
      </c>
      <c r="D75" s="25" t="s">
        <v>163</v>
      </c>
      <c r="E75" s="130"/>
      <c r="F75" s="25" t="s">
        <v>46</v>
      </c>
      <c r="G75" s="188" t="s">
        <v>366</v>
      </c>
      <c r="H75" s="188" t="s">
        <v>367</v>
      </c>
      <c r="I75" s="188" t="s">
        <v>368</v>
      </c>
      <c r="J75" s="156">
        <v>27135</v>
      </c>
      <c r="K75" s="130"/>
      <c r="L75" s="26"/>
      <c r="M75" s="281" t="str">
        <f t="shared" si="22"/>
        <v>0</v>
      </c>
      <c r="N75" s="26"/>
      <c r="O75" s="186" t="str">
        <f t="shared" si="23"/>
        <v>0</v>
      </c>
      <c r="P75" s="26" t="s">
        <v>163</v>
      </c>
      <c r="Q75" s="26" t="s">
        <v>49</v>
      </c>
      <c r="R75" s="270"/>
      <c r="S75" s="282" t="str">
        <f t="shared" si="24"/>
        <v>MW1</v>
      </c>
      <c r="T75" s="153"/>
      <c r="U75" s="27"/>
      <c r="V75" s="27"/>
      <c r="W75" s="271"/>
      <c r="X75" s="27"/>
      <c r="Y75" s="279"/>
      <c r="Z75" s="275">
        <f t="shared" si="25"/>
        <v>46.71</v>
      </c>
      <c r="AA75" s="276"/>
      <c r="AB75" s="276"/>
      <c r="AC75" s="276"/>
      <c r="AD75" s="276"/>
      <c r="AE75" s="276"/>
      <c r="AF75" s="277" t="str">
        <f t="shared" si="26"/>
        <v>NCX19J3</v>
      </c>
      <c r="AG75" s="277" t="str">
        <f t="shared" si="27"/>
        <v>NCX19J3</v>
      </c>
      <c r="AH75" s="277" t="str">
        <f t="shared" si="28"/>
        <v>MW1</v>
      </c>
      <c r="AI75" s="277" t="str">
        <f t="shared" si="29"/>
        <v/>
      </c>
      <c r="AJ75" s="277" t="str">
        <f t="shared" si="30"/>
        <v/>
      </c>
      <c r="AK75" s="277" t="str">
        <f t="shared" si="31"/>
        <v>MW1</v>
      </c>
      <c r="AL75" s="100"/>
      <c r="AM75" s="17">
        <v>70</v>
      </c>
      <c r="AN75" s="17">
        <f t="shared" si="38"/>
        <v>22</v>
      </c>
      <c r="AO75" s="17">
        <f t="shared" si="39"/>
        <v>22</v>
      </c>
      <c r="AP75" s="17" t="s">
        <v>369</v>
      </c>
      <c r="AQ75" s="17" t="str">
        <f t="shared" si="40"/>
        <v/>
      </c>
      <c r="AR75" s="17" t="str">
        <f t="shared" si="41"/>
        <v/>
      </c>
      <c r="AT75" s="227" t="str">
        <f t="shared" si="32"/>
        <v>MW1</v>
      </c>
      <c r="AU75" s="227" t="str">
        <f t="shared" si="33"/>
        <v>MW1</v>
      </c>
      <c r="AW75" s="232">
        <f t="shared" si="34"/>
        <v>0</v>
      </c>
      <c r="AX75" s="232">
        <f t="shared" si="35"/>
        <v>0</v>
      </c>
      <c r="AY75" s="232">
        <f t="shared" si="36"/>
        <v>0</v>
      </c>
      <c r="AZ75" s="232">
        <f t="shared" si="37"/>
        <v>0</v>
      </c>
    </row>
    <row r="76" spans="1:52">
      <c r="A76" s="23" t="str">
        <f>C76&amp;"x"&amp;TEXT(COUNTIF(C$5:C75,C76)+1,0)</f>
        <v>MW1x2</v>
      </c>
      <c r="B76" s="24" t="str">
        <f>D76&amp;"x"&amp;TEXT(COUNTIF(D$5:D75,D76)+1,0)</f>
        <v>MW1x2</v>
      </c>
      <c r="C76" s="25" t="s">
        <v>163</v>
      </c>
      <c r="D76" s="25" t="s">
        <v>163</v>
      </c>
      <c r="E76" s="130"/>
      <c r="F76" s="25" t="s">
        <v>46</v>
      </c>
      <c r="G76" s="188" t="s">
        <v>370</v>
      </c>
      <c r="H76" s="188" t="s">
        <v>371</v>
      </c>
      <c r="I76" s="188" t="s">
        <v>372</v>
      </c>
      <c r="J76" s="156">
        <v>28329</v>
      </c>
      <c r="K76" s="130"/>
      <c r="L76" s="26"/>
      <c r="M76" s="281" t="str">
        <f t="shared" si="22"/>
        <v>0</v>
      </c>
      <c r="N76" s="26"/>
      <c r="O76" s="186" t="str">
        <f t="shared" si="23"/>
        <v>0</v>
      </c>
      <c r="P76" s="26" t="s">
        <v>163</v>
      </c>
      <c r="Q76" s="26" t="s">
        <v>49</v>
      </c>
      <c r="R76" s="270"/>
      <c r="S76" s="282" t="str">
        <f t="shared" si="24"/>
        <v>MW1</v>
      </c>
      <c r="T76" s="153"/>
      <c r="U76" s="27"/>
      <c r="V76" s="27"/>
      <c r="W76" s="271"/>
      <c r="X76" s="27"/>
      <c r="Y76" s="279"/>
      <c r="Z76" s="275">
        <f t="shared" si="25"/>
        <v>43.44</v>
      </c>
      <c r="AA76" s="276"/>
      <c r="AB76" s="276"/>
      <c r="AC76" s="276"/>
      <c r="AD76" s="276"/>
      <c r="AE76" s="276"/>
      <c r="AF76" s="277" t="str">
        <f t="shared" si="26"/>
        <v>NCX19J3</v>
      </c>
      <c r="AG76" s="277" t="str">
        <f t="shared" si="27"/>
        <v>NCX19J3</v>
      </c>
      <c r="AH76" s="277" t="str">
        <f t="shared" si="28"/>
        <v>MW1</v>
      </c>
      <c r="AI76" s="277" t="str">
        <f t="shared" si="29"/>
        <v/>
      </c>
      <c r="AJ76" s="277" t="str">
        <f t="shared" si="30"/>
        <v/>
      </c>
      <c r="AK76" s="277" t="str">
        <f t="shared" si="31"/>
        <v>MW1</v>
      </c>
      <c r="AL76" s="100"/>
      <c r="AM76" s="17">
        <v>71</v>
      </c>
      <c r="AN76" s="17">
        <f t="shared" si="38"/>
        <v>22</v>
      </c>
      <c r="AO76" s="17">
        <f t="shared" si="39"/>
        <v>22</v>
      </c>
      <c r="AP76" s="17" t="s">
        <v>373</v>
      </c>
      <c r="AQ76" s="17" t="str">
        <f t="shared" si="40"/>
        <v/>
      </c>
      <c r="AR76" s="17" t="str">
        <f t="shared" si="41"/>
        <v/>
      </c>
      <c r="AT76" s="227" t="str">
        <f t="shared" si="32"/>
        <v>MW1</v>
      </c>
      <c r="AU76" s="227" t="str">
        <f t="shared" si="33"/>
        <v>MW1</v>
      </c>
      <c r="AW76" s="232">
        <f t="shared" si="34"/>
        <v>0</v>
      </c>
      <c r="AX76" s="232">
        <f t="shared" si="35"/>
        <v>0</v>
      </c>
      <c r="AY76" s="232">
        <f t="shared" si="36"/>
        <v>0</v>
      </c>
      <c r="AZ76" s="232">
        <f t="shared" si="37"/>
        <v>0</v>
      </c>
    </row>
    <row r="77" spans="1:52">
      <c r="A77" s="23" t="str">
        <f>C77&amp;"x"&amp;TEXT(COUNTIF(C$5:C76,C77)+1,0)</f>
        <v>MW1x3</v>
      </c>
      <c r="B77" s="24" t="str">
        <f>D77&amp;"x"&amp;TEXT(COUNTIF(D$5:D76,D77)+1,0)</f>
        <v>MW1x3</v>
      </c>
      <c r="C77" s="25" t="s">
        <v>163</v>
      </c>
      <c r="D77" s="25" t="s">
        <v>163</v>
      </c>
      <c r="E77" s="130"/>
      <c r="F77" s="25" t="s">
        <v>46</v>
      </c>
      <c r="G77" s="188" t="s">
        <v>374</v>
      </c>
      <c r="H77" s="188" t="s">
        <v>375</v>
      </c>
      <c r="I77" s="188" t="s">
        <v>376</v>
      </c>
      <c r="J77" s="156">
        <v>28948</v>
      </c>
      <c r="K77" s="130"/>
      <c r="L77" s="26"/>
      <c r="M77" s="281" t="str">
        <f t="shared" si="22"/>
        <v>0</v>
      </c>
      <c r="N77" s="26"/>
      <c r="O77" s="186" t="str">
        <f t="shared" si="23"/>
        <v>0</v>
      </c>
      <c r="P77" s="26" t="s">
        <v>163</v>
      </c>
      <c r="Q77" s="26" t="s">
        <v>49</v>
      </c>
      <c r="R77" s="270"/>
      <c r="S77" s="282" t="str">
        <f t="shared" si="24"/>
        <v>MW1</v>
      </c>
      <c r="T77" s="153"/>
      <c r="U77" s="27"/>
      <c r="V77" s="27"/>
      <c r="W77" s="271"/>
      <c r="X77" s="27"/>
      <c r="Y77" s="279"/>
      <c r="Z77" s="275">
        <f t="shared" si="25"/>
        <v>41.75</v>
      </c>
      <c r="AA77" s="276"/>
      <c r="AB77" s="276"/>
      <c r="AC77" s="276"/>
      <c r="AD77" s="276"/>
      <c r="AE77" s="276"/>
      <c r="AF77" s="277" t="str">
        <f t="shared" si="26"/>
        <v>NCX19J3</v>
      </c>
      <c r="AG77" s="277" t="str">
        <f t="shared" si="27"/>
        <v>NCX19J3</v>
      </c>
      <c r="AH77" s="277" t="str">
        <f t="shared" si="28"/>
        <v>MW1</v>
      </c>
      <c r="AI77" s="277" t="str">
        <f t="shared" si="29"/>
        <v/>
      </c>
      <c r="AJ77" s="277" t="str">
        <f t="shared" si="30"/>
        <v/>
      </c>
      <c r="AK77" s="277" t="str">
        <f t="shared" si="31"/>
        <v>MW1</v>
      </c>
      <c r="AL77" s="100"/>
      <c r="AM77" s="17">
        <v>72</v>
      </c>
      <c r="AN77" s="17">
        <f t="shared" si="38"/>
        <v>22</v>
      </c>
      <c r="AO77" s="17">
        <f t="shared" si="39"/>
        <v>22</v>
      </c>
      <c r="AP77" s="17" t="s">
        <v>377</v>
      </c>
      <c r="AQ77" s="17" t="str">
        <f t="shared" si="40"/>
        <v/>
      </c>
      <c r="AR77" s="17" t="str">
        <f t="shared" si="41"/>
        <v/>
      </c>
      <c r="AT77" s="227" t="str">
        <f t="shared" si="32"/>
        <v>MW1</v>
      </c>
      <c r="AU77" s="227" t="str">
        <f t="shared" si="33"/>
        <v>MW1</v>
      </c>
      <c r="AW77" s="232">
        <f t="shared" si="34"/>
        <v>0</v>
      </c>
      <c r="AX77" s="232">
        <f t="shared" si="35"/>
        <v>0</v>
      </c>
      <c r="AY77" s="232">
        <f t="shared" si="36"/>
        <v>0</v>
      </c>
      <c r="AZ77" s="232">
        <f t="shared" si="37"/>
        <v>0</v>
      </c>
    </row>
    <row r="78" spans="1:52">
      <c r="A78" s="23" t="str">
        <f>C78&amp;"x"&amp;TEXT(COUNTIF(C$5:C77,C78)+1,0)</f>
        <v>MW1x4</v>
      </c>
      <c r="B78" s="24" t="str">
        <f>D78&amp;"x"&amp;TEXT(COUNTIF(D$5:D77,D78)+1,0)</f>
        <v>MW1x4</v>
      </c>
      <c r="C78" s="25" t="s">
        <v>163</v>
      </c>
      <c r="D78" s="25" t="s">
        <v>163</v>
      </c>
      <c r="E78" s="130"/>
      <c r="F78" s="25" t="s">
        <v>46</v>
      </c>
      <c r="G78" s="188" t="s">
        <v>378</v>
      </c>
      <c r="H78" s="188" t="s">
        <v>379</v>
      </c>
      <c r="I78" s="188" t="s">
        <v>380</v>
      </c>
      <c r="J78" s="156">
        <v>29885</v>
      </c>
      <c r="K78" s="130"/>
      <c r="L78" s="26"/>
      <c r="M78" s="281" t="str">
        <f t="shared" si="22"/>
        <v>0</v>
      </c>
      <c r="N78" s="26"/>
      <c r="O78" s="186" t="str">
        <f t="shared" si="23"/>
        <v>0</v>
      </c>
      <c r="P78" s="26" t="s">
        <v>163</v>
      </c>
      <c r="Q78" s="26" t="s">
        <v>49</v>
      </c>
      <c r="R78" s="270"/>
      <c r="S78" s="282" t="str">
        <f t="shared" si="24"/>
        <v>MW1</v>
      </c>
      <c r="T78" s="153"/>
      <c r="U78" s="27"/>
      <c r="V78" s="27"/>
      <c r="W78" s="271"/>
      <c r="X78" s="27"/>
      <c r="Y78" s="279"/>
      <c r="Z78" s="275">
        <f t="shared" si="25"/>
        <v>39.18</v>
      </c>
      <c r="AA78" s="276"/>
      <c r="AB78" s="276"/>
      <c r="AC78" s="276"/>
      <c r="AD78" s="276"/>
      <c r="AE78" s="276"/>
      <c r="AF78" s="277" t="str">
        <f t="shared" si="26"/>
        <v>NCX19J3</v>
      </c>
      <c r="AG78" s="277" t="str">
        <f t="shared" si="27"/>
        <v>NCX19J3</v>
      </c>
      <c r="AH78" s="277" t="str">
        <f t="shared" si="28"/>
        <v>MW1</v>
      </c>
      <c r="AI78" s="277" t="str">
        <f t="shared" si="29"/>
        <v/>
      </c>
      <c r="AJ78" s="277" t="str">
        <f t="shared" si="30"/>
        <v/>
      </c>
      <c r="AK78" s="277" t="str">
        <f t="shared" si="31"/>
        <v>MW1</v>
      </c>
      <c r="AL78" s="100"/>
      <c r="AM78" s="17">
        <v>73</v>
      </c>
      <c r="AN78" s="17">
        <f t="shared" si="38"/>
        <v>23</v>
      </c>
      <c r="AO78" s="17">
        <f t="shared" si="39"/>
        <v>23</v>
      </c>
      <c r="AP78" s="17" t="s">
        <v>381</v>
      </c>
      <c r="AQ78" s="17" t="str">
        <f t="shared" si="40"/>
        <v/>
      </c>
      <c r="AR78" s="17" t="str">
        <f t="shared" si="41"/>
        <v/>
      </c>
      <c r="AT78" s="227" t="str">
        <f t="shared" si="32"/>
        <v>MW1</v>
      </c>
      <c r="AU78" s="227" t="str">
        <f t="shared" si="33"/>
        <v>MW1</v>
      </c>
      <c r="AW78" s="232">
        <f t="shared" si="34"/>
        <v>0</v>
      </c>
      <c r="AX78" s="232">
        <f t="shared" si="35"/>
        <v>0</v>
      </c>
      <c r="AY78" s="232">
        <f t="shared" si="36"/>
        <v>0</v>
      </c>
      <c r="AZ78" s="232">
        <f t="shared" si="37"/>
        <v>0</v>
      </c>
    </row>
    <row r="79" spans="1:52">
      <c r="A79" s="23" t="str">
        <f>C79&amp;"x"&amp;TEXT(COUNTIF(C$5:C78,C79)+1,0)</f>
        <v>MW1x5</v>
      </c>
      <c r="B79" s="24" t="str">
        <f>D79&amp;"x"&amp;TEXT(COUNTIF(D$5:D78,D79)+1,0)</f>
        <v>MW1x5</v>
      </c>
      <c r="C79" s="25" t="s">
        <v>163</v>
      </c>
      <c r="D79" s="25" t="s">
        <v>163</v>
      </c>
      <c r="E79" s="130"/>
      <c r="F79" s="25" t="s">
        <v>46</v>
      </c>
      <c r="G79" s="188" t="s">
        <v>382</v>
      </c>
      <c r="H79" s="188" t="s">
        <v>383</v>
      </c>
      <c r="I79" s="188" t="s">
        <v>384</v>
      </c>
      <c r="J79" s="156">
        <v>31086</v>
      </c>
      <c r="K79" s="130"/>
      <c r="L79" s="26"/>
      <c r="M79" s="281" t="str">
        <f t="shared" si="22"/>
        <v>0</v>
      </c>
      <c r="N79" s="26"/>
      <c r="O79" s="186" t="str">
        <f t="shared" si="23"/>
        <v>0</v>
      </c>
      <c r="P79" s="26" t="s">
        <v>163</v>
      </c>
      <c r="Q79" s="26" t="s">
        <v>49</v>
      </c>
      <c r="R79" s="270"/>
      <c r="S79" s="282" t="str">
        <f t="shared" si="24"/>
        <v>MW1</v>
      </c>
      <c r="T79" s="153"/>
      <c r="U79" s="27"/>
      <c r="V79" s="27"/>
      <c r="W79" s="271"/>
      <c r="X79" s="27"/>
      <c r="Y79" s="279"/>
      <c r="Z79" s="275">
        <f t="shared" si="25"/>
        <v>35.89</v>
      </c>
      <c r="AA79" s="276"/>
      <c r="AB79" s="276"/>
      <c r="AC79" s="276"/>
      <c r="AD79" s="276"/>
      <c r="AE79" s="276"/>
      <c r="AF79" s="277" t="str">
        <f t="shared" si="26"/>
        <v>NCX19J3</v>
      </c>
      <c r="AG79" s="277" t="str">
        <f t="shared" si="27"/>
        <v>NCX19J3</v>
      </c>
      <c r="AH79" s="277" t="str">
        <f t="shared" si="28"/>
        <v>MW1</v>
      </c>
      <c r="AI79" s="277" t="str">
        <f t="shared" si="29"/>
        <v/>
      </c>
      <c r="AJ79" s="277" t="str">
        <f t="shared" si="30"/>
        <v/>
      </c>
      <c r="AK79" s="277" t="str">
        <f t="shared" si="31"/>
        <v>MW1</v>
      </c>
      <c r="AL79" s="100"/>
      <c r="AM79" s="17">
        <v>74</v>
      </c>
      <c r="AN79" s="17">
        <f t="shared" si="38"/>
        <v>24</v>
      </c>
      <c r="AO79" s="17">
        <f t="shared" si="39"/>
        <v>24</v>
      </c>
      <c r="AP79" s="17" t="s">
        <v>385</v>
      </c>
      <c r="AQ79" s="17" t="str">
        <f t="shared" si="40"/>
        <v/>
      </c>
      <c r="AR79" s="17" t="str">
        <f t="shared" si="41"/>
        <v/>
      </c>
      <c r="AT79" s="227" t="str">
        <f t="shared" si="32"/>
        <v>MW1</v>
      </c>
      <c r="AU79" s="227" t="str">
        <f t="shared" si="33"/>
        <v>MW1</v>
      </c>
      <c r="AW79" s="232">
        <f t="shared" si="34"/>
        <v>0</v>
      </c>
      <c r="AX79" s="232">
        <f t="shared" si="35"/>
        <v>0</v>
      </c>
      <c r="AY79" s="232">
        <f t="shared" si="36"/>
        <v>0</v>
      </c>
      <c r="AZ79" s="232">
        <f t="shared" si="37"/>
        <v>0</v>
      </c>
    </row>
    <row r="80" spans="1:52">
      <c r="A80" s="23" t="str">
        <f>C80&amp;"x"&amp;TEXT(COUNTIF(C$5:C79,C80)+1,0)</f>
        <v>MW1x6</v>
      </c>
      <c r="B80" s="24" t="str">
        <f>D80&amp;"x"&amp;TEXT(COUNTIF(D$5:D79,D80)+1,0)</f>
        <v>MW1x6</v>
      </c>
      <c r="C80" s="25" t="s">
        <v>163</v>
      </c>
      <c r="D80" s="25" t="s">
        <v>163</v>
      </c>
      <c r="E80" s="130"/>
      <c r="F80" s="25" t="s">
        <v>46</v>
      </c>
      <c r="G80" s="188" t="s">
        <v>386</v>
      </c>
      <c r="H80" s="188" t="s">
        <v>387</v>
      </c>
      <c r="I80" s="188" t="s">
        <v>388</v>
      </c>
      <c r="J80" s="156">
        <v>32197</v>
      </c>
      <c r="K80" s="130"/>
      <c r="L80" s="26"/>
      <c r="M80" s="281" t="str">
        <f t="shared" si="22"/>
        <v>0</v>
      </c>
      <c r="N80" s="26"/>
      <c r="O80" s="186" t="str">
        <f t="shared" si="23"/>
        <v>0</v>
      </c>
      <c r="P80" s="26" t="s">
        <v>163</v>
      </c>
      <c r="Q80" s="26" t="s">
        <v>49</v>
      </c>
      <c r="R80" s="270"/>
      <c r="S80" s="282" t="str">
        <f t="shared" si="24"/>
        <v>MW1</v>
      </c>
      <c r="T80" s="153"/>
      <c r="U80" s="27"/>
      <c r="V80" s="27"/>
      <c r="W80" s="271"/>
      <c r="X80" s="27"/>
      <c r="Y80" s="279"/>
      <c r="Z80" s="275">
        <f t="shared" si="25"/>
        <v>32.85</v>
      </c>
      <c r="AA80" s="276"/>
      <c r="AB80" s="276"/>
      <c r="AC80" s="276"/>
      <c r="AD80" s="276"/>
      <c r="AE80" s="276"/>
      <c r="AF80" s="277" t="str">
        <f t="shared" si="26"/>
        <v>NCX19J3</v>
      </c>
      <c r="AG80" s="277" t="str">
        <f t="shared" si="27"/>
        <v>NCX19J3</v>
      </c>
      <c r="AH80" s="277" t="str">
        <f t="shared" si="28"/>
        <v>MW1</v>
      </c>
      <c r="AI80" s="277" t="str">
        <f t="shared" si="29"/>
        <v/>
      </c>
      <c r="AJ80" s="277" t="str">
        <f t="shared" si="30"/>
        <v/>
      </c>
      <c r="AK80" s="277" t="str">
        <f t="shared" si="31"/>
        <v>MW1</v>
      </c>
      <c r="AL80" s="100"/>
      <c r="AM80" s="17">
        <v>75</v>
      </c>
      <c r="AN80" s="17">
        <f t="shared" si="38"/>
        <v>25</v>
      </c>
      <c r="AO80" s="17">
        <f t="shared" si="39"/>
        <v>25</v>
      </c>
      <c r="AP80" s="17" t="s">
        <v>389</v>
      </c>
      <c r="AQ80" s="17" t="str">
        <f t="shared" si="40"/>
        <v/>
      </c>
      <c r="AR80" s="17" t="str">
        <f t="shared" si="41"/>
        <v/>
      </c>
      <c r="AT80" s="227" t="str">
        <f t="shared" si="32"/>
        <v>MW1</v>
      </c>
      <c r="AU80" s="227" t="str">
        <f t="shared" si="33"/>
        <v>MW1</v>
      </c>
      <c r="AW80" s="232">
        <f t="shared" si="34"/>
        <v>0</v>
      </c>
      <c r="AX80" s="232">
        <f t="shared" si="35"/>
        <v>0</v>
      </c>
      <c r="AY80" s="232">
        <f t="shared" si="36"/>
        <v>0</v>
      </c>
      <c r="AZ80" s="232">
        <f t="shared" si="37"/>
        <v>0</v>
      </c>
    </row>
    <row r="81" spans="1:52">
      <c r="A81" s="23" t="str">
        <f>C81&amp;"x"&amp;TEXT(COUNTIF(C$5:C80,C81)+1,0)</f>
        <v>MW1x7</v>
      </c>
      <c r="B81" s="24" t="str">
        <f>D81&amp;"x"&amp;TEXT(COUNTIF(D$5:D80,D81)+1,0)</f>
        <v>MW1x7</v>
      </c>
      <c r="C81" s="25" t="s">
        <v>163</v>
      </c>
      <c r="D81" s="25" t="s">
        <v>163</v>
      </c>
      <c r="E81" s="130"/>
      <c r="F81" s="25" t="s">
        <v>110</v>
      </c>
      <c r="G81" s="188" t="s">
        <v>390</v>
      </c>
      <c r="H81" s="188" t="s">
        <v>391</v>
      </c>
      <c r="I81" s="188" t="s">
        <v>392</v>
      </c>
      <c r="J81" s="156">
        <v>25227</v>
      </c>
      <c r="K81" s="130"/>
      <c r="L81" s="26"/>
      <c r="M81" s="281" t="str">
        <f t="shared" si="22"/>
        <v>0</v>
      </c>
      <c r="N81" s="26"/>
      <c r="O81" s="186" t="str">
        <f t="shared" si="23"/>
        <v>0</v>
      </c>
      <c r="P81" s="26" t="s">
        <v>163</v>
      </c>
      <c r="Q81" s="26" t="s">
        <v>49</v>
      </c>
      <c r="R81" s="270"/>
      <c r="S81" s="282" t="str">
        <f t="shared" si="24"/>
        <v>MW1</v>
      </c>
      <c r="T81" s="153"/>
      <c r="U81" s="27"/>
      <c r="V81" s="27"/>
      <c r="W81" s="271"/>
      <c r="X81" s="27"/>
      <c r="Y81" s="279"/>
      <c r="Z81" s="275">
        <f t="shared" si="25"/>
        <v>51.93</v>
      </c>
      <c r="AA81" s="276"/>
      <c r="AB81" s="276"/>
      <c r="AC81" s="276"/>
      <c r="AD81" s="276"/>
      <c r="AE81" s="276"/>
      <c r="AF81" s="277" t="str">
        <f t="shared" si="26"/>
        <v>NCX19J3</v>
      </c>
      <c r="AG81" s="277" t="str">
        <f t="shared" si="27"/>
        <v>NCX19J3</v>
      </c>
      <c r="AH81" s="277" t="str">
        <f t="shared" si="28"/>
        <v>MW1</v>
      </c>
      <c r="AI81" s="277" t="str">
        <f t="shared" si="29"/>
        <v/>
      </c>
      <c r="AJ81" s="277" t="str">
        <f t="shared" si="30"/>
        <v/>
      </c>
      <c r="AK81" s="277" t="str">
        <f t="shared" si="31"/>
        <v>MW1</v>
      </c>
      <c r="AL81" s="100"/>
      <c r="AM81" s="17">
        <v>76</v>
      </c>
      <c r="AN81" s="17">
        <f t="shared" si="38"/>
        <v>26</v>
      </c>
      <c r="AO81" s="17">
        <f t="shared" si="39"/>
        <v>26</v>
      </c>
      <c r="AP81" s="17" t="s">
        <v>393</v>
      </c>
      <c r="AQ81" s="17" t="str">
        <f t="shared" si="40"/>
        <v/>
      </c>
      <c r="AR81" s="17" t="str">
        <f t="shared" si="41"/>
        <v/>
      </c>
      <c r="AT81" s="227" t="str">
        <f t="shared" si="32"/>
        <v>MW1</v>
      </c>
      <c r="AU81" s="227" t="str">
        <f t="shared" si="33"/>
        <v>MW1</v>
      </c>
      <c r="AW81" s="232">
        <f t="shared" si="34"/>
        <v>0</v>
      </c>
      <c r="AX81" s="232">
        <f t="shared" si="35"/>
        <v>0</v>
      </c>
      <c r="AY81" s="232">
        <f t="shared" si="36"/>
        <v>0</v>
      </c>
      <c r="AZ81" s="232">
        <f t="shared" si="37"/>
        <v>0</v>
      </c>
    </row>
    <row r="82" spans="1:52">
      <c r="A82" s="23" t="str">
        <f>C82&amp;"x"&amp;TEXT(COUNTIF(C$5:C81,C82)+1,0)</f>
        <v>MW1x8</v>
      </c>
      <c r="B82" s="24" t="str">
        <f>D82&amp;"x"&amp;TEXT(COUNTIF(D$5:D81,D82)+1,0)</f>
        <v>MW1x8</v>
      </c>
      <c r="C82" s="25" t="s">
        <v>163</v>
      </c>
      <c r="D82" s="25" t="s">
        <v>163</v>
      </c>
      <c r="E82" s="130"/>
      <c r="F82" s="25" t="s">
        <v>110</v>
      </c>
      <c r="G82" s="188" t="s">
        <v>394</v>
      </c>
      <c r="H82" s="188" t="s">
        <v>395</v>
      </c>
      <c r="I82" s="188" t="s">
        <v>396</v>
      </c>
      <c r="J82" s="156">
        <v>27643</v>
      </c>
      <c r="K82" s="130"/>
      <c r="L82" s="26"/>
      <c r="M82" s="281" t="str">
        <f t="shared" si="22"/>
        <v>0</v>
      </c>
      <c r="N82" s="26"/>
      <c r="O82" s="186" t="str">
        <f t="shared" si="23"/>
        <v>0</v>
      </c>
      <c r="P82" s="26" t="s">
        <v>163</v>
      </c>
      <c r="Q82" s="26" t="s">
        <v>49</v>
      </c>
      <c r="R82" s="270"/>
      <c r="S82" s="282" t="str">
        <f t="shared" si="24"/>
        <v>MW1</v>
      </c>
      <c r="T82" s="153"/>
      <c r="U82" s="27"/>
      <c r="V82" s="27"/>
      <c r="W82" s="271"/>
      <c r="X82" s="27"/>
      <c r="Y82" s="279"/>
      <c r="Z82" s="275">
        <f t="shared" si="25"/>
        <v>45.32</v>
      </c>
      <c r="AA82" s="276"/>
      <c r="AB82" s="276"/>
      <c r="AC82" s="276"/>
      <c r="AD82" s="276"/>
      <c r="AE82" s="276"/>
      <c r="AF82" s="277" t="str">
        <f t="shared" si="26"/>
        <v>NCX19J3</v>
      </c>
      <c r="AG82" s="277" t="str">
        <f t="shared" si="27"/>
        <v>NCX19J3</v>
      </c>
      <c r="AH82" s="277" t="str">
        <f t="shared" si="28"/>
        <v>MW1</v>
      </c>
      <c r="AI82" s="277" t="str">
        <f t="shared" si="29"/>
        <v/>
      </c>
      <c r="AJ82" s="277" t="str">
        <f t="shared" si="30"/>
        <v/>
      </c>
      <c r="AK82" s="277" t="str">
        <f t="shared" si="31"/>
        <v>MW1</v>
      </c>
      <c r="AL82" s="100"/>
      <c r="AM82" s="17">
        <v>77</v>
      </c>
      <c r="AN82" s="17">
        <f t="shared" si="38"/>
        <v>27</v>
      </c>
      <c r="AO82" s="17">
        <f t="shared" si="39"/>
        <v>27</v>
      </c>
      <c r="AP82" s="17" t="s">
        <v>397</v>
      </c>
      <c r="AQ82" s="17" t="str">
        <f t="shared" si="40"/>
        <v/>
      </c>
      <c r="AR82" s="17" t="str">
        <f t="shared" si="41"/>
        <v/>
      </c>
      <c r="AT82" s="227" t="str">
        <f t="shared" si="32"/>
        <v>MW1</v>
      </c>
      <c r="AU82" s="227" t="str">
        <f t="shared" si="33"/>
        <v>MW1</v>
      </c>
      <c r="AW82" s="232">
        <f t="shared" si="34"/>
        <v>0</v>
      </c>
      <c r="AX82" s="232">
        <f t="shared" si="35"/>
        <v>0</v>
      </c>
      <c r="AY82" s="232">
        <f t="shared" si="36"/>
        <v>0</v>
      </c>
      <c r="AZ82" s="232">
        <f t="shared" si="37"/>
        <v>0</v>
      </c>
    </row>
    <row r="83" spans="1:52">
      <c r="A83" s="23" t="str">
        <f>C83&amp;"x"&amp;TEXT(COUNTIF(C$5:C82,C83)+1,0)</f>
        <v>MW1x9</v>
      </c>
      <c r="B83" s="24" t="str">
        <f>D83&amp;"x"&amp;TEXT(COUNTIF(D$5:D82,D83)+1,0)</f>
        <v>MW1x9</v>
      </c>
      <c r="C83" s="25" t="s">
        <v>163</v>
      </c>
      <c r="D83" s="25" t="s">
        <v>163</v>
      </c>
      <c r="E83" s="130"/>
      <c r="F83" s="25" t="s">
        <v>110</v>
      </c>
      <c r="G83" s="188" t="s">
        <v>398</v>
      </c>
      <c r="H83" s="188" t="s">
        <v>399</v>
      </c>
      <c r="I83" s="188" t="s">
        <v>400</v>
      </c>
      <c r="J83" s="156">
        <v>28259</v>
      </c>
      <c r="K83" s="130"/>
      <c r="L83" s="26"/>
      <c r="M83" s="281" t="str">
        <f t="shared" si="22"/>
        <v>0</v>
      </c>
      <c r="N83" s="26"/>
      <c r="O83" s="186" t="str">
        <f t="shared" si="23"/>
        <v>0</v>
      </c>
      <c r="P83" s="26" t="s">
        <v>163</v>
      </c>
      <c r="Q83" s="26" t="s">
        <v>49</v>
      </c>
      <c r="R83" s="270"/>
      <c r="S83" s="282" t="str">
        <f t="shared" si="24"/>
        <v>MW1</v>
      </c>
      <c r="T83" s="153"/>
      <c r="U83" s="27"/>
      <c r="V83" s="27"/>
      <c r="W83" s="271"/>
      <c r="X83" s="27"/>
      <c r="Y83" s="279"/>
      <c r="Z83" s="275">
        <f t="shared" si="25"/>
        <v>43.63</v>
      </c>
      <c r="AA83" s="276"/>
      <c r="AB83" s="276"/>
      <c r="AC83" s="276"/>
      <c r="AD83" s="276"/>
      <c r="AE83" s="276"/>
      <c r="AF83" s="277" t="str">
        <f t="shared" si="26"/>
        <v>NCX19J3</v>
      </c>
      <c r="AG83" s="277" t="str">
        <f t="shared" si="27"/>
        <v>NCX19J3</v>
      </c>
      <c r="AH83" s="277" t="str">
        <f t="shared" si="28"/>
        <v>MW1</v>
      </c>
      <c r="AI83" s="277" t="str">
        <f t="shared" si="29"/>
        <v/>
      </c>
      <c r="AJ83" s="277" t="str">
        <f t="shared" si="30"/>
        <v/>
      </c>
      <c r="AK83" s="277" t="str">
        <f t="shared" si="31"/>
        <v>MW1</v>
      </c>
      <c r="AL83" s="100"/>
      <c r="AM83" s="17">
        <v>78</v>
      </c>
      <c r="AN83" s="17">
        <f t="shared" si="38"/>
        <v>27</v>
      </c>
      <c r="AO83" s="17">
        <f t="shared" si="39"/>
        <v>27</v>
      </c>
      <c r="AP83" s="17" t="s">
        <v>401</v>
      </c>
      <c r="AQ83" s="17" t="str">
        <f t="shared" si="40"/>
        <v/>
      </c>
      <c r="AR83" s="17" t="str">
        <f t="shared" si="41"/>
        <v/>
      </c>
      <c r="AT83" s="227" t="str">
        <f t="shared" si="32"/>
        <v>MW1</v>
      </c>
      <c r="AU83" s="227" t="str">
        <f t="shared" si="33"/>
        <v>MW1</v>
      </c>
      <c r="AW83" s="232">
        <f t="shared" si="34"/>
        <v>0</v>
      </c>
      <c r="AX83" s="232">
        <f t="shared" si="35"/>
        <v>0</v>
      </c>
      <c r="AY83" s="232">
        <f t="shared" si="36"/>
        <v>0</v>
      </c>
      <c r="AZ83" s="232">
        <f t="shared" si="37"/>
        <v>0</v>
      </c>
    </row>
    <row r="84" spans="1:52">
      <c r="A84" s="23" t="str">
        <f>C84&amp;"x"&amp;TEXT(COUNTIF(C$5:C83,C84)+1,0)</f>
        <v>MW1x10</v>
      </c>
      <c r="B84" s="24" t="str">
        <f>D84&amp;"x"&amp;TEXT(COUNTIF(D$5:D83,D84)+1,0)</f>
        <v>MW1x10</v>
      </c>
      <c r="C84" s="25" t="s">
        <v>163</v>
      </c>
      <c r="D84" s="25" t="s">
        <v>163</v>
      </c>
      <c r="E84" s="130"/>
      <c r="F84" s="25" t="s">
        <v>110</v>
      </c>
      <c r="G84" s="188" t="s">
        <v>402</v>
      </c>
      <c r="H84" s="188" t="s">
        <v>403</v>
      </c>
      <c r="I84" s="188" t="s">
        <v>404</v>
      </c>
      <c r="J84" s="156">
        <v>29718</v>
      </c>
      <c r="K84" s="130"/>
      <c r="L84" s="26"/>
      <c r="M84" s="281" t="str">
        <f t="shared" si="22"/>
        <v>0</v>
      </c>
      <c r="N84" s="26"/>
      <c r="O84" s="186" t="str">
        <f t="shared" si="23"/>
        <v>0</v>
      </c>
      <c r="P84" s="26" t="s">
        <v>163</v>
      </c>
      <c r="Q84" s="26" t="s">
        <v>49</v>
      </c>
      <c r="R84" s="270"/>
      <c r="S84" s="282" t="str">
        <f t="shared" si="24"/>
        <v>MW1</v>
      </c>
      <c r="T84" s="153"/>
      <c r="U84" s="27"/>
      <c r="V84" s="27"/>
      <c r="W84" s="271"/>
      <c r="X84" s="27"/>
      <c r="Y84" s="279"/>
      <c r="Z84" s="275">
        <f t="shared" si="25"/>
        <v>39.64</v>
      </c>
      <c r="AA84" s="276"/>
      <c r="AB84" s="276"/>
      <c r="AC84" s="276"/>
      <c r="AD84" s="276"/>
      <c r="AE84" s="276"/>
      <c r="AF84" s="277" t="str">
        <f t="shared" si="26"/>
        <v>NCX19J3</v>
      </c>
      <c r="AG84" s="277" t="str">
        <f t="shared" si="27"/>
        <v>NCX19J3</v>
      </c>
      <c r="AH84" s="277" t="str">
        <f t="shared" si="28"/>
        <v>MW1</v>
      </c>
      <c r="AI84" s="277" t="str">
        <f t="shared" si="29"/>
        <v/>
      </c>
      <c r="AJ84" s="277" t="str">
        <f t="shared" si="30"/>
        <v/>
      </c>
      <c r="AK84" s="277" t="str">
        <f t="shared" si="31"/>
        <v>MW1</v>
      </c>
      <c r="AL84" s="100"/>
      <c r="AM84" s="17">
        <v>79</v>
      </c>
      <c r="AN84" s="17">
        <f t="shared" si="38"/>
        <v>27</v>
      </c>
      <c r="AO84" s="17">
        <f t="shared" si="39"/>
        <v>27</v>
      </c>
      <c r="AP84" s="17" t="s">
        <v>405</v>
      </c>
      <c r="AQ84" s="17" t="str">
        <f t="shared" si="40"/>
        <v/>
      </c>
      <c r="AR84" s="17" t="str">
        <f t="shared" si="41"/>
        <v/>
      </c>
      <c r="AT84" s="227" t="str">
        <f t="shared" si="32"/>
        <v>MW1</v>
      </c>
      <c r="AU84" s="227" t="str">
        <f t="shared" si="33"/>
        <v>MW1</v>
      </c>
      <c r="AW84" s="232">
        <f t="shared" si="34"/>
        <v>0</v>
      </c>
      <c r="AX84" s="232">
        <f t="shared" si="35"/>
        <v>0</v>
      </c>
      <c r="AY84" s="232">
        <f t="shared" si="36"/>
        <v>0</v>
      </c>
      <c r="AZ84" s="232">
        <f t="shared" si="37"/>
        <v>0</v>
      </c>
    </row>
    <row r="85" spans="1:52">
      <c r="A85" s="23" t="str">
        <f>C85&amp;"x"&amp;TEXT(COUNTIF(C$5:C84,C85)+1,0)</f>
        <v>MW1x11</v>
      </c>
      <c r="B85" s="24" t="str">
        <f>D85&amp;"x"&amp;TEXT(COUNTIF(D$5:D84,D85)+1,0)</f>
        <v>MW1x11</v>
      </c>
      <c r="C85" s="25" t="s">
        <v>163</v>
      </c>
      <c r="D85" s="25" t="s">
        <v>163</v>
      </c>
      <c r="E85" s="130"/>
      <c r="F85" s="25" t="s">
        <v>110</v>
      </c>
      <c r="G85" s="188" t="s">
        <v>406</v>
      </c>
      <c r="H85" s="188" t="s">
        <v>407</v>
      </c>
      <c r="I85" s="188" t="s">
        <v>408</v>
      </c>
      <c r="J85" s="156">
        <v>30397</v>
      </c>
      <c r="K85" s="130"/>
      <c r="L85" s="26"/>
      <c r="M85" s="281" t="str">
        <f t="shared" si="22"/>
        <v>0</v>
      </c>
      <c r="N85" s="26"/>
      <c r="O85" s="186" t="str">
        <f t="shared" si="23"/>
        <v>0</v>
      </c>
      <c r="P85" s="26" t="s">
        <v>163</v>
      </c>
      <c r="Q85" s="26" t="s">
        <v>49</v>
      </c>
      <c r="R85" s="270"/>
      <c r="S85" s="282" t="str">
        <f t="shared" si="24"/>
        <v>MW1</v>
      </c>
      <c r="T85" s="153"/>
      <c r="U85" s="27"/>
      <c r="V85" s="27"/>
      <c r="W85" s="271"/>
      <c r="X85" s="27"/>
      <c r="Y85" s="279"/>
      <c r="Z85" s="275">
        <f t="shared" si="25"/>
        <v>37.78</v>
      </c>
      <c r="AA85" s="276"/>
      <c r="AB85" s="276"/>
      <c r="AC85" s="276"/>
      <c r="AD85" s="276"/>
      <c r="AE85" s="276"/>
      <c r="AF85" s="277" t="str">
        <f t="shared" si="26"/>
        <v>NCX19J3</v>
      </c>
      <c r="AG85" s="277" t="str">
        <f t="shared" si="27"/>
        <v>NCX19J3</v>
      </c>
      <c r="AH85" s="277" t="str">
        <f t="shared" si="28"/>
        <v>MW1</v>
      </c>
      <c r="AI85" s="277" t="str">
        <f t="shared" si="29"/>
        <v/>
      </c>
      <c r="AJ85" s="277" t="str">
        <f t="shared" si="30"/>
        <v/>
      </c>
      <c r="AK85" s="277" t="str">
        <f t="shared" si="31"/>
        <v>MW1</v>
      </c>
      <c r="AL85" s="100"/>
      <c r="AM85" s="17">
        <v>80</v>
      </c>
      <c r="AN85" s="17">
        <f t="shared" si="38"/>
        <v>27</v>
      </c>
      <c r="AO85" s="17">
        <f t="shared" si="39"/>
        <v>27</v>
      </c>
      <c r="AP85" s="17" t="s">
        <v>409</v>
      </c>
      <c r="AQ85" s="17" t="str">
        <f t="shared" si="40"/>
        <v/>
      </c>
      <c r="AR85" s="17" t="str">
        <f t="shared" si="41"/>
        <v/>
      </c>
      <c r="AT85" s="227" t="str">
        <f t="shared" si="32"/>
        <v>MW1</v>
      </c>
      <c r="AU85" s="227" t="str">
        <f t="shared" si="33"/>
        <v>MW1</v>
      </c>
      <c r="AW85" s="232">
        <f t="shared" si="34"/>
        <v>0</v>
      </c>
      <c r="AX85" s="232">
        <f t="shared" si="35"/>
        <v>0</v>
      </c>
      <c r="AY85" s="232">
        <f t="shared" si="36"/>
        <v>0</v>
      </c>
      <c r="AZ85" s="232">
        <f t="shared" si="37"/>
        <v>0</v>
      </c>
    </row>
    <row r="86" spans="1:52">
      <c r="A86" s="23" t="str">
        <f>C86&amp;"x"&amp;TEXT(COUNTIF(C$5:C85,C86)+1,0)</f>
        <v>A1x1</v>
      </c>
      <c r="B86" s="24" t="str">
        <f>D86&amp;"x"&amp;TEXT(COUNTIF(D$5:D85,D86)+1,0)</f>
        <v>A1x1</v>
      </c>
      <c r="C86" s="25" t="s">
        <v>134</v>
      </c>
      <c r="D86" s="25" t="s">
        <v>134</v>
      </c>
      <c r="E86" s="130"/>
      <c r="F86" s="25" t="s">
        <v>46</v>
      </c>
      <c r="G86" s="188" t="s">
        <v>410</v>
      </c>
      <c r="H86" s="188" t="s">
        <v>132</v>
      </c>
      <c r="I86" s="188" t="s">
        <v>411</v>
      </c>
      <c r="J86" s="156">
        <v>37307</v>
      </c>
      <c r="K86" s="130"/>
      <c r="L86" s="26"/>
      <c r="M86" s="281" t="str">
        <f t="shared" si="22"/>
        <v>0</v>
      </c>
      <c r="N86" s="26"/>
      <c r="O86" s="186" t="str">
        <f t="shared" si="23"/>
        <v>0</v>
      </c>
      <c r="P86" s="26" t="s">
        <v>215</v>
      </c>
      <c r="Q86" s="26" t="s">
        <v>134</v>
      </c>
      <c r="R86" s="270"/>
      <c r="S86" s="282" t="str">
        <f t="shared" si="24"/>
        <v>A1</v>
      </c>
      <c r="T86" s="153"/>
      <c r="U86" s="27"/>
      <c r="V86" s="27"/>
      <c r="W86" s="271"/>
      <c r="X86" s="27"/>
      <c r="Y86" s="279"/>
      <c r="Z86" s="275">
        <f t="shared" si="25"/>
        <v>18.86</v>
      </c>
      <c r="AA86" s="276"/>
      <c r="AB86" s="276"/>
      <c r="AC86" s="276"/>
      <c r="AD86" s="276"/>
      <c r="AE86" s="276"/>
      <c r="AF86" s="277" t="str">
        <f t="shared" si="26"/>
        <v>NCX19J3</v>
      </c>
      <c r="AG86" s="277" t="str">
        <f t="shared" si="27"/>
        <v>NCX19J3</v>
      </c>
      <c r="AH86" s="277" t="str">
        <f t="shared" si="28"/>
        <v>A2</v>
      </c>
      <c r="AI86" s="277" t="str">
        <f t="shared" si="29"/>
        <v>A1</v>
      </c>
      <c r="AJ86" s="277" t="str">
        <f t="shared" si="30"/>
        <v/>
      </c>
      <c r="AK86" s="277" t="str">
        <f t="shared" si="31"/>
        <v>A1</v>
      </c>
      <c r="AL86" s="100"/>
      <c r="AM86" s="17">
        <v>81</v>
      </c>
      <c r="AN86" s="17">
        <f t="shared" si="38"/>
        <v>27</v>
      </c>
      <c r="AO86" s="17">
        <f t="shared" si="39"/>
        <v>27</v>
      </c>
      <c r="AP86" s="17" t="s">
        <v>412</v>
      </c>
      <c r="AQ86" s="17" t="str">
        <f t="shared" si="40"/>
        <v/>
      </c>
      <c r="AR86" s="17" t="str">
        <f t="shared" si="41"/>
        <v/>
      </c>
      <c r="AT86" s="227" t="str">
        <f t="shared" si="32"/>
        <v>A1</v>
      </c>
      <c r="AU86" s="227" t="str">
        <f t="shared" si="33"/>
        <v>A1</v>
      </c>
      <c r="AW86" s="232">
        <f t="shared" si="34"/>
        <v>0</v>
      </c>
      <c r="AX86" s="232">
        <f t="shared" si="35"/>
        <v>0</v>
      </c>
      <c r="AY86" s="232">
        <f t="shared" si="36"/>
        <v>0</v>
      </c>
      <c r="AZ86" s="232">
        <f t="shared" si="37"/>
        <v>0</v>
      </c>
    </row>
    <row r="87" spans="1:52">
      <c r="A87" s="23" t="str">
        <f>C87&amp;"x"&amp;TEXT(COUNTIF(C$5:C86,C87)+1,0)</f>
        <v>A1x2</v>
      </c>
      <c r="B87" s="24" t="str">
        <f>D87&amp;"x"&amp;TEXT(COUNTIF(D$5:D86,D87)+1,0)</f>
        <v>A1x2</v>
      </c>
      <c r="C87" s="25" t="s">
        <v>134</v>
      </c>
      <c r="D87" s="25" t="s">
        <v>134</v>
      </c>
      <c r="E87" s="130"/>
      <c r="F87" s="25" t="s">
        <v>46</v>
      </c>
      <c r="G87" s="188" t="s">
        <v>413</v>
      </c>
      <c r="H87" s="188" t="s">
        <v>414</v>
      </c>
      <c r="I87" s="188" t="s">
        <v>415</v>
      </c>
      <c r="J87" s="156">
        <v>37624</v>
      </c>
      <c r="K87" s="130"/>
      <c r="L87" s="26"/>
      <c r="M87" s="281" t="str">
        <f t="shared" si="22"/>
        <v>0</v>
      </c>
      <c r="N87" s="26"/>
      <c r="O87" s="186" t="str">
        <f t="shared" si="23"/>
        <v>0</v>
      </c>
      <c r="P87" s="26" t="s">
        <v>134</v>
      </c>
      <c r="Q87" s="26" t="s">
        <v>134</v>
      </c>
      <c r="R87" s="270"/>
      <c r="S87" s="282" t="str">
        <f t="shared" si="24"/>
        <v>A1</v>
      </c>
      <c r="T87" s="153"/>
      <c r="U87" s="27"/>
      <c r="V87" s="27"/>
      <c r="W87" s="271"/>
      <c r="X87" s="27"/>
      <c r="Y87" s="279"/>
      <c r="Z87" s="275">
        <f t="shared" si="25"/>
        <v>17.989999999999998</v>
      </c>
      <c r="AA87" s="276"/>
      <c r="AB87" s="276"/>
      <c r="AC87" s="276"/>
      <c r="AD87" s="276"/>
      <c r="AE87" s="276"/>
      <c r="AF87" s="277" t="str">
        <f t="shared" si="26"/>
        <v>NCX19J3</v>
      </c>
      <c r="AG87" s="277" t="str">
        <f t="shared" si="27"/>
        <v>NCX19J3</v>
      </c>
      <c r="AH87" s="277" t="str">
        <f t="shared" si="28"/>
        <v>A1</v>
      </c>
      <c r="AI87" s="277" t="str">
        <f t="shared" si="29"/>
        <v>A1</v>
      </c>
      <c r="AJ87" s="277" t="str">
        <f t="shared" si="30"/>
        <v/>
      </c>
      <c r="AK87" s="277" t="str">
        <f t="shared" si="31"/>
        <v>A1</v>
      </c>
      <c r="AL87" s="100"/>
      <c r="AM87" s="17">
        <v>82</v>
      </c>
      <c r="AN87" s="17">
        <f t="shared" si="38"/>
        <v>27</v>
      </c>
      <c r="AO87" s="17">
        <f t="shared" si="39"/>
        <v>27</v>
      </c>
      <c r="AP87" s="17" t="s">
        <v>416</v>
      </c>
      <c r="AQ87" s="17" t="str">
        <f t="shared" si="40"/>
        <v/>
      </c>
      <c r="AR87" s="17" t="str">
        <f t="shared" si="41"/>
        <v/>
      </c>
      <c r="AT87" s="227" t="str">
        <f t="shared" si="32"/>
        <v>A1</v>
      </c>
      <c r="AU87" s="227" t="str">
        <f t="shared" si="33"/>
        <v>A1</v>
      </c>
      <c r="AW87" s="232">
        <f t="shared" si="34"/>
        <v>0</v>
      </c>
      <c r="AX87" s="232">
        <f t="shared" si="35"/>
        <v>0</v>
      </c>
      <c r="AY87" s="232">
        <f t="shared" si="36"/>
        <v>0</v>
      </c>
      <c r="AZ87" s="232">
        <f t="shared" si="37"/>
        <v>0</v>
      </c>
    </row>
    <row r="88" spans="1:52">
      <c r="A88" s="23" t="str">
        <f>C88&amp;"x"&amp;TEXT(COUNTIF(C$5:C87,C88)+1,0)</f>
        <v>A1x3</v>
      </c>
      <c r="B88" s="24" t="str">
        <f>D88&amp;"x"&amp;TEXT(COUNTIF(D$5:D87,D88)+1,0)</f>
        <v>A1x3</v>
      </c>
      <c r="C88" s="25" t="s">
        <v>134</v>
      </c>
      <c r="D88" s="25" t="s">
        <v>134</v>
      </c>
      <c r="E88" s="130"/>
      <c r="F88" s="25" t="s">
        <v>46</v>
      </c>
      <c r="G88" s="188" t="s">
        <v>417</v>
      </c>
      <c r="H88" s="188" t="s">
        <v>418</v>
      </c>
      <c r="I88" s="188" t="s">
        <v>419</v>
      </c>
      <c r="J88" s="156">
        <v>37712</v>
      </c>
      <c r="K88" s="130"/>
      <c r="L88" s="26"/>
      <c r="M88" s="281" t="str">
        <f t="shared" si="22"/>
        <v>0</v>
      </c>
      <c r="N88" s="26"/>
      <c r="O88" s="186" t="str">
        <f t="shared" si="23"/>
        <v>0</v>
      </c>
      <c r="P88" s="26" t="s">
        <v>215</v>
      </c>
      <c r="Q88" s="26" t="s">
        <v>215</v>
      </c>
      <c r="R88" s="270"/>
      <c r="S88" s="282" t="str">
        <f t="shared" si="24"/>
        <v>A1</v>
      </c>
      <c r="T88" s="153"/>
      <c r="U88" s="27"/>
      <c r="V88" s="27"/>
      <c r="W88" s="271"/>
      <c r="X88" s="27"/>
      <c r="Y88" s="279"/>
      <c r="Z88" s="275">
        <f t="shared" si="25"/>
        <v>17.75</v>
      </c>
      <c r="AA88" s="276"/>
      <c r="AB88" s="276"/>
      <c r="AC88" s="276"/>
      <c r="AD88" s="276"/>
      <c r="AE88" s="276"/>
      <c r="AF88" s="277" t="str">
        <f t="shared" si="26"/>
        <v>NCX19J3</v>
      </c>
      <c r="AG88" s="277" t="str">
        <f t="shared" si="27"/>
        <v>NCX19J3</v>
      </c>
      <c r="AH88" s="277" t="str">
        <f t="shared" si="28"/>
        <v>A2</v>
      </c>
      <c r="AI88" s="277" t="str">
        <f t="shared" si="29"/>
        <v>A2</v>
      </c>
      <c r="AJ88" s="277" t="str">
        <f t="shared" si="30"/>
        <v/>
      </c>
      <c r="AK88" s="277" t="str">
        <f t="shared" si="31"/>
        <v>A1</v>
      </c>
      <c r="AL88" s="100"/>
      <c r="AM88" s="17">
        <v>83</v>
      </c>
      <c r="AN88" s="17">
        <f t="shared" si="38"/>
        <v>27</v>
      </c>
      <c r="AO88" s="17">
        <f t="shared" si="39"/>
        <v>27</v>
      </c>
      <c r="AP88" s="17" t="s">
        <v>420</v>
      </c>
      <c r="AQ88" s="17" t="str">
        <f t="shared" si="40"/>
        <v/>
      </c>
      <c r="AR88" s="17" t="str">
        <f t="shared" si="41"/>
        <v/>
      </c>
      <c r="AT88" s="227" t="str">
        <f t="shared" si="32"/>
        <v>A1</v>
      </c>
      <c r="AU88" s="227" t="str">
        <f t="shared" si="33"/>
        <v>A1</v>
      </c>
      <c r="AW88" s="232">
        <f t="shared" si="34"/>
        <v>0</v>
      </c>
      <c r="AX88" s="232">
        <f t="shared" si="35"/>
        <v>0</v>
      </c>
      <c r="AY88" s="232">
        <f t="shared" si="36"/>
        <v>0</v>
      </c>
      <c r="AZ88" s="232">
        <f t="shared" si="37"/>
        <v>0</v>
      </c>
    </row>
    <row r="89" spans="1:52">
      <c r="A89" s="23" t="str">
        <f>C89&amp;"x"&amp;TEXT(COUNTIF(C$5:C88,C89)+1,0)</f>
        <v>A1x4</v>
      </c>
      <c r="B89" s="24" t="str">
        <f>D89&amp;"x"&amp;TEXT(COUNTIF(D$5:D88,D89)+1,0)</f>
        <v>A1x4</v>
      </c>
      <c r="C89" s="25" t="s">
        <v>134</v>
      </c>
      <c r="D89" s="25" t="s">
        <v>134</v>
      </c>
      <c r="E89" s="130"/>
      <c r="F89" s="25" t="s">
        <v>46</v>
      </c>
      <c r="G89" s="188" t="s">
        <v>421</v>
      </c>
      <c r="H89" s="188" t="s">
        <v>422</v>
      </c>
      <c r="I89" s="188" t="s">
        <v>423</v>
      </c>
      <c r="J89" s="156">
        <v>38011</v>
      </c>
      <c r="K89" s="130"/>
      <c r="L89" s="26"/>
      <c r="M89" s="281" t="str">
        <f t="shared" si="22"/>
        <v>0</v>
      </c>
      <c r="N89" s="26"/>
      <c r="O89" s="186" t="str">
        <f t="shared" si="23"/>
        <v>0</v>
      </c>
      <c r="P89" s="26" t="s">
        <v>134</v>
      </c>
      <c r="Q89" s="26" t="s">
        <v>134</v>
      </c>
      <c r="R89" s="270"/>
      <c r="S89" s="282" t="str">
        <f t="shared" si="24"/>
        <v>A1</v>
      </c>
      <c r="T89" s="153"/>
      <c r="U89" s="27"/>
      <c r="V89" s="27"/>
      <c r="W89" s="271"/>
      <c r="X89" s="27"/>
      <c r="Y89" s="279"/>
      <c r="Z89" s="275">
        <f t="shared" si="25"/>
        <v>16.93</v>
      </c>
      <c r="AA89" s="276"/>
      <c r="AB89" s="276"/>
      <c r="AC89" s="276"/>
      <c r="AD89" s="276"/>
      <c r="AE89" s="276"/>
      <c r="AF89" s="277" t="str">
        <f t="shared" si="26"/>
        <v>NCX19J3</v>
      </c>
      <c r="AG89" s="277" t="str">
        <f t="shared" si="27"/>
        <v>NCX19J3</v>
      </c>
      <c r="AH89" s="277" t="str">
        <f t="shared" si="28"/>
        <v>A1</v>
      </c>
      <c r="AI89" s="277" t="str">
        <f t="shared" si="29"/>
        <v>A1</v>
      </c>
      <c r="AJ89" s="277" t="str">
        <f t="shared" si="30"/>
        <v/>
      </c>
      <c r="AK89" s="277" t="str">
        <f t="shared" si="31"/>
        <v>A1</v>
      </c>
      <c r="AL89" s="100"/>
      <c r="AM89" s="17">
        <v>84</v>
      </c>
      <c r="AN89" s="17">
        <f t="shared" si="38"/>
        <v>27</v>
      </c>
      <c r="AO89" s="17">
        <f t="shared" si="39"/>
        <v>27</v>
      </c>
      <c r="AP89" s="17" t="s">
        <v>424</v>
      </c>
      <c r="AQ89" s="17" t="str">
        <f t="shared" si="40"/>
        <v/>
      </c>
      <c r="AR89" s="17" t="str">
        <f t="shared" si="41"/>
        <v/>
      </c>
      <c r="AT89" s="227" t="str">
        <f t="shared" si="32"/>
        <v>A1</v>
      </c>
      <c r="AU89" s="227" t="str">
        <f t="shared" si="33"/>
        <v>A1</v>
      </c>
      <c r="AW89" s="232">
        <f t="shared" si="34"/>
        <v>0</v>
      </c>
      <c r="AX89" s="232">
        <f t="shared" si="35"/>
        <v>0</v>
      </c>
      <c r="AY89" s="232">
        <f t="shared" si="36"/>
        <v>0</v>
      </c>
      <c r="AZ89" s="232">
        <f t="shared" si="37"/>
        <v>0</v>
      </c>
    </row>
    <row r="90" spans="1:52">
      <c r="A90" s="23" t="str">
        <f>C90&amp;"x"&amp;TEXT(COUNTIF(C$5:C89,C90)+1,0)</f>
        <v>A1x5</v>
      </c>
      <c r="B90" s="24" t="str">
        <f>D90&amp;"x"&amp;TEXT(COUNTIF(D$5:D89,D90)+1,0)</f>
        <v>A1x5</v>
      </c>
      <c r="C90" s="25" t="s">
        <v>134</v>
      </c>
      <c r="D90" s="25" t="s">
        <v>134</v>
      </c>
      <c r="E90" s="130"/>
      <c r="F90" s="25" t="s">
        <v>110</v>
      </c>
      <c r="G90" s="188" t="s">
        <v>425</v>
      </c>
      <c r="H90" s="188" t="s">
        <v>426</v>
      </c>
      <c r="I90" s="188" t="s">
        <v>427</v>
      </c>
      <c r="J90" s="156">
        <v>37715</v>
      </c>
      <c r="K90" s="130"/>
      <c r="L90" s="26"/>
      <c r="M90" s="281" t="str">
        <f t="shared" si="22"/>
        <v>0</v>
      </c>
      <c r="N90" s="26"/>
      <c r="O90" s="186" t="str">
        <f t="shared" si="23"/>
        <v>0</v>
      </c>
      <c r="P90" s="26" t="s">
        <v>134</v>
      </c>
      <c r="Q90" s="26" t="s">
        <v>134</v>
      </c>
      <c r="R90" s="270"/>
      <c r="S90" s="282" t="str">
        <f t="shared" si="24"/>
        <v>A1</v>
      </c>
      <c r="T90" s="153"/>
      <c r="U90" s="27"/>
      <c r="V90" s="27"/>
      <c r="W90" s="271"/>
      <c r="X90" s="27"/>
      <c r="Y90" s="279"/>
      <c r="Z90" s="275">
        <f t="shared" si="25"/>
        <v>17.739999999999998</v>
      </c>
      <c r="AA90" s="276"/>
      <c r="AB90" s="276"/>
      <c r="AC90" s="276"/>
      <c r="AD90" s="276"/>
      <c r="AE90" s="276"/>
      <c r="AF90" s="277" t="str">
        <f t="shared" si="26"/>
        <v>NCX19J3</v>
      </c>
      <c r="AG90" s="277" t="str">
        <f t="shared" si="27"/>
        <v>NCX19J3</v>
      </c>
      <c r="AH90" s="277" t="str">
        <f t="shared" si="28"/>
        <v>A1</v>
      </c>
      <c r="AI90" s="277" t="str">
        <f t="shared" si="29"/>
        <v>A1</v>
      </c>
      <c r="AJ90" s="277" t="str">
        <f t="shared" si="30"/>
        <v/>
      </c>
      <c r="AK90" s="277" t="str">
        <f t="shared" si="31"/>
        <v>A1</v>
      </c>
      <c r="AL90" s="100"/>
      <c r="AM90" s="17">
        <v>85</v>
      </c>
      <c r="AN90" s="17">
        <f t="shared" si="38"/>
        <v>27</v>
      </c>
      <c r="AO90" s="17">
        <f t="shared" si="39"/>
        <v>27</v>
      </c>
      <c r="AP90" s="17" t="s">
        <v>428</v>
      </c>
      <c r="AQ90" s="17" t="str">
        <f t="shared" si="40"/>
        <v/>
      </c>
      <c r="AR90" s="17" t="str">
        <f t="shared" si="41"/>
        <v/>
      </c>
      <c r="AT90" s="227" t="str">
        <f t="shared" si="32"/>
        <v>A1</v>
      </c>
      <c r="AU90" s="227" t="str">
        <f t="shared" si="33"/>
        <v>A1</v>
      </c>
      <c r="AW90" s="232">
        <f t="shared" si="34"/>
        <v>0</v>
      </c>
      <c r="AX90" s="232">
        <f t="shared" si="35"/>
        <v>0</v>
      </c>
      <c r="AY90" s="232">
        <f t="shared" si="36"/>
        <v>0</v>
      </c>
      <c r="AZ90" s="232">
        <f t="shared" si="37"/>
        <v>0</v>
      </c>
    </row>
    <row r="91" spans="1:52">
      <c r="A91" s="23" t="str">
        <f>C91&amp;"x"&amp;TEXT(COUNTIF(C$5:C90,C91)+1,0)</f>
        <v>A1x6</v>
      </c>
      <c r="B91" s="24" t="str">
        <f>D91&amp;"x"&amp;TEXT(COUNTIF(D$5:D90,D91)+1,0)</f>
        <v>A1x6</v>
      </c>
      <c r="C91" s="25" t="s">
        <v>134</v>
      </c>
      <c r="D91" s="25" t="s">
        <v>134</v>
      </c>
      <c r="E91" s="130"/>
      <c r="F91" s="25" t="s">
        <v>110</v>
      </c>
      <c r="G91" s="188" t="s">
        <v>429</v>
      </c>
      <c r="H91" s="188" t="s">
        <v>430</v>
      </c>
      <c r="I91" s="188" t="s">
        <v>431</v>
      </c>
      <c r="J91" s="156">
        <v>37832</v>
      </c>
      <c r="K91" s="130"/>
      <c r="L91" s="26"/>
      <c r="M91" s="281" t="str">
        <f t="shared" si="22"/>
        <v>0</v>
      </c>
      <c r="N91" s="26"/>
      <c r="O91" s="186" t="str">
        <f t="shared" si="23"/>
        <v>0</v>
      </c>
      <c r="P91" s="26" t="s">
        <v>215</v>
      </c>
      <c r="Q91" s="26" t="s">
        <v>215</v>
      </c>
      <c r="R91" s="270"/>
      <c r="S91" s="282" t="str">
        <f t="shared" si="24"/>
        <v>A1</v>
      </c>
      <c r="T91" s="153"/>
      <c r="U91" s="27"/>
      <c r="V91" s="27"/>
      <c r="W91" s="271"/>
      <c r="X91" s="27"/>
      <c r="Y91" s="279"/>
      <c r="Z91" s="275">
        <f t="shared" si="25"/>
        <v>17.420000000000002</v>
      </c>
      <c r="AA91" s="276"/>
      <c r="AB91" s="276"/>
      <c r="AC91" s="276"/>
      <c r="AD91" s="276"/>
      <c r="AE91" s="276"/>
      <c r="AF91" s="277" t="str">
        <f t="shared" si="26"/>
        <v>NCX19J3</v>
      </c>
      <c r="AG91" s="277" t="str">
        <f t="shared" si="27"/>
        <v>NCX19J3</v>
      </c>
      <c r="AH91" s="277" t="str">
        <f t="shared" si="28"/>
        <v>A2</v>
      </c>
      <c r="AI91" s="277" t="str">
        <f t="shared" si="29"/>
        <v>A2</v>
      </c>
      <c r="AJ91" s="277" t="str">
        <f t="shared" si="30"/>
        <v/>
      </c>
      <c r="AK91" s="277" t="str">
        <f t="shared" si="31"/>
        <v>A1</v>
      </c>
      <c r="AL91" s="100"/>
      <c r="AM91" s="17">
        <v>86</v>
      </c>
      <c r="AN91" s="17">
        <f t="shared" si="38"/>
        <v>27</v>
      </c>
      <c r="AO91" s="17">
        <f t="shared" si="39"/>
        <v>27</v>
      </c>
      <c r="AP91" s="17" t="s">
        <v>432</v>
      </c>
      <c r="AQ91" s="17" t="str">
        <f t="shared" si="40"/>
        <v/>
      </c>
      <c r="AR91" s="17" t="str">
        <f t="shared" si="41"/>
        <v/>
      </c>
      <c r="AT91" s="227" t="str">
        <f t="shared" si="32"/>
        <v>A1</v>
      </c>
      <c r="AU91" s="227" t="str">
        <f t="shared" si="33"/>
        <v>A1</v>
      </c>
      <c r="AW91" s="232">
        <f t="shared" si="34"/>
        <v>0</v>
      </c>
      <c r="AX91" s="232">
        <f t="shared" si="35"/>
        <v>0</v>
      </c>
      <c r="AY91" s="232">
        <f t="shared" si="36"/>
        <v>0</v>
      </c>
      <c r="AZ91" s="232">
        <f t="shared" si="37"/>
        <v>0</v>
      </c>
    </row>
    <row r="92" spans="1:52">
      <c r="A92" s="23" t="str">
        <f>C92&amp;"x"&amp;TEXT(COUNTIF(C$5:C91,C92)+1,0)</f>
        <v>A1x7</v>
      </c>
      <c r="B92" s="24" t="str">
        <f>D92&amp;"x"&amp;TEXT(COUNTIF(D$5:D91,D92)+1,0)</f>
        <v>A1x7</v>
      </c>
      <c r="C92" s="25" t="s">
        <v>134</v>
      </c>
      <c r="D92" s="25" t="s">
        <v>134</v>
      </c>
      <c r="E92" s="130"/>
      <c r="F92" s="25" t="s">
        <v>110</v>
      </c>
      <c r="G92" s="188" t="s">
        <v>433</v>
      </c>
      <c r="H92" s="188" t="s">
        <v>434</v>
      </c>
      <c r="I92" s="188" t="s">
        <v>435</v>
      </c>
      <c r="J92" s="156">
        <v>38010</v>
      </c>
      <c r="K92" s="130"/>
      <c r="L92" s="26"/>
      <c r="M92" s="281" t="str">
        <f t="shared" si="22"/>
        <v>0</v>
      </c>
      <c r="N92" s="26"/>
      <c r="O92" s="186" t="str">
        <f t="shared" si="23"/>
        <v>0</v>
      </c>
      <c r="P92" s="26" t="s">
        <v>252</v>
      </c>
      <c r="Q92" s="26" t="s">
        <v>252</v>
      </c>
      <c r="R92" s="270"/>
      <c r="S92" s="282" t="str">
        <f t="shared" si="24"/>
        <v>A1</v>
      </c>
      <c r="T92" s="153"/>
      <c r="U92" s="27"/>
      <c r="V92" s="27"/>
      <c r="W92" s="271"/>
      <c r="X92" s="27"/>
      <c r="Y92" s="279"/>
      <c r="Z92" s="275">
        <f t="shared" si="25"/>
        <v>16.940000000000001</v>
      </c>
      <c r="AA92" s="276"/>
      <c r="AB92" s="276"/>
      <c r="AC92" s="276"/>
      <c r="AD92" s="276"/>
      <c r="AE92" s="276"/>
      <c r="AF92" s="277" t="str">
        <f t="shared" si="26"/>
        <v>NCX19J3</v>
      </c>
      <c r="AG92" s="277" t="str">
        <f t="shared" si="27"/>
        <v>NCX19J3</v>
      </c>
      <c r="AH92" s="277" t="str">
        <f t="shared" si="28"/>
        <v>B2</v>
      </c>
      <c r="AI92" s="277" t="str">
        <f t="shared" si="29"/>
        <v>B2</v>
      </c>
      <c r="AJ92" s="277" t="str">
        <f t="shared" si="30"/>
        <v/>
      </c>
      <c r="AK92" s="277" t="str">
        <f t="shared" si="31"/>
        <v>A1</v>
      </c>
      <c r="AL92" s="100"/>
      <c r="AM92" s="17">
        <v>87</v>
      </c>
      <c r="AN92" s="17">
        <f t="shared" si="38"/>
        <v>27</v>
      </c>
      <c r="AO92" s="17">
        <f t="shared" si="39"/>
        <v>27</v>
      </c>
      <c r="AP92" s="17" t="s">
        <v>436</v>
      </c>
      <c r="AQ92" s="17" t="str">
        <f t="shared" si="40"/>
        <v/>
      </c>
      <c r="AR92" s="17" t="str">
        <f t="shared" si="41"/>
        <v/>
      </c>
      <c r="AT92" s="227" t="str">
        <f t="shared" si="32"/>
        <v>A1</v>
      </c>
      <c r="AU92" s="227" t="str">
        <f t="shared" si="33"/>
        <v>A1</v>
      </c>
      <c r="AW92" s="232">
        <f t="shared" si="34"/>
        <v>0</v>
      </c>
      <c r="AX92" s="232">
        <f t="shared" si="35"/>
        <v>0</v>
      </c>
      <c r="AY92" s="232">
        <f t="shared" si="36"/>
        <v>0</v>
      </c>
      <c r="AZ92" s="232">
        <f t="shared" si="37"/>
        <v>0</v>
      </c>
    </row>
    <row r="93" spans="1:52">
      <c r="A93" s="23" t="str">
        <f>C93&amp;"x"&amp;TEXT(COUNTIF(C$5:C92,C93)+1,0)</f>
        <v>A1x8</v>
      </c>
      <c r="B93" s="24" t="str">
        <f>D93&amp;"x"&amp;TEXT(COUNTIF(D$5:D92,D93)+1,0)</f>
        <v>A1x8</v>
      </c>
      <c r="C93" s="25" t="s">
        <v>134</v>
      </c>
      <c r="D93" s="25" t="s">
        <v>134</v>
      </c>
      <c r="E93" s="130"/>
      <c r="F93" s="25" t="s">
        <v>110</v>
      </c>
      <c r="G93" s="188" t="s">
        <v>437</v>
      </c>
      <c r="H93" s="188" t="s">
        <v>438</v>
      </c>
      <c r="I93" s="188" t="s">
        <v>439</v>
      </c>
      <c r="J93" s="156">
        <v>38150</v>
      </c>
      <c r="K93" s="130"/>
      <c r="L93" s="26"/>
      <c r="M93" s="281" t="str">
        <f t="shared" si="22"/>
        <v>0</v>
      </c>
      <c r="N93" s="26"/>
      <c r="O93" s="186" t="str">
        <f t="shared" si="23"/>
        <v>0</v>
      </c>
      <c r="P93" s="26" t="s">
        <v>248</v>
      </c>
      <c r="Q93" s="26" t="s">
        <v>248</v>
      </c>
      <c r="R93" s="270"/>
      <c r="S93" s="282" t="str">
        <f t="shared" si="24"/>
        <v>A1</v>
      </c>
      <c r="T93" s="153"/>
      <c r="U93" s="27"/>
      <c r="V93" s="27"/>
      <c r="W93" s="271"/>
      <c r="X93" s="27"/>
      <c r="Y93" s="279"/>
      <c r="Z93" s="275">
        <f t="shared" si="25"/>
        <v>16.55</v>
      </c>
      <c r="AA93" s="276"/>
      <c r="AB93" s="276"/>
      <c r="AC93" s="276"/>
      <c r="AD93" s="276"/>
      <c r="AE93" s="276"/>
      <c r="AF93" s="277" t="str">
        <f t="shared" si="26"/>
        <v>NCX19J3</v>
      </c>
      <c r="AG93" s="277" t="str">
        <f t="shared" si="27"/>
        <v>NCX19J3</v>
      </c>
      <c r="AH93" s="277" t="str">
        <f t="shared" si="28"/>
        <v>B1</v>
      </c>
      <c r="AI93" s="277" t="str">
        <f t="shared" si="29"/>
        <v>B1</v>
      </c>
      <c r="AJ93" s="277" t="str">
        <f t="shared" si="30"/>
        <v/>
      </c>
      <c r="AK93" s="277" t="str">
        <f t="shared" si="31"/>
        <v>A1</v>
      </c>
      <c r="AL93" s="100"/>
      <c r="AM93" s="17">
        <v>88</v>
      </c>
      <c r="AN93" s="17">
        <f t="shared" si="38"/>
        <v>28</v>
      </c>
      <c r="AO93" s="17">
        <f t="shared" si="39"/>
        <v>28</v>
      </c>
      <c r="AP93" s="17" t="s">
        <v>440</v>
      </c>
      <c r="AQ93" s="17" t="str">
        <f t="shared" si="40"/>
        <v/>
      </c>
      <c r="AR93" s="17" t="str">
        <f t="shared" si="41"/>
        <v/>
      </c>
      <c r="AT93" s="227" t="str">
        <f t="shared" si="32"/>
        <v>A1</v>
      </c>
      <c r="AU93" s="227" t="str">
        <f t="shared" si="33"/>
        <v>A1</v>
      </c>
      <c r="AW93" s="232">
        <f t="shared" si="34"/>
        <v>0</v>
      </c>
      <c r="AX93" s="232">
        <f t="shared" si="35"/>
        <v>0</v>
      </c>
      <c r="AY93" s="232">
        <f t="shared" si="36"/>
        <v>0</v>
      </c>
      <c r="AZ93" s="232">
        <f t="shared" si="37"/>
        <v>0</v>
      </c>
    </row>
    <row r="94" spans="1:52">
      <c r="A94" s="23" t="str">
        <f>C94&amp;"x"&amp;TEXT(COUNTIF(C$5:C93,C94)+1,0)</f>
        <v>A2x1</v>
      </c>
      <c r="B94" s="24" t="str">
        <f>D94&amp;"x"&amp;TEXT(COUNTIF(D$5:D93,D94)+1,0)</f>
        <v>A2x1</v>
      </c>
      <c r="C94" s="25" t="s">
        <v>215</v>
      </c>
      <c r="D94" s="25" t="s">
        <v>215</v>
      </c>
      <c r="E94" s="130"/>
      <c r="F94" s="25" t="s">
        <v>46</v>
      </c>
      <c r="G94" s="188" t="s">
        <v>441</v>
      </c>
      <c r="H94" s="188" t="s">
        <v>442</v>
      </c>
      <c r="I94" s="188" t="s">
        <v>443</v>
      </c>
      <c r="J94" s="156">
        <v>37551</v>
      </c>
      <c r="K94" s="130"/>
      <c r="L94" s="26"/>
      <c r="M94" s="281" t="str">
        <f t="shared" si="22"/>
        <v>0</v>
      </c>
      <c r="N94" s="26"/>
      <c r="O94" s="186" t="str">
        <f t="shared" si="23"/>
        <v>0</v>
      </c>
      <c r="P94" s="26" t="s">
        <v>215</v>
      </c>
      <c r="Q94" s="26" t="s">
        <v>215</v>
      </c>
      <c r="R94" s="270"/>
      <c r="S94" s="282" t="str">
        <f t="shared" si="24"/>
        <v>A2</v>
      </c>
      <c r="T94" s="153"/>
      <c r="U94" s="27"/>
      <c r="V94" s="27"/>
      <c r="W94" s="271"/>
      <c r="X94" s="27"/>
      <c r="Y94" s="279"/>
      <c r="Z94" s="275">
        <f t="shared" si="25"/>
        <v>18.190000000000001</v>
      </c>
      <c r="AA94" s="276"/>
      <c r="AB94" s="276"/>
      <c r="AC94" s="276"/>
      <c r="AD94" s="276"/>
      <c r="AE94" s="276"/>
      <c r="AF94" s="277" t="str">
        <f t="shared" si="26"/>
        <v>NCX19J3</v>
      </c>
      <c r="AG94" s="277" t="str">
        <f t="shared" si="27"/>
        <v>NCX19J3</v>
      </c>
      <c r="AH94" s="277" t="str">
        <f t="shared" si="28"/>
        <v>A2</v>
      </c>
      <c r="AI94" s="277" t="str">
        <f t="shared" si="29"/>
        <v>A2</v>
      </c>
      <c r="AJ94" s="277" t="str">
        <f t="shared" si="30"/>
        <v/>
      </c>
      <c r="AK94" s="277" t="str">
        <f t="shared" si="31"/>
        <v>A2</v>
      </c>
      <c r="AL94" s="100"/>
      <c r="AM94" s="17">
        <v>89</v>
      </c>
      <c r="AN94" s="17">
        <f t="shared" si="38"/>
        <v>29</v>
      </c>
      <c r="AO94" s="17">
        <f t="shared" si="39"/>
        <v>29</v>
      </c>
      <c r="AP94" s="17" t="s">
        <v>444</v>
      </c>
      <c r="AQ94" s="17" t="str">
        <f t="shared" si="40"/>
        <v/>
      </c>
      <c r="AR94" s="17" t="str">
        <f t="shared" si="41"/>
        <v/>
      </c>
      <c r="AT94" s="227" t="str">
        <f t="shared" si="32"/>
        <v>A2</v>
      </c>
      <c r="AU94" s="227" t="str">
        <f t="shared" si="33"/>
        <v>A2</v>
      </c>
      <c r="AW94" s="232">
        <f t="shared" si="34"/>
        <v>0</v>
      </c>
      <c r="AX94" s="232">
        <f t="shared" si="35"/>
        <v>0</v>
      </c>
      <c r="AY94" s="232">
        <f t="shared" si="36"/>
        <v>0</v>
      </c>
      <c r="AZ94" s="232">
        <f t="shared" si="37"/>
        <v>0</v>
      </c>
    </row>
    <row r="95" spans="1:52">
      <c r="A95" s="23" t="str">
        <f>C95&amp;"x"&amp;TEXT(COUNTIF(C$5:C94,C95)+1,0)</f>
        <v>A2x2</v>
      </c>
      <c r="B95" s="24" t="str">
        <f>D95&amp;"x"&amp;TEXT(COUNTIF(D$5:D94,D95)+1,0)</f>
        <v>A2x2</v>
      </c>
      <c r="C95" s="25" t="s">
        <v>215</v>
      </c>
      <c r="D95" s="25" t="s">
        <v>215</v>
      </c>
      <c r="E95" s="130"/>
      <c r="F95" s="25" t="s">
        <v>46</v>
      </c>
      <c r="G95" s="188" t="s">
        <v>445</v>
      </c>
      <c r="H95" s="188" t="s">
        <v>446</v>
      </c>
      <c r="I95" s="188" t="s">
        <v>447</v>
      </c>
      <c r="J95" s="156">
        <v>37673</v>
      </c>
      <c r="K95" s="130"/>
      <c r="L95" s="26"/>
      <c r="M95" s="281" t="str">
        <f t="shared" si="22"/>
        <v>0</v>
      </c>
      <c r="N95" s="26"/>
      <c r="O95" s="186" t="str">
        <f t="shared" si="23"/>
        <v>0</v>
      </c>
      <c r="P95" s="26" t="s">
        <v>215</v>
      </c>
      <c r="Q95" s="26" t="s">
        <v>215</v>
      </c>
      <c r="R95" s="270"/>
      <c r="S95" s="282" t="str">
        <f t="shared" si="24"/>
        <v>A2</v>
      </c>
      <c r="T95" s="153"/>
      <c r="U95" s="27"/>
      <c r="V95" s="27"/>
      <c r="W95" s="271"/>
      <c r="X95" s="27"/>
      <c r="Y95" s="279"/>
      <c r="Z95" s="275">
        <f t="shared" si="25"/>
        <v>17.86</v>
      </c>
      <c r="AA95" s="276"/>
      <c r="AB95" s="276"/>
      <c r="AC95" s="276"/>
      <c r="AD95" s="276"/>
      <c r="AE95" s="276"/>
      <c r="AF95" s="277" t="str">
        <f t="shared" si="26"/>
        <v>NCX19J3</v>
      </c>
      <c r="AG95" s="277" t="str">
        <f t="shared" si="27"/>
        <v>NCX19J3</v>
      </c>
      <c r="AH95" s="277" t="str">
        <f t="shared" si="28"/>
        <v>A2</v>
      </c>
      <c r="AI95" s="277" t="str">
        <f t="shared" si="29"/>
        <v>A2</v>
      </c>
      <c r="AJ95" s="277" t="str">
        <f t="shared" si="30"/>
        <v/>
      </c>
      <c r="AK95" s="277" t="str">
        <f t="shared" si="31"/>
        <v>A2</v>
      </c>
      <c r="AL95" s="100"/>
      <c r="AM95" s="17">
        <v>90</v>
      </c>
      <c r="AN95" s="17">
        <f t="shared" si="38"/>
        <v>30</v>
      </c>
      <c r="AO95" s="17">
        <f t="shared" si="39"/>
        <v>30</v>
      </c>
      <c r="AP95" s="17" t="s">
        <v>448</v>
      </c>
      <c r="AQ95" s="17" t="str">
        <f t="shared" si="40"/>
        <v/>
      </c>
      <c r="AR95" s="17" t="str">
        <f t="shared" si="41"/>
        <v/>
      </c>
      <c r="AT95" s="227" t="str">
        <f t="shared" si="32"/>
        <v>A2</v>
      </c>
      <c r="AU95" s="227" t="str">
        <f t="shared" si="33"/>
        <v>A2</v>
      </c>
      <c r="AW95" s="232">
        <f t="shared" si="34"/>
        <v>0</v>
      </c>
      <c r="AX95" s="232">
        <f t="shared" si="35"/>
        <v>0</v>
      </c>
      <c r="AY95" s="232">
        <f t="shared" si="36"/>
        <v>0</v>
      </c>
      <c r="AZ95" s="232">
        <f t="shared" si="37"/>
        <v>0</v>
      </c>
    </row>
    <row r="96" spans="1:52">
      <c r="A96" s="23" t="str">
        <f>C96&amp;"x"&amp;TEXT(COUNTIF(C$5:C95,C96)+1,0)</f>
        <v>A2x3</v>
      </c>
      <c r="B96" s="24" t="str">
        <f>D96&amp;"x"&amp;TEXT(COUNTIF(D$5:D95,D96)+1,0)</f>
        <v>A2x3</v>
      </c>
      <c r="C96" s="25" t="s">
        <v>215</v>
      </c>
      <c r="D96" s="25" t="s">
        <v>215</v>
      </c>
      <c r="E96" s="130"/>
      <c r="F96" s="25" t="s">
        <v>46</v>
      </c>
      <c r="G96" s="188" t="s">
        <v>449</v>
      </c>
      <c r="H96" s="188" t="s">
        <v>450</v>
      </c>
      <c r="I96" s="188" t="s">
        <v>451</v>
      </c>
      <c r="J96" s="156">
        <v>37684</v>
      </c>
      <c r="K96" s="130"/>
      <c r="L96" s="26"/>
      <c r="M96" s="281" t="str">
        <f t="shared" si="22"/>
        <v>0</v>
      </c>
      <c r="N96" s="26"/>
      <c r="O96" s="186" t="str">
        <f t="shared" si="23"/>
        <v>0</v>
      </c>
      <c r="P96" s="26" t="s">
        <v>215</v>
      </c>
      <c r="Q96" s="26" t="s">
        <v>215</v>
      </c>
      <c r="R96" s="270"/>
      <c r="S96" s="282" t="str">
        <f t="shared" si="24"/>
        <v>A2</v>
      </c>
      <c r="T96" s="153"/>
      <c r="U96" s="27"/>
      <c r="V96" s="27"/>
      <c r="W96" s="271"/>
      <c r="X96" s="27"/>
      <c r="Y96" s="279"/>
      <c r="Z96" s="275">
        <f t="shared" si="25"/>
        <v>17.829999999999998</v>
      </c>
      <c r="AA96" s="276"/>
      <c r="AB96" s="276"/>
      <c r="AC96" s="276"/>
      <c r="AD96" s="276"/>
      <c r="AE96" s="276"/>
      <c r="AF96" s="277" t="str">
        <f t="shared" si="26"/>
        <v>NCX19J3</v>
      </c>
      <c r="AG96" s="277" t="str">
        <f t="shared" si="27"/>
        <v>NCX19J3</v>
      </c>
      <c r="AH96" s="277" t="str">
        <f t="shared" si="28"/>
        <v>A2</v>
      </c>
      <c r="AI96" s="277" t="str">
        <f t="shared" si="29"/>
        <v>A2</v>
      </c>
      <c r="AJ96" s="277" t="str">
        <f t="shared" si="30"/>
        <v/>
      </c>
      <c r="AK96" s="277" t="str">
        <f t="shared" si="31"/>
        <v>A2</v>
      </c>
      <c r="AL96" s="100"/>
      <c r="AM96" s="17">
        <v>91</v>
      </c>
      <c r="AN96" s="17">
        <f t="shared" si="38"/>
        <v>31</v>
      </c>
      <c r="AO96" s="17">
        <f t="shared" si="39"/>
        <v>31</v>
      </c>
      <c r="AP96" s="17" t="s">
        <v>452</v>
      </c>
      <c r="AQ96" s="17" t="str">
        <f t="shared" si="40"/>
        <v/>
      </c>
      <c r="AR96" s="17" t="str">
        <f t="shared" si="41"/>
        <v/>
      </c>
      <c r="AT96" s="227" t="str">
        <f t="shared" si="32"/>
        <v>A2</v>
      </c>
      <c r="AU96" s="227" t="str">
        <f t="shared" si="33"/>
        <v>A2</v>
      </c>
      <c r="AW96" s="232">
        <f t="shared" si="34"/>
        <v>0</v>
      </c>
      <c r="AX96" s="232">
        <f t="shared" si="35"/>
        <v>0</v>
      </c>
      <c r="AY96" s="232">
        <f t="shared" si="36"/>
        <v>0</v>
      </c>
      <c r="AZ96" s="232">
        <f t="shared" si="37"/>
        <v>0</v>
      </c>
    </row>
    <row r="97" spans="1:52">
      <c r="A97" s="23" t="str">
        <f>C97&amp;"x"&amp;TEXT(COUNTIF(C$5:C96,C97)+1,0)</f>
        <v>A2x4</v>
      </c>
      <c r="B97" s="24" t="str">
        <f>D97&amp;"x"&amp;TEXT(COUNTIF(D$5:D96,D97)+1,0)</f>
        <v>A2x4</v>
      </c>
      <c r="C97" s="25" t="s">
        <v>215</v>
      </c>
      <c r="D97" s="25" t="s">
        <v>215</v>
      </c>
      <c r="E97" s="130"/>
      <c r="F97" s="25" t="s">
        <v>46</v>
      </c>
      <c r="G97" s="188" t="s">
        <v>453</v>
      </c>
      <c r="H97" s="188" t="s">
        <v>454</v>
      </c>
      <c r="I97" s="188" t="s">
        <v>455</v>
      </c>
      <c r="J97" s="156">
        <v>37771</v>
      </c>
      <c r="K97" s="130"/>
      <c r="L97" s="26"/>
      <c r="M97" s="281" t="str">
        <f t="shared" si="22"/>
        <v>0</v>
      </c>
      <c r="N97" s="26"/>
      <c r="O97" s="186" t="str">
        <f t="shared" si="23"/>
        <v>0</v>
      </c>
      <c r="P97" s="26" t="s">
        <v>215</v>
      </c>
      <c r="Q97" s="26" t="s">
        <v>215</v>
      </c>
      <c r="R97" s="270"/>
      <c r="S97" s="282" t="str">
        <f t="shared" si="24"/>
        <v>A2</v>
      </c>
      <c r="T97" s="153"/>
      <c r="U97" s="27"/>
      <c r="V97" s="27"/>
      <c r="W97" s="271"/>
      <c r="X97" s="27"/>
      <c r="Y97" s="279"/>
      <c r="Z97" s="275">
        <f t="shared" si="25"/>
        <v>17.59</v>
      </c>
      <c r="AA97" s="276"/>
      <c r="AB97" s="276"/>
      <c r="AC97" s="276"/>
      <c r="AD97" s="276"/>
      <c r="AE97" s="276"/>
      <c r="AF97" s="277" t="str">
        <f t="shared" si="26"/>
        <v>NCX19J3</v>
      </c>
      <c r="AG97" s="277" t="str">
        <f t="shared" si="27"/>
        <v>NCX19J3</v>
      </c>
      <c r="AH97" s="277" t="str">
        <f t="shared" si="28"/>
        <v>A2</v>
      </c>
      <c r="AI97" s="277" t="str">
        <f t="shared" si="29"/>
        <v>A2</v>
      </c>
      <c r="AJ97" s="277" t="str">
        <f t="shared" si="30"/>
        <v/>
      </c>
      <c r="AK97" s="277" t="str">
        <f t="shared" si="31"/>
        <v>A2</v>
      </c>
      <c r="AL97" s="100"/>
      <c r="AM97" s="17">
        <v>92</v>
      </c>
      <c r="AN97" s="17">
        <f t="shared" si="38"/>
        <v>31</v>
      </c>
      <c r="AO97" s="17">
        <f t="shared" si="39"/>
        <v>31</v>
      </c>
      <c r="AP97" s="17" t="s">
        <v>456</v>
      </c>
      <c r="AQ97" s="17" t="str">
        <f t="shared" si="40"/>
        <v/>
      </c>
      <c r="AR97" s="17" t="str">
        <f t="shared" si="41"/>
        <v/>
      </c>
      <c r="AT97" s="227" t="str">
        <f t="shared" si="32"/>
        <v>A2</v>
      </c>
      <c r="AU97" s="227" t="str">
        <f t="shared" si="33"/>
        <v>A2</v>
      </c>
      <c r="AW97" s="232">
        <f t="shared" si="34"/>
        <v>0</v>
      </c>
      <c r="AX97" s="232">
        <f t="shared" si="35"/>
        <v>0</v>
      </c>
      <c r="AY97" s="232">
        <f t="shared" si="36"/>
        <v>0</v>
      </c>
      <c r="AZ97" s="232">
        <f t="shared" si="37"/>
        <v>0</v>
      </c>
    </row>
    <row r="98" spans="1:52">
      <c r="A98" s="23" t="str">
        <f>C98&amp;"x"&amp;TEXT(COUNTIF(C$5:C97,C98)+1,0)</f>
        <v>A2x5</v>
      </c>
      <c r="B98" s="24" t="str">
        <f>D98&amp;"x"&amp;TEXT(COUNTIF(D$5:D97,D98)+1,0)</f>
        <v>A2x5</v>
      </c>
      <c r="C98" s="25" t="s">
        <v>215</v>
      </c>
      <c r="D98" s="25" t="s">
        <v>215</v>
      </c>
      <c r="E98" s="130"/>
      <c r="F98" s="25" t="s">
        <v>46</v>
      </c>
      <c r="G98" s="188" t="s">
        <v>457</v>
      </c>
      <c r="H98" s="188" t="s">
        <v>458</v>
      </c>
      <c r="I98" s="188" t="s">
        <v>459</v>
      </c>
      <c r="J98" s="156">
        <v>38012</v>
      </c>
      <c r="K98" s="130"/>
      <c r="L98" s="26"/>
      <c r="M98" s="281" t="str">
        <f t="shared" si="22"/>
        <v>0</v>
      </c>
      <c r="N98" s="26"/>
      <c r="O98" s="186" t="str">
        <f t="shared" si="23"/>
        <v>0</v>
      </c>
      <c r="P98" s="26" t="s">
        <v>248</v>
      </c>
      <c r="Q98" s="26" t="s">
        <v>248</v>
      </c>
      <c r="R98" s="270"/>
      <c r="S98" s="282" t="str">
        <f t="shared" si="24"/>
        <v>A2</v>
      </c>
      <c r="T98" s="153"/>
      <c r="U98" s="27"/>
      <c r="V98" s="27"/>
      <c r="W98" s="271"/>
      <c r="X98" s="27"/>
      <c r="Y98" s="279"/>
      <c r="Z98" s="275">
        <f t="shared" si="25"/>
        <v>16.93</v>
      </c>
      <c r="AA98" s="276"/>
      <c r="AB98" s="276"/>
      <c r="AC98" s="276"/>
      <c r="AD98" s="276"/>
      <c r="AE98" s="276"/>
      <c r="AF98" s="277" t="str">
        <f t="shared" si="26"/>
        <v>NCX19J3</v>
      </c>
      <c r="AG98" s="277" t="str">
        <f t="shared" si="27"/>
        <v>NCX19J3</v>
      </c>
      <c r="AH98" s="277" t="str">
        <f t="shared" si="28"/>
        <v>B1</v>
      </c>
      <c r="AI98" s="277" t="str">
        <f t="shared" si="29"/>
        <v>B1</v>
      </c>
      <c r="AJ98" s="277" t="str">
        <f t="shared" si="30"/>
        <v/>
      </c>
      <c r="AK98" s="277" t="str">
        <f t="shared" si="31"/>
        <v>A2</v>
      </c>
      <c r="AL98" s="100"/>
      <c r="AM98" s="17">
        <v>93</v>
      </c>
      <c r="AN98" s="17">
        <f t="shared" si="38"/>
        <v>31</v>
      </c>
      <c r="AO98" s="17">
        <f t="shared" si="39"/>
        <v>31</v>
      </c>
      <c r="AP98" s="17" t="s">
        <v>460</v>
      </c>
      <c r="AQ98" s="17" t="str">
        <f t="shared" si="40"/>
        <v/>
      </c>
      <c r="AR98" s="17" t="str">
        <f t="shared" si="41"/>
        <v/>
      </c>
      <c r="AT98" s="227" t="str">
        <f t="shared" si="32"/>
        <v>A2</v>
      </c>
      <c r="AU98" s="227" t="str">
        <f t="shared" si="33"/>
        <v>A2</v>
      </c>
      <c r="AW98" s="232">
        <f t="shared" si="34"/>
        <v>0</v>
      </c>
      <c r="AX98" s="232">
        <f t="shared" si="35"/>
        <v>0</v>
      </c>
      <c r="AY98" s="232">
        <f t="shared" si="36"/>
        <v>0</v>
      </c>
      <c r="AZ98" s="232">
        <f t="shared" si="37"/>
        <v>0</v>
      </c>
    </row>
    <row r="99" spans="1:52">
      <c r="A99" s="23" t="str">
        <f>C99&amp;"x"&amp;TEXT(COUNTIF(C$5:C98,C99)+1,0)</f>
        <v>A2x6</v>
      </c>
      <c r="B99" s="24" t="str">
        <f>D99&amp;"x"&amp;TEXT(COUNTIF(D$5:D98,D99)+1,0)</f>
        <v>A2x6</v>
      </c>
      <c r="C99" s="25" t="s">
        <v>215</v>
      </c>
      <c r="D99" s="25" t="s">
        <v>215</v>
      </c>
      <c r="E99" s="130"/>
      <c r="F99" s="25" t="s">
        <v>46</v>
      </c>
      <c r="G99" s="188" t="s">
        <v>461</v>
      </c>
      <c r="H99" s="188" t="s">
        <v>462</v>
      </c>
      <c r="I99" s="188" t="s">
        <v>337</v>
      </c>
      <c r="J99" s="156">
        <v>38079</v>
      </c>
      <c r="K99" s="130"/>
      <c r="L99" s="26"/>
      <c r="M99" s="281" t="str">
        <f t="shared" si="22"/>
        <v>0</v>
      </c>
      <c r="N99" s="26"/>
      <c r="O99" s="186" t="str">
        <f t="shared" si="23"/>
        <v>0</v>
      </c>
      <c r="P99" s="26" t="s">
        <v>248</v>
      </c>
      <c r="Q99" s="26" t="s">
        <v>248</v>
      </c>
      <c r="R99" s="270"/>
      <c r="S99" s="282" t="str">
        <f t="shared" si="24"/>
        <v>A2</v>
      </c>
      <c r="T99" s="153"/>
      <c r="U99" s="27"/>
      <c r="V99" s="27"/>
      <c r="W99" s="271"/>
      <c r="X99" s="27"/>
      <c r="Y99" s="279"/>
      <c r="Z99" s="275">
        <f t="shared" si="25"/>
        <v>16.75</v>
      </c>
      <c r="AA99" s="276"/>
      <c r="AB99" s="276"/>
      <c r="AC99" s="276"/>
      <c r="AD99" s="276"/>
      <c r="AE99" s="276"/>
      <c r="AF99" s="277" t="str">
        <f t="shared" si="26"/>
        <v>NCX19J3</v>
      </c>
      <c r="AG99" s="277" t="str">
        <f t="shared" si="27"/>
        <v>NCX19J3</v>
      </c>
      <c r="AH99" s="277" t="str">
        <f t="shared" si="28"/>
        <v>B1</v>
      </c>
      <c r="AI99" s="277" t="str">
        <f t="shared" si="29"/>
        <v>B1</v>
      </c>
      <c r="AJ99" s="277" t="str">
        <f t="shared" si="30"/>
        <v/>
      </c>
      <c r="AK99" s="277" t="str">
        <f t="shared" si="31"/>
        <v>A2</v>
      </c>
      <c r="AL99" s="100"/>
      <c r="AM99" s="17">
        <v>94</v>
      </c>
      <c r="AN99" s="17">
        <f t="shared" si="38"/>
        <v>31</v>
      </c>
      <c r="AO99" s="17">
        <f t="shared" si="39"/>
        <v>31</v>
      </c>
      <c r="AP99" s="17" t="s">
        <v>463</v>
      </c>
      <c r="AQ99" s="17" t="str">
        <f t="shared" si="40"/>
        <v/>
      </c>
      <c r="AR99" s="17" t="str">
        <f t="shared" si="41"/>
        <v/>
      </c>
      <c r="AT99" s="227" t="str">
        <f t="shared" si="32"/>
        <v>A2</v>
      </c>
      <c r="AU99" s="227" t="str">
        <f t="shared" si="33"/>
        <v>A2</v>
      </c>
      <c r="AW99" s="232">
        <f t="shared" si="34"/>
        <v>0</v>
      </c>
      <c r="AX99" s="232">
        <f t="shared" si="35"/>
        <v>0</v>
      </c>
      <c r="AY99" s="232">
        <f t="shared" si="36"/>
        <v>0</v>
      </c>
      <c r="AZ99" s="232">
        <f t="shared" si="37"/>
        <v>0</v>
      </c>
    </row>
    <row r="100" spans="1:52">
      <c r="A100" s="23" t="str">
        <f>C100&amp;"x"&amp;TEXT(COUNTIF(C$5:C99,C100)+1,0)</f>
        <v>A2x7</v>
      </c>
      <c r="B100" s="24" t="str">
        <f>D100&amp;"x"&amp;TEXT(COUNTIF(D$5:D99,D100)+1,0)</f>
        <v>A2x7</v>
      </c>
      <c r="C100" s="25" t="s">
        <v>215</v>
      </c>
      <c r="D100" s="25" t="s">
        <v>215</v>
      </c>
      <c r="E100" s="130"/>
      <c r="F100" s="25" t="s">
        <v>110</v>
      </c>
      <c r="G100" s="188" t="s">
        <v>464</v>
      </c>
      <c r="H100" s="188" t="s">
        <v>465</v>
      </c>
      <c r="I100" s="188" t="s">
        <v>466</v>
      </c>
      <c r="J100" s="156">
        <v>37810</v>
      </c>
      <c r="K100" s="130"/>
      <c r="L100" s="26"/>
      <c r="M100" s="281" t="str">
        <f t="shared" si="22"/>
        <v>0</v>
      </c>
      <c r="N100" s="26"/>
      <c r="O100" s="186" t="str">
        <f t="shared" si="23"/>
        <v>0</v>
      </c>
      <c r="P100" s="26" t="s">
        <v>215</v>
      </c>
      <c r="Q100" s="26" t="s">
        <v>215</v>
      </c>
      <c r="R100" s="270"/>
      <c r="S100" s="282" t="str">
        <f t="shared" si="24"/>
        <v>A2</v>
      </c>
      <c r="T100" s="153"/>
      <c r="U100" s="27"/>
      <c r="V100" s="27"/>
      <c r="W100" s="271"/>
      <c r="X100" s="27"/>
      <c r="Y100" s="279"/>
      <c r="Z100" s="275">
        <f t="shared" si="25"/>
        <v>17.48</v>
      </c>
      <c r="AA100" s="276"/>
      <c r="AB100" s="276"/>
      <c r="AC100" s="276"/>
      <c r="AD100" s="276"/>
      <c r="AE100" s="276"/>
      <c r="AF100" s="277" t="str">
        <f t="shared" si="26"/>
        <v>NCX19J3</v>
      </c>
      <c r="AG100" s="277" t="str">
        <f t="shared" si="27"/>
        <v>NCX19J3</v>
      </c>
      <c r="AH100" s="277" t="str">
        <f t="shared" si="28"/>
        <v>A2</v>
      </c>
      <c r="AI100" s="277" t="str">
        <f t="shared" si="29"/>
        <v>A2</v>
      </c>
      <c r="AJ100" s="277" t="str">
        <f t="shared" si="30"/>
        <v/>
      </c>
      <c r="AK100" s="277" t="str">
        <f t="shared" si="31"/>
        <v>A2</v>
      </c>
      <c r="AL100" s="100"/>
      <c r="AM100" s="17">
        <v>95</v>
      </c>
      <c r="AN100" s="17">
        <f t="shared" si="38"/>
        <v>31</v>
      </c>
      <c r="AO100" s="17">
        <f t="shared" si="39"/>
        <v>31</v>
      </c>
      <c r="AP100" s="17" t="s">
        <v>467</v>
      </c>
      <c r="AQ100" s="17" t="str">
        <f t="shared" si="40"/>
        <v/>
      </c>
      <c r="AR100" s="17" t="str">
        <f t="shared" si="41"/>
        <v/>
      </c>
      <c r="AT100" s="227" t="str">
        <f t="shared" si="32"/>
        <v>A2</v>
      </c>
      <c r="AU100" s="227" t="str">
        <f t="shared" si="33"/>
        <v>A2</v>
      </c>
      <c r="AW100" s="232">
        <f t="shared" si="34"/>
        <v>0</v>
      </c>
      <c r="AX100" s="232">
        <f t="shared" si="35"/>
        <v>0</v>
      </c>
      <c r="AY100" s="232">
        <f t="shared" si="36"/>
        <v>0</v>
      </c>
      <c r="AZ100" s="232">
        <f t="shared" si="37"/>
        <v>0</v>
      </c>
    </row>
    <row r="101" spans="1:52">
      <c r="A101" s="23" t="str">
        <f>C101&amp;"x"&amp;TEXT(COUNTIF(C$5:C100,C101)+1,0)</f>
        <v>A2x8</v>
      </c>
      <c r="B101" s="24" t="str">
        <f>D101&amp;"x"&amp;TEXT(COUNTIF(D$5:D100,D101)+1,0)</f>
        <v>A2x8</v>
      </c>
      <c r="C101" s="25" t="s">
        <v>215</v>
      </c>
      <c r="D101" s="25" t="s">
        <v>215</v>
      </c>
      <c r="E101" s="130"/>
      <c r="F101" s="25" t="s">
        <v>110</v>
      </c>
      <c r="G101" s="188" t="s">
        <v>468</v>
      </c>
      <c r="H101" s="188" t="s">
        <v>469</v>
      </c>
      <c r="I101" s="188" t="s">
        <v>470</v>
      </c>
      <c r="J101" s="156">
        <v>37897</v>
      </c>
      <c r="K101" s="130"/>
      <c r="L101" s="26"/>
      <c r="M101" s="281" t="str">
        <f t="shared" si="22"/>
        <v>0</v>
      </c>
      <c r="N101" s="26"/>
      <c r="O101" s="186" t="str">
        <f t="shared" si="23"/>
        <v>0</v>
      </c>
      <c r="P101" s="26" t="s">
        <v>248</v>
      </c>
      <c r="Q101" s="26" t="s">
        <v>248</v>
      </c>
      <c r="R101" s="270"/>
      <c r="S101" s="282" t="str">
        <f t="shared" si="24"/>
        <v>A2</v>
      </c>
      <c r="T101" s="153"/>
      <c r="U101" s="27"/>
      <c r="V101" s="27"/>
      <c r="W101" s="271"/>
      <c r="X101" s="27"/>
      <c r="Y101" s="279"/>
      <c r="Z101" s="275">
        <f t="shared" si="25"/>
        <v>17.25</v>
      </c>
      <c r="AA101" s="276"/>
      <c r="AB101" s="276"/>
      <c r="AC101" s="276"/>
      <c r="AD101" s="276"/>
      <c r="AE101" s="276"/>
      <c r="AF101" s="277" t="str">
        <f t="shared" si="26"/>
        <v>NCX19J3</v>
      </c>
      <c r="AG101" s="277" t="str">
        <f t="shared" si="27"/>
        <v>NCX19J3</v>
      </c>
      <c r="AH101" s="277" t="str">
        <f t="shared" si="28"/>
        <v>B1</v>
      </c>
      <c r="AI101" s="277" t="str">
        <f t="shared" si="29"/>
        <v>B1</v>
      </c>
      <c r="AJ101" s="277" t="str">
        <f t="shared" si="30"/>
        <v/>
      </c>
      <c r="AK101" s="277" t="str">
        <f t="shared" si="31"/>
        <v>A2</v>
      </c>
      <c r="AL101" s="100"/>
      <c r="AM101" s="17">
        <v>96</v>
      </c>
      <c r="AN101" s="17">
        <f t="shared" si="38"/>
        <v>31</v>
      </c>
      <c r="AO101" s="17">
        <f t="shared" si="39"/>
        <v>31</v>
      </c>
      <c r="AP101" s="17" t="s">
        <v>471</v>
      </c>
      <c r="AQ101" s="17" t="str">
        <f t="shared" si="40"/>
        <v/>
      </c>
      <c r="AR101" s="17" t="str">
        <f t="shared" si="41"/>
        <v/>
      </c>
      <c r="AT101" s="227" t="str">
        <f t="shared" si="32"/>
        <v>A2</v>
      </c>
      <c r="AU101" s="227" t="str">
        <f t="shared" si="33"/>
        <v>A2</v>
      </c>
      <c r="AW101" s="232">
        <f t="shared" si="34"/>
        <v>0</v>
      </c>
      <c r="AX101" s="232">
        <f t="shared" si="35"/>
        <v>0</v>
      </c>
      <c r="AY101" s="232">
        <f t="shared" si="36"/>
        <v>0</v>
      </c>
      <c r="AZ101" s="232">
        <f t="shared" si="37"/>
        <v>0</v>
      </c>
    </row>
    <row r="102" spans="1:52">
      <c r="A102" s="23" t="str">
        <f>C102&amp;"x"&amp;TEXT(COUNTIF(C$5:C101,C102)+1,0)</f>
        <v>A2x9</v>
      </c>
      <c r="B102" s="24" t="str">
        <f>D102&amp;"x"&amp;TEXT(COUNTIF(D$5:D101,D102)+1,0)</f>
        <v>A2x9</v>
      </c>
      <c r="C102" s="25" t="s">
        <v>215</v>
      </c>
      <c r="D102" s="25" t="s">
        <v>215</v>
      </c>
      <c r="E102" s="130"/>
      <c r="F102" s="25" t="s">
        <v>110</v>
      </c>
      <c r="G102" s="188" t="s">
        <v>472</v>
      </c>
      <c r="H102" s="188" t="s">
        <v>473</v>
      </c>
      <c r="I102" s="188" t="s">
        <v>177</v>
      </c>
      <c r="J102" s="156">
        <v>37932</v>
      </c>
      <c r="K102" s="130"/>
      <c r="L102" s="26"/>
      <c r="M102" s="281" t="str">
        <f t="shared" si="22"/>
        <v>0</v>
      </c>
      <c r="N102" s="26"/>
      <c r="O102" s="186" t="str">
        <f t="shared" si="23"/>
        <v>0</v>
      </c>
      <c r="P102" s="26" t="s">
        <v>248</v>
      </c>
      <c r="Q102" s="26" t="s">
        <v>248</v>
      </c>
      <c r="R102" s="270"/>
      <c r="S102" s="282" t="str">
        <f t="shared" si="24"/>
        <v>A2</v>
      </c>
      <c r="T102" s="153"/>
      <c r="U102" s="27"/>
      <c r="V102" s="27"/>
      <c r="W102" s="271"/>
      <c r="X102" s="27"/>
      <c r="Y102" s="279"/>
      <c r="Z102" s="275">
        <f t="shared" si="25"/>
        <v>17.149999999999999</v>
      </c>
      <c r="AA102" s="276"/>
      <c r="AB102" s="276"/>
      <c r="AC102" s="276"/>
      <c r="AD102" s="276"/>
      <c r="AE102" s="276"/>
      <c r="AF102" s="277" t="str">
        <f t="shared" si="26"/>
        <v>NCX19J3</v>
      </c>
      <c r="AG102" s="277" t="str">
        <f t="shared" si="27"/>
        <v>NCX19J3</v>
      </c>
      <c r="AH102" s="277" t="str">
        <f t="shared" si="28"/>
        <v>B1</v>
      </c>
      <c r="AI102" s="277" t="str">
        <f t="shared" si="29"/>
        <v>B1</v>
      </c>
      <c r="AJ102" s="277" t="str">
        <f t="shared" si="30"/>
        <v/>
      </c>
      <c r="AK102" s="277" t="str">
        <f t="shared" si="31"/>
        <v>A2</v>
      </c>
      <c r="AL102" s="100"/>
      <c r="AM102" s="17">
        <v>97</v>
      </c>
      <c r="AN102" s="17">
        <f t="shared" si="38"/>
        <v>31</v>
      </c>
      <c r="AO102" s="17">
        <f t="shared" si="39"/>
        <v>31</v>
      </c>
      <c r="AP102" s="17" t="s">
        <v>474</v>
      </c>
      <c r="AQ102" s="17" t="str">
        <f>IFERROR(VLOOKUP(AM102,AN:AP,3,0),"")</f>
        <v/>
      </c>
      <c r="AR102" s="17" t="str">
        <f>IFERROR(VLOOKUP(AM102,AO:AQ,2,0),"")</f>
        <v/>
      </c>
      <c r="AT102" s="227" t="str">
        <f t="shared" si="32"/>
        <v>A2</v>
      </c>
      <c r="AU102" s="227" t="str">
        <f t="shared" si="33"/>
        <v>A2</v>
      </c>
      <c r="AW102" s="232">
        <f t="shared" si="34"/>
        <v>0</v>
      </c>
      <c r="AX102" s="232">
        <f t="shared" si="35"/>
        <v>0</v>
      </c>
      <c r="AY102" s="232">
        <f t="shared" si="36"/>
        <v>0</v>
      </c>
      <c r="AZ102" s="232">
        <f t="shared" si="37"/>
        <v>0</v>
      </c>
    </row>
    <row r="103" spans="1:52">
      <c r="A103" s="23" t="str">
        <f>C103&amp;"x"&amp;TEXT(COUNTIF(C$5:C102,C103)+1,0)</f>
        <v>A2x10</v>
      </c>
      <c r="B103" s="24" t="str">
        <f>D103&amp;"x"&amp;TEXT(COUNTIF(D$5:D102,D103)+1,0)</f>
        <v>A2x10</v>
      </c>
      <c r="C103" s="25" t="s">
        <v>215</v>
      </c>
      <c r="D103" s="25" t="s">
        <v>215</v>
      </c>
      <c r="E103" s="130"/>
      <c r="F103" s="25" t="s">
        <v>110</v>
      </c>
      <c r="G103" s="188" t="s">
        <v>475</v>
      </c>
      <c r="H103" s="188" t="s">
        <v>476</v>
      </c>
      <c r="I103" s="188" t="s">
        <v>477</v>
      </c>
      <c r="J103" s="156">
        <v>37971</v>
      </c>
      <c r="K103" s="130"/>
      <c r="L103" s="26"/>
      <c r="M103" s="281" t="str">
        <f t="shared" si="22"/>
        <v>0</v>
      </c>
      <c r="N103" s="26"/>
      <c r="O103" s="186" t="str">
        <f t="shared" si="23"/>
        <v>0</v>
      </c>
      <c r="P103" s="26" t="s">
        <v>215</v>
      </c>
      <c r="Q103" s="26" t="s">
        <v>215</v>
      </c>
      <c r="R103" s="270"/>
      <c r="S103" s="282" t="str">
        <f t="shared" si="24"/>
        <v>A2</v>
      </c>
      <c r="T103" s="153"/>
      <c r="U103" s="27"/>
      <c r="V103" s="27"/>
      <c r="W103" s="271"/>
      <c r="X103" s="27"/>
      <c r="Y103" s="279"/>
      <c r="Z103" s="275">
        <f t="shared" si="25"/>
        <v>17.04</v>
      </c>
      <c r="AA103" s="276"/>
      <c r="AB103" s="276"/>
      <c r="AC103" s="276"/>
      <c r="AD103" s="276"/>
      <c r="AE103" s="276"/>
      <c r="AF103" s="277" t="str">
        <f t="shared" si="26"/>
        <v>NCX19J3</v>
      </c>
      <c r="AG103" s="277" t="str">
        <f t="shared" si="27"/>
        <v>NCX19J3</v>
      </c>
      <c r="AH103" s="277" t="str">
        <f t="shared" si="28"/>
        <v>A2</v>
      </c>
      <c r="AI103" s="277" t="str">
        <f t="shared" si="29"/>
        <v>A2</v>
      </c>
      <c r="AJ103" s="277" t="str">
        <f t="shared" si="30"/>
        <v/>
      </c>
      <c r="AK103" s="277" t="str">
        <f t="shared" si="31"/>
        <v>A2</v>
      </c>
      <c r="AL103" s="100"/>
      <c r="AM103" s="17">
        <v>98</v>
      </c>
      <c r="AN103" s="17">
        <f t="shared" si="38"/>
        <v>31</v>
      </c>
      <c r="AO103" s="17">
        <f t="shared" si="39"/>
        <v>31</v>
      </c>
      <c r="AP103" s="17" t="s">
        <v>478</v>
      </c>
      <c r="AQ103" s="17" t="str">
        <f>IFERROR(VLOOKUP(AM103,AN:AP,3,0),"")</f>
        <v/>
      </c>
      <c r="AR103" s="17" t="str">
        <f>IFERROR(VLOOKUP(AM103,AO:AQ,2,0),"")</f>
        <v/>
      </c>
      <c r="AT103" s="227" t="str">
        <f t="shared" si="32"/>
        <v>A2</v>
      </c>
      <c r="AU103" s="227" t="str">
        <f t="shared" si="33"/>
        <v>A2</v>
      </c>
      <c r="AW103" s="232">
        <f t="shared" si="34"/>
        <v>0</v>
      </c>
      <c r="AX103" s="232">
        <f t="shared" si="35"/>
        <v>0</v>
      </c>
      <c r="AY103" s="232">
        <f t="shared" si="36"/>
        <v>0</v>
      </c>
      <c r="AZ103" s="232">
        <f t="shared" si="37"/>
        <v>0</v>
      </c>
    </row>
    <row r="104" spans="1:52">
      <c r="A104" s="23" t="str">
        <f>C104&amp;"x"&amp;TEXT(COUNTIF(C$5:C103,C104)+1,0)</f>
        <v>A2x11</v>
      </c>
      <c r="B104" s="24" t="str">
        <f>D104&amp;"x"&amp;TEXT(COUNTIF(D$5:D103,D104)+1,0)</f>
        <v>A2x11</v>
      </c>
      <c r="C104" s="25" t="s">
        <v>215</v>
      </c>
      <c r="D104" s="25" t="s">
        <v>215</v>
      </c>
      <c r="E104" s="130"/>
      <c r="F104" s="25" t="s">
        <v>110</v>
      </c>
      <c r="G104" s="188" t="s">
        <v>479</v>
      </c>
      <c r="H104" s="188" t="s">
        <v>480</v>
      </c>
      <c r="I104" s="188" t="s">
        <v>481</v>
      </c>
      <c r="J104" s="156">
        <v>38317</v>
      </c>
      <c r="K104" s="130"/>
      <c r="L104" s="26"/>
      <c r="M104" s="281" t="str">
        <f t="shared" si="22"/>
        <v>0</v>
      </c>
      <c r="N104" s="26"/>
      <c r="O104" s="186" t="str">
        <f t="shared" si="23"/>
        <v>0</v>
      </c>
      <c r="P104" s="26" t="s">
        <v>248</v>
      </c>
      <c r="Q104" s="26" t="s">
        <v>248</v>
      </c>
      <c r="R104" s="270"/>
      <c r="S104" s="282" t="str">
        <f t="shared" si="24"/>
        <v>A2</v>
      </c>
      <c r="T104" s="153"/>
      <c r="U104" s="27"/>
      <c r="V104" s="27"/>
      <c r="W104" s="271"/>
      <c r="X104" s="27"/>
      <c r="Y104" s="279"/>
      <c r="Z104" s="275">
        <f t="shared" si="25"/>
        <v>16.100000000000001</v>
      </c>
      <c r="AA104" s="276"/>
      <c r="AB104" s="276"/>
      <c r="AC104" s="276"/>
      <c r="AD104" s="276"/>
      <c r="AE104" s="276"/>
      <c r="AF104" s="277" t="str">
        <f t="shared" si="26"/>
        <v>NCX19J3</v>
      </c>
      <c r="AG104" s="277" t="str">
        <f t="shared" si="27"/>
        <v>NCX19J3</v>
      </c>
      <c r="AH104" s="277" t="str">
        <f t="shared" si="28"/>
        <v>B1</v>
      </c>
      <c r="AI104" s="277" t="str">
        <f t="shared" si="29"/>
        <v>B1</v>
      </c>
      <c r="AJ104" s="277" t="str">
        <f t="shared" si="30"/>
        <v/>
      </c>
      <c r="AK104" s="277" t="str">
        <f t="shared" si="31"/>
        <v>A2</v>
      </c>
      <c r="AL104" s="100"/>
      <c r="AM104" s="17">
        <v>99</v>
      </c>
      <c r="AN104" s="17">
        <f t="shared" si="38"/>
        <v>31</v>
      </c>
      <c r="AO104" s="17">
        <f t="shared" si="39"/>
        <v>31</v>
      </c>
      <c r="AP104" s="17" t="s">
        <v>482</v>
      </c>
      <c r="AQ104" s="17" t="str">
        <f>IFERROR(VLOOKUP(AM104,AN:AP,3,0),"")</f>
        <v/>
      </c>
      <c r="AR104" s="17" t="str">
        <f>IFERROR(VLOOKUP(AM104,AO:AQ,2,0),"")</f>
        <v/>
      </c>
      <c r="AT104" s="227" t="str">
        <f t="shared" si="32"/>
        <v>A2</v>
      </c>
      <c r="AU104" s="227" t="str">
        <f t="shared" si="33"/>
        <v>A2</v>
      </c>
      <c r="AW104" s="232">
        <f t="shared" si="34"/>
        <v>0</v>
      </c>
      <c r="AX104" s="232">
        <f t="shared" si="35"/>
        <v>0</v>
      </c>
      <c r="AY104" s="232">
        <f t="shared" si="36"/>
        <v>0</v>
      </c>
      <c r="AZ104" s="232">
        <f t="shared" si="37"/>
        <v>0</v>
      </c>
    </row>
    <row r="105" spans="1:52">
      <c r="A105" s="23" t="str">
        <f>C105&amp;"x"&amp;TEXT(COUNTIF(C$5:C104,C105)+1,0)</f>
        <v>A3x1</v>
      </c>
      <c r="B105" s="24" t="str">
        <f>D105&amp;"x"&amp;TEXT(COUNTIF(D$5:D104,D105)+1,0)</f>
        <v>A3x1</v>
      </c>
      <c r="C105" s="25" t="s">
        <v>218</v>
      </c>
      <c r="D105" s="25" t="s">
        <v>218</v>
      </c>
      <c r="E105" s="130"/>
      <c r="F105" s="25" t="s">
        <v>46</v>
      </c>
      <c r="G105" s="188" t="s">
        <v>483</v>
      </c>
      <c r="H105" s="188" t="s">
        <v>484</v>
      </c>
      <c r="I105" s="188" t="s">
        <v>485</v>
      </c>
      <c r="J105" s="156">
        <v>37541</v>
      </c>
      <c r="K105" s="130"/>
      <c r="L105" s="26"/>
      <c r="M105" s="281" t="str">
        <f t="shared" si="22"/>
        <v>0</v>
      </c>
      <c r="N105" s="26"/>
      <c r="O105" s="186" t="str">
        <f t="shared" si="23"/>
        <v>0</v>
      </c>
      <c r="P105" s="26" t="s">
        <v>218</v>
      </c>
      <c r="Q105" s="26" t="s">
        <v>218</v>
      </c>
      <c r="R105" s="270"/>
      <c r="S105" s="282" t="str">
        <f t="shared" si="24"/>
        <v>A3</v>
      </c>
      <c r="T105" s="153"/>
      <c r="U105" s="27"/>
      <c r="V105" s="27"/>
      <c r="W105" s="271"/>
      <c r="X105" s="27"/>
      <c r="Y105" s="279"/>
      <c r="Z105" s="275">
        <f t="shared" si="25"/>
        <v>18.22</v>
      </c>
      <c r="AA105" s="276"/>
      <c r="AB105" s="276"/>
      <c r="AC105" s="276"/>
      <c r="AD105" s="276"/>
      <c r="AE105" s="276"/>
      <c r="AF105" s="277" t="str">
        <f t="shared" si="26"/>
        <v>NCX19J3</v>
      </c>
      <c r="AG105" s="277" t="str">
        <f t="shared" si="27"/>
        <v>NCX19J3</v>
      </c>
      <c r="AH105" s="277" t="str">
        <f t="shared" si="28"/>
        <v>A3</v>
      </c>
      <c r="AI105" s="277" t="str">
        <f t="shared" si="29"/>
        <v>A3</v>
      </c>
      <c r="AJ105" s="277" t="str">
        <f t="shared" si="30"/>
        <v/>
      </c>
      <c r="AK105" s="277" t="str">
        <f t="shared" si="31"/>
        <v>A3</v>
      </c>
      <c r="AL105" s="100"/>
      <c r="AT105" s="227" t="str">
        <f t="shared" si="32"/>
        <v>A3</v>
      </c>
      <c r="AU105" s="227" t="str">
        <f t="shared" si="33"/>
        <v>A3</v>
      </c>
      <c r="AW105" s="232">
        <f t="shared" si="34"/>
        <v>0</v>
      </c>
      <c r="AX105" s="232">
        <f t="shared" si="35"/>
        <v>0</v>
      </c>
      <c r="AY105" s="232">
        <f t="shared" si="36"/>
        <v>0</v>
      </c>
      <c r="AZ105" s="232">
        <f t="shared" si="37"/>
        <v>0</v>
      </c>
    </row>
    <row r="106" spans="1:52">
      <c r="A106" s="23" t="str">
        <f>C106&amp;"x"&amp;TEXT(COUNTIF(C$5:C105,C106)+1,0)</f>
        <v>A3x2</v>
      </c>
      <c r="B106" s="24" t="str">
        <f>D106&amp;"x"&amp;TEXT(COUNTIF(D$5:D105,D106)+1,0)</f>
        <v>A3x2</v>
      </c>
      <c r="C106" s="25" t="s">
        <v>218</v>
      </c>
      <c r="D106" s="25" t="s">
        <v>218</v>
      </c>
      <c r="E106" s="130"/>
      <c r="F106" s="25" t="s">
        <v>46</v>
      </c>
      <c r="G106" s="188" t="s">
        <v>486</v>
      </c>
      <c r="H106" s="188" t="s">
        <v>487</v>
      </c>
      <c r="I106" s="188" t="s">
        <v>488</v>
      </c>
      <c r="J106" s="156">
        <v>37801</v>
      </c>
      <c r="K106" s="130"/>
      <c r="L106" s="26"/>
      <c r="M106" s="281" t="str">
        <f t="shared" si="22"/>
        <v>0</v>
      </c>
      <c r="N106" s="26"/>
      <c r="O106" s="186" t="str">
        <f t="shared" si="23"/>
        <v>0</v>
      </c>
      <c r="P106" s="26" t="s">
        <v>218</v>
      </c>
      <c r="Q106" s="26" t="s">
        <v>218</v>
      </c>
      <c r="R106" s="270"/>
      <c r="S106" s="282" t="str">
        <f t="shared" si="24"/>
        <v>A3</v>
      </c>
      <c r="T106" s="153"/>
      <c r="U106" s="27"/>
      <c r="V106" s="27"/>
      <c r="W106" s="271"/>
      <c r="X106" s="27"/>
      <c r="Y106" s="279"/>
      <c r="Z106" s="275">
        <f t="shared" si="25"/>
        <v>17.510000000000002</v>
      </c>
      <c r="AA106" s="276"/>
      <c r="AB106" s="276"/>
      <c r="AC106" s="276"/>
      <c r="AD106" s="276"/>
      <c r="AE106" s="276"/>
      <c r="AF106" s="277" t="str">
        <f t="shared" si="26"/>
        <v>NCX19J3</v>
      </c>
      <c r="AG106" s="277" t="str">
        <f t="shared" si="27"/>
        <v>NCX19J3</v>
      </c>
      <c r="AH106" s="277" t="str">
        <f t="shared" si="28"/>
        <v>A3</v>
      </c>
      <c r="AI106" s="277" t="str">
        <f t="shared" si="29"/>
        <v>A3</v>
      </c>
      <c r="AJ106" s="277" t="str">
        <f t="shared" si="30"/>
        <v/>
      </c>
      <c r="AK106" s="277" t="str">
        <f t="shared" si="31"/>
        <v>A3</v>
      </c>
      <c r="AL106" s="100"/>
      <c r="AT106" s="227" t="str">
        <f t="shared" si="32"/>
        <v>A3</v>
      </c>
      <c r="AU106" s="227" t="str">
        <f t="shared" si="33"/>
        <v>A3</v>
      </c>
      <c r="AW106" s="232">
        <f t="shared" si="34"/>
        <v>0</v>
      </c>
      <c r="AX106" s="232">
        <f t="shared" si="35"/>
        <v>0</v>
      </c>
      <c r="AY106" s="232">
        <f t="shared" si="36"/>
        <v>0</v>
      </c>
      <c r="AZ106" s="232">
        <f t="shared" si="37"/>
        <v>0</v>
      </c>
    </row>
    <row r="107" spans="1:52">
      <c r="A107" s="23" t="str">
        <f>C107&amp;"x"&amp;TEXT(COUNTIF(C$5:C106,C107)+1,0)</f>
        <v>A3x3</v>
      </c>
      <c r="B107" s="24" t="str">
        <f>D107&amp;"x"&amp;TEXT(COUNTIF(D$5:D106,D107)+1,0)</f>
        <v>A3x3</v>
      </c>
      <c r="C107" s="25" t="s">
        <v>218</v>
      </c>
      <c r="D107" s="25" t="s">
        <v>218</v>
      </c>
      <c r="E107" s="130"/>
      <c r="F107" s="25" t="s">
        <v>46</v>
      </c>
      <c r="G107" s="188" t="s">
        <v>489</v>
      </c>
      <c r="H107" s="188" t="s">
        <v>490</v>
      </c>
      <c r="I107" s="188" t="s">
        <v>491</v>
      </c>
      <c r="J107" s="156">
        <v>37868</v>
      </c>
      <c r="K107" s="130"/>
      <c r="L107" s="26"/>
      <c r="M107" s="281" t="str">
        <f t="shared" si="22"/>
        <v>0</v>
      </c>
      <c r="N107" s="26"/>
      <c r="O107" s="186" t="str">
        <f t="shared" si="23"/>
        <v>0</v>
      </c>
      <c r="P107" s="26" t="s">
        <v>218</v>
      </c>
      <c r="Q107" s="26" t="s">
        <v>218</v>
      </c>
      <c r="R107" s="270"/>
      <c r="S107" s="282" t="str">
        <f t="shared" si="24"/>
        <v>A3</v>
      </c>
      <c r="T107" s="153"/>
      <c r="U107" s="27"/>
      <c r="V107" s="27"/>
      <c r="W107" s="271"/>
      <c r="X107" s="27"/>
      <c r="Y107" s="279"/>
      <c r="Z107" s="275">
        <f t="shared" si="25"/>
        <v>17.329999999999998</v>
      </c>
      <c r="AA107" s="276"/>
      <c r="AB107" s="276"/>
      <c r="AC107" s="276"/>
      <c r="AD107" s="276"/>
      <c r="AE107" s="276"/>
      <c r="AF107" s="277" t="str">
        <f t="shared" si="26"/>
        <v>NCX19J3</v>
      </c>
      <c r="AG107" s="277" t="str">
        <f t="shared" si="27"/>
        <v>NCX19J3</v>
      </c>
      <c r="AH107" s="277" t="str">
        <f t="shared" si="28"/>
        <v>A3</v>
      </c>
      <c r="AI107" s="277" t="str">
        <f t="shared" si="29"/>
        <v>A3</v>
      </c>
      <c r="AJ107" s="277" t="str">
        <f t="shared" si="30"/>
        <v/>
      </c>
      <c r="AK107" s="277" t="str">
        <f t="shared" si="31"/>
        <v>A3</v>
      </c>
      <c r="AL107" s="100"/>
      <c r="AT107" s="227" t="str">
        <f t="shared" si="32"/>
        <v>A3</v>
      </c>
      <c r="AU107" s="227" t="str">
        <f t="shared" si="33"/>
        <v>A3</v>
      </c>
      <c r="AW107" s="232">
        <f t="shared" si="34"/>
        <v>0</v>
      </c>
      <c r="AX107" s="232">
        <f t="shared" si="35"/>
        <v>0</v>
      </c>
      <c r="AY107" s="232">
        <f t="shared" si="36"/>
        <v>0</v>
      </c>
      <c r="AZ107" s="232">
        <f t="shared" si="37"/>
        <v>0</v>
      </c>
    </row>
    <row r="108" spans="1:52">
      <c r="A108" s="23" t="str">
        <f>C108&amp;"x"&amp;TEXT(COUNTIF(C$5:C107,C108)+1,0)</f>
        <v>A3x4</v>
      </c>
      <c r="B108" s="24" t="str">
        <f>D108&amp;"x"&amp;TEXT(COUNTIF(D$5:D107,D108)+1,0)</f>
        <v>A3x4</v>
      </c>
      <c r="C108" s="25" t="s">
        <v>218</v>
      </c>
      <c r="D108" s="25" t="s">
        <v>218</v>
      </c>
      <c r="E108" s="130"/>
      <c r="F108" s="25" t="s">
        <v>46</v>
      </c>
      <c r="G108" s="188" t="s">
        <v>492</v>
      </c>
      <c r="H108" s="188" t="s">
        <v>493</v>
      </c>
      <c r="I108" s="188" t="s">
        <v>494</v>
      </c>
      <c r="J108" s="156">
        <v>38113</v>
      </c>
      <c r="K108" s="130"/>
      <c r="L108" s="26"/>
      <c r="M108" s="281" t="str">
        <f t="shared" si="22"/>
        <v>0</v>
      </c>
      <c r="N108" s="26"/>
      <c r="O108" s="186" t="str">
        <f t="shared" si="23"/>
        <v>0</v>
      </c>
      <c r="P108" s="26" t="s">
        <v>252</v>
      </c>
      <c r="Q108" s="26" t="s">
        <v>252</v>
      </c>
      <c r="R108" s="270"/>
      <c r="S108" s="282" t="str">
        <f t="shared" si="24"/>
        <v>A3</v>
      </c>
      <c r="T108" s="153"/>
      <c r="U108" s="27"/>
      <c r="V108" s="27"/>
      <c r="W108" s="271"/>
      <c r="X108" s="27"/>
      <c r="Y108" s="279"/>
      <c r="Z108" s="275">
        <f t="shared" si="25"/>
        <v>16.649999999999999</v>
      </c>
      <c r="AA108" s="276"/>
      <c r="AB108" s="276"/>
      <c r="AC108" s="276"/>
      <c r="AD108" s="276"/>
      <c r="AE108" s="276"/>
      <c r="AF108" s="277" t="str">
        <f t="shared" si="26"/>
        <v>NCX19J3</v>
      </c>
      <c r="AG108" s="277" t="str">
        <f t="shared" si="27"/>
        <v>NCX19J3</v>
      </c>
      <c r="AH108" s="277" t="str">
        <f t="shared" si="28"/>
        <v>B2</v>
      </c>
      <c r="AI108" s="277" t="str">
        <f t="shared" si="29"/>
        <v>B2</v>
      </c>
      <c r="AJ108" s="277" t="str">
        <f t="shared" si="30"/>
        <v/>
      </c>
      <c r="AK108" s="277" t="str">
        <f t="shared" si="31"/>
        <v>A3</v>
      </c>
      <c r="AL108" s="100"/>
      <c r="AT108" s="227" t="str">
        <f t="shared" si="32"/>
        <v>A3</v>
      </c>
      <c r="AU108" s="227" t="str">
        <f t="shared" si="33"/>
        <v>A3</v>
      </c>
      <c r="AW108" s="232">
        <f t="shared" si="34"/>
        <v>0</v>
      </c>
      <c r="AX108" s="232">
        <f t="shared" si="35"/>
        <v>0</v>
      </c>
      <c r="AY108" s="232">
        <f t="shared" si="36"/>
        <v>0</v>
      </c>
      <c r="AZ108" s="232">
        <f t="shared" si="37"/>
        <v>0</v>
      </c>
    </row>
    <row r="109" spans="1:52">
      <c r="A109" s="23" t="str">
        <f>C109&amp;"x"&amp;TEXT(COUNTIF(C$5:C108,C109)+1,0)</f>
        <v>A3x5</v>
      </c>
      <c r="B109" s="24" t="str">
        <f>D109&amp;"x"&amp;TEXT(COUNTIF(D$5:D108,D109)+1,0)</f>
        <v>A3x5</v>
      </c>
      <c r="C109" s="25" t="s">
        <v>218</v>
      </c>
      <c r="D109" s="25" t="s">
        <v>218</v>
      </c>
      <c r="E109" s="130"/>
      <c r="F109" s="25" t="s">
        <v>46</v>
      </c>
      <c r="G109" s="188" t="s">
        <v>495</v>
      </c>
      <c r="H109" s="188" t="s">
        <v>496</v>
      </c>
      <c r="I109" s="188" t="s">
        <v>290</v>
      </c>
      <c r="J109" s="156">
        <v>38159</v>
      </c>
      <c r="K109" s="130"/>
      <c r="L109" s="26"/>
      <c r="M109" s="281" t="str">
        <f t="shared" si="22"/>
        <v>0</v>
      </c>
      <c r="N109" s="26"/>
      <c r="O109" s="186" t="str">
        <f t="shared" si="23"/>
        <v>0</v>
      </c>
      <c r="P109" s="26" t="s">
        <v>252</v>
      </c>
      <c r="Q109" s="26" t="s">
        <v>252</v>
      </c>
      <c r="R109" s="270"/>
      <c r="S109" s="282" t="str">
        <f t="shared" si="24"/>
        <v>A3</v>
      </c>
      <c r="T109" s="153"/>
      <c r="U109" s="27"/>
      <c r="V109" s="27"/>
      <c r="W109" s="271"/>
      <c r="X109" s="27"/>
      <c r="Y109" s="279"/>
      <c r="Z109" s="275">
        <f t="shared" si="25"/>
        <v>16.53</v>
      </c>
      <c r="AA109" s="276"/>
      <c r="AB109" s="276"/>
      <c r="AC109" s="276"/>
      <c r="AD109" s="276"/>
      <c r="AE109" s="276"/>
      <c r="AF109" s="277" t="str">
        <f t="shared" si="26"/>
        <v>NCX19J3</v>
      </c>
      <c r="AG109" s="277" t="str">
        <f t="shared" si="27"/>
        <v>NCX19J3</v>
      </c>
      <c r="AH109" s="277" t="str">
        <f t="shared" si="28"/>
        <v>B2</v>
      </c>
      <c r="AI109" s="277" t="str">
        <f t="shared" si="29"/>
        <v>B2</v>
      </c>
      <c r="AJ109" s="277" t="str">
        <f t="shared" si="30"/>
        <v/>
      </c>
      <c r="AK109" s="277" t="str">
        <f t="shared" si="31"/>
        <v>A3</v>
      </c>
      <c r="AL109" s="100"/>
      <c r="AT109" s="227" t="str">
        <f t="shared" si="32"/>
        <v>A3</v>
      </c>
      <c r="AU109" s="227" t="str">
        <f t="shared" si="33"/>
        <v>A3</v>
      </c>
      <c r="AW109" s="232">
        <f t="shared" si="34"/>
        <v>0</v>
      </c>
      <c r="AX109" s="232">
        <f t="shared" si="35"/>
        <v>0</v>
      </c>
      <c r="AY109" s="232">
        <f t="shared" si="36"/>
        <v>0</v>
      </c>
      <c r="AZ109" s="232">
        <f t="shared" si="37"/>
        <v>0</v>
      </c>
    </row>
    <row r="110" spans="1:52">
      <c r="A110" s="23" t="str">
        <f>C110&amp;"x"&amp;TEXT(COUNTIF(C$5:C109,C110)+1,0)</f>
        <v>A3x6</v>
      </c>
      <c r="B110" s="24" t="str">
        <f>D110&amp;"x"&amp;TEXT(COUNTIF(D$5:D109,D110)+1,0)</f>
        <v>A3x6</v>
      </c>
      <c r="C110" s="25" t="s">
        <v>218</v>
      </c>
      <c r="D110" s="25" t="s">
        <v>218</v>
      </c>
      <c r="E110" s="130"/>
      <c r="F110" s="25" t="s">
        <v>46</v>
      </c>
      <c r="G110" s="188" t="s">
        <v>497</v>
      </c>
      <c r="H110" s="188" t="s">
        <v>498</v>
      </c>
      <c r="I110" s="188" t="s">
        <v>499</v>
      </c>
      <c r="J110" s="156">
        <v>38267</v>
      </c>
      <c r="K110" s="130"/>
      <c r="L110" s="26"/>
      <c r="M110" s="281" t="str">
        <f t="shared" si="22"/>
        <v>0</v>
      </c>
      <c r="N110" s="26"/>
      <c r="O110" s="186" t="str">
        <f t="shared" si="23"/>
        <v>0</v>
      </c>
      <c r="P110" s="26" t="s">
        <v>252</v>
      </c>
      <c r="Q110" s="26" t="s">
        <v>252</v>
      </c>
      <c r="R110" s="270"/>
      <c r="S110" s="282" t="str">
        <f t="shared" si="24"/>
        <v>A3</v>
      </c>
      <c r="T110" s="153"/>
      <c r="U110" s="27"/>
      <c r="V110" s="27"/>
      <c r="W110" s="271"/>
      <c r="X110" s="27"/>
      <c r="Y110" s="279"/>
      <c r="Z110" s="275">
        <f t="shared" si="25"/>
        <v>16.23</v>
      </c>
      <c r="AA110" s="276"/>
      <c r="AB110" s="276"/>
      <c r="AC110" s="276"/>
      <c r="AD110" s="276"/>
      <c r="AE110" s="276"/>
      <c r="AF110" s="277" t="str">
        <f t="shared" si="26"/>
        <v>NCX19J3</v>
      </c>
      <c r="AG110" s="277" t="str">
        <f t="shared" si="27"/>
        <v>NCX19J3</v>
      </c>
      <c r="AH110" s="277" t="str">
        <f t="shared" si="28"/>
        <v>B2</v>
      </c>
      <c r="AI110" s="277" t="str">
        <f t="shared" si="29"/>
        <v>B2</v>
      </c>
      <c r="AJ110" s="277" t="str">
        <f t="shared" si="30"/>
        <v/>
      </c>
      <c r="AK110" s="277" t="str">
        <f t="shared" si="31"/>
        <v>A3</v>
      </c>
      <c r="AL110" s="100"/>
      <c r="AT110" s="227" t="str">
        <f t="shared" si="32"/>
        <v>A3</v>
      </c>
      <c r="AU110" s="227" t="str">
        <f t="shared" si="33"/>
        <v>A3</v>
      </c>
      <c r="AW110" s="232">
        <f t="shared" si="34"/>
        <v>0</v>
      </c>
      <c r="AX110" s="232">
        <f t="shared" si="35"/>
        <v>0</v>
      </c>
      <c r="AY110" s="232">
        <f t="shared" si="36"/>
        <v>0</v>
      </c>
      <c r="AZ110" s="232">
        <f t="shared" si="37"/>
        <v>0</v>
      </c>
    </row>
    <row r="111" spans="1:52">
      <c r="A111" s="23" t="str">
        <f>C111&amp;"x"&amp;TEXT(COUNTIF(C$5:C110,C111)+1,0)</f>
        <v>A3x7</v>
      </c>
      <c r="B111" s="24" t="str">
        <f>D111&amp;"x"&amp;TEXT(COUNTIF(D$5:D110,D111)+1,0)</f>
        <v>A3x7</v>
      </c>
      <c r="C111" s="25" t="s">
        <v>218</v>
      </c>
      <c r="D111" s="25" t="s">
        <v>218</v>
      </c>
      <c r="E111" s="130"/>
      <c r="F111" s="25" t="s">
        <v>110</v>
      </c>
      <c r="G111" s="188" t="s">
        <v>500</v>
      </c>
      <c r="H111" s="188" t="s">
        <v>501</v>
      </c>
      <c r="I111" s="188" t="s">
        <v>113</v>
      </c>
      <c r="J111" s="156">
        <v>37823</v>
      </c>
      <c r="K111" s="130"/>
      <c r="L111" s="26"/>
      <c r="M111" s="281" t="str">
        <f t="shared" si="22"/>
        <v>0</v>
      </c>
      <c r="N111" s="26"/>
      <c r="O111" s="186" t="str">
        <f t="shared" si="23"/>
        <v>0</v>
      </c>
      <c r="P111" s="26" t="s">
        <v>218</v>
      </c>
      <c r="Q111" s="26" t="s">
        <v>218</v>
      </c>
      <c r="R111" s="270"/>
      <c r="S111" s="282" t="str">
        <f t="shared" si="24"/>
        <v>A3</v>
      </c>
      <c r="T111" s="153"/>
      <c r="U111" s="27"/>
      <c r="V111" s="27"/>
      <c r="W111" s="271"/>
      <c r="X111" s="27"/>
      <c r="Y111" s="279"/>
      <c r="Z111" s="275">
        <f t="shared" si="25"/>
        <v>17.45</v>
      </c>
      <c r="AA111" s="276"/>
      <c r="AB111" s="276"/>
      <c r="AC111" s="276"/>
      <c r="AD111" s="276"/>
      <c r="AE111" s="276"/>
      <c r="AF111" s="277" t="str">
        <f t="shared" si="26"/>
        <v>NCX19J3</v>
      </c>
      <c r="AG111" s="277" t="str">
        <f t="shared" si="27"/>
        <v>NCX19J3</v>
      </c>
      <c r="AH111" s="277" t="str">
        <f t="shared" si="28"/>
        <v>A3</v>
      </c>
      <c r="AI111" s="277" t="str">
        <f t="shared" si="29"/>
        <v>A3</v>
      </c>
      <c r="AJ111" s="277" t="str">
        <f t="shared" si="30"/>
        <v/>
      </c>
      <c r="AK111" s="277" t="str">
        <f t="shared" si="31"/>
        <v>A3</v>
      </c>
      <c r="AL111" s="100"/>
      <c r="AT111" s="227" t="str">
        <f t="shared" si="32"/>
        <v>A3</v>
      </c>
      <c r="AU111" s="227" t="str">
        <f t="shared" si="33"/>
        <v>A3</v>
      </c>
      <c r="AW111" s="232">
        <f t="shared" si="34"/>
        <v>0</v>
      </c>
      <c r="AX111" s="232">
        <f t="shared" si="35"/>
        <v>0</v>
      </c>
      <c r="AY111" s="232">
        <f t="shared" si="36"/>
        <v>0</v>
      </c>
      <c r="AZ111" s="232">
        <f t="shared" si="37"/>
        <v>0</v>
      </c>
    </row>
    <row r="112" spans="1:52">
      <c r="A112" s="23" t="str">
        <f>C112&amp;"x"&amp;TEXT(COUNTIF(C$5:C111,C112)+1,0)</f>
        <v>A3x8</v>
      </c>
      <c r="B112" s="24" t="str">
        <f>D112&amp;"x"&amp;TEXT(COUNTIF(D$5:D111,D112)+1,0)</f>
        <v>A3x8</v>
      </c>
      <c r="C112" s="25" t="s">
        <v>218</v>
      </c>
      <c r="D112" s="25" t="s">
        <v>218</v>
      </c>
      <c r="E112" s="130"/>
      <c r="F112" s="25" t="s">
        <v>110</v>
      </c>
      <c r="G112" s="188" t="s">
        <v>502</v>
      </c>
      <c r="H112" s="188" t="s">
        <v>503</v>
      </c>
      <c r="I112" s="188" t="s">
        <v>504</v>
      </c>
      <c r="J112" s="156">
        <v>37909</v>
      </c>
      <c r="K112" s="130"/>
      <c r="L112" s="26"/>
      <c r="M112" s="281" t="str">
        <f t="shared" si="22"/>
        <v>0</v>
      </c>
      <c r="N112" s="26"/>
      <c r="O112" s="186" t="str">
        <f t="shared" si="23"/>
        <v>0</v>
      </c>
      <c r="P112" s="26" t="s">
        <v>222</v>
      </c>
      <c r="Q112" s="26" t="s">
        <v>222</v>
      </c>
      <c r="R112" s="270"/>
      <c r="S112" s="282" t="str">
        <f t="shared" si="24"/>
        <v>A3</v>
      </c>
      <c r="T112" s="153"/>
      <c r="U112" s="27"/>
      <c r="V112" s="27"/>
      <c r="W112" s="271"/>
      <c r="X112" s="27"/>
      <c r="Y112" s="279"/>
      <c r="Z112" s="275">
        <f t="shared" si="25"/>
        <v>17.21</v>
      </c>
      <c r="AA112" s="276"/>
      <c r="AB112" s="276"/>
      <c r="AC112" s="276"/>
      <c r="AD112" s="276"/>
      <c r="AE112" s="276"/>
      <c r="AF112" s="277" t="str">
        <f t="shared" si="26"/>
        <v>NCX19J3</v>
      </c>
      <c r="AG112" s="277" t="str">
        <f t="shared" si="27"/>
        <v>NCX19J3</v>
      </c>
      <c r="AH112" s="277" t="str">
        <f t="shared" si="28"/>
        <v>A4</v>
      </c>
      <c r="AI112" s="277" t="str">
        <f t="shared" si="29"/>
        <v>A4</v>
      </c>
      <c r="AJ112" s="277" t="str">
        <f t="shared" si="30"/>
        <v/>
      </c>
      <c r="AK112" s="277" t="str">
        <f t="shared" si="31"/>
        <v>A3</v>
      </c>
      <c r="AL112" s="100"/>
      <c r="AT112" s="227" t="str">
        <f t="shared" si="32"/>
        <v>A3</v>
      </c>
      <c r="AU112" s="227" t="str">
        <f t="shared" si="33"/>
        <v>A3</v>
      </c>
      <c r="AW112" s="232">
        <f t="shared" si="34"/>
        <v>0</v>
      </c>
      <c r="AX112" s="232">
        <f t="shared" si="35"/>
        <v>0</v>
      </c>
      <c r="AY112" s="232">
        <f t="shared" si="36"/>
        <v>0</v>
      </c>
      <c r="AZ112" s="232">
        <f t="shared" si="37"/>
        <v>0</v>
      </c>
    </row>
    <row r="113" spans="1:52">
      <c r="A113" s="23" t="str">
        <f>C113&amp;"x"&amp;TEXT(COUNTIF(C$5:C112,C113)+1,0)</f>
        <v>A3x9</v>
      </c>
      <c r="B113" s="24" t="str">
        <f>D113&amp;"x"&amp;TEXT(COUNTIF(D$5:D112,D113)+1,0)</f>
        <v>A3x9</v>
      </c>
      <c r="C113" s="25" t="s">
        <v>218</v>
      </c>
      <c r="D113" s="25" t="s">
        <v>218</v>
      </c>
      <c r="E113" s="130"/>
      <c r="F113" s="25" t="s">
        <v>110</v>
      </c>
      <c r="G113" s="188" t="s">
        <v>505</v>
      </c>
      <c r="H113" s="188" t="s">
        <v>506</v>
      </c>
      <c r="I113" s="188" t="s">
        <v>507</v>
      </c>
      <c r="J113" s="156">
        <v>37960</v>
      </c>
      <c r="K113" s="130"/>
      <c r="L113" s="26"/>
      <c r="M113" s="281" t="str">
        <f t="shared" si="22"/>
        <v>0</v>
      </c>
      <c r="N113" s="26"/>
      <c r="O113" s="186" t="str">
        <f t="shared" si="23"/>
        <v>0</v>
      </c>
      <c r="P113" s="26" t="s">
        <v>215</v>
      </c>
      <c r="Q113" s="26" t="s">
        <v>215</v>
      </c>
      <c r="R113" s="270"/>
      <c r="S113" s="282" t="str">
        <f t="shared" si="24"/>
        <v>A3</v>
      </c>
      <c r="T113" s="153"/>
      <c r="U113" s="27"/>
      <c r="V113" s="27"/>
      <c r="W113" s="271"/>
      <c r="X113" s="27"/>
      <c r="Y113" s="279"/>
      <c r="Z113" s="275">
        <f t="shared" si="25"/>
        <v>17.07</v>
      </c>
      <c r="AA113" s="276"/>
      <c r="AB113" s="276"/>
      <c r="AC113" s="276"/>
      <c r="AD113" s="276"/>
      <c r="AE113" s="276"/>
      <c r="AF113" s="277" t="str">
        <f t="shared" si="26"/>
        <v>NCX19J3</v>
      </c>
      <c r="AG113" s="277" t="str">
        <f t="shared" si="27"/>
        <v>NCX19J3</v>
      </c>
      <c r="AH113" s="277" t="str">
        <f t="shared" si="28"/>
        <v>A2</v>
      </c>
      <c r="AI113" s="277" t="str">
        <f t="shared" si="29"/>
        <v>A2</v>
      </c>
      <c r="AJ113" s="277" t="str">
        <f t="shared" si="30"/>
        <v/>
      </c>
      <c r="AK113" s="277" t="str">
        <f t="shared" si="31"/>
        <v>A3</v>
      </c>
      <c r="AL113" s="100"/>
      <c r="AT113" s="227" t="str">
        <f t="shared" si="32"/>
        <v>A3</v>
      </c>
      <c r="AU113" s="227" t="str">
        <f t="shared" si="33"/>
        <v>A3</v>
      </c>
      <c r="AW113" s="232">
        <f t="shared" si="34"/>
        <v>0</v>
      </c>
      <c r="AX113" s="232">
        <f t="shared" si="35"/>
        <v>0</v>
      </c>
      <c r="AY113" s="232">
        <f t="shared" si="36"/>
        <v>0</v>
      </c>
      <c r="AZ113" s="232">
        <f t="shared" si="37"/>
        <v>0</v>
      </c>
    </row>
    <row r="114" spans="1:52">
      <c r="A114" s="23" t="str">
        <f>C114&amp;"x"&amp;TEXT(COUNTIF(C$5:C113,C114)+1,0)</f>
        <v>A3x10</v>
      </c>
      <c r="B114" s="24" t="str">
        <f>D114&amp;"x"&amp;TEXT(COUNTIF(D$5:D113,D114)+1,0)</f>
        <v>A3x10</v>
      </c>
      <c r="C114" s="25" t="s">
        <v>218</v>
      </c>
      <c r="D114" s="25" t="s">
        <v>218</v>
      </c>
      <c r="E114" s="130"/>
      <c r="F114" s="25" t="s">
        <v>110</v>
      </c>
      <c r="G114" s="188" t="s">
        <v>508</v>
      </c>
      <c r="H114" s="188" t="s">
        <v>509</v>
      </c>
      <c r="I114" s="188" t="s">
        <v>510</v>
      </c>
      <c r="J114" s="156">
        <v>37974</v>
      </c>
      <c r="K114" s="130"/>
      <c r="L114" s="26"/>
      <c r="M114" s="281" t="str">
        <f t="shared" si="22"/>
        <v>0</v>
      </c>
      <c r="N114" s="26"/>
      <c r="O114" s="186" t="str">
        <f t="shared" si="23"/>
        <v>0</v>
      </c>
      <c r="P114" s="26" t="s">
        <v>215</v>
      </c>
      <c r="Q114" s="26" t="s">
        <v>215</v>
      </c>
      <c r="R114" s="270"/>
      <c r="S114" s="282" t="str">
        <f t="shared" si="24"/>
        <v>A3</v>
      </c>
      <c r="T114" s="153"/>
      <c r="U114" s="27"/>
      <c r="V114" s="27"/>
      <c r="W114" s="271"/>
      <c r="X114" s="27"/>
      <c r="Y114" s="279"/>
      <c r="Z114" s="275">
        <f t="shared" si="25"/>
        <v>17.03</v>
      </c>
      <c r="AA114" s="276"/>
      <c r="AB114" s="276"/>
      <c r="AC114" s="276"/>
      <c r="AD114" s="276"/>
      <c r="AE114" s="276"/>
      <c r="AF114" s="277" t="str">
        <f t="shared" si="26"/>
        <v>NCX19J3</v>
      </c>
      <c r="AG114" s="277" t="str">
        <f t="shared" si="27"/>
        <v>NCX19J3</v>
      </c>
      <c r="AH114" s="277" t="str">
        <f t="shared" si="28"/>
        <v>A2</v>
      </c>
      <c r="AI114" s="277" t="str">
        <f t="shared" si="29"/>
        <v>A2</v>
      </c>
      <c r="AJ114" s="277" t="str">
        <f t="shared" si="30"/>
        <v/>
      </c>
      <c r="AK114" s="277" t="str">
        <f t="shared" si="31"/>
        <v>A3</v>
      </c>
      <c r="AL114" s="100"/>
      <c r="AT114" s="227" t="str">
        <f t="shared" si="32"/>
        <v>A3</v>
      </c>
      <c r="AU114" s="227" t="str">
        <f t="shared" si="33"/>
        <v>A3</v>
      </c>
      <c r="AW114" s="232">
        <f t="shared" si="34"/>
        <v>0</v>
      </c>
      <c r="AX114" s="232">
        <f t="shared" si="35"/>
        <v>0</v>
      </c>
      <c r="AY114" s="232">
        <f t="shared" si="36"/>
        <v>0</v>
      </c>
      <c r="AZ114" s="232">
        <f t="shared" si="37"/>
        <v>0</v>
      </c>
    </row>
    <row r="115" spans="1:52">
      <c r="A115" s="23" t="str">
        <f>C115&amp;"x"&amp;TEXT(COUNTIF(C$5:C114,C115)+1,0)</f>
        <v>A4x1</v>
      </c>
      <c r="B115" s="24" t="str">
        <f>D115&amp;"x"&amp;TEXT(COUNTIF(D$5:D114,D115)+1,0)</f>
        <v>A4x1</v>
      </c>
      <c r="C115" s="25" t="s">
        <v>222</v>
      </c>
      <c r="D115" s="25" t="s">
        <v>222</v>
      </c>
      <c r="E115" s="130"/>
      <c r="F115" s="25" t="s">
        <v>46</v>
      </c>
      <c r="G115" s="188" t="s">
        <v>511</v>
      </c>
      <c r="H115" s="188" t="s">
        <v>512</v>
      </c>
      <c r="I115" s="188" t="s">
        <v>513</v>
      </c>
      <c r="J115" s="156">
        <v>37177</v>
      </c>
      <c r="K115" s="130"/>
      <c r="L115" s="26"/>
      <c r="M115" s="281" t="str">
        <f t="shared" si="22"/>
        <v>0</v>
      </c>
      <c r="N115" s="26"/>
      <c r="O115" s="186" t="str">
        <f t="shared" si="23"/>
        <v>0</v>
      </c>
      <c r="P115" s="26" t="s">
        <v>222</v>
      </c>
      <c r="Q115" s="26" t="s">
        <v>222</v>
      </c>
      <c r="R115" s="270"/>
      <c r="S115" s="282" t="str">
        <f t="shared" si="24"/>
        <v>A4</v>
      </c>
      <c r="T115" s="153"/>
      <c r="U115" s="27"/>
      <c r="V115" s="27"/>
      <c r="W115" s="271"/>
      <c r="X115" s="27"/>
      <c r="Y115" s="279"/>
      <c r="Z115" s="275">
        <f t="shared" si="25"/>
        <v>19.22</v>
      </c>
      <c r="AA115" s="276"/>
      <c r="AB115" s="276"/>
      <c r="AC115" s="276"/>
      <c r="AD115" s="276"/>
      <c r="AE115" s="276"/>
      <c r="AF115" s="277" t="str">
        <f t="shared" si="26"/>
        <v>NCX19J3</v>
      </c>
      <c r="AG115" s="277" t="str">
        <f t="shared" si="27"/>
        <v>NCX19J3</v>
      </c>
      <c r="AH115" s="277" t="str">
        <f t="shared" si="28"/>
        <v>A4</v>
      </c>
      <c r="AI115" s="277" t="str">
        <f t="shared" si="29"/>
        <v>A4</v>
      </c>
      <c r="AJ115" s="277" t="str">
        <f t="shared" si="30"/>
        <v/>
      </c>
      <c r="AK115" s="277" t="str">
        <f t="shared" si="31"/>
        <v>A4</v>
      </c>
      <c r="AL115" s="100"/>
      <c r="AT115" s="227" t="str">
        <f t="shared" si="32"/>
        <v>A4</v>
      </c>
      <c r="AU115" s="227" t="str">
        <f t="shared" si="33"/>
        <v>A4</v>
      </c>
      <c r="AW115" s="232">
        <f t="shared" si="34"/>
        <v>0</v>
      </c>
      <c r="AX115" s="232">
        <f t="shared" si="35"/>
        <v>0</v>
      </c>
      <c r="AY115" s="232">
        <f t="shared" si="36"/>
        <v>0</v>
      </c>
      <c r="AZ115" s="232">
        <f t="shared" si="37"/>
        <v>0</v>
      </c>
    </row>
    <row r="116" spans="1:52">
      <c r="A116" s="23" t="str">
        <f>C116&amp;"x"&amp;TEXT(COUNTIF(C$5:C115,C116)+1,0)</f>
        <v>A4x2</v>
      </c>
      <c r="B116" s="24" t="str">
        <f>D116&amp;"x"&amp;TEXT(COUNTIF(D$5:D115,D116)+1,0)</f>
        <v>A4x2</v>
      </c>
      <c r="C116" s="25" t="s">
        <v>222</v>
      </c>
      <c r="D116" s="25" t="s">
        <v>222</v>
      </c>
      <c r="E116" s="130"/>
      <c r="F116" s="25" t="s">
        <v>46</v>
      </c>
      <c r="G116" s="188" t="s">
        <v>514</v>
      </c>
      <c r="H116" s="188" t="s">
        <v>515</v>
      </c>
      <c r="I116" s="188" t="s">
        <v>516</v>
      </c>
      <c r="J116" s="156">
        <v>37295</v>
      </c>
      <c r="K116" s="130"/>
      <c r="L116" s="26"/>
      <c r="M116" s="281" t="str">
        <f t="shared" si="22"/>
        <v>0</v>
      </c>
      <c r="N116" s="26"/>
      <c r="O116" s="186" t="str">
        <f t="shared" si="23"/>
        <v>0</v>
      </c>
      <c r="P116" s="26" t="s">
        <v>222</v>
      </c>
      <c r="Q116" s="26" t="s">
        <v>222</v>
      </c>
      <c r="R116" s="270"/>
      <c r="S116" s="282" t="str">
        <f t="shared" si="24"/>
        <v>A4</v>
      </c>
      <c r="T116" s="153"/>
      <c r="U116" s="27"/>
      <c r="V116" s="27"/>
      <c r="W116" s="271"/>
      <c r="X116" s="27"/>
      <c r="Y116" s="279"/>
      <c r="Z116" s="275">
        <f t="shared" si="25"/>
        <v>18.89</v>
      </c>
      <c r="AA116" s="276"/>
      <c r="AB116" s="276"/>
      <c r="AC116" s="276"/>
      <c r="AD116" s="276"/>
      <c r="AE116" s="276"/>
      <c r="AF116" s="277" t="str">
        <f t="shared" si="26"/>
        <v>NCX19J3</v>
      </c>
      <c r="AG116" s="277" t="str">
        <f t="shared" si="27"/>
        <v>NCX19J3</v>
      </c>
      <c r="AH116" s="277" t="str">
        <f t="shared" si="28"/>
        <v>A4</v>
      </c>
      <c r="AI116" s="277" t="str">
        <f t="shared" si="29"/>
        <v>A4</v>
      </c>
      <c r="AJ116" s="277" t="str">
        <f t="shared" si="30"/>
        <v/>
      </c>
      <c r="AK116" s="277" t="str">
        <f t="shared" si="31"/>
        <v>A4</v>
      </c>
      <c r="AL116" s="100"/>
      <c r="AT116" s="227" t="str">
        <f t="shared" si="32"/>
        <v>A4</v>
      </c>
      <c r="AU116" s="227" t="str">
        <f t="shared" si="33"/>
        <v>A4</v>
      </c>
      <c r="AW116" s="232">
        <f t="shared" si="34"/>
        <v>0</v>
      </c>
      <c r="AX116" s="232">
        <f t="shared" si="35"/>
        <v>0</v>
      </c>
      <c r="AY116" s="232">
        <f t="shared" si="36"/>
        <v>0</v>
      </c>
      <c r="AZ116" s="232">
        <f t="shared" si="37"/>
        <v>0</v>
      </c>
    </row>
    <row r="117" spans="1:52">
      <c r="A117" s="23" t="str">
        <f>C117&amp;"x"&amp;TEXT(COUNTIF(C$5:C116,C117)+1,0)</f>
        <v>A4x3</v>
      </c>
      <c r="B117" s="24" t="str">
        <f>D117&amp;"x"&amp;TEXT(COUNTIF(D$5:D116,D117)+1,0)</f>
        <v>A4x3</v>
      </c>
      <c r="C117" s="25" t="s">
        <v>222</v>
      </c>
      <c r="D117" s="25" t="s">
        <v>222</v>
      </c>
      <c r="E117" s="130"/>
      <c r="F117" s="25" t="s">
        <v>46</v>
      </c>
      <c r="G117" s="188" t="s">
        <v>517</v>
      </c>
      <c r="H117" s="188" t="s">
        <v>518</v>
      </c>
      <c r="I117" s="188" t="s">
        <v>519</v>
      </c>
      <c r="J117" s="156">
        <v>37333</v>
      </c>
      <c r="K117" s="130"/>
      <c r="L117" s="26"/>
      <c r="M117" s="281" t="str">
        <f t="shared" si="22"/>
        <v>0</v>
      </c>
      <c r="N117" s="26"/>
      <c r="O117" s="186" t="str">
        <f t="shared" si="23"/>
        <v>0</v>
      </c>
      <c r="P117" s="26" t="s">
        <v>222</v>
      </c>
      <c r="Q117" s="26" t="s">
        <v>222</v>
      </c>
      <c r="R117" s="270"/>
      <c r="S117" s="282" t="str">
        <f t="shared" si="24"/>
        <v>A4</v>
      </c>
      <c r="T117" s="153"/>
      <c r="U117" s="27"/>
      <c r="V117" s="27"/>
      <c r="W117" s="271"/>
      <c r="X117" s="27"/>
      <c r="Y117" s="279"/>
      <c r="Z117" s="275">
        <f t="shared" si="25"/>
        <v>18.79</v>
      </c>
      <c r="AA117" s="276"/>
      <c r="AB117" s="276"/>
      <c r="AC117" s="276"/>
      <c r="AD117" s="276"/>
      <c r="AE117" s="276"/>
      <c r="AF117" s="277" t="str">
        <f t="shared" si="26"/>
        <v>NCX19J3</v>
      </c>
      <c r="AG117" s="277" t="str">
        <f t="shared" si="27"/>
        <v>NCX19J3</v>
      </c>
      <c r="AH117" s="277" t="str">
        <f t="shared" si="28"/>
        <v>A4</v>
      </c>
      <c r="AI117" s="277" t="str">
        <f t="shared" si="29"/>
        <v>A4</v>
      </c>
      <c r="AJ117" s="277" t="str">
        <f t="shared" si="30"/>
        <v/>
      </c>
      <c r="AK117" s="277" t="str">
        <f t="shared" si="31"/>
        <v>A4</v>
      </c>
      <c r="AL117" s="100"/>
      <c r="AT117" s="227" t="str">
        <f t="shared" si="32"/>
        <v>A4</v>
      </c>
      <c r="AU117" s="227" t="str">
        <f t="shared" si="33"/>
        <v>A4</v>
      </c>
      <c r="AW117" s="232">
        <f t="shared" si="34"/>
        <v>0</v>
      </c>
      <c r="AX117" s="232">
        <f t="shared" si="35"/>
        <v>0</v>
      </c>
      <c r="AY117" s="232">
        <f t="shared" si="36"/>
        <v>0</v>
      </c>
      <c r="AZ117" s="232">
        <f t="shared" si="37"/>
        <v>0</v>
      </c>
    </row>
    <row r="118" spans="1:52">
      <c r="A118" s="23" t="str">
        <f>C118&amp;"x"&amp;TEXT(COUNTIF(C$5:C117,C118)+1,0)</f>
        <v>A4x4</v>
      </c>
      <c r="B118" s="24" t="str">
        <f>D118&amp;"x"&amp;TEXT(COUNTIF(D$5:D117,D118)+1,0)</f>
        <v>A4x4</v>
      </c>
      <c r="C118" s="25" t="s">
        <v>222</v>
      </c>
      <c r="D118" s="25" t="s">
        <v>222</v>
      </c>
      <c r="E118" s="130"/>
      <c r="F118" s="25" t="s">
        <v>46</v>
      </c>
      <c r="G118" s="188" t="s">
        <v>520</v>
      </c>
      <c r="H118" s="188" t="s">
        <v>521</v>
      </c>
      <c r="I118" s="188" t="s">
        <v>522</v>
      </c>
      <c r="J118" s="156">
        <v>37960</v>
      </c>
      <c r="K118" s="130"/>
      <c r="L118" s="26"/>
      <c r="M118" s="281" t="str">
        <f t="shared" si="22"/>
        <v>0</v>
      </c>
      <c r="N118" s="26"/>
      <c r="O118" s="186" t="str">
        <f t="shared" si="23"/>
        <v>0</v>
      </c>
      <c r="P118" s="26" t="s">
        <v>222</v>
      </c>
      <c r="Q118" s="26" t="s">
        <v>222</v>
      </c>
      <c r="R118" s="270"/>
      <c r="S118" s="282" t="str">
        <f t="shared" si="24"/>
        <v>A4</v>
      </c>
      <c r="T118" s="153"/>
      <c r="U118" s="27"/>
      <c r="V118" s="27"/>
      <c r="W118" s="271"/>
      <c r="X118" s="27"/>
      <c r="Y118" s="279"/>
      <c r="Z118" s="275">
        <f t="shared" si="25"/>
        <v>17.07</v>
      </c>
      <c r="AA118" s="276"/>
      <c r="AB118" s="276"/>
      <c r="AC118" s="276"/>
      <c r="AD118" s="276"/>
      <c r="AE118" s="276"/>
      <c r="AF118" s="277" t="str">
        <f t="shared" si="26"/>
        <v>NCX19J3</v>
      </c>
      <c r="AG118" s="277" t="str">
        <f t="shared" si="27"/>
        <v>NCX19J3</v>
      </c>
      <c r="AH118" s="277" t="str">
        <f t="shared" si="28"/>
        <v>A4</v>
      </c>
      <c r="AI118" s="277" t="str">
        <f t="shared" si="29"/>
        <v>A4</v>
      </c>
      <c r="AJ118" s="277" t="str">
        <f t="shared" si="30"/>
        <v/>
      </c>
      <c r="AK118" s="277" t="str">
        <f t="shared" si="31"/>
        <v>A4</v>
      </c>
      <c r="AL118" s="100"/>
      <c r="AT118" s="227" t="str">
        <f t="shared" si="32"/>
        <v>A4</v>
      </c>
      <c r="AU118" s="227" t="str">
        <f t="shared" si="33"/>
        <v>A4</v>
      </c>
      <c r="AW118" s="232">
        <f t="shared" si="34"/>
        <v>0</v>
      </c>
      <c r="AX118" s="232">
        <f t="shared" si="35"/>
        <v>0</v>
      </c>
      <c r="AY118" s="232">
        <f t="shared" si="36"/>
        <v>0</v>
      </c>
      <c r="AZ118" s="232">
        <f t="shared" si="37"/>
        <v>0</v>
      </c>
    </row>
    <row r="119" spans="1:52">
      <c r="A119" s="23" t="str">
        <f>C119&amp;"x"&amp;TEXT(COUNTIF(C$5:C118,C119)+1,0)</f>
        <v>A4x5</v>
      </c>
      <c r="B119" s="24" t="str">
        <f>D119&amp;"x"&amp;TEXT(COUNTIF(D$5:D118,D119)+1,0)</f>
        <v>A4x5</v>
      </c>
      <c r="C119" s="25" t="s">
        <v>222</v>
      </c>
      <c r="D119" s="25" t="s">
        <v>222</v>
      </c>
      <c r="E119" s="130"/>
      <c r="F119" s="25" t="s">
        <v>46</v>
      </c>
      <c r="G119" s="188" t="s">
        <v>523</v>
      </c>
      <c r="H119" s="188" t="s">
        <v>524</v>
      </c>
      <c r="I119" s="188" t="s">
        <v>525</v>
      </c>
      <c r="J119" s="156">
        <v>38035</v>
      </c>
      <c r="K119" s="130"/>
      <c r="L119" s="26"/>
      <c r="M119" s="281" t="str">
        <f t="shared" si="22"/>
        <v>0</v>
      </c>
      <c r="N119" s="26"/>
      <c r="O119" s="186" t="str">
        <f t="shared" si="23"/>
        <v>0</v>
      </c>
      <c r="P119" s="26" t="s">
        <v>218</v>
      </c>
      <c r="Q119" s="26" t="s">
        <v>218</v>
      </c>
      <c r="R119" s="270"/>
      <c r="S119" s="282" t="str">
        <f t="shared" si="24"/>
        <v>A4</v>
      </c>
      <c r="T119" s="153"/>
      <c r="U119" s="27"/>
      <c r="V119" s="27"/>
      <c r="W119" s="271"/>
      <c r="X119" s="27"/>
      <c r="Y119" s="279"/>
      <c r="Z119" s="275">
        <f t="shared" si="25"/>
        <v>16.87</v>
      </c>
      <c r="AA119" s="276"/>
      <c r="AB119" s="276"/>
      <c r="AC119" s="276"/>
      <c r="AD119" s="276"/>
      <c r="AE119" s="276"/>
      <c r="AF119" s="277" t="str">
        <f t="shared" si="26"/>
        <v>NCX19J3</v>
      </c>
      <c r="AG119" s="277" t="str">
        <f t="shared" si="27"/>
        <v>NCX19J3</v>
      </c>
      <c r="AH119" s="277" t="str">
        <f t="shared" si="28"/>
        <v>A3</v>
      </c>
      <c r="AI119" s="277" t="str">
        <f t="shared" si="29"/>
        <v>A3</v>
      </c>
      <c r="AJ119" s="277" t="str">
        <f t="shared" si="30"/>
        <v/>
      </c>
      <c r="AK119" s="277" t="str">
        <f t="shared" si="31"/>
        <v>A4</v>
      </c>
      <c r="AL119" s="100"/>
      <c r="AT119" s="227" t="str">
        <f t="shared" si="32"/>
        <v>A4</v>
      </c>
      <c r="AU119" s="227" t="str">
        <f t="shared" si="33"/>
        <v>A4</v>
      </c>
      <c r="AW119" s="232">
        <f t="shared" si="34"/>
        <v>0</v>
      </c>
      <c r="AX119" s="232">
        <f t="shared" si="35"/>
        <v>0</v>
      </c>
      <c r="AY119" s="232">
        <f t="shared" si="36"/>
        <v>0</v>
      </c>
      <c r="AZ119" s="232">
        <f t="shared" si="37"/>
        <v>0</v>
      </c>
    </row>
    <row r="120" spans="1:52">
      <c r="A120" s="23" t="str">
        <f>C120&amp;"x"&amp;TEXT(COUNTIF(C$5:C119,C120)+1,0)</f>
        <v>A4x6</v>
      </c>
      <c r="B120" s="24" t="str">
        <f>D120&amp;"x"&amp;TEXT(COUNTIF(D$5:D119,D120)+1,0)</f>
        <v>A4x6</v>
      </c>
      <c r="C120" s="25" t="s">
        <v>222</v>
      </c>
      <c r="D120" s="25" t="s">
        <v>222</v>
      </c>
      <c r="E120" s="130"/>
      <c r="F120" s="25" t="s">
        <v>46</v>
      </c>
      <c r="G120" s="188" t="s">
        <v>526</v>
      </c>
      <c r="H120" s="188" t="s">
        <v>527</v>
      </c>
      <c r="I120" s="188" t="s">
        <v>528</v>
      </c>
      <c r="J120" s="156">
        <v>38163</v>
      </c>
      <c r="K120" s="130"/>
      <c r="L120" s="26"/>
      <c r="M120" s="281" t="str">
        <f t="shared" si="22"/>
        <v>0</v>
      </c>
      <c r="N120" s="26"/>
      <c r="O120" s="186" t="str">
        <f t="shared" si="23"/>
        <v>0</v>
      </c>
      <c r="P120" s="26" t="s">
        <v>259</v>
      </c>
      <c r="Q120" s="26" t="s">
        <v>259</v>
      </c>
      <c r="R120" s="270"/>
      <c r="S120" s="282" t="str">
        <f t="shared" si="24"/>
        <v>A4</v>
      </c>
      <c r="T120" s="153"/>
      <c r="U120" s="27"/>
      <c r="V120" s="27"/>
      <c r="W120" s="271"/>
      <c r="X120" s="27"/>
      <c r="Y120" s="279"/>
      <c r="Z120" s="275">
        <f t="shared" si="25"/>
        <v>16.52</v>
      </c>
      <c r="AA120" s="276"/>
      <c r="AB120" s="276"/>
      <c r="AC120" s="276"/>
      <c r="AD120" s="276"/>
      <c r="AE120" s="276"/>
      <c r="AF120" s="277" t="str">
        <f t="shared" si="26"/>
        <v>NCX19J3</v>
      </c>
      <c r="AG120" s="277" t="str">
        <f t="shared" si="27"/>
        <v>NCX19J3</v>
      </c>
      <c r="AH120" s="277" t="str">
        <f t="shared" si="28"/>
        <v>B4</v>
      </c>
      <c r="AI120" s="277" t="str">
        <f t="shared" si="29"/>
        <v>B4</v>
      </c>
      <c r="AJ120" s="277" t="str">
        <f t="shared" si="30"/>
        <v/>
      </c>
      <c r="AK120" s="277" t="str">
        <f t="shared" si="31"/>
        <v>A4</v>
      </c>
      <c r="AL120" s="100"/>
      <c r="AT120" s="227" t="str">
        <f t="shared" si="32"/>
        <v>A4</v>
      </c>
      <c r="AU120" s="227" t="str">
        <f t="shared" si="33"/>
        <v>A4</v>
      </c>
      <c r="AW120" s="232">
        <f t="shared" si="34"/>
        <v>0</v>
      </c>
      <c r="AX120" s="232">
        <f t="shared" si="35"/>
        <v>0</v>
      </c>
      <c r="AY120" s="232">
        <f t="shared" si="36"/>
        <v>0</v>
      </c>
      <c r="AZ120" s="232">
        <f t="shared" si="37"/>
        <v>0</v>
      </c>
    </row>
    <row r="121" spans="1:52">
      <c r="A121" s="23" t="str">
        <f>C121&amp;"x"&amp;TEXT(COUNTIF(C$5:C120,C121)+1,0)</f>
        <v>A4x7</v>
      </c>
      <c r="B121" s="24" t="str">
        <f>D121&amp;"x"&amp;TEXT(COUNTIF(D$5:D120,D121)+1,0)</f>
        <v>A4x7</v>
      </c>
      <c r="C121" s="25" t="s">
        <v>222</v>
      </c>
      <c r="D121" s="25" t="s">
        <v>222</v>
      </c>
      <c r="E121" s="130"/>
      <c r="F121" s="25" t="s">
        <v>110</v>
      </c>
      <c r="G121" s="188" t="s">
        <v>529</v>
      </c>
      <c r="H121" s="188" t="s">
        <v>530</v>
      </c>
      <c r="I121" s="188" t="s">
        <v>531</v>
      </c>
      <c r="J121" s="156">
        <v>37170</v>
      </c>
      <c r="K121" s="130"/>
      <c r="L121" s="26"/>
      <c r="M121" s="281" t="str">
        <f t="shared" si="22"/>
        <v>0</v>
      </c>
      <c r="N121" s="26"/>
      <c r="O121" s="186" t="str">
        <f t="shared" si="23"/>
        <v>0</v>
      </c>
      <c r="P121" s="26" t="s">
        <v>222</v>
      </c>
      <c r="Q121" s="26" t="s">
        <v>222</v>
      </c>
      <c r="R121" s="270"/>
      <c r="S121" s="282" t="str">
        <f t="shared" si="24"/>
        <v>A4</v>
      </c>
      <c r="T121" s="153"/>
      <c r="U121" s="27"/>
      <c r="V121" s="27"/>
      <c r="W121" s="271"/>
      <c r="X121" s="27"/>
      <c r="Y121" s="279"/>
      <c r="Z121" s="275">
        <f t="shared" si="25"/>
        <v>19.239999999999998</v>
      </c>
      <c r="AA121" s="276"/>
      <c r="AB121" s="276"/>
      <c r="AC121" s="276"/>
      <c r="AD121" s="276"/>
      <c r="AE121" s="276"/>
      <c r="AF121" s="277" t="str">
        <f t="shared" si="26"/>
        <v>NCX19J3</v>
      </c>
      <c r="AG121" s="277" t="str">
        <f t="shared" si="27"/>
        <v>NCX19J3</v>
      </c>
      <c r="AH121" s="277" t="str">
        <f t="shared" si="28"/>
        <v>A4</v>
      </c>
      <c r="AI121" s="277" t="str">
        <f t="shared" si="29"/>
        <v>A4</v>
      </c>
      <c r="AJ121" s="277" t="str">
        <f t="shared" si="30"/>
        <v/>
      </c>
      <c r="AK121" s="277" t="str">
        <f t="shared" si="31"/>
        <v>A4</v>
      </c>
      <c r="AL121" s="100"/>
      <c r="AT121" s="227" t="str">
        <f t="shared" si="32"/>
        <v>A4</v>
      </c>
      <c r="AU121" s="227" t="str">
        <f t="shared" si="33"/>
        <v>A4</v>
      </c>
      <c r="AW121" s="232">
        <f t="shared" si="34"/>
        <v>0</v>
      </c>
      <c r="AX121" s="232">
        <f t="shared" si="35"/>
        <v>0</v>
      </c>
      <c r="AY121" s="232">
        <f t="shared" si="36"/>
        <v>0</v>
      </c>
      <c r="AZ121" s="232">
        <f t="shared" si="37"/>
        <v>0</v>
      </c>
    </row>
    <row r="122" spans="1:52">
      <c r="A122" s="23" t="str">
        <f>C122&amp;"x"&amp;TEXT(COUNTIF(C$5:C121,C122)+1,0)</f>
        <v>A4x8</v>
      </c>
      <c r="B122" s="24" t="str">
        <f>D122&amp;"x"&amp;TEXT(COUNTIF(D$5:D121,D122)+1,0)</f>
        <v>A4x8</v>
      </c>
      <c r="C122" s="25" t="s">
        <v>222</v>
      </c>
      <c r="D122" s="25" t="s">
        <v>222</v>
      </c>
      <c r="E122" s="130"/>
      <c r="F122" s="25" t="s">
        <v>110</v>
      </c>
      <c r="G122" s="188" t="s">
        <v>532</v>
      </c>
      <c r="H122" s="188" t="s">
        <v>533</v>
      </c>
      <c r="I122" s="188" t="s">
        <v>534</v>
      </c>
      <c r="J122" s="156">
        <v>38090</v>
      </c>
      <c r="K122" s="130"/>
      <c r="L122" s="26"/>
      <c r="M122" s="281" t="str">
        <f t="shared" si="22"/>
        <v>0</v>
      </c>
      <c r="N122" s="26"/>
      <c r="O122" s="186" t="str">
        <f t="shared" si="23"/>
        <v>0</v>
      </c>
      <c r="P122" s="26" t="s">
        <v>259</v>
      </c>
      <c r="Q122" s="26" t="s">
        <v>259</v>
      </c>
      <c r="R122" s="270"/>
      <c r="S122" s="282" t="str">
        <f t="shared" si="24"/>
        <v>A4</v>
      </c>
      <c r="T122" s="153"/>
      <c r="U122" s="27"/>
      <c r="V122" s="27"/>
      <c r="W122" s="271"/>
      <c r="X122" s="27"/>
      <c r="Y122" s="279"/>
      <c r="Z122" s="275">
        <f t="shared" si="25"/>
        <v>16.72</v>
      </c>
      <c r="AA122" s="276"/>
      <c r="AB122" s="276"/>
      <c r="AC122" s="276"/>
      <c r="AD122" s="276"/>
      <c r="AE122" s="276"/>
      <c r="AF122" s="277" t="str">
        <f t="shared" si="26"/>
        <v>NCX19J3</v>
      </c>
      <c r="AG122" s="277" t="str">
        <f t="shared" si="27"/>
        <v>NCX19J3</v>
      </c>
      <c r="AH122" s="277" t="str">
        <f t="shared" si="28"/>
        <v>B4</v>
      </c>
      <c r="AI122" s="277" t="str">
        <f t="shared" si="29"/>
        <v>B4</v>
      </c>
      <c r="AJ122" s="277" t="str">
        <f t="shared" si="30"/>
        <v/>
      </c>
      <c r="AK122" s="277" t="str">
        <f t="shared" si="31"/>
        <v>A4</v>
      </c>
      <c r="AL122" s="100"/>
      <c r="AT122" s="227" t="str">
        <f t="shared" si="32"/>
        <v>A4</v>
      </c>
      <c r="AU122" s="227" t="str">
        <f t="shared" si="33"/>
        <v>A4</v>
      </c>
      <c r="AW122" s="232">
        <f t="shared" si="34"/>
        <v>0</v>
      </c>
      <c r="AX122" s="232">
        <f t="shared" si="35"/>
        <v>0</v>
      </c>
      <c r="AY122" s="232">
        <f t="shared" si="36"/>
        <v>0</v>
      </c>
      <c r="AZ122" s="232">
        <f t="shared" si="37"/>
        <v>0</v>
      </c>
    </row>
    <row r="123" spans="1:52">
      <c r="A123" s="23" t="str">
        <f>C123&amp;"x"&amp;TEXT(COUNTIF(C$5:C122,C123)+1,0)</f>
        <v>A4x9</v>
      </c>
      <c r="B123" s="24" t="str">
        <f>D123&amp;"x"&amp;TEXT(COUNTIF(D$5:D122,D123)+1,0)</f>
        <v>A4x9</v>
      </c>
      <c r="C123" s="25" t="s">
        <v>222</v>
      </c>
      <c r="D123" s="25" t="s">
        <v>222</v>
      </c>
      <c r="E123" s="130"/>
      <c r="F123" s="25" t="s">
        <v>110</v>
      </c>
      <c r="G123" s="188" t="s">
        <v>535</v>
      </c>
      <c r="H123" s="188" t="s">
        <v>536</v>
      </c>
      <c r="I123" s="188" t="s">
        <v>537</v>
      </c>
      <c r="J123" s="156">
        <v>38169</v>
      </c>
      <c r="K123" s="130"/>
      <c r="L123" s="26"/>
      <c r="M123" s="281" t="str">
        <f t="shared" si="22"/>
        <v>0</v>
      </c>
      <c r="N123" s="26"/>
      <c r="O123" s="186" t="str">
        <f t="shared" si="23"/>
        <v>0</v>
      </c>
      <c r="P123" s="26" t="s">
        <v>259</v>
      </c>
      <c r="Q123" s="26" t="s">
        <v>259</v>
      </c>
      <c r="R123" s="270"/>
      <c r="S123" s="282" t="str">
        <f t="shared" si="24"/>
        <v>A4</v>
      </c>
      <c r="T123" s="153"/>
      <c r="U123" s="27"/>
      <c r="V123" s="27"/>
      <c r="W123" s="271"/>
      <c r="X123" s="27"/>
      <c r="Y123" s="279"/>
      <c r="Z123" s="275">
        <f t="shared" si="25"/>
        <v>16.5</v>
      </c>
      <c r="AA123" s="276"/>
      <c r="AB123" s="276"/>
      <c r="AC123" s="276"/>
      <c r="AD123" s="276"/>
      <c r="AE123" s="276"/>
      <c r="AF123" s="277" t="str">
        <f t="shared" si="26"/>
        <v>NCX19J3</v>
      </c>
      <c r="AG123" s="277" t="str">
        <f t="shared" si="27"/>
        <v>NCX19J3</v>
      </c>
      <c r="AH123" s="277" t="str">
        <f t="shared" si="28"/>
        <v>B4</v>
      </c>
      <c r="AI123" s="277" t="str">
        <f t="shared" si="29"/>
        <v>B4</v>
      </c>
      <c r="AJ123" s="277" t="str">
        <f t="shared" si="30"/>
        <v/>
      </c>
      <c r="AK123" s="277" t="str">
        <f t="shared" si="31"/>
        <v>A4</v>
      </c>
      <c r="AL123" s="100"/>
      <c r="AT123" s="227" t="str">
        <f t="shared" si="32"/>
        <v>A4</v>
      </c>
      <c r="AU123" s="227" t="str">
        <f t="shared" si="33"/>
        <v>A4</v>
      </c>
      <c r="AW123" s="232">
        <f t="shared" si="34"/>
        <v>0</v>
      </c>
      <c r="AX123" s="232">
        <f t="shared" si="35"/>
        <v>0</v>
      </c>
      <c r="AY123" s="232">
        <f t="shared" si="36"/>
        <v>0</v>
      </c>
      <c r="AZ123" s="232">
        <f t="shared" si="37"/>
        <v>0</v>
      </c>
    </row>
    <row r="124" spans="1:52">
      <c r="A124" s="23" t="str">
        <f>C124&amp;"x"&amp;TEXT(COUNTIF(C$5:C123,C124)+1,0)</f>
        <v>A4x10</v>
      </c>
      <c r="B124" s="24" t="str">
        <f>D124&amp;"x"&amp;TEXT(COUNTIF(D$5:D123,D124)+1,0)</f>
        <v>A4x10</v>
      </c>
      <c r="C124" s="25" t="s">
        <v>222</v>
      </c>
      <c r="D124" s="25" t="s">
        <v>222</v>
      </c>
      <c r="E124" s="130"/>
      <c r="F124" s="25" t="s">
        <v>110</v>
      </c>
      <c r="G124" s="188" t="s">
        <v>538</v>
      </c>
      <c r="H124" s="188" t="s">
        <v>539</v>
      </c>
      <c r="I124" s="188" t="s">
        <v>540</v>
      </c>
      <c r="J124" s="156">
        <v>38346</v>
      </c>
      <c r="K124" s="130"/>
      <c r="L124" s="26"/>
      <c r="M124" s="281" t="str">
        <f t="shared" si="22"/>
        <v>0</v>
      </c>
      <c r="N124" s="26"/>
      <c r="O124" s="186" t="str">
        <f t="shared" si="23"/>
        <v>0</v>
      </c>
      <c r="P124" s="26" t="s">
        <v>259</v>
      </c>
      <c r="Q124" s="26" t="s">
        <v>259</v>
      </c>
      <c r="R124" s="270"/>
      <c r="S124" s="282" t="str">
        <f t="shared" si="24"/>
        <v>A4</v>
      </c>
      <c r="T124" s="153"/>
      <c r="U124" s="27"/>
      <c r="V124" s="27"/>
      <c r="W124" s="271"/>
      <c r="X124" s="27"/>
      <c r="Y124" s="279"/>
      <c r="Z124" s="275">
        <f t="shared" si="25"/>
        <v>16.02</v>
      </c>
      <c r="AA124" s="276"/>
      <c r="AB124" s="276"/>
      <c r="AC124" s="276"/>
      <c r="AD124" s="276"/>
      <c r="AE124" s="276"/>
      <c r="AF124" s="277" t="str">
        <f t="shared" si="26"/>
        <v>NCX19J3</v>
      </c>
      <c r="AG124" s="277" t="str">
        <f t="shared" si="27"/>
        <v>NCX19J3</v>
      </c>
      <c r="AH124" s="277" t="str">
        <f t="shared" si="28"/>
        <v>B4</v>
      </c>
      <c r="AI124" s="277" t="str">
        <f t="shared" si="29"/>
        <v>B4</v>
      </c>
      <c r="AJ124" s="277" t="str">
        <f t="shared" si="30"/>
        <v/>
      </c>
      <c r="AK124" s="277" t="str">
        <f t="shared" si="31"/>
        <v>A4</v>
      </c>
      <c r="AL124" s="100"/>
      <c r="AT124" s="227" t="str">
        <f t="shared" si="32"/>
        <v>A4</v>
      </c>
      <c r="AU124" s="227" t="str">
        <f t="shared" si="33"/>
        <v>A4</v>
      </c>
      <c r="AW124" s="232">
        <f t="shared" si="34"/>
        <v>0</v>
      </c>
      <c r="AX124" s="232">
        <f t="shared" si="35"/>
        <v>0</v>
      </c>
      <c r="AY124" s="232">
        <f t="shared" si="36"/>
        <v>0</v>
      </c>
      <c r="AZ124" s="232">
        <f t="shared" si="37"/>
        <v>0</v>
      </c>
    </row>
    <row r="125" spans="1:52">
      <c r="A125" s="23" t="str">
        <f>C125&amp;"x"&amp;TEXT(COUNTIF(C$5:C124,C125)+1,0)</f>
        <v>B1x1</v>
      </c>
      <c r="B125" s="24" t="str">
        <f>D125&amp;"x"&amp;TEXT(COUNTIF(D$5:D124,D125)+1,0)</f>
        <v>B1x1</v>
      </c>
      <c r="C125" s="25" t="s">
        <v>248</v>
      </c>
      <c r="D125" s="25" t="s">
        <v>248</v>
      </c>
      <c r="E125" s="130"/>
      <c r="F125" s="25" t="s">
        <v>46</v>
      </c>
      <c r="G125" s="188" t="s">
        <v>541</v>
      </c>
      <c r="H125" s="188" t="s">
        <v>542</v>
      </c>
      <c r="I125" s="188" t="s">
        <v>543</v>
      </c>
      <c r="J125" s="156">
        <v>38432</v>
      </c>
      <c r="K125" s="130"/>
      <c r="L125" s="26"/>
      <c r="M125" s="281" t="str">
        <f t="shared" si="22"/>
        <v>0</v>
      </c>
      <c r="N125" s="26"/>
      <c r="O125" s="186" t="str">
        <f t="shared" si="23"/>
        <v>0</v>
      </c>
      <c r="P125" s="26" t="s">
        <v>255</v>
      </c>
      <c r="Q125" s="26" t="s">
        <v>255</v>
      </c>
      <c r="R125" s="270"/>
      <c r="S125" s="282" t="str">
        <f t="shared" si="24"/>
        <v>B1</v>
      </c>
      <c r="T125" s="153"/>
      <c r="U125" s="27"/>
      <c r="V125" s="27"/>
      <c r="W125" s="271"/>
      <c r="X125" s="27"/>
      <c r="Y125" s="279"/>
      <c r="Z125" s="275">
        <f t="shared" si="25"/>
        <v>15.78</v>
      </c>
      <c r="AA125" s="276"/>
      <c r="AB125" s="276"/>
      <c r="AC125" s="276"/>
      <c r="AD125" s="276"/>
      <c r="AE125" s="276"/>
      <c r="AF125" s="277" t="str">
        <f t="shared" si="26"/>
        <v>NCX19J3</v>
      </c>
      <c r="AG125" s="277" t="str">
        <f t="shared" si="27"/>
        <v>NCX19J3</v>
      </c>
      <c r="AH125" s="277" t="str">
        <f t="shared" si="28"/>
        <v>B3</v>
      </c>
      <c r="AI125" s="277" t="str">
        <f t="shared" si="29"/>
        <v>B3</v>
      </c>
      <c r="AJ125" s="277" t="str">
        <f t="shared" si="30"/>
        <v/>
      </c>
      <c r="AK125" s="277" t="str">
        <f t="shared" si="31"/>
        <v>B1</v>
      </c>
      <c r="AL125" s="100"/>
      <c r="AT125" s="227" t="str">
        <f t="shared" si="32"/>
        <v>B1</v>
      </c>
      <c r="AU125" s="227" t="str">
        <f t="shared" si="33"/>
        <v>B1</v>
      </c>
      <c r="AW125" s="232">
        <f t="shared" si="34"/>
        <v>0</v>
      </c>
      <c r="AX125" s="232">
        <f t="shared" si="35"/>
        <v>0</v>
      </c>
      <c r="AY125" s="232">
        <f t="shared" si="36"/>
        <v>0</v>
      </c>
      <c r="AZ125" s="232">
        <f t="shared" si="37"/>
        <v>0</v>
      </c>
    </row>
    <row r="126" spans="1:52">
      <c r="A126" s="23" t="str">
        <f>C126&amp;"x"&amp;TEXT(COUNTIF(C$5:C125,C126)+1,0)</f>
        <v>B1x2</v>
      </c>
      <c r="B126" s="24" t="str">
        <f>D126&amp;"x"&amp;TEXT(COUNTIF(D$5:D125,D126)+1,0)</f>
        <v>B1x2</v>
      </c>
      <c r="C126" s="25" t="s">
        <v>248</v>
      </c>
      <c r="D126" s="25" t="s">
        <v>248</v>
      </c>
      <c r="E126" s="130"/>
      <c r="F126" s="25" t="s">
        <v>46</v>
      </c>
      <c r="G126" s="188" t="s">
        <v>544</v>
      </c>
      <c r="H126" s="188" t="s">
        <v>545</v>
      </c>
      <c r="I126" s="188" t="s">
        <v>546</v>
      </c>
      <c r="J126" s="156">
        <v>38451</v>
      </c>
      <c r="K126" s="130"/>
      <c r="L126" s="26"/>
      <c r="M126" s="281" t="str">
        <f t="shared" si="22"/>
        <v>0</v>
      </c>
      <c r="N126" s="26"/>
      <c r="O126" s="186" t="str">
        <f t="shared" si="23"/>
        <v>0</v>
      </c>
      <c r="P126" s="26" t="s">
        <v>252</v>
      </c>
      <c r="Q126" s="26" t="s">
        <v>252</v>
      </c>
      <c r="R126" s="270"/>
      <c r="S126" s="282" t="str">
        <f t="shared" si="24"/>
        <v>B1</v>
      </c>
      <c r="T126" s="153"/>
      <c r="U126" s="27"/>
      <c r="V126" s="27"/>
      <c r="W126" s="271"/>
      <c r="X126" s="27"/>
      <c r="Y126" s="279"/>
      <c r="Z126" s="275">
        <f t="shared" si="25"/>
        <v>15.73</v>
      </c>
      <c r="AA126" s="276"/>
      <c r="AB126" s="276"/>
      <c r="AC126" s="276"/>
      <c r="AD126" s="276"/>
      <c r="AE126" s="276"/>
      <c r="AF126" s="277" t="str">
        <f t="shared" si="26"/>
        <v>NCX19J3</v>
      </c>
      <c r="AG126" s="277" t="str">
        <f t="shared" si="27"/>
        <v>NCX19J3</v>
      </c>
      <c r="AH126" s="277" t="str">
        <f t="shared" si="28"/>
        <v>B2</v>
      </c>
      <c r="AI126" s="277" t="str">
        <f t="shared" si="29"/>
        <v>B2</v>
      </c>
      <c r="AJ126" s="277" t="str">
        <f t="shared" si="30"/>
        <v/>
      </c>
      <c r="AK126" s="277" t="str">
        <f t="shared" si="31"/>
        <v>B1</v>
      </c>
      <c r="AL126" s="100"/>
      <c r="AT126" s="227" t="str">
        <f t="shared" si="32"/>
        <v>B1</v>
      </c>
      <c r="AU126" s="227" t="str">
        <f t="shared" si="33"/>
        <v>B1</v>
      </c>
      <c r="AW126" s="232">
        <f t="shared" si="34"/>
        <v>0</v>
      </c>
      <c r="AX126" s="232">
        <f t="shared" si="35"/>
        <v>0</v>
      </c>
      <c r="AY126" s="232">
        <f t="shared" si="36"/>
        <v>0</v>
      </c>
      <c r="AZ126" s="232">
        <f t="shared" si="37"/>
        <v>0</v>
      </c>
    </row>
    <row r="127" spans="1:52">
      <c r="A127" s="23" t="str">
        <f>C127&amp;"x"&amp;TEXT(COUNTIF(C$5:C126,C127)+1,0)</f>
        <v>B1x3</v>
      </c>
      <c r="B127" s="24" t="str">
        <f>D127&amp;"x"&amp;TEXT(COUNTIF(D$5:D126,D127)+1,0)</f>
        <v>B1x3</v>
      </c>
      <c r="C127" s="25" t="s">
        <v>248</v>
      </c>
      <c r="D127" s="25" t="s">
        <v>248</v>
      </c>
      <c r="E127" s="130"/>
      <c r="F127" s="25" t="s">
        <v>46</v>
      </c>
      <c r="G127" s="188" t="s">
        <v>547</v>
      </c>
      <c r="H127" s="188" t="s">
        <v>548</v>
      </c>
      <c r="I127" s="188" t="s">
        <v>549</v>
      </c>
      <c r="J127" s="156">
        <v>38635</v>
      </c>
      <c r="K127" s="130"/>
      <c r="L127" s="26"/>
      <c r="M127" s="281" t="str">
        <f t="shared" si="22"/>
        <v>0</v>
      </c>
      <c r="N127" s="26"/>
      <c r="O127" s="186" t="str">
        <f t="shared" si="23"/>
        <v>0</v>
      </c>
      <c r="P127" s="26" t="s">
        <v>248</v>
      </c>
      <c r="Q127" s="26" t="s">
        <v>248</v>
      </c>
      <c r="R127" s="270"/>
      <c r="S127" s="282" t="str">
        <f t="shared" si="24"/>
        <v>B1</v>
      </c>
      <c r="T127" s="153"/>
      <c r="U127" s="27"/>
      <c r="V127" s="27"/>
      <c r="W127" s="271"/>
      <c r="X127" s="27"/>
      <c r="Y127" s="279"/>
      <c r="Z127" s="275">
        <f t="shared" si="25"/>
        <v>15.23</v>
      </c>
      <c r="AA127" s="276"/>
      <c r="AB127" s="276"/>
      <c r="AC127" s="276"/>
      <c r="AD127" s="276"/>
      <c r="AE127" s="276"/>
      <c r="AF127" s="277" t="str">
        <f t="shared" si="26"/>
        <v>NCX19J3</v>
      </c>
      <c r="AG127" s="277" t="str">
        <f t="shared" si="27"/>
        <v>NCX19J3</v>
      </c>
      <c r="AH127" s="277" t="str">
        <f t="shared" si="28"/>
        <v>B1</v>
      </c>
      <c r="AI127" s="277" t="str">
        <f t="shared" si="29"/>
        <v>B1</v>
      </c>
      <c r="AJ127" s="277" t="str">
        <f t="shared" si="30"/>
        <v/>
      </c>
      <c r="AK127" s="277" t="str">
        <f t="shared" si="31"/>
        <v>B1</v>
      </c>
      <c r="AL127" s="100"/>
      <c r="AT127" s="227" t="str">
        <f t="shared" si="32"/>
        <v>B1</v>
      </c>
      <c r="AU127" s="227" t="str">
        <f t="shared" si="33"/>
        <v>B1</v>
      </c>
      <c r="AW127" s="232">
        <f t="shared" si="34"/>
        <v>0</v>
      </c>
      <c r="AX127" s="232">
        <f t="shared" si="35"/>
        <v>0</v>
      </c>
      <c r="AY127" s="232">
        <f t="shared" si="36"/>
        <v>0</v>
      </c>
      <c r="AZ127" s="232">
        <f t="shared" si="37"/>
        <v>0</v>
      </c>
    </row>
    <row r="128" spans="1:52">
      <c r="A128" s="23" t="str">
        <f>C128&amp;"x"&amp;TEXT(COUNTIF(C$5:C127,C128)+1,0)</f>
        <v>B1x4</v>
      </c>
      <c r="B128" s="24" t="str">
        <f>D128&amp;"x"&amp;TEXT(COUNTIF(D$5:D127,D128)+1,0)</f>
        <v>B1x4</v>
      </c>
      <c r="C128" s="25" t="s">
        <v>248</v>
      </c>
      <c r="D128" s="25" t="s">
        <v>248</v>
      </c>
      <c r="E128" s="130"/>
      <c r="F128" s="25" t="s">
        <v>46</v>
      </c>
      <c r="G128" s="188" t="s">
        <v>550</v>
      </c>
      <c r="H128" s="188" t="s">
        <v>551</v>
      </c>
      <c r="I128" s="188" t="s">
        <v>552</v>
      </c>
      <c r="J128" s="156">
        <v>38656</v>
      </c>
      <c r="K128" s="130"/>
      <c r="L128" s="26"/>
      <c r="M128" s="281" t="str">
        <f t="shared" si="22"/>
        <v>0</v>
      </c>
      <c r="N128" s="26"/>
      <c r="O128" s="186" t="str">
        <f t="shared" si="23"/>
        <v>0</v>
      </c>
      <c r="P128" s="26" t="s">
        <v>252</v>
      </c>
      <c r="Q128" s="26" t="s">
        <v>252</v>
      </c>
      <c r="R128" s="270"/>
      <c r="S128" s="282" t="str">
        <f t="shared" si="24"/>
        <v>B1</v>
      </c>
      <c r="T128" s="153"/>
      <c r="U128" s="27"/>
      <c r="V128" s="27"/>
      <c r="W128" s="271"/>
      <c r="X128" s="27"/>
      <c r="Y128" s="279"/>
      <c r="Z128" s="275">
        <f t="shared" si="25"/>
        <v>15.17</v>
      </c>
      <c r="AA128" s="276"/>
      <c r="AB128" s="276"/>
      <c r="AC128" s="276"/>
      <c r="AD128" s="276"/>
      <c r="AE128" s="276"/>
      <c r="AF128" s="277" t="str">
        <f t="shared" si="26"/>
        <v>NCX19J3</v>
      </c>
      <c r="AG128" s="277" t="str">
        <f t="shared" si="27"/>
        <v>NCX19J3</v>
      </c>
      <c r="AH128" s="277" t="str">
        <f t="shared" si="28"/>
        <v>B2</v>
      </c>
      <c r="AI128" s="277" t="str">
        <f t="shared" si="29"/>
        <v>B2</v>
      </c>
      <c r="AJ128" s="277" t="str">
        <f t="shared" si="30"/>
        <v/>
      </c>
      <c r="AK128" s="277" t="str">
        <f t="shared" si="31"/>
        <v>B1</v>
      </c>
      <c r="AL128" s="100"/>
      <c r="AT128" s="227" t="str">
        <f t="shared" si="32"/>
        <v>B1</v>
      </c>
      <c r="AU128" s="227" t="str">
        <f t="shared" si="33"/>
        <v>B1</v>
      </c>
      <c r="AW128" s="232">
        <f t="shared" si="34"/>
        <v>0</v>
      </c>
      <c r="AX128" s="232">
        <f t="shared" si="35"/>
        <v>0</v>
      </c>
      <c r="AY128" s="232">
        <f t="shared" si="36"/>
        <v>0</v>
      </c>
      <c r="AZ128" s="232">
        <f t="shared" si="37"/>
        <v>0</v>
      </c>
    </row>
    <row r="129" spans="1:52">
      <c r="A129" s="23" t="str">
        <f>C129&amp;"x"&amp;TEXT(COUNTIF(C$5:C128,C129)+1,0)</f>
        <v>B1x5</v>
      </c>
      <c r="B129" s="24" t="str">
        <f>D129&amp;"x"&amp;TEXT(COUNTIF(D$5:D128,D129)+1,0)</f>
        <v>B1x5</v>
      </c>
      <c r="C129" s="25" t="s">
        <v>248</v>
      </c>
      <c r="D129" s="25" t="s">
        <v>248</v>
      </c>
      <c r="E129" s="130"/>
      <c r="F129" s="25" t="s">
        <v>110</v>
      </c>
      <c r="G129" s="188" t="s">
        <v>553</v>
      </c>
      <c r="H129" s="188" t="s">
        <v>554</v>
      </c>
      <c r="I129" s="188" t="s">
        <v>555</v>
      </c>
      <c r="J129" s="156">
        <v>38502</v>
      </c>
      <c r="K129" s="130"/>
      <c r="L129" s="26"/>
      <c r="M129" s="281" t="str">
        <f t="shared" si="22"/>
        <v>0</v>
      </c>
      <c r="N129" s="26"/>
      <c r="O129" s="186" t="str">
        <f t="shared" si="23"/>
        <v>0</v>
      </c>
      <c r="P129" s="26" t="s">
        <v>252</v>
      </c>
      <c r="Q129" s="26" t="s">
        <v>252</v>
      </c>
      <c r="R129" s="270"/>
      <c r="S129" s="282" t="str">
        <f t="shared" si="24"/>
        <v>B1</v>
      </c>
      <c r="T129" s="153"/>
      <c r="U129" s="27"/>
      <c r="V129" s="27"/>
      <c r="W129" s="271"/>
      <c r="X129" s="27"/>
      <c r="Y129" s="279"/>
      <c r="Z129" s="275">
        <f t="shared" si="25"/>
        <v>15.59</v>
      </c>
      <c r="AA129" s="276"/>
      <c r="AB129" s="276"/>
      <c r="AC129" s="276"/>
      <c r="AD129" s="276"/>
      <c r="AE129" s="276"/>
      <c r="AF129" s="277" t="str">
        <f t="shared" si="26"/>
        <v>NCX19J3</v>
      </c>
      <c r="AG129" s="277" t="str">
        <f t="shared" si="27"/>
        <v>NCX19J3</v>
      </c>
      <c r="AH129" s="277" t="str">
        <f t="shared" si="28"/>
        <v>B2</v>
      </c>
      <c r="AI129" s="277" t="str">
        <f t="shared" si="29"/>
        <v>B2</v>
      </c>
      <c r="AJ129" s="277" t="str">
        <f t="shared" si="30"/>
        <v/>
      </c>
      <c r="AK129" s="277" t="str">
        <f t="shared" si="31"/>
        <v>B1</v>
      </c>
      <c r="AL129" s="100"/>
      <c r="AT129" s="227" t="str">
        <f t="shared" si="32"/>
        <v>B1</v>
      </c>
      <c r="AU129" s="227" t="str">
        <f t="shared" si="33"/>
        <v>B1</v>
      </c>
      <c r="AW129" s="232">
        <f t="shared" si="34"/>
        <v>0</v>
      </c>
      <c r="AX129" s="232">
        <f t="shared" si="35"/>
        <v>0</v>
      </c>
      <c r="AY129" s="232">
        <f t="shared" si="36"/>
        <v>0</v>
      </c>
      <c r="AZ129" s="232">
        <f t="shared" si="37"/>
        <v>0</v>
      </c>
    </row>
    <row r="130" spans="1:52">
      <c r="A130" s="23" t="str">
        <f>C130&amp;"x"&amp;TEXT(COUNTIF(C$5:C129,C130)+1,0)</f>
        <v>B1x6</v>
      </c>
      <c r="B130" s="24" t="str">
        <f>D130&amp;"x"&amp;TEXT(COUNTIF(D$5:D129,D130)+1,0)</f>
        <v>B1x6</v>
      </c>
      <c r="C130" s="25" t="s">
        <v>248</v>
      </c>
      <c r="D130" s="25" t="s">
        <v>248</v>
      </c>
      <c r="E130" s="130"/>
      <c r="F130" s="25" t="s">
        <v>110</v>
      </c>
      <c r="G130" s="188" t="s">
        <v>556</v>
      </c>
      <c r="H130" s="188" t="s">
        <v>557</v>
      </c>
      <c r="I130" s="188" t="s">
        <v>558</v>
      </c>
      <c r="J130" s="156">
        <v>38519</v>
      </c>
      <c r="K130" s="130"/>
      <c r="L130" s="26"/>
      <c r="M130" s="281" t="str">
        <f t="shared" si="22"/>
        <v>0</v>
      </c>
      <c r="N130" s="26"/>
      <c r="O130" s="186" t="str">
        <f t="shared" si="23"/>
        <v>0</v>
      </c>
      <c r="P130" s="26" t="s">
        <v>255</v>
      </c>
      <c r="Q130" s="26" t="s">
        <v>255</v>
      </c>
      <c r="R130" s="270"/>
      <c r="S130" s="282" t="str">
        <f t="shared" si="24"/>
        <v>B1</v>
      </c>
      <c r="T130" s="153"/>
      <c r="U130" s="27"/>
      <c r="V130" s="27"/>
      <c r="W130" s="271"/>
      <c r="X130" s="27"/>
      <c r="Y130" s="279"/>
      <c r="Z130" s="275">
        <f t="shared" si="25"/>
        <v>15.54</v>
      </c>
      <c r="AA130" s="276"/>
      <c r="AB130" s="276"/>
      <c r="AC130" s="276"/>
      <c r="AD130" s="276"/>
      <c r="AE130" s="276"/>
      <c r="AF130" s="277" t="str">
        <f t="shared" si="26"/>
        <v>NCX19J3</v>
      </c>
      <c r="AG130" s="277" t="str">
        <f t="shared" si="27"/>
        <v>NCX19J3</v>
      </c>
      <c r="AH130" s="277" t="str">
        <f t="shared" si="28"/>
        <v>B3</v>
      </c>
      <c r="AI130" s="277" t="str">
        <f t="shared" si="29"/>
        <v>B3</v>
      </c>
      <c r="AJ130" s="277" t="str">
        <f t="shared" si="30"/>
        <v/>
      </c>
      <c r="AK130" s="277" t="str">
        <f t="shared" si="31"/>
        <v>B1</v>
      </c>
      <c r="AL130" s="100"/>
      <c r="AT130" s="227" t="str">
        <f t="shared" si="32"/>
        <v>B1</v>
      </c>
      <c r="AU130" s="227" t="str">
        <f t="shared" si="33"/>
        <v>B1</v>
      </c>
      <c r="AW130" s="232">
        <f t="shared" si="34"/>
        <v>0</v>
      </c>
      <c r="AX130" s="232">
        <f t="shared" si="35"/>
        <v>0</v>
      </c>
      <c r="AY130" s="232">
        <f t="shared" si="36"/>
        <v>0</v>
      </c>
      <c r="AZ130" s="232">
        <f t="shared" si="37"/>
        <v>0</v>
      </c>
    </row>
    <row r="131" spans="1:52">
      <c r="A131" s="23" t="str">
        <f>C131&amp;"x"&amp;TEXT(COUNTIF(C$5:C130,C131)+1,0)</f>
        <v>B1x7</v>
      </c>
      <c r="B131" s="24" t="str">
        <f>D131&amp;"x"&amp;TEXT(COUNTIF(D$5:D130,D131)+1,0)</f>
        <v>B1x7</v>
      </c>
      <c r="C131" s="25" t="s">
        <v>248</v>
      </c>
      <c r="D131" s="25" t="s">
        <v>248</v>
      </c>
      <c r="E131" s="130"/>
      <c r="F131" s="25" t="s">
        <v>110</v>
      </c>
      <c r="G131" s="188" t="s">
        <v>559</v>
      </c>
      <c r="H131" s="188" t="s">
        <v>560</v>
      </c>
      <c r="I131" s="188" t="s">
        <v>510</v>
      </c>
      <c r="J131" s="156">
        <v>38578</v>
      </c>
      <c r="K131" s="130"/>
      <c r="L131" s="26"/>
      <c r="M131" s="281" t="str">
        <f t="shared" si="22"/>
        <v>0</v>
      </c>
      <c r="N131" s="26"/>
      <c r="O131" s="186" t="str">
        <f t="shared" si="23"/>
        <v>0</v>
      </c>
      <c r="P131" s="26" t="s">
        <v>252</v>
      </c>
      <c r="Q131" s="26" t="s">
        <v>252</v>
      </c>
      <c r="R131" s="270"/>
      <c r="S131" s="282" t="str">
        <f t="shared" si="24"/>
        <v>B1</v>
      </c>
      <c r="T131" s="153"/>
      <c r="U131" s="27"/>
      <c r="V131" s="27"/>
      <c r="W131" s="271"/>
      <c r="X131" s="27"/>
      <c r="Y131" s="279"/>
      <c r="Z131" s="275">
        <f t="shared" si="25"/>
        <v>15.38</v>
      </c>
      <c r="AA131" s="276"/>
      <c r="AB131" s="276"/>
      <c r="AC131" s="276"/>
      <c r="AD131" s="276"/>
      <c r="AE131" s="276"/>
      <c r="AF131" s="277" t="str">
        <f t="shared" si="26"/>
        <v>NCX19J3</v>
      </c>
      <c r="AG131" s="277" t="str">
        <f t="shared" si="27"/>
        <v>NCX19J3</v>
      </c>
      <c r="AH131" s="277" t="str">
        <f t="shared" si="28"/>
        <v>B2</v>
      </c>
      <c r="AI131" s="277" t="str">
        <f t="shared" si="29"/>
        <v>B2</v>
      </c>
      <c r="AJ131" s="277" t="str">
        <f t="shared" si="30"/>
        <v/>
      </c>
      <c r="AK131" s="277" t="str">
        <f t="shared" si="31"/>
        <v>B1</v>
      </c>
      <c r="AL131" s="100"/>
      <c r="AT131" s="227" t="str">
        <f t="shared" si="32"/>
        <v>B1</v>
      </c>
      <c r="AU131" s="227" t="str">
        <f t="shared" si="33"/>
        <v>B1</v>
      </c>
      <c r="AW131" s="232">
        <f t="shared" si="34"/>
        <v>0</v>
      </c>
      <c r="AX131" s="232">
        <f t="shared" si="35"/>
        <v>0</v>
      </c>
      <c r="AY131" s="232">
        <f t="shared" si="36"/>
        <v>0</v>
      </c>
      <c r="AZ131" s="232">
        <f t="shared" si="37"/>
        <v>0</v>
      </c>
    </row>
    <row r="132" spans="1:52">
      <c r="A132" s="23" t="str">
        <f>C132&amp;"x"&amp;TEXT(COUNTIF(C$5:C131,C132)+1,0)</f>
        <v>B1x8</v>
      </c>
      <c r="B132" s="24" t="str">
        <f>D132&amp;"x"&amp;TEXT(COUNTIF(D$5:D131,D132)+1,0)</f>
        <v>B1x8</v>
      </c>
      <c r="C132" s="25" t="s">
        <v>248</v>
      </c>
      <c r="D132" s="25" t="s">
        <v>248</v>
      </c>
      <c r="E132" s="130"/>
      <c r="F132" s="25" t="s">
        <v>110</v>
      </c>
      <c r="G132" s="188" t="s">
        <v>561</v>
      </c>
      <c r="H132" s="188" t="s">
        <v>562</v>
      </c>
      <c r="I132" s="188" t="s">
        <v>563</v>
      </c>
      <c r="J132" s="156">
        <v>38657</v>
      </c>
      <c r="K132" s="130"/>
      <c r="L132" s="26"/>
      <c r="M132" s="281" t="str">
        <f t="shared" si="22"/>
        <v>0</v>
      </c>
      <c r="N132" s="26"/>
      <c r="O132" s="186" t="str">
        <f t="shared" si="23"/>
        <v>0</v>
      </c>
      <c r="P132" s="26" t="s">
        <v>248</v>
      </c>
      <c r="Q132" s="26" t="s">
        <v>248</v>
      </c>
      <c r="R132" s="270"/>
      <c r="S132" s="282" t="str">
        <f t="shared" si="24"/>
        <v>B1</v>
      </c>
      <c r="T132" s="153"/>
      <c r="U132" s="27"/>
      <c r="V132" s="27"/>
      <c r="W132" s="271"/>
      <c r="X132" s="27"/>
      <c r="Y132" s="279"/>
      <c r="Z132" s="275">
        <f t="shared" si="25"/>
        <v>15.16</v>
      </c>
      <c r="AA132" s="276"/>
      <c r="AB132" s="276"/>
      <c r="AC132" s="276"/>
      <c r="AD132" s="276"/>
      <c r="AE132" s="276"/>
      <c r="AF132" s="277" t="str">
        <f t="shared" si="26"/>
        <v>NCX19J3</v>
      </c>
      <c r="AG132" s="277" t="str">
        <f t="shared" si="27"/>
        <v>NCX19J3</v>
      </c>
      <c r="AH132" s="277" t="str">
        <f t="shared" si="28"/>
        <v>B1</v>
      </c>
      <c r="AI132" s="277" t="str">
        <f t="shared" si="29"/>
        <v>B1</v>
      </c>
      <c r="AJ132" s="277" t="str">
        <f t="shared" si="30"/>
        <v/>
      </c>
      <c r="AK132" s="277" t="str">
        <f t="shared" si="31"/>
        <v>B1</v>
      </c>
      <c r="AL132" s="100"/>
      <c r="AT132" s="227" t="str">
        <f t="shared" si="32"/>
        <v>B1</v>
      </c>
      <c r="AU132" s="227" t="str">
        <f t="shared" si="33"/>
        <v>B1</v>
      </c>
      <c r="AW132" s="232">
        <f t="shared" si="34"/>
        <v>0</v>
      </c>
      <c r="AX132" s="232">
        <f t="shared" si="35"/>
        <v>0</v>
      </c>
      <c r="AY132" s="232">
        <f t="shared" si="36"/>
        <v>0</v>
      </c>
      <c r="AZ132" s="232">
        <f t="shared" si="37"/>
        <v>0</v>
      </c>
    </row>
    <row r="133" spans="1:52">
      <c r="A133" s="23" t="str">
        <f>C133&amp;"x"&amp;TEXT(COUNTIF(C$5:C132,C133)+1,0)</f>
        <v>B2x1</v>
      </c>
      <c r="B133" s="24" t="str">
        <f>D133&amp;"x"&amp;TEXT(COUNTIF(D$5:D132,D133)+1,0)</f>
        <v>B2x1</v>
      </c>
      <c r="C133" s="25" t="s">
        <v>252</v>
      </c>
      <c r="D133" s="25" t="s">
        <v>252</v>
      </c>
      <c r="E133" s="130"/>
      <c r="F133" s="25" t="s">
        <v>46</v>
      </c>
      <c r="G133" s="188" t="s">
        <v>564</v>
      </c>
      <c r="H133" s="188" t="s">
        <v>565</v>
      </c>
      <c r="I133" s="188" t="s">
        <v>566</v>
      </c>
      <c r="J133" s="156">
        <v>38303</v>
      </c>
      <c r="K133" s="130"/>
      <c r="L133" s="26"/>
      <c r="M133" s="281" t="str">
        <f t="shared" ref="M133:M196" si="42">LEFT(L133&amp;"0",1)</f>
        <v>0</v>
      </c>
      <c r="N133" s="26"/>
      <c r="O133" s="186" t="str">
        <f t="shared" ref="O133:O196" si="43">LEFT(N133&amp;"0",1)</f>
        <v>0</v>
      </c>
      <c r="P133" s="26" t="s">
        <v>255</v>
      </c>
      <c r="Q133" s="26" t="s">
        <v>255</v>
      </c>
      <c r="R133" s="270"/>
      <c r="S133" s="282" t="str">
        <f t="shared" ref="S133:S196" si="44">IF(C133=0,"",C133)</f>
        <v>B2</v>
      </c>
      <c r="T133" s="153"/>
      <c r="U133" s="27"/>
      <c r="V133" s="27"/>
      <c r="W133" s="271"/>
      <c r="X133" s="27"/>
      <c r="Y133" s="279"/>
      <c r="Z133" s="275">
        <f t="shared" ref="Z133:Z196" si="45">lft(J133,Peildatum)</f>
        <v>16.13</v>
      </c>
      <c r="AA133" s="276"/>
      <c r="AB133" s="276"/>
      <c r="AC133" s="276"/>
      <c r="AD133" s="276"/>
      <c r="AE133" s="276"/>
      <c r="AF133" s="277" t="str">
        <f t="shared" ref="AF133:AF196" si="46">IFERROR(VLOOKUP(M133,CbRc,2,0),"")</f>
        <v>NCX19J3</v>
      </c>
      <c r="AG133" s="277" t="str">
        <f t="shared" ref="AG133:AG196" si="47">IFERROR(VLOOKUP(O133,CbRc,2,0),"")</f>
        <v>NCX19J3</v>
      </c>
      <c r="AH133" s="277" t="str">
        <f t="shared" ref="AH133:AH196" si="48">IF(ISNA(VLOOKUP($AF133&amp;P133,IsTm1A,1,0)),"",P133)</f>
        <v>B3</v>
      </c>
      <c r="AI133" s="277" t="str">
        <f t="shared" ref="AI133:AI196" si="49">IF(ISNA(VLOOKUP($AF133&amp;Q133,IsTm2D,1,0)),"",Q133)</f>
        <v>B3</v>
      </c>
      <c r="AJ133" s="277" t="str">
        <f t="shared" ref="AJ133:AJ196" si="50">IF(ISNA(VLOOKUP($AF133&amp;R133,IsTm3G,1,0)),"",R133)</f>
        <v/>
      </c>
      <c r="AK133" s="277" t="str">
        <f t="shared" ref="AK133:AK196" si="51">IF(ISNA(VLOOKUP($AG133&amp;S133,IsTm4J,1,0)),"",S133)</f>
        <v>B2</v>
      </c>
      <c r="AL133" s="100"/>
      <c r="AT133" s="227" t="str">
        <f t="shared" ref="AT133:AT196" si="52">IF(C133="","",IFERROR(VLOOKUP(C133,AQ:AQ,1,0),"FOUT"))</f>
        <v>B2</v>
      </c>
      <c r="AU133" s="227" t="str">
        <f t="shared" ref="AU133:AU196" si="53">IF(D133="","",IFERROR(VLOOKUP(D133,AR:AR,1,0),"FOUT"))</f>
        <v>B2</v>
      </c>
      <c r="AW133" s="232">
        <f t="shared" ref="AW133:AW196" si="54">IF(OR(P133="",U133=""),0,SUMIFS(U$5:U$1004,$M$5:$M$1004,$M133,P$5:P$1004,P133))</f>
        <v>0</v>
      </c>
      <c r="AX133" s="232">
        <f t="shared" ref="AX133:AX196" si="55">IF(OR(Q133="",V133=""),0,SUMIFS(V$5:V$1004,$M$5:$M$1004,$M133,Q$5:Q$1004,Q133))</f>
        <v>0</v>
      </c>
      <c r="AY133" s="232">
        <f t="shared" ref="AY133:AY196" si="56">IF(OR(R133="",W133=""),0,SUMIFS(W$5:W$1004,$M$5:$M$1004,$M133,R$5:R$1004,R133))</f>
        <v>0</v>
      </c>
      <c r="AZ133" s="232">
        <f t="shared" ref="AZ133:AZ196" si="57">IF(OR(S133="",X133=""),0,SUMIFS(X$5:X$1004,$O$5:$O$1004,$O133,S$5:S$1004,S133))</f>
        <v>0</v>
      </c>
    </row>
    <row r="134" spans="1:52">
      <c r="A134" s="23" t="str">
        <f>C134&amp;"x"&amp;TEXT(COUNTIF(C$5:C133,C134)+1,0)</f>
        <v>B2x2</v>
      </c>
      <c r="B134" s="24" t="str">
        <f>D134&amp;"x"&amp;TEXT(COUNTIF(D$5:D133,D134)+1,0)</f>
        <v>B2x2</v>
      </c>
      <c r="C134" s="25" t="s">
        <v>252</v>
      </c>
      <c r="D134" s="25" t="s">
        <v>252</v>
      </c>
      <c r="E134" s="130"/>
      <c r="F134" s="25" t="s">
        <v>46</v>
      </c>
      <c r="G134" s="188" t="s">
        <v>567</v>
      </c>
      <c r="H134" s="188" t="s">
        <v>568</v>
      </c>
      <c r="I134" s="188" t="s">
        <v>569</v>
      </c>
      <c r="J134" s="156">
        <v>38417</v>
      </c>
      <c r="K134" s="130"/>
      <c r="L134" s="26"/>
      <c r="M134" s="281" t="str">
        <f t="shared" si="42"/>
        <v>0</v>
      </c>
      <c r="N134" s="26"/>
      <c r="O134" s="186" t="str">
        <f t="shared" si="43"/>
        <v>0</v>
      </c>
      <c r="P134" s="26" t="s">
        <v>255</v>
      </c>
      <c r="Q134" s="26" t="s">
        <v>255</v>
      </c>
      <c r="R134" s="270"/>
      <c r="S134" s="282" t="str">
        <f t="shared" si="44"/>
        <v>B2</v>
      </c>
      <c r="T134" s="153"/>
      <c r="U134" s="27"/>
      <c r="V134" s="27"/>
      <c r="W134" s="271"/>
      <c r="X134" s="27"/>
      <c r="Y134" s="279"/>
      <c r="Z134" s="275">
        <f t="shared" si="45"/>
        <v>15.82</v>
      </c>
      <c r="AA134" s="276"/>
      <c r="AB134" s="276"/>
      <c r="AC134" s="276"/>
      <c r="AD134" s="276"/>
      <c r="AE134" s="276"/>
      <c r="AF134" s="277" t="str">
        <f t="shared" si="46"/>
        <v>NCX19J3</v>
      </c>
      <c r="AG134" s="277" t="str">
        <f t="shared" si="47"/>
        <v>NCX19J3</v>
      </c>
      <c r="AH134" s="277" t="str">
        <f t="shared" si="48"/>
        <v>B3</v>
      </c>
      <c r="AI134" s="277" t="str">
        <f t="shared" si="49"/>
        <v>B3</v>
      </c>
      <c r="AJ134" s="277" t="str">
        <f t="shared" si="50"/>
        <v/>
      </c>
      <c r="AK134" s="277" t="str">
        <f t="shared" si="51"/>
        <v>B2</v>
      </c>
      <c r="AL134" s="100"/>
      <c r="AT134" s="227" t="str">
        <f t="shared" si="52"/>
        <v>B2</v>
      </c>
      <c r="AU134" s="227" t="str">
        <f t="shared" si="53"/>
        <v>B2</v>
      </c>
      <c r="AW134" s="232">
        <f t="shared" si="54"/>
        <v>0</v>
      </c>
      <c r="AX134" s="232">
        <f t="shared" si="55"/>
        <v>0</v>
      </c>
      <c r="AY134" s="232">
        <f t="shared" si="56"/>
        <v>0</v>
      </c>
      <c r="AZ134" s="232">
        <f t="shared" si="57"/>
        <v>0</v>
      </c>
    </row>
    <row r="135" spans="1:52">
      <c r="A135" s="23" t="str">
        <f>C135&amp;"x"&amp;TEXT(COUNTIF(C$5:C134,C135)+1,0)</f>
        <v>B2x3</v>
      </c>
      <c r="B135" s="24" t="str">
        <f>D135&amp;"x"&amp;TEXT(COUNTIF(D$5:D134,D135)+1,0)</f>
        <v>B2x3</v>
      </c>
      <c r="C135" s="25" t="s">
        <v>252</v>
      </c>
      <c r="D135" s="25" t="s">
        <v>252</v>
      </c>
      <c r="E135" s="130"/>
      <c r="F135" s="25" t="s">
        <v>46</v>
      </c>
      <c r="G135" s="188" t="s">
        <v>570</v>
      </c>
      <c r="H135" s="188" t="s">
        <v>571</v>
      </c>
      <c r="I135" s="188" t="s">
        <v>294</v>
      </c>
      <c r="J135" s="156">
        <v>38480</v>
      </c>
      <c r="K135" s="130"/>
      <c r="L135" s="26"/>
      <c r="M135" s="281" t="str">
        <f t="shared" si="42"/>
        <v>0</v>
      </c>
      <c r="N135" s="26"/>
      <c r="O135" s="186" t="str">
        <f t="shared" si="43"/>
        <v>0</v>
      </c>
      <c r="P135" s="26" t="s">
        <v>259</v>
      </c>
      <c r="Q135" s="26" t="s">
        <v>259</v>
      </c>
      <c r="R135" s="270"/>
      <c r="S135" s="282" t="str">
        <f t="shared" si="44"/>
        <v>B2</v>
      </c>
      <c r="T135" s="153"/>
      <c r="U135" s="27"/>
      <c r="V135" s="27"/>
      <c r="W135" s="271"/>
      <c r="X135" s="27"/>
      <c r="Y135" s="279"/>
      <c r="Z135" s="275">
        <f t="shared" si="45"/>
        <v>15.65</v>
      </c>
      <c r="AA135" s="276"/>
      <c r="AB135" s="276"/>
      <c r="AC135" s="276"/>
      <c r="AD135" s="276"/>
      <c r="AE135" s="276"/>
      <c r="AF135" s="277" t="str">
        <f t="shared" si="46"/>
        <v>NCX19J3</v>
      </c>
      <c r="AG135" s="277" t="str">
        <f t="shared" si="47"/>
        <v>NCX19J3</v>
      </c>
      <c r="AH135" s="277" t="str">
        <f t="shared" si="48"/>
        <v>B4</v>
      </c>
      <c r="AI135" s="277" t="str">
        <f t="shared" si="49"/>
        <v>B4</v>
      </c>
      <c r="AJ135" s="277" t="str">
        <f t="shared" si="50"/>
        <v/>
      </c>
      <c r="AK135" s="277" t="str">
        <f t="shared" si="51"/>
        <v>B2</v>
      </c>
      <c r="AL135" s="100"/>
      <c r="AT135" s="227" t="str">
        <f t="shared" si="52"/>
        <v>B2</v>
      </c>
      <c r="AU135" s="227" t="str">
        <f t="shared" si="53"/>
        <v>B2</v>
      </c>
      <c r="AW135" s="232">
        <f t="shared" si="54"/>
        <v>0</v>
      </c>
      <c r="AX135" s="232">
        <f t="shared" si="55"/>
        <v>0</v>
      </c>
      <c r="AY135" s="232">
        <f t="shared" si="56"/>
        <v>0</v>
      </c>
      <c r="AZ135" s="232">
        <f t="shared" si="57"/>
        <v>0</v>
      </c>
    </row>
    <row r="136" spans="1:52">
      <c r="A136" s="23" t="str">
        <f>C136&amp;"x"&amp;TEXT(COUNTIF(C$5:C135,C136)+1,0)</f>
        <v>B2x4</v>
      </c>
      <c r="B136" s="24" t="str">
        <f>D136&amp;"x"&amp;TEXT(COUNTIF(D$5:D135,D136)+1,0)</f>
        <v>B2x4</v>
      </c>
      <c r="C136" s="25" t="s">
        <v>252</v>
      </c>
      <c r="D136" s="25" t="s">
        <v>252</v>
      </c>
      <c r="E136" s="130"/>
      <c r="F136" s="25" t="s">
        <v>46</v>
      </c>
      <c r="G136" s="188" t="s">
        <v>572</v>
      </c>
      <c r="H136" s="188" t="s">
        <v>573</v>
      </c>
      <c r="I136" s="188" t="s">
        <v>107</v>
      </c>
      <c r="J136" s="156">
        <v>38506</v>
      </c>
      <c r="K136" s="130"/>
      <c r="L136" s="26"/>
      <c r="M136" s="281" t="str">
        <f t="shared" si="42"/>
        <v>0</v>
      </c>
      <c r="N136" s="26"/>
      <c r="O136" s="186" t="str">
        <f t="shared" si="43"/>
        <v>0</v>
      </c>
      <c r="P136" s="26" t="s">
        <v>259</v>
      </c>
      <c r="Q136" s="26" t="s">
        <v>259</v>
      </c>
      <c r="R136" s="270"/>
      <c r="S136" s="282" t="str">
        <f t="shared" si="44"/>
        <v>B2</v>
      </c>
      <c r="T136" s="153"/>
      <c r="U136" s="27"/>
      <c r="V136" s="27"/>
      <c r="W136" s="271"/>
      <c r="X136" s="27"/>
      <c r="Y136" s="279"/>
      <c r="Z136" s="275">
        <f t="shared" si="45"/>
        <v>15.58</v>
      </c>
      <c r="AA136" s="276"/>
      <c r="AB136" s="276"/>
      <c r="AC136" s="276"/>
      <c r="AD136" s="276"/>
      <c r="AE136" s="276"/>
      <c r="AF136" s="277" t="str">
        <f t="shared" si="46"/>
        <v>NCX19J3</v>
      </c>
      <c r="AG136" s="277" t="str">
        <f t="shared" si="47"/>
        <v>NCX19J3</v>
      </c>
      <c r="AH136" s="277" t="str">
        <f t="shared" si="48"/>
        <v>B4</v>
      </c>
      <c r="AI136" s="277" t="str">
        <f t="shared" si="49"/>
        <v>B4</v>
      </c>
      <c r="AJ136" s="277" t="str">
        <f t="shared" si="50"/>
        <v/>
      </c>
      <c r="AK136" s="277" t="str">
        <f t="shared" si="51"/>
        <v>B2</v>
      </c>
      <c r="AL136" s="100"/>
      <c r="AT136" s="227" t="str">
        <f t="shared" si="52"/>
        <v>B2</v>
      </c>
      <c r="AU136" s="227" t="str">
        <f t="shared" si="53"/>
        <v>B2</v>
      </c>
      <c r="AW136" s="232">
        <f t="shared" si="54"/>
        <v>0</v>
      </c>
      <c r="AX136" s="232">
        <f t="shared" si="55"/>
        <v>0</v>
      </c>
      <c r="AY136" s="232">
        <f t="shared" si="56"/>
        <v>0</v>
      </c>
      <c r="AZ136" s="232">
        <f t="shared" si="57"/>
        <v>0</v>
      </c>
    </row>
    <row r="137" spans="1:52">
      <c r="A137" s="23" t="str">
        <f>C137&amp;"x"&amp;TEXT(COUNTIF(C$5:C136,C137)+1,0)</f>
        <v>B2x5</v>
      </c>
      <c r="B137" s="24" t="str">
        <f>D137&amp;"x"&amp;TEXT(COUNTIF(D$5:D136,D137)+1,0)</f>
        <v>B2x5</v>
      </c>
      <c r="C137" s="25" t="s">
        <v>252</v>
      </c>
      <c r="D137" s="25" t="s">
        <v>252</v>
      </c>
      <c r="E137" s="130"/>
      <c r="F137" s="25" t="s">
        <v>46</v>
      </c>
      <c r="G137" s="188" t="s">
        <v>574</v>
      </c>
      <c r="H137" s="188" t="s">
        <v>575</v>
      </c>
      <c r="I137" s="188" t="s">
        <v>576</v>
      </c>
      <c r="J137" s="156">
        <v>38509</v>
      </c>
      <c r="K137" s="130"/>
      <c r="L137" s="26"/>
      <c r="M137" s="281" t="str">
        <f t="shared" si="42"/>
        <v>0</v>
      </c>
      <c r="N137" s="26"/>
      <c r="O137" s="186" t="str">
        <f t="shared" si="43"/>
        <v>0</v>
      </c>
      <c r="P137" s="26" t="s">
        <v>255</v>
      </c>
      <c r="Q137" s="26" t="s">
        <v>255</v>
      </c>
      <c r="R137" s="270"/>
      <c r="S137" s="282" t="str">
        <f t="shared" si="44"/>
        <v>B2</v>
      </c>
      <c r="T137" s="153"/>
      <c r="U137" s="27"/>
      <c r="V137" s="27"/>
      <c r="W137" s="271"/>
      <c r="X137" s="27"/>
      <c r="Y137" s="279"/>
      <c r="Z137" s="275">
        <f t="shared" si="45"/>
        <v>15.57</v>
      </c>
      <c r="AA137" s="276"/>
      <c r="AB137" s="276"/>
      <c r="AC137" s="276"/>
      <c r="AD137" s="276"/>
      <c r="AE137" s="276"/>
      <c r="AF137" s="277" t="str">
        <f t="shared" si="46"/>
        <v>NCX19J3</v>
      </c>
      <c r="AG137" s="277" t="str">
        <f t="shared" si="47"/>
        <v>NCX19J3</v>
      </c>
      <c r="AH137" s="277" t="str">
        <f t="shared" si="48"/>
        <v>B3</v>
      </c>
      <c r="AI137" s="277" t="str">
        <f t="shared" si="49"/>
        <v>B3</v>
      </c>
      <c r="AJ137" s="277" t="str">
        <f t="shared" si="50"/>
        <v/>
      </c>
      <c r="AK137" s="277" t="str">
        <f t="shared" si="51"/>
        <v>B2</v>
      </c>
      <c r="AL137" s="100"/>
      <c r="AT137" s="227" t="str">
        <f t="shared" si="52"/>
        <v>B2</v>
      </c>
      <c r="AU137" s="227" t="str">
        <f t="shared" si="53"/>
        <v>B2</v>
      </c>
      <c r="AW137" s="232">
        <f t="shared" si="54"/>
        <v>0</v>
      </c>
      <c r="AX137" s="232">
        <f t="shared" si="55"/>
        <v>0</v>
      </c>
      <c r="AY137" s="232">
        <f t="shared" si="56"/>
        <v>0</v>
      </c>
      <c r="AZ137" s="232">
        <f t="shared" si="57"/>
        <v>0</v>
      </c>
    </row>
    <row r="138" spans="1:52">
      <c r="A138" s="23" t="str">
        <f>C138&amp;"x"&amp;TEXT(COUNTIF(C$5:C137,C138)+1,0)</f>
        <v>B2x6</v>
      </c>
      <c r="B138" s="24" t="str">
        <f>D138&amp;"x"&amp;TEXT(COUNTIF(D$5:D137,D138)+1,0)</f>
        <v>B2x6</v>
      </c>
      <c r="C138" s="25" t="s">
        <v>252</v>
      </c>
      <c r="D138" s="25" t="s">
        <v>252</v>
      </c>
      <c r="E138" s="130"/>
      <c r="F138" s="25" t="s">
        <v>46</v>
      </c>
      <c r="G138" s="188" t="s">
        <v>577</v>
      </c>
      <c r="H138" s="188" t="s">
        <v>578</v>
      </c>
      <c r="I138" s="188" t="s">
        <v>579</v>
      </c>
      <c r="J138" s="156">
        <v>38597</v>
      </c>
      <c r="K138" s="130"/>
      <c r="L138" s="26"/>
      <c r="M138" s="281" t="str">
        <f t="shared" si="42"/>
        <v>0</v>
      </c>
      <c r="N138" s="26"/>
      <c r="O138" s="186" t="str">
        <f t="shared" si="43"/>
        <v>0</v>
      </c>
      <c r="P138" s="26" t="s">
        <v>255</v>
      </c>
      <c r="Q138" s="26" t="s">
        <v>255</v>
      </c>
      <c r="R138" s="270"/>
      <c r="S138" s="282" t="str">
        <f t="shared" si="44"/>
        <v>B2</v>
      </c>
      <c r="T138" s="153"/>
      <c r="U138" s="27"/>
      <c r="V138" s="27"/>
      <c r="W138" s="271"/>
      <c r="X138" s="27"/>
      <c r="Y138" s="279"/>
      <c r="Z138" s="275">
        <f t="shared" si="45"/>
        <v>15.33</v>
      </c>
      <c r="AA138" s="276"/>
      <c r="AB138" s="276"/>
      <c r="AC138" s="276"/>
      <c r="AD138" s="276"/>
      <c r="AE138" s="276"/>
      <c r="AF138" s="277" t="str">
        <f t="shared" si="46"/>
        <v>NCX19J3</v>
      </c>
      <c r="AG138" s="277" t="str">
        <f t="shared" si="47"/>
        <v>NCX19J3</v>
      </c>
      <c r="AH138" s="277" t="str">
        <f t="shared" si="48"/>
        <v>B3</v>
      </c>
      <c r="AI138" s="277" t="str">
        <f t="shared" si="49"/>
        <v>B3</v>
      </c>
      <c r="AJ138" s="277" t="str">
        <f t="shared" si="50"/>
        <v/>
      </c>
      <c r="AK138" s="277" t="str">
        <f t="shared" si="51"/>
        <v>B2</v>
      </c>
      <c r="AL138" s="100"/>
      <c r="AT138" s="227" t="str">
        <f t="shared" si="52"/>
        <v>B2</v>
      </c>
      <c r="AU138" s="227" t="str">
        <f t="shared" si="53"/>
        <v>B2</v>
      </c>
      <c r="AW138" s="232">
        <f t="shared" si="54"/>
        <v>0</v>
      </c>
      <c r="AX138" s="232">
        <f t="shared" si="55"/>
        <v>0</v>
      </c>
      <c r="AY138" s="232">
        <f t="shared" si="56"/>
        <v>0</v>
      </c>
      <c r="AZ138" s="232">
        <f t="shared" si="57"/>
        <v>0</v>
      </c>
    </row>
    <row r="139" spans="1:52">
      <c r="A139" s="23" t="str">
        <f>C139&amp;"x"&amp;TEXT(COUNTIF(C$5:C138,C139)+1,0)</f>
        <v>B2x7</v>
      </c>
      <c r="B139" s="24" t="str">
        <f>D139&amp;"x"&amp;TEXT(COUNTIF(D$5:D138,D139)+1,0)</f>
        <v>B2x7</v>
      </c>
      <c r="C139" s="25" t="s">
        <v>252</v>
      </c>
      <c r="D139" s="25" t="s">
        <v>252</v>
      </c>
      <c r="E139" s="130"/>
      <c r="F139" s="25" t="s">
        <v>46</v>
      </c>
      <c r="G139" s="188" t="s">
        <v>580</v>
      </c>
      <c r="H139" s="188" t="s">
        <v>581</v>
      </c>
      <c r="I139" s="188" t="s">
        <v>582</v>
      </c>
      <c r="J139" s="156">
        <v>38630</v>
      </c>
      <c r="K139" s="130"/>
      <c r="L139" s="26"/>
      <c r="M139" s="281" t="str">
        <f t="shared" si="42"/>
        <v>0</v>
      </c>
      <c r="N139" s="26"/>
      <c r="O139" s="186" t="str">
        <f t="shared" si="43"/>
        <v>0</v>
      </c>
      <c r="P139" s="26" t="s">
        <v>255</v>
      </c>
      <c r="Q139" s="26" t="s">
        <v>255</v>
      </c>
      <c r="R139" s="270"/>
      <c r="S139" s="282" t="str">
        <f t="shared" si="44"/>
        <v>B2</v>
      </c>
      <c r="T139" s="153"/>
      <c r="U139" s="27"/>
      <c r="V139" s="27"/>
      <c r="W139" s="271"/>
      <c r="X139" s="27"/>
      <c r="Y139" s="279"/>
      <c r="Z139" s="275">
        <f t="shared" si="45"/>
        <v>15.24</v>
      </c>
      <c r="AA139" s="276"/>
      <c r="AB139" s="276"/>
      <c r="AC139" s="276"/>
      <c r="AD139" s="276"/>
      <c r="AE139" s="276"/>
      <c r="AF139" s="277" t="str">
        <f t="shared" si="46"/>
        <v>NCX19J3</v>
      </c>
      <c r="AG139" s="277" t="str">
        <f t="shared" si="47"/>
        <v>NCX19J3</v>
      </c>
      <c r="AH139" s="277" t="str">
        <f t="shared" si="48"/>
        <v>B3</v>
      </c>
      <c r="AI139" s="277" t="str">
        <f t="shared" si="49"/>
        <v>B3</v>
      </c>
      <c r="AJ139" s="277" t="str">
        <f t="shared" si="50"/>
        <v/>
      </c>
      <c r="AK139" s="277" t="str">
        <f t="shared" si="51"/>
        <v>B2</v>
      </c>
      <c r="AL139" s="100"/>
      <c r="AT139" s="227" t="str">
        <f t="shared" si="52"/>
        <v>B2</v>
      </c>
      <c r="AU139" s="227" t="str">
        <f t="shared" si="53"/>
        <v>B2</v>
      </c>
      <c r="AW139" s="232">
        <f t="shared" si="54"/>
        <v>0</v>
      </c>
      <c r="AX139" s="232">
        <f t="shared" si="55"/>
        <v>0</v>
      </c>
      <c r="AY139" s="232">
        <f t="shared" si="56"/>
        <v>0</v>
      </c>
      <c r="AZ139" s="232">
        <f t="shared" si="57"/>
        <v>0</v>
      </c>
    </row>
    <row r="140" spans="1:52">
      <c r="A140" s="23" t="str">
        <f>C140&amp;"x"&amp;TEXT(COUNTIF(C$5:C139,C140)+1,0)</f>
        <v>B2x8</v>
      </c>
      <c r="B140" s="24" t="str">
        <f>D140&amp;"x"&amp;TEXT(COUNTIF(D$5:D139,D140)+1,0)</f>
        <v>B2x8</v>
      </c>
      <c r="C140" s="25" t="s">
        <v>252</v>
      </c>
      <c r="D140" s="25" t="s">
        <v>252</v>
      </c>
      <c r="E140" s="130"/>
      <c r="F140" s="25" t="s">
        <v>46</v>
      </c>
      <c r="G140" s="188" t="s">
        <v>583</v>
      </c>
      <c r="H140" s="188" t="s">
        <v>584</v>
      </c>
      <c r="I140" s="188" t="s">
        <v>585</v>
      </c>
      <c r="J140" s="156">
        <v>38928</v>
      </c>
      <c r="K140" s="130"/>
      <c r="L140" s="26"/>
      <c r="M140" s="281" t="str">
        <f t="shared" si="42"/>
        <v>0</v>
      </c>
      <c r="N140" s="26"/>
      <c r="O140" s="186" t="str">
        <f t="shared" si="43"/>
        <v>0</v>
      </c>
      <c r="P140" s="26" t="s">
        <v>255</v>
      </c>
      <c r="Q140" s="26" t="s">
        <v>255</v>
      </c>
      <c r="R140" s="270"/>
      <c r="S140" s="282" t="str">
        <f t="shared" si="44"/>
        <v>B2</v>
      </c>
      <c r="T140" s="153"/>
      <c r="U140" s="27"/>
      <c r="V140" s="27"/>
      <c r="W140" s="271"/>
      <c r="X140" s="27"/>
      <c r="Y140" s="279"/>
      <c r="Z140" s="275">
        <f t="shared" si="45"/>
        <v>14.42</v>
      </c>
      <c r="AA140" s="276"/>
      <c r="AB140" s="276"/>
      <c r="AC140" s="276"/>
      <c r="AD140" s="276"/>
      <c r="AE140" s="276"/>
      <c r="AF140" s="277" t="str">
        <f t="shared" si="46"/>
        <v>NCX19J3</v>
      </c>
      <c r="AG140" s="277" t="str">
        <f t="shared" si="47"/>
        <v>NCX19J3</v>
      </c>
      <c r="AH140" s="277" t="str">
        <f t="shared" si="48"/>
        <v>B3</v>
      </c>
      <c r="AI140" s="277" t="str">
        <f t="shared" si="49"/>
        <v>B3</v>
      </c>
      <c r="AJ140" s="277" t="str">
        <f t="shared" si="50"/>
        <v/>
      </c>
      <c r="AK140" s="277" t="str">
        <f t="shared" si="51"/>
        <v>B2</v>
      </c>
      <c r="AL140" s="100"/>
      <c r="AT140" s="227" t="str">
        <f t="shared" si="52"/>
        <v>B2</v>
      </c>
      <c r="AU140" s="227" t="str">
        <f t="shared" si="53"/>
        <v>B2</v>
      </c>
      <c r="AW140" s="232">
        <f t="shared" si="54"/>
        <v>0</v>
      </c>
      <c r="AX140" s="232">
        <f t="shared" si="55"/>
        <v>0</v>
      </c>
      <c r="AY140" s="232">
        <f t="shared" si="56"/>
        <v>0</v>
      </c>
      <c r="AZ140" s="232">
        <f t="shared" si="57"/>
        <v>0</v>
      </c>
    </row>
    <row r="141" spans="1:52">
      <c r="A141" s="23" t="str">
        <f>C141&amp;"x"&amp;TEXT(COUNTIF(C$5:C140,C141)+1,0)</f>
        <v>B2x9</v>
      </c>
      <c r="B141" s="24" t="str">
        <f>D141&amp;"x"&amp;TEXT(COUNTIF(D$5:D140,D141)+1,0)</f>
        <v>B2x9</v>
      </c>
      <c r="C141" s="25" t="s">
        <v>252</v>
      </c>
      <c r="D141" s="25" t="s">
        <v>252</v>
      </c>
      <c r="E141" s="130"/>
      <c r="F141" s="25" t="s">
        <v>110</v>
      </c>
      <c r="G141" s="188" t="s">
        <v>586</v>
      </c>
      <c r="H141" s="188" t="s">
        <v>587</v>
      </c>
      <c r="I141" s="188" t="s">
        <v>588</v>
      </c>
      <c r="J141" s="156">
        <v>38517</v>
      </c>
      <c r="K141" s="130"/>
      <c r="L141" s="26"/>
      <c r="M141" s="281" t="str">
        <f t="shared" si="42"/>
        <v>0</v>
      </c>
      <c r="N141" s="26"/>
      <c r="O141" s="186" t="str">
        <f t="shared" si="43"/>
        <v>0</v>
      </c>
      <c r="P141" s="26" t="s">
        <v>255</v>
      </c>
      <c r="Q141" s="26" t="s">
        <v>255</v>
      </c>
      <c r="R141" s="270"/>
      <c r="S141" s="282" t="str">
        <f t="shared" si="44"/>
        <v>B2</v>
      </c>
      <c r="T141" s="153"/>
      <c r="U141" s="27"/>
      <c r="V141" s="27"/>
      <c r="W141" s="271"/>
      <c r="X141" s="27"/>
      <c r="Y141" s="279"/>
      <c r="Z141" s="275">
        <f t="shared" si="45"/>
        <v>15.55</v>
      </c>
      <c r="AA141" s="276"/>
      <c r="AB141" s="276"/>
      <c r="AC141" s="276"/>
      <c r="AD141" s="276"/>
      <c r="AE141" s="276"/>
      <c r="AF141" s="277" t="str">
        <f t="shared" si="46"/>
        <v>NCX19J3</v>
      </c>
      <c r="AG141" s="277" t="str">
        <f t="shared" si="47"/>
        <v>NCX19J3</v>
      </c>
      <c r="AH141" s="277" t="str">
        <f t="shared" si="48"/>
        <v>B3</v>
      </c>
      <c r="AI141" s="277" t="str">
        <f t="shared" si="49"/>
        <v>B3</v>
      </c>
      <c r="AJ141" s="277" t="str">
        <f t="shared" si="50"/>
        <v/>
      </c>
      <c r="AK141" s="277" t="str">
        <f t="shared" si="51"/>
        <v>B2</v>
      </c>
      <c r="AL141" s="100"/>
      <c r="AT141" s="227" t="str">
        <f t="shared" si="52"/>
        <v>B2</v>
      </c>
      <c r="AU141" s="227" t="str">
        <f t="shared" si="53"/>
        <v>B2</v>
      </c>
      <c r="AW141" s="232">
        <f t="shared" si="54"/>
        <v>0</v>
      </c>
      <c r="AX141" s="232">
        <f t="shared" si="55"/>
        <v>0</v>
      </c>
      <c r="AY141" s="232">
        <f t="shared" si="56"/>
        <v>0</v>
      </c>
      <c r="AZ141" s="232">
        <f t="shared" si="57"/>
        <v>0</v>
      </c>
    </row>
    <row r="142" spans="1:52">
      <c r="A142" s="23" t="str">
        <f>C142&amp;"x"&amp;TEXT(COUNTIF(C$5:C141,C142)+1,0)</f>
        <v>B2x10</v>
      </c>
      <c r="B142" s="24" t="str">
        <f>D142&amp;"x"&amp;TEXT(COUNTIF(D$5:D141,D142)+1,0)</f>
        <v>B2x10</v>
      </c>
      <c r="C142" s="25" t="s">
        <v>252</v>
      </c>
      <c r="D142" s="25" t="s">
        <v>252</v>
      </c>
      <c r="E142" s="130"/>
      <c r="F142" s="25" t="s">
        <v>110</v>
      </c>
      <c r="G142" s="188" t="s">
        <v>589</v>
      </c>
      <c r="H142" s="188" t="s">
        <v>590</v>
      </c>
      <c r="I142" s="188" t="s">
        <v>591</v>
      </c>
      <c r="J142" s="156">
        <v>38617</v>
      </c>
      <c r="K142" s="130"/>
      <c r="L142" s="26"/>
      <c r="M142" s="281" t="str">
        <f t="shared" si="42"/>
        <v>0</v>
      </c>
      <c r="N142" s="26"/>
      <c r="O142" s="186" t="str">
        <f t="shared" si="43"/>
        <v>0</v>
      </c>
      <c r="P142" s="26" t="s">
        <v>255</v>
      </c>
      <c r="Q142" s="26" t="s">
        <v>255</v>
      </c>
      <c r="R142" s="270"/>
      <c r="S142" s="282" t="str">
        <f t="shared" si="44"/>
        <v>B2</v>
      </c>
      <c r="T142" s="153"/>
      <c r="U142" s="27"/>
      <c r="V142" s="27"/>
      <c r="W142" s="271"/>
      <c r="X142" s="27"/>
      <c r="Y142" s="279"/>
      <c r="Z142" s="275">
        <f t="shared" si="45"/>
        <v>15.27</v>
      </c>
      <c r="AA142" s="276"/>
      <c r="AB142" s="276"/>
      <c r="AC142" s="276"/>
      <c r="AD142" s="276"/>
      <c r="AE142" s="276"/>
      <c r="AF142" s="277" t="str">
        <f t="shared" si="46"/>
        <v>NCX19J3</v>
      </c>
      <c r="AG142" s="277" t="str">
        <f t="shared" si="47"/>
        <v>NCX19J3</v>
      </c>
      <c r="AH142" s="277" t="str">
        <f t="shared" si="48"/>
        <v>B3</v>
      </c>
      <c r="AI142" s="277" t="str">
        <f t="shared" si="49"/>
        <v>B3</v>
      </c>
      <c r="AJ142" s="277" t="str">
        <f t="shared" si="50"/>
        <v/>
      </c>
      <c r="AK142" s="277" t="str">
        <f t="shared" si="51"/>
        <v>B2</v>
      </c>
      <c r="AL142" s="100"/>
      <c r="AT142" s="227" t="str">
        <f t="shared" si="52"/>
        <v>B2</v>
      </c>
      <c r="AU142" s="227" t="str">
        <f t="shared" si="53"/>
        <v>B2</v>
      </c>
      <c r="AW142" s="232">
        <f t="shared" si="54"/>
        <v>0</v>
      </c>
      <c r="AX142" s="232">
        <f t="shared" si="55"/>
        <v>0</v>
      </c>
      <c r="AY142" s="232">
        <f t="shared" si="56"/>
        <v>0</v>
      </c>
      <c r="AZ142" s="232">
        <f t="shared" si="57"/>
        <v>0</v>
      </c>
    </row>
    <row r="143" spans="1:52">
      <c r="A143" s="23" t="str">
        <f>C143&amp;"x"&amp;TEXT(COUNTIF(C$5:C142,C143)+1,0)</f>
        <v>B3x1</v>
      </c>
      <c r="B143" s="24" t="str">
        <f>D143&amp;"x"&amp;TEXT(COUNTIF(D$5:D142,D143)+1,0)</f>
        <v>B3x1</v>
      </c>
      <c r="C143" s="25" t="s">
        <v>255</v>
      </c>
      <c r="D143" s="25" t="s">
        <v>255</v>
      </c>
      <c r="E143" s="130"/>
      <c r="F143" s="25" t="s">
        <v>46</v>
      </c>
      <c r="G143" s="188" t="s">
        <v>592</v>
      </c>
      <c r="H143" s="188" t="s">
        <v>593</v>
      </c>
      <c r="I143" s="188" t="s">
        <v>107</v>
      </c>
      <c r="J143" s="156">
        <v>38820</v>
      </c>
      <c r="K143" s="130"/>
      <c r="L143" s="26"/>
      <c r="M143" s="281" t="str">
        <f t="shared" si="42"/>
        <v>0</v>
      </c>
      <c r="N143" s="26"/>
      <c r="O143" s="186" t="str">
        <f t="shared" si="43"/>
        <v>0</v>
      </c>
      <c r="P143" s="26" t="s">
        <v>295</v>
      </c>
      <c r="Q143" s="26" t="s">
        <v>295</v>
      </c>
      <c r="R143" s="270"/>
      <c r="S143" s="282" t="str">
        <f t="shared" si="44"/>
        <v>B3</v>
      </c>
      <c r="T143" s="153"/>
      <c r="U143" s="27"/>
      <c r="V143" s="27"/>
      <c r="W143" s="271"/>
      <c r="X143" s="27"/>
      <c r="Y143" s="279"/>
      <c r="Z143" s="275">
        <f t="shared" si="45"/>
        <v>14.72</v>
      </c>
      <c r="AA143" s="276"/>
      <c r="AB143" s="276"/>
      <c r="AC143" s="276"/>
      <c r="AD143" s="276"/>
      <c r="AE143" s="276"/>
      <c r="AF143" s="277" t="str">
        <f t="shared" si="46"/>
        <v>NCX19J3</v>
      </c>
      <c r="AG143" s="277" t="str">
        <f t="shared" si="47"/>
        <v>NCX19J3</v>
      </c>
      <c r="AH143" s="277" t="str">
        <f t="shared" si="48"/>
        <v>C3</v>
      </c>
      <c r="AI143" s="277" t="str">
        <f t="shared" si="49"/>
        <v>C3</v>
      </c>
      <c r="AJ143" s="277" t="str">
        <f t="shared" si="50"/>
        <v/>
      </c>
      <c r="AK143" s="277" t="str">
        <f t="shared" si="51"/>
        <v>B3</v>
      </c>
      <c r="AL143" s="100"/>
      <c r="AT143" s="227" t="str">
        <f t="shared" si="52"/>
        <v>B3</v>
      </c>
      <c r="AU143" s="227" t="str">
        <f t="shared" si="53"/>
        <v>B3</v>
      </c>
      <c r="AW143" s="232">
        <f t="shared" si="54"/>
        <v>0</v>
      </c>
      <c r="AX143" s="232">
        <f t="shared" si="55"/>
        <v>0</v>
      </c>
      <c r="AY143" s="232">
        <f t="shared" si="56"/>
        <v>0</v>
      </c>
      <c r="AZ143" s="232">
        <f t="shared" si="57"/>
        <v>0</v>
      </c>
    </row>
    <row r="144" spans="1:52">
      <c r="A144" s="23" t="str">
        <f>C144&amp;"x"&amp;TEXT(COUNTIF(C$5:C143,C144)+1,0)</f>
        <v>B3x2</v>
      </c>
      <c r="B144" s="24" t="str">
        <f>D144&amp;"x"&amp;TEXT(COUNTIF(D$5:D143,D144)+1,0)</f>
        <v>B3x2</v>
      </c>
      <c r="C144" s="25" t="s">
        <v>255</v>
      </c>
      <c r="D144" s="25" t="s">
        <v>255</v>
      </c>
      <c r="E144" s="130"/>
      <c r="F144" s="25" t="s">
        <v>46</v>
      </c>
      <c r="G144" s="188" t="s">
        <v>594</v>
      </c>
      <c r="H144" s="188" t="s">
        <v>595</v>
      </c>
      <c r="I144" s="188" t="s">
        <v>596</v>
      </c>
      <c r="J144" s="156">
        <v>38847</v>
      </c>
      <c r="K144" s="130"/>
      <c r="L144" s="26"/>
      <c r="M144" s="281" t="str">
        <f t="shared" si="42"/>
        <v>0</v>
      </c>
      <c r="N144" s="26"/>
      <c r="O144" s="186" t="str">
        <f t="shared" si="43"/>
        <v>0</v>
      </c>
      <c r="P144" s="26" t="s">
        <v>259</v>
      </c>
      <c r="Q144" s="26" t="s">
        <v>259</v>
      </c>
      <c r="R144" s="270"/>
      <c r="S144" s="282" t="str">
        <f t="shared" si="44"/>
        <v>B3</v>
      </c>
      <c r="T144" s="153"/>
      <c r="U144" s="27"/>
      <c r="V144" s="27"/>
      <c r="W144" s="271"/>
      <c r="X144" s="27"/>
      <c r="Y144" s="279"/>
      <c r="Z144" s="275">
        <f t="shared" si="45"/>
        <v>14.64</v>
      </c>
      <c r="AA144" s="276"/>
      <c r="AB144" s="276"/>
      <c r="AC144" s="276"/>
      <c r="AD144" s="276"/>
      <c r="AE144" s="276"/>
      <c r="AF144" s="277" t="str">
        <f t="shared" si="46"/>
        <v>NCX19J3</v>
      </c>
      <c r="AG144" s="277" t="str">
        <f t="shared" si="47"/>
        <v>NCX19J3</v>
      </c>
      <c r="AH144" s="277" t="str">
        <f t="shared" si="48"/>
        <v>B4</v>
      </c>
      <c r="AI144" s="277" t="str">
        <f t="shared" si="49"/>
        <v>B4</v>
      </c>
      <c r="AJ144" s="277" t="str">
        <f t="shared" si="50"/>
        <v/>
      </c>
      <c r="AK144" s="277" t="str">
        <f t="shared" si="51"/>
        <v>B3</v>
      </c>
      <c r="AL144" s="100"/>
      <c r="AT144" s="227" t="str">
        <f t="shared" si="52"/>
        <v>B3</v>
      </c>
      <c r="AU144" s="227" t="str">
        <f t="shared" si="53"/>
        <v>B3</v>
      </c>
      <c r="AW144" s="232">
        <f t="shared" si="54"/>
        <v>0</v>
      </c>
      <c r="AX144" s="232">
        <f t="shared" si="55"/>
        <v>0</v>
      </c>
      <c r="AY144" s="232">
        <f t="shared" si="56"/>
        <v>0</v>
      </c>
      <c r="AZ144" s="232">
        <f t="shared" si="57"/>
        <v>0</v>
      </c>
    </row>
    <row r="145" spans="1:52">
      <c r="A145" s="23" t="str">
        <f>C145&amp;"x"&amp;TEXT(COUNTIF(C$5:C144,C145)+1,0)</f>
        <v>B3x3</v>
      </c>
      <c r="B145" s="24" t="str">
        <f>D145&amp;"x"&amp;TEXT(COUNTIF(D$5:D144,D145)+1,0)</f>
        <v>B3x3</v>
      </c>
      <c r="C145" s="25" t="s">
        <v>255</v>
      </c>
      <c r="D145" s="25" t="s">
        <v>255</v>
      </c>
      <c r="E145" s="130"/>
      <c r="F145" s="25" t="s">
        <v>46</v>
      </c>
      <c r="G145" s="188" t="s">
        <v>597</v>
      </c>
      <c r="H145" s="188" t="s">
        <v>598</v>
      </c>
      <c r="I145" s="188" t="s">
        <v>325</v>
      </c>
      <c r="J145" s="156">
        <v>38900</v>
      </c>
      <c r="K145" s="130"/>
      <c r="L145" s="26"/>
      <c r="M145" s="281" t="str">
        <f t="shared" si="42"/>
        <v>0</v>
      </c>
      <c r="N145" s="26"/>
      <c r="O145" s="186" t="str">
        <f t="shared" si="43"/>
        <v>0</v>
      </c>
      <c r="P145" s="26" t="s">
        <v>259</v>
      </c>
      <c r="Q145" s="26" t="s">
        <v>259</v>
      </c>
      <c r="R145" s="270"/>
      <c r="S145" s="282" t="str">
        <f t="shared" si="44"/>
        <v>B3</v>
      </c>
      <c r="T145" s="153"/>
      <c r="U145" s="27"/>
      <c r="V145" s="27"/>
      <c r="W145" s="271"/>
      <c r="X145" s="27"/>
      <c r="Y145" s="279"/>
      <c r="Z145" s="275">
        <f t="shared" si="45"/>
        <v>14.5</v>
      </c>
      <c r="AA145" s="276"/>
      <c r="AB145" s="276"/>
      <c r="AC145" s="276"/>
      <c r="AD145" s="276"/>
      <c r="AE145" s="276"/>
      <c r="AF145" s="277" t="str">
        <f t="shared" si="46"/>
        <v>NCX19J3</v>
      </c>
      <c r="AG145" s="277" t="str">
        <f t="shared" si="47"/>
        <v>NCX19J3</v>
      </c>
      <c r="AH145" s="277" t="str">
        <f t="shared" si="48"/>
        <v>B4</v>
      </c>
      <c r="AI145" s="277" t="str">
        <f t="shared" si="49"/>
        <v>B4</v>
      </c>
      <c r="AJ145" s="277" t="str">
        <f t="shared" si="50"/>
        <v/>
      </c>
      <c r="AK145" s="277" t="str">
        <f t="shared" si="51"/>
        <v>B3</v>
      </c>
      <c r="AL145" s="100"/>
      <c r="AT145" s="227" t="str">
        <f t="shared" si="52"/>
        <v>B3</v>
      </c>
      <c r="AU145" s="227" t="str">
        <f t="shared" si="53"/>
        <v>B3</v>
      </c>
      <c r="AW145" s="232">
        <f t="shared" si="54"/>
        <v>0</v>
      </c>
      <c r="AX145" s="232">
        <f t="shared" si="55"/>
        <v>0</v>
      </c>
      <c r="AY145" s="232">
        <f t="shared" si="56"/>
        <v>0</v>
      </c>
      <c r="AZ145" s="232">
        <f t="shared" si="57"/>
        <v>0</v>
      </c>
    </row>
    <row r="146" spans="1:52">
      <c r="A146" s="23" t="str">
        <f>C146&amp;"x"&amp;TEXT(COUNTIF(C$5:C145,C146)+1,0)</f>
        <v>B3x4</v>
      </c>
      <c r="B146" s="24" t="str">
        <f>D146&amp;"x"&amp;TEXT(COUNTIF(D$5:D145,D146)+1,0)</f>
        <v>B3x4</v>
      </c>
      <c r="C146" s="25" t="s">
        <v>255</v>
      </c>
      <c r="D146" s="25" t="s">
        <v>255</v>
      </c>
      <c r="E146" s="130"/>
      <c r="F146" s="25" t="s">
        <v>46</v>
      </c>
      <c r="G146" s="188" t="s">
        <v>599</v>
      </c>
      <c r="H146" s="188" t="s">
        <v>600</v>
      </c>
      <c r="I146" s="188" t="s">
        <v>601</v>
      </c>
      <c r="J146" s="156">
        <v>38929</v>
      </c>
      <c r="K146" s="130"/>
      <c r="L146" s="26"/>
      <c r="M146" s="281" t="str">
        <f t="shared" si="42"/>
        <v>0</v>
      </c>
      <c r="N146" s="26"/>
      <c r="O146" s="186" t="str">
        <f t="shared" si="43"/>
        <v>0</v>
      </c>
      <c r="P146" s="26" t="s">
        <v>295</v>
      </c>
      <c r="Q146" s="26" t="s">
        <v>295</v>
      </c>
      <c r="R146" s="270"/>
      <c r="S146" s="282" t="str">
        <f t="shared" si="44"/>
        <v>B3</v>
      </c>
      <c r="T146" s="153"/>
      <c r="U146" s="27"/>
      <c r="V146" s="27"/>
      <c r="W146" s="271"/>
      <c r="X146" s="27"/>
      <c r="Y146" s="279"/>
      <c r="Z146" s="275">
        <f t="shared" si="45"/>
        <v>14.42</v>
      </c>
      <c r="AA146" s="276"/>
      <c r="AB146" s="276"/>
      <c r="AC146" s="276"/>
      <c r="AD146" s="276"/>
      <c r="AE146" s="276"/>
      <c r="AF146" s="277" t="str">
        <f t="shared" si="46"/>
        <v>NCX19J3</v>
      </c>
      <c r="AG146" s="277" t="str">
        <f t="shared" si="47"/>
        <v>NCX19J3</v>
      </c>
      <c r="AH146" s="277" t="str">
        <f t="shared" si="48"/>
        <v>C3</v>
      </c>
      <c r="AI146" s="277" t="str">
        <f t="shared" si="49"/>
        <v>C3</v>
      </c>
      <c r="AJ146" s="277" t="str">
        <f t="shared" si="50"/>
        <v/>
      </c>
      <c r="AK146" s="277" t="str">
        <f t="shared" si="51"/>
        <v>B3</v>
      </c>
      <c r="AL146" s="100"/>
      <c r="AT146" s="227" t="str">
        <f t="shared" si="52"/>
        <v>B3</v>
      </c>
      <c r="AU146" s="227" t="str">
        <f t="shared" si="53"/>
        <v>B3</v>
      </c>
      <c r="AW146" s="232">
        <f t="shared" si="54"/>
        <v>0</v>
      </c>
      <c r="AX146" s="232">
        <f t="shared" si="55"/>
        <v>0</v>
      </c>
      <c r="AY146" s="232">
        <f t="shared" si="56"/>
        <v>0</v>
      </c>
      <c r="AZ146" s="232">
        <f t="shared" si="57"/>
        <v>0</v>
      </c>
    </row>
    <row r="147" spans="1:52">
      <c r="A147" s="23" t="str">
        <f>C147&amp;"x"&amp;TEXT(COUNTIF(C$5:C146,C147)+1,0)</f>
        <v>B3x5</v>
      </c>
      <c r="B147" s="24" t="str">
        <f>D147&amp;"x"&amp;TEXT(COUNTIF(D$5:D146,D147)+1,0)</f>
        <v>B3x5</v>
      </c>
      <c r="C147" s="25" t="s">
        <v>255</v>
      </c>
      <c r="D147" s="25" t="s">
        <v>255</v>
      </c>
      <c r="E147" s="130"/>
      <c r="F147" s="25" t="s">
        <v>46</v>
      </c>
      <c r="G147" s="188" t="s">
        <v>602</v>
      </c>
      <c r="H147" s="188" t="s">
        <v>603</v>
      </c>
      <c r="I147" s="188" t="s">
        <v>563</v>
      </c>
      <c r="J147" s="156">
        <v>39006</v>
      </c>
      <c r="K147" s="130"/>
      <c r="L147" s="26"/>
      <c r="M147" s="281" t="str">
        <f t="shared" si="42"/>
        <v>0</v>
      </c>
      <c r="N147" s="26"/>
      <c r="O147" s="186" t="str">
        <f t="shared" si="43"/>
        <v>0</v>
      </c>
      <c r="P147" s="26" t="s">
        <v>295</v>
      </c>
      <c r="Q147" s="26" t="s">
        <v>295</v>
      </c>
      <c r="R147" s="270"/>
      <c r="S147" s="282" t="str">
        <f t="shared" si="44"/>
        <v>B3</v>
      </c>
      <c r="T147" s="153"/>
      <c r="U147" s="27"/>
      <c r="V147" s="27"/>
      <c r="W147" s="271"/>
      <c r="X147" s="27"/>
      <c r="Y147" s="279"/>
      <c r="Z147" s="275">
        <f t="shared" si="45"/>
        <v>14.21</v>
      </c>
      <c r="AA147" s="276"/>
      <c r="AB147" s="276"/>
      <c r="AC147" s="276"/>
      <c r="AD147" s="276"/>
      <c r="AE147" s="276"/>
      <c r="AF147" s="277" t="str">
        <f t="shared" si="46"/>
        <v>NCX19J3</v>
      </c>
      <c r="AG147" s="277" t="str">
        <f t="shared" si="47"/>
        <v>NCX19J3</v>
      </c>
      <c r="AH147" s="277" t="str">
        <f t="shared" si="48"/>
        <v>C3</v>
      </c>
      <c r="AI147" s="277" t="str">
        <f t="shared" si="49"/>
        <v>C3</v>
      </c>
      <c r="AJ147" s="277" t="str">
        <f t="shared" si="50"/>
        <v/>
      </c>
      <c r="AK147" s="277" t="str">
        <f t="shared" si="51"/>
        <v>B3</v>
      </c>
      <c r="AL147" s="100"/>
      <c r="AT147" s="227" t="str">
        <f t="shared" si="52"/>
        <v>B3</v>
      </c>
      <c r="AU147" s="227" t="str">
        <f t="shared" si="53"/>
        <v>B3</v>
      </c>
      <c r="AW147" s="232">
        <f t="shared" si="54"/>
        <v>0</v>
      </c>
      <c r="AX147" s="232">
        <f t="shared" si="55"/>
        <v>0</v>
      </c>
      <c r="AY147" s="232">
        <f t="shared" si="56"/>
        <v>0</v>
      </c>
      <c r="AZ147" s="232">
        <f t="shared" si="57"/>
        <v>0</v>
      </c>
    </row>
    <row r="148" spans="1:52">
      <c r="A148" s="23" t="str">
        <f>C148&amp;"x"&amp;TEXT(COUNTIF(C$5:C147,C148)+1,0)</f>
        <v>B3x6</v>
      </c>
      <c r="B148" s="24" t="str">
        <f>D148&amp;"x"&amp;TEXT(COUNTIF(D$5:D147,D148)+1,0)</f>
        <v>B3x6</v>
      </c>
      <c r="C148" s="25" t="s">
        <v>255</v>
      </c>
      <c r="D148" s="25" t="s">
        <v>255</v>
      </c>
      <c r="E148" s="130"/>
      <c r="F148" s="25" t="s">
        <v>46</v>
      </c>
      <c r="G148" s="188" t="s">
        <v>604</v>
      </c>
      <c r="H148" s="188" t="s">
        <v>605</v>
      </c>
      <c r="I148" s="188" t="s">
        <v>606</v>
      </c>
      <c r="J148" s="156">
        <v>39044</v>
      </c>
      <c r="K148" s="130"/>
      <c r="L148" s="26"/>
      <c r="M148" s="281" t="str">
        <f t="shared" si="42"/>
        <v>0</v>
      </c>
      <c r="N148" s="26"/>
      <c r="O148" s="186" t="str">
        <f t="shared" si="43"/>
        <v>0</v>
      </c>
      <c r="P148" s="26" t="s">
        <v>295</v>
      </c>
      <c r="Q148" s="26" t="s">
        <v>295</v>
      </c>
      <c r="R148" s="270"/>
      <c r="S148" s="282" t="str">
        <f t="shared" si="44"/>
        <v>B3</v>
      </c>
      <c r="T148" s="153"/>
      <c r="U148" s="27"/>
      <c r="V148" s="27"/>
      <c r="W148" s="271"/>
      <c r="X148" s="27"/>
      <c r="Y148" s="279"/>
      <c r="Z148" s="275">
        <f t="shared" si="45"/>
        <v>14.11</v>
      </c>
      <c r="AA148" s="276"/>
      <c r="AB148" s="276"/>
      <c r="AC148" s="276"/>
      <c r="AD148" s="276"/>
      <c r="AE148" s="276"/>
      <c r="AF148" s="277" t="str">
        <f t="shared" si="46"/>
        <v>NCX19J3</v>
      </c>
      <c r="AG148" s="277" t="str">
        <f t="shared" si="47"/>
        <v>NCX19J3</v>
      </c>
      <c r="AH148" s="277" t="str">
        <f t="shared" si="48"/>
        <v>C3</v>
      </c>
      <c r="AI148" s="277" t="str">
        <f t="shared" si="49"/>
        <v>C3</v>
      </c>
      <c r="AJ148" s="277" t="str">
        <f t="shared" si="50"/>
        <v/>
      </c>
      <c r="AK148" s="277" t="str">
        <f t="shared" si="51"/>
        <v>B3</v>
      </c>
      <c r="AL148" s="100"/>
      <c r="AT148" s="227" t="str">
        <f t="shared" si="52"/>
        <v>B3</v>
      </c>
      <c r="AU148" s="227" t="str">
        <f t="shared" si="53"/>
        <v>B3</v>
      </c>
      <c r="AW148" s="232">
        <f t="shared" si="54"/>
        <v>0</v>
      </c>
      <c r="AX148" s="232">
        <f t="shared" si="55"/>
        <v>0</v>
      </c>
      <c r="AY148" s="232">
        <f t="shared" si="56"/>
        <v>0</v>
      </c>
      <c r="AZ148" s="232">
        <f t="shared" si="57"/>
        <v>0</v>
      </c>
    </row>
    <row r="149" spans="1:52">
      <c r="A149" s="23" t="str">
        <f>C149&amp;"x"&amp;TEXT(COUNTIF(C$5:C148,C149)+1,0)</f>
        <v>B3x7</v>
      </c>
      <c r="B149" s="24" t="str">
        <f>D149&amp;"x"&amp;TEXT(COUNTIF(D$5:D148,D149)+1,0)</f>
        <v>B3x7</v>
      </c>
      <c r="C149" s="25" t="s">
        <v>255</v>
      </c>
      <c r="D149" s="25" t="s">
        <v>255</v>
      </c>
      <c r="E149" s="130"/>
      <c r="F149" s="25" t="s">
        <v>110</v>
      </c>
      <c r="G149" s="188" t="s">
        <v>607</v>
      </c>
      <c r="H149" s="188" t="s">
        <v>608</v>
      </c>
      <c r="I149" s="188" t="s">
        <v>609</v>
      </c>
      <c r="J149" s="156">
        <v>38667</v>
      </c>
      <c r="K149" s="130"/>
      <c r="L149" s="26"/>
      <c r="M149" s="281" t="str">
        <f t="shared" si="42"/>
        <v>0</v>
      </c>
      <c r="N149" s="26"/>
      <c r="O149" s="186" t="str">
        <f t="shared" si="43"/>
        <v>0</v>
      </c>
      <c r="P149" s="26" t="s">
        <v>259</v>
      </c>
      <c r="Q149" s="26" t="s">
        <v>259</v>
      </c>
      <c r="R149" s="270"/>
      <c r="S149" s="282" t="str">
        <f t="shared" si="44"/>
        <v>B3</v>
      </c>
      <c r="T149" s="153"/>
      <c r="U149" s="27"/>
      <c r="V149" s="27"/>
      <c r="W149" s="271"/>
      <c r="X149" s="27"/>
      <c r="Y149" s="279"/>
      <c r="Z149" s="275">
        <f t="shared" si="45"/>
        <v>15.14</v>
      </c>
      <c r="AA149" s="276"/>
      <c r="AB149" s="276"/>
      <c r="AC149" s="276"/>
      <c r="AD149" s="276"/>
      <c r="AE149" s="276"/>
      <c r="AF149" s="277" t="str">
        <f t="shared" si="46"/>
        <v>NCX19J3</v>
      </c>
      <c r="AG149" s="277" t="str">
        <f t="shared" si="47"/>
        <v>NCX19J3</v>
      </c>
      <c r="AH149" s="277" t="str">
        <f t="shared" si="48"/>
        <v>B4</v>
      </c>
      <c r="AI149" s="277" t="str">
        <f t="shared" si="49"/>
        <v>B4</v>
      </c>
      <c r="AJ149" s="277" t="str">
        <f t="shared" si="50"/>
        <v/>
      </c>
      <c r="AK149" s="277" t="str">
        <f t="shared" si="51"/>
        <v>B3</v>
      </c>
      <c r="AL149" s="100"/>
      <c r="AT149" s="227" t="str">
        <f t="shared" si="52"/>
        <v>B3</v>
      </c>
      <c r="AU149" s="227" t="str">
        <f t="shared" si="53"/>
        <v>B3</v>
      </c>
      <c r="AW149" s="232">
        <f t="shared" si="54"/>
        <v>0</v>
      </c>
      <c r="AX149" s="232">
        <f t="shared" si="55"/>
        <v>0</v>
      </c>
      <c r="AY149" s="232">
        <f t="shared" si="56"/>
        <v>0</v>
      </c>
      <c r="AZ149" s="232">
        <f t="shared" si="57"/>
        <v>0</v>
      </c>
    </row>
    <row r="150" spans="1:52">
      <c r="A150" s="23" t="str">
        <f>C150&amp;"x"&amp;TEXT(COUNTIF(C$5:C149,C150)+1,0)</f>
        <v>B3x8</v>
      </c>
      <c r="B150" s="24" t="str">
        <f>D150&amp;"x"&amp;TEXT(COUNTIF(D$5:D149,D150)+1,0)</f>
        <v>B3x8</v>
      </c>
      <c r="C150" s="25" t="s">
        <v>255</v>
      </c>
      <c r="D150" s="25" t="s">
        <v>255</v>
      </c>
      <c r="E150" s="130"/>
      <c r="F150" s="25" t="s">
        <v>110</v>
      </c>
      <c r="G150" s="188" t="s">
        <v>610</v>
      </c>
      <c r="H150" s="188" t="s">
        <v>611</v>
      </c>
      <c r="I150" s="188" t="s">
        <v>612</v>
      </c>
      <c r="J150" s="156">
        <v>38835</v>
      </c>
      <c r="K150" s="130"/>
      <c r="L150" s="26"/>
      <c r="M150" s="281" t="str">
        <f t="shared" si="42"/>
        <v>0</v>
      </c>
      <c r="N150" s="26"/>
      <c r="O150" s="186" t="str">
        <f t="shared" si="43"/>
        <v>0</v>
      </c>
      <c r="P150" s="26" t="s">
        <v>259</v>
      </c>
      <c r="Q150" s="26" t="s">
        <v>259</v>
      </c>
      <c r="R150" s="270"/>
      <c r="S150" s="282" t="str">
        <f t="shared" si="44"/>
        <v>B3</v>
      </c>
      <c r="T150" s="153"/>
      <c r="U150" s="27"/>
      <c r="V150" s="27"/>
      <c r="W150" s="271"/>
      <c r="X150" s="27"/>
      <c r="Y150" s="279"/>
      <c r="Z150" s="275">
        <f t="shared" si="45"/>
        <v>14.68</v>
      </c>
      <c r="AA150" s="276"/>
      <c r="AB150" s="276"/>
      <c r="AC150" s="276"/>
      <c r="AD150" s="276"/>
      <c r="AE150" s="276"/>
      <c r="AF150" s="277" t="str">
        <f t="shared" si="46"/>
        <v>NCX19J3</v>
      </c>
      <c r="AG150" s="277" t="str">
        <f t="shared" si="47"/>
        <v>NCX19J3</v>
      </c>
      <c r="AH150" s="277" t="str">
        <f t="shared" si="48"/>
        <v>B4</v>
      </c>
      <c r="AI150" s="277" t="str">
        <f t="shared" si="49"/>
        <v>B4</v>
      </c>
      <c r="AJ150" s="277" t="str">
        <f t="shared" si="50"/>
        <v/>
      </c>
      <c r="AK150" s="277" t="str">
        <f t="shared" si="51"/>
        <v>B3</v>
      </c>
      <c r="AL150" s="100"/>
      <c r="AT150" s="227" t="str">
        <f t="shared" si="52"/>
        <v>B3</v>
      </c>
      <c r="AU150" s="227" t="str">
        <f t="shared" si="53"/>
        <v>B3</v>
      </c>
      <c r="AW150" s="232">
        <f t="shared" si="54"/>
        <v>0</v>
      </c>
      <c r="AX150" s="232">
        <f t="shared" si="55"/>
        <v>0</v>
      </c>
      <c r="AY150" s="232">
        <f t="shared" si="56"/>
        <v>0</v>
      </c>
      <c r="AZ150" s="232">
        <f t="shared" si="57"/>
        <v>0</v>
      </c>
    </row>
    <row r="151" spans="1:52">
      <c r="A151" s="23" t="str">
        <f>C151&amp;"x"&amp;TEXT(COUNTIF(C$5:C150,C151)+1,0)</f>
        <v>B3x9</v>
      </c>
      <c r="B151" s="24" t="str">
        <f>D151&amp;"x"&amp;TEXT(COUNTIF(D$5:D150,D151)+1,0)</f>
        <v>B3x9</v>
      </c>
      <c r="C151" s="25" t="s">
        <v>255</v>
      </c>
      <c r="D151" s="25" t="s">
        <v>255</v>
      </c>
      <c r="E151" s="130"/>
      <c r="F151" s="25" t="s">
        <v>110</v>
      </c>
      <c r="G151" s="188" t="s">
        <v>613</v>
      </c>
      <c r="H151" s="188" t="s">
        <v>614</v>
      </c>
      <c r="I151" s="188" t="s">
        <v>615</v>
      </c>
      <c r="J151" s="156">
        <v>39100</v>
      </c>
      <c r="K151" s="130"/>
      <c r="L151" s="26"/>
      <c r="M151" s="281" t="str">
        <f t="shared" si="42"/>
        <v>0</v>
      </c>
      <c r="N151" s="26"/>
      <c r="O151" s="186" t="str">
        <f t="shared" si="43"/>
        <v>0</v>
      </c>
      <c r="P151" s="26" t="s">
        <v>295</v>
      </c>
      <c r="Q151" s="26" t="s">
        <v>295</v>
      </c>
      <c r="R151" s="270"/>
      <c r="S151" s="282" t="str">
        <f t="shared" si="44"/>
        <v>B3</v>
      </c>
      <c r="T151" s="153"/>
      <c r="U151" s="27"/>
      <c r="V151" s="27"/>
      <c r="W151" s="271"/>
      <c r="X151" s="27"/>
      <c r="Y151" s="279"/>
      <c r="Z151" s="275">
        <f t="shared" si="45"/>
        <v>13.95</v>
      </c>
      <c r="AA151" s="276"/>
      <c r="AB151" s="276"/>
      <c r="AC151" s="276"/>
      <c r="AD151" s="276"/>
      <c r="AE151" s="276"/>
      <c r="AF151" s="277" t="str">
        <f t="shared" si="46"/>
        <v>NCX19J3</v>
      </c>
      <c r="AG151" s="277" t="str">
        <f t="shared" si="47"/>
        <v>NCX19J3</v>
      </c>
      <c r="AH151" s="277" t="str">
        <f t="shared" si="48"/>
        <v>C3</v>
      </c>
      <c r="AI151" s="277" t="str">
        <f t="shared" si="49"/>
        <v>C3</v>
      </c>
      <c r="AJ151" s="277" t="str">
        <f t="shared" si="50"/>
        <v/>
      </c>
      <c r="AK151" s="277" t="str">
        <f t="shared" si="51"/>
        <v>B3</v>
      </c>
      <c r="AL151" s="100"/>
      <c r="AT151" s="227" t="str">
        <f t="shared" si="52"/>
        <v>B3</v>
      </c>
      <c r="AU151" s="227" t="str">
        <f t="shared" si="53"/>
        <v>B3</v>
      </c>
      <c r="AW151" s="232">
        <f t="shared" si="54"/>
        <v>0</v>
      </c>
      <c r="AX151" s="232">
        <f t="shared" si="55"/>
        <v>0</v>
      </c>
      <c r="AY151" s="232">
        <f t="shared" si="56"/>
        <v>0</v>
      </c>
      <c r="AZ151" s="232">
        <f t="shared" si="57"/>
        <v>0</v>
      </c>
    </row>
    <row r="152" spans="1:52">
      <c r="A152" s="23" t="str">
        <f>C152&amp;"x"&amp;TEXT(COUNTIF(C$5:C151,C152)+1,0)</f>
        <v>C1x1</v>
      </c>
      <c r="B152" s="24" t="str">
        <f>D152&amp;"x"&amp;TEXT(COUNTIF(D$5:D151,D152)+1,0)</f>
        <v>C1x1</v>
      </c>
      <c r="C152" s="25" t="s">
        <v>287</v>
      </c>
      <c r="D152" s="25" t="s">
        <v>287</v>
      </c>
      <c r="E152" s="130"/>
      <c r="F152" s="25" t="s">
        <v>46</v>
      </c>
      <c r="G152" s="188" t="s">
        <v>616</v>
      </c>
      <c r="H152" s="188" t="s">
        <v>617</v>
      </c>
      <c r="I152" s="188" t="s">
        <v>618</v>
      </c>
      <c r="J152" s="156">
        <v>39205</v>
      </c>
      <c r="K152" s="130"/>
      <c r="L152" s="26"/>
      <c r="M152" s="281" t="str">
        <f t="shared" si="42"/>
        <v>0</v>
      </c>
      <c r="N152" s="26"/>
      <c r="O152" s="186" t="str">
        <f t="shared" si="43"/>
        <v>0</v>
      </c>
      <c r="P152" s="26" t="s">
        <v>287</v>
      </c>
      <c r="Q152" s="26" t="s">
        <v>287</v>
      </c>
      <c r="R152" s="270"/>
      <c r="S152" s="282" t="str">
        <f t="shared" si="44"/>
        <v>C1</v>
      </c>
      <c r="T152" s="153"/>
      <c r="U152" s="27"/>
      <c r="V152" s="27"/>
      <c r="W152" s="271"/>
      <c r="X152" s="27"/>
      <c r="Y152" s="279"/>
      <c r="Z152" s="275">
        <f t="shared" si="45"/>
        <v>13.66</v>
      </c>
      <c r="AA152" s="276"/>
      <c r="AB152" s="276"/>
      <c r="AC152" s="276"/>
      <c r="AD152" s="276"/>
      <c r="AE152" s="276"/>
      <c r="AF152" s="277" t="str">
        <f t="shared" si="46"/>
        <v>NCX19J3</v>
      </c>
      <c r="AG152" s="277" t="str">
        <f t="shared" si="47"/>
        <v>NCX19J3</v>
      </c>
      <c r="AH152" s="277" t="str">
        <f t="shared" si="48"/>
        <v>C1</v>
      </c>
      <c r="AI152" s="277" t="str">
        <f t="shared" si="49"/>
        <v>C1</v>
      </c>
      <c r="AJ152" s="277" t="str">
        <f t="shared" si="50"/>
        <v/>
      </c>
      <c r="AK152" s="277" t="str">
        <f t="shared" si="51"/>
        <v>C1</v>
      </c>
      <c r="AL152" s="100"/>
      <c r="AT152" s="227" t="str">
        <f t="shared" si="52"/>
        <v>C1</v>
      </c>
      <c r="AU152" s="227" t="str">
        <f t="shared" si="53"/>
        <v>C1</v>
      </c>
      <c r="AW152" s="232">
        <f t="shared" si="54"/>
        <v>0</v>
      </c>
      <c r="AX152" s="232">
        <f t="shared" si="55"/>
        <v>0</v>
      </c>
      <c r="AY152" s="232">
        <f t="shared" si="56"/>
        <v>0</v>
      </c>
      <c r="AZ152" s="232">
        <f t="shared" si="57"/>
        <v>0</v>
      </c>
    </row>
    <row r="153" spans="1:52">
      <c r="A153" s="23" t="str">
        <f>C153&amp;"x"&amp;TEXT(COUNTIF(C$5:C152,C153)+1,0)</f>
        <v>C1x2</v>
      </c>
      <c r="B153" s="24" t="str">
        <f>D153&amp;"x"&amp;TEXT(COUNTIF(D$5:D152,D153)+1,0)</f>
        <v>C1x2</v>
      </c>
      <c r="C153" s="25" t="s">
        <v>287</v>
      </c>
      <c r="D153" s="25" t="s">
        <v>287</v>
      </c>
      <c r="E153" s="130"/>
      <c r="F153" s="25" t="s">
        <v>46</v>
      </c>
      <c r="G153" s="188" t="s">
        <v>619</v>
      </c>
      <c r="H153" s="188" t="s">
        <v>620</v>
      </c>
      <c r="I153" s="188" t="s">
        <v>142</v>
      </c>
      <c r="J153" s="156">
        <v>39324</v>
      </c>
      <c r="K153" s="130"/>
      <c r="L153" s="26"/>
      <c r="M153" s="281" t="str">
        <f t="shared" si="42"/>
        <v>0</v>
      </c>
      <c r="N153" s="26"/>
      <c r="O153" s="186" t="str">
        <f t="shared" si="43"/>
        <v>0</v>
      </c>
      <c r="P153" s="26" t="s">
        <v>287</v>
      </c>
      <c r="Q153" s="26" t="s">
        <v>287</v>
      </c>
      <c r="R153" s="270"/>
      <c r="S153" s="282" t="str">
        <f t="shared" si="44"/>
        <v>C1</v>
      </c>
      <c r="T153" s="153"/>
      <c r="U153" s="27"/>
      <c r="V153" s="27"/>
      <c r="W153" s="271"/>
      <c r="X153" s="27"/>
      <c r="Y153" s="279"/>
      <c r="Z153" s="275">
        <f t="shared" si="45"/>
        <v>13.34</v>
      </c>
      <c r="AA153" s="276"/>
      <c r="AB153" s="276"/>
      <c r="AC153" s="276"/>
      <c r="AD153" s="276"/>
      <c r="AE153" s="276"/>
      <c r="AF153" s="277" t="str">
        <f t="shared" si="46"/>
        <v>NCX19J3</v>
      </c>
      <c r="AG153" s="277" t="str">
        <f t="shared" si="47"/>
        <v>NCX19J3</v>
      </c>
      <c r="AH153" s="277" t="str">
        <f t="shared" si="48"/>
        <v>C1</v>
      </c>
      <c r="AI153" s="277" t="str">
        <f t="shared" si="49"/>
        <v>C1</v>
      </c>
      <c r="AJ153" s="277" t="str">
        <f t="shared" si="50"/>
        <v/>
      </c>
      <c r="AK153" s="277" t="str">
        <f t="shared" si="51"/>
        <v>C1</v>
      </c>
      <c r="AL153" s="100"/>
      <c r="AT153" s="227" t="str">
        <f t="shared" si="52"/>
        <v>C1</v>
      </c>
      <c r="AU153" s="227" t="str">
        <f t="shared" si="53"/>
        <v>C1</v>
      </c>
      <c r="AW153" s="232">
        <f t="shared" si="54"/>
        <v>0</v>
      </c>
      <c r="AX153" s="232">
        <f t="shared" si="55"/>
        <v>0</v>
      </c>
      <c r="AY153" s="232">
        <f t="shared" si="56"/>
        <v>0</v>
      </c>
      <c r="AZ153" s="232">
        <f t="shared" si="57"/>
        <v>0</v>
      </c>
    </row>
    <row r="154" spans="1:52">
      <c r="A154" s="23" t="str">
        <f>C154&amp;"x"&amp;TEXT(COUNTIF(C$5:C153,C154)+1,0)</f>
        <v>C1x3</v>
      </c>
      <c r="B154" s="24" t="str">
        <f>D154&amp;"x"&amp;TEXT(COUNTIF(D$5:D153,D154)+1,0)</f>
        <v>C1x3</v>
      </c>
      <c r="C154" s="25" t="s">
        <v>287</v>
      </c>
      <c r="D154" s="25" t="s">
        <v>287</v>
      </c>
      <c r="E154" s="130"/>
      <c r="F154" s="25" t="s">
        <v>46</v>
      </c>
      <c r="G154" s="188" t="s">
        <v>621</v>
      </c>
      <c r="H154" s="188" t="s">
        <v>622</v>
      </c>
      <c r="I154" s="188" t="s">
        <v>623</v>
      </c>
      <c r="J154" s="156">
        <v>39328</v>
      </c>
      <c r="K154" s="130"/>
      <c r="L154" s="26"/>
      <c r="M154" s="281" t="str">
        <f t="shared" si="42"/>
        <v>0</v>
      </c>
      <c r="N154" s="26"/>
      <c r="O154" s="186" t="str">
        <f t="shared" si="43"/>
        <v>0</v>
      </c>
      <c r="P154" s="26" t="s">
        <v>287</v>
      </c>
      <c r="Q154" s="26" t="s">
        <v>287</v>
      </c>
      <c r="R154" s="270"/>
      <c r="S154" s="282" t="str">
        <f t="shared" si="44"/>
        <v>C1</v>
      </c>
      <c r="T154" s="153"/>
      <c r="U154" s="27"/>
      <c r="V154" s="27"/>
      <c r="W154" s="271"/>
      <c r="X154" s="27"/>
      <c r="Y154" s="279"/>
      <c r="Z154" s="275">
        <f t="shared" si="45"/>
        <v>13.33</v>
      </c>
      <c r="AA154" s="276"/>
      <c r="AB154" s="276"/>
      <c r="AC154" s="276"/>
      <c r="AD154" s="276"/>
      <c r="AE154" s="276"/>
      <c r="AF154" s="277" t="str">
        <f t="shared" si="46"/>
        <v>NCX19J3</v>
      </c>
      <c r="AG154" s="277" t="str">
        <f t="shared" si="47"/>
        <v>NCX19J3</v>
      </c>
      <c r="AH154" s="277" t="str">
        <f t="shared" si="48"/>
        <v>C1</v>
      </c>
      <c r="AI154" s="277" t="str">
        <f t="shared" si="49"/>
        <v>C1</v>
      </c>
      <c r="AJ154" s="277" t="str">
        <f t="shared" si="50"/>
        <v/>
      </c>
      <c r="AK154" s="277" t="str">
        <f t="shared" si="51"/>
        <v>C1</v>
      </c>
      <c r="AL154" s="100"/>
      <c r="AT154" s="227" t="str">
        <f t="shared" si="52"/>
        <v>C1</v>
      </c>
      <c r="AU154" s="227" t="str">
        <f t="shared" si="53"/>
        <v>C1</v>
      </c>
      <c r="AW154" s="232">
        <f t="shared" si="54"/>
        <v>0</v>
      </c>
      <c r="AX154" s="232">
        <f t="shared" si="55"/>
        <v>0</v>
      </c>
      <c r="AY154" s="232">
        <f t="shared" si="56"/>
        <v>0</v>
      </c>
      <c r="AZ154" s="232">
        <f t="shared" si="57"/>
        <v>0</v>
      </c>
    </row>
    <row r="155" spans="1:52">
      <c r="A155" s="23" t="str">
        <f>C155&amp;"x"&amp;TEXT(COUNTIF(C$5:C154,C155)+1,0)</f>
        <v>C1x4</v>
      </c>
      <c r="B155" s="24" t="str">
        <f>D155&amp;"x"&amp;TEXT(COUNTIF(D$5:D154,D155)+1,0)</f>
        <v>C1x4</v>
      </c>
      <c r="C155" s="25" t="s">
        <v>287</v>
      </c>
      <c r="D155" s="25" t="s">
        <v>287</v>
      </c>
      <c r="E155" s="130"/>
      <c r="F155" s="25" t="s">
        <v>46</v>
      </c>
      <c r="G155" s="188" t="s">
        <v>624</v>
      </c>
      <c r="H155" s="188" t="s">
        <v>625</v>
      </c>
      <c r="I155" s="188" t="s">
        <v>626</v>
      </c>
      <c r="J155" s="156">
        <v>39433</v>
      </c>
      <c r="K155" s="130"/>
      <c r="L155" s="26"/>
      <c r="M155" s="281" t="str">
        <f t="shared" si="42"/>
        <v>0</v>
      </c>
      <c r="N155" s="26"/>
      <c r="O155" s="186" t="str">
        <f t="shared" si="43"/>
        <v>0</v>
      </c>
      <c r="P155" s="26" t="s">
        <v>287</v>
      </c>
      <c r="Q155" s="26" t="s">
        <v>287</v>
      </c>
      <c r="R155" s="270"/>
      <c r="S155" s="282" t="str">
        <f t="shared" si="44"/>
        <v>C1</v>
      </c>
      <c r="T155" s="153"/>
      <c r="U155" s="27"/>
      <c r="V155" s="27"/>
      <c r="W155" s="271"/>
      <c r="X155" s="27"/>
      <c r="Y155" s="279"/>
      <c r="Z155" s="275">
        <f t="shared" si="45"/>
        <v>13.04</v>
      </c>
      <c r="AA155" s="276"/>
      <c r="AB155" s="276"/>
      <c r="AC155" s="276"/>
      <c r="AD155" s="276"/>
      <c r="AE155" s="276"/>
      <c r="AF155" s="277" t="str">
        <f t="shared" si="46"/>
        <v>NCX19J3</v>
      </c>
      <c r="AG155" s="277" t="str">
        <f t="shared" si="47"/>
        <v>NCX19J3</v>
      </c>
      <c r="AH155" s="277" t="str">
        <f t="shared" si="48"/>
        <v>C1</v>
      </c>
      <c r="AI155" s="277" t="str">
        <f t="shared" si="49"/>
        <v>C1</v>
      </c>
      <c r="AJ155" s="277" t="str">
        <f t="shared" si="50"/>
        <v/>
      </c>
      <c r="AK155" s="277" t="str">
        <f t="shared" si="51"/>
        <v>C1</v>
      </c>
      <c r="AL155" s="100"/>
      <c r="AT155" s="227" t="str">
        <f t="shared" si="52"/>
        <v>C1</v>
      </c>
      <c r="AU155" s="227" t="str">
        <f t="shared" si="53"/>
        <v>C1</v>
      </c>
      <c r="AW155" s="232">
        <f t="shared" si="54"/>
        <v>0</v>
      </c>
      <c r="AX155" s="232">
        <f t="shared" si="55"/>
        <v>0</v>
      </c>
      <c r="AY155" s="232">
        <f t="shared" si="56"/>
        <v>0</v>
      </c>
      <c r="AZ155" s="232">
        <f t="shared" si="57"/>
        <v>0</v>
      </c>
    </row>
    <row r="156" spans="1:52">
      <c r="A156" s="23" t="str">
        <f>C156&amp;"x"&amp;TEXT(COUNTIF(C$5:C155,C156)+1,0)</f>
        <v>C1x5</v>
      </c>
      <c r="B156" s="24" t="str">
        <f>D156&amp;"x"&amp;TEXT(COUNTIF(D$5:D155,D156)+1,0)</f>
        <v>C1x5</v>
      </c>
      <c r="C156" s="25" t="s">
        <v>287</v>
      </c>
      <c r="D156" s="25" t="s">
        <v>287</v>
      </c>
      <c r="E156" s="130"/>
      <c r="F156" s="25" t="s">
        <v>46</v>
      </c>
      <c r="G156" s="188" t="s">
        <v>627</v>
      </c>
      <c r="H156" s="188" t="s">
        <v>628</v>
      </c>
      <c r="I156" s="188" t="s">
        <v>629</v>
      </c>
      <c r="J156" s="156">
        <v>39760</v>
      </c>
      <c r="K156" s="130"/>
      <c r="L156" s="26"/>
      <c r="M156" s="281" t="str">
        <f t="shared" si="42"/>
        <v>0</v>
      </c>
      <c r="N156" s="26"/>
      <c r="O156" s="186" t="str">
        <f t="shared" si="43"/>
        <v>0</v>
      </c>
      <c r="P156" s="26" t="s">
        <v>334</v>
      </c>
      <c r="Q156" s="26" t="s">
        <v>334</v>
      </c>
      <c r="R156" s="270"/>
      <c r="S156" s="282" t="str">
        <f t="shared" si="44"/>
        <v>C1</v>
      </c>
      <c r="T156" s="153"/>
      <c r="U156" s="27"/>
      <c r="V156" s="27"/>
      <c r="W156" s="271"/>
      <c r="X156" s="27"/>
      <c r="Y156" s="279"/>
      <c r="Z156" s="275">
        <f t="shared" si="45"/>
        <v>12.15</v>
      </c>
      <c r="AA156" s="276"/>
      <c r="AB156" s="276"/>
      <c r="AC156" s="276"/>
      <c r="AD156" s="276"/>
      <c r="AE156" s="276"/>
      <c r="AF156" s="277" t="str">
        <f t="shared" si="46"/>
        <v>NCX19J3</v>
      </c>
      <c r="AG156" s="277" t="str">
        <f t="shared" si="47"/>
        <v>NCX19J3</v>
      </c>
      <c r="AH156" s="277" t="str">
        <f t="shared" si="48"/>
        <v>D1</v>
      </c>
      <c r="AI156" s="277" t="str">
        <f t="shared" si="49"/>
        <v>D1</v>
      </c>
      <c r="AJ156" s="277" t="str">
        <f t="shared" si="50"/>
        <v/>
      </c>
      <c r="AK156" s="277" t="str">
        <f t="shared" si="51"/>
        <v>C1</v>
      </c>
      <c r="AL156" s="100"/>
      <c r="AT156" s="227" t="str">
        <f t="shared" si="52"/>
        <v>C1</v>
      </c>
      <c r="AU156" s="227" t="str">
        <f t="shared" si="53"/>
        <v>C1</v>
      </c>
      <c r="AW156" s="232">
        <f t="shared" si="54"/>
        <v>0</v>
      </c>
      <c r="AX156" s="232">
        <f t="shared" si="55"/>
        <v>0</v>
      </c>
      <c r="AY156" s="232">
        <f t="shared" si="56"/>
        <v>0</v>
      </c>
      <c r="AZ156" s="232">
        <f t="shared" si="57"/>
        <v>0</v>
      </c>
    </row>
    <row r="157" spans="1:52">
      <c r="A157" s="23" t="str">
        <f>C157&amp;"x"&amp;TEXT(COUNTIF(C$5:C156,C157)+1,0)</f>
        <v>C1x6</v>
      </c>
      <c r="B157" s="24" t="str">
        <f>D157&amp;"x"&amp;TEXT(COUNTIF(D$5:D156,D157)+1,0)</f>
        <v>C1x6</v>
      </c>
      <c r="C157" s="25" t="s">
        <v>287</v>
      </c>
      <c r="D157" s="25" t="s">
        <v>287</v>
      </c>
      <c r="E157" s="130"/>
      <c r="F157" s="25" t="s">
        <v>110</v>
      </c>
      <c r="G157" s="188" t="s">
        <v>630</v>
      </c>
      <c r="H157" s="188" t="s">
        <v>631</v>
      </c>
      <c r="I157" s="188" t="s">
        <v>632</v>
      </c>
      <c r="J157" s="156">
        <v>39069</v>
      </c>
      <c r="K157" s="130"/>
      <c r="L157" s="26"/>
      <c r="M157" s="281" t="str">
        <f t="shared" si="42"/>
        <v>0</v>
      </c>
      <c r="N157" s="26"/>
      <c r="O157" s="186" t="str">
        <f t="shared" si="43"/>
        <v>0</v>
      </c>
      <c r="P157" s="26" t="s">
        <v>287</v>
      </c>
      <c r="Q157" s="26" t="s">
        <v>287</v>
      </c>
      <c r="R157" s="270"/>
      <c r="S157" s="282" t="str">
        <f t="shared" si="44"/>
        <v>C1</v>
      </c>
      <c r="T157" s="153"/>
      <c r="U157" s="27"/>
      <c r="V157" s="27"/>
      <c r="W157" s="271"/>
      <c r="X157" s="27"/>
      <c r="Y157" s="279"/>
      <c r="Z157" s="275">
        <f t="shared" si="45"/>
        <v>14.04</v>
      </c>
      <c r="AA157" s="276"/>
      <c r="AB157" s="276"/>
      <c r="AC157" s="276"/>
      <c r="AD157" s="276"/>
      <c r="AE157" s="276"/>
      <c r="AF157" s="277" t="str">
        <f t="shared" si="46"/>
        <v>NCX19J3</v>
      </c>
      <c r="AG157" s="277" t="str">
        <f t="shared" si="47"/>
        <v>NCX19J3</v>
      </c>
      <c r="AH157" s="277" t="str">
        <f t="shared" si="48"/>
        <v>C1</v>
      </c>
      <c r="AI157" s="277" t="str">
        <f t="shared" si="49"/>
        <v>C1</v>
      </c>
      <c r="AJ157" s="277" t="str">
        <f t="shared" si="50"/>
        <v/>
      </c>
      <c r="AK157" s="277" t="str">
        <f t="shared" si="51"/>
        <v>C1</v>
      </c>
      <c r="AL157" s="100"/>
      <c r="AT157" s="227" t="str">
        <f t="shared" si="52"/>
        <v>C1</v>
      </c>
      <c r="AU157" s="227" t="str">
        <f t="shared" si="53"/>
        <v>C1</v>
      </c>
      <c r="AW157" s="232">
        <f t="shared" si="54"/>
        <v>0</v>
      </c>
      <c r="AX157" s="232">
        <f t="shared" si="55"/>
        <v>0</v>
      </c>
      <c r="AY157" s="232">
        <f t="shared" si="56"/>
        <v>0</v>
      </c>
      <c r="AZ157" s="232">
        <f t="shared" si="57"/>
        <v>0</v>
      </c>
    </row>
    <row r="158" spans="1:52">
      <c r="A158" s="23" t="str">
        <f>C158&amp;"x"&amp;TEXT(COUNTIF(C$5:C157,C158)+1,0)</f>
        <v>C1x7</v>
      </c>
      <c r="B158" s="24" t="str">
        <f>D158&amp;"x"&amp;TEXT(COUNTIF(D$5:D157,D158)+1,0)</f>
        <v>C1x7</v>
      </c>
      <c r="C158" s="25" t="s">
        <v>287</v>
      </c>
      <c r="D158" s="25" t="s">
        <v>287</v>
      </c>
      <c r="E158" s="130"/>
      <c r="F158" s="25" t="s">
        <v>110</v>
      </c>
      <c r="G158" s="188" t="s">
        <v>633</v>
      </c>
      <c r="H158" s="188" t="s">
        <v>634</v>
      </c>
      <c r="I158" s="188" t="s">
        <v>635</v>
      </c>
      <c r="J158" s="156">
        <v>39239</v>
      </c>
      <c r="K158" s="130"/>
      <c r="L158" s="26"/>
      <c r="M158" s="281" t="str">
        <f t="shared" si="42"/>
        <v>0</v>
      </c>
      <c r="N158" s="26"/>
      <c r="O158" s="186" t="str">
        <f t="shared" si="43"/>
        <v>0</v>
      </c>
      <c r="P158" s="26" t="s">
        <v>287</v>
      </c>
      <c r="Q158" s="26" t="s">
        <v>287</v>
      </c>
      <c r="R158" s="270"/>
      <c r="S158" s="282" t="str">
        <f t="shared" si="44"/>
        <v>C1</v>
      </c>
      <c r="T158" s="153"/>
      <c r="U158" s="27"/>
      <c r="V158" s="27"/>
      <c r="W158" s="271"/>
      <c r="X158" s="27"/>
      <c r="Y158" s="279"/>
      <c r="Z158" s="275">
        <f t="shared" si="45"/>
        <v>13.57</v>
      </c>
      <c r="AA158" s="276"/>
      <c r="AB158" s="276"/>
      <c r="AC158" s="276"/>
      <c r="AD158" s="276"/>
      <c r="AE158" s="276"/>
      <c r="AF158" s="277" t="str">
        <f t="shared" si="46"/>
        <v>NCX19J3</v>
      </c>
      <c r="AG158" s="277" t="str">
        <f t="shared" si="47"/>
        <v>NCX19J3</v>
      </c>
      <c r="AH158" s="277" t="str">
        <f t="shared" si="48"/>
        <v>C1</v>
      </c>
      <c r="AI158" s="277" t="str">
        <f t="shared" si="49"/>
        <v>C1</v>
      </c>
      <c r="AJ158" s="277" t="str">
        <f t="shared" si="50"/>
        <v/>
      </c>
      <c r="AK158" s="277" t="str">
        <f t="shared" si="51"/>
        <v>C1</v>
      </c>
      <c r="AL158" s="100"/>
      <c r="AT158" s="227" t="str">
        <f t="shared" si="52"/>
        <v>C1</v>
      </c>
      <c r="AU158" s="227" t="str">
        <f t="shared" si="53"/>
        <v>C1</v>
      </c>
      <c r="AW158" s="232">
        <f t="shared" si="54"/>
        <v>0</v>
      </c>
      <c r="AX158" s="232">
        <f t="shared" si="55"/>
        <v>0</v>
      </c>
      <c r="AY158" s="232">
        <f t="shared" si="56"/>
        <v>0</v>
      </c>
      <c r="AZ158" s="232">
        <f t="shared" si="57"/>
        <v>0</v>
      </c>
    </row>
    <row r="159" spans="1:52">
      <c r="A159" s="23" t="str">
        <f>C159&amp;"x"&amp;TEXT(COUNTIF(C$5:C158,C159)+1,0)</f>
        <v>C1x8</v>
      </c>
      <c r="B159" s="24" t="str">
        <f>D159&amp;"x"&amp;TEXT(COUNTIF(D$5:D158,D159)+1,0)</f>
        <v>C1x8</v>
      </c>
      <c r="C159" s="25" t="s">
        <v>287</v>
      </c>
      <c r="D159" s="25" t="s">
        <v>287</v>
      </c>
      <c r="E159" s="130"/>
      <c r="F159" s="25" t="s">
        <v>110</v>
      </c>
      <c r="G159" s="188" t="s">
        <v>636</v>
      </c>
      <c r="H159" s="188" t="s">
        <v>637</v>
      </c>
      <c r="I159" s="188" t="s">
        <v>638</v>
      </c>
      <c r="J159" s="156">
        <v>39356</v>
      </c>
      <c r="K159" s="130"/>
      <c r="L159" s="26"/>
      <c r="M159" s="281" t="str">
        <f t="shared" si="42"/>
        <v>0</v>
      </c>
      <c r="N159" s="26"/>
      <c r="O159" s="186" t="str">
        <f t="shared" si="43"/>
        <v>0</v>
      </c>
      <c r="P159" s="26" t="s">
        <v>287</v>
      </c>
      <c r="Q159" s="26" t="s">
        <v>287</v>
      </c>
      <c r="R159" s="270"/>
      <c r="S159" s="282" t="str">
        <f t="shared" si="44"/>
        <v>C1</v>
      </c>
      <c r="T159" s="153"/>
      <c r="U159" s="27"/>
      <c r="V159" s="27"/>
      <c r="W159" s="271"/>
      <c r="X159" s="27"/>
      <c r="Y159" s="279"/>
      <c r="Z159" s="275">
        <f t="shared" si="45"/>
        <v>13.25</v>
      </c>
      <c r="AA159" s="276"/>
      <c r="AB159" s="276"/>
      <c r="AC159" s="276"/>
      <c r="AD159" s="276"/>
      <c r="AE159" s="276"/>
      <c r="AF159" s="277" t="str">
        <f t="shared" si="46"/>
        <v>NCX19J3</v>
      </c>
      <c r="AG159" s="277" t="str">
        <f t="shared" si="47"/>
        <v>NCX19J3</v>
      </c>
      <c r="AH159" s="277" t="str">
        <f t="shared" si="48"/>
        <v>C1</v>
      </c>
      <c r="AI159" s="277" t="str">
        <f t="shared" si="49"/>
        <v>C1</v>
      </c>
      <c r="AJ159" s="277" t="str">
        <f t="shared" si="50"/>
        <v/>
      </c>
      <c r="AK159" s="277" t="str">
        <f t="shared" si="51"/>
        <v>C1</v>
      </c>
      <c r="AL159" s="100"/>
      <c r="AT159" s="227" t="str">
        <f t="shared" si="52"/>
        <v>C1</v>
      </c>
      <c r="AU159" s="227" t="str">
        <f t="shared" si="53"/>
        <v>C1</v>
      </c>
      <c r="AW159" s="232">
        <f t="shared" si="54"/>
        <v>0</v>
      </c>
      <c r="AX159" s="232">
        <f t="shared" si="55"/>
        <v>0</v>
      </c>
      <c r="AY159" s="232">
        <f t="shared" si="56"/>
        <v>0</v>
      </c>
      <c r="AZ159" s="232">
        <f t="shared" si="57"/>
        <v>0</v>
      </c>
    </row>
    <row r="160" spans="1:52">
      <c r="A160" s="23" t="str">
        <f>C160&amp;"x"&amp;TEXT(COUNTIF(C$5:C159,C160)+1,0)</f>
        <v>C1x9</v>
      </c>
      <c r="B160" s="24" t="str">
        <f>D160&amp;"x"&amp;TEXT(COUNTIF(D$5:D159,D160)+1,0)</f>
        <v>C1x9</v>
      </c>
      <c r="C160" s="25" t="s">
        <v>287</v>
      </c>
      <c r="D160" s="25" t="s">
        <v>287</v>
      </c>
      <c r="E160" s="130"/>
      <c r="F160" s="25" t="s">
        <v>110</v>
      </c>
      <c r="G160" s="188" t="s">
        <v>639</v>
      </c>
      <c r="H160" s="188" t="s">
        <v>640</v>
      </c>
      <c r="I160" s="188" t="s">
        <v>641</v>
      </c>
      <c r="J160" s="156">
        <v>39367</v>
      </c>
      <c r="K160" s="130"/>
      <c r="L160" s="26"/>
      <c r="M160" s="281" t="str">
        <f t="shared" si="42"/>
        <v>0</v>
      </c>
      <c r="N160" s="26"/>
      <c r="O160" s="186" t="str">
        <f t="shared" si="43"/>
        <v>0</v>
      </c>
      <c r="P160" s="26" t="s">
        <v>287</v>
      </c>
      <c r="Q160" s="26" t="s">
        <v>287</v>
      </c>
      <c r="R160" s="270"/>
      <c r="S160" s="282" t="str">
        <f t="shared" si="44"/>
        <v>C1</v>
      </c>
      <c r="T160" s="153"/>
      <c r="U160" s="27"/>
      <c r="V160" s="27"/>
      <c r="W160" s="271"/>
      <c r="X160" s="27"/>
      <c r="Y160" s="279"/>
      <c r="Z160" s="275">
        <f t="shared" si="45"/>
        <v>13.22</v>
      </c>
      <c r="AA160" s="276"/>
      <c r="AB160" s="276"/>
      <c r="AC160" s="276"/>
      <c r="AD160" s="276"/>
      <c r="AE160" s="276"/>
      <c r="AF160" s="277" t="str">
        <f t="shared" si="46"/>
        <v>NCX19J3</v>
      </c>
      <c r="AG160" s="277" t="str">
        <f t="shared" si="47"/>
        <v>NCX19J3</v>
      </c>
      <c r="AH160" s="277" t="str">
        <f t="shared" si="48"/>
        <v>C1</v>
      </c>
      <c r="AI160" s="277" t="str">
        <f t="shared" si="49"/>
        <v>C1</v>
      </c>
      <c r="AJ160" s="277" t="str">
        <f t="shared" si="50"/>
        <v/>
      </c>
      <c r="AK160" s="277" t="str">
        <f t="shared" si="51"/>
        <v>C1</v>
      </c>
      <c r="AL160" s="100"/>
      <c r="AT160" s="227" t="str">
        <f t="shared" si="52"/>
        <v>C1</v>
      </c>
      <c r="AU160" s="227" t="str">
        <f t="shared" si="53"/>
        <v>C1</v>
      </c>
      <c r="AW160" s="232">
        <f t="shared" si="54"/>
        <v>0</v>
      </c>
      <c r="AX160" s="232">
        <f t="shared" si="55"/>
        <v>0</v>
      </c>
      <c r="AY160" s="232">
        <f t="shared" si="56"/>
        <v>0</v>
      </c>
      <c r="AZ160" s="232">
        <f t="shared" si="57"/>
        <v>0</v>
      </c>
    </row>
    <row r="161" spans="1:52">
      <c r="A161" s="23" t="str">
        <f>C161&amp;"x"&amp;TEXT(COUNTIF(C$5:C160,C161)+1,0)</f>
        <v>C1x10</v>
      </c>
      <c r="B161" s="24" t="str">
        <f>D161&amp;"x"&amp;TEXT(COUNTIF(D$5:D160,D161)+1,0)</f>
        <v>C1x10</v>
      </c>
      <c r="C161" s="25" t="s">
        <v>287</v>
      </c>
      <c r="D161" s="25" t="s">
        <v>287</v>
      </c>
      <c r="E161" s="130"/>
      <c r="F161" s="25" t="s">
        <v>110</v>
      </c>
      <c r="G161" s="188" t="s">
        <v>642</v>
      </c>
      <c r="H161" s="188" t="s">
        <v>643</v>
      </c>
      <c r="I161" s="188" t="s">
        <v>644</v>
      </c>
      <c r="J161" s="156">
        <v>39686</v>
      </c>
      <c r="K161" s="130"/>
      <c r="L161" s="26"/>
      <c r="M161" s="281" t="str">
        <f t="shared" si="42"/>
        <v>0</v>
      </c>
      <c r="N161" s="26"/>
      <c r="O161" s="186" t="str">
        <f t="shared" si="43"/>
        <v>0</v>
      </c>
      <c r="P161" s="26" t="s">
        <v>287</v>
      </c>
      <c r="Q161" s="26" t="s">
        <v>287</v>
      </c>
      <c r="R161" s="270"/>
      <c r="S161" s="282" t="str">
        <f t="shared" si="44"/>
        <v>C1</v>
      </c>
      <c r="T161" s="153"/>
      <c r="U161" s="27"/>
      <c r="V161" s="27"/>
      <c r="W161" s="271"/>
      <c r="X161" s="27"/>
      <c r="Y161" s="279"/>
      <c r="Z161" s="275">
        <f t="shared" si="45"/>
        <v>12.35</v>
      </c>
      <c r="AA161" s="276"/>
      <c r="AB161" s="276"/>
      <c r="AC161" s="276"/>
      <c r="AD161" s="276"/>
      <c r="AE161" s="276"/>
      <c r="AF161" s="277" t="str">
        <f t="shared" si="46"/>
        <v>NCX19J3</v>
      </c>
      <c r="AG161" s="277" t="str">
        <f t="shared" si="47"/>
        <v>NCX19J3</v>
      </c>
      <c r="AH161" s="277" t="str">
        <f t="shared" si="48"/>
        <v>C1</v>
      </c>
      <c r="AI161" s="277" t="str">
        <f t="shared" si="49"/>
        <v>C1</v>
      </c>
      <c r="AJ161" s="277" t="str">
        <f t="shared" si="50"/>
        <v/>
      </c>
      <c r="AK161" s="277" t="str">
        <f t="shared" si="51"/>
        <v>C1</v>
      </c>
      <c r="AL161" s="100"/>
      <c r="AT161" s="227" t="str">
        <f t="shared" si="52"/>
        <v>C1</v>
      </c>
      <c r="AU161" s="227" t="str">
        <f t="shared" si="53"/>
        <v>C1</v>
      </c>
      <c r="AW161" s="232">
        <f t="shared" si="54"/>
        <v>0</v>
      </c>
      <c r="AX161" s="232">
        <f t="shared" si="55"/>
        <v>0</v>
      </c>
      <c r="AY161" s="232">
        <f t="shared" si="56"/>
        <v>0</v>
      </c>
      <c r="AZ161" s="232">
        <f t="shared" si="57"/>
        <v>0</v>
      </c>
    </row>
    <row r="162" spans="1:52">
      <c r="A162" s="23" t="str">
        <f>C162&amp;"x"&amp;TEXT(COUNTIF(C$5:C161,C162)+1,0)</f>
        <v>C2x1</v>
      </c>
      <c r="B162" s="24" t="str">
        <f>D162&amp;"x"&amp;TEXT(COUNTIF(D$5:D161,D162)+1,0)</f>
        <v>C2x1</v>
      </c>
      <c r="C162" s="25" t="s">
        <v>291</v>
      </c>
      <c r="D162" s="25" t="s">
        <v>291</v>
      </c>
      <c r="E162" s="130"/>
      <c r="F162" s="25" t="s">
        <v>46</v>
      </c>
      <c r="G162" s="188" t="s">
        <v>645</v>
      </c>
      <c r="H162" s="188" t="s">
        <v>646</v>
      </c>
      <c r="I162" s="188" t="s">
        <v>647</v>
      </c>
      <c r="J162" s="156">
        <v>38848</v>
      </c>
      <c r="K162" s="130"/>
      <c r="L162" s="26"/>
      <c r="M162" s="281" t="str">
        <f t="shared" si="42"/>
        <v>0</v>
      </c>
      <c r="N162" s="26"/>
      <c r="O162" s="186" t="str">
        <f t="shared" si="43"/>
        <v>0</v>
      </c>
      <c r="P162" s="26" t="s">
        <v>291</v>
      </c>
      <c r="Q162" s="26" t="s">
        <v>291</v>
      </c>
      <c r="R162" s="270"/>
      <c r="S162" s="282" t="str">
        <f t="shared" si="44"/>
        <v>C2</v>
      </c>
      <c r="T162" s="153"/>
      <c r="U162" s="27"/>
      <c r="V162" s="27"/>
      <c r="W162" s="271"/>
      <c r="X162" s="27"/>
      <c r="Y162" s="279"/>
      <c r="Z162" s="275">
        <f t="shared" si="45"/>
        <v>14.64</v>
      </c>
      <c r="AA162" s="276"/>
      <c r="AB162" s="276"/>
      <c r="AC162" s="276"/>
      <c r="AD162" s="276"/>
      <c r="AE162" s="276"/>
      <c r="AF162" s="277" t="str">
        <f t="shared" si="46"/>
        <v>NCX19J3</v>
      </c>
      <c r="AG162" s="277" t="str">
        <f t="shared" si="47"/>
        <v>NCX19J3</v>
      </c>
      <c r="AH162" s="277" t="str">
        <f t="shared" si="48"/>
        <v>C2</v>
      </c>
      <c r="AI162" s="277" t="str">
        <f t="shared" si="49"/>
        <v>C2</v>
      </c>
      <c r="AJ162" s="277" t="str">
        <f t="shared" si="50"/>
        <v/>
      </c>
      <c r="AK162" s="277" t="str">
        <f t="shared" si="51"/>
        <v>C2</v>
      </c>
      <c r="AL162" s="100"/>
      <c r="AT162" s="227" t="str">
        <f t="shared" si="52"/>
        <v>C2</v>
      </c>
      <c r="AU162" s="227" t="str">
        <f t="shared" si="53"/>
        <v>C2</v>
      </c>
      <c r="AW162" s="232">
        <f t="shared" si="54"/>
        <v>0</v>
      </c>
      <c r="AX162" s="232">
        <f t="shared" si="55"/>
        <v>0</v>
      </c>
      <c r="AY162" s="232">
        <f t="shared" si="56"/>
        <v>0</v>
      </c>
      <c r="AZ162" s="232">
        <f t="shared" si="57"/>
        <v>0</v>
      </c>
    </row>
    <row r="163" spans="1:52">
      <c r="A163" s="23" t="str">
        <f>C163&amp;"x"&amp;TEXT(COUNTIF(C$5:C162,C163)+1,0)</f>
        <v>C2x2</v>
      </c>
      <c r="B163" s="24" t="str">
        <f>D163&amp;"x"&amp;TEXT(COUNTIF(D$5:D162,D163)+1,0)</f>
        <v>C2x2</v>
      </c>
      <c r="C163" s="25" t="s">
        <v>291</v>
      </c>
      <c r="D163" s="25" t="s">
        <v>291</v>
      </c>
      <c r="E163" s="130"/>
      <c r="F163" s="25" t="s">
        <v>46</v>
      </c>
      <c r="G163" s="188" t="s">
        <v>648</v>
      </c>
      <c r="H163" s="188" t="s">
        <v>649</v>
      </c>
      <c r="I163" s="188" t="s">
        <v>650</v>
      </c>
      <c r="J163" s="156">
        <v>39538</v>
      </c>
      <c r="K163" s="130"/>
      <c r="L163" s="26"/>
      <c r="M163" s="281" t="str">
        <f t="shared" si="42"/>
        <v>0</v>
      </c>
      <c r="N163" s="26"/>
      <c r="O163" s="186" t="str">
        <f t="shared" si="43"/>
        <v>0</v>
      </c>
      <c r="P163" s="26" t="s">
        <v>334</v>
      </c>
      <c r="Q163" s="26" t="s">
        <v>334</v>
      </c>
      <c r="R163" s="270"/>
      <c r="S163" s="282" t="str">
        <f t="shared" si="44"/>
        <v>C2</v>
      </c>
      <c r="T163" s="153"/>
      <c r="U163" s="27"/>
      <c r="V163" s="27"/>
      <c r="W163" s="271"/>
      <c r="X163" s="27"/>
      <c r="Y163" s="279"/>
      <c r="Z163" s="275">
        <f t="shared" si="45"/>
        <v>12.75</v>
      </c>
      <c r="AA163" s="276"/>
      <c r="AB163" s="276"/>
      <c r="AC163" s="276"/>
      <c r="AD163" s="276"/>
      <c r="AE163" s="276"/>
      <c r="AF163" s="277" t="str">
        <f t="shared" si="46"/>
        <v>NCX19J3</v>
      </c>
      <c r="AG163" s="277" t="str">
        <f t="shared" si="47"/>
        <v>NCX19J3</v>
      </c>
      <c r="AH163" s="277" t="str">
        <f t="shared" si="48"/>
        <v>D1</v>
      </c>
      <c r="AI163" s="277" t="str">
        <f t="shared" si="49"/>
        <v>D1</v>
      </c>
      <c r="AJ163" s="277" t="str">
        <f t="shared" si="50"/>
        <v/>
      </c>
      <c r="AK163" s="277" t="str">
        <f t="shared" si="51"/>
        <v>C2</v>
      </c>
      <c r="AL163" s="100"/>
      <c r="AT163" s="227" t="str">
        <f t="shared" si="52"/>
        <v>C2</v>
      </c>
      <c r="AU163" s="227" t="str">
        <f t="shared" si="53"/>
        <v>C2</v>
      </c>
      <c r="AW163" s="232">
        <f t="shared" si="54"/>
        <v>0</v>
      </c>
      <c r="AX163" s="232">
        <f t="shared" si="55"/>
        <v>0</v>
      </c>
      <c r="AY163" s="232">
        <f t="shared" si="56"/>
        <v>0</v>
      </c>
      <c r="AZ163" s="232">
        <f t="shared" si="57"/>
        <v>0</v>
      </c>
    </row>
    <row r="164" spans="1:52">
      <c r="A164" s="23" t="str">
        <f>C164&amp;"x"&amp;TEXT(COUNTIF(C$5:C163,C164)+1,0)</f>
        <v>C2x3</v>
      </c>
      <c r="B164" s="24" t="str">
        <f>D164&amp;"x"&amp;TEXT(COUNTIF(D$5:D163,D164)+1,0)</f>
        <v>C2x3</v>
      </c>
      <c r="C164" s="25" t="s">
        <v>291</v>
      </c>
      <c r="D164" s="25" t="s">
        <v>291</v>
      </c>
      <c r="E164" s="130"/>
      <c r="F164" s="25" t="s">
        <v>46</v>
      </c>
      <c r="G164" s="188" t="s">
        <v>651</v>
      </c>
      <c r="H164" s="188" t="s">
        <v>652</v>
      </c>
      <c r="I164" s="188" t="s">
        <v>653</v>
      </c>
      <c r="J164" s="156">
        <v>39562</v>
      </c>
      <c r="K164" s="130"/>
      <c r="L164" s="26"/>
      <c r="M164" s="281" t="str">
        <f t="shared" si="42"/>
        <v>0</v>
      </c>
      <c r="N164" s="26"/>
      <c r="O164" s="186" t="str">
        <f t="shared" si="43"/>
        <v>0</v>
      </c>
      <c r="P164" s="26" t="s">
        <v>334</v>
      </c>
      <c r="Q164" s="26" t="s">
        <v>334</v>
      </c>
      <c r="R164" s="270"/>
      <c r="S164" s="282" t="str">
        <f t="shared" si="44"/>
        <v>C2</v>
      </c>
      <c r="T164" s="153"/>
      <c r="U164" s="27"/>
      <c r="V164" s="27"/>
      <c r="W164" s="271"/>
      <c r="X164" s="27"/>
      <c r="Y164" s="279"/>
      <c r="Z164" s="275">
        <f t="shared" si="45"/>
        <v>12.69</v>
      </c>
      <c r="AA164" s="276"/>
      <c r="AB164" s="276"/>
      <c r="AC164" s="276"/>
      <c r="AD164" s="276"/>
      <c r="AE164" s="276"/>
      <c r="AF164" s="277" t="str">
        <f t="shared" si="46"/>
        <v>NCX19J3</v>
      </c>
      <c r="AG164" s="277" t="str">
        <f t="shared" si="47"/>
        <v>NCX19J3</v>
      </c>
      <c r="AH164" s="277" t="str">
        <f t="shared" si="48"/>
        <v>D1</v>
      </c>
      <c r="AI164" s="277" t="str">
        <f t="shared" si="49"/>
        <v>D1</v>
      </c>
      <c r="AJ164" s="277" t="str">
        <f t="shared" si="50"/>
        <v/>
      </c>
      <c r="AK164" s="277" t="str">
        <f t="shared" si="51"/>
        <v>C2</v>
      </c>
      <c r="AL164" s="100"/>
      <c r="AT164" s="227" t="str">
        <f t="shared" si="52"/>
        <v>C2</v>
      </c>
      <c r="AU164" s="227" t="str">
        <f t="shared" si="53"/>
        <v>C2</v>
      </c>
      <c r="AW164" s="232">
        <f t="shared" si="54"/>
        <v>0</v>
      </c>
      <c r="AX164" s="232">
        <f t="shared" si="55"/>
        <v>0</v>
      </c>
      <c r="AY164" s="232">
        <f t="shared" si="56"/>
        <v>0</v>
      </c>
      <c r="AZ164" s="232">
        <f t="shared" si="57"/>
        <v>0</v>
      </c>
    </row>
    <row r="165" spans="1:52">
      <c r="A165" s="23" t="str">
        <f>C165&amp;"x"&amp;TEXT(COUNTIF(C$5:C164,C165)+1,0)</f>
        <v>C2x4</v>
      </c>
      <c r="B165" s="24" t="str">
        <f>D165&amp;"x"&amp;TEXT(COUNTIF(D$5:D164,D165)+1,0)</f>
        <v>C2x4</v>
      </c>
      <c r="C165" s="25" t="s">
        <v>291</v>
      </c>
      <c r="D165" s="25" t="s">
        <v>291</v>
      </c>
      <c r="E165" s="130"/>
      <c r="F165" s="25" t="s">
        <v>46</v>
      </c>
      <c r="G165" s="188" t="s">
        <v>654</v>
      </c>
      <c r="H165" s="188" t="s">
        <v>655</v>
      </c>
      <c r="I165" s="188" t="s">
        <v>656</v>
      </c>
      <c r="J165" s="156">
        <v>39589</v>
      </c>
      <c r="K165" s="130"/>
      <c r="L165" s="26"/>
      <c r="M165" s="281" t="str">
        <f t="shared" si="42"/>
        <v>0</v>
      </c>
      <c r="N165" s="26"/>
      <c r="O165" s="186" t="str">
        <f t="shared" si="43"/>
        <v>0</v>
      </c>
      <c r="P165" s="26" t="s">
        <v>334</v>
      </c>
      <c r="Q165" s="26" t="s">
        <v>334</v>
      </c>
      <c r="R165" s="270"/>
      <c r="S165" s="282" t="str">
        <f t="shared" si="44"/>
        <v>C2</v>
      </c>
      <c r="T165" s="153"/>
      <c r="U165" s="27"/>
      <c r="V165" s="27"/>
      <c r="W165" s="271"/>
      <c r="X165" s="27"/>
      <c r="Y165" s="279"/>
      <c r="Z165" s="275">
        <f t="shared" si="45"/>
        <v>12.61</v>
      </c>
      <c r="AA165" s="276"/>
      <c r="AB165" s="276"/>
      <c r="AC165" s="276"/>
      <c r="AD165" s="276"/>
      <c r="AE165" s="276"/>
      <c r="AF165" s="277" t="str">
        <f t="shared" si="46"/>
        <v>NCX19J3</v>
      </c>
      <c r="AG165" s="277" t="str">
        <f t="shared" si="47"/>
        <v>NCX19J3</v>
      </c>
      <c r="AH165" s="277" t="str">
        <f t="shared" si="48"/>
        <v>D1</v>
      </c>
      <c r="AI165" s="277" t="str">
        <f t="shared" si="49"/>
        <v>D1</v>
      </c>
      <c r="AJ165" s="277" t="str">
        <f t="shared" si="50"/>
        <v/>
      </c>
      <c r="AK165" s="277" t="str">
        <f t="shared" si="51"/>
        <v>C2</v>
      </c>
      <c r="AL165" s="100"/>
      <c r="AT165" s="227" t="str">
        <f t="shared" si="52"/>
        <v>C2</v>
      </c>
      <c r="AU165" s="227" t="str">
        <f t="shared" si="53"/>
        <v>C2</v>
      </c>
      <c r="AW165" s="232">
        <f t="shared" si="54"/>
        <v>0</v>
      </c>
      <c r="AX165" s="232">
        <f t="shared" si="55"/>
        <v>0</v>
      </c>
      <c r="AY165" s="232">
        <f t="shared" si="56"/>
        <v>0</v>
      </c>
      <c r="AZ165" s="232">
        <f t="shared" si="57"/>
        <v>0</v>
      </c>
    </row>
    <row r="166" spans="1:52">
      <c r="A166" s="23" t="str">
        <f>C166&amp;"x"&amp;TEXT(COUNTIF(C$5:C165,C166)+1,0)</f>
        <v>C2x5</v>
      </c>
      <c r="B166" s="24" t="str">
        <f>D166&amp;"x"&amp;TEXT(COUNTIF(D$5:D165,D166)+1,0)</f>
        <v>C2x5</v>
      </c>
      <c r="C166" s="25" t="s">
        <v>291</v>
      </c>
      <c r="D166" s="25" t="s">
        <v>291</v>
      </c>
      <c r="E166" s="130"/>
      <c r="F166" s="25" t="s">
        <v>46</v>
      </c>
      <c r="G166" s="188" t="s">
        <v>657</v>
      </c>
      <c r="H166" s="188" t="s">
        <v>658</v>
      </c>
      <c r="I166" s="188" t="s">
        <v>659</v>
      </c>
      <c r="J166" s="156">
        <v>39629</v>
      </c>
      <c r="K166" s="130"/>
      <c r="L166" s="26"/>
      <c r="M166" s="281" t="str">
        <f t="shared" si="42"/>
        <v>0</v>
      </c>
      <c r="N166" s="26"/>
      <c r="O166" s="186" t="str">
        <f t="shared" si="43"/>
        <v>0</v>
      </c>
      <c r="P166" s="26" t="s">
        <v>334</v>
      </c>
      <c r="Q166" s="26" t="s">
        <v>334</v>
      </c>
      <c r="R166" s="270"/>
      <c r="S166" s="282" t="str">
        <f t="shared" si="44"/>
        <v>C2</v>
      </c>
      <c r="T166" s="153"/>
      <c r="U166" s="27"/>
      <c r="V166" s="27"/>
      <c r="W166" s="271"/>
      <c r="X166" s="27"/>
      <c r="Y166" s="279"/>
      <c r="Z166" s="275">
        <f t="shared" si="45"/>
        <v>12.5</v>
      </c>
      <c r="AA166" s="276"/>
      <c r="AB166" s="276"/>
      <c r="AC166" s="276"/>
      <c r="AD166" s="276"/>
      <c r="AE166" s="276"/>
      <c r="AF166" s="277" t="str">
        <f t="shared" si="46"/>
        <v>NCX19J3</v>
      </c>
      <c r="AG166" s="277" t="str">
        <f t="shared" si="47"/>
        <v>NCX19J3</v>
      </c>
      <c r="AH166" s="277" t="str">
        <f t="shared" si="48"/>
        <v>D1</v>
      </c>
      <c r="AI166" s="277" t="str">
        <f t="shared" si="49"/>
        <v>D1</v>
      </c>
      <c r="AJ166" s="277" t="str">
        <f t="shared" si="50"/>
        <v/>
      </c>
      <c r="AK166" s="277" t="str">
        <f t="shared" si="51"/>
        <v>C2</v>
      </c>
      <c r="AL166" s="100"/>
      <c r="AT166" s="227" t="str">
        <f t="shared" si="52"/>
        <v>C2</v>
      </c>
      <c r="AU166" s="227" t="str">
        <f t="shared" si="53"/>
        <v>C2</v>
      </c>
      <c r="AW166" s="232">
        <f t="shared" si="54"/>
        <v>0</v>
      </c>
      <c r="AX166" s="232">
        <f t="shared" si="55"/>
        <v>0</v>
      </c>
      <c r="AY166" s="232">
        <f t="shared" si="56"/>
        <v>0</v>
      </c>
      <c r="AZ166" s="232">
        <f t="shared" si="57"/>
        <v>0</v>
      </c>
    </row>
    <row r="167" spans="1:52">
      <c r="A167" s="23" t="str">
        <f>C167&amp;"x"&amp;TEXT(COUNTIF(C$5:C166,C167)+1,0)</f>
        <v>C2x6</v>
      </c>
      <c r="B167" s="24" t="str">
        <f>D167&amp;"x"&amp;TEXT(COUNTIF(D$5:D166,D167)+1,0)</f>
        <v>C2x6</v>
      </c>
      <c r="C167" s="25" t="s">
        <v>291</v>
      </c>
      <c r="D167" s="25" t="s">
        <v>291</v>
      </c>
      <c r="E167" s="130"/>
      <c r="F167" s="25" t="s">
        <v>110</v>
      </c>
      <c r="G167" s="188" t="s">
        <v>660</v>
      </c>
      <c r="H167" s="188" t="s">
        <v>661</v>
      </c>
      <c r="I167" s="188" t="s">
        <v>662</v>
      </c>
      <c r="J167" s="156">
        <v>39018</v>
      </c>
      <c r="K167" s="130"/>
      <c r="L167" s="26"/>
      <c r="M167" s="281" t="str">
        <f t="shared" si="42"/>
        <v>0</v>
      </c>
      <c r="N167" s="26"/>
      <c r="O167" s="186" t="str">
        <f t="shared" si="43"/>
        <v>0</v>
      </c>
      <c r="P167" s="26" t="s">
        <v>291</v>
      </c>
      <c r="Q167" s="26" t="s">
        <v>291</v>
      </c>
      <c r="R167" s="270"/>
      <c r="S167" s="282" t="str">
        <f t="shared" si="44"/>
        <v>C2</v>
      </c>
      <c r="T167" s="153"/>
      <c r="U167" s="27"/>
      <c r="V167" s="27"/>
      <c r="W167" s="271"/>
      <c r="X167" s="27"/>
      <c r="Y167" s="279"/>
      <c r="Z167" s="275">
        <f t="shared" si="45"/>
        <v>14.18</v>
      </c>
      <c r="AA167" s="276"/>
      <c r="AB167" s="276"/>
      <c r="AC167" s="276"/>
      <c r="AD167" s="276"/>
      <c r="AE167" s="276"/>
      <c r="AF167" s="277" t="str">
        <f t="shared" si="46"/>
        <v>NCX19J3</v>
      </c>
      <c r="AG167" s="277" t="str">
        <f t="shared" si="47"/>
        <v>NCX19J3</v>
      </c>
      <c r="AH167" s="277" t="str">
        <f t="shared" si="48"/>
        <v>C2</v>
      </c>
      <c r="AI167" s="277" t="str">
        <f t="shared" si="49"/>
        <v>C2</v>
      </c>
      <c r="AJ167" s="277" t="str">
        <f t="shared" si="50"/>
        <v/>
      </c>
      <c r="AK167" s="277" t="str">
        <f t="shared" si="51"/>
        <v>C2</v>
      </c>
      <c r="AL167" s="100"/>
      <c r="AT167" s="227" t="str">
        <f t="shared" si="52"/>
        <v>C2</v>
      </c>
      <c r="AU167" s="227" t="str">
        <f t="shared" si="53"/>
        <v>C2</v>
      </c>
      <c r="AW167" s="232">
        <f t="shared" si="54"/>
        <v>0</v>
      </c>
      <c r="AX167" s="232">
        <f t="shared" si="55"/>
        <v>0</v>
      </c>
      <c r="AY167" s="232">
        <f t="shared" si="56"/>
        <v>0</v>
      </c>
      <c r="AZ167" s="232">
        <f t="shared" si="57"/>
        <v>0</v>
      </c>
    </row>
    <row r="168" spans="1:52">
      <c r="A168" s="23" t="str">
        <f>C168&amp;"x"&amp;TEXT(COUNTIF(C$5:C167,C168)+1,0)</f>
        <v>C2x7</v>
      </c>
      <c r="B168" s="24" t="str">
        <f>D168&amp;"x"&amp;TEXT(COUNTIF(D$5:D167,D168)+1,0)</f>
        <v>C2x7</v>
      </c>
      <c r="C168" s="25" t="s">
        <v>291</v>
      </c>
      <c r="D168" s="25" t="s">
        <v>291</v>
      </c>
      <c r="E168" s="130"/>
      <c r="F168" s="25" t="s">
        <v>110</v>
      </c>
      <c r="G168" s="188" t="s">
        <v>663</v>
      </c>
      <c r="H168" s="188" t="s">
        <v>664</v>
      </c>
      <c r="I168" s="188" t="s">
        <v>113</v>
      </c>
      <c r="J168" s="156">
        <v>39196</v>
      </c>
      <c r="K168" s="130"/>
      <c r="L168" s="26"/>
      <c r="M168" s="281" t="str">
        <f t="shared" si="42"/>
        <v>0</v>
      </c>
      <c r="N168" s="26"/>
      <c r="O168" s="186" t="str">
        <f t="shared" si="43"/>
        <v>0</v>
      </c>
      <c r="P168" s="26" t="s">
        <v>291</v>
      </c>
      <c r="Q168" s="26" t="s">
        <v>291</v>
      </c>
      <c r="R168" s="270"/>
      <c r="S168" s="282" t="str">
        <f t="shared" si="44"/>
        <v>C2</v>
      </c>
      <c r="T168" s="153"/>
      <c r="U168" s="27"/>
      <c r="V168" s="27"/>
      <c r="W168" s="271"/>
      <c r="X168" s="27"/>
      <c r="Y168" s="279"/>
      <c r="Z168" s="275">
        <f t="shared" si="45"/>
        <v>13.69</v>
      </c>
      <c r="AA168" s="276"/>
      <c r="AB168" s="276"/>
      <c r="AC168" s="276"/>
      <c r="AD168" s="276"/>
      <c r="AE168" s="276"/>
      <c r="AF168" s="277" t="str">
        <f t="shared" si="46"/>
        <v>NCX19J3</v>
      </c>
      <c r="AG168" s="277" t="str">
        <f t="shared" si="47"/>
        <v>NCX19J3</v>
      </c>
      <c r="AH168" s="277" t="str">
        <f t="shared" si="48"/>
        <v>C2</v>
      </c>
      <c r="AI168" s="277" t="str">
        <f t="shared" si="49"/>
        <v>C2</v>
      </c>
      <c r="AJ168" s="277" t="str">
        <f t="shared" si="50"/>
        <v/>
      </c>
      <c r="AK168" s="277" t="str">
        <f t="shared" si="51"/>
        <v>C2</v>
      </c>
      <c r="AL168" s="100"/>
      <c r="AT168" s="227" t="str">
        <f t="shared" si="52"/>
        <v>C2</v>
      </c>
      <c r="AU168" s="227" t="str">
        <f t="shared" si="53"/>
        <v>C2</v>
      </c>
      <c r="AW168" s="232">
        <f t="shared" si="54"/>
        <v>0</v>
      </c>
      <c r="AX168" s="232">
        <f t="shared" si="55"/>
        <v>0</v>
      </c>
      <c r="AY168" s="232">
        <f t="shared" si="56"/>
        <v>0</v>
      </c>
      <c r="AZ168" s="232">
        <f t="shared" si="57"/>
        <v>0</v>
      </c>
    </row>
    <row r="169" spans="1:52">
      <c r="A169" s="23" t="str">
        <f>C169&amp;"x"&amp;TEXT(COUNTIF(C$5:C168,C169)+1,0)</f>
        <v>C2x8</v>
      </c>
      <c r="B169" s="24" t="str">
        <f>D169&amp;"x"&amp;TEXT(COUNTIF(D$5:D168,D169)+1,0)</f>
        <v>C2x8</v>
      </c>
      <c r="C169" s="25" t="s">
        <v>291</v>
      </c>
      <c r="D169" s="25" t="s">
        <v>291</v>
      </c>
      <c r="E169" s="130"/>
      <c r="F169" s="25" t="s">
        <v>110</v>
      </c>
      <c r="G169" s="188" t="s">
        <v>665</v>
      </c>
      <c r="H169" s="188" t="s">
        <v>666</v>
      </c>
      <c r="I169" s="188" t="s">
        <v>667</v>
      </c>
      <c r="J169" s="156">
        <v>39623</v>
      </c>
      <c r="K169" s="130"/>
      <c r="L169" s="26"/>
      <c r="M169" s="281" t="str">
        <f t="shared" si="42"/>
        <v>0</v>
      </c>
      <c r="N169" s="26"/>
      <c r="O169" s="186" t="str">
        <f t="shared" si="43"/>
        <v>0</v>
      </c>
      <c r="P169" s="26" t="s">
        <v>334</v>
      </c>
      <c r="Q169" s="26" t="s">
        <v>334</v>
      </c>
      <c r="R169" s="270"/>
      <c r="S169" s="282" t="str">
        <f t="shared" si="44"/>
        <v>C2</v>
      </c>
      <c r="T169" s="153"/>
      <c r="U169" s="27"/>
      <c r="V169" s="27"/>
      <c r="W169" s="271"/>
      <c r="X169" s="27"/>
      <c r="Y169" s="279"/>
      <c r="Z169" s="275">
        <f t="shared" si="45"/>
        <v>12.52</v>
      </c>
      <c r="AA169" s="276"/>
      <c r="AB169" s="276"/>
      <c r="AC169" s="276"/>
      <c r="AD169" s="276"/>
      <c r="AE169" s="276"/>
      <c r="AF169" s="277" t="str">
        <f t="shared" si="46"/>
        <v>NCX19J3</v>
      </c>
      <c r="AG169" s="277" t="str">
        <f t="shared" si="47"/>
        <v>NCX19J3</v>
      </c>
      <c r="AH169" s="277" t="str">
        <f t="shared" si="48"/>
        <v>D1</v>
      </c>
      <c r="AI169" s="277" t="str">
        <f t="shared" si="49"/>
        <v>D1</v>
      </c>
      <c r="AJ169" s="277" t="str">
        <f t="shared" si="50"/>
        <v/>
      </c>
      <c r="AK169" s="277" t="str">
        <f t="shared" si="51"/>
        <v>C2</v>
      </c>
      <c r="AL169" s="100"/>
      <c r="AT169" s="227" t="str">
        <f t="shared" si="52"/>
        <v>C2</v>
      </c>
      <c r="AU169" s="227" t="str">
        <f t="shared" si="53"/>
        <v>C2</v>
      </c>
      <c r="AW169" s="232">
        <f t="shared" si="54"/>
        <v>0</v>
      </c>
      <c r="AX169" s="232">
        <f t="shared" si="55"/>
        <v>0</v>
      </c>
      <c r="AY169" s="232">
        <f t="shared" si="56"/>
        <v>0</v>
      </c>
      <c r="AZ169" s="232">
        <f t="shared" si="57"/>
        <v>0</v>
      </c>
    </row>
    <row r="170" spans="1:52">
      <c r="A170" s="23" t="str">
        <f>C170&amp;"x"&amp;TEXT(COUNTIF(C$5:C169,C170)+1,0)</f>
        <v>C2x9</v>
      </c>
      <c r="B170" s="24" t="str">
        <f>D170&amp;"x"&amp;TEXT(COUNTIF(D$5:D169,D170)+1,0)</f>
        <v>C2x9</v>
      </c>
      <c r="C170" s="25" t="s">
        <v>291</v>
      </c>
      <c r="D170" s="25" t="s">
        <v>291</v>
      </c>
      <c r="E170" s="130"/>
      <c r="F170" s="25" t="s">
        <v>110</v>
      </c>
      <c r="G170" s="188" t="s">
        <v>668</v>
      </c>
      <c r="H170" s="188" t="s">
        <v>669</v>
      </c>
      <c r="I170" s="188" t="s">
        <v>670</v>
      </c>
      <c r="J170" s="156">
        <v>39655</v>
      </c>
      <c r="K170" s="130"/>
      <c r="L170" s="26"/>
      <c r="M170" s="281" t="str">
        <f t="shared" si="42"/>
        <v>0</v>
      </c>
      <c r="N170" s="26"/>
      <c r="O170" s="186" t="str">
        <f t="shared" si="43"/>
        <v>0</v>
      </c>
      <c r="P170" s="26" t="s">
        <v>334</v>
      </c>
      <c r="Q170" s="26" t="s">
        <v>334</v>
      </c>
      <c r="R170" s="270"/>
      <c r="S170" s="282" t="str">
        <f t="shared" si="44"/>
        <v>C2</v>
      </c>
      <c r="T170" s="153"/>
      <c r="U170" s="27"/>
      <c r="V170" s="27"/>
      <c r="W170" s="271"/>
      <c r="X170" s="27"/>
      <c r="Y170" s="279"/>
      <c r="Z170" s="275">
        <f t="shared" si="45"/>
        <v>12.43</v>
      </c>
      <c r="AA170" s="276"/>
      <c r="AB170" s="276"/>
      <c r="AC170" s="276"/>
      <c r="AD170" s="276"/>
      <c r="AE170" s="276"/>
      <c r="AF170" s="277" t="str">
        <f t="shared" si="46"/>
        <v>NCX19J3</v>
      </c>
      <c r="AG170" s="277" t="str">
        <f t="shared" si="47"/>
        <v>NCX19J3</v>
      </c>
      <c r="AH170" s="277" t="str">
        <f t="shared" si="48"/>
        <v>D1</v>
      </c>
      <c r="AI170" s="277" t="str">
        <f t="shared" si="49"/>
        <v>D1</v>
      </c>
      <c r="AJ170" s="277" t="str">
        <f t="shared" si="50"/>
        <v/>
      </c>
      <c r="AK170" s="277" t="str">
        <f t="shared" si="51"/>
        <v>C2</v>
      </c>
      <c r="AL170" s="100"/>
      <c r="AT170" s="227" t="str">
        <f t="shared" si="52"/>
        <v>C2</v>
      </c>
      <c r="AU170" s="227" t="str">
        <f t="shared" si="53"/>
        <v>C2</v>
      </c>
      <c r="AW170" s="232">
        <f t="shared" si="54"/>
        <v>0</v>
      </c>
      <c r="AX170" s="232">
        <f t="shared" si="55"/>
        <v>0</v>
      </c>
      <c r="AY170" s="232">
        <f t="shared" si="56"/>
        <v>0</v>
      </c>
      <c r="AZ170" s="232">
        <f t="shared" si="57"/>
        <v>0</v>
      </c>
    </row>
    <row r="171" spans="1:52">
      <c r="A171" s="23" t="str">
        <f>C171&amp;"x"&amp;TEXT(COUNTIF(C$5:C170,C171)+1,0)</f>
        <v>C2x10</v>
      </c>
      <c r="B171" s="24" t="str">
        <f>D171&amp;"x"&amp;TEXT(COUNTIF(D$5:D170,D171)+1,0)</f>
        <v>C2x10</v>
      </c>
      <c r="C171" s="25" t="s">
        <v>291</v>
      </c>
      <c r="D171" s="25" t="s">
        <v>291</v>
      </c>
      <c r="E171" s="130"/>
      <c r="F171" s="25" t="s">
        <v>110</v>
      </c>
      <c r="G171" s="188" t="s">
        <v>671</v>
      </c>
      <c r="H171" s="188" t="s">
        <v>672</v>
      </c>
      <c r="I171" s="188" t="s">
        <v>635</v>
      </c>
      <c r="J171" s="156">
        <v>39744</v>
      </c>
      <c r="K171" s="130"/>
      <c r="L171" s="26"/>
      <c r="M171" s="281" t="str">
        <f t="shared" si="42"/>
        <v>0</v>
      </c>
      <c r="N171" s="26"/>
      <c r="O171" s="186" t="str">
        <f t="shared" si="43"/>
        <v>0</v>
      </c>
      <c r="P171" s="26" t="s">
        <v>334</v>
      </c>
      <c r="Q171" s="26" t="s">
        <v>334</v>
      </c>
      <c r="R171" s="270"/>
      <c r="S171" s="282" t="str">
        <f t="shared" si="44"/>
        <v>C2</v>
      </c>
      <c r="T171" s="153"/>
      <c r="U171" s="27"/>
      <c r="V171" s="27"/>
      <c r="W171" s="271"/>
      <c r="X171" s="27"/>
      <c r="Y171" s="279"/>
      <c r="Z171" s="275">
        <f t="shared" si="45"/>
        <v>12.19</v>
      </c>
      <c r="AA171" s="276"/>
      <c r="AB171" s="276"/>
      <c r="AC171" s="276"/>
      <c r="AD171" s="276"/>
      <c r="AE171" s="276"/>
      <c r="AF171" s="277" t="str">
        <f t="shared" si="46"/>
        <v>NCX19J3</v>
      </c>
      <c r="AG171" s="277" t="str">
        <f t="shared" si="47"/>
        <v>NCX19J3</v>
      </c>
      <c r="AH171" s="277" t="str">
        <f t="shared" si="48"/>
        <v>D1</v>
      </c>
      <c r="AI171" s="277" t="str">
        <f t="shared" si="49"/>
        <v>D1</v>
      </c>
      <c r="AJ171" s="277" t="str">
        <f t="shared" si="50"/>
        <v/>
      </c>
      <c r="AK171" s="277" t="str">
        <f t="shared" si="51"/>
        <v>C2</v>
      </c>
      <c r="AL171" s="100"/>
      <c r="AT171" s="227" t="str">
        <f t="shared" si="52"/>
        <v>C2</v>
      </c>
      <c r="AU171" s="227" t="str">
        <f t="shared" si="53"/>
        <v>C2</v>
      </c>
      <c r="AW171" s="232">
        <f t="shared" si="54"/>
        <v>0</v>
      </c>
      <c r="AX171" s="232">
        <f t="shared" si="55"/>
        <v>0</v>
      </c>
      <c r="AY171" s="232">
        <f t="shared" si="56"/>
        <v>0</v>
      </c>
      <c r="AZ171" s="232">
        <f t="shared" si="57"/>
        <v>0</v>
      </c>
    </row>
    <row r="172" spans="1:52">
      <c r="A172" s="23" t="str">
        <f>C172&amp;"x"&amp;TEXT(COUNTIF(C$5:C171,C172)+1,0)</f>
        <v>C3x1</v>
      </c>
      <c r="B172" s="24" t="str">
        <f>D172&amp;"x"&amp;TEXT(COUNTIF(D$5:D171,D172)+1,0)</f>
        <v>C3x1</v>
      </c>
      <c r="C172" s="25" t="s">
        <v>295</v>
      </c>
      <c r="D172" s="25" t="s">
        <v>295</v>
      </c>
      <c r="E172" s="130"/>
      <c r="F172" s="25" t="s">
        <v>46</v>
      </c>
      <c r="G172" s="188" t="s">
        <v>673</v>
      </c>
      <c r="H172" s="188" t="s">
        <v>674</v>
      </c>
      <c r="I172" s="188" t="s">
        <v>675</v>
      </c>
      <c r="J172" s="156">
        <v>39199</v>
      </c>
      <c r="K172" s="130"/>
      <c r="L172" s="26"/>
      <c r="M172" s="281" t="str">
        <f t="shared" si="42"/>
        <v>0</v>
      </c>
      <c r="N172" s="26"/>
      <c r="O172" s="186" t="str">
        <f t="shared" si="43"/>
        <v>0</v>
      </c>
      <c r="P172" s="26" t="s">
        <v>291</v>
      </c>
      <c r="Q172" s="26" t="s">
        <v>291</v>
      </c>
      <c r="R172" s="270"/>
      <c r="S172" s="282" t="str">
        <f t="shared" si="44"/>
        <v>C3</v>
      </c>
      <c r="T172" s="153"/>
      <c r="U172" s="27"/>
      <c r="V172" s="27"/>
      <c r="W172" s="271"/>
      <c r="X172" s="27"/>
      <c r="Y172" s="279"/>
      <c r="Z172" s="275">
        <f t="shared" si="45"/>
        <v>13.68</v>
      </c>
      <c r="AA172" s="276"/>
      <c r="AB172" s="276"/>
      <c r="AC172" s="276"/>
      <c r="AD172" s="276"/>
      <c r="AE172" s="276"/>
      <c r="AF172" s="277" t="str">
        <f t="shared" si="46"/>
        <v>NCX19J3</v>
      </c>
      <c r="AG172" s="277" t="str">
        <f t="shared" si="47"/>
        <v>NCX19J3</v>
      </c>
      <c r="AH172" s="277" t="str">
        <f t="shared" si="48"/>
        <v>C2</v>
      </c>
      <c r="AI172" s="277" t="str">
        <f t="shared" si="49"/>
        <v>C2</v>
      </c>
      <c r="AJ172" s="277" t="str">
        <f t="shared" si="50"/>
        <v/>
      </c>
      <c r="AK172" s="277" t="str">
        <f t="shared" si="51"/>
        <v>C3</v>
      </c>
      <c r="AL172" s="100"/>
      <c r="AT172" s="227" t="str">
        <f t="shared" si="52"/>
        <v>C3</v>
      </c>
      <c r="AU172" s="227" t="str">
        <f t="shared" si="53"/>
        <v>C3</v>
      </c>
      <c r="AW172" s="232">
        <f t="shared" si="54"/>
        <v>0</v>
      </c>
      <c r="AX172" s="232">
        <f t="shared" si="55"/>
        <v>0</v>
      </c>
      <c r="AY172" s="232">
        <f t="shared" si="56"/>
        <v>0</v>
      </c>
      <c r="AZ172" s="232">
        <f t="shared" si="57"/>
        <v>0</v>
      </c>
    </row>
    <row r="173" spans="1:52">
      <c r="A173" s="23" t="str">
        <f>C173&amp;"x"&amp;TEXT(COUNTIF(C$5:C172,C173)+1,0)</f>
        <v>C3x2</v>
      </c>
      <c r="B173" s="24" t="str">
        <f>D173&amp;"x"&amp;TEXT(COUNTIF(D$5:D172,D173)+1,0)</f>
        <v>C3x2</v>
      </c>
      <c r="C173" s="25" t="s">
        <v>295</v>
      </c>
      <c r="D173" s="25" t="s">
        <v>295</v>
      </c>
      <c r="E173" s="130"/>
      <c r="F173" s="25" t="s">
        <v>46</v>
      </c>
      <c r="G173" s="188" t="s">
        <v>676</v>
      </c>
      <c r="H173" s="188" t="s">
        <v>677</v>
      </c>
      <c r="I173" s="188" t="s">
        <v>606</v>
      </c>
      <c r="J173" s="156">
        <v>39274</v>
      </c>
      <c r="K173" s="130"/>
      <c r="L173" s="26"/>
      <c r="M173" s="281" t="str">
        <f t="shared" si="42"/>
        <v>0</v>
      </c>
      <c r="N173" s="26"/>
      <c r="O173" s="186" t="str">
        <f t="shared" si="43"/>
        <v>0</v>
      </c>
      <c r="P173" s="26" t="s">
        <v>291</v>
      </c>
      <c r="Q173" s="26" t="s">
        <v>291</v>
      </c>
      <c r="R173" s="270"/>
      <c r="S173" s="282" t="str">
        <f t="shared" si="44"/>
        <v>C3</v>
      </c>
      <c r="T173" s="153"/>
      <c r="U173" s="27"/>
      <c r="V173" s="27"/>
      <c r="W173" s="271"/>
      <c r="X173" s="27"/>
      <c r="Y173" s="279"/>
      <c r="Z173" s="275">
        <f t="shared" si="45"/>
        <v>13.48</v>
      </c>
      <c r="AA173" s="276"/>
      <c r="AB173" s="276"/>
      <c r="AC173" s="276"/>
      <c r="AD173" s="276"/>
      <c r="AE173" s="276"/>
      <c r="AF173" s="277" t="str">
        <f t="shared" si="46"/>
        <v>NCX19J3</v>
      </c>
      <c r="AG173" s="277" t="str">
        <f t="shared" si="47"/>
        <v>NCX19J3</v>
      </c>
      <c r="AH173" s="277" t="str">
        <f t="shared" si="48"/>
        <v>C2</v>
      </c>
      <c r="AI173" s="277" t="str">
        <f t="shared" si="49"/>
        <v>C2</v>
      </c>
      <c r="AJ173" s="277" t="str">
        <f t="shared" si="50"/>
        <v/>
      </c>
      <c r="AK173" s="277" t="str">
        <f t="shared" si="51"/>
        <v>C3</v>
      </c>
      <c r="AL173" s="100"/>
      <c r="AT173" s="227" t="str">
        <f t="shared" si="52"/>
        <v>C3</v>
      </c>
      <c r="AU173" s="227" t="str">
        <f t="shared" si="53"/>
        <v>C3</v>
      </c>
      <c r="AW173" s="232">
        <f t="shared" si="54"/>
        <v>0</v>
      </c>
      <c r="AX173" s="232">
        <f t="shared" si="55"/>
        <v>0</v>
      </c>
      <c r="AY173" s="232">
        <f t="shared" si="56"/>
        <v>0</v>
      </c>
      <c r="AZ173" s="232">
        <f t="shared" si="57"/>
        <v>0</v>
      </c>
    </row>
    <row r="174" spans="1:52">
      <c r="A174" s="23" t="str">
        <f>C174&amp;"x"&amp;TEXT(COUNTIF(C$5:C173,C174)+1,0)</f>
        <v>C3x3</v>
      </c>
      <c r="B174" s="24" t="str">
        <f>D174&amp;"x"&amp;TEXT(COUNTIF(D$5:D173,D174)+1,0)</f>
        <v>C3x3</v>
      </c>
      <c r="C174" s="25" t="s">
        <v>295</v>
      </c>
      <c r="D174" s="25" t="s">
        <v>295</v>
      </c>
      <c r="E174" s="130"/>
      <c r="F174" s="25" t="s">
        <v>46</v>
      </c>
      <c r="G174" s="188" t="s">
        <v>678</v>
      </c>
      <c r="H174" s="188" t="s">
        <v>679</v>
      </c>
      <c r="I174" s="188" t="s">
        <v>680</v>
      </c>
      <c r="J174" s="156">
        <v>39635</v>
      </c>
      <c r="K174" s="130"/>
      <c r="L174" s="26"/>
      <c r="M174" s="281" t="str">
        <f t="shared" si="42"/>
        <v>0</v>
      </c>
      <c r="N174" s="26"/>
      <c r="O174" s="186" t="str">
        <f t="shared" si="43"/>
        <v>0</v>
      </c>
      <c r="P174" s="26" t="s">
        <v>338</v>
      </c>
      <c r="Q174" s="26" t="s">
        <v>338</v>
      </c>
      <c r="R174" s="270"/>
      <c r="S174" s="282" t="str">
        <f t="shared" si="44"/>
        <v>C3</v>
      </c>
      <c r="T174" s="153"/>
      <c r="U174" s="27"/>
      <c r="V174" s="27"/>
      <c r="W174" s="271"/>
      <c r="X174" s="27"/>
      <c r="Y174" s="279"/>
      <c r="Z174" s="275">
        <f t="shared" si="45"/>
        <v>12.49</v>
      </c>
      <c r="AA174" s="276"/>
      <c r="AB174" s="276"/>
      <c r="AC174" s="276"/>
      <c r="AD174" s="276"/>
      <c r="AE174" s="276"/>
      <c r="AF174" s="277" t="str">
        <f t="shared" si="46"/>
        <v>NCX19J3</v>
      </c>
      <c r="AG174" s="277" t="str">
        <f t="shared" si="47"/>
        <v>NCX19J3</v>
      </c>
      <c r="AH174" s="277" t="str">
        <f t="shared" si="48"/>
        <v>D2</v>
      </c>
      <c r="AI174" s="277" t="str">
        <f t="shared" si="49"/>
        <v>D2</v>
      </c>
      <c r="AJ174" s="277" t="str">
        <f t="shared" si="50"/>
        <v/>
      </c>
      <c r="AK174" s="277" t="str">
        <f t="shared" si="51"/>
        <v>C3</v>
      </c>
      <c r="AL174" s="100"/>
      <c r="AT174" s="227" t="str">
        <f t="shared" si="52"/>
        <v>C3</v>
      </c>
      <c r="AU174" s="227" t="str">
        <f t="shared" si="53"/>
        <v>C3</v>
      </c>
      <c r="AW174" s="232">
        <f t="shared" si="54"/>
        <v>0</v>
      </c>
      <c r="AX174" s="232">
        <f t="shared" si="55"/>
        <v>0</v>
      </c>
      <c r="AY174" s="232">
        <f t="shared" si="56"/>
        <v>0</v>
      </c>
      <c r="AZ174" s="232">
        <f t="shared" si="57"/>
        <v>0</v>
      </c>
    </row>
    <row r="175" spans="1:52">
      <c r="A175" s="23" t="str">
        <f>C175&amp;"x"&amp;TEXT(COUNTIF(C$5:C174,C175)+1,0)</f>
        <v>C3x4</v>
      </c>
      <c r="B175" s="24" t="str">
        <f>D175&amp;"x"&amp;TEXT(COUNTIF(D$5:D174,D175)+1,0)</f>
        <v>C3x4</v>
      </c>
      <c r="C175" s="25" t="s">
        <v>295</v>
      </c>
      <c r="D175" s="25" t="s">
        <v>295</v>
      </c>
      <c r="E175" s="130"/>
      <c r="F175" s="25" t="s">
        <v>46</v>
      </c>
      <c r="G175" s="188" t="s">
        <v>681</v>
      </c>
      <c r="H175" s="188" t="s">
        <v>682</v>
      </c>
      <c r="I175" s="188" t="s">
        <v>683</v>
      </c>
      <c r="J175" s="156">
        <v>39637</v>
      </c>
      <c r="K175" s="130"/>
      <c r="L175" s="26"/>
      <c r="M175" s="281" t="str">
        <f t="shared" si="42"/>
        <v>0</v>
      </c>
      <c r="N175" s="26"/>
      <c r="O175" s="186" t="str">
        <f t="shared" si="43"/>
        <v>0</v>
      </c>
      <c r="P175" s="26" t="s">
        <v>338</v>
      </c>
      <c r="Q175" s="26" t="s">
        <v>338</v>
      </c>
      <c r="R175" s="270"/>
      <c r="S175" s="282" t="str">
        <f t="shared" si="44"/>
        <v>C3</v>
      </c>
      <c r="T175" s="153"/>
      <c r="U175" s="27"/>
      <c r="V175" s="27"/>
      <c r="W175" s="271"/>
      <c r="X175" s="27"/>
      <c r="Y175" s="279"/>
      <c r="Z175" s="275">
        <f t="shared" si="45"/>
        <v>12.48</v>
      </c>
      <c r="AA175" s="276"/>
      <c r="AB175" s="276"/>
      <c r="AC175" s="276"/>
      <c r="AD175" s="276"/>
      <c r="AE175" s="276"/>
      <c r="AF175" s="277" t="str">
        <f t="shared" si="46"/>
        <v>NCX19J3</v>
      </c>
      <c r="AG175" s="277" t="str">
        <f t="shared" si="47"/>
        <v>NCX19J3</v>
      </c>
      <c r="AH175" s="277" t="str">
        <f t="shared" si="48"/>
        <v>D2</v>
      </c>
      <c r="AI175" s="277" t="str">
        <f t="shared" si="49"/>
        <v>D2</v>
      </c>
      <c r="AJ175" s="277" t="str">
        <f t="shared" si="50"/>
        <v/>
      </c>
      <c r="AK175" s="277" t="str">
        <f t="shared" si="51"/>
        <v>C3</v>
      </c>
      <c r="AL175" s="100"/>
      <c r="AT175" s="227" t="str">
        <f t="shared" si="52"/>
        <v>C3</v>
      </c>
      <c r="AU175" s="227" t="str">
        <f t="shared" si="53"/>
        <v>C3</v>
      </c>
      <c r="AW175" s="232">
        <f t="shared" si="54"/>
        <v>0</v>
      </c>
      <c r="AX175" s="232">
        <f t="shared" si="55"/>
        <v>0</v>
      </c>
      <c r="AY175" s="232">
        <f t="shared" si="56"/>
        <v>0</v>
      </c>
      <c r="AZ175" s="232">
        <f t="shared" si="57"/>
        <v>0</v>
      </c>
    </row>
    <row r="176" spans="1:52">
      <c r="A176" s="23" t="str">
        <f>C176&amp;"x"&amp;TEXT(COUNTIF(C$5:C175,C176)+1,0)</f>
        <v>C3x5</v>
      </c>
      <c r="B176" s="24" t="str">
        <f>D176&amp;"x"&amp;TEXT(COUNTIF(D$5:D175,D176)+1,0)</f>
        <v>C3x5</v>
      </c>
      <c r="C176" s="25" t="s">
        <v>295</v>
      </c>
      <c r="D176" s="25" t="s">
        <v>295</v>
      </c>
      <c r="E176" s="130"/>
      <c r="F176" s="25" t="s">
        <v>46</v>
      </c>
      <c r="G176" s="188" t="s">
        <v>684</v>
      </c>
      <c r="H176" s="188" t="s">
        <v>685</v>
      </c>
      <c r="I176" s="188" t="s">
        <v>686</v>
      </c>
      <c r="J176" s="156">
        <v>39751</v>
      </c>
      <c r="K176" s="130"/>
      <c r="L176" s="26"/>
      <c r="M176" s="281" t="str">
        <f t="shared" si="42"/>
        <v>0</v>
      </c>
      <c r="N176" s="26"/>
      <c r="O176" s="186" t="str">
        <f t="shared" si="43"/>
        <v>0</v>
      </c>
      <c r="P176" s="26" t="s">
        <v>338</v>
      </c>
      <c r="Q176" s="26" t="s">
        <v>338</v>
      </c>
      <c r="R176" s="270"/>
      <c r="S176" s="282" t="str">
        <f t="shared" si="44"/>
        <v>C3</v>
      </c>
      <c r="T176" s="153"/>
      <c r="U176" s="27"/>
      <c r="V176" s="27"/>
      <c r="W176" s="271"/>
      <c r="X176" s="27"/>
      <c r="Y176" s="279"/>
      <c r="Z176" s="275">
        <f t="shared" si="45"/>
        <v>12.17</v>
      </c>
      <c r="AA176" s="276"/>
      <c r="AB176" s="276"/>
      <c r="AC176" s="276"/>
      <c r="AD176" s="276"/>
      <c r="AE176" s="276"/>
      <c r="AF176" s="277" t="str">
        <f t="shared" si="46"/>
        <v>NCX19J3</v>
      </c>
      <c r="AG176" s="277" t="str">
        <f t="shared" si="47"/>
        <v>NCX19J3</v>
      </c>
      <c r="AH176" s="277" t="str">
        <f t="shared" si="48"/>
        <v>D2</v>
      </c>
      <c r="AI176" s="277" t="str">
        <f t="shared" si="49"/>
        <v>D2</v>
      </c>
      <c r="AJ176" s="277" t="str">
        <f t="shared" si="50"/>
        <v/>
      </c>
      <c r="AK176" s="277" t="str">
        <f t="shared" si="51"/>
        <v>C3</v>
      </c>
      <c r="AL176" s="100"/>
      <c r="AT176" s="227" t="str">
        <f t="shared" si="52"/>
        <v>C3</v>
      </c>
      <c r="AU176" s="227" t="str">
        <f t="shared" si="53"/>
        <v>C3</v>
      </c>
      <c r="AW176" s="232">
        <f t="shared" si="54"/>
        <v>0</v>
      </c>
      <c r="AX176" s="232">
        <f t="shared" si="55"/>
        <v>0</v>
      </c>
      <c r="AY176" s="232">
        <f t="shared" si="56"/>
        <v>0</v>
      </c>
      <c r="AZ176" s="232">
        <f t="shared" si="57"/>
        <v>0</v>
      </c>
    </row>
    <row r="177" spans="1:52">
      <c r="A177" s="23" t="str">
        <f>C177&amp;"x"&amp;TEXT(COUNTIF(C$5:C176,C177)+1,0)</f>
        <v>C3x6</v>
      </c>
      <c r="B177" s="24" t="str">
        <f>D177&amp;"x"&amp;TEXT(COUNTIF(D$5:D176,D177)+1,0)</f>
        <v>C3x6</v>
      </c>
      <c r="C177" s="25" t="s">
        <v>295</v>
      </c>
      <c r="D177" s="25" t="s">
        <v>295</v>
      </c>
      <c r="E177" s="130"/>
      <c r="F177" s="25" t="s">
        <v>46</v>
      </c>
      <c r="G177" s="188" t="s">
        <v>687</v>
      </c>
      <c r="H177" s="188" t="s">
        <v>688</v>
      </c>
      <c r="I177" s="188" t="s">
        <v>689</v>
      </c>
      <c r="J177" s="156">
        <v>39804</v>
      </c>
      <c r="K177" s="130"/>
      <c r="L177" s="26"/>
      <c r="M177" s="281" t="str">
        <f t="shared" si="42"/>
        <v>0</v>
      </c>
      <c r="N177" s="26"/>
      <c r="O177" s="186" t="str">
        <f t="shared" si="43"/>
        <v>0</v>
      </c>
      <c r="P177" s="26" t="s">
        <v>338</v>
      </c>
      <c r="Q177" s="26" t="s">
        <v>338</v>
      </c>
      <c r="R177" s="270"/>
      <c r="S177" s="282" t="str">
        <f t="shared" si="44"/>
        <v>C3</v>
      </c>
      <c r="T177" s="153"/>
      <c r="U177" s="27"/>
      <c r="V177" s="27"/>
      <c r="W177" s="271"/>
      <c r="X177" s="27"/>
      <c r="Y177" s="279"/>
      <c r="Z177" s="275">
        <f t="shared" si="45"/>
        <v>12.02</v>
      </c>
      <c r="AA177" s="276"/>
      <c r="AB177" s="276"/>
      <c r="AC177" s="276"/>
      <c r="AD177" s="276"/>
      <c r="AE177" s="276"/>
      <c r="AF177" s="277" t="str">
        <f t="shared" si="46"/>
        <v>NCX19J3</v>
      </c>
      <c r="AG177" s="277" t="str">
        <f t="shared" si="47"/>
        <v>NCX19J3</v>
      </c>
      <c r="AH177" s="277" t="str">
        <f t="shared" si="48"/>
        <v>D2</v>
      </c>
      <c r="AI177" s="277" t="str">
        <f t="shared" si="49"/>
        <v>D2</v>
      </c>
      <c r="AJ177" s="277" t="str">
        <f t="shared" si="50"/>
        <v/>
      </c>
      <c r="AK177" s="277" t="str">
        <f t="shared" si="51"/>
        <v>C3</v>
      </c>
      <c r="AL177" s="100"/>
      <c r="AT177" s="227" t="str">
        <f t="shared" si="52"/>
        <v>C3</v>
      </c>
      <c r="AU177" s="227" t="str">
        <f t="shared" si="53"/>
        <v>C3</v>
      </c>
      <c r="AW177" s="232">
        <f t="shared" si="54"/>
        <v>0</v>
      </c>
      <c r="AX177" s="232">
        <f t="shared" si="55"/>
        <v>0</v>
      </c>
      <c r="AY177" s="232">
        <f t="shared" si="56"/>
        <v>0</v>
      </c>
      <c r="AZ177" s="232">
        <f t="shared" si="57"/>
        <v>0</v>
      </c>
    </row>
    <row r="178" spans="1:52">
      <c r="A178" s="23" t="str">
        <f>C178&amp;"x"&amp;TEXT(COUNTIF(C$5:C177,C178)+1,0)</f>
        <v>C3x7</v>
      </c>
      <c r="B178" s="24" t="str">
        <f>D178&amp;"x"&amp;TEXT(COUNTIF(D$5:D177,D178)+1,0)</f>
        <v>C3x7</v>
      </c>
      <c r="C178" s="25" t="s">
        <v>295</v>
      </c>
      <c r="D178" s="25" t="s">
        <v>295</v>
      </c>
      <c r="E178" s="130"/>
      <c r="F178" s="25" t="s">
        <v>110</v>
      </c>
      <c r="G178" s="188" t="s">
        <v>690</v>
      </c>
      <c r="H178" s="188" t="s">
        <v>691</v>
      </c>
      <c r="I178" s="188" t="s">
        <v>692</v>
      </c>
      <c r="J178" s="156">
        <v>39346</v>
      </c>
      <c r="K178" s="130"/>
      <c r="L178" s="26"/>
      <c r="M178" s="281" t="str">
        <f t="shared" si="42"/>
        <v>0</v>
      </c>
      <c r="N178" s="26"/>
      <c r="O178" s="186" t="str">
        <f t="shared" si="43"/>
        <v>0</v>
      </c>
      <c r="P178" s="26" t="s">
        <v>291</v>
      </c>
      <c r="Q178" s="26" t="s">
        <v>291</v>
      </c>
      <c r="R178" s="270"/>
      <c r="S178" s="282" t="str">
        <f t="shared" si="44"/>
        <v>C3</v>
      </c>
      <c r="T178" s="153"/>
      <c r="U178" s="27"/>
      <c r="V178" s="27"/>
      <c r="W178" s="271"/>
      <c r="X178" s="27"/>
      <c r="Y178" s="279"/>
      <c r="Z178" s="275">
        <f t="shared" si="45"/>
        <v>13.28</v>
      </c>
      <c r="AA178" s="276"/>
      <c r="AB178" s="276"/>
      <c r="AC178" s="276"/>
      <c r="AD178" s="276"/>
      <c r="AE178" s="276"/>
      <c r="AF178" s="277" t="str">
        <f t="shared" si="46"/>
        <v>NCX19J3</v>
      </c>
      <c r="AG178" s="277" t="str">
        <f t="shared" si="47"/>
        <v>NCX19J3</v>
      </c>
      <c r="AH178" s="277" t="str">
        <f t="shared" si="48"/>
        <v>C2</v>
      </c>
      <c r="AI178" s="277" t="str">
        <f t="shared" si="49"/>
        <v>C2</v>
      </c>
      <c r="AJ178" s="277" t="str">
        <f t="shared" si="50"/>
        <v/>
      </c>
      <c r="AK178" s="277" t="str">
        <f t="shared" si="51"/>
        <v>C3</v>
      </c>
      <c r="AL178" s="100"/>
      <c r="AT178" s="227" t="str">
        <f t="shared" si="52"/>
        <v>C3</v>
      </c>
      <c r="AU178" s="227" t="str">
        <f t="shared" si="53"/>
        <v>C3</v>
      </c>
      <c r="AW178" s="232">
        <f t="shared" si="54"/>
        <v>0</v>
      </c>
      <c r="AX178" s="232">
        <f t="shared" si="55"/>
        <v>0</v>
      </c>
      <c r="AY178" s="232">
        <f t="shared" si="56"/>
        <v>0</v>
      </c>
      <c r="AZ178" s="232">
        <f t="shared" si="57"/>
        <v>0</v>
      </c>
    </row>
    <row r="179" spans="1:52">
      <c r="A179" s="23" t="str">
        <f>C179&amp;"x"&amp;TEXT(COUNTIF(C$5:C178,C179)+1,0)</f>
        <v>C3x8</v>
      </c>
      <c r="B179" s="24" t="str">
        <f>D179&amp;"x"&amp;TEXT(COUNTIF(D$5:D178,D179)+1,0)</f>
        <v>C3x8</v>
      </c>
      <c r="C179" s="25" t="s">
        <v>295</v>
      </c>
      <c r="D179" s="25" t="s">
        <v>295</v>
      </c>
      <c r="E179" s="130"/>
      <c r="F179" s="25" t="s">
        <v>110</v>
      </c>
      <c r="G179" s="188" t="s">
        <v>693</v>
      </c>
      <c r="H179" s="188" t="s">
        <v>694</v>
      </c>
      <c r="I179" s="188" t="s">
        <v>695</v>
      </c>
      <c r="J179" s="156">
        <v>39629</v>
      </c>
      <c r="K179" s="130"/>
      <c r="L179" s="26"/>
      <c r="M179" s="281" t="str">
        <f t="shared" si="42"/>
        <v>0</v>
      </c>
      <c r="N179" s="26"/>
      <c r="O179" s="186" t="str">
        <f t="shared" si="43"/>
        <v>0</v>
      </c>
      <c r="P179" s="26" t="s">
        <v>338</v>
      </c>
      <c r="Q179" s="26" t="s">
        <v>338</v>
      </c>
      <c r="R179" s="270"/>
      <c r="S179" s="282" t="str">
        <f t="shared" si="44"/>
        <v>C3</v>
      </c>
      <c r="T179" s="153"/>
      <c r="U179" s="27"/>
      <c r="V179" s="27"/>
      <c r="W179" s="271"/>
      <c r="X179" s="27"/>
      <c r="Y179" s="279"/>
      <c r="Z179" s="275">
        <f t="shared" si="45"/>
        <v>12.5</v>
      </c>
      <c r="AA179" s="276"/>
      <c r="AB179" s="276"/>
      <c r="AC179" s="276"/>
      <c r="AD179" s="276"/>
      <c r="AE179" s="276"/>
      <c r="AF179" s="277" t="str">
        <f t="shared" si="46"/>
        <v>NCX19J3</v>
      </c>
      <c r="AG179" s="277" t="str">
        <f t="shared" si="47"/>
        <v>NCX19J3</v>
      </c>
      <c r="AH179" s="277" t="str">
        <f t="shared" si="48"/>
        <v>D2</v>
      </c>
      <c r="AI179" s="277" t="str">
        <f t="shared" si="49"/>
        <v>D2</v>
      </c>
      <c r="AJ179" s="277" t="str">
        <f t="shared" si="50"/>
        <v/>
      </c>
      <c r="AK179" s="277" t="str">
        <f t="shared" si="51"/>
        <v>C3</v>
      </c>
      <c r="AL179" s="100"/>
      <c r="AT179" s="227" t="str">
        <f t="shared" si="52"/>
        <v>C3</v>
      </c>
      <c r="AU179" s="227" t="str">
        <f t="shared" si="53"/>
        <v>C3</v>
      </c>
      <c r="AW179" s="232">
        <f t="shared" si="54"/>
        <v>0</v>
      </c>
      <c r="AX179" s="232">
        <f t="shared" si="55"/>
        <v>0</v>
      </c>
      <c r="AY179" s="232">
        <f t="shared" si="56"/>
        <v>0</v>
      </c>
      <c r="AZ179" s="232">
        <f t="shared" si="57"/>
        <v>0</v>
      </c>
    </row>
    <row r="180" spans="1:52">
      <c r="A180" s="23" t="str">
        <f>C180&amp;"x"&amp;TEXT(COUNTIF(C$5:C179,C180)+1,0)</f>
        <v>C3x9</v>
      </c>
      <c r="B180" s="24" t="str">
        <f>D180&amp;"x"&amp;TEXT(COUNTIF(D$5:D179,D180)+1,0)</f>
        <v>C3x9</v>
      </c>
      <c r="C180" s="25" t="s">
        <v>295</v>
      </c>
      <c r="D180" s="25" t="s">
        <v>295</v>
      </c>
      <c r="E180" s="130"/>
      <c r="F180" s="25" t="s">
        <v>110</v>
      </c>
      <c r="G180" s="188" t="s">
        <v>696</v>
      </c>
      <c r="H180" s="188" t="s">
        <v>697</v>
      </c>
      <c r="I180" s="188" t="s">
        <v>698</v>
      </c>
      <c r="J180" s="156">
        <v>39646</v>
      </c>
      <c r="K180" s="130"/>
      <c r="L180" s="26"/>
      <c r="M180" s="281" t="str">
        <f t="shared" si="42"/>
        <v>0</v>
      </c>
      <c r="N180" s="26"/>
      <c r="O180" s="186" t="str">
        <f t="shared" si="43"/>
        <v>0</v>
      </c>
      <c r="P180" s="26" t="s">
        <v>334</v>
      </c>
      <c r="Q180" s="26" t="s">
        <v>334</v>
      </c>
      <c r="R180" s="270"/>
      <c r="S180" s="282" t="str">
        <f t="shared" si="44"/>
        <v>C3</v>
      </c>
      <c r="T180" s="153"/>
      <c r="U180" s="27"/>
      <c r="V180" s="27"/>
      <c r="W180" s="271"/>
      <c r="X180" s="27"/>
      <c r="Y180" s="279"/>
      <c r="Z180" s="275">
        <f t="shared" si="45"/>
        <v>12.46</v>
      </c>
      <c r="AA180" s="276"/>
      <c r="AB180" s="276"/>
      <c r="AC180" s="276"/>
      <c r="AD180" s="276"/>
      <c r="AE180" s="276"/>
      <c r="AF180" s="277" t="str">
        <f t="shared" si="46"/>
        <v>NCX19J3</v>
      </c>
      <c r="AG180" s="277" t="str">
        <f t="shared" si="47"/>
        <v>NCX19J3</v>
      </c>
      <c r="AH180" s="277" t="str">
        <f t="shared" si="48"/>
        <v>D1</v>
      </c>
      <c r="AI180" s="277" t="str">
        <f t="shared" si="49"/>
        <v>D1</v>
      </c>
      <c r="AJ180" s="277" t="str">
        <f t="shared" si="50"/>
        <v/>
      </c>
      <c r="AK180" s="277" t="str">
        <f t="shared" si="51"/>
        <v>C3</v>
      </c>
      <c r="AL180" s="100"/>
      <c r="AT180" s="227" t="str">
        <f t="shared" si="52"/>
        <v>C3</v>
      </c>
      <c r="AU180" s="227" t="str">
        <f t="shared" si="53"/>
        <v>C3</v>
      </c>
      <c r="AW180" s="232">
        <f t="shared" si="54"/>
        <v>0</v>
      </c>
      <c r="AX180" s="232">
        <f t="shared" si="55"/>
        <v>0</v>
      </c>
      <c r="AY180" s="232">
        <f t="shared" si="56"/>
        <v>0</v>
      </c>
      <c r="AZ180" s="232">
        <f t="shared" si="57"/>
        <v>0</v>
      </c>
    </row>
    <row r="181" spans="1:52">
      <c r="A181" s="23" t="str">
        <f>C181&amp;"x"&amp;TEXT(COUNTIF(C$5:C180,C181)+1,0)</f>
        <v>C3x10</v>
      </c>
      <c r="B181" s="24" t="str">
        <f>D181&amp;"x"&amp;TEXT(COUNTIF(D$5:D180,D181)+1,0)</f>
        <v>C3x10</v>
      </c>
      <c r="C181" s="25" t="s">
        <v>295</v>
      </c>
      <c r="D181" s="25" t="s">
        <v>295</v>
      </c>
      <c r="E181" s="130"/>
      <c r="F181" s="25" t="s">
        <v>110</v>
      </c>
      <c r="G181" s="188" t="s">
        <v>699</v>
      </c>
      <c r="H181" s="188" t="s">
        <v>700</v>
      </c>
      <c r="I181" s="188" t="s">
        <v>701</v>
      </c>
      <c r="J181" s="156">
        <v>39693</v>
      </c>
      <c r="K181" s="130"/>
      <c r="L181" s="26"/>
      <c r="M181" s="281" t="str">
        <f t="shared" si="42"/>
        <v>0</v>
      </c>
      <c r="N181" s="26"/>
      <c r="O181" s="186" t="str">
        <f t="shared" si="43"/>
        <v>0</v>
      </c>
      <c r="P181" s="26" t="s">
        <v>338</v>
      </c>
      <c r="Q181" s="26" t="s">
        <v>338</v>
      </c>
      <c r="R181" s="270"/>
      <c r="S181" s="282" t="str">
        <f t="shared" si="44"/>
        <v>C3</v>
      </c>
      <c r="T181" s="153"/>
      <c r="U181" s="27"/>
      <c r="V181" s="27"/>
      <c r="W181" s="271"/>
      <c r="X181" s="27"/>
      <c r="Y181" s="279"/>
      <c r="Z181" s="275">
        <f t="shared" si="45"/>
        <v>12.33</v>
      </c>
      <c r="AA181" s="276"/>
      <c r="AB181" s="276"/>
      <c r="AC181" s="276"/>
      <c r="AD181" s="276"/>
      <c r="AE181" s="276"/>
      <c r="AF181" s="277" t="str">
        <f t="shared" si="46"/>
        <v>NCX19J3</v>
      </c>
      <c r="AG181" s="277" t="str">
        <f t="shared" si="47"/>
        <v>NCX19J3</v>
      </c>
      <c r="AH181" s="277" t="str">
        <f t="shared" si="48"/>
        <v>D2</v>
      </c>
      <c r="AI181" s="277" t="str">
        <f t="shared" si="49"/>
        <v>D2</v>
      </c>
      <c r="AJ181" s="277" t="str">
        <f t="shared" si="50"/>
        <v/>
      </c>
      <c r="AK181" s="277" t="str">
        <f t="shared" si="51"/>
        <v>C3</v>
      </c>
      <c r="AL181" s="100"/>
      <c r="AT181" s="227" t="str">
        <f t="shared" si="52"/>
        <v>C3</v>
      </c>
      <c r="AU181" s="227" t="str">
        <f t="shared" si="53"/>
        <v>C3</v>
      </c>
      <c r="AW181" s="232">
        <f t="shared" si="54"/>
        <v>0</v>
      </c>
      <c r="AX181" s="232">
        <f t="shared" si="55"/>
        <v>0</v>
      </c>
      <c r="AY181" s="232">
        <f t="shared" si="56"/>
        <v>0</v>
      </c>
      <c r="AZ181" s="232">
        <f t="shared" si="57"/>
        <v>0</v>
      </c>
    </row>
    <row r="182" spans="1:52">
      <c r="A182" s="23" t="str">
        <f>C182&amp;"x"&amp;TEXT(COUNTIF(C$5:C181,C182)+1,0)</f>
        <v>C3x11</v>
      </c>
      <c r="B182" s="24" t="str">
        <f>D182&amp;"x"&amp;TEXT(COUNTIF(D$5:D181,D182)+1,0)</f>
        <v>C3x11</v>
      </c>
      <c r="C182" s="25" t="s">
        <v>295</v>
      </c>
      <c r="D182" s="25" t="s">
        <v>295</v>
      </c>
      <c r="E182" s="130"/>
      <c r="F182" s="25" t="s">
        <v>110</v>
      </c>
      <c r="G182" s="188" t="s">
        <v>702</v>
      </c>
      <c r="H182" s="188" t="s">
        <v>703</v>
      </c>
      <c r="I182" s="188" t="s">
        <v>704</v>
      </c>
      <c r="J182" s="156">
        <v>39753</v>
      </c>
      <c r="K182" s="130"/>
      <c r="L182" s="26"/>
      <c r="M182" s="281" t="str">
        <f t="shared" si="42"/>
        <v>0</v>
      </c>
      <c r="N182" s="26"/>
      <c r="O182" s="186" t="str">
        <f t="shared" si="43"/>
        <v>0</v>
      </c>
      <c r="P182" s="26" t="s">
        <v>334</v>
      </c>
      <c r="Q182" s="26" t="s">
        <v>334</v>
      </c>
      <c r="R182" s="270"/>
      <c r="S182" s="282" t="str">
        <f t="shared" si="44"/>
        <v>C3</v>
      </c>
      <c r="T182" s="153"/>
      <c r="U182" s="27"/>
      <c r="V182" s="27"/>
      <c r="W182" s="271"/>
      <c r="X182" s="27"/>
      <c r="Y182" s="279"/>
      <c r="Z182" s="275">
        <f t="shared" si="45"/>
        <v>12.16</v>
      </c>
      <c r="AA182" s="276"/>
      <c r="AB182" s="276"/>
      <c r="AC182" s="276"/>
      <c r="AD182" s="276"/>
      <c r="AE182" s="276"/>
      <c r="AF182" s="277" t="str">
        <f t="shared" si="46"/>
        <v>NCX19J3</v>
      </c>
      <c r="AG182" s="277" t="str">
        <f t="shared" si="47"/>
        <v>NCX19J3</v>
      </c>
      <c r="AH182" s="277" t="str">
        <f t="shared" si="48"/>
        <v>D1</v>
      </c>
      <c r="AI182" s="277" t="str">
        <f t="shared" si="49"/>
        <v>D1</v>
      </c>
      <c r="AJ182" s="277" t="str">
        <f t="shared" si="50"/>
        <v/>
      </c>
      <c r="AK182" s="277" t="str">
        <f t="shared" si="51"/>
        <v>C3</v>
      </c>
      <c r="AL182" s="100"/>
      <c r="AT182" s="227" t="str">
        <f t="shared" si="52"/>
        <v>C3</v>
      </c>
      <c r="AU182" s="227" t="str">
        <f t="shared" si="53"/>
        <v>C3</v>
      </c>
      <c r="AW182" s="232">
        <f t="shared" si="54"/>
        <v>0</v>
      </c>
      <c r="AX182" s="232">
        <f t="shared" si="55"/>
        <v>0</v>
      </c>
      <c r="AY182" s="232">
        <f t="shared" si="56"/>
        <v>0</v>
      </c>
      <c r="AZ182" s="232">
        <f t="shared" si="57"/>
        <v>0</v>
      </c>
    </row>
    <row r="183" spans="1:52">
      <c r="A183" s="23" t="str">
        <f>C183&amp;"x"&amp;TEXT(COUNTIF(C$5:C182,C183)+1,0)</f>
        <v>C4x1</v>
      </c>
      <c r="B183" s="24" t="str">
        <f>D183&amp;"x"&amp;TEXT(COUNTIF(D$5:D182,D183)+1,0)</f>
        <v>C4x1</v>
      </c>
      <c r="C183" s="25" t="s">
        <v>299</v>
      </c>
      <c r="D183" s="25" t="s">
        <v>299</v>
      </c>
      <c r="E183" s="130"/>
      <c r="F183" s="25" t="s">
        <v>46</v>
      </c>
      <c r="G183" s="188" t="s">
        <v>705</v>
      </c>
      <c r="H183" s="188" t="s">
        <v>706</v>
      </c>
      <c r="I183" s="188" t="s">
        <v>579</v>
      </c>
      <c r="J183" s="156">
        <v>39427</v>
      </c>
      <c r="K183" s="130"/>
      <c r="L183" s="26"/>
      <c r="M183" s="281" t="str">
        <f t="shared" si="42"/>
        <v>0</v>
      </c>
      <c r="N183" s="26"/>
      <c r="O183" s="186" t="str">
        <f t="shared" si="43"/>
        <v>0</v>
      </c>
      <c r="P183" s="26" t="s">
        <v>342</v>
      </c>
      <c r="Q183" s="26" t="s">
        <v>342</v>
      </c>
      <c r="R183" s="270"/>
      <c r="S183" s="282" t="str">
        <f t="shared" si="44"/>
        <v>C4</v>
      </c>
      <c r="T183" s="153"/>
      <c r="U183" s="27"/>
      <c r="V183" s="27"/>
      <c r="W183" s="271"/>
      <c r="X183" s="27"/>
      <c r="Y183" s="279"/>
      <c r="Z183" s="275">
        <f t="shared" si="45"/>
        <v>13.06</v>
      </c>
      <c r="AA183" s="276"/>
      <c r="AB183" s="276"/>
      <c r="AC183" s="276"/>
      <c r="AD183" s="276"/>
      <c r="AE183" s="276"/>
      <c r="AF183" s="277" t="str">
        <f t="shared" si="46"/>
        <v>NCX19J3</v>
      </c>
      <c r="AG183" s="277" t="str">
        <f t="shared" si="47"/>
        <v>NCX19J3</v>
      </c>
      <c r="AH183" s="277" t="str">
        <f t="shared" si="48"/>
        <v>D3</v>
      </c>
      <c r="AI183" s="277" t="str">
        <f t="shared" si="49"/>
        <v>D3</v>
      </c>
      <c r="AJ183" s="277" t="str">
        <f t="shared" si="50"/>
        <v/>
      </c>
      <c r="AK183" s="277" t="str">
        <f t="shared" si="51"/>
        <v>C4</v>
      </c>
      <c r="AL183" s="100"/>
      <c r="AT183" s="227" t="str">
        <f t="shared" si="52"/>
        <v>C4</v>
      </c>
      <c r="AU183" s="227" t="str">
        <f t="shared" si="53"/>
        <v>C4</v>
      </c>
      <c r="AW183" s="232">
        <f t="shared" si="54"/>
        <v>0</v>
      </c>
      <c r="AX183" s="232">
        <f t="shared" si="55"/>
        <v>0</v>
      </c>
      <c r="AY183" s="232">
        <f t="shared" si="56"/>
        <v>0</v>
      </c>
      <c r="AZ183" s="232">
        <f t="shared" si="57"/>
        <v>0</v>
      </c>
    </row>
    <row r="184" spans="1:52">
      <c r="A184" s="23" t="str">
        <f>C184&amp;"x"&amp;TEXT(COUNTIF(C$5:C183,C184)+1,0)</f>
        <v>C4x2</v>
      </c>
      <c r="B184" s="24" t="str">
        <f>D184&amp;"x"&amp;TEXT(COUNTIF(D$5:D183,D184)+1,0)</f>
        <v>C4x2</v>
      </c>
      <c r="C184" s="25" t="s">
        <v>299</v>
      </c>
      <c r="D184" s="25" t="s">
        <v>299</v>
      </c>
      <c r="E184" s="130"/>
      <c r="F184" s="25" t="s">
        <v>46</v>
      </c>
      <c r="G184" s="188" t="s">
        <v>707</v>
      </c>
      <c r="H184" s="188" t="s">
        <v>708</v>
      </c>
      <c r="I184" s="188" t="s">
        <v>709</v>
      </c>
      <c r="J184" s="156">
        <v>39709</v>
      </c>
      <c r="K184" s="130"/>
      <c r="L184" s="26"/>
      <c r="M184" s="281" t="str">
        <f t="shared" si="42"/>
        <v>0</v>
      </c>
      <c r="N184" s="26"/>
      <c r="O184" s="186" t="str">
        <f t="shared" si="43"/>
        <v>0</v>
      </c>
      <c r="P184" s="26" t="s">
        <v>342</v>
      </c>
      <c r="Q184" s="26" t="s">
        <v>342</v>
      </c>
      <c r="R184" s="270"/>
      <c r="S184" s="282" t="str">
        <f t="shared" si="44"/>
        <v>C4</v>
      </c>
      <c r="T184" s="153"/>
      <c r="U184" s="27"/>
      <c r="V184" s="27"/>
      <c r="W184" s="271"/>
      <c r="X184" s="27"/>
      <c r="Y184" s="279"/>
      <c r="Z184" s="275">
        <f t="shared" si="45"/>
        <v>12.28</v>
      </c>
      <c r="AA184" s="276"/>
      <c r="AB184" s="276"/>
      <c r="AC184" s="276"/>
      <c r="AD184" s="276"/>
      <c r="AE184" s="276"/>
      <c r="AF184" s="277" t="str">
        <f t="shared" si="46"/>
        <v>NCX19J3</v>
      </c>
      <c r="AG184" s="277" t="str">
        <f t="shared" si="47"/>
        <v>NCX19J3</v>
      </c>
      <c r="AH184" s="277" t="str">
        <f t="shared" si="48"/>
        <v>D3</v>
      </c>
      <c r="AI184" s="277" t="str">
        <f t="shared" si="49"/>
        <v>D3</v>
      </c>
      <c r="AJ184" s="277" t="str">
        <f t="shared" si="50"/>
        <v/>
      </c>
      <c r="AK184" s="277" t="str">
        <f t="shared" si="51"/>
        <v>C4</v>
      </c>
      <c r="AL184" s="100"/>
      <c r="AT184" s="227" t="str">
        <f t="shared" si="52"/>
        <v>C4</v>
      </c>
      <c r="AU184" s="227" t="str">
        <f t="shared" si="53"/>
        <v>C4</v>
      </c>
      <c r="AW184" s="232">
        <f t="shared" si="54"/>
        <v>0</v>
      </c>
      <c r="AX184" s="232">
        <f t="shared" si="55"/>
        <v>0</v>
      </c>
      <c r="AY184" s="232">
        <f t="shared" si="56"/>
        <v>0</v>
      </c>
      <c r="AZ184" s="232">
        <f t="shared" si="57"/>
        <v>0</v>
      </c>
    </row>
    <row r="185" spans="1:52">
      <c r="A185" s="23" t="str">
        <f>C185&amp;"x"&amp;TEXT(COUNTIF(C$5:C184,C185)+1,0)</f>
        <v>C4x3</v>
      </c>
      <c r="B185" s="24" t="str">
        <f>D185&amp;"x"&amp;TEXT(COUNTIF(D$5:D184,D185)+1,0)</f>
        <v>C4x3</v>
      </c>
      <c r="C185" s="25" t="s">
        <v>299</v>
      </c>
      <c r="D185" s="25" t="s">
        <v>299</v>
      </c>
      <c r="E185" s="130"/>
      <c r="F185" s="25" t="s">
        <v>110</v>
      </c>
      <c r="G185" s="188" t="s">
        <v>710</v>
      </c>
      <c r="H185" s="188" t="s">
        <v>711</v>
      </c>
      <c r="I185" s="188" t="s">
        <v>712</v>
      </c>
      <c r="J185" s="156">
        <v>39123</v>
      </c>
      <c r="K185" s="130"/>
      <c r="L185" s="26"/>
      <c r="M185" s="281" t="str">
        <f t="shared" si="42"/>
        <v>0</v>
      </c>
      <c r="N185" s="26"/>
      <c r="O185" s="186" t="str">
        <f t="shared" si="43"/>
        <v>0</v>
      </c>
      <c r="P185" s="26" t="s">
        <v>295</v>
      </c>
      <c r="Q185" s="26" t="s">
        <v>295</v>
      </c>
      <c r="R185" s="270"/>
      <c r="S185" s="282" t="str">
        <f t="shared" si="44"/>
        <v>C4</v>
      </c>
      <c r="T185" s="153"/>
      <c r="U185" s="27"/>
      <c r="V185" s="27"/>
      <c r="W185" s="271"/>
      <c r="X185" s="27"/>
      <c r="Y185" s="279"/>
      <c r="Z185" s="275">
        <f t="shared" si="45"/>
        <v>13.89</v>
      </c>
      <c r="AA185" s="276"/>
      <c r="AB185" s="276"/>
      <c r="AC185" s="276"/>
      <c r="AD185" s="276"/>
      <c r="AE185" s="276"/>
      <c r="AF185" s="277" t="str">
        <f t="shared" si="46"/>
        <v>NCX19J3</v>
      </c>
      <c r="AG185" s="277" t="str">
        <f t="shared" si="47"/>
        <v>NCX19J3</v>
      </c>
      <c r="AH185" s="277" t="str">
        <f t="shared" si="48"/>
        <v>C3</v>
      </c>
      <c r="AI185" s="277" t="str">
        <f t="shared" si="49"/>
        <v>C3</v>
      </c>
      <c r="AJ185" s="277" t="str">
        <f t="shared" si="50"/>
        <v/>
      </c>
      <c r="AK185" s="277" t="str">
        <f t="shared" si="51"/>
        <v>C4</v>
      </c>
      <c r="AL185" s="100"/>
      <c r="AT185" s="227" t="str">
        <f t="shared" si="52"/>
        <v>C4</v>
      </c>
      <c r="AU185" s="227" t="str">
        <f t="shared" si="53"/>
        <v>C4</v>
      </c>
      <c r="AW185" s="232">
        <f t="shared" si="54"/>
        <v>0</v>
      </c>
      <c r="AX185" s="232">
        <f t="shared" si="55"/>
        <v>0</v>
      </c>
      <c r="AY185" s="232">
        <f t="shared" si="56"/>
        <v>0</v>
      </c>
      <c r="AZ185" s="232">
        <f t="shared" si="57"/>
        <v>0</v>
      </c>
    </row>
    <row r="186" spans="1:52">
      <c r="A186" s="23" t="str">
        <f>C186&amp;"x"&amp;TEXT(COUNTIF(C$5:C185,C186)+1,0)</f>
        <v>C4x4</v>
      </c>
      <c r="B186" s="24" t="str">
        <f>D186&amp;"x"&amp;TEXT(COUNTIF(D$5:D185,D186)+1,0)</f>
        <v>C4x4</v>
      </c>
      <c r="C186" s="25" t="s">
        <v>299</v>
      </c>
      <c r="D186" s="25" t="s">
        <v>299</v>
      </c>
      <c r="E186" s="130"/>
      <c r="F186" s="25" t="s">
        <v>110</v>
      </c>
      <c r="G186" s="188" t="s">
        <v>713</v>
      </c>
      <c r="H186" s="188" t="s">
        <v>714</v>
      </c>
      <c r="I186" s="188" t="s">
        <v>715</v>
      </c>
      <c r="J186" s="156">
        <v>39187</v>
      </c>
      <c r="K186" s="130"/>
      <c r="L186" s="26"/>
      <c r="M186" s="281" t="str">
        <f t="shared" si="42"/>
        <v>0</v>
      </c>
      <c r="N186" s="26"/>
      <c r="O186" s="186" t="str">
        <f t="shared" si="43"/>
        <v>0</v>
      </c>
      <c r="P186" s="26" t="s">
        <v>295</v>
      </c>
      <c r="Q186" s="26" t="s">
        <v>295</v>
      </c>
      <c r="R186" s="270"/>
      <c r="S186" s="282" t="str">
        <f t="shared" si="44"/>
        <v>C4</v>
      </c>
      <c r="T186" s="153"/>
      <c r="U186" s="27"/>
      <c r="V186" s="27"/>
      <c r="W186" s="271"/>
      <c r="X186" s="27"/>
      <c r="Y186" s="279"/>
      <c r="Z186" s="275">
        <f t="shared" si="45"/>
        <v>13.71</v>
      </c>
      <c r="AA186" s="276"/>
      <c r="AB186" s="276"/>
      <c r="AC186" s="276"/>
      <c r="AD186" s="276"/>
      <c r="AE186" s="276"/>
      <c r="AF186" s="277" t="str">
        <f t="shared" si="46"/>
        <v>NCX19J3</v>
      </c>
      <c r="AG186" s="277" t="str">
        <f t="shared" si="47"/>
        <v>NCX19J3</v>
      </c>
      <c r="AH186" s="277" t="str">
        <f t="shared" si="48"/>
        <v>C3</v>
      </c>
      <c r="AI186" s="277" t="str">
        <f t="shared" si="49"/>
        <v>C3</v>
      </c>
      <c r="AJ186" s="277" t="str">
        <f t="shared" si="50"/>
        <v/>
      </c>
      <c r="AK186" s="277" t="str">
        <f t="shared" si="51"/>
        <v>C4</v>
      </c>
      <c r="AL186" s="100"/>
      <c r="AT186" s="227" t="str">
        <f t="shared" si="52"/>
        <v>C4</v>
      </c>
      <c r="AU186" s="227" t="str">
        <f t="shared" si="53"/>
        <v>C4</v>
      </c>
      <c r="AW186" s="232">
        <f t="shared" si="54"/>
        <v>0</v>
      </c>
      <c r="AX186" s="232">
        <f t="shared" si="55"/>
        <v>0</v>
      </c>
      <c r="AY186" s="232">
        <f t="shared" si="56"/>
        <v>0</v>
      </c>
      <c r="AZ186" s="232">
        <f t="shared" si="57"/>
        <v>0</v>
      </c>
    </row>
    <row r="187" spans="1:52">
      <c r="A187" s="23" t="str">
        <f>C187&amp;"x"&amp;TEXT(COUNTIF(C$5:C186,C187)+1,0)</f>
        <v>C4x5</v>
      </c>
      <c r="B187" s="24" t="str">
        <f>D187&amp;"x"&amp;TEXT(COUNTIF(D$5:D186,D187)+1,0)</f>
        <v>C4x5</v>
      </c>
      <c r="C187" s="25" t="s">
        <v>299</v>
      </c>
      <c r="D187" s="25" t="s">
        <v>299</v>
      </c>
      <c r="E187" s="130"/>
      <c r="F187" s="25" t="s">
        <v>110</v>
      </c>
      <c r="G187" s="188" t="s">
        <v>716</v>
      </c>
      <c r="H187" s="188" t="s">
        <v>717</v>
      </c>
      <c r="I187" s="188" t="s">
        <v>718</v>
      </c>
      <c r="J187" s="156">
        <v>39363</v>
      </c>
      <c r="K187" s="130"/>
      <c r="L187" s="26"/>
      <c r="M187" s="281" t="str">
        <f t="shared" si="42"/>
        <v>0</v>
      </c>
      <c r="N187" s="26"/>
      <c r="O187" s="186" t="str">
        <f t="shared" si="43"/>
        <v>0</v>
      </c>
      <c r="P187" s="26" t="s">
        <v>295</v>
      </c>
      <c r="Q187" s="26" t="s">
        <v>295</v>
      </c>
      <c r="R187" s="270"/>
      <c r="S187" s="282" t="str">
        <f t="shared" si="44"/>
        <v>C4</v>
      </c>
      <c r="T187" s="153"/>
      <c r="U187" s="27"/>
      <c r="V187" s="27"/>
      <c r="W187" s="271"/>
      <c r="X187" s="27"/>
      <c r="Y187" s="279"/>
      <c r="Z187" s="275">
        <f t="shared" si="45"/>
        <v>13.23</v>
      </c>
      <c r="AA187" s="276"/>
      <c r="AB187" s="276"/>
      <c r="AC187" s="276"/>
      <c r="AD187" s="276"/>
      <c r="AE187" s="276"/>
      <c r="AF187" s="277" t="str">
        <f t="shared" si="46"/>
        <v>NCX19J3</v>
      </c>
      <c r="AG187" s="277" t="str">
        <f t="shared" si="47"/>
        <v>NCX19J3</v>
      </c>
      <c r="AH187" s="277" t="str">
        <f t="shared" si="48"/>
        <v>C3</v>
      </c>
      <c r="AI187" s="277" t="str">
        <f t="shared" si="49"/>
        <v>C3</v>
      </c>
      <c r="AJ187" s="277" t="str">
        <f t="shared" si="50"/>
        <v/>
      </c>
      <c r="AK187" s="277" t="str">
        <f t="shared" si="51"/>
        <v>C4</v>
      </c>
      <c r="AL187" s="100"/>
      <c r="AT187" s="227" t="str">
        <f t="shared" si="52"/>
        <v>C4</v>
      </c>
      <c r="AU187" s="227" t="str">
        <f t="shared" si="53"/>
        <v>C4</v>
      </c>
      <c r="AW187" s="232">
        <f t="shared" si="54"/>
        <v>0</v>
      </c>
      <c r="AX187" s="232">
        <f t="shared" si="55"/>
        <v>0</v>
      </c>
      <c r="AY187" s="232">
        <f t="shared" si="56"/>
        <v>0</v>
      </c>
      <c r="AZ187" s="232">
        <f t="shared" si="57"/>
        <v>0</v>
      </c>
    </row>
    <row r="188" spans="1:52">
      <c r="A188" s="23" t="str">
        <f>C188&amp;"x"&amp;TEXT(COUNTIF(C$5:C187,C188)+1,0)</f>
        <v>C4x6</v>
      </c>
      <c r="B188" s="24" t="str">
        <f>D188&amp;"x"&amp;TEXT(COUNTIF(D$5:D187,D188)+1,0)</f>
        <v>C4x6</v>
      </c>
      <c r="C188" s="25" t="s">
        <v>299</v>
      </c>
      <c r="D188" s="25" t="s">
        <v>299</v>
      </c>
      <c r="E188" s="130"/>
      <c r="F188" s="25" t="s">
        <v>110</v>
      </c>
      <c r="G188" s="188" t="s">
        <v>719</v>
      </c>
      <c r="H188" s="188" t="s">
        <v>720</v>
      </c>
      <c r="I188" s="188" t="s">
        <v>721</v>
      </c>
      <c r="J188" s="156">
        <v>39402</v>
      </c>
      <c r="K188" s="130"/>
      <c r="L188" s="26"/>
      <c r="M188" s="281" t="str">
        <f t="shared" si="42"/>
        <v>0</v>
      </c>
      <c r="N188" s="26"/>
      <c r="O188" s="186" t="str">
        <f t="shared" si="43"/>
        <v>0</v>
      </c>
      <c r="P188" s="26" t="s">
        <v>295</v>
      </c>
      <c r="Q188" s="26" t="s">
        <v>295</v>
      </c>
      <c r="R188" s="270"/>
      <c r="S188" s="282" t="str">
        <f t="shared" si="44"/>
        <v>C4</v>
      </c>
      <c r="T188" s="153"/>
      <c r="U188" s="27"/>
      <c r="V188" s="27"/>
      <c r="W188" s="271"/>
      <c r="X188" s="27"/>
      <c r="Y188" s="279"/>
      <c r="Z188" s="275">
        <f t="shared" si="45"/>
        <v>13.13</v>
      </c>
      <c r="AA188" s="276"/>
      <c r="AB188" s="276"/>
      <c r="AC188" s="276"/>
      <c r="AD188" s="276"/>
      <c r="AE188" s="276"/>
      <c r="AF188" s="277" t="str">
        <f t="shared" si="46"/>
        <v>NCX19J3</v>
      </c>
      <c r="AG188" s="277" t="str">
        <f t="shared" si="47"/>
        <v>NCX19J3</v>
      </c>
      <c r="AH188" s="277" t="str">
        <f t="shared" si="48"/>
        <v>C3</v>
      </c>
      <c r="AI188" s="277" t="str">
        <f t="shared" si="49"/>
        <v>C3</v>
      </c>
      <c r="AJ188" s="277" t="str">
        <f t="shared" si="50"/>
        <v/>
      </c>
      <c r="AK188" s="277" t="str">
        <f t="shared" si="51"/>
        <v>C4</v>
      </c>
      <c r="AL188" s="100"/>
      <c r="AT188" s="227" t="str">
        <f t="shared" si="52"/>
        <v>C4</v>
      </c>
      <c r="AU188" s="227" t="str">
        <f t="shared" si="53"/>
        <v>C4</v>
      </c>
      <c r="AW188" s="232">
        <f t="shared" si="54"/>
        <v>0</v>
      </c>
      <c r="AX188" s="232">
        <f t="shared" si="55"/>
        <v>0</v>
      </c>
      <c r="AY188" s="232">
        <f t="shared" si="56"/>
        <v>0</v>
      </c>
      <c r="AZ188" s="232">
        <f t="shared" si="57"/>
        <v>0</v>
      </c>
    </row>
    <row r="189" spans="1:52">
      <c r="A189" s="23" t="str">
        <f>C189&amp;"x"&amp;TEXT(COUNTIF(C$5:C188,C189)+1,0)</f>
        <v>C4x7</v>
      </c>
      <c r="B189" s="24" t="str">
        <f>D189&amp;"x"&amp;TEXT(COUNTIF(D$5:D188,D189)+1,0)</f>
        <v>C4x7</v>
      </c>
      <c r="C189" s="25" t="s">
        <v>299</v>
      </c>
      <c r="D189" s="25" t="s">
        <v>299</v>
      </c>
      <c r="E189" s="130"/>
      <c r="F189" s="25" t="s">
        <v>110</v>
      </c>
      <c r="G189" s="188" t="s">
        <v>722</v>
      </c>
      <c r="H189" s="188" t="s">
        <v>723</v>
      </c>
      <c r="I189" s="188" t="s">
        <v>724</v>
      </c>
      <c r="J189" s="156">
        <v>39402</v>
      </c>
      <c r="K189" s="130"/>
      <c r="L189" s="26"/>
      <c r="M189" s="281" t="str">
        <f t="shared" si="42"/>
        <v>0</v>
      </c>
      <c r="N189" s="26"/>
      <c r="O189" s="186" t="str">
        <f t="shared" si="43"/>
        <v>0</v>
      </c>
      <c r="P189" s="26" t="s">
        <v>295</v>
      </c>
      <c r="Q189" s="26" t="s">
        <v>295</v>
      </c>
      <c r="R189" s="270"/>
      <c r="S189" s="282" t="str">
        <f t="shared" si="44"/>
        <v>C4</v>
      </c>
      <c r="T189" s="153"/>
      <c r="U189" s="27"/>
      <c r="V189" s="27"/>
      <c r="W189" s="271"/>
      <c r="X189" s="27"/>
      <c r="Y189" s="279"/>
      <c r="Z189" s="275">
        <f t="shared" si="45"/>
        <v>13.13</v>
      </c>
      <c r="AA189" s="276"/>
      <c r="AB189" s="276"/>
      <c r="AC189" s="276"/>
      <c r="AD189" s="276"/>
      <c r="AE189" s="276"/>
      <c r="AF189" s="277" t="str">
        <f t="shared" si="46"/>
        <v>NCX19J3</v>
      </c>
      <c r="AG189" s="277" t="str">
        <f t="shared" si="47"/>
        <v>NCX19J3</v>
      </c>
      <c r="AH189" s="277" t="str">
        <f t="shared" si="48"/>
        <v>C3</v>
      </c>
      <c r="AI189" s="277" t="str">
        <f t="shared" si="49"/>
        <v>C3</v>
      </c>
      <c r="AJ189" s="277" t="str">
        <f t="shared" si="50"/>
        <v/>
      </c>
      <c r="AK189" s="277" t="str">
        <f t="shared" si="51"/>
        <v>C4</v>
      </c>
      <c r="AL189" s="100"/>
      <c r="AT189" s="227" t="str">
        <f t="shared" si="52"/>
        <v>C4</v>
      </c>
      <c r="AU189" s="227" t="str">
        <f t="shared" si="53"/>
        <v>C4</v>
      </c>
      <c r="AW189" s="232">
        <f t="shared" si="54"/>
        <v>0</v>
      </c>
      <c r="AX189" s="232">
        <f t="shared" si="55"/>
        <v>0</v>
      </c>
      <c r="AY189" s="232">
        <f t="shared" si="56"/>
        <v>0</v>
      </c>
      <c r="AZ189" s="232">
        <f t="shared" si="57"/>
        <v>0</v>
      </c>
    </row>
    <row r="190" spans="1:52">
      <c r="A190" s="23" t="str">
        <f>C190&amp;"x"&amp;TEXT(COUNTIF(C$5:C189,C190)+1,0)</f>
        <v>C4x8</v>
      </c>
      <c r="B190" s="24" t="str">
        <f>D190&amp;"x"&amp;TEXT(COUNTIF(D$5:D189,D190)+1,0)</f>
        <v>C4x8</v>
      </c>
      <c r="C190" s="25" t="s">
        <v>299</v>
      </c>
      <c r="D190" s="25" t="s">
        <v>299</v>
      </c>
      <c r="E190" s="130"/>
      <c r="F190" s="25" t="s">
        <v>110</v>
      </c>
      <c r="G190" s="188" t="s">
        <v>725</v>
      </c>
      <c r="H190" s="188" t="s">
        <v>726</v>
      </c>
      <c r="I190" s="188" t="s">
        <v>727</v>
      </c>
      <c r="J190" s="156">
        <v>39414</v>
      </c>
      <c r="K190" s="130"/>
      <c r="L190" s="26"/>
      <c r="M190" s="281" t="str">
        <f t="shared" si="42"/>
        <v>0</v>
      </c>
      <c r="N190" s="26"/>
      <c r="O190" s="186" t="str">
        <f t="shared" si="43"/>
        <v>0</v>
      </c>
      <c r="P190" s="26" t="s">
        <v>295</v>
      </c>
      <c r="Q190" s="26" t="s">
        <v>295</v>
      </c>
      <c r="R190" s="270"/>
      <c r="S190" s="282" t="str">
        <f t="shared" si="44"/>
        <v>C4</v>
      </c>
      <c r="T190" s="153"/>
      <c r="U190" s="27"/>
      <c r="V190" s="27"/>
      <c r="W190" s="271"/>
      <c r="X190" s="27"/>
      <c r="Y190" s="279"/>
      <c r="Z190" s="275">
        <f t="shared" si="45"/>
        <v>13.09</v>
      </c>
      <c r="AA190" s="276"/>
      <c r="AB190" s="276"/>
      <c r="AC190" s="276"/>
      <c r="AD190" s="276"/>
      <c r="AE190" s="276"/>
      <c r="AF190" s="277" t="str">
        <f t="shared" si="46"/>
        <v>NCX19J3</v>
      </c>
      <c r="AG190" s="277" t="str">
        <f t="shared" si="47"/>
        <v>NCX19J3</v>
      </c>
      <c r="AH190" s="277" t="str">
        <f t="shared" si="48"/>
        <v>C3</v>
      </c>
      <c r="AI190" s="277" t="str">
        <f t="shared" si="49"/>
        <v>C3</v>
      </c>
      <c r="AJ190" s="277" t="str">
        <f t="shared" si="50"/>
        <v/>
      </c>
      <c r="AK190" s="277" t="str">
        <f t="shared" si="51"/>
        <v>C4</v>
      </c>
      <c r="AL190" s="100"/>
      <c r="AT190" s="227" t="str">
        <f t="shared" si="52"/>
        <v>C4</v>
      </c>
      <c r="AU190" s="227" t="str">
        <f t="shared" si="53"/>
        <v>C4</v>
      </c>
      <c r="AW190" s="232">
        <f t="shared" si="54"/>
        <v>0</v>
      </c>
      <c r="AX190" s="232">
        <f t="shared" si="55"/>
        <v>0</v>
      </c>
      <c r="AY190" s="232">
        <f t="shared" si="56"/>
        <v>0</v>
      </c>
      <c r="AZ190" s="232">
        <f t="shared" si="57"/>
        <v>0</v>
      </c>
    </row>
    <row r="191" spans="1:52">
      <c r="A191" s="23" t="str">
        <f>C191&amp;"x"&amp;TEXT(COUNTIF(C$5:C190,C191)+1,0)</f>
        <v>C4x9</v>
      </c>
      <c r="B191" s="24" t="str">
        <f>D191&amp;"x"&amp;TEXT(COUNTIF(D$5:D190,D191)+1,0)</f>
        <v>C4x9</v>
      </c>
      <c r="C191" s="25" t="s">
        <v>299</v>
      </c>
      <c r="D191" s="25" t="s">
        <v>299</v>
      </c>
      <c r="E191" s="130"/>
      <c r="F191" s="25" t="s">
        <v>110</v>
      </c>
      <c r="G191" s="188" t="s">
        <v>728</v>
      </c>
      <c r="H191" s="188" t="s">
        <v>729</v>
      </c>
      <c r="I191" s="188" t="s">
        <v>730</v>
      </c>
      <c r="J191" s="156">
        <v>39676</v>
      </c>
      <c r="K191" s="130"/>
      <c r="L191" s="26"/>
      <c r="M191" s="281" t="str">
        <f t="shared" si="42"/>
        <v>0</v>
      </c>
      <c r="N191" s="26"/>
      <c r="O191" s="186" t="str">
        <f t="shared" si="43"/>
        <v>0</v>
      </c>
      <c r="P191" s="26" t="s">
        <v>342</v>
      </c>
      <c r="Q191" s="26" t="s">
        <v>342</v>
      </c>
      <c r="R191" s="270"/>
      <c r="S191" s="282" t="str">
        <f t="shared" si="44"/>
        <v>C4</v>
      </c>
      <c r="T191" s="153"/>
      <c r="U191" s="27"/>
      <c r="V191" s="27"/>
      <c r="W191" s="271"/>
      <c r="X191" s="27"/>
      <c r="Y191" s="279"/>
      <c r="Z191" s="275">
        <f t="shared" si="45"/>
        <v>12.38</v>
      </c>
      <c r="AA191" s="276"/>
      <c r="AB191" s="276"/>
      <c r="AC191" s="276"/>
      <c r="AD191" s="276"/>
      <c r="AE191" s="276"/>
      <c r="AF191" s="277" t="str">
        <f t="shared" si="46"/>
        <v>NCX19J3</v>
      </c>
      <c r="AG191" s="277" t="str">
        <f t="shared" si="47"/>
        <v>NCX19J3</v>
      </c>
      <c r="AH191" s="277" t="str">
        <f t="shared" si="48"/>
        <v>D3</v>
      </c>
      <c r="AI191" s="277" t="str">
        <f t="shared" si="49"/>
        <v>D3</v>
      </c>
      <c r="AJ191" s="277" t="str">
        <f t="shared" si="50"/>
        <v/>
      </c>
      <c r="AK191" s="277" t="str">
        <f t="shared" si="51"/>
        <v>C4</v>
      </c>
      <c r="AL191" s="100"/>
      <c r="AT191" s="227" t="str">
        <f t="shared" si="52"/>
        <v>C4</v>
      </c>
      <c r="AU191" s="227" t="str">
        <f t="shared" si="53"/>
        <v>C4</v>
      </c>
      <c r="AW191" s="232">
        <f t="shared" si="54"/>
        <v>0</v>
      </c>
      <c r="AX191" s="232">
        <f t="shared" si="55"/>
        <v>0</v>
      </c>
      <c r="AY191" s="232">
        <f t="shared" si="56"/>
        <v>0</v>
      </c>
      <c r="AZ191" s="232">
        <f t="shared" si="57"/>
        <v>0</v>
      </c>
    </row>
    <row r="192" spans="1:52">
      <c r="A192" s="23" t="str">
        <f>C192&amp;"x"&amp;TEXT(COUNTIF(C$5:C191,C192)+1,0)</f>
        <v>D1x1</v>
      </c>
      <c r="B192" s="24" t="str">
        <f>D192&amp;"x"&amp;TEXT(COUNTIF(D$5:D191,D192)+1,0)</f>
        <v>D1x1</v>
      </c>
      <c r="C192" s="25" t="s">
        <v>334</v>
      </c>
      <c r="D192" s="25" t="s">
        <v>334</v>
      </c>
      <c r="E192" s="130"/>
      <c r="F192" s="25" t="s">
        <v>46</v>
      </c>
      <c r="G192" s="188" t="s">
        <v>731</v>
      </c>
      <c r="H192" s="188" t="s">
        <v>732</v>
      </c>
      <c r="I192" s="188" t="s">
        <v>733</v>
      </c>
      <c r="J192" s="156">
        <v>39878</v>
      </c>
      <c r="K192" s="130"/>
      <c r="L192" s="26"/>
      <c r="M192" s="281" t="str">
        <f t="shared" si="42"/>
        <v>0</v>
      </c>
      <c r="N192" s="26"/>
      <c r="O192" s="186" t="str">
        <f t="shared" si="43"/>
        <v>0</v>
      </c>
      <c r="P192" s="26" t="s">
        <v>338</v>
      </c>
      <c r="Q192" s="26" t="s">
        <v>338</v>
      </c>
      <c r="R192" s="270"/>
      <c r="S192" s="282" t="str">
        <f t="shared" si="44"/>
        <v>D1</v>
      </c>
      <c r="T192" s="153"/>
      <c r="U192" s="27"/>
      <c r="V192" s="27"/>
      <c r="W192" s="271"/>
      <c r="X192" s="27"/>
      <c r="Y192" s="279"/>
      <c r="Z192" s="275">
        <f t="shared" si="45"/>
        <v>11.82</v>
      </c>
      <c r="AA192" s="276"/>
      <c r="AB192" s="276"/>
      <c r="AC192" s="276"/>
      <c r="AD192" s="276"/>
      <c r="AE192" s="276"/>
      <c r="AF192" s="277" t="str">
        <f t="shared" si="46"/>
        <v>NCX19J3</v>
      </c>
      <c r="AG192" s="277" t="str">
        <f t="shared" si="47"/>
        <v>NCX19J3</v>
      </c>
      <c r="AH192" s="277" t="str">
        <f t="shared" si="48"/>
        <v>D2</v>
      </c>
      <c r="AI192" s="277" t="str">
        <f t="shared" si="49"/>
        <v>D2</v>
      </c>
      <c r="AJ192" s="277" t="str">
        <f t="shared" si="50"/>
        <v/>
      </c>
      <c r="AK192" s="277" t="str">
        <f t="shared" si="51"/>
        <v>D1</v>
      </c>
      <c r="AL192" s="100"/>
      <c r="AT192" s="227" t="str">
        <f t="shared" si="52"/>
        <v>D1</v>
      </c>
      <c r="AU192" s="227" t="str">
        <f t="shared" si="53"/>
        <v>D1</v>
      </c>
      <c r="AW192" s="232">
        <f t="shared" si="54"/>
        <v>0</v>
      </c>
      <c r="AX192" s="232">
        <f t="shared" si="55"/>
        <v>0</v>
      </c>
      <c r="AY192" s="232">
        <f t="shared" si="56"/>
        <v>0</v>
      </c>
      <c r="AZ192" s="232">
        <f t="shared" si="57"/>
        <v>0</v>
      </c>
    </row>
    <row r="193" spans="1:52">
      <c r="A193" s="23" t="str">
        <f>C193&amp;"x"&amp;TEXT(COUNTIF(C$5:C192,C193)+1,0)</f>
        <v>D1x2</v>
      </c>
      <c r="B193" s="24" t="str">
        <f>D193&amp;"x"&amp;TEXT(COUNTIF(D$5:D192,D193)+1,0)</f>
        <v>D1x2</v>
      </c>
      <c r="C193" s="25" t="s">
        <v>334</v>
      </c>
      <c r="D193" s="25" t="s">
        <v>334</v>
      </c>
      <c r="E193" s="130"/>
      <c r="F193" s="25" t="s">
        <v>46</v>
      </c>
      <c r="G193" s="188" t="s">
        <v>734</v>
      </c>
      <c r="H193" s="188" t="s">
        <v>735</v>
      </c>
      <c r="I193" s="188" t="s">
        <v>736</v>
      </c>
      <c r="J193" s="156">
        <v>39961</v>
      </c>
      <c r="K193" s="130"/>
      <c r="L193" s="26"/>
      <c r="M193" s="281" t="str">
        <f t="shared" si="42"/>
        <v>0</v>
      </c>
      <c r="N193" s="26"/>
      <c r="O193" s="186" t="str">
        <f t="shared" si="43"/>
        <v>0</v>
      </c>
      <c r="P193" s="26" t="s">
        <v>338</v>
      </c>
      <c r="Q193" s="26" t="s">
        <v>338</v>
      </c>
      <c r="R193" s="270"/>
      <c r="S193" s="282" t="str">
        <f t="shared" si="44"/>
        <v>D1</v>
      </c>
      <c r="T193" s="153"/>
      <c r="U193" s="27"/>
      <c r="V193" s="27"/>
      <c r="W193" s="271"/>
      <c r="X193" s="27"/>
      <c r="Y193" s="279"/>
      <c r="Z193" s="275">
        <f t="shared" si="45"/>
        <v>11.59</v>
      </c>
      <c r="AA193" s="276"/>
      <c r="AB193" s="276"/>
      <c r="AC193" s="276"/>
      <c r="AD193" s="276"/>
      <c r="AE193" s="276"/>
      <c r="AF193" s="277" t="str">
        <f t="shared" si="46"/>
        <v>NCX19J3</v>
      </c>
      <c r="AG193" s="277" t="str">
        <f t="shared" si="47"/>
        <v>NCX19J3</v>
      </c>
      <c r="AH193" s="277" t="str">
        <f t="shared" si="48"/>
        <v>D2</v>
      </c>
      <c r="AI193" s="277" t="str">
        <f t="shared" si="49"/>
        <v>D2</v>
      </c>
      <c r="AJ193" s="277" t="str">
        <f t="shared" si="50"/>
        <v/>
      </c>
      <c r="AK193" s="277" t="str">
        <f t="shared" si="51"/>
        <v>D1</v>
      </c>
      <c r="AL193" s="100"/>
      <c r="AT193" s="227" t="str">
        <f t="shared" si="52"/>
        <v>D1</v>
      </c>
      <c r="AU193" s="227" t="str">
        <f t="shared" si="53"/>
        <v>D1</v>
      </c>
      <c r="AW193" s="232">
        <f t="shared" si="54"/>
        <v>0</v>
      </c>
      <c r="AX193" s="232">
        <f t="shared" si="55"/>
        <v>0</v>
      </c>
      <c r="AY193" s="232">
        <f t="shared" si="56"/>
        <v>0</v>
      </c>
      <c r="AZ193" s="232">
        <f t="shared" si="57"/>
        <v>0</v>
      </c>
    </row>
    <row r="194" spans="1:52">
      <c r="A194" s="23" t="str">
        <f>C194&amp;"x"&amp;TEXT(COUNTIF(C$5:C193,C194)+1,0)</f>
        <v>D1x3</v>
      </c>
      <c r="B194" s="24" t="str">
        <f>D194&amp;"x"&amp;TEXT(COUNTIF(D$5:D193,D194)+1,0)</f>
        <v>D1x3</v>
      </c>
      <c r="C194" s="25" t="s">
        <v>334</v>
      </c>
      <c r="D194" s="25" t="s">
        <v>334</v>
      </c>
      <c r="E194" s="130"/>
      <c r="F194" s="25" t="s">
        <v>46</v>
      </c>
      <c r="G194" s="188" t="s">
        <v>737</v>
      </c>
      <c r="H194" s="188" t="s">
        <v>738</v>
      </c>
      <c r="I194" s="188" t="s">
        <v>419</v>
      </c>
      <c r="J194" s="156">
        <v>39993</v>
      </c>
      <c r="K194" s="130"/>
      <c r="L194" s="26"/>
      <c r="M194" s="281" t="str">
        <f t="shared" si="42"/>
        <v>0</v>
      </c>
      <c r="N194" s="26"/>
      <c r="O194" s="186" t="str">
        <f t="shared" si="43"/>
        <v>0</v>
      </c>
      <c r="P194" s="26" t="s">
        <v>338</v>
      </c>
      <c r="Q194" s="26" t="s">
        <v>338</v>
      </c>
      <c r="R194" s="270"/>
      <c r="S194" s="282" t="str">
        <f t="shared" si="44"/>
        <v>D1</v>
      </c>
      <c r="T194" s="153"/>
      <c r="U194" s="27"/>
      <c r="V194" s="27"/>
      <c r="W194" s="271"/>
      <c r="X194" s="27"/>
      <c r="Y194" s="279"/>
      <c r="Z194" s="275">
        <f t="shared" si="45"/>
        <v>11.51</v>
      </c>
      <c r="AA194" s="276"/>
      <c r="AB194" s="276"/>
      <c r="AC194" s="276"/>
      <c r="AD194" s="276"/>
      <c r="AE194" s="276"/>
      <c r="AF194" s="277" t="str">
        <f t="shared" si="46"/>
        <v>NCX19J3</v>
      </c>
      <c r="AG194" s="277" t="str">
        <f t="shared" si="47"/>
        <v>NCX19J3</v>
      </c>
      <c r="AH194" s="277" t="str">
        <f t="shared" si="48"/>
        <v>D2</v>
      </c>
      <c r="AI194" s="277" t="str">
        <f t="shared" si="49"/>
        <v>D2</v>
      </c>
      <c r="AJ194" s="277" t="str">
        <f t="shared" si="50"/>
        <v/>
      </c>
      <c r="AK194" s="277" t="str">
        <f t="shared" si="51"/>
        <v>D1</v>
      </c>
      <c r="AL194" s="100"/>
      <c r="AT194" s="227" t="str">
        <f t="shared" si="52"/>
        <v>D1</v>
      </c>
      <c r="AU194" s="227" t="str">
        <f t="shared" si="53"/>
        <v>D1</v>
      </c>
      <c r="AW194" s="232">
        <f t="shared" si="54"/>
        <v>0</v>
      </c>
      <c r="AX194" s="232">
        <f t="shared" si="55"/>
        <v>0</v>
      </c>
      <c r="AY194" s="232">
        <f t="shared" si="56"/>
        <v>0</v>
      </c>
      <c r="AZ194" s="232">
        <f t="shared" si="57"/>
        <v>0</v>
      </c>
    </row>
    <row r="195" spans="1:52">
      <c r="A195" s="23" t="str">
        <f>C195&amp;"x"&amp;TEXT(COUNTIF(C$5:C194,C195)+1,0)</f>
        <v>D1x4</v>
      </c>
      <c r="B195" s="24" t="str">
        <f>D195&amp;"x"&amp;TEXT(COUNTIF(D$5:D194,D195)+1,0)</f>
        <v>D1x4</v>
      </c>
      <c r="C195" s="25" t="s">
        <v>334</v>
      </c>
      <c r="D195" s="25" t="s">
        <v>334</v>
      </c>
      <c r="E195" s="130"/>
      <c r="F195" s="25" t="s">
        <v>46</v>
      </c>
      <c r="G195" s="188" t="s">
        <v>739</v>
      </c>
      <c r="H195" s="188" t="s">
        <v>740</v>
      </c>
      <c r="I195" s="188" t="s">
        <v>741</v>
      </c>
      <c r="J195" s="156">
        <v>40227</v>
      </c>
      <c r="K195" s="130"/>
      <c r="L195" s="26"/>
      <c r="M195" s="281" t="str">
        <f t="shared" si="42"/>
        <v>0</v>
      </c>
      <c r="N195" s="26"/>
      <c r="O195" s="186" t="str">
        <f t="shared" si="43"/>
        <v>0</v>
      </c>
      <c r="P195" s="26" t="s">
        <v>381</v>
      </c>
      <c r="Q195" s="26" t="s">
        <v>381</v>
      </c>
      <c r="R195" s="270"/>
      <c r="S195" s="282" t="str">
        <f t="shared" si="44"/>
        <v>D1</v>
      </c>
      <c r="T195" s="153"/>
      <c r="U195" s="27"/>
      <c r="V195" s="27"/>
      <c r="W195" s="271"/>
      <c r="X195" s="27"/>
      <c r="Y195" s="279"/>
      <c r="Z195" s="275">
        <f t="shared" si="45"/>
        <v>10.87</v>
      </c>
      <c r="AA195" s="276"/>
      <c r="AB195" s="276"/>
      <c r="AC195" s="276"/>
      <c r="AD195" s="276"/>
      <c r="AE195" s="276"/>
      <c r="AF195" s="277" t="str">
        <f t="shared" si="46"/>
        <v>NCX19J3</v>
      </c>
      <c r="AG195" s="277" t="str">
        <f t="shared" si="47"/>
        <v>NCX19J3</v>
      </c>
      <c r="AH195" s="277" t="str">
        <f t="shared" si="48"/>
        <v>E1</v>
      </c>
      <c r="AI195" s="277" t="str">
        <f t="shared" si="49"/>
        <v>E1</v>
      </c>
      <c r="AJ195" s="277" t="str">
        <f t="shared" si="50"/>
        <v/>
      </c>
      <c r="AK195" s="277" t="str">
        <f t="shared" si="51"/>
        <v>D1</v>
      </c>
      <c r="AL195" s="100"/>
      <c r="AT195" s="227" t="str">
        <f t="shared" si="52"/>
        <v>D1</v>
      </c>
      <c r="AU195" s="227" t="str">
        <f t="shared" si="53"/>
        <v>D1</v>
      </c>
      <c r="AW195" s="232">
        <f t="shared" si="54"/>
        <v>0</v>
      </c>
      <c r="AX195" s="232">
        <f t="shared" si="55"/>
        <v>0</v>
      </c>
      <c r="AY195" s="232">
        <f t="shared" si="56"/>
        <v>0</v>
      </c>
      <c r="AZ195" s="232">
        <f t="shared" si="57"/>
        <v>0</v>
      </c>
    </row>
    <row r="196" spans="1:52">
      <c r="A196" s="23" t="str">
        <f>C196&amp;"x"&amp;TEXT(COUNTIF(C$5:C195,C196)+1,0)</f>
        <v>D1x5</v>
      </c>
      <c r="B196" s="24" t="str">
        <f>D196&amp;"x"&amp;TEXT(COUNTIF(D$5:D195,D196)+1,0)</f>
        <v>D1x5</v>
      </c>
      <c r="C196" s="25" t="s">
        <v>334</v>
      </c>
      <c r="D196" s="25" t="s">
        <v>334</v>
      </c>
      <c r="E196" s="130"/>
      <c r="F196" s="25" t="s">
        <v>46</v>
      </c>
      <c r="G196" s="188" t="s">
        <v>742</v>
      </c>
      <c r="H196" s="188" t="s">
        <v>743</v>
      </c>
      <c r="I196" s="188" t="s">
        <v>744</v>
      </c>
      <c r="J196" s="156">
        <v>40239</v>
      </c>
      <c r="K196" s="130"/>
      <c r="L196" s="26"/>
      <c r="M196" s="281" t="str">
        <f t="shared" si="42"/>
        <v>0</v>
      </c>
      <c r="N196" s="26"/>
      <c r="O196" s="186" t="str">
        <f t="shared" si="43"/>
        <v>0</v>
      </c>
      <c r="P196" s="26" t="s">
        <v>381</v>
      </c>
      <c r="Q196" s="26" t="s">
        <v>381</v>
      </c>
      <c r="R196" s="270"/>
      <c r="S196" s="282" t="str">
        <f t="shared" si="44"/>
        <v>D1</v>
      </c>
      <c r="T196" s="153"/>
      <c r="U196" s="27"/>
      <c r="V196" s="27"/>
      <c r="W196" s="271"/>
      <c r="X196" s="27"/>
      <c r="Y196" s="279"/>
      <c r="Z196" s="275">
        <f t="shared" si="45"/>
        <v>10.83</v>
      </c>
      <c r="AA196" s="276"/>
      <c r="AB196" s="276"/>
      <c r="AC196" s="276"/>
      <c r="AD196" s="276"/>
      <c r="AE196" s="276"/>
      <c r="AF196" s="277" t="str">
        <f t="shared" si="46"/>
        <v>NCX19J3</v>
      </c>
      <c r="AG196" s="277" t="str">
        <f t="shared" si="47"/>
        <v>NCX19J3</v>
      </c>
      <c r="AH196" s="277" t="str">
        <f t="shared" si="48"/>
        <v>E1</v>
      </c>
      <c r="AI196" s="277" t="str">
        <f t="shared" si="49"/>
        <v>E1</v>
      </c>
      <c r="AJ196" s="277" t="str">
        <f t="shared" si="50"/>
        <v/>
      </c>
      <c r="AK196" s="277" t="str">
        <f t="shared" si="51"/>
        <v>D1</v>
      </c>
      <c r="AL196" s="100"/>
      <c r="AT196" s="227" t="str">
        <f t="shared" si="52"/>
        <v>D1</v>
      </c>
      <c r="AU196" s="227" t="str">
        <f t="shared" si="53"/>
        <v>D1</v>
      </c>
      <c r="AW196" s="232">
        <f t="shared" si="54"/>
        <v>0</v>
      </c>
      <c r="AX196" s="232">
        <f t="shared" si="55"/>
        <v>0</v>
      </c>
      <c r="AY196" s="232">
        <f t="shared" si="56"/>
        <v>0</v>
      </c>
      <c r="AZ196" s="232">
        <f t="shared" si="57"/>
        <v>0</v>
      </c>
    </row>
    <row r="197" spans="1:52">
      <c r="A197" s="23" t="str">
        <f>C197&amp;"x"&amp;TEXT(COUNTIF(C$5:C196,C197)+1,0)</f>
        <v>D1x6</v>
      </c>
      <c r="B197" s="24" t="str">
        <f>D197&amp;"x"&amp;TEXT(COUNTIF(D$5:D196,D197)+1,0)</f>
        <v>D1x6</v>
      </c>
      <c r="C197" s="25" t="s">
        <v>334</v>
      </c>
      <c r="D197" s="25" t="s">
        <v>334</v>
      </c>
      <c r="E197" s="130"/>
      <c r="F197" s="25" t="s">
        <v>46</v>
      </c>
      <c r="G197" s="188" t="s">
        <v>745</v>
      </c>
      <c r="H197" s="188" t="s">
        <v>746</v>
      </c>
      <c r="I197" s="188" t="s">
        <v>747</v>
      </c>
      <c r="J197" s="156">
        <v>40439</v>
      </c>
      <c r="K197" s="130"/>
      <c r="L197" s="26"/>
      <c r="M197" s="281" t="str">
        <f t="shared" ref="M197:M260" si="58">LEFT(L197&amp;"0",1)</f>
        <v>0</v>
      </c>
      <c r="N197" s="26"/>
      <c r="O197" s="186" t="str">
        <f t="shared" ref="O197:O260" si="59">LEFT(N197&amp;"0",1)</f>
        <v>0</v>
      </c>
      <c r="P197" s="26" t="s">
        <v>381</v>
      </c>
      <c r="Q197" s="26" t="s">
        <v>381</v>
      </c>
      <c r="R197" s="270"/>
      <c r="S197" s="282" t="str">
        <f t="shared" ref="S197:S260" si="60">IF(C197=0,"",C197)</f>
        <v>D1</v>
      </c>
      <c r="T197" s="153"/>
      <c r="U197" s="27"/>
      <c r="V197" s="27"/>
      <c r="W197" s="271"/>
      <c r="X197" s="27"/>
      <c r="Y197" s="279"/>
      <c r="Z197" s="275">
        <f t="shared" ref="Z197:Z260" si="61">lft(J197,Peildatum)</f>
        <v>10.29</v>
      </c>
      <c r="AA197" s="276"/>
      <c r="AB197" s="276"/>
      <c r="AC197" s="276"/>
      <c r="AD197" s="276"/>
      <c r="AE197" s="276"/>
      <c r="AF197" s="277" t="str">
        <f t="shared" ref="AF197:AF260" si="62">IFERROR(VLOOKUP(M197,CbRc,2,0),"")</f>
        <v>NCX19J3</v>
      </c>
      <c r="AG197" s="277" t="str">
        <f t="shared" ref="AG197:AG260" si="63">IFERROR(VLOOKUP(O197,CbRc,2,0),"")</f>
        <v>NCX19J3</v>
      </c>
      <c r="AH197" s="277" t="str">
        <f t="shared" ref="AH197:AH260" si="64">IF(ISNA(VLOOKUP($AF197&amp;P197,IsTm1A,1,0)),"",P197)</f>
        <v>E1</v>
      </c>
      <c r="AI197" s="277" t="str">
        <f t="shared" ref="AI197:AI260" si="65">IF(ISNA(VLOOKUP($AF197&amp;Q197,IsTm2D,1,0)),"",Q197)</f>
        <v>E1</v>
      </c>
      <c r="AJ197" s="277" t="str">
        <f t="shared" ref="AJ197:AJ260" si="66">IF(ISNA(VLOOKUP($AF197&amp;R197,IsTm3G,1,0)),"",R197)</f>
        <v/>
      </c>
      <c r="AK197" s="277" t="str">
        <f t="shared" ref="AK197:AK260" si="67">IF(ISNA(VLOOKUP($AG197&amp;S197,IsTm4J,1,0)),"",S197)</f>
        <v>D1</v>
      </c>
      <c r="AL197" s="100"/>
      <c r="AT197" s="227" t="str">
        <f t="shared" ref="AT197:AT260" si="68">IF(C197="","",IFERROR(VLOOKUP(C197,AQ:AQ,1,0),"FOUT"))</f>
        <v>D1</v>
      </c>
      <c r="AU197" s="227" t="str">
        <f t="shared" ref="AU197:AU260" si="69">IF(D197="","",IFERROR(VLOOKUP(D197,AR:AR,1,0),"FOUT"))</f>
        <v>D1</v>
      </c>
      <c r="AW197" s="232">
        <f t="shared" ref="AW197:AW260" si="70">IF(OR(P197="",U197=""),0,SUMIFS(U$5:U$1004,$M$5:$M$1004,$M197,P$5:P$1004,P197))</f>
        <v>0</v>
      </c>
      <c r="AX197" s="232">
        <f t="shared" ref="AX197:AX260" si="71">IF(OR(Q197="",V197=""),0,SUMIFS(V$5:V$1004,$M$5:$M$1004,$M197,Q$5:Q$1004,Q197))</f>
        <v>0</v>
      </c>
      <c r="AY197" s="232">
        <f t="shared" ref="AY197:AY260" si="72">IF(OR(R197="",W197=""),0,SUMIFS(W$5:W$1004,$M$5:$M$1004,$M197,R$5:R$1004,R197))</f>
        <v>0</v>
      </c>
      <c r="AZ197" s="232">
        <f t="shared" ref="AZ197:AZ260" si="73">IF(OR(S197="",X197=""),0,SUMIFS(X$5:X$1004,$O$5:$O$1004,$O197,S$5:S$1004,S197))</f>
        <v>0</v>
      </c>
    </row>
    <row r="198" spans="1:52">
      <c r="A198" s="23" t="str">
        <f>C198&amp;"x"&amp;TEXT(COUNTIF(C$5:C197,C198)+1,0)</f>
        <v>D1x7</v>
      </c>
      <c r="B198" s="24" t="str">
        <f>D198&amp;"x"&amp;TEXT(COUNTIF(D$5:D197,D198)+1,0)</f>
        <v>D1x7</v>
      </c>
      <c r="C198" s="25" t="s">
        <v>334</v>
      </c>
      <c r="D198" s="25" t="s">
        <v>334</v>
      </c>
      <c r="E198" s="130"/>
      <c r="F198" s="25" t="s">
        <v>110</v>
      </c>
      <c r="G198" s="188" t="s">
        <v>748</v>
      </c>
      <c r="H198" s="188" t="s">
        <v>749</v>
      </c>
      <c r="I198" s="188" t="s">
        <v>750</v>
      </c>
      <c r="J198" s="156">
        <v>40058</v>
      </c>
      <c r="K198" s="130"/>
      <c r="L198" s="26"/>
      <c r="M198" s="281" t="str">
        <f t="shared" si="58"/>
        <v>0</v>
      </c>
      <c r="N198" s="26"/>
      <c r="O198" s="186" t="str">
        <f t="shared" si="59"/>
        <v>0</v>
      </c>
      <c r="P198" s="26" t="s">
        <v>338</v>
      </c>
      <c r="Q198" s="26" t="s">
        <v>338</v>
      </c>
      <c r="R198" s="270"/>
      <c r="S198" s="282" t="str">
        <f t="shared" si="60"/>
        <v>D1</v>
      </c>
      <c r="T198" s="153"/>
      <c r="U198" s="27"/>
      <c r="V198" s="27"/>
      <c r="W198" s="271"/>
      <c r="X198" s="27"/>
      <c r="Y198" s="279"/>
      <c r="Z198" s="275">
        <f t="shared" si="61"/>
        <v>11.33</v>
      </c>
      <c r="AA198" s="276"/>
      <c r="AB198" s="276"/>
      <c r="AC198" s="276"/>
      <c r="AD198" s="276"/>
      <c r="AE198" s="276"/>
      <c r="AF198" s="277" t="str">
        <f t="shared" si="62"/>
        <v>NCX19J3</v>
      </c>
      <c r="AG198" s="277" t="str">
        <f t="shared" si="63"/>
        <v>NCX19J3</v>
      </c>
      <c r="AH198" s="277" t="str">
        <f t="shared" si="64"/>
        <v>D2</v>
      </c>
      <c r="AI198" s="277" t="str">
        <f t="shared" si="65"/>
        <v>D2</v>
      </c>
      <c r="AJ198" s="277" t="str">
        <f t="shared" si="66"/>
        <v/>
      </c>
      <c r="AK198" s="277" t="str">
        <f t="shared" si="67"/>
        <v>D1</v>
      </c>
      <c r="AL198" s="100"/>
      <c r="AT198" s="227" t="str">
        <f t="shared" si="68"/>
        <v>D1</v>
      </c>
      <c r="AU198" s="227" t="str">
        <f t="shared" si="69"/>
        <v>D1</v>
      </c>
      <c r="AW198" s="232">
        <f t="shared" si="70"/>
        <v>0</v>
      </c>
      <c r="AX198" s="232">
        <f t="shared" si="71"/>
        <v>0</v>
      </c>
      <c r="AY198" s="232">
        <f t="shared" si="72"/>
        <v>0</v>
      </c>
      <c r="AZ198" s="232">
        <f t="shared" si="73"/>
        <v>0</v>
      </c>
    </row>
    <row r="199" spans="1:52">
      <c r="A199" s="23" t="str">
        <f>C199&amp;"x"&amp;TEXT(COUNTIF(C$5:C198,C199)+1,0)</f>
        <v>D1x8</v>
      </c>
      <c r="B199" s="24" t="str">
        <f>D199&amp;"x"&amp;TEXT(COUNTIF(D$5:D198,D199)+1,0)</f>
        <v>D1x8</v>
      </c>
      <c r="C199" s="25" t="s">
        <v>334</v>
      </c>
      <c r="D199" s="25" t="s">
        <v>334</v>
      </c>
      <c r="E199" s="130"/>
      <c r="F199" s="25" t="s">
        <v>110</v>
      </c>
      <c r="G199" s="188" t="s">
        <v>751</v>
      </c>
      <c r="H199" s="188" t="s">
        <v>752</v>
      </c>
      <c r="I199" s="188" t="s">
        <v>670</v>
      </c>
      <c r="J199" s="156">
        <v>40381</v>
      </c>
      <c r="K199" s="130"/>
      <c r="L199" s="26"/>
      <c r="M199" s="281" t="str">
        <f t="shared" si="58"/>
        <v>0</v>
      </c>
      <c r="N199" s="26"/>
      <c r="O199" s="186" t="str">
        <f t="shared" si="59"/>
        <v>0</v>
      </c>
      <c r="P199" s="26" t="s">
        <v>381</v>
      </c>
      <c r="Q199" s="26" t="s">
        <v>381</v>
      </c>
      <c r="R199" s="270"/>
      <c r="S199" s="282" t="str">
        <f t="shared" si="60"/>
        <v>D1</v>
      </c>
      <c r="T199" s="153"/>
      <c r="U199" s="27"/>
      <c r="V199" s="27"/>
      <c r="W199" s="271"/>
      <c r="X199" s="27"/>
      <c r="Y199" s="279"/>
      <c r="Z199" s="275">
        <f t="shared" si="61"/>
        <v>10.44</v>
      </c>
      <c r="AA199" s="276"/>
      <c r="AB199" s="276"/>
      <c r="AC199" s="276"/>
      <c r="AD199" s="276"/>
      <c r="AE199" s="276"/>
      <c r="AF199" s="277" t="str">
        <f t="shared" si="62"/>
        <v>NCX19J3</v>
      </c>
      <c r="AG199" s="277" t="str">
        <f t="shared" si="63"/>
        <v>NCX19J3</v>
      </c>
      <c r="AH199" s="277" t="str">
        <f t="shared" si="64"/>
        <v>E1</v>
      </c>
      <c r="AI199" s="277" t="str">
        <f t="shared" si="65"/>
        <v>E1</v>
      </c>
      <c r="AJ199" s="277" t="str">
        <f t="shared" si="66"/>
        <v/>
      </c>
      <c r="AK199" s="277" t="str">
        <f t="shared" si="67"/>
        <v>D1</v>
      </c>
      <c r="AL199" s="100"/>
      <c r="AT199" s="227" t="str">
        <f t="shared" si="68"/>
        <v>D1</v>
      </c>
      <c r="AU199" s="227" t="str">
        <f t="shared" si="69"/>
        <v>D1</v>
      </c>
      <c r="AW199" s="232">
        <f t="shared" si="70"/>
        <v>0</v>
      </c>
      <c r="AX199" s="232">
        <f t="shared" si="71"/>
        <v>0</v>
      </c>
      <c r="AY199" s="232">
        <f t="shared" si="72"/>
        <v>0</v>
      </c>
      <c r="AZ199" s="232">
        <f t="shared" si="73"/>
        <v>0</v>
      </c>
    </row>
    <row r="200" spans="1:52">
      <c r="A200" s="23" t="str">
        <f>C200&amp;"x"&amp;TEXT(COUNTIF(C$5:C199,C200)+1,0)</f>
        <v>D1x9</v>
      </c>
      <c r="B200" s="24" t="str">
        <f>D200&amp;"x"&amp;TEXT(COUNTIF(D$5:D199,D200)+1,0)</f>
        <v>D1x9</v>
      </c>
      <c r="C200" s="25" t="s">
        <v>334</v>
      </c>
      <c r="D200" s="25" t="s">
        <v>334</v>
      </c>
      <c r="E200" s="130"/>
      <c r="F200" s="25" t="s">
        <v>110</v>
      </c>
      <c r="G200" s="188" t="s">
        <v>753</v>
      </c>
      <c r="H200" s="188" t="s">
        <v>754</v>
      </c>
      <c r="I200" s="188" t="s">
        <v>755</v>
      </c>
      <c r="J200" s="156">
        <v>40413</v>
      </c>
      <c r="K200" s="130"/>
      <c r="L200" s="26"/>
      <c r="M200" s="281" t="str">
        <f t="shared" si="58"/>
        <v>0</v>
      </c>
      <c r="N200" s="26"/>
      <c r="O200" s="186" t="str">
        <f t="shared" si="59"/>
        <v>0</v>
      </c>
      <c r="P200" s="26" t="s">
        <v>381</v>
      </c>
      <c r="Q200" s="26" t="s">
        <v>381</v>
      </c>
      <c r="R200" s="270"/>
      <c r="S200" s="282" t="str">
        <f t="shared" si="60"/>
        <v>D1</v>
      </c>
      <c r="T200" s="153"/>
      <c r="U200" s="27"/>
      <c r="V200" s="27"/>
      <c r="W200" s="271"/>
      <c r="X200" s="27"/>
      <c r="Y200" s="279"/>
      <c r="Z200" s="275">
        <f t="shared" si="61"/>
        <v>10.36</v>
      </c>
      <c r="AA200" s="276"/>
      <c r="AB200" s="276"/>
      <c r="AC200" s="276"/>
      <c r="AD200" s="276"/>
      <c r="AE200" s="276"/>
      <c r="AF200" s="277" t="str">
        <f t="shared" si="62"/>
        <v>NCX19J3</v>
      </c>
      <c r="AG200" s="277" t="str">
        <f t="shared" si="63"/>
        <v>NCX19J3</v>
      </c>
      <c r="AH200" s="277" t="str">
        <f t="shared" si="64"/>
        <v>E1</v>
      </c>
      <c r="AI200" s="277" t="str">
        <f t="shared" si="65"/>
        <v>E1</v>
      </c>
      <c r="AJ200" s="277" t="str">
        <f t="shared" si="66"/>
        <v/>
      </c>
      <c r="AK200" s="277" t="str">
        <f t="shared" si="67"/>
        <v>D1</v>
      </c>
      <c r="AL200" s="100"/>
      <c r="AT200" s="227" t="str">
        <f t="shared" si="68"/>
        <v>D1</v>
      </c>
      <c r="AU200" s="227" t="str">
        <f t="shared" si="69"/>
        <v>D1</v>
      </c>
      <c r="AW200" s="232">
        <f t="shared" si="70"/>
        <v>0</v>
      </c>
      <c r="AX200" s="232">
        <f t="shared" si="71"/>
        <v>0</v>
      </c>
      <c r="AY200" s="232">
        <f t="shared" si="72"/>
        <v>0</v>
      </c>
      <c r="AZ200" s="232">
        <f t="shared" si="73"/>
        <v>0</v>
      </c>
    </row>
    <row r="201" spans="1:52">
      <c r="A201" s="23" t="str">
        <f>C201&amp;"x"&amp;TEXT(COUNTIF(C$5:C200,C201)+1,0)</f>
        <v>D2x1</v>
      </c>
      <c r="B201" s="24" t="str">
        <f>D201&amp;"x"&amp;TEXT(COUNTIF(D$5:D200,D201)+1,0)</f>
        <v>D2x1</v>
      </c>
      <c r="C201" s="25" t="s">
        <v>338</v>
      </c>
      <c r="D201" s="25" t="s">
        <v>338</v>
      </c>
      <c r="E201" s="130"/>
      <c r="F201" s="25" t="s">
        <v>46</v>
      </c>
      <c r="G201" s="188" t="s">
        <v>756</v>
      </c>
      <c r="H201" s="188" t="s">
        <v>757</v>
      </c>
      <c r="I201" s="188" t="s">
        <v>758</v>
      </c>
      <c r="J201" s="156">
        <v>40169</v>
      </c>
      <c r="K201" s="130"/>
      <c r="L201" s="26"/>
      <c r="M201" s="281" t="str">
        <f t="shared" si="58"/>
        <v>0</v>
      </c>
      <c r="N201" s="26"/>
      <c r="O201" s="186" t="str">
        <f t="shared" si="59"/>
        <v>0</v>
      </c>
      <c r="P201" s="26" t="s">
        <v>342</v>
      </c>
      <c r="Q201" s="26" t="s">
        <v>342</v>
      </c>
      <c r="R201" s="270"/>
      <c r="S201" s="282" t="str">
        <f t="shared" si="60"/>
        <v>D2</v>
      </c>
      <c r="T201" s="153"/>
      <c r="U201" s="27"/>
      <c r="V201" s="27"/>
      <c r="W201" s="271"/>
      <c r="X201" s="27"/>
      <c r="Y201" s="279"/>
      <c r="Z201" s="275">
        <f t="shared" si="61"/>
        <v>11.03</v>
      </c>
      <c r="AA201" s="276"/>
      <c r="AB201" s="276"/>
      <c r="AC201" s="276"/>
      <c r="AD201" s="276"/>
      <c r="AE201" s="276"/>
      <c r="AF201" s="277" t="str">
        <f t="shared" si="62"/>
        <v>NCX19J3</v>
      </c>
      <c r="AG201" s="277" t="str">
        <f t="shared" si="63"/>
        <v>NCX19J3</v>
      </c>
      <c r="AH201" s="277" t="str">
        <f t="shared" si="64"/>
        <v>D3</v>
      </c>
      <c r="AI201" s="277" t="str">
        <f t="shared" si="65"/>
        <v>D3</v>
      </c>
      <c r="AJ201" s="277" t="str">
        <f t="shared" si="66"/>
        <v/>
      </c>
      <c r="AK201" s="277" t="str">
        <f t="shared" si="67"/>
        <v>D2</v>
      </c>
      <c r="AL201" s="100"/>
      <c r="AT201" s="227" t="str">
        <f t="shared" si="68"/>
        <v>D2</v>
      </c>
      <c r="AU201" s="227" t="str">
        <f t="shared" si="69"/>
        <v>D2</v>
      </c>
      <c r="AW201" s="232">
        <f t="shared" si="70"/>
        <v>0</v>
      </c>
      <c r="AX201" s="232">
        <f t="shared" si="71"/>
        <v>0</v>
      </c>
      <c r="AY201" s="232">
        <f t="shared" si="72"/>
        <v>0</v>
      </c>
      <c r="AZ201" s="232">
        <f t="shared" si="73"/>
        <v>0</v>
      </c>
    </row>
    <row r="202" spans="1:52">
      <c r="A202" s="23" t="str">
        <f>C202&amp;"x"&amp;TEXT(COUNTIF(C$5:C201,C202)+1,0)</f>
        <v>D2x2</v>
      </c>
      <c r="B202" s="24" t="str">
        <f>D202&amp;"x"&amp;TEXT(COUNTIF(D$5:D201,D202)+1,0)</f>
        <v>D2x2</v>
      </c>
      <c r="C202" s="25" t="s">
        <v>338</v>
      </c>
      <c r="D202" s="25" t="s">
        <v>338</v>
      </c>
      <c r="E202" s="130"/>
      <c r="F202" s="25" t="s">
        <v>46</v>
      </c>
      <c r="G202" s="188" t="s">
        <v>759</v>
      </c>
      <c r="H202" s="188" t="s">
        <v>760</v>
      </c>
      <c r="I202" s="188" t="s">
        <v>154</v>
      </c>
      <c r="J202" s="156">
        <v>40189</v>
      </c>
      <c r="K202" s="130"/>
      <c r="L202" s="26"/>
      <c r="M202" s="281" t="str">
        <f t="shared" si="58"/>
        <v>0</v>
      </c>
      <c r="N202" s="26"/>
      <c r="O202" s="186" t="str">
        <f t="shared" si="59"/>
        <v>0</v>
      </c>
      <c r="P202" s="26" t="s">
        <v>389</v>
      </c>
      <c r="Q202" s="26" t="s">
        <v>389</v>
      </c>
      <c r="R202" s="270"/>
      <c r="S202" s="282" t="str">
        <f t="shared" si="60"/>
        <v>D2</v>
      </c>
      <c r="T202" s="153"/>
      <c r="U202" s="27"/>
      <c r="V202" s="27"/>
      <c r="W202" s="271"/>
      <c r="X202" s="27"/>
      <c r="Y202" s="279"/>
      <c r="Z202" s="275">
        <f t="shared" si="61"/>
        <v>10.97</v>
      </c>
      <c r="AA202" s="276"/>
      <c r="AB202" s="276"/>
      <c r="AC202" s="276"/>
      <c r="AD202" s="276"/>
      <c r="AE202" s="276"/>
      <c r="AF202" s="277" t="str">
        <f t="shared" si="62"/>
        <v>NCX19J3</v>
      </c>
      <c r="AG202" s="277" t="str">
        <f t="shared" si="63"/>
        <v>NCX19J3</v>
      </c>
      <c r="AH202" s="277" t="str">
        <f t="shared" si="64"/>
        <v>E3</v>
      </c>
      <c r="AI202" s="277" t="str">
        <f t="shared" si="65"/>
        <v>E3</v>
      </c>
      <c r="AJ202" s="277" t="str">
        <f t="shared" si="66"/>
        <v/>
      </c>
      <c r="AK202" s="277" t="str">
        <f t="shared" si="67"/>
        <v>D2</v>
      </c>
      <c r="AL202" s="100"/>
      <c r="AT202" s="227" t="str">
        <f t="shared" si="68"/>
        <v>D2</v>
      </c>
      <c r="AU202" s="227" t="str">
        <f t="shared" si="69"/>
        <v>D2</v>
      </c>
      <c r="AW202" s="232">
        <f t="shared" si="70"/>
        <v>0</v>
      </c>
      <c r="AX202" s="232">
        <f t="shared" si="71"/>
        <v>0</v>
      </c>
      <c r="AY202" s="232">
        <f t="shared" si="72"/>
        <v>0</v>
      </c>
      <c r="AZ202" s="232">
        <f t="shared" si="73"/>
        <v>0</v>
      </c>
    </row>
    <row r="203" spans="1:52">
      <c r="A203" s="23" t="str">
        <f>C203&amp;"x"&amp;TEXT(COUNTIF(C$5:C202,C203)+1,0)</f>
        <v>D2x3</v>
      </c>
      <c r="B203" s="24" t="str">
        <f>D203&amp;"x"&amp;TEXT(COUNTIF(D$5:D202,D203)+1,0)</f>
        <v>D2x3</v>
      </c>
      <c r="C203" s="25" t="s">
        <v>338</v>
      </c>
      <c r="D203" s="25" t="s">
        <v>338</v>
      </c>
      <c r="E203" s="130"/>
      <c r="F203" s="25" t="s">
        <v>46</v>
      </c>
      <c r="G203" s="188" t="s">
        <v>761</v>
      </c>
      <c r="H203" s="188" t="s">
        <v>762</v>
      </c>
      <c r="I203" s="188" t="s">
        <v>763</v>
      </c>
      <c r="J203" s="156">
        <v>40409</v>
      </c>
      <c r="K203" s="130"/>
      <c r="L203" s="26"/>
      <c r="M203" s="281" t="str">
        <f t="shared" si="58"/>
        <v>0</v>
      </c>
      <c r="N203" s="26"/>
      <c r="O203" s="186" t="str">
        <f t="shared" si="59"/>
        <v>0</v>
      </c>
      <c r="P203" s="26" t="s">
        <v>389</v>
      </c>
      <c r="Q203" s="26" t="s">
        <v>389</v>
      </c>
      <c r="R203" s="270"/>
      <c r="S203" s="282" t="str">
        <f t="shared" si="60"/>
        <v>D2</v>
      </c>
      <c r="T203" s="153"/>
      <c r="U203" s="27"/>
      <c r="V203" s="27"/>
      <c r="W203" s="271"/>
      <c r="X203" s="27"/>
      <c r="Y203" s="279"/>
      <c r="Z203" s="275">
        <f t="shared" si="61"/>
        <v>10.37</v>
      </c>
      <c r="AA203" s="276"/>
      <c r="AB203" s="276"/>
      <c r="AC203" s="276"/>
      <c r="AD203" s="276"/>
      <c r="AE203" s="276"/>
      <c r="AF203" s="277" t="str">
        <f t="shared" si="62"/>
        <v>NCX19J3</v>
      </c>
      <c r="AG203" s="277" t="str">
        <f t="shared" si="63"/>
        <v>NCX19J3</v>
      </c>
      <c r="AH203" s="277" t="str">
        <f t="shared" si="64"/>
        <v>E3</v>
      </c>
      <c r="AI203" s="277" t="str">
        <f t="shared" si="65"/>
        <v>E3</v>
      </c>
      <c r="AJ203" s="277" t="str">
        <f t="shared" si="66"/>
        <v/>
      </c>
      <c r="AK203" s="277" t="str">
        <f t="shared" si="67"/>
        <v>D2</v>
      </c>
      <c r="AL203" s="100"/>
      <c r="AT203" s="227" t="str">
        <f t="shared" si="68"/>
        <v>D2</v>
      </c>
      <c r="AU203" s="227" t="str">
        <f t="shared" si="69"/>
        <v>D2</v>
      </c>
      <c r="AW203" s="232">
        <f t="shared" si="70"/>
        <v>0</v>
      </c>
      <c r="AX203" s="232">
        <f t="shared" si="71"/>
        <v>0</v>
      </c>
      <c r="AY203" s="232">
        <f t="shared" si="72"/>
        <v>0</v>
      </c>
      <c r="AZ203" s="232">
        <f t="shared" si="73"/>
        <v>0</v>
      </c>
    </row>
    <row r="204" spans="1:52">
      <c r="A204" s="23" t="str">
        <f>C204&amp;"x"&amp;TEXT(COUNTIF(C$5:C203,C204)+1,0)</f>
        <v>D2x4</v>
      </c>
      <c r="B204" s="24" t="str">
        <f>D204&amp;"x"&amp;TEXT(COUNTIF(D$5:D203,D204)+1,0)</f>
        <v>D2x4</v>
      </c>
      <c r="C204" s="25" t="s">
        <v>338</v>
      </c>
      <c r="D204" s="25" t="s">
        <v>338</v>
      </c>
      <c r="E204" s="130"/>
      <c r="F204" s="25" t="s">
        <v>46</v>
      </c>
      <c r="G204" s="188" t="s">
        <v>764</v>
      </c>
      <c r="H204" s="188" t="s">
        <v>765</v>
      </c>
      <c r="I204" s="188" t="s">
        <v>766</v>
      </c>
      <c r="J204" s="156">
        <v>40429</v>
      </c>
      <c r="K204" s="130"/>
      <c r="L204" s="26"/>
      <c r="M204" s="281" t="str">
        <f t="shared" si="58"/>
        <v>0</v>
      </c>
      <c r="N204" s="26"/>
      <c r="O204" s="186" t="str">
        <f t="shared" si="59"/>
        <v>0</v>
      </c>
      <c r="P204" s="26" t="s">
        <v>385</v>
      </c>
      <c r="Q204" s="26" t="s">
        <v>385</v>
      </c>
      <c r="R204" s="270"/>
      <c r="S204" s="282" t="str">
        <f t="shared" si="60"/>
        <v>D2</v>
      </c>
      <c r="T204" s="153"/>
      <c r="U204" s="27"/>
      <c r="V204" s="27"/>
      <c r="W204" s="271"/>
      <c r="X204" s="27"/>
      <c r="Y204" s="279"/>
      <c r="Z204" s="275">
        <f t="shared" si="61"/>
        <v>10.31</v>
      </c>
      <c r="AA204" s="276"/>
      <c r="AB204" s="276"/>
      <c r="AC204" s="276"/>
      <c r="AD204" s="276"/>
      <c r="AE204" s="276"/>
      <c r="AF204" s="277" t="str">
        <f t="shared" si="62"/>
        <v>NCX19J3</v>
      </c>
      <c r="AG204" s="277" t="str">
        <f t="shared" si="63"/>
        <v>NCX19J3</v>
      </c>
      <c r="AH204" s="277" t="str">
        <f t="shared" si="64"/>
        <v>E2</v>
      </c>
      <c r="AI204" s="277" t="str">
        <f t="shared" si="65"/>
        <v>E2</v>
      </c>
      <c r="AJ204" s="277" t="str">
        <f t="shared" si="66"/>
        <v/>
      </c>
      <c r="AK204" s="277" t="str">
        <f t="shared" si="67"/>
        <v>D2</v>
      </c>
      <c r="AL204" s="100"/>
      <c r="AT204" s="227" t="str">
        <f t="shared" si="68"/>
        <v>D2</v>
      </c>
      <c r="AU204" s="227" t="str">
        <f t="shared" si="69"/>
        <v>D2</v>
      </c>
      <c r="AW204" s="232">
        <f t="shared" si="70"/>
        <v>0</v>
      </c>
      <c r="AX204" s="232">
        <f t="shared" si="71"/>
        <v>0</v>
      </c>
      <c r="AY204" s="232">
        <f t="shared" si="72"/>
        <v>0</v>
      </c>
      <c r="AZ204" s="232">
        <f t="shared" si="73"/>
        <v>0</v>
      </c>
    </row>
    <row r="205" spans="1:52">
      <c r="A205" s="23" t="str">
        <f>C205&amp;"x"&amp;TEXT(COUNTIF(C$5:C204,C205)+1,0)</f>
        <v>D2x5</v>
      </c>
      <c r="B205" s="24" t="str">
        <f>D205&amp;"x"&amp;TEXT(COUNTIF(D$5:D204,D205)+1,0)</f>
        <v>D2x5</v>
      </c>
      <c r="C205" s="25" t="s">
        <v>338</v>
      </c>
      <c r="D205" s="25" t="s">
        <v>338</v>
      </c>
      <c r="E205" s="130"/>
      <c r="F205" s="25" t="s">
        <v>46</v>
      </c>
      <c r="G205" s="188" t="s">
        <v>767</v>
      </c>
      <c r="H205" s="188" t="s">
        <v>768</v>
      </c>
      <c r="I205" s="188" t="s">
        <v>606</v>
      </c>
      <c r="J205" s="156">
        <v>40446</v>
      </c>
      <c r="K205" s="130"/>
      <c r="L205" s="26"/>
      <c r="M205" s="281" t="str">
        <f t="shared" si="58"/>
        <v>0</v>
      </c>
      <c r="N205" s="26"/>
      <c r="O205" s="186" t="str">
        <f t="shared" si="59"/>
        <v>0</v>
      </c>
      <c r="P205" s="26" t="s">
        <v>385</v>
      </c>
      <c r="Q205" s="26" t="s">
        <v>385</v>
      </c>
      <c r="R205" s="270"/>
      <c r="S205" s="282" t="str">
        <f t="shared" si="60"/>
        <v>D2</v>
      </c>
      <c r="T205" s="153"/>
      <c r="U205" s="27"/>
      <c r="V205" s="27"/>
      <c r="W205" s="271"/>
      <c r="X205" s="27"/>
      <c r="Y205" s="279"/>
      <c r="Z205" s="275">
        <f t="shared" si="61"/>
        <v>10.27</v>
      </c>
      <c r="AA205" s="276"/>
      <c r="AB205" s="276"/>
      <c r="AC205" s="276"/>
      <c r="AD205" s="276"/>
      <c r="AE205" s="276"/>
      <c r="AF205" s="277" t="str">
        <f t="shared" si="62"/>
        <v>NCX19J3</v>
      </c>
      <c r="AG205" s="277" t="str">
        <f t="shared" si="63"/>
        <v>NCX19J3</v>
      </c>
      <c r="AH205" s="277" t="str">
        <f t="shared" si="64"/>
        <v>E2</v>
      </c>
      <c r="AI205" s="277" t="str">
        <f t="shared" si="65"/>
        <v>E2</v>
      </c>
      <c r="AJ205" s="277" t="str">
        <f t="shared" si="66"/>
        <v/>
      </c>
      <c r="AK205" s="277" t="str">
        <f t="shared" si="67"/>
        <v>D2</v>
      </c>
      <c r="AL205" s="100"/>
      <c r="AT205" s="227" t="str">
        <f t="shared" si="68"/>
        <v>D2</v>
      </c>
      <c r="AU205" s="227" t="str">
        <f t="shared" si="69"/>
        <v>D2</v>
      </c>
      <c r="AW205" s="232">
        <f t="shared" si="70"/>
        <v>0</v>
      </c>
      <c r="AX205" s="232">
        <f t="shared" si="71"/>
        <v>0</v>
      </c>
      <c r="AY205" s="232">
        <f t="shared" si="72"/>
        <v>0</v>
      </c>
      <c r="AZ205" s="232">
        <f t="shared" si="73"/>
        <v>0</v>
      </c>
    </row>
    <row r="206" spans="1:52">
      <c r="A206" s="23" t="str">
        <f>C206&amp;"x"&amp;TEXT(COUNTIF(C$5:C205,C206)+1,0)</f>
        <v>D2x6</v>
      </c>
      <c r="B206" s="24" t="str">
        <f>D206&amp;"x"&amp;TEXT(COUNTIF(D$5:D205,D206)+1,0)</f>
        <v>D2x6</v>
      </c>
      <c r="C206" s="25" t="s">
        <v>338</v>
      </c>
      <c r="D206" s="25" t="s">
        <v>338</v>
      </c>
      <c r="E206" s="130"/>
      <c r="F206" s="25" t="s">
        <v>110</v>
      </c>
      <c r="G206" s="188" t="s">
        <v>769</v>
      </c>
      <c r="H206" s="188" t="s">
        <v>770</v>
      </c>
      <c r="I206" s="188" t="s">
        <v>771</v>
      </c>
      <c r="J206" s="156">
        <v>40100</v>
      </c>
      <c r="K206" s="130"/>
      <c r="L206" s="26"/>
      <c r="M206" s="281" t="str">
        <f t="shared" si="58"/>
        <v>0</v>
      </c>
      <c r="N206" s="26"/>
      <c r="O206" s="186" t="str">
        <f t="shared" si="59"/>
        <v>0</v>
      </c>
      <c r="P206" s="26" t="s">
        <v>342</v>
      </c>
      <c r="Q206" s="26" t="s">
        <v>342</v>
      </c>
      <c r="R206" s="270"/>
      <c r="S206" s="282" t="str">
        <f t="shared" si="60"/>
        <v>D2</v>
      </c>
      <c r="T206" s="153"/>
      <c r="U206" s="27"/>
      <c r="V206" s="27"/>
      <c r="W206" s="271"/>
      <c r="X206" s="27"/>
      <c r="Y206" s="279"/>
      <c r="Z206" s="275">
        <f t="shared" si="61"/>
        <v>11.21</v>
      </c>
      <c r="AA206" s="276"/>
      <c r="AB206" s="276"/>
      <c r="AC206" s="276"/>
      <c r="AD206" s="276"/>
      <c r="AE206" s="276"/>
      <c r="AF206" s="277" t="str">
        <f t="shared" si="62"/>
        <v>NCX19J3</v>
      </c>
      <c r="AG206" s="277" t="str">
        <f t="shared" si="63"/>
        <v>NCX19J3</v>
      </c>
      <c r="AH206" s="277" t="str">
        <f t="shared" si="64"/>
        <v>D3</v>
      </c>
      <c r="AI206" s="277" t="str">
        <f t="shared" si="65"/>
        <v>D3</v>
      </c>
      <c r="AJ206" s="277" t="str">
        <f t="shared" si="66"/>
        <v/>
      </c>
      <c r="AK206" s="277" t="str">
        <f t="shared" si="67"/>
        <v>D2</v>
      </c>
      <c r="AL206" s="100"/>
      <c r="AT206" s="227" t="str">
        <f t="shared" si="68"/>
        <v>D2</v>
      </c>
      <c r="AU206" s="227" t="str">
        <f t="shared" si="69"/>
        <v>D2</v>
      </c>
      <c r="AW206" s="232">
        <f t="shared" si="70"/>
        <v>0</v>
      </c>
      <c r="AX206" s="232">
        <f t="shared" si="71"/>
        <v>0</v>
      </c>
      <c r="AY206" s="232">
        <f t="shared" si="72"/>
        <v>0</v>
      </c>
      <c r="AZ206" s="232">
        <f t="shared" si="73"/>
        <v>0</v>
      </c>
    </row>
    <row r="207" spans="1:52">
      <c r="A207" s="23" t="str">
        <f>C207&amp;"x"&amp;TEXT(COUNTIF(C$5:C206,C207)+1,0)</f>
        <v>D2x7</v>
      </c>
      <c r="B207" s="24" t="str">
        <f>D207&amp;"x"&amp;TEXT(COUNTIF(D$5:D206,D207)+1,0)</f>
        <v>D2x7</v>
      </c>
      <c r="C207" s="25" t="s">
        <v>338</v>
      </c>
      <c r="D207" s="25" t="s">
        <v>338</v>
      </c>
      <c r="E207" s="130"/>
      <c r="F207" s="25" t="s">
        <v>110</v>
      </c>
      <c r="G207" s="188" t="s">
        <v>772</v>
      </c>
      <c r="H207" s="188" t="s">
        <v>773</v>
      </c>
      <c r="I207" s="188" t="s">
        <v>641</v>
      </c>
      <c r="J207" s="156">
        <v>40169</v>
      </c>
      <c r="K207" s="130"/>
      <c r="L207" s="26"/>
      <c r="M207" s="281" t="str">
        <f t="shared" si="58"/>
        <v>0</v>
      </c>
      <c r="N207" s="26"/>
      <c r="O207" s="186" t="str">
        <f t="shared" si="59"/>
        <v>0</v>
      </c>
      <c r="P207" s="26" t="s">
        <v>342</v>
      </c>
      <c r="Q207" s="26" t="s">
        <v>342</v>
      </c>
      <c r="R207" s="270"/>
      <c r="S207" s="282" t="str">
        <f t="shared" si="60"/>
        <v>D2</v>
      </c>
      <c r="T207" s="153"/>
      <c r="U207" s="27"/>
      <c r="V207" s="27"/>
      <c r="W207" s="271"/>
      <c r="X207" s="27"/>
      <c r="Y207" s="279"/>
      <c r="Z207" s="275">
        <f t="shared" si="61"/>
        <v>11.03</v>
      </c>
      <c r="AA207" s="276"/>
      <c r="AB207" s="276"/>
      <c r="AC207" s="276"/>
      <c r="AD207" s="276"/>
      <c r="AE207" s="276"/>
      <c r="AF207" s="277" t="str">
        <f t="shared" si="62"/>
        <v>NCX19J3</v>
      </c>
      <c r="AG207" s="277" t="str">
        <f t="shared" si="63"/>
        <v>NCX19J3</v>
      </c>
      <c r="AH207" s="277" t="str">
        <f t="shared" si="64"/>
        <v>D3</v>
      </c>
      <c r="AI207" s="277" t="str">
        <f t="shared" si="65"/>
        <v>D3</v>
      </c>
      <c r="AJ207" s="277" t="str">
        <f t="shared" si="66"/>
        <v/>
      </c>
      <c r="AK207" s="277" t="str">
        <f t="shared" si="67"/>
        <v>D2</v>
      </c>
      <c r="AL207" s="100"/>
      <c r="AT207" s="227" t="str">
        <f t="shared" si="68"/>
        <v>D2</v>
      </c>
      <c r="AU207" s="227" t="str">
        <f t="shared" si="69"/>
        <v>D2</v>
      </c>
      <c r="AW207" s="232">
        <f t="shared" si="70"/>
        <v>0</v>
      </c>
      <c r="AX207" s="232">
        <f t="shared" si="71"/>
        <v>0</v>
      </c>
      <c r="AY207" s="232">
        <f t="shared" si="72"/>
        <v>0</v>
      </c>
      <c r="AZ207" s="232">
        <f t="shared" si="73"/>
        <v>0</v>
      </c>
    </row>
    <row r="208" spans="1:52">
      <c r="A208" s="23" t="str">
        <f>C208&amp;"x"&amp;TEXT(COUNTIF(C$5:C207,C208)+1,0)</f>
        <v>D2x8</v>
      </c>
      <c r="B208" s="24" t="str">
        <f>D208&amp;"x"&amp;TEXT(COUNTIF(D$5:D207,D208)+1,0)</f>
        <v>D2x8</v>
      </c>
      <c r="C208" s="25" t="s">
        <v>338</v>
      </c>
      <c r="D208" s="25" t="s">
        <v>338</v>
      </c>
      <c r="E208" s="130"/>
      <c r="F208" s="25" t="s">
        <v>110</v>
      </c>
      <c r="G208" s="188" t="s">
        <v>774</v>
      </c>
      <c r="H208" s="188" t="s">
        <v>775</v>
      </c>
      <c r="I208" s="188" t="s">
        <v>776</v>
      </c>
      <c r="J208" s="156">
        <v>40291</v>
      </c>
      <c r="K208" s="130"/>
      <c r="L208" s="26"/>
      <c r="M208" s="281" t="str">
        <f t="shared" si="58"/>
        <v>0</v>
      </c>
      <c r="N208" s="26"/>
      <c r="O208" s="186" t="str">
        <f t="shared" si="59"/>
        <v>0</v>
      </c>
      <c r="P208" s="26" t="s">
        <v>385</v>
      </c>
      <c r="Q208" s="26" t="s">
        <v>385</v>
      </c>
      <c r="R208" s="270"/>
      <c r="S208" s="282" t="str">
        <f t="shared" si="60"/>
        <v>D2</v>
      </c>
      <c r="T208" s="153"/>
      <c r="U208" s="27"/>
      <c r="V208" s="27"/>
      <c r="W208" s="271"/>
      <c r="X208" s="27"/>
      <c r="Y208" s="279"/>
      <c r="Z208" s="275">
        <f t="shared" si="61"/>
        <v>10.69</v>
      </c>
      <c r="AA208" s="276"/>
      <c r="AB208" s="276"/>
      <c r="AC208" s="276"/>
      <c r="AD208" s="276"/>
      <c r="AE208" s="276"/>
      <c r="AF208" s="277" t="str">
        <f t="shared" si="62"/>
        <v>NCX19J3</v>
      </c>
      <c r="AG208" s="277" t="str">
        <f t="shared" si="63"/>
        <v>NCX19J3</v>
      </c>
      <c r="AH208" s="277" t="str">
        <f t="shared" si="64"/>
        <v>E2</v>
      </c>
      <c r="AI208" s="277" t="str">
        <f t="shared" si="65"/>
        <v>E2</v>
      </c>
      <c r="AJ208" s="277" t="str">
        <f t="shared" si="66"/>
        <v/>
      </c>
      <c r="AK208" s="277" t="str">
        <f t="shared" si="67"/>
        <v>D2</v>
      </c>
      <c r="AL208" s="100"/>
      <c r="AT208" s="227" t="str">
        <f t="shared" si="68"/>
        <v>D2</v>
      </c>
      <c r="AU208" s="227" t="str">
        <f t="shared" si="69"/>
        <v>D2</v>
      </c>
      <c r="AW208" s="232">
        <f t="shared" si="70"/>
        <v>0</v>
      </c>
      <c r="AX208" s="232">
        <f t="shared" si="71"/>
        <v>0</v>
      </c>
      <c r="AY208" s="232">
        <f t="shared" si="72"/>
        <v>0</v>
      </c>
      <c r="AZ208" s="232">
        <f t="shared" si="73"/>
        <v>0</v>
      </c>
    </row>
    <row r="209" spans="1:52">
      <c r="A209" s="23" t="str">
        <f>C209&amp;"x"&amp;TEXT(COUNTIF(C$5:C208,C209)+1,0)</f>
        <v>D2x9</v>
      </c>
      <c r="B209" s="24" t="str">
        <f>D209&amp;"x"&amp;TEXT(COUNTIF(D$5:D208,D209)+1,0)</f>
        <v>D2x9</v>
      </c>
      <c r="C209" s="25" t="s">
        <v>338</v>
      </c>
      <c r="D209" s="25" t="s">
        <v>338</v>
      </c>
      <c r="E209" s="130"/>
      <c r="F209" s="25" t="s">
        <v>110</v>
      </c>
      <c r="G209" s="188" t="s">
        <v>777</v>
      </c>
      <c r="H209" s="188" t="s">
        <v>778</v>
      </c>
      <c r="I209" s="188" t="s">
        <v>207</v>
      </c>
      <c r="J209" s="156">
        <v>40446</v>
      </c>
      <c r="K209" s="130"/>
      <c r="L209" s="26"/>
      <c r="M209" s="281" t="str">
        <f t="shared" si="58"/>
        <v>0</v>
      </c>
      <c r="N209" s="26"/>
      <c r="O209" s="186" t="str">
        <f t="shared" si="59"/>
        <v>0</v>
      </c>
      <c r="P209" s="26" t="s">
        <v>385</v>
      </c>
      <c r="Q209" s="26" t="s">
        <v>385</v>
      </c>
      <c r="R209" s="270"/>
      <c r="S209" s="282" t="str">
        <f t="shared" si="60"/>
        <v>D2</v>
      </c>
      <c r="T209" s="153"/>
      <c r="U209" s="27"/>
      <c r="V209" s="27"/>
      <c r="W209" s="271"/>
      <c r="X209" s="27"/>
      <c r="Y209" s="279"/>
      <c r="Z209" s="275">
        <f t="shared" si="61"/>
        <v>10.27</v>
      </c>
      <c r="AA209" s="276"/>
      <c r="AB209" s="276"/>
      <c r="AC209" s="276"/>
      <c r="AD209" s="276"/>
      <c r="AE209" s="276"/>
      <c r="AF209" s="277" t="str">
        <f t="shared" si="62"/>
        <v>NCX19J3</v>
      </c>
      <c r="AG209" s="277" t="str">
        <f t="shared" si="63"/>
        <v>NCX19J3</v>
      </c>
      <c r="AH209" s="277" t="str">
        <f t="shared" si="64"/>
        <v>E2</v>
      </c>
      <c r="AI209" s="277" t="str">
        <f t="shared" si="65"/>
        <v>E2</v>
      </c>
      <c r="AJ209" s="277" t="str">
        <f t="shared" si="66"/>
        <v/>
      </c>
      <c r="AK209" s="277" t="str">
        <f t="shared" si="67"/>
        <v>D2</v>
      </c>
      <c r="AL209" s="100"/>
      <c r="AT209" s="227" t="str">
        <f t="shared" si="68"/>
        <v>D2</v>
      </c>
      <c r="AU209" s="227" t="str">
        <f t="shared" si="69"/>
        <v>D2</v>
      </c>
      <c r="AW209" s="232">
        <f t="shared" si="70"/>
        <v>0</v>
      </c>
      <c r="AX209" s="232">
        <f t="shared" si="71"/>
        <v>0</v>
      </c>
      <c r="AY209" s="232">
        <f t="shared" si="72"/>
        <v>0</v>
      </c>
      <c r="AZ209" s="232">
        <f t="shared" si="73"/>
        <v>0</v>
      </c>
    </row>
    <row r="210" spans="1:52">
      <c r="A210" s="23" t="str">
        <f>C210&amp;"x"&amp;TEXT(COUNTIF(C$5:C209,C210)+1,0)</f>
        <v>D3x1</v>
      </c>
      <c r="B210" s="24" t="str">
        <f>D210&amp;"x"&amp;TEXT(COUNTIF(D$5:D209,D210)+1,0)</f>
        <v>D3x1</v>
      </c>
      <c r="C210" s="25" t="s">
        <v>342</v>
      </c>
      <c r="D210" s="25" t="s">
        <v>342</v>
      </c>
      <c r="E210" s="130"/>
      <c r="F210" s="25" t="s">
        <v>46</v>
      </c>
      <c r="G210" s="188" t="s">
        <v>779</v>
      </c>
      <c r="H210" s="188" t="s">
        <v>780</v>
      </c>
      <c r="I210" s="188" t="s">
        <v>781</v>
      </c>
      <c r="J210" s="156">
        <v>39861</v>
      </c>
      <c r="K210" s="130"/>
      <c r="L210" s="26"/>
      <c r="M210" s="281" t="str">
        <f t="shared" si="58"/>
        <v>0</v>
      </c>
      <c r="N210" s="26"/>
      <c r="O210" s="186" t="str">
        <f t="shared" si="59"/>
        <v>0</v>
      </c>
      <c r="P210" s="26" t="s">
        <v>342</v>
      </c>
      <c r="Q210" s="26" t="s">
        <v>342</v>
      </c>
      <c r="R210" s="270"/>
      <c r="S210" s="282" t="str">
        <f t="shared" si="60"/>
        <v>D3</v>
      </c>
      <c r="T210" s="153"/>
      <c r="U210" s="27"/>
      <c r="V210" s="27"/>
      <c r="W210" s="271"/>
      <c r="X210" s="27"/>
      <c r="Y210" s="279"/>
      <c r="Z210" s="275">
        <f t="shared" si="61"/>
        <v>11.87</v>
      </c>
      <c r="AA210" s="276"/>
      <c r="AB210" s="276"/>
      <c r="AC210" s="276"/>
      <c r="AD210" s="276"/>
      <c r="AE210" s="276"/>
      <c r="AF210" s="277" t="str">
        <f t="shared" si="62"/>
        <v>NCX19J3</v>
      </c>
      <c r="AG210" s="277" t="str">
        <f t="shared" si="63"/>
        <v>NCX19J3</v>
      </c>
      <c r="AH210" s="277" t="str">
        <f t="shared" si="64"/>
        <v>D3</v>
      </c>
      <c r="AI210" s="277" t="str">
        <f t="shared" si="65"/>
        <v>D3</v>
      </c>
      <c r="AJ210" s="277" t="str">
        <f t="shared" si="66"/>
        <v/>
      </c>
      <c r="AK210" s="277" t="str">
        <f t="shared" si="67"/>
        <v>D3</v>
      </c>
      <c r="AL210" s="100"/>
      <c r="AT210" s="227" t="str">
        <f t="shared" si="68"/>
        <v>D3</v>
      </c>
      <c r="AU210" s="227" t="str">
        <f t="shared" si="69"/>
        <v>D3</v>
      </c>
      <c r="AW210" s="232">
        <f t="shared" si="70"/>
        <v>0</v>
      </c>
      <c r="AX210" s="232">
        <f t="shared" si="71"/>
        <v>0</v>
      </c>
      <c r="AY210" s="232">
        <f t="shared" si="72"/>
        <v>0</v>
      </c>
      <c r="AZ210" s="232">
        <f t="shared" si="73"/>
        <v>0</v>
      </c>
    </row>
    <row r="211" spans="1:52">
      <c r="A211" s="23" t="str">
        <f>C211&amp;"x"&amp;TEXT(COUNTIF(C$5:C210,C211)+1,0)</f>
        <v>D3x2</v>
      </c>
      <c r="B211" s="24" t="str">
        <f>D211&amp;"x"&amp;TEXT(COUNTIF(D$5:D210,D211)+1,0)</f>
        <v>D3x2</v>
      </c>
      <c r="C211" s="25" t="s">
        <v>342</v>
      </c>
      <c r="D211" s="25" t="s">
        <v>342</v>
      </c>
      <c r="E211" s="130"/>
      <c r="F211" s="25" t="s">
        <v>46</v>
      </c>
      <c r="G211" s="188" t="s">
        <v>782</v>
      </c>
      <c r="H211" s="188" t="s">
        <v>783</v>
      </c>
      <c r="I211" s="188" t="s">
        <v>784</v>
      </c>
      <c r="J211" s="156">
        <v>40015</v>
      </c>
      <c r="K211" s="130"/>
      <c r="L211" s="26"/>
      <c r="M211" s="281" t="str">
        <f t="shared" si="58"/>
        <v>0</v>
      </c>
      <c r="N211" s="26"/>
      <c r="O211" s="186" t="str">
        <f t="shared" si="59"/>
        <v>0</v>
      </c>
      <c r="P211" s="26" t="s">
        <v>342</v>
      </c>
      <c r="Q211" s="26" t="s">
        <v>342</v>
      </c>
      <c r="R211" s="270"/>
      <c r="S211" s="282" t="str">
        <f t="shared" si="60"/>
        <v>D3</v>
      </c>
      <c r="T211" s="153"/>
      <c r="U211" s="27"/>
      <c r="V211" s="27"/>
      <c r="W211" s="271"/>
      <c r="X211" s="27"/>
      <c r="Y211" s="279"/>
      <c r="Z211" s="275">
        <f t="shared" si="61"/>
        <v>11.45</v>
      </c>
      <c r="AA211" s="276"/>
      <c r="AB211" s="276"/>
      <c r="AC211" s="276"/>
      <c r="AD211" s="276"/>
      <c r="AE211" s="276"/>
      <c r="AF211" s="277" t="str">
        <f t="shared" si="62"/>
        <v>NCX19J3</v>
      </c>
      <c r="AG211" s="277" t="str">
        <f t="shared" si="63"/>
        <v>NCX19J3</v>
      </c>
      <c r="AH211" s="277" t="str">
        <f t="shared" si="64"/>
        <v>D3</v>
      </c>
      <c r="AI211" s="277" t="str">
        <f t="shared" si="65"/>
        <v>D3</v>
      </c>
      <c r="AJ211" s="277" t="str">
        <f t="shared" si="66"/>
        <v/>
      </c>
      <c r="AK211" s="277" t="str">
        <f t="shared" si="67"/>
        <v>D3</v>
      </c>
      <c r="AL211" s="100"/>
      <c r="AT211" s="227" t="str">
        <f t="shared" si="68"/>
        <v>D3</v>
      </c>
      <c r="AU211" s="227" t="str">
        <f t="shared" si="69"/>
        <v>D3</v>
      </c>
      <c r="AW211" s="232">
        <f t="shared" si="70"/>
        <v>0</v>
      </c>
      <c r="AX211" s="232">
        <f t="shared" si="71"/>
        <v>0</v>
      </c>
      <c r="AY211" s="232">
        <f t="shared" si="72"/>
        <v>0</v>
      </c>
      <c r="AZ211" s="232">
        <f t="shared" si="73"/>
        <v>0</v>
      </c>
    </row>
    <row r="212" spans="1:52">
      <c r="A212" s="23" t="str">
        <f>C212&amp;"x"&amp;TEXT(COUNTIF(C$5:C211,C212)+1,0)</f>
        <v>D3x3</v>
      </c>
      <c r="B212" s="24" t="str">
        <f>D212&amp;"x"&amp;TEXT(COUNTIF(D$5:D211,D212)+1,0)</f>
        <v>D3x3</v>
      </c>
      <c r="C212" s="25" t="s">
        <v>342</v>
      </c>
      <c r="D212" s="25" t="s">
        <v>342</v>
      </c>
      <c r="E212" s="130"/>
      <c r="F212" s="25" t="s">
        <v>46</v>
      </c>
      <c r="G212" s="188" t="s">
        <v>785</v>
      </c>
      <c r="H212" s="188" t="s">
        <v>786</v>
      </c>
      <c r="I212" s="188" t="s">
        <v>97</v>
      </c>
      <c r="J212" s="156">
        <v>40097</v>
      </c>
      <c r="K212" s="130"/>
      <c r="L212" s="26"/>
      <c r="M212" s="281" t="str">
        <f t="shared" si="58"/>
        <v>0</v>
      </c>
      <c r="N212" s="26"/>
      <c r="O212" s="186" t="str">
        <f t="shared" si="59"/>
        <v>0</v>
      </c>
      <c r="P212" s="26" t="s">
        <v>342</v>
      </c>
      <c r="Q212" s="26" t="s">
        <v>342</v>
      </c>
      <c r="R212" s="270"/>
      <c r="S212" s="282" t="str">
        <f t="shared" si="60"/>
        <v>D3</v>
      </c>
      <c r="T212" s="153"/>
      <c r="U212" s="27"/>
      <c r="V212" s="27"/>
      <c r="W212" s="271"/>
      <c r="X212" s="27"/>
      <c r="Y212" s="279"/>
      <c r="Z212" s="275">
        <f t="shared" si="61"/>
        <v>11.22</v>
      </c>
      <c r="AA212" s="276"/>
      <c r="AB212" s="276"/>
      <c r="AC212" s="276"/>
      <c r="AD212" s="276"/>
      <c r="AE212" s="276"/>
      <c r="AF212" s="277" t="str">
        <f t="shared" si="62"/>
        <v>NCX19J3</v>
      </c>
      <c r="AG212" s="277" t="str">
        <f t="shared" si="63"/>
        <v>NCX19J3</v>
      </c>
      <c r="AH212" s="277" t="str">
        <f t="shared" si="64"/>
        <v>D3</v>
      </c>
      <c r="AI212" s="277" t="str">
        <f t="shared" si="65"/>
        <v>D3</v>
      </c>
      <c r="AJ212" s="277" t="str">
        <f t="shared" si="66"/>
        <v/>
      </c>
      <c r="AK212" s="277" t="str">
        <f t="shared" si="67"/>
        <v>D3</v>
      </c>
      <c r="AL212" s="100"/>
      <c r="AT212" s="227" t="str">
        <f t="shared" si="68"/>
        <v>D3</v>
      </c>
      <c r="AU212" s="227" t="str">
        <f t="shared" si="69"/>
        <v>D3</v>
      </c>
      <c r="AW212" s="232">
        <f t="shared" si="70"/>
        <v>0</v>
      </c>
      <c r="AX212" s="232">
        <f t="shared" si="71"/>
        <v>0</v>
      </c>
      <c r="AY212" s="232">
        <f t="shared" si="72"/>
        <v>0</v>
      </c>
      <c r="AZ212" s="232">
        <f t="shared" si="73"/>
        <v>0</v>
      </c>
    </row>
    <row r="213" spans="1:52">
      <c r="A213" s="23" t="str">
        <f>C213&amp;"x"&amp;TEXT(COUNTIF(C$5:C212,C213)+1,0)</f>
        <v>D3x4</v>
      </c>
      <c r="B213" s="24" t="str">
        <f>D213&amp;"x"&amp;TEXT(COUNTIF(D$5:D212,D213)+1,0)</f>
        <v>D3x4</v>
      </c>
      <c r="C213" s="25" t="s">
        <v>342</v>
      </c>
      <c r="D213" s="25" t="s">
        <v>342</v>
      </c>
      <c r="E213" s="130"/>
      <c r="F213" s="25" t="s">
        <v>46</v>
      </c>
      <c r="G213" s="188" t="s">
        <v>787</v>
      </c>
      <c r="H213" s="188" t="s">
        <v>788</v>
      </c>
      <c r="I213" s="188" t="s">
        <v>154</v>
      </c>
      <c r="J213" s="156">
        <v>40327</v>
      </c>
      <c r="K213" s="130"/>
      <c r="L213" s="26"/>
      <c r="M213" s="281" t="str">
        <f t="shared" si="58"/>
        <v>0</v>
      </c>
      <c r="N213" s="26"/>
      <c r="O213" s="186" t="str">
        <f t="shared" si="59"/>
        <v>0</v>
      </c>
      <c r="P213" s="26" t="s">
        <v>397</v>
      </c>
      <c r="Q213" s="26" t="s">
        <v>397</v>
      </c>
      <c r="R213" s="270"/>
      <c r="S213" s="282" t="str">
        <f t="shared" si="60"/>
        <v>D3</v>
      </c>
      <c r="T213" s="153"/>
      <c r="U213" s="27"/>
      <c r="V213" s="27"/>
      <c r="W213" s="271"/>
      <c r="X213" s="27"/>
      <c r="Y213" s="279"/>
      <c r="Z213" s="275">
        <f t="shared" si="61"/>
        <v>10.59</v>
      </c>
      <c r="AA213" s="276"/>
      <c r="AB213" s="276"/>
      <c r="AC213" s="276"/>
      <c r="AD213" s="276"/>
      <c r="AE213" s="276"/>
      <c r="AF213" s="277" t="str">
        <f t="shared" si="62"/>
        <v>NCX19J3</v>
      </c>
      <c r="AG213" s="277" t="str">
        <f t="shared" si="63"/>
        <v>NCX19J3</v>
      </c>
      <c r="AH213" s="277" t="str">
        <f t="shared" si="64"/>
        <v>E5</v>
      </c>
      <c r="AI213" s="277" t="str">
        <f t="shared" si="65"/>
        <v>E5</v>
      </c>
      <c r="AJ213" s="277" t="str">
        <f t="shared" si="66"/>
        <v/>
      </c>
      <c r="AK213" s="277" t="str">
        <f t="shared" si="67"/>
        <v>D3</v>
      </c>
      <c r="AL213" s="100"/>
      <c r="AT213" s="227" t="str">
        <f t="shared" si="68"/>
        <v>D3</v>
      </c>
      <c r="AU213" s="227" t="str">
        <f t="shared" si="69"/>
        <v>D3</v>
      </c>
      <c r="AW213" s="232">
        <f t="shared" si="70"/>
        <v>0</v>
      </c>
      <c r="AX213" s="232">
        <f t="shared" si="71"/>
        <v>0</v>
      </c>
      <c r="AY213" s="232">
        <f t="shared" si="72"/>
        <v>0</v>
      </c>
      <c r="AZ213" s="232">
        <f t="shared" si="73"/>
        <v>0</v>
      </c>
    </row>
    <row r="214" spans="1:52">
      <c r="A214" s="23" t="str">
        <f>C214&amp;"x"&amp;TEXT(COUNTIF(C$5:C213,C214)+1,0)</f>
        <v>D3x5</v>
      </c>
      <c r="B214" s="24" t="str">
        <f>D214&amp;"x"&amp;TEXT(COUNTIF(D$5:D213,D214)+1,0)</f>
        <v>D3x5</v>
      </c>
      <c r="C214" s="25" t="s">
        <v>342</v>
      </c>
      <c r="D214" s="25" t="s">
        <v>342</v>
      </c>
      <c r="E214" s="130"/>
      <c r="F214" s="25" t="s">
        <v>46</v>
      </c>
      <c r="G214" s="188" t="s">
        <v>789</v>
      </c>
      <c r="H214" s="188" t="s">
        <v>790</v>
      </c>
      <c r="I214" s="188" t="s">
        <v>791</v>
      </c>
      <c r="J214" s="156">
        <v>40328</v>
      </c>
      <c r="K214" s="130"/>
      <c r="L214" s="26"/>
      <c r="M214" s="281" t="str">
        <f t="shared" si="58"/>
        <v>0</v>
      </c>
      <c r="N214" s="26"/>
      <c r="O214" s="186" t="str">
        <f t="shared" si="59"/>
        <v>0</v>
      </c>
      <c r="P214" s="26" t="s">
        <v>397</v>
      </c>
      <c r="Q214" s="26" t="s">
        <v>397</v>
      </c>
      <c r="R214" s="270"/>
      <c r="S214" s="282" t="str">
        <f t="shared" si="60"/>
        <v>D3</v>
      </c>
      <c r="T214" s="153"/>
      <c r="U214" s="27"/>
      <c r="V214" s="27"/>
      <c r="W214" s="271"/>
      <c r="X214" s="27"/>
      <c r="Y214" s="279"/>
      <c r="Z214" s="275">
        <f t="shared" si="61"/>
        <v>10.59</v>
      </c>
      <c r="AA214" s="276"/>
      <c r="AB214" s="276"/>
      <c r="AC214" s="276"/>
      <c r="AD214" s="276"/>
      <c r="AE214" s="276"/>
      <c r="AF214" s="277" t="str">
        <f t="shared" si="62"/>
        <v>NCX19J3</v>
      </c>
      <c r="AG214" s="277" t="str">
        <f t="shared" si="63"/>
        <v>NCX19J3</v>
      </c>
      <c r="AH214" s="277" t="str">
        <f t="shared" si="64"/>
        <v>E5</v>
      </c>
      <c r="AI214" s="277" t="str">
        <f t="shared" si="65"/>
        <v>E5</v>
      </c>
      <c r="AJ214" s="277" t="str">
        <f t="shared" si="66"/>
        <v/>
      </c>
      <c r="AK214" s="277" t="str">
        <f t="shared" si="67"/>
        <v>D3</v>
      </c>
      <c r="AL214" s="100"/>
      <c r="AT214" s="227" t="str">
        <f t="shared" si="68"/>
        <v>D3</v>
      </c>
      <c r="AU214" s="227" t="str">
        <f t="shared" si="69"/>
        <v>D3</v>
      </c>
      <c r="AW214" s="232">
        <f t="shared" si="70"/>
        <v>0</v>
      </c>
      <c r="AX214" s="232">
        <f t="shared" si="71"/>
        <v>0</v>
      </c>
      <c r="AY214" s="232">
        <f t="shared" si="72"/>
        <v>0</v>
      </c>
      <c r="AZ214" s="232">
        <f t="shared" si="73"/>
        <v>0</v>
      </c>
    </row>
    <row r="215" spans="1:52">
      <c r="A215" s="23" t="str">
        <f>C215&amp;"x"&amp;TEXT(COUNTIF(C$5:C214,C215)+1,0)</f>
        <v>D3x6</v>
      </c>
      <c r="B215" s="24" t="str">
        <f>D215&amp;"x"&amp;TEXT(COUNTIF(D$5:D214,D215)+1,0)</f>
        <v>D3x6</v>
      </c>
      <c r="C215" s="25" t="s">
        <v>342</v>
      </c>
      <c r="D215" s="25" t="s">
        <v>342</v>
      </c>
      <c r="E215" s="130"/>
      <c r="F215" s="25" t="s">
        <v>46</v>
      </c>
      <c r="G215" s="188" t="s">
        <v>792</v>
      </c>
      <c r="H215" s="188" t="s">
        <v>793</v>
      </c>
      <c r="I215" s="188" t="s">
        <v>744</v>
      </c>
      <c r="J215" s="156">
        <v>40538</v>
      </c>
      <c r="K215" s="130"/>
      <c r="L215" s="26"/>
      <c r="M215" s="281" t="str">
        <f t="shared" si="58"/>
        <v>0</v>
      </c>
      <c r="N215" s="26"/>
      <c r="O215" s="186" t="str">
        <f t="shared" si="59"/>
        <v>0</v>
      </c>
      <c r="P215" s="26" t="s">
        <v>397</v>
      </c>
      <c r="Q215" s="26" t="s">
        <v>397</v>
      </c>
      <c r="R215" s="270"/>
      <c r="S215" s="282" t="str">
        <f t="shared" si="60"/>
        <v>D3</v>
      </c>
      <c r="T215" s="153"/>
      <c r="U215" s="27"/>
      <c r="V215" s="27"/>
      <c r="W215" s="271"/>
      <c r="X215" s="27"/>
      <c r="Y215" s="279"/>
      <c r="Z215" s="275">
        <f t="shared" si="61"/>
        <v>10.02</v>
      </c>
      <c r="AA215" s="276"/>
      <c r="AB215" s="276"/>
      <c r="AC215" s="276"/>
      <c r="AD215" s="276"/>
      <c r="AE215" s="276"/>
      <c r="AF215" s="277" t="str">
        <f t="shared" si="62"/>
        <v>NCX19J3</v>
      </c>
      <c r="AG215" s="277" t="str">
        <f t="shared" si="63"/>
        <v>NCX19J3</v>
      </c>
      <c r="AH215" s="277" t="str">
        <f t="shared" si="64"/>
        <v>E5</v>
      </c>
      <c r="AI215" s="277" t="str">
        <f t="shared" si="65"/>
        <v>E5</v>
      </c>
      <c r="AJ215" s="277" t="str">
        <f t="shared" si="66"/>
        <v/>
      </c>
      <c r="AK215" s="277" t="str">
        <f t="shared" si="67"/>
        <v>D3</v>
      </c>
      <c r="AL215" s="100"/>
      <c r="AT215" s="227" t="str">
        <f t="shared" si="68"/>
        <v>D3</v>
      </c>
      <c r="AU215" s="227" t="str">
        <f t="shared" si="69"/>
        <v>D3</v>
      </c>
      <c r="AW215" s="232">
        <f t="shared" si="70"/>
        <v>0</v>
      </c>
      <c r="AX215" s="232">
        <f t="shared" si="71"/>
        <v>0</v>
      </c>
      <c r="AY215" s="232">
        <f t="shared" si="72"/>
        <v>0</v>
      </c>
      <c r="AZ215" s="232">
        <f t="shared" si="73"/>
        <v>0</v>
      </c>
    </row>
    <row r="216" spans="1:52">
      <c r="A216" s="23" t="str">
        <f>C216&amp;"x"&amp;TEXT(COUNTIF(C$5:C215,C216)+1,0)</f>
        <v>D3x7</v>
      </c>
      <c r="B216" s="24" t="str">
        <f>D216&amp;"x"&amp;TEXT(COUNTIF(D$5:D215,D216)+1,0)</f>
        <v>D3x7</v>
      </c>
      <c r="C216" s="25" t="s">
        <v>342</v>
      </c>
      <c r="D216" s="25" t="s">
        <v>342</v>
      </c>
      <c r="E216" s="130"/>
      <c r="F216" s="25" t="s">
        <v>110</v>
      </c>
      <c r="G216" s="188" t="s">
        <v>794</v>
      </c>
      <c r="H216" s="188" t="s">
        <v>795</v>
      </c>
      <c r="I216" s="188" t="s">
        <v>796</v>
      </c>
      <c r="J216" s="156">
        <v>39829</v>
      </c>
      <c r="K216" s="130"/>
      <c r="L216" s="26"/>
      <c r="M216" s="281" t="str">
        <f t="shared" si="58"/>
        <v>0</v>
      </c>
      <c r="N216" s="26"/>
      <c r="O216" s="186" t="str">
        <f t="shared" si="59"/>
        <v>0</v>
      </c>
      <c r="P216" s="26" t="s">
        <v>342</v>
      </c>
      <c r="Q216" s="26" t="s">
        <v>342</v>
      </c>
      <c r="R216" s="270"/>
      <c r="S216" s="282" t="str">
        <f t="shared" si="60"/>
        <v>D3</v>
      </c>
      <c r="T216" s="153"/>
      <c r="U216" s="27"/>
      <c r="V216" s="27"/>
      <c r="W216" s="271"/>
      <c r="X216" s="27"/>
      <c r="Y216" s="279"/>
      <c r="Z216" s="275">
        <f t="shared" si="61"/>
        <v>11.96</v>
      </c>
      <c r="AA216" s="276"/>
      <c r="AB216" s="276"/>
      <c r="AC216" s="276"/>
      <c r="AD216" s="276"/>
      <c r="AE216" s="276"/>
      <c r="AF216" s="277" t="str">
        <f t="shared" si="62"/>
        <v>NCX19J3</v>
      </c>
      <c r="AG216" s="277" t="str">
        <f t="shared" si="63"/>
        <v>NCX19J3</v>
      </c>
      <c r="AH216" s="277" t="str">
        <f t="shared" si="64"/>
        <v>D3</v>
      </c>
      <c r="AI216" s="277" t="str">
        <f t="shared" si="65"/>
        <v>D3</v>
      </c>
      <c r="AJ216" s="277" t="str">
        <f t="shared" si="66"/>
        <v/>
      </c>
      <c r="AK216" s="277" t="str">
        <f t="shared" si="67"/>
        <v>D3</v>
      </c>
      <c r="AL216" s="100"/>
      <c r="AT216" s="227" t="str">
        <f t="shared" si="68"/>
        <v>D3</v>
      </c>
      <c r="AU216" s="227" t="str">
        <f t="shared" si="69"/>
        <v>D3</v>
      </c>
      <c r="AW216" s="232">
        <f t="shared" si="70"/>
        <v>0</v>
      </c>
      <c r="AX216" s="232">
        <f t="shared" si="71"/>
        <v>0</v>
      </c>
      <c r="AY216" s="232">
        <f t="shared" si="72"/>
        <v>0</v>
      </c>
      <c r="AZ216" s="232">
        <f t="shared" si="73"/>
        <v>0</v>
      </c>
    </row>
    <row r="217" spans="1:52">
      <c r="A217" s="23" t="str">
        <f>C217&amp;"x"&amp;TEXT(COUNTIF(C$5:C216,C217)+1,0)</f>
        <v>D3x8</v>
      </c>
      <c r="B217" s="24" t="str">
        <f>D217&amp;"x"&amp;TEXT(COUNTIF(D$5:D216,D217)+1,0)</f>
        <v>D3x8</v>
      </c>
      <c r="C217" s="25" t="s">
        <v>342</v>
      </c>
      <c r="D217" s="25" t="s">
        <v>342</v>
      </c>
      <c r="E217" s="130"/>
      <c r="F217" s="25" t="s">
        <v>110</v>
      </c>
      <c r="G217" s="188" t="s">
        <v>797</v>
      </c>
      <c r="H217" s="188" t="s">
        <v>798</v>
      </c>
      <c r="I217" s="188" t="s">
        <v>799</v>
      </c>
      <c r="J217" s="156">
        <v>39878</v>
      </c>
      <c r="K217" s="130"/>
      <c r="L217" s="26"/>
      <c r="M217" s="281" t="str">
        <f t="shared" si="58"/>
        <v>0</v>
      </c>
      <c r="N217" s="26"/>
      <c r="O217" s="186" t="str">
        <f t="shared" si="59"/>
        <v>0</v>
      </c>
      <c r="P217" s="26" t="s">
        <v>342</v>
      </c>
      <c r="Q217" s="26" t="s">
        <v>342</v>
      </c>
      <c r="R217" s="270"/>
      <c r="S217" s="282" t="str">
        <f t="shared" si="60"/>
        <v>D3</v>
      </c>
      <c r="T217" s="153"/>
      <c r="U217" s="27"/>
      <c r="V217" s="27"/>
      <c r="W217" s="271"/>
      <c r="X217" s="27"/>
      <c r="Y217" s="279"/>
      <c r="Z217" s="275">
        <f t="shared" si="61"/>
        <v>11.82</v>
      </c>
      <c r="AA217" s="276"/>
      <c r="AB217" s="276"/>
      <c r="AC217" s="276"/>
      <c r="AD217" s="276"/>
      <c r="AE217" s="276"/>
      <c r="AF217" s="277" t="str">
        <f t="shared" si="62"/>
        <v>NCX19J3</v>
      </c>
      <c r="AG217" s="277" t="str">
        <f t="shared" si="63"/>
        <v>NCX19J3</v>
      </c>
      <c r="AH217" s="277" t="str">
        <f t="shared" si="64"/>
        <v>D3</v>
      </c>
      <c r="AI217" s="277" t="str">
        <f t="shared" si="65"/>
        <v>D3</v>
      </c>
      <c r="AJ217" s="277" t="str">
        <f t="shared" si="66"/>
        <v/>
      </c>
      <c r="AK217" s="277" t="str">
        <f t="shared" si="67"/>
        <v>D3</v>
      </c>
      <c r="AL217" s="100"/>
      <c r="AT217" s="227" t="str">
        <f t="shared" si="68"/>
        <v>D3</v>
      </c>
      <c r="AU217" s="227" t="str">
        <f t="shared" si="69"/>
        <v>D3</v>
      </c>
      <c r="AW217" s="232">
        <f t="shared" si="70"/>
        <v>0</v>
      </c>
      <c r="AX217" s="232">
        <f t="shared" si="71"/>
        <v>0</v>
      </c>
      <c r="AY217" s="232">
        <f t="shared" si="72"/>
        <v>0</v>
      </c>
      <c r="AZ217" s="232">
        <f t="shared" si="73"/>
        <v>0</v>
      </c>
    </row>
    <row r="218" spans="1:52">
      <c r="A218" s="23" t="str">
        <f>C218&amp;"x"&amp;TEXT(COUNTIF(C$5:C217,C218)+1,0)</f>
        <v>D3x9</v>
      </c>
      <c r="B218" s="24" t="str">
        <f>D218&amp;"x"&amp;TEXT(COUNTIF(D$5:D217,D218)+1,0)</f>
        <v>D3x9</v>
      </c>
      <c r="C218" s="25" t="s">
        <v>342</v>
      </c>
      <c r="D218" s="25" t="s">
        <v>342</v>
      </c>
      <c r="E218" s="130"/>
      <c r="F218" s="25" t="s">
        <v>110</v>
      </c>
      <c r="G218" s="188" t="s">
        <v>800</v>
      </c>
      <c r="H218" s="188" t="s">
        <v>801</v>
      </c>
      <c r="I218" s="188" t="s">
        <v>802</v>
      </c>
      <c r="J218" s="156">
        <v>39996</v>
      </c>
      <c r="K218" s="130"/>
      <c r="L218" s="26"/>
      <c r="M218" s="281" t="str">
        <f t="shared" si="58"/>
        <v>0</v>
      </c>
      <c r="N218" s="26"/>
      <c r="O218" s="186" t="str">
        <f t="shared" si="59"/>
        <v>0</v>
      </c>
      <c r="P218" s="26" t="s">
        <v>342</v>
      </c>
      <c r="Q218" s="26" t="s">
        <v>342</v>
      </c>
      <c r="R218" s="270"/>
      <c r="S218" s="282" t="str">
        <f t="shared" si="60"/>
        <v>D3</v>
      </c>
      <c r="T218" s="153"/>
      <c r="U218" s="27"/>
      <c r="V218" s="27"/>
      <c r="W218" s="271"/>
      <c r="X218" s="27"/>
      <c r="Y218" s="279"/>
      <c r="Z218" s="275">
        <f t="shared" si="61"/>
        <v>11.5</v>
      </c>
      <c r="AA218" s="276"/>
      <c r="AB218" s="276"/>
      <c r="AC218" s="276"/>
      <c r="AD218" s="276"/>
      <c r="AE218" s="276"/>
      <c r="AF218" s="277" t="str">
        <f t="shared" si="62"/>
        <v>NCX19J3</v>
      </c>
      <c r="AG218" s="277" t="str">
        <f t="shared" si="63"/>
        <v>NCX19J3</v>
      </c>
      <c r="AH218" s="277" t="str">
        <f t="shared" si="64"/>
        <v>D3</v>
      </c>
      <c r="AI218" s="277" t="str">
        <f t="shared" si="65"/>
        <v>D3</v>
      </c>
      <c r="AJ218" s="277" t="str">
        <f t="shared" si="66"/>
        <v/>
      </c>
      <c r="AK218" s="277" t="str">
        <f t="shared" si="67"/>
        <v>D3</v>
      </c>
      <c r="AL218" s="100"/>
      <c r="AT218" s="227" t="str">
        <f t="shared" si="68"/>
        <v>D3</v>
      </c>
      <c r="AU218" s="227" t="str">
        <f t="shared" si="69"/>
        <v>D3</v>
      </c>
      <c r="AW218" s="232">
        <f t="shared" si="70"/>
        <v>0</v>
      </c>
      <c r="AX218" s="232">
        <f t="shared" si="71"/>
        <v>0</v>
      </c>
      <c r="AY218" s="232">
        <f t="shared" si="72"/>
        <v>0</v>
      </c>
      <c r="AZ218" s="232">
        <f t="shared" si="73"/>
        <v>0</v>
      </c>
    </row>
    <row r="219" spans="1:52">
      <c r="A219" s="23" t="str">
        <f>C219&amp;"x"&amp;TEXT(COUNTIF(C$5:C218,C219)+1,0)</f>
        <v>D3x10</v>
      </c>
      <c r="B219" s="24" t="str">
        <f>D219&amp;"x"&amp;TEXT(COUNTIF(D$5:D218,D219)+1,0)</f>
        <v>D3x10</v>
      </c>
      <c r="C219" s="25" t="s">
        <v>342</v>
      </c>
      <c r="D219" s="25" t="s">
        <v>342</v>
      </c>
      <c r="E219" s="130"/>
      <c r="F219" s="25" t="s">
        <v>110</v>
      </c>
      <c r="G219" s="188" t="s">
        <v>803</v>
      </c>
      <c r="H219" s="188" t="s">
        <v>804</v>
      </c>
      <c r="I219" s="188" t="s">
        <v>805</v>
      </c>
      <c r="J219" s="156">
        <v>40112</v>
      </c>
      <c r="K219" s="130"/>
      <c r="L219" s="26"/>
      <c r="M219" s="281" t="str">
        <f t="shared" si="58"/>
        <v>0</v>
      </c>
      <c r="N219" s="26"/>
      <c r="O219" s="186" t="str">
        <f t="shared" si="59"/>
        <v>0</v>
      </c>
      <c r="P219" s="26" t="s">
        <v>342</v>
      </c>
      <c r="Q219" s="26" t="s">
        <v>342</v>
      </c>
      <c r="R219" s="270"/>
      <c r="S219" s="282" t="str">
        <f t="shared" si="60"/>
        <v>D3</v>
      </c>
      <c r="T219" s="153"/>
      <c r="U219" s="27"/>
      <c r="V219" s="27"/>
      <c r="W219" s="271"/>
      <c r="X219" s="27"/>
      <c r="Y219" s="279"/>
      <c r="Z219" s="275">
        <f t="shared" si="61"/>
        <v>11.18</v>
      </c>
      <c r="AA219" s="276"/>
      <c r="AB219" s="276"/>
      <c r="AC219" s="276"/>
      <c r="AD219" s="276"/>
      <c r="AE219" s="276"/>
      <c r="AF219" s="277" t="str">
        <f t="shared" si="62"/>
        <v>NCX19J3</v>
      </c>
      <c r="AG219" s="277" t="str">
        <f t="shared" si="63"/>
        <v>NCX19J3</v>
      </c>
      <c r="AH219" s="277" t="str">
        <f t="shared" si="64"/>
        <v>D3</v>
      </c>
      <c r="AI219" s="277" t="str">
        <f t="shared" si="65"/>
        <v>D3</v>
      </c>
      <c r="AJ219" s="277" t="str">
        <f t="shared" si="66"/>
        <v/>
      </c>
      <c r="AK219" s="277" t="str">
        <f t="shared" si="67"/>
        <v>D3</v>
      </c>
      <c r="AL219" s="100"/>
      <c r="AT219" s="227" t="str">
        <f t="shared" si="68"/>
        <v>D3</v>
      </c>
      <c r="AU219" s="227" t="str">
        <f t="shared" si="69"/>
        <v>D3</v>
      </c>
      <c r="AW219" s="232">
        <f t="shared" si="70"/>
        <v>0</v>
      </c>
      <c r="AX219" s="232">
        <f t="shared" si="71"/>
        <v>0</v>
      </c>
      <c r="AY219" s="232">
        <f t="shared" si="72"/>
        <v>0</v>
      </c>
      <c r="AZ219" s="232">
        <f t="shared" si="73"/>
        <v>0</v>
      </c>
    </row>
    <row r="220" spans="1:52">
      <c r="A220" s="23" t="str">
        <f>C220&amp;"x"&amp;TEXT(COUNTIF(C$5:C219,C220)+1,0)</f>
        <v>D4x1</v>
      </c>
      <c r="B220" s="24" t="str">
        <f>D220&amp;"x"&amp;TEXT(COUNTIF(D$5:D219,D220)+1,0)</f>
        <v>D4x1</v>
      </c>
      <c r="C220" s="25" t="s">
        <v>346</v>
      </c>
      <c r="D220" s="25" t="s">
        <v>346</v>
      </c>
      <c r="E220" s="130"/>
      <c r="F220" s="25" t="s">
        <v>46</v>
      </c>
      <c r="G220" s="188" t="s">
        <v>806</v>
      </c>
      <c r="H220" s="188" t="s">
        <v>807</v>
      </c>
      <c r="I220" s="188" t="s">
        <v>808</v>
      </c>
      <c r="J220" s="156">
        <v>40143</v>
      </c>
      <c r="K220" s="130"/>
      <c r="L220" s="26"/>
      <c r="M220" s="281" t="str">
        <f t="shared" si="58"/>
        <v>0</v>
      </c>
      <c r="N220" s="26"/>
      <c r="O220" s="186" t="str">
        <f t="shared" si="59"/>
        <v>0</v>
      </c>
      <c r="P220" s="26" t="s">
        <v>342</v>
      </c>
      <c r="Q220" s="26" t="s">
        <v>342</v>
      </c>
      <c r="R220" s="270"/>
      <c r="S220" s="282" t="str">
        <f t="shared" si="60"/>
        <v>D4</v>
      </c>
      <c r="T220" s="153"/>
      <c r="U220" s="27"/>
      <c r="V220" s="27"/>
      <c r="W220" s="271"/>
      <c r="X220" s="27"/>
      <c r="Y220" s="279"/>
      <c r="Z220" s="275">
        <f t="shared" si="61"/>
        <v>11.1</v>
      </c>
      <c r="AA220" s="276"/>
      <c r="AB220" s="276"/>
      <c r="AC220" s="276"/>
      <c r="AD220" s="276"/>
      <c r="AE220" s="276"/>
      <c r="AF220" s="277" t="str">
        <f t="shared" si="62"/>
        <v>NCX19J3</v>
      </c>
      <c r="AG220" s="277" t="str">
        <f t="shared" si="63"/>
        <v>NCX19J3</v>
      </c>
      <c r="AH220" s="277" t="str">
        <f t="shared" si="64"/>
        <v>D3</v>
      </c>
      <c r="AI220" s="277" t="str">
        <f t="shared" si="65"/>
        <v>D3</v>
      </c>
      <c r="AJ220" s="277" t="str">
        <f t="shared" si="66"/>
        <v/>
      </c>
      <c r="AK220" s="277" t="str">
        <f t="shared" si="67"/>
        <v>D4</v>
      </c>
      <c r="AL220" s="100"/>
      <c r="AT220" s="227" t="str">
        <f t="shared" si="68"/>
        <v>D4</v>
      </c>
      <c r="AU220" s="227" t="str">
        <f t="shared" si="69"/>
        <v>D4</v>
      </c>
      <c r="AW220" s="232">
        <f t="shared" si="70"/>
        <v>0</v>
      </c>
      <c r="AX220" s="232">
        <f t="shared" si="71"/>
        <v>0</v>
      </c>
      <c r="AY220" s="232">
        <f t="shared" si="72"/>
        <v>0</v>
      </c>
      <c r="AZ220" s="232">
        <f t="shared" si="73"/>
        <v>0</v>
      </c>
    </row>
    <row r="221" spans="1:52">
      <c r="A221" s="23" t="str">
        <f>C221&amp;"x"&amp;TEXT(COUNTIF(C$5:C220,C221)+1,0)</f>
        <v>D4x2</v>
      </c>
      <c r="B221" s="24" t="str">
        <f>D221&amp;"x"&amp;TEXT(COUNTIF(D$5:D220,D221)+1,0)</f>
        <v>D4x2</v>
      </c>
      <c r="C221" s="25" t="s">
        <v>346</v>
      </c>
      <c r="D221" s="25" t="s">
        <v>346</v>
      </c>
      <c r="E221" s="130"/>
      <c r="F221" s="25" t="s">
        <v>46</v>
      </c>
      <c r="G221" s="188" t="s">
        <v>809</v>
      </c>
      <c r="H221" s="188" t="s">
        <v>810</v>
      </c>
      <c r="I221" s="188" t="s">
        <v>811</v>
      </c>
      <c r="J221" s="156">
        <v>40213</v>
      </c>
      <c r="K221" s="130"/>
      <c r="L221" s="26"/>
      <c r="M221" s="281" t="str">
        <f t="shared" si="58"/>
        <v>0</v>
      </c>
      <c r="N221" s="26"/>
      <c r="O221" s="186" t="str">
        <f t="shared" si="59"/>
        <v>0</v>
      </c>
      <c r="P221" s="26" t="s">
        <v>389</v>
      </c>
      <c r="Q221" s="26" t="s">
        <v>389</v>
      </c>
      <c r="R221" s="270"/>
      <c r="S221" s="282" t="str">
        <f t="shared" si="60"/>
        <v>D4</v>
      </c>
      <c r="T221" s="153"/>
      <c r="U221" s="27"/>
      <c r="V221" s="27"/>
      <c r="W221" s="271"/>
      <c r="X221" s="27"/>
      <c r="Y221" s="279"/>
      <c r="Z221" s="275">
        <f t="shared" si="61"/>
        <v>10.9</v>
      </c>
      <c r="AA221" s="276"/>
      <c r="AB221" s="276"/>
      <c r="AC221" s="276"/>
      <c r="AD221" s="276"/>
      <c r="AE221" s="276"/>
      <c r="AF221" s="277" t="str">
        <f t="shared" si="62"/>
        <v>NCX19J3</v>
      </c>
      <c r="AG221" s="277" t="str">
        <f t="shared" si="63"/>
        <v>NCX19J3</v>
      </c>
      <c r="AH221" s="277" t="str">
        <f t="shared" si="64"/>
        <v>E3</v>
      </c>
      <c r="AI221" s="277" t="str">
        <f t="shared" si="65"/>
        <v>E3</v>
      </c>
      <c r="AJ221" s="277" t="str">
        <f t="shared" si="66"/>
        <v/>
      </c>
      <c r="AK221" s="277" t="str">
        <f t="shared" si="67"/>
        <v>D4</v>
      </c>
      <c r="AL221" s="100"/>
      <c r="AT221" s="227" t="str">
        <f t="shared" si="68"/>
        <v>D4</v>
      </c>
      <c r="AU221" s="227" t="str">
        <f t="shared" si="69"/>
        <v>D4</v>
      </c>
      <c r="AW221" s="232">
        <f t="shared" si="70"/>
        <v>0</v>
      </c>
      <c r="AX221" s="232">
        <f t="shared" si="71"/>
        <v>0</v>
      </c>
      <c r="AY221" s="232">
        <f t="shared" si="72"/>
        <v>0</v>
      </c>
      <c r="AZ221" s="232">
        <f t="shared" si="73"/>
        <v>0</v>
      </c>
    </row>
    <row r="222" spans="1:52">
      <c r="A222" s="23" t="str">
        <f>C222&amp;"x"&amp;TEXT(COUNTIF(C$5:C221,C222)+1,0)</f>
        <v>D4x3</v>
      </c>
      <c r="B222" s="24" t="str">
        <f>D222&amp;"x"&amp;TEXT(COUNTIF(D$5:D221,D222)+1,0)</f>
        <v>D4x3</v>
      </c>
      <c r="C222" s="25" t="s">
        <v>346</v>
      </c>
      <c r="D222" s="25" t="s">
        <v>346</v>
      </c>
      <c r="E222" s="130"/>
      <c r="F222" s="25" t="s">
        <v>46</v>
      </c>
      <c r="G222" s="188" t="s">
        <v>812</v>
      </c>
      <c r="H222" s="188" t="s">
        <v>813</v>
      </c>
      <c r="I222" s="188" t="s">
        <v>814</v>
      </c>
      <c r="J222" s="156">
        <v>40243</v>
      </c>
      <c r="K222" s="130"/>
      <c r="L222" s="26"/>
      <c r="M222" s="281" t="str">
        <f t="shared" si="58"/>
        <v>0</v>
      </c>
      <c r="N222" s="26"/>
      <c r="O222" s="186" t="str">
        <f t="shared" si="59"/>
        <v>0</v>
      </c>
      <c r="P222" s="26" t="s">
        <v>393</v>
      </c>
      <c r="Q222" s="26" t="s">
        <v>393</v>
      </c>
      <c r="R222" s="270"/>
      <c r="S222" s="282" t="str">
        <f t="shared" si="60"/>
        <v>D4</v>
      </c>
      <c r="T222" s="153"/>
      <c r="U222" s="27"/>
      <c r="V222" s="27"/>
      <c r="W222" s="271"/>
      <c r="X222" s="27"/>
      <c r="Y222" s="279"/>
      <c r="Z222" s="275">
        <f t="shared" si="61"/>
        <v>10.82</v>
      </c>
      <c r="AA222" s="276"/>
      <c r="AB222" s="276"/>
      <c r="AC222" s="276"/>
      <c r="AD222" s="276"/>
      <c r="AE222" s="276"/>
      <c r="AF222" s="277" t="str">
        <f t="shared" si="62"/>
        <v>NCX19J3</v>
      </c>
      <c r="AG222" s="277" t="str">
        <f t="shared" si="63"/>
        <v>NCX19J3</v>
      </c>
      <c r="AH222" s="277" t="str">
        <f t="shared" si="64"/>
        <v>E4</v>
      </c>
      <c r="AI222" s="277" t="str">
        <f t="shared" si="65"/>
        <v>E4</v>
      </c>
      <c r="AJ222" s="277" t="str">
        <f t="shared" si="66"/>
        <v/>
      </c>
      <c r="AK222" s="277" t="str">
        <f t="shared" si="67"/>
        <v>D4</v>
      </c>
      <c r="AL222" s="100"/>
      <c r="AT222" s="227" t="str">
        <f t="shared" si="68"/>
        <v>D4</v>
      </c>
      <c r="AU222" s="227" t="str">
        <f t="shared" si="69"/>
        <v>D4</v>
      </c>
      <c r="AW222" s="232">
        <f t="shared" si="70"/>
        <v>0</v>
      </c>
      <c r="AX222" s="232">
        <f t="shared" si="71"/>
        <v>0</v>
      </c>
      <c r="AY222" s="232">
        <f t="shared" si="72"/>
        <v>0</v>
      </c>
      <c r="AZ222" s="232">
        <f t="shared" si="73"/>
        <v>0</v>
      </c>
    </row>
    <row r="223" spans="1:52">
      <c r="A223" s="23" t="str">
        <f>C223&amp;"x"&amp;TEXT(COUNTIF(C$5:C222,C223)+1,0)</f>
        <v>D4x4</v>
      </c>
      <c r="B223" s="24" t="str">
        <f>D223&amp;"x"&amp;TEXT(COUNTIF(D$5:D222,D223)+1,0)</f>
        <v>D4x4</v>
      </c>
      <c r="C223" s="25" t="s">
        <v>346</v>
      </c>
      <c r="D223" s="25" t="s">
        <v>346</v>
      </c>
      <c r="E223" s="130"/>
      <c r="F223" s="25" t="s">
        <v>46</v>
      </c>
      <c r="G223" s="188" t="s">
        <v>815</v>
      </c>
      <c r="H223" s="188" t="s">
        <v>816</v>
      </c>
      <c r="I223" s="188" t="s">
        <v>817</v>
      </c>
      <c r="J223" s="156">
        <v>40344</v>
      </c>
      <c r="K223" s="130"/>
      <c r="L223" s="26"/>
      <c r="M223" s="281" t="str">
        <f t="shared" si="58"/>
        <v>0</v>
      </c>
      <c r="N223" s="26"/>
      <c r="O223" s="186" t="str">
        <f t="shared" si="59"/>
        <v>0</v>
      </c>
      <c r="P223" s="26" t="s">
        <v>389</v>
      </c>
      <c r="Q223" s="26" t="s">
        <v>389</v>
      </c>
      <c r="R223" s="270"/>
      <c r="S223" s="282" t="str">
        <f t="shared" si="60"/>
        <v>D4</v>
      </c>
      <c r="T223" s="153"/>
      <c r="U223" s="27"/>
      <c r="V223" s="27"/>
      <c r="W223" s="271"/>
      <c r="X223" s="27"/>
      <c r="Y223" s="279"/>
      <c r="Z223" s="275">
        <f t="shared" si="61"/>
        <v>10.55</v>
      </c>
      <c r="AA223" s="276"/>
      <c r="AB223" s="276"/>
      <c r="AC223" s="276"/>
      <c r="AD223" s="276"/>
      <c r="AE223" s="276"/>
      <c r="AF223" s="277" t="str">
        <f t="shared" si="62"/>
        <v>NCX19J3</v>
      </c>
      <c r="AG223" s="277" t="str">
        <f t="shared" si="63"/>
        <v>NCX19J3</v>
      </c>
      <c r="AH223" s="277" t="str">
        <f t="shared" si="64"/>
        <v>E3</v>
      </c>
      <c r="AI223" s="277" t="str">
        <f t="shared" si="65"/>
        <v>E3</v>
      </c>
      <c r="AJ223" s="277" t="str">
        <f t="shared" si="66"/>
        <v/>
      </c>
      <c r="AK223" s="277" t="str">
        <f t="shared" si="67"/>
        <v>D4</v>
      </c>
      <c r="AL223" s="100"/>
      <c r="AT223" s="227" t="str">
        <f t="shared" si="68"/>
        <v>D4</v>
      </c>
      <c r="AU223" s="227" t="str">
        <f t="shared" si="69"/>
        <v>D4</v>
      </c>
      <c r="AW223" s="232">
        <f t="shared" si="70"/>
        <v>0</v>
      </c>
      <c r="AX223" s="232">
        <f t="shared" si="71"/>
        <v>0</v>
      </c>
      <c r="AY223" s="232">
        <f t="shared" si="72"/>
        <v>0</v>
      </c>
      <c r="AZ223" s="232">
        <f t="shared" si="73"/>
        <v>0</v>
      </c>
    </row>
    <row r="224" spans="1:52">
      <c r="A224" s="23" t="str">
        <f>C224&amp;"x"&amp;TEXT(COUNTIF(C$5:C223,C224)+1,0)</f>
        <v>D4x5</v>
      </c>
      <c r="B224" s="24" t="str">
        <f>D224&amp;"x"&amp;TEXT(COUNTIF(D$5:D223,D224)+1,0)</f>
        <v>D4x5</v>
      </c>
      <c r="C224" s="25" t="s">
        <v>346</v>
      </c>
      <c r="D224" s="25" t="s">
        <v>346</v>
      </c>
      <c r="E224" s="130"/>
      <c r="F224" s="25" t="s">
        <v>46</v>
      </c>
      <c r="G224" s="188" t="s">
        <v>818</v>
      </c>
      <c r="H224" s="188" t="s">
        <v>819</v>
      </c>
      <c r="I224" s="188" t="s">
        <v>820</v>
      </c>
      <c r="J224" s="156">
        <v>40498</v>
      </c>
      <c r="K224" s="130"/>
      <c r="L224" s="26"/>
      <c r="M224" s="281" t="str">
        <f t="shared" si="58"/>
        <v>0</v>
      </c>
      <c r="N224" s="26"/>
      <c r="O224" s="186" t="str">
        <f t="shared" si="59"/>
        <v>0</v>
      </c>
      <c r="P224" s="26" t="s">
        <v>389</v>
      </c>
      <c r="Q224" s="26" t="s">
        <v>389</v>
      </c>
      <c r="R224" s="270"/>
      <c r="S224" s="282" t="str">
        <f t="shared" si="60"/>
        <v>D4</v>
      </c>
      <c r="T224" s="153"/>
      <c r="U224" s="27"/>
      <c r="V224" s="27"/>
      <c r="W224" s="271"/>
      <c r="X224" s="27"/>
      <c r="Y224" s="279"/>
      <c r="Z224" s="275">
        <f t="shared" si="61"/>
        <v>10.119999999999999</v>
      </c>
      <c r="AA224" s="276"/>
      <c r="AB224" s="276"/>
      <c r="AC224" s="276"/>
      <c r="AD224" s="276"/>
      <c r="AE224" s="276"/>
      <c r="AF224" s="277" t="str">
        <f t="shared" si="62"/>
        <v>NCX19J3</v>
      </c>
      <c r="AG224" s="277" t="str">
        <f t="shared" si="63"/>
        <v>NCX19J3</v>
      </c>
      <c r="AH224" s="277" t="str">
        <f t="shared" si="64"/>
        <v>E3</v>
      </c>
      <c r="AI224" s="277" t="str">
        <f t="shared" si="65"/>
        <v>E3</v>
      </c>
      <c r="AJ224" s="277" t="str">
        <f t="shared" si="66"/>
        <v/>
      </c>
      <c r="AK224" s="277" t="str">
        <f t="shared" si="67"/>
        <v>D4</v>
      </c>
      <c r="AL224" s="100"/>
      <c r="AT224" s="227" t="str">
        <f t="shared" si="68"/>
        <v>D4</v>
      </c>
      <c r="AU224" s="227" t="str">
        <f t="shared" si="69"/>
        <v>D4</v>
      </c>
      <c r="AW224" s="232">
        <f t="shared" si="70"/>
        <v>0</v>
      </c>
      <c r="AX224" s="232">
        <f t="shared" si="71"/>
        <v>0</v>
      </c>
      <c r="AY224" s="232">
        <f t="shared" si="72"/>
        <v>0</v>
      </c>
      <c r="AZ224" s="232">
        <f t="shared" si="73"/>
        <v>0</v>
      </c>
    </row>
    <row r="225" spans="1:52">
      <c r="A225" s="23" t="str">
        <f>C225&amp;"x"&amp;TEXT(COUNTIF(C$5:C224,C225)+1,0)</f>
        <v>D4x6</v>
      </c>
      <c r="B225" s="24" t="str">
        <f>D225&amp;"x"&amp;TEXT(COUNTIF(D$5:D224,D225)+1,0)</f>
        <v>D4x6</v>
      </c>
      <c r="C225" s="25" t="s">
        <v>346</v>
      </c>
      <c r="D225" s="25" t="s">
        <v>346</v>
      </c>
      <c r="E225" s="130"/>
      <c r="F225" s="25" t="s">
        <v>46</v>
      </c>
      <c r="G225" s="188" t="s">
        <v>821</v>
      </c>
      <c r="H225" s="188" t="s">
        <v>822</v>
      </c>
      <c r="I225" s="188" t="s">
        <v>823</v>
      </c>
      <c r="J225" s="156">
        <v>40512</v>
      </c>
      <c r="K225" s="130"/>
      <c r="L225" s="26"/>
      <c r="M225" s="281" t="str">
        <f t="shared" si="58"/>
        <v>0</v>
      </c>
      <c r="N225" s="26"/>
      <c r="O225" s="186" t="str">
        <f t="shared" si="59"/>
        <v>0</v>
      </c>
      <c r="P225" s="26" t="s">
        <v>393</v>
      </c>
      <c r="Q225" s="26" t="s">
        <v>393</v>
      </c>
      <c r="R225" s="270"/>
      <c r="S225" s="282" t="str">
        <f t="shared" si="60"/>
        <v>D4</v>
      </c>
      <c r="T225" s="153"/>
      <c r="U225" s="27"/>
      <c r="V225" s="27"/>
      <c r="W225" s="271"/>
      <c r="X225" s="27"/>
      <c r="Y225" s="279"/>
      <c r="Z225" s="275">
        <f t="shared" si="61"/>
        <v>10.09</v>
      </c>
      <c r="AA225" s="276"/>
      <c r="AB225" s="276"/>
      <c r="AC225" s="276"/>
      <c r="AD225" s="276"/>
      <c r="AE225" s="276"/>
      <c r="AF225" s="277" t="str">
        <f t="shared" si="62"/>
        <v>NCX19J3</v>
      </c>
      <c r="AG225" s="277" t="str">
        <f t="shared" si="63"/>
        <v>NCX19J3</v>
      </c>
      <c r="AH225" s="277" t="str">
        <f t="shared" si="64"/>
        <v>E4</v>
      </c>
      <c r="AI225" s="277" t="str">
        <f t="shared" si="65"/>
        <v>E4</v>
      </c>
      <c r="AJ225" s="277" t="str">
        <f t="shared" si="66"/>
        <v/>
      </c>
      <c r="AK225" s="277" t="str">
        <f t="shared" si="67"/>
        <v>D4</v>
      </c>
      <c r="AL225" s="100"/>
      <c r="AT225" s="227" t="str">
        <f t="shared" si="68"/>
        <v>D4</v>
      </c>
      <c r="AU225" s="227" t="str">
        <f t="shared" si="69"/>
        <v>D4</v>
      </c>
      <c r="AW225" s="232">
        <f t="shared" si="70"/>
        <v>0</v>
      </c>
      <c r="AX225" s="232">
        <f t="shared" si="71"/>
        <v>0</v>
      </c>
      <c r="AY225" s="232">
        <f t="shared" si="72"/>
        <v>0</v>
      </c>
      <c r="AZ225" s="232">
        <f t="shared" si="73"/>
        <v>0</v>
      </c>
    </row>
    <row r="226" spans="1:52">
      <c r="A226" s="23" t="str">
        <f>C226&amp;"x"&amp;TEXT(COUNTIF(C$5:C225,C226)+1,0)</f>
        <v>D4x7</v>
      </c>
      <c r="B226" s="24" t="str">
        <f>D226&amp;"x"&amp;TEXT(COUNTIF(D$5:D225,D226)+1,0)</f>
        <v>D4x7</v>
      </c>
      <c r="C226" s="25" t="s">
        <v>346</v>
      </c>
      <c r="D226" s="25" t="s">
        <v>346</v>
      </c>
      <c r="E226" s="130"/>
      <c r="F226" s="25" t="s">
        <v>46</v>
      </c>
      <c r="G226" s="188" t="s">
        <v>824</v>
      </c>
      <c r="H226" s="188" t="s">
        <v>825</v>
      </c>
      <c r="I226" s="188" t="s">
        <v>741</v>
      </c>
      <c r="J226" s="156">
        <v>40652</v>
      </c>
      <c r="K226" s="130"/>
      <c r="L226" s="26"/>
      <c r="M226" s="281" t="str">
        <f t="shared" si="58"/>
        <v>0</v>
      </c>
      <c r="N226" s="26"/>
      <c r="O226" s="186" t="str">
        <f t="shared" si="59"/>
        <v>0</v>
      </c>
      <c r="P226" s="26" t="s">
        <v>393</v>
      </c>
      <c r="Q226" s="26" t="s">
        <v>393</v>
      </c>
      <c r="R226" s="270"/>
      <c r="S226" s="282" t="str">
        <f t="shared" si="60"/>
        <v>D4</v>
      </c>
      <c r="T226" s="153"/>
      <c r="U226" s="27"/>
      <c r="V226" s="27"/>
      <c r="W226" s="271"/>
      <c r="X226" s="27"/>
      <c r="Y226" s="279"/>
      <c r="Z226" s="275">
        <f t="shared" si="61"/>
        <v>9.6999999999999993</v>
      </c>
      <c r="AA226" s="276"/>
      <c r="AB226" s="276"/>
      <c r="AC226" s="276"/>
      <c r="AD226" s="276"/>
      <c r="AE226" s="276"/>
      <c r="AF226" s="277" t="str">
        <f t="shared" si="62"/>
        <v>NCX19J3</v>
      </c>
      <c r="AG226" s="277" t="str">
        <f t="shared" si="63"/>
        <v>NCX19J3</v>
      </c>
      <c r="AH226" s="277" t="str">
        <f t="shared" si="64"/>
        <v>E4</v>
      </c>
      <c r="AI226" s="277" t="str">
        <f t="shared" si="65"/>
        <v>E4</v>
      </c>
      <c r="AJ226" s="277" t="str">
        <f t="shared" si="66"/>
        <v/>
      </c>
      <c r="AK226" s="277" t="str">
        <f t="shared" si="67"/>
        <v>D4</v>
      </c>
      <c r="AL226" s="100"/>
      <c r="AT226" s="227" t="str">
        <f t="shared" si="68"/>
        <v>D4</v>
      </c>
      <c r="AU226" s="227" t="str">
        <f t="shared" si="69"/>
        <v>D4</v>
      </c>
      <c r="AW226" s="232">
        <f t="shared" si="70"/>
        <v>0</v>
      </c>
      <c r="AX226" s="232">
        <f t="shared" si="71"/>
        <v>0</v>
      </c>
      <c r="AY226" s="232">
        <f t="shared" si="72"/>
        <v>0</v>
      </c>
      <c r="AZ226" s="232">
        <f t="shared" si="73"/>
        <v>0</v>
      </c>
    </row>
    <row r="227" spans="1:52">
      <c r="A227" s="23" t="str">
        <f>C227&amp;"x"&amp;TEXT(COUNTIF(C$5:C226,C227)+1,0)</f>
        <v>D4x8</v>
      </c>
      <c r="B227" s="24" t="str">
        <f>D227&amp;"x"&amp;TEXT(COUNTIF(D$5:D226,D227)+1,0)</f>
        <v>D4x8</v>
      </c>
      <c r="C227" s="25" t="s">
        <v>346</v>
      </c>
      <c r="D227" s="25" t="s">
        <v>346</v>
      </c>
      <c r="E227" s="130"/>
      <c r="F227" s="25" t="s">
        <v>110</v>
      </c>
      <c r="G227" s="188" t="s">
        <v>826</v>
      </c>
      <c r="H227" s="188" t="s">
        <v>827</v>
      </c>
      <c r="I227" s="188" t="s">
        <v>828</v>
      </c>
      <c r="J227" s="156">
        <v>40093</v>
      </c>
      <c r="K227" s="130"/>
      <c r="L227" s="26"/>
      <c r="M227" s="281" t="str">
        <f t="shared" si="58"/>
        <v>0</v>
      </c>
      <c r="N227" s="26"/>
      <c r="O227" s="186" t="str">
        <f t="shared" si="59"/>
        <v>0</v>
      </c>
      <c r="P227" s="26" t="s">
        <v>393</v>
      </c>
      <c r="Q227" s="26" t="s">
        <v>393</v>
      </c>
      <c r="R227" s="270"/>
      <c r="S227" s="282" t="str">
        <f t="shared" si="60"/>
        <v>D4</v>
      </c>
      <c r="T227" s="153"/>
      <c r="U227" s="27"/>
      <c r="V227" s="27"/>
      <c r="W227" s="271"/>
      <c r="X227" s="27"/>
      <c r="Y227" s="279"/>
      <c r="Z227" s="275">
        <f t="shared" si="61"/>
        <v>11.23</v>
      </c>
      <c r="AA227" s="276"/>
      <c r="AB227" s="276"/>
      <c r="AC227" s="276"/>
      <c r="AD227" s="276"/>
      <c r="AE227" s="276"/>
      <c r="AF227" s="277" t="str">
        <f t="shared" si="62"/>
        <v>NCX19J3</v>
      </c>
      <c r="AG227" s="277" t="str">
        <f t="shared" si="63"/>
        <v>NCX19J3</v>
      </c>
      <c r="AH227" s="277" t="str">
        <f t="shared" si="64"/>
        <v>E4</v>
      </c>
      <c r="AI227" s="277" t="str">
        <f t="shared" si="65"/>
        <v>E4</v>
      </c>
      <c r="AJ227" s="277" t="str">
        <f t="shared" si="66"/>
        <v/>
      </c>
      <c r="AK227" s="277" t="str">
        <f t="shared" si="67"/>
        <v>D4</v>
      </c>
      <c r="AL227" s="100"/>
      <c r="AT227" s="227" t="str">
        <f t="shared" si="68"/>
        <v>D4</v>
      </c>
      <c r="AU227" s="227" t="str">
        <f t="shared" si="69"/>
        <v>D4</v>
      </c>
      <c r="AW227" s="232">
        <f t="shared" si="70"/>
        <v>0</v>
      </c>
      <c r="AX227" s="232">
        <f t="shared" si="71"/>
        <v>0</v>
      </c>
      <c r="AY227" s="232">
        <f t="shared" si="72"/>
        <v>0</v>
      </c>
      <c r="AZ227" s="232">
        <f t="shared" si="73"/>
        <v>0</v>
      </c>
    </row>
    <row r="228" spans="1:52">
      <c r="A228" s="23" t="str">
        <f>C228&amp;"x"&amp;TEXT(COUNTIF(C$5:C227,C228)+1,0)</f>
        <v>D4x9</v>
      </c>
      <c r="B228" s="24" t="str">
        <f>D228&amp;"x"&amp;TEXT(COUNTIF(D$5:D227,D228)+1,0)</f>
        <v>D4x9</v>
      </c>
      <c r="C228" s="25" t="s">
        <v>346</v>
      </c>
      <c r="D228" s="25" t="s">
        <v>346</v>
      </c>
      <c r="E228" s="130"/>
      <c r="F228" s="25" t="s">
        <v>110</v>
      </c>
      <c r="G228" s="188" t="s">
        <v>829</v>
      </c>
      <c r="H228" s="188" t="s">
        <v>830</v>
      </c>
      <c r="I228" s="188" t="s">
        <v>831</v>
      </c>
      <c r="J228" s="156">
        <v>40253</v>
      </c>
      <c r="K228" s="130"/>
      <c r="L228" s="26"/>
      <c r="M228" s="281" t="str">
        <f t="shared" si="58"/>
        <v>0</v>
      </c>
      <c r="N228" s="26"/>
      <c r="O228" s="186" t="str">
        <f t="shared" si="59"/>
        <v>0</v>
      </c>
      <c r="P228" s="26" t="s">
        <v>393</v>
      </c>
      <c r="Q228" s="26" t="s">
        <v>393</v>
      </c>
      <c r="R228" s="270"/>
      <c r="S228" s="282" t="str">
        <f t="shared" si="60"/>
        <v>D4</v>
      </c>
      <c r="T228" s="153"/>
      <c r="U228" s="27"/>
      <c r="V228" s="27"/>
      <c r="W228" s="271"/>
      <c r="X228" s="27"/>
      <c r="Y228" s="279"/>
      <c r="Z228" s="275">
        <f t="shared" si="61"/>
        <v>10.8</v>
      </c>
      <c r="AA228" s="276"/>
      <c r="AB228" s="276"/>
      <c r="AC228" s="276"/>
      <c r="AD228" s="276"/>
      <c r="AE228" s="276"/>
      <c r="AF228" s="277" t="str">
        <f t="shared" si="62"/>
        <v>NCX19J3</v>
      </c>
      <c r="AG228" s="277" t="str">
        <f t="shared" si="63"/>
        <v>NCX19J3</v>
      </c>
      <c r="AH228" s="277" t="str">
        <f t="shared" si="64"/>
        <v>E4</v>
      </c>
      <c r="AI228" s="277" t="str">
        <f t="shared" si="65"/>
        <v>E4</v>
      </c>
      <c r="AJ228" s="277" t="str">
        <f t="shared" si="66"/>
        <v/>
      </c>
      <c r="AK228" s="277" t="str">
        <f t="shared" si="67"/>
        <v>D4</v>
      </c>
      <c r="AL228" s="100"/>
      <c r="AT228" s="227" t="str">
        <f t="shared" si="68"/>
        <v>D4</v>
      </c>
      <c r="AU228" s="227" t="str">
        <f t="shared" si="69"/>
        <v>D4</v>
      </c>
      <c r="AW228" s="232">
        <f t="shared" si="70"/>
        <v>0</v>
      </c>
      <c r="AX228" s="232">
        <f t="shared" si="71"/>
        <v>0</v>
      </c>
      <c r="AY228" s="232">
        <f t="shared" si="72"/>
        <v>0</v>
      </c>
      <c r="AZ228" s="232">
        <f t="shared" si="73"/>
        <v>0</v>
      </c>
    </row>
    <row r="229" spans="1:52">
      <c r="A229" s="23" t="str">
        <f>C229&amp;"x"&amp;TEXT(COUNTIF(C$5:C228,C229)+1,0)</f>
        <v>D4x10</v>
      </c>
      <c r="B229" s="24" t="str">
        <f>D229&amp;"x"&amp;TEXT(COUNTIF(D$5:D228,D229)+1,0)</f>
        <v>D4x10</v>
      </c>
      <c r="C229" s="25" t="s">
        <v>346</v>
      </c>
      <c r="D229" s="25" t="s">
        <v>346</v>
      </c>
      <c r="E229" s="130"/>
      <c r="F229" s="25" t="s">
        <v>110</v>
      </c>
      <c r="G229" s="188" t="s">
        <v>832</v>
      </c>
      <c r="H229" s="188" t="s">
        <v>833</v>
      </c>
      <c r="I229" s="188" t="s">
        <v>834</v>
      </c>
      <c r="J229" s="156">
        <v>40309</v>
      </c>
      <c r="K229" s="130"/>
      <c r="L229" s="26"/>
      <c r="M229" s="281" t="str">
        <f t="shared" si="58"/>
        <v>0</v>
      </c>
      <c r="N229" s="26"/>
      <c r="O229" s="186" t="str">
        <f t="shared" si="59"/>
        <v>0</v>
      </c>
      <c r="P229" s="26" t="s">
        <v>397</v>
      </c>
      <c r="Q229" s="26" t="s">
        <v>397</v>
      </c>
      <c r="R229" s="270"/>
      <c r="S229" s="282" t="str">
        <f t="shared" si="60"/>
        <v>D4</v>
      </c>
      <c r="T229" s="153"/>
      <c r="U229" s="27"/>
      <c r="V229" s="27"/>
      <c r="W229" s="271"/>
      <c r="X229" s="27"/>
      <c r="Y229" s="279"/>
      <c r="Z229" s="275">
        <f t="shared" si="61"/>
        <v>10.64</v>
      </c>
      <c r="AA229" s="276"/>
      <c r="AB229" s="276"/>
      <c r="AC229" s="276"/>
      <c r="AD229" s="276"/>
      <c r="AE229" s="276"/>
      <c r="AF229" s="277" t="str">
        <f t="shared" si="62"/>
        <v>NCX19J3</v>
      </c>
      <c r="AG229" s="277" t="str">
        <f t="shared" si="63"/>
        <v>NCX19J3</v>
      </c>
      <c r="AH229" s="277" t="str">
        <f t="shared" si="64"/>
        <v>E5</v>
      </c>
      <c r="AI229" s="277" t="str">
        <f t="shared" si="65"/>
        <v>E5</v>
      </c>
      <c r="AJ229" s="277" t="str">
        <f t="shared" si="66"/>
        <v/>
      </c>
      <c r="AK229" s="277" t="str">
        <f t="shared" si="67"/>
        <v>D4</v>
      </c>
      <c r="AL229" s="100"/>
      <c r="AT229" s="227" t="str">
        <f t="shared" si="68"/>
        <v>D4</v>
      </c>
      <c r="AU229" s="227" t="str">
        <f t="shared" si="69"/>
        <v>D4</v>
      </c>
      <c r="AW229" s="232">
        <f t="shared" si="70"/>
        <v>0</v>
      </c>
      <c r="AX229" s="232">
        <f t="shared" si="71"/>
        <v>0</v>
      </c>
      <c r="AY229" s="232">
        <f t="shared" si="72"/>
        <v>0</v>
      </c>
      <c r="AZ229" s="232">
        <f t="shared" si="73"/>
        <v>0</v>
      </c>
    </row>
    <row r="230" spans="1:52">
      <c r="A230" s="23" t="str">
        <f>C230&amp;"x"&amp;TEXT(COUNTIF(C$5:C229,C230)+1,0)</f>
        <v>D4x11</v>
      </c>
      <c r="B230" s="24" t="str">
        <f>D230&amp;"x"&amp;TEXT(COUNTIF(D$5:D229,D230)+1,0)</f>
        <v>D4x11</v>
      </c>
      <c r="C230" s="25" t="s">
        <v>346</v>
      </c>
      <c r="D230" s="25" t="s">
        <v>346</v>
      </c>
      <c r="E230" s="130"/>
      <c r="F230" s="25" t="s">
        <v>110</v>
      </c>
      <c r="G230" s="188" t="s">
        <v>835</v>
      </c>
      <c r="H230" s="188" t="s">
        <v>836</v>
      </c>
      <c r="I230" s="188" t="s">
        <v>834</v>
      </c>
      <c r="J230" s="156">
        <v>40405</v>
      </c>
      <c r="K230" s="130"/>
      <c r="L230" s="26"/>
      <c r="M230" s="281" t="str">
        <f t="shared" si="58"/>
        <v>0</v>
      </c>
      <c r="N230" s="26"/>
      <c r="O230" s="186" t="str">
        <f t="shared" si="59"/>
        <v>0</v>
      </c>
      <c r="P230" s="26" t="s">
        <v>397</v>
      </c>
      <c r="Q230" s="26" t="s">
        <v>397</v>
      </c>
      <c r="R230" s="270"/>
      <c r="S230" s="282" t="str">
        <f t="shared" si="60"/>
        <v>D4</v>
      </c>
      <c r="T230" s="153"/>
      <c r="U230" s="27"/>
      <c r="V230" s="27"/>
      <c r="W230" s="271"/>
      <c r="X230" s="27"/>
      <c r="Y230" s="279"/>
      <c r="Z230" s="275">
        <f t="shared" si="61"/>
        <v>10.38</v>
      </c>
      <c r="AA230" s="276"/>
      <c r="AB230" s="276"/>
      <c r="AC230" s="276"/>
      <c r="AD230" s="276"/>
      <c r="AE230" s="276"/>
      <c r="AF230" s="277" t="str">
        <f t="shared" si="62"/>
        <v>NCX19J3</v>
      </c>
      <c r="AG230" s="277" t="str">
        <f t="shared" si="63"/>
        <v>NCX19J3</v>
      </c>
      <c r="AH230" s="277" t="str">
        <f t="shared" si="64"/>
        <v>E5</v>
      </c>
      <c r="AI230" s="277" t="str">
        <f t="shared" si="65"/>
        <v>E5</v>
      </c>
      <c r="AJ230" s="277" t="str">
        <f t="shared" si="66"/>
        <v/>
      </c>
      <c r="AK230" s="277" t="str">
        <f t="shared" si="67"/>
        <v>D4</v>
      </c>
      <c r="AL230" s="100"/>
      <c r="AT230" s="227" t="str">
        <f t="shared" si="68"/>
        <v>D4</v>
      </c>
      <c r="AU230" s="227" t="str">
        <f t="shared" si="69"/>
        <v>D4</v>
      </c>
      <c r="AW230" s="232">
        <f t="shared" si="70"/>
        <v>0</v>
      </c>
      <c r="AX230" s="232">
        <f t="shared" si="71"/>
        <v>0</v>
      </c>
      <c r="AY230" s="232">
        <f t="shared" si="72"/>
        <v>0</v>
      </c>
      <c r="AZ230" s="232">
        <f t="shared" si="73"/>
        <v>0</v>
      </c>
    </row>
    <row r="231" spans="1:52">
      <c r="A231" s="23" t="str">
        <f>C231&amp;"x"&amp;TEXT(COUNTIF(C$5:C230,C231)+1,0)</f>
        <v>E1x1</v>
      </c>
      <c r="B231" s="24" t="str">
        <f>D231&amp;"x"&amp;TEXT(COUNTIF(D$5:D230,D231)+1,0)</f>
        <v>E1x1</v>
      </c>
      <c r="C231" s="25" t="s">
        <v>381</v>
      </c>
      <c r="D231" s="25" t="s">
        <v>381</v>
      </c>
      <c r="E231" s="130"/>
      <c r="F231" s="25" t="s">
        <v>46</v>
      </c>
      <c r="G231" s="188" t="s">
        <v>837</v>
      </c>
      <c r="H231" s="188" t="s">
        <v>838</v>
      </c>
      <c r="I231" s="188" t="s">
        <v>839</v>
      </c>
      <c r="J231" s="156">
        <v>40561</v>
      </c>
      <c r="K231" s="130"/>
      <c r="L231" s="26"/>
      <c r="M231" s="281" t="str">
        <f t="shared" si="58"/>
        <v>0</v>
      </c>
      <c r="N231" s="26"/>
      <c r="O231" s="186" t="str">
        <f t="shared" si="59"/>
        <v>0</v>
      </c>
      <c r="P231" s="26" t="s">
        <v>401</v>
      </c>
      <c r="Q231" s="26" t="s">
        <v>401</v>
      </c>
      <c r="R231" s="270"/>
      <c r="S231" s="282" t="str">
        <f t="shared" si="60"/>
        <v>E1</v>
      </c>
      <c r="T231" s="153"/>
      <c r="U231" s="27"/>
      <c r="V231" s="27"/>
      <c r="W231" s="271"/>
      <c r="X231" s="27"/>
      <c r="Y231" s="279"/>
      <c r="Z231" s="275">
        <f t="shared" si="61"/>
        <v>9.9499999999999993</v>
      </c>
      <c r="AA231" s="276"/>
      <c r="AB231" s="276"/>
      <c r="AC231" s="276"/>
      <c r="AD231" s="276"/>
      <c r="AE231" s="276"/>
      <c r="AF231" s="277" t="str">
        <f t="shared" si="62"/>
        <v>NCX19J3</v>
      </c>
      <c r="AG231" s="277" t="str">
        <f t="shared" si="63"/>
        <v>NCX19J3</v>
      </c>
      <c r="AH231" s="277" t="str">
        <f t="shared" si="64"/>
        <v>E6</v>
      </c>
      <c r="AI231" s="277" t="str">
        <f t="shared" si="65"/>
        <v>E6</v>
      </c>
      <c r="AJ231" s="277" t="str">
        <f t="shared" si="66"/>
        <v/>
      </c>
      <c r="AK231" s="277" t="str">
        <f t="shared" si="67"/>
        <v>E1</v>
      </c>
      <c r="AL231" s="100"/>
      <c r="AT231" s="227" t="str">
        <f t="shared" si="68"/>
        <v>E1</v>
      </c>
      <c r="AU231" s="227" t="str">
        <f t="shared" si="69"/>
        <v>E1</v>
      </c>
      <c r="AW231" s="232">
        <f t="shared" si="70"/>
        <v>0</v>
      </c>
      <c r="AX231" s="232">
        <f t="shared" si="71"/>
        <v>0</v>
      </c>
      <c r="AY231" s="232">
        <f t="shared" si="72"/>
        <v>0</v>
      </c>
      <c r="AZ231" s="232">
        <f t="shared" si="73"/>
        <v>0</v>
      </c>
    </row>
    <row r="232" spans="1:52">
      <c r="A232" s="23" t="str">
        <f>C232&amp;"x"&amp;TEXT(COUNTIF(C$5:C231,C232)+1,0)</f>
        <v>E1x2</v>
      </c>
      <c r="B232" s="24" t="str">
        <f>D232&amp;"x"&amp;TEXT(COUNTIF(D$5:D231,D232)+1,0)</f>
        <v>E1x2</v>
      </c>
      <c r="C232" s="25" t="s">
        <v>381</v>
      </c>
      <c r="D232" s="25" t="s">
        <v>381</v>
      </c>
      <c r="E232" s="130"/>
      <c r="F232" s="25" t="s">
        <v>46</v>
      </c>
      <c r="G232" s="188" t="s">
        <v>840</v>
      </c>
      <c r="H232" s="188" t="s">
        <v>841</v>
      </c>
      <c r="I232" s="188" t="s">
        <v>842</v>
      </c>
      <c r="J232" s="156">
        <v>40565</v>
      </c>
      <c r="K232" s="130"/>
      <c r="L232" s="26"/>
      <c r="M232" s="281" t="str">
        <f t="shared" si="58"/>
        <v>0</v>
      </c>
      <c r="N232" s="26"/>
      <c r="O232" s="186" t="str">
        <f t="shared" si="59"/>
        <v>0</v>
      </c>
      <c r="P232" s="26" t="s">
        <v>401</v>
      </c>
      <c r="Q232" s="26" t="s">
        <v>401</v>
      </c>
      <c r="R232" s="270"/>
      <c r="S232" s="282" t="str">
        <f t="shared" si="60"/>
        <v>E1</v>
      </c>
      <c r="T232" s="153"/>
      <c r="U232" s="27"/>
      <c r="V232" s="27"/>
      <c r="W232" s="271"/>
      <c r="X232" s="27"/>
      <c r="Y232" s="279"/>
      <c r="Z232" s="275">
        <f t="shared" si="61"/>
        <v>9.94</v>
      </c>
      <c r="AA232" s="276"/>
      <c r="AB232" s="276"/>
      <c r="AC232" s="276"/>
      <c r="AD232" s="276"/>
      <c r="AE232" s="276"/>
      <c r="AF232" s="277" t="str">
        <f t="shared" si="62"/>
        <v>NCX19J3</v>
      </c>
      <c r="AG232" s="277" t="str">
        <f t="shared" si="63"/>
        <v>NCX19J3</v>
      </c>
      <c r="AH232" s="277" t="str">
        <f t="shared" si="64"/>
        <v>E6</v>
      </c>
      <c r="AI232" s="277" t="str">
        <f t="shared" si="65"/>
        <v>E6</v>
      </c>
      <c r="AJ232" s="277" t="str">
        <f t="shared" si="66"/>
        <v/>
      </c>
      <c r="AK232" s="277" t="str">
        <f t="shared" si="67"/>
        <v>E1</v>
      </c>
      <c r="AL232" s="100"/>
      <c r="AT232" s="227" t="str">
        <f t="shared" si="68"/>
        <v>E1</v>
      </c>
      <c r="AU232" s="227" t="str">
        <f t="shared" si="69"/>
        <v>E1</v>
      </c>
      <c r="AW232" s="232">
        <f t="shared" si="70"/>
        <v>0</v>
      </c>
      <c r="AX232" s="232">
        <f t="shared" si="71"/>
        <v>0</v>
      </c>
      <c r="AY232" s="232">
        <f t="shared" si="72"/>
        <v>0</v>
      </c>
      <c r="AZ232" s="232">
        <f t="shared" si="73"/>
        <v>0</v>
      </c>
    </row>
    <row r="233" spans="1:52">
      <c r="A233" s="23" t="str">
        <f>C233&amp;"x"&amp;TEXT(COUNTIF(C$5:C232,C233)+1,0)</f>
        <v>E1x3</v>
      </c>
      <c r="B233" s="24" t="str">
        <f>D233&amp;"x"&amp;TEXT(COUNTIF(D$5:D232,D233)+1,0)</f>
        <v>E1x3</v>
      </c>
      <c r="C233" s="25" t="s">
        <v>381</v>
      </c>
      <c r="D233" s="25" t="s">
        <v>381</v>
      </c>
      <c r="E233" s="130"/>
      <c r="F233" s="25" t="s">
        <v>46</v>
      </c>
      <c r="G233" s="188" t="s">
        <v>843</v>
      </c>
      <c r="H233" s="188" t="s">
        <v>844</v>
      </c>
      <c r="I233" s="188" t="s">
        <v>845</v>
      </c>
      <c r="J233" s="156">
        <v>40786</v>
      </c>
      <c r="K233" s="130"/>
      <c r="L233" s="26"/>
      <c r="M233" s="281" t="str">
        <f t="shared" si="58"/>
        <v>0</v>
      </c>
      <c r="N233" s="26"/>
      <c r="O233" s="186" t="str">
        <f t="shared" si="59"/>
        <v>0</v>
      </c>
      <c r="P233" s="26" t="s">
        <v>401</v>
      </c>
      <c r="Q233" s="26" t="s">
        <v>401</v>
      </c>
      <c r="R233" s="270"/>
      <c r="S233" s="282" t="str">
        <f t="shared" si="60"/>
        <v>E1</v>
      </c>
      <c r="T233" s="153"/>
      <c r="U233" s="27"/>
      <c r="V233" s="27"/>
      <c r="W233" s="271"/>
      <c r="X233" s="27"/>
      <c r="Y233" s="279"/>
      <c r="Z233" s="275">
        <f t="shared" si="61"/>
        <v>9.34</v>
      </c>
      <c r="AA233" s="276"/>
      <c r="AB233" s="276"/>
      <c r="AC233" s="276"/>
      <c r="AD233" s="276"/>
      <c r="AE233" s="276"/>
      <c r="AF233" s="277" t="str">
        <f t="shared" si="62"/>
        <v>NCX19J3</v>
      </c>
      <c r="AG233" s="277" t="str">
        <f t="shared" si="63"/>
        <v>NCX19J3</v>
      </c>
      <c r="AH233" s="277" t="str">
        <f t="shared" si="64"/>
        <v>E6</v>
      </c>
      <c r="AI233" s="277" t="str">
        <f t="shared" si="65"/>
        <v>E6</v>
      </c>
      <c r="AJ233" s="277" t="str">
        <f t="shared" si="66"/>
        <v/>
      </c>
      <c r="AK233" s="277" t="str">
        <f t="shared" si="67"/>
        <v>E1</v>
      </c>
      <c r="AL233" s="100"/>
      <c r="AT233" s="227" t="str">
        <f t="shared" si="68"/>
        <v>E1</v>
      </c>
      <c r="AU233" s="227" t="str">
        <f t="shared" si="69"/>
        <v>E1</v>
      </c>
      <c r="AW233" s="232">
        <f t="shared" si="70"/>
        <v>0</v>
      </c>
      <c r="AX233" s="232">
        <f t="shared" si="71"/>
        <v>0</v>
      </c>
      <c r="AY233" s="232">
        <f t="shared" si="72"/>
        <v>0</v>
      </c>
      <c r="AZ233" s="232">
        <f t="shared" si="73"/>
        <v>0</v>
      </c>
    </row>
    <row r="234" spans="1:52">
      <c r="A234" s="23" t="str">
        <f>C234&amp;"x"&amp;TEXT(COUNTIF(C$5:C233,C234)+1,0)</f>
        <v>E1x4</v>
      </c>
      <c r="B234" s="24" t="str">
        <f>D234&amp;"x"&amp;TEXT(COUNTIF(D$5:D233,D234)+1,0)</f>
        <v>E1x4</v>
      </c>
      <c r="C234" s="25" t="s">
        <v>381</v>
      </c>
      <c r="D234" s="25" t="s">
        <v>381</v>
      </c>
      <c r="E234" s="130"/>
      <c r="F234" s="25" t="s">
        <v>110</v>
      </c>
      <c r="G234" s="188" t="s">
        <v>846</v>
      </c>
      <c r="H234" s="188" t="s">
        <v>847</v>
      </c>
      <c r="I234" s="188" t="s">
        <v>848</v>
      </c>
      <c r="J234" s="156">
        <v>40557</v>
      </c>
      <c r="K234" s="130"/>
      <c r="L234" s="26"/>
      <c r="M234" s="281" t="str">
        <f t="shared" si="58"/>
        <v>0</v>
      </c>
      <c r="N234" s="26"/>
      <c r="O234" s="186" t="str">
        <f t="shared" si="59"/>
        <v>0</v>
      </c>
      <c r="P234" s="26" t="s">
        <v>401</v>
      </c>
      <c r="Q234" s="26" t="s">
        <v>401</v>
      </c>
      <c r="R234" s="270"/>
      <c r="S234" s="282" t="str">
        <f t="shared" si="60"/>
        <v>E1</v>
      </c>
      <c r="T234" s="153"/>
      <c r="U234" s="27"/>
      <c r="V234" s="27"/>
      <c r="W234" s="271"/>
      <c r="X234" s="27"/>
      <c r="Y234" s="279"/>
      <c r="Z234" s="275">
        <f t="shared" si="61"/>
        <v>9.9600000000000009</v>
      </c>
      <c r="AA234" s="276"/>
      <c r="AB234" s="276"/>
      <c r="AC234" s="276"/>
      <c r="AD234" s="276"/>
      <c r="AE234" s="276"/>
      <c r="AF234" s="277" t="str">
        <f t="shared" si="62"/>
        <v>NCX19J3</v>
      </c>
      <c r="AG234" s="277" t="str">
        <f t="shared" si="63"/>
        <v>NCX19J3</v>
      </c>
      <c r="AH234" s="277" t="str">
        <f t="shared" si="64"/>
        <v>E6</v>
      </c>
      <c r="AI234" s="277" t="str">
        <f t="shared" si="65"/>
        <v>E6</v>
      </c>
      <c r="AJ234" s="277" t="str">
        <f t="shared" si="66"/>
        <v/>
      </c>
      <c r="AK234" s="277" t="str">
        <f t="shared" si="67"/>
        <v>E1</v>
      </c>
      <c r="AL234" s="100"/>
      <c r="AT234" s="227" t="str">
        <f t="shared" si="68"/>
        <v>E1</v>
      </c>
      <c r="AU234" s="227" t="str">
        <f t="shared" si="69"/>
        <v>E1</v>
      </c>
      <c r="AW234" s="232">
        <f t="shared" si="70"/>
        <v>0</v>
      </c>
      <c r="AX234" s="232">
        <f t="shared" si="71"/>
        <v>0</v>
      </c>
      <c r="AY234" s="232">
        <f t="shared" si="72"/>
        <v>0</v>
      </c>
      <c r="AZ234" s="232">
        <f t="shared" si="73"/>
        <v>0</v>
      </c>
    </row>
    <row r="235" spans="1:52">
      <c r="A235" s="23" t="str">
        <f>C235&amp;"x"&amp;TEXT(COUNTIF(C$5:C234,C235)+1,0)</f>
        <v>E1x5</v>
      </c>
      <c r="B235" s="24" t="str">
        <f>D235&amp;"x"&amp;TEXT(COUNTIF(D$5:D234,D235)+1,0)</f>
        <v>E1x5</v>
      </c>
      <c r="C235" s="25" t="s">
        <v>381</v>
      </c>
      <c r="D235" s="25" t="s">
        <v>381</v>
      </c>
      <c r="E235" s="130"/>
      <c r="F235" s="25" t="s">
        <v>110</v>
      </c>
      <c r="G235" s="188" t="s">
        <v>849</v>
      </c>
      <c r="H235" s="188" t="s">
        <v>850</v>
      </c>
      <c r="I235" s="188" t="s">
        <v>851</v>
      </c>
      <c r="J235" s="156">
        <v>40626</v>
      </c>
      <c r="K235" s="130"/>
      <c r="L235" s="26"/>
      <c r="M235" s="281" t="str">
        <f t="shared" si="58"/>
        <v>0</v>
      </c>
      <c r="N235" s="26"/>
      <c r="O235" s="186" t="str">
        <f t="shared" si="59"/>
        <v>0</v>
      </c>
      <c r="P235" s="26" t="s">
        <v>401</v>
      </c>
      <c r="Q235" s="26" t="s">
        <v>401</v>
      </c>
      <c r="R235" s="270"/>
      <c r="S235" s="282" t="str">
        <f t="shared" si="60"/>
        <v>E1</v>
      </c>
      <c r="T235" s="153"/>
      <c r="U235" s="27"/>
      <c r="V235" s="27"/>
      <c r="W235" s="271"/>
      <c r="X235" s="27"/>
      <c r="Y235" s="279"/>
      <c r="Z235" s="275">
        <f t="shared" si="61"/>
        <v>9.77</v>
      </c>
      <c r="AA235" s="276"/>
      <c r="AB235" s="276"/>
      <c r="AC235" s="276"/>
      <c r="AD235" s="276"/>
      <c r="AE235" s="276"/>
      <c r="AF235" s="277" t="str">
        <f t="shared" si="62"/>
        <v>NCX19J3</v>
      </c>
      <c r="AG235" s="277" t="str">
        <f t="shared" si="63"/>
        <v>NCX19J3</v>
      </c>
      <c r="AH235" s="277" t="str">
        <f t="shared" si="64"/>
        <v>E6</v>
      </c>
      <c r="AI235" s="277" t="str">
        <f t="shared" si="65"/>
        <v>E6</v>
      </c>
      <c r="AJ235" s="277" t="str">
        <f t="shared" si="66"/>
        <v/>
      </c>
      <c r="AK235" s="277" t="str">
        <f t="shared" si="67"/>
        <v>E1</v>
      </c>
      <c r="AL235" s="100"/>
      <c r="AT235" s="227" t="str">
        <f t="shared" si="68"/>
        <v>E1</v>
      </c>
      <c r="AU235" s="227" t="str">
        <f t="shared" si="69"/>
        <v>E1</v>
      </c>
      <c r="AW235" s="232">
        <f t="shared" si="70"/>
        <v>0</v>
      </c>
      <c r="AX235" s="232">
        <f t="shared" si="71"/>
        <v>0</v>
      </c>
      <c r="AY235" s="232">
        <f t="shared" si="72"/>
        <v>0</v>
      </c>
      <c r="AZ235" s="232">
        <f t="shared" si="73"/>
        <v>0</v>
      </c>
    </row>
    <row r="236" spans="1:52">
      <c r="A236" s="23" t="str">
        <f>C236&amp;"x"&amp;TEXT(COUNTIF(C$5:C235,C236)+1,0)</f>
        <v>E1x6</v>
      </c>
      <c r="B236" s="24" t="str">
        <f>D236&amp;"x"&amp;TEXT(COUNTIF(D$5:D235,D236)+1,0)</f>
        <v>E1x6</v>
      </c>
      <c r="C236" s="25" t="s">
        <v>381</v>
      </c>
      <c r="D236" s="25" t="s">
        <v>381</v>
      </c>
      <c r="E236" s="130"/>
      <c r="F236" s="25" t="s">
        <v>110</v>
      </c>
      <c r="G236" s="188" t="s">
        <v>852</v>
      </c>
      <c r="H236" s="188" t="s">
        <v>853</v>
      </c>
      <c r="I236" s="188" t="s">
        <v>854</v>
      </c>
      <c r="J236" s="156">
        <v>40806</v>
      </c>
      <c r="K236" s="130"/>
      <c r="L236" s="26"/>
      <c r="M236" s="281" t="str">
        <f t="shared" si="58"/>
        <v>0</v>
      </c>
      <c r="N236" s="26"/>
      <c r="O236" s="186" t="str">
        <f t="shared" si="59"/>
        <v>0</v>
      </c>
      <c r="P236" s="26" t="s">
        <v>401</v>
      </c>
      <c r="Q236" s="26" t="s">
        <v>401</v>
      </c>
      <c r="R236" s="270"/>
      <c r="S236" s="282" t="str">
        <f t="shared" si="60"/>
        <v>E1</v>
      </c>
      <c r="T236" s="153"/>
      <c r="U236" s="27"/>
      <c r="V236" s="27"/>
      <c r="W236" s="271"/>
      <c r="X236" s="27"/>
      <c r="Y236" s="279"/>
      <c r="Z236" s="275">
        <f t="shared" si="61"/>
        <v>9.2799999999999994</v>
      </c>
      <c r="AA236" s="276"/>
      <c r="AB236" s="276"/>
      <c r="AC236" s="276"/>
      <c r="AD236" s="276"/>
      <c r="AE236" s="276"/>
      <c r="AF236" s="277" t="str">
        <f t="shared" si="62"/>
        <v>NCX19J3</v>
      </c>
      <c r="AG236" s="277" t="str">
        <f t="shared" si="63"/>
        <v>NCX19J3</v>
      </c>
      <c r="AH236" s="277" t="str">
        <f t="shared" si="64"/>
        <v>E6</v>
      </c>
      <c r="AI236" s="277" t="str">
        <f t="shared" si="65"/>
        <v>E6</v>
      </c>
      <c r="AJ236" s="277" t="str">
        <f t="shared" si="66"/>
        <v/>
      </c>
      <c r="AK236" s="277" t="str">
        <f t="shared" si="67"/>
        <v>E1</v>
      </c>
      <c r="AL236" s="100"/>
      <c r="AT236" s="227" t="str">
        <f t="shared" si="68"/>
        <v>E1</v>
      </c>
      <c r="AU236" s="227" t="str">
        <f t="shared" si="69"/>
        <v>E1</v>
      </c>
      <c r="AW236" s="232">
        <f t="shared" si="70"/>
        <v>0</v>
      </c>
      <c r="AX236" s="232">
        <f t="shared" si="71"/>
        <v>0</v>
      </c>
      <c r="AY236" s="232">
        <f t="shared" si="72"/>
        <v>0</v>
      </c>
      <c r="AZ236" s="232">
        <f t="shared" si="73"/>
        <v>0</v>
      </c>
    </row>
    <row r="237" spans="1:52">
      <c r="A237" s="23" t="str">
        <f>C237&amp;"x"&amp;TEXT(COUNTIF(C$5:C236,C237)+1,0)</f>
        <v>E2x1</v>
      </c>
      <c r="B237" s="24" t="str">
        <f>D237&amp;"x"&amp;TEXT(COUNTIF(D$5:D236,D237)+1,0)</f>
        <v>E2x1</v>
      </c>
      <c r="C237" s="25" t="s">
        <v>385</v>
      </c>
      <c r="D237" s="25" t="s">
        <v>385</v>
      </c>
      <c r="E237" s="130"/>
      <c r="F237" s="25" t="s">
        <v>46</v>
      </c>
      <c r="G237" s="188" t="s">
        <v>855</v>
      </c>
      <c r="H237" s="188" t="s">
        <v>856</v>
      </c>
      <c r="I237" s="188" t="s">
        <v>857</v>
      </c>
      <c r="J237" s="156">
        <v>40226</v>
      </c>
      <c r="K237" s="130"/>
      <c r="L237" s="26"/>
      <c r="M237" s="281" t="str">
        <f t="shared" si="58"/>
        <v>0</v>
      </c>
      <c r="N237" s="26"/>
      <c r="O237" s="186" t="str">
        <f t="shared" si="59"/>
        <v>0</v>
      </c>
      <c r="P237" s="26" t="s">
        <v>405</v>
      </c>
      <c r="Q237" s="26" t="s">
        <v>405</v>
      </c>
      <c r="R237" s="270"/>
      <c r="S237" s="282" t="str">
        <f t="shared" si="60"/>
        <v>E2</v>
      </c>
      <c r="T237" s="153"/>
      <c r="U237" s="27"/>
      <c r="V237" s="27"/>
      <c r="W237" s="271"/>
      <c r="X237" s="27"/>
      <c r="Y237" s="279"/>
      <c r="Z237" s="275">
        <f t="shared" si="61"/>
        <v>10.87</v>
      </c>
      <c r="AA237" s="276"/>
      <c r="AB237" s="276"/>
      <c r="AC237" s="276"/>
      <c r="AD237" s="276"/>
      <c r="AE237" s="276"/>
      <c r="AF237" s="277" t="str">
        <f t="shared" si="62"/>
        <v>NCX19J3</v>
      </c>
      <c r="AG237" s="277" t="str">
        <f t="shared" si="63"/>
        <v>NCX19J3</v>
      </c>
      <c r="AH237" s="277" t="str">
        <f t="shared" si="64"/>
        <v>E7</v>
      </c>
      <c r="AI237" s="277" t="str">
        <f t="shared" si="65"/>
        <v>E7</v>
      </c>
      <c r="AJ237" s="277" t="str">
        <f t="shared" si="66"/>
        <v/>
      </c>
      <c r="AK237" s="277" t="str">
        <f t="shared" si="67"/>
        <v>E2</v>
      </c>
      <c r="AL237" s="100"/>
      <c r="AT237" s="227" t="str">
        <f t="shared" si="68"/>
        <v>E2</v>
      </c>
      <c r="AU237" s="227" t="str">
        <f t="shared" si="69"/>
        <v>E2</v>
      </c>
      <c r="AW237" s="232">
        <f t="shared" si="70"/>
        <v>0</v>
      </c>
      <c r="AX237" s="232">
        <f t="shared" si="71"/>
        <v>0</v>
      </c>
      <c r="AY237" s="232">
        <f t="shared" si="72"/>
        <v>0</v>
      </c>
      <c r="AZ237" s="232">
        <f t="shared" si="73"/>
        <v>0</v>
      </c>
    </row>
    <row r="238" spans="1:52">
      <c r="A238" s="23" t="str">
        <f>C238&amp;"x"&amp;TEXT(COUNTIF(C$5:C237,C238)+1,0)</f>
        <v>E2x2</v>
      </c>
      <c r="B238" s="24" t="str">
        <f>D238&amp;"x"&amp;TEXT(COUNTIF(D$5:D237,D238)+1,0)</f>
        <v>E2x2</v>
      </c>
      <c r="C238" s="25" t="s">
        <v>385</v>
      </c>
      <c r="D238" s="25" t="s">
        <v>385</v>
      </c>
      <c r="E238" s="130"/>
      <c r="F238" s="25" t="s">
        <v>46</v>
      </c>
      <c r="G238" s="188" t="s">
        <v>858</v>
      </c>
      <c r="H238" s="188" t="s">
        <v>859</v>
      </c>
      <c r="I238" s="188" t="s">
        <v>860</v>
      </c>
      <c r="J238" s="156">
        <v>40722</v>
      </c>
      <c r="K238" s="130"/>
      <c r="L238" s="26"/>
      <c r="M238" s="281" t="str">
        <f t="shared" si="58"/>
        <v>0</v>
      </c>
      <c r="N238" s="26"/>
      <c r="O238" s="186" t="str">
        <f t="shared" si="59"/>
        <v>0</v>
      </c>
      <c r="P238" s="26"/>
      <c r="Q238" s="26"/>
      <c r="R238" s="270"/>
      <c r="S238" s="282" t="str">
        <f t="shared" si="60"/>
        <v>E2</v>
      </c>
      <c r="T238" s="153"/>
      <c r="U238" s="27"/>
      <c r="V238" s="27"/>
      <c r="W238" s="271"/>
      <c r="X238" s="27"/>
      <c r="Y238" s="279"/>
      <c r="Z238" s="275">
        <f t="shared" si="61"/>
        <v>9.51</v>
      </c>
      <c r="AA238" s="276"/>
      <c r="AB238" s="276"/>
      <c r="AC238" s="276"/>
      <c r="AD238" s="276"/>
      <c r="AE238" s="276"/>
      <c r="AF238" s="277" t="str">
        <f t="shared" si="62"/>
        <v>NCX19J3</v>
      </c>
      <c r="AG238" s="277" t="str">
        <f t="shared" si="63"/>
        <v>NCX19J3</v>
      </c>
      <c r="AH238" s="277" t="str">
        <f t="shared" si="64"/>
        <v/>
      </c>
      <c r="AI238" s="277" t="str">
        <f t="shared" si="65"/>
        <v/>
      </c>
      <c r="AJ238" s="277" t="str">
        <f t="shared" si="66"/>
        <v/>
      </c>
      <c r="AK238" s="277" t="str">
        <f t="shared" si="67"/>
        <v>E2</v>
      </c>
      <c r="AL238" s="100"/>
      <c r="AT238" s="227" t="str">
        <f t="shared" si="68"/>
        <v>E2</v>
      </c>
      <c r="AU238" s="227" t="str">
        <f t="shared" si="69"/>
        <v>E2</v>
      </c>
      <c r="AW238" s="232">
        <f t="shared" si="70"/>
        <v>0</v>
      </c>
      <c r="AX238" s="232">
        <f t="shared" si="71"/>
        <v>0</v>
      </c>
      <c r="AY238" s="232">
        <f t="shared" si="72"/>
        <v>0</v>
      </c>
      <c r="AZ238" s="232">
        <f t="shared" si="73"/>
        <v>0</v>
      </c>
    </row>
    <row r="239" spans="1:52">
      <c r="A239" s="23" t="str">
        <f>C239&amp;"x"&amp;TEXT(COUNTIF(C$5:C238,C239)+1,0)</f>
        <v>E2x3</v>
      </c>
      <c r="B239" s="24" t="str">
        <f>D239&amp;"x"&amp;TEXT(COUNTIF(D$5:D238,D239)+1,0)</f>
        <v>E2x3</v>
      </c>
      <c r="C239" s="25" t="s">
        <v>385</v>
      </c>
      <c r="D239" s="25" t="s">
        <v>385</v>
      </c>
      <c r="E239" s="130"/>
      <c r="F239" s="25" t="s">
        <v>46</v>
      </c>
      <c r="G239" s="188" t="s">
        <v>861</v>
      </c>
      <c r="H239" s="188" t="s">
        <v>862</v>
      </c>
      <c r="I239" s="188" t="s">
        <v>443</v>
      </c>
      <c r="J239" s="156">
        <v>41167</v>
      </c>
      <c r="K239" s="130"/>
      <c r="L239" s="26"/>
      <c r="M239" s="281" t="str">
        <f t="shared" si="58"/>
        <v>0</v>
      </c>
      <c r="N239" s="26"/>
      <c r="O239" s="186" t="str">
        <f t="shared" si="59"/>
        <v>0</v>
      </c>
      <c r="P239" s="26" t="s">
        <v>49</v>
      </c>
      <c r="Q239" s="26" t="s">
        <v>49</v>
      </c>
      <c r="R239" s="270"/>
      <c r="S239" s="282" t="str">
        <f t="shared" si="60"/>
        <v>E2</v>
      </c>
      <c r="T239" s="153"/>
      <c r="U239" s="27"/>
      <c r="V239" s="27"/>
      <c r="W239" s="271"/>
      <c r="X239" s="27"/>
      <c r="Y239" s="279"/>
      <c r="Z239" s="275">
        <f t="shared" si="61"/>
        <v>8.2899999999999991</v>
      </c>
      <c r="AA239" s="276"/>
      <c r="AB239" s="276"/>
      <c r="AC239" s="276"/>
      <c r="AD239" s="276"/>
      <c r="AE239" s="276"/>
      <c r="AF239" s="277" t="str">
        <f t="shared" si="62"/>
        <v>NCX19J3</v>
      </c>
      <c r="AG239" s="277" t="str">
        <f t="shared" si="63"/>
        <v>NCX19J3</v>
      </c>
      <c r="AH239" s="277" t="str">
        <f t="shared" si="64"/>
        <v/>
      </c>
      <c r="AI239" s="277" t="str">
        <f t="shared" si="65"/>
        <v/>
      </c>
      <c r="AJ239" s="277" t="str">
        <f t="shared" si="66"/>
        <v/>
      </c>
      <c r="AK239" s="277" t="str">
        <f t="shared" si="67"/>
        <v>E2</v>
      </c>
      <c r="AL239" s="100"/>
      <c r="AT239" s="227" t="str">
        <f t="shared" si="68"/>
        <v>E2</v>
      </c>
      <c r="AU239" s="227" t="str">
        <f t="shared" si="69"/>
        <v>E2</v>
      </c>
      <c r="AW239" s="232">
        <f t="shared" si="70"/>
        <v>0</v>
      </c>
      <c r="AX239" s="232">
        <f t="shared" si="71"/>
        <v>0</v>
      </c>
      <c r="AY239" s="232">
        <f t="shared" si="72"/>
        <v>0</v>
      </c>
      <c r="AZ239" s="232">
        <f t="shared" si="73"/>
        <v>0</v>
      </c>
    </row>
    <row r="240" spans="1:52">
      <c r="A240" s="23" t="str">
        <f>C240&amp;"x"&amp;TEXT(COUNTIF(C$5:C239,C240)+1,0)</f>
        <v>E2x4</v>
      </c>
      <c r="B240" s="24" t="str">
        <f>D240&amp;"x"&amp;TEXT(COUNTIF(D$5:D239,D240)+1,0)</f>
        <v>E2x4</v>
      </c>
      <c r="C240" s="25" t="s">
        <v>385</v>
      </c>
      <c r="D240" s="25" t="s">
        <v>385</v>
      </c>
      <c r="E240" s="130"/>
      <c r="F240" s="25" t="s">
        <v>110</v>
      </c>
      <c r="G240" s="188" t="s">
        <v>863</v>
      </c>
      <c r="H240" s="188" t="s">
        <v>864</v>
      </c>
      <c r="I240" s="188" t="s">
        <v>865</v>
      </c>
      <c r="J240" s="156">
        <v>40603</v>
      </c>
      <c r="K240" s="130"/>
      <c r="L240" s="26"/>
      <c r="M240" s="281" t="str">
        <f t="shared" si="58"/>
        <v>0</v>
      </c>
      <c r="N240" s="26"/>
      <c r="O240" s="186" t="str">
        <f t="shared" si="59"/>
        <v>0</v>
      </c>
      <c r="P240" s="26"/>
      <c r="Q240" s="26"/>
      <c r="R240" s="270"/>
      <c r="S240" s="282" t="str">
        <f t="shared" si="60"/>
        <v>E2</v>
      </c>
      <c r="T240" s="153"/>
      <c r="U240" s="27"/>
      <c r="V240" s="27"/>
      <c r="W240" s="271"/>
      <c r="X240" s="27"/>
      <c r="Y240" s="279"/>
      <c r="Z240" s="275">
        <f t="shared" si="61"/>
        <v>9.84</v>
      </c>
      <c r="AA240" s="276"/>
      <c r="AB240" s="276"/>
      <c r="AC240" s="276"/>
      <c r="AD240" s="276"/>
      <c r="AE240" s="276"/>
      <c r="AF240" s="277" t="str">
        <f t="shared" si="62"/>
        <v>NCX19J3</v>
      </c>
      <c r="AG240" s="277" t="str">
        <f t="shared" si="63"/>
        <v>NCX19J3</v>
      </c>
      <c r="AH240" s="277" t="str">
        <f t="shared" si="64"/>
        <v/>
      </c>
      <c r="AI240" s="277" t="str">
        <f t="shared" si="65"/>
        <v/>
      </c>
      <c r="AJ240" s="277" t="str">
        <f t="shared" si="66"/>
        <v/>
      </c>
      <c r="AK240" s="277" t="str">
        <f t="shared" si="67"/>
        <v>E2</v>
      </c>
      <c r="AL240" s="100"/>
      <c r="AT240" s="227" t="str">
        <f t="shared" si="68"/>
        <v>E2</v>
      </c>
      <c r="AU240" s="227" t="str">
        <f t="shared" si="69"/>
        <v>E2</v>
      </c>
      <c r="AW240" s="232">
        <f t="shared" si="70"/>
        <v>0</v>
      </c>
      <c r="AX240" s="232">
        <f t="shared" si="71"/>
        <v>0</v>
      </c>
      <c r="AY240" s="232">
        <f t="shared" si="72"/>
        <v>0</v>
      </c>
      <c r="AZ240" s="232">
        <f t="shared" si="73"/>
        <v>0</v>
      </c>
    </row>
    <row r="241" spans="1:52">
      <c r="A241" s="23" t="str">
        <f>C241&amp;"x"&amp;TEXT(COUNTIF(C$5:C240,C241)+1,0)</f>
        <v>E2x5</v>
      </c>
      <c r="B241" s="24" t="str">
        <f>D241&amp;"x"&amp;TEXT(COUNTIF(D$5:D240,D241)+1,0)</f>
        <v>E2x5</v>
      </c>
      <c r="C241" s="25" t="s">
        <v>385</v>
      </c>
      <c r="D241" s="25" t="s">
        <v>385</v>
      </c>
      <c r="E241" s="130"/>
      <c r="F241" s="25" t="s">
        <v>110</v>
      </c>
      <c r="G241" s="188" t="s">
        <v>866</v>
      </c>
      <c r="H241" s="188" t="s">
        <v>867</v>
      </c>
      <c r="I241" s="188" t="s">
        <v>868</v>
      </c>
      <c r="J241" s="156">
        <v>40750</v>
      </c>
      <c r="K241" s="130"/>
      <c r="L241" s="26"/>
      <c r="M241" s="281" t="str">
        <f t="shared" si="58"/>
        <v>0</v>
      </c>
      <c r="N241" s="26"/>
      <c r="O241" s="186" t="str">
        <f t="shared" si="59"/>
        <v>0</v>
      </c>
      <c r="P241" s="26" t="s">
        <v>405</v>
      </c>
      <c r="Q241" s="26" t="s">
        <v>405</v>
      </c>
      <c r="R241" s="270"/>
      <c r="S241" s="282" t="str">
        <f t="shared" si="60"/>
        <v>E2</v>
      </c>
      <c r="T241" s="153"/>
      <c r="U241" s="27"/>
      <c r="V241" s="27"/>
      <c r="W241" s="271"/>
      <c r="X241" s="27"/>
      <c r="Y241" s="279"/>
      <c r="Z241" s="275">
        <f t="shared" si="61"/>
        <v>9.43</v>
      </c>
      <c r="AA241" s="276"/>
      <c r="AB241" s="276"/>
      <c r="AC241" s="276"/>
      <c r="AD241" s="276"/>
      <c r="AE241" s="276"/>
      <c r="AF241" s="277" t="str">
        <f t="shared" si="62"/>
        <v>NCX19J3</v>
      </c>
      <c r="AG241" s="277" t="str">
        <f t="shared" si="63"/>
        <v>NCX19J3</v>
      </c>
      <c r="AH241" s="277" t="str">
        <f t="shared" si="64"/>
        <v>E7</v>
      </c>
      <c r="AI241" s="277" t="str">
        <f t="shared" si="65"/>
        <v>E7</v>
      </c>
      <c r="AJ241" s="277" t="str">
        <f t="shared" si="66"/>
        <v/>
      </c>
      <c r="AK241" s="277" t="str">
        <f t="shared" si="67"/>
        <v>E2</v>
      </c>
      <c r="AL241" s="100"/>
      <c r="AT241" s="227" t="str">
        <f t="shared" si="68"/>
        <v>E2</v>
      </c>
      <c r="AU241" s="227" t="str">
        <f t="shared" si="69"/>
        <v>E2</v>
      </c>
      <c r="AW241" s="232">
        <f t="shared" si="70"/>
        <v>0</v>
      </c>
      <c r="AX241" s="232">
        <f t="shared" si="71"/>
        <v>0</v>
      </c>
      <c r="AY241" s="232">
        <f t="shared" si="72"/>
        <v>0</v>
      </c>
      <c r="AZ241" s="232">
        <f t="shared" si="73"/>
        <v>0</v>
      </c>
    </row>
    <row r="242" spans="1:52">
      <c r="A242" s="23" t="str">
        <f>C242&amp;"x"&amp;TEXT(COUNTIF(C$5:C241,C242)+1,0)</f>
        <v>E2x6</v>
      </c>
      <c r="B242" s="24" t="str">
        <f>D242&amp;"x"&amp;TEXT(COUNTIF(D$5:D241,D242)+1,0)</f>
        <v>E2x6</v>
      </c>
      <c r="C242" s="25" t="s">
        <v>385</v>
      </c>
      <c r="D242" s="25" t="s">
        <v>385</v>
      </c>
      <c r="E242" s="130"/>
      <c r="F242" s="25" t="s">
        <v>110</v>
      </c>
      <c r="G242" s="188" t="s">
        <v>869</v>
      </c>
      <c r="H242" s="188" t="s">
        <v>778</v>
      </c>
      <c r="I242" s="188" t="s">
        <v>507</v>
      </c>
      <c r="J242" s="156">
        <v>40790</v>
      </c>
      <c r="K242" s="130"/>
      <c r="L242" s="26"/>
      <c r="M242" s="281" t="str">
        <f t="shared" si="58"/>
        <v>0</v>
      </c>
      <c r="N242" s="26"/>
      <c r="O242" s="186" t="str">
        <f t="shared" si="59"/>
        <v>0</v>
      </c>
      <c r="P242" s="26" t="s">
        <v>49</v>
      </c>
      <c r="Q242" s="26" t="s">
        <v>49</v>
      </c>
      <c r="R242" s="270"/>
      <c r="S242" s="282" t="str">
        <f t="shared" si="60"/>
        <v>E2</v>
      </c>
      <c r="T242" s="153"/>
      <c r="U242" s="27"/>
      <c r="V242" s="27"/>
      <c r="W242" s="271"/>
      <c r="X242" s="27"/>
      <c r="Y242" s="279"/>
      <c r="Z242" s="275">
        <f t="shared" si="61"/>
        <v>9.33</v>
      </c>
      <c r="AA242" s="276"/>
      <c r="AB242" s="276"/>
      <c r="AC242" s="276"/>
      <c r="AD242" s="276"/>
      <c r="AE242" s="276"/>
      <c r="AF242" s="277" t="str">
        <f t="shared" si="62"/>
        <v>NCX19J3</v>
      </c>
      <c r="AG242" s="277" t="str">
        <f t="shared" si="63"/>
        <v>NCX19J3</v>
      </c>
      <c r="AH242" s="277" t="str">
        <f t="shared" si="64"/>
        <v/>
      </c>
      <c r="AI242" s="277" t="str">
        <f t="shared" si="65"/>
        <v/>
      </c>
      <c r="AJ242" s="277" t="str">
        <f t="shared" si="66"/>
        <v/>
      </c>
      <c r="AK242" s="277" t="str">
        <f t="shared" si="67"/>
        <v>E2</v>
      </c>
      <c r="AL242" s="100"/>
      <c r="AT242" s="227" t="str">
        <f t="shared" si="68"/>
        <v>E2</v>
      </c>
      <c r="AU242" s="227" t="str">
        <f t="shared" si="69"/>
        <v>E2</v>
      </c>
      <c r="AW242" s="232">
        <f t="shared" si="70"/>
        <v>0</v>
      </c>
      <c r="AX242" s="232">
        <f t="shared" si="71"/>
        <v>0</v>
      </c>
      <c r="AY242" s="232">
        <f t="shared" si="72"/>
        <v>0</v>
      </c>
      <c r="AZ242" s="232">
        <f t="shared" si="73"/>
        <v>0</v>
      </c>
    </row>
    <row r="243" spans="1:52">
      <c r="A243" s="23" t="str">
        <f>C243&amp;"x"&amp;TEXT(COUNTIF(C$5:C242,C243)+1,0)</f>
        <v>E3x1</v>
      </c>
      <c r="B243" s="24" t="str">
        <f>D243&amp;"x"&amp;TEXT(COUNTIF(D$5:D242,D243)+1,0)</f>
        <v>E3x1</v>
      </c>
      <c r="C243" s="25" t="s">
        <v>389</v>
      </c>
      <c r="D243" s="25" t="s">
        <v>389</v>
      </c>
      <c r="E243" s="130"/>
      <c r="F243" s="25" t="s">
        <v>46</v>
      </c>
      <c r="G243" s="188" t="s">
        <v>870</v>
      </c>
      <c r="H243" s="188" t="s">
        <v>871</v>
      </c>
      <c r="I243" s="188" t="s">
        <v>872</v>
      </c>
      <c r="J243" s="156">
        <v>40660</v>
      </c>
      <c r="K243" s="130"/>
      <c r="L243" s="26"/>
      <c r="M243" s="281" t="str">
        <f t="shared" si="58"/>
        <v>0</v>
      </c>
      <c r="N243" s="26"/>
      <c r="O243" s="186" t="str">
        <f t="shared" si="59"/>
        <v>0</v>
      </c>
      <c r="P243" s="26" t="s">
        <v>405</v>
      </c>
      <c r="Q243" s="26" t="s">
        <v>405</v>
      </c>
      <c r="R243" s="270"/>
      <c r="S243" s="282" t="str">
        <f t="shared" si="60"/>
        <v>E3</v>
      </c>
      <c r="T243" s="153"/>
      <c r="U243" s="27"/>
      <c r="V243" s="27"/>
      <c r="W243" s="271"/>
      <c r="X243" s="27"/>
      <c r="Y243" s="279"/>
      <c r="Z243" s="275">
        <f t="shared" si="61"/>
        <v>9.68</v>
      </c>
      <c r="AA243" s="276"/>
      <c r="AB243" s="276"/>
      <c r="AC243" s="276"/>
      <c r="AD243" s="276"/>
      <c r="AE243" s="276"/>
      <c r="AF243" s="277" t="str">
        <f t="shared" si="62"/>
        <v>NCX19J3</v>
      </c>
      <c r="AG243" s="277" t="str">
        <f t="shared" si="63"/>
        <v>NCX19J3</v>
      </c>
      <c r="AH243" s="277" t="str">
        <f t="shared" si="64"/>
        <v>E7</v>
      </c>
      <c r="AI243" s="277" t="str">
        <f t="shared" si="65"/>
        <v>E7</v>
      </c>
      <c r="AJ243" s="277" t="str">
        <f t="shared" si="66"/>
        <v/>
      </c>
      <c r="AK243" s="277" t="str">
        <f t="shared" si="67"/>
        <v>E3</v>
      </c>
      <c r="AL243" s="100"/>
      <c r="AT243" s="227" t="str">
        <f t="shared" si="68"/>
        <v>E3</v>
      </c>
      <c r="AU243" s="227" t="str">
        <f t="shared" si="69"/>
        <v>E3</v>
      </c>
      <c r="AW243" s="232">
        <f t="shared" si="70"/>
        <v>0</v>
      </c>
      <c r="AX243" s="232">
        <f t="shared" si="71"/>
        <v>0</v>
      </c>
      <c r="AY243" s="232">
        <f t="shared" si="72"/>
        <v>0</v>
      </c>
      <c r="AZ243" s="232">
        <f t="shared" si="73"/>
        <v>0</v>
      </c>
    </row>
    <row r="244" spans="1:52">
      <c r="A244" s="23" t="str">
        <f>C244&amp;"x"&amp;TEXT(COUNTIF(C$5:C243,C244)+1,0)</f>
        <v>E3x2</v>
      </c>
      <c r="B244" s="24" t="str">
        <f>D244&amp;"x"&amp;TEXT(COUNTIF(D$5:D243,D244)+1,0)</f>
        <v>E3x2</v>
      </c>
      <c r="C244" s="25" t="s">
        <v>389</v>
      </c>
      <c r="D244" s="25" t="s">
        <v>389</v>
      </c>
      <c r="E244" s="130"/>
      <c r="F244" s="25" t="s">
        <v>46</v>
      </c>
      <c r="G244" s="188" t="s">
        <v>873</v>
      </c>
      <c r="H244" s="188" t="s">
        <v>874</v>
      </c>
      <c r="I244" s="188" t="s">
        <v>543</v>
      </c>
      <c r="J244" s="156">
        <v>40995</v>
      </c>
      <c r="K244" s="130"/>
      <c r="L244" s="26"/>
      <c r="M244" s="281" t="str">
        <f t="shared" si="58"/>
        <v>0</v>
      </c>
      <c r="N244" s="26"/>
      <c r="O244" s="186" t="str">
        <f t="shared" si="59"/>
        <v>0</v>
      </c>
      <c r="P244" s="26" t="s">
        <v>440</v>
      </c>
      <c r="Q244" s="26" t="s">
        <v>440</v>
      </c>
      <c r="R244" s="270"/>
      <c r="S244" s="282" t="str">
        <f t="shared" si="60"/>
        <v>E3</v>
      </c>
      <c r="T244" s="153"/>
      <c r="U244" s="27"/>
      <c r="V244" s="27"/>
      <c r="W244" s="271"/>
      <c r="X244" s="27"/>
      <c r="Y244" s="279"/>
      <c r="Z244" s="275">
        <f t="shared" si="61"/>
        <v>8.76</v>
      </c>
      <c r="AA244" s="276"/>
      <c r="AB244" s="276"/>
      <c r="AC244" s="276"/>
      <c r="AD244" s="276"/>
      <c r="AE244" s="276"/>
      <c r="AF244" s="277" t="str">
        <f t="shared" si="62"/>
        <v>NCX19J3</v>
      </c>
      <c r="AG244" s="277" t="str">
        <f t="shared" si="63"/>
        <v>NCX19J3</v>
      </c>
      <c r="AH244" s="277" t="str">
        <f t="shared" si="64"/>
        <v>F1</v>
      </c>
      <c r="AI244" s="277" t="str">
        <f t="shared" si="65"/>
        <v>F1</v>
      </c>
      <c r="AJ244" s="277" t="str">
        <f t="shared" si="66"/>
        <v/>
      </c>
      <c r="AK244" s="277" t="str">
        <f t="shared" si="67"/>
        <v>E3</v>
      </c>
      <c r="AL244" s="100"/>
      <c r="AT244" s="227" t="str">
        <f t="shared" si="68"/>
        <v>E3</v>
      </c>
      <c r="AU244" s="227" t="str">
        <f t="shared" si="69"/>
        <v>E3</v>
      </c>
      <c r="AW244" s="232">
        <f t="shared" si="70"/>
        <v>0</v>
      </c>
      <c r="AX244" s="232">
        <f t="shared" si="71"/>
        <v>0</v>
      </c>
      <c r="AY244" s="232">
        <f t="shared" si="72"/>
        <v>0</v>
      </c>
      <c r="AZ244" s="232">
        <f t="shared" si="73"/>
        <v>0</v>
      </c>
    </row>
    <row r="245" spans="1:52">
      <c r="A245" s="23" t="str">
        <f>C245&amp;"x"&amp;TEXT(COUNTIF(C$5:C244,C245)+1,0)</f>
        <v>E3x3</v>
      </c>
      <c r="B245" s="24" t="str">
        <f>D245&amp;"x"&amp;TEXT(COUNTIF(D$5:D244,D245)+1,0)</f>
        <v>E3x3</v>
      </c>
      <c r="C245" s="25" t="s">
        <v>389</v>
      </c>
      <c r="D245" s="25" t="s">
        <v>389</v>
      </c>
      <c r="E245" s="130"/>
      <c r="F245" s="25" t="s">
        <v>46</v>
      </c>
      <c r="G245" s="188" t="s">
        <v>875</v>
      </c>
      <c r="H245" s="188" t="s">
        <v>876</v>
      </c>
      <c r="I245" s="188" t="s">
        <v>443</v>
      </c>
      <c r="J245" s="156">
        <v>41014</v>
      </c>
      <c r="K245" s="130"/>
      <c r="L245" s="26"/>
      <c r="M245" s="281" t="str">
        <f t="shared" si="58"/>
        <v>0</v>
      </c>
      <c r="N245" s="26"/>
      <c r="O245" s="186" t="str">
        <f t="shared" si="59"/>
        <v>0</v>
      </c>
      <c r="P245" s="26" t="s">
        <v>440</v>
      </c>
      <c r="Q245" s="26" t="s">
        <v>440</v>
      </c>
      <c r="R245" s="270"/>
      <c r="S245" s="282" t="str">
        <f t="shared" si="60"/>
        <v>E3</v>
      </c>
      <c r="T245" s="153"/>
      <c r="U245" s="27"/>
      <c r="V245" s="27"/>
      <c r="W245" s="271"/>
      <c r="X245" s="27"/>
      <c r="Y245" s="279"/>
      <c r="Z245" s="275">
        <f t="shared" si="61"/>
        <v>8.7100000000000009</v>
      </c>
      <c r="AA245" s="276"/>
      <c r="AB245" s="276"/>
      <c r="AC245" s="276"/>
      <c r="AD245" s="276"/>
      <c r="AE245" s="276"/>
      <c r="AF245" s="277" t="str">
        <f t="shared" si="62"/>
        <v>NCX19J3</v>
      </c>
      <c r="AG245" s="277" t="str">
        <f t="shared" si="63"/>
        <v>NCX19J3</v>
      </c>
      <c r="AH245" s="277" t="str">
        <f t="shared" si="64"/>
        <v>F1</v>
      </c>
      <c r="AI245" s="277" t="str">
        <f t="shared" si="65"/>
        <v>F1</v>
      </c>
      <c r="AJ245" s="277" t="str">
        <f t="shared" si="66"/>
        <v/>
      </c>
      <c r="AK245" s="277" t="str">
        <f t="shared" si="67"/>
        <v>E3</v>
      </c>
      <c r="AL245" s="100"/>
      <c r="AT245" s="227" t="str">
        <f t="shared" si="68"/>
        <v>E3</v>
      </c>
      <c r="AU245" s="227" t="str">
        <f t="shared" si="69"/>
        <v>E3</v>
      </c>
      <c r="AW245" s="232">
        <f t="shared" si="70"/>
        <v>0</v>
      </c>
      <c r="AX245" s="232">
        <f t="shared" si="71"/>
        <v>0</v>
      </c>
      <c r="AY245" s="232">
        <f t="shared" si="72"/>
        <v>0</v>
      </c>
      <c r="AZ245" s="232">
        <f t="shared" si="73"/>
        <v>0</v>
      </c>
    </row>
    <row r="246" spans="1:52">
      <c r="A246" s="23" t="str">
        <f>C246&amp;"x"&amp;TEXT(COUNTIF(C$5:C245,C246)+1,0)</f>
        <v>E3x4</v>
      </c>
      <c r="B246" s="24" t="str">
        <f>D246&amp;"x"&amp;TEXT(COUNTIF(D$5:D245,D246)+1,0)</f>
        <v>E3x4</v>
      </c>
      <c r="C246" s="25" t="s">
        <v>389</v>
      </c>
      <c r="D246" s="25" t="s">
        <v>389</v>
      </c>
      <c r="E246" s="130"/>
      <c r="F246" s="25" t="s">
        <v>110</v>
      </c>
      <c r="G246" s="188" t="s">
        <v>877</v>
      </c>
      <c r="H246" s="188" t="s">
        <v>878</v>
      </c>
      <c r="I246" s="188" t="s">
        <v>879</v>
      </c>
      <c r="J246" s="156">
        <v>40929</v>
      </c>
      <c r="K246" s="130"/>
      <c r="L246" s="26"/>
      <c r="M246" s="281" t="str">
        <f t="shared" si="58"/>
        <v>0</v>
      </c>
      <c r="N246" s="26"/>
      <c r="O246" s="186" t="str">
        <f t="shared" si="59"/>
        <v>0</v>
      </c>
      <c r="P246" s="26" t="s">
        <v>440</v>
      </c>
      <c r="Q246" s="26" t="s">
        <v>440</v>
      </c>
      <c r="R246" s="270"/>
      <c r="S246" s="282" t="str">
        <f t="shared" si="60"/>
        <v>E3</v>
      </c>
      <c r="T246" s="153"/>
      <c r="U246" s="27"/>
      <c r="V246" s="27"/>
      <c r="W246" s="271"/>
      <c r="X246" s="27"/>
      <c r="Y246" s="279"/>
      <c r="Z246" s="275">
        <f t="shared" si="61"/>
        <v>8.94</v>
      </c>
      <c r="AA246" s="276"/>
      <c r="AB246" s="276"/>
      <c r="AC246" s="276"/>
      <c r="AD246" s="276"/>
      <c r="AE246" s="276"/>
      <c r="AF246" s="277" t="str">
        <f t="shared" si="62"/>
        <v>NCX19J3</v>
      </c>
      <c r="AG246" s="277" t="str">
        <f t="shared" si="63"/>
        <v>NCX19J3</v>
      </c>
      <c r="AH246" s="277" t="str">
        <f t="shared" si="64"/>
        <v>F1</v>
      </c>
      <c r="AI246" s="277" t="str">
        <f t="shared" si="65"/>
        <v>F1</v>
      </c>
      <c r="AJ246" s="277" t="str">
        <f t="shared" si="66"/>
        <v/>
      </c>
      <c r="AK246" s="277" t="str">
        <f t="shared" si="67"/>
        <v>E3</v>
      </c>
      <c r="AL246" s="100"/>
      <c r="AT246" s="227" t="str">
        <f t="shared" si="68"/>
        <v>E3</v>
      </c>
      <c r="AU246" s="227" t="str">
        <f t="shared" si="69"/>
        <v>E3</v>
      </c>
      <c r="AW246" s="232">
        <f t="shared" si="70"/>
        <v>0</v>
      </c>
      <c r="AX246" s="232">
        <f t="shared" si="71"/>
        <v>0</v>
      </c>
      <c r="AY246" s="232">
        <f t="shared" si="72"/>
        <v>0</v>
      </c>
      <c r="AZ246" s="232">
        <f t="shared" si="73"/>
        <v>0</v>
      </c>
    </row>
    <row r="247" spans="1:52">
      <c r="A247" s="23" t="str">
        <f>C247&amp;"x"&amp;TEXT(COUNTIF(C$5:C246,C247)+1,0)</f>
        <v>E3x5</v>
      </c>
      <c r="B247" s="24" t="str">
        <f>D247&amp;"x"&amp;TEXT(COUNTIF(D$5:D246,D247)+1,0)</f>
        <v>E3x5</v>
      </c>
      <c r="C247" s="25" t="s">
        <v>389</v>
      </c>
      <c r="D247" s="25" t="s">
        <v>389</v>
      </c>
      <c r="E247" s="130"/>
      <c r="F247" s="25" t="s">
        <v>110</v>
      </c>
      <c r="G247" s="188" t="s">
        <v>880</v>
      </c>
      <c r="H247" s="188" t="s">
        <v>881</v>
      </c>
      <c r="I247" s="188" t="s">
        <v>882</v>
      </c>
      <c r="J247" s="156">
        <v>40974</v>
      </c>
      <c r="K247" s="130"/>
      <c r="L247" s="26"/>
      <c r="M247" s="281" t="str">
        <f t="shared" si="58"/>
        <v>0</v>
      </c>
      <c r="N247" s="26"/>
      <c r="O247" s="186" t="str">
        <f t="shared" si="59"/>
        <v>0</v>
      </c>
      <c r="P247" s="26" t="s">
        <v>440</v>
      </c>
      <c r="Q247" s="26" t="s">
        <v>440</v>
      </c>
      <c r="R247" s="270"/>
      <c r="S247" s="282" t="str">
        <f t="shared" si="60"/>
        <v>E3</v>
      </c>
      <c r="T247" s="153"/>
      <c r="U247" s="27"/>
      <c r="V247" s="27"/>
      <c r="W247" s="271"/>
      <c r="X247" s="27"/>
      <c r="Y247" s="279"/>
      <c r="Z247" s="275">
        <f t="shared" si="61"/>
        <v>8.82</v>
      </c>
      <c r="AA247" s="276"/>
      <c r="AB247" s="276"/>
      <c r="AC247" s="276"/>
      <c r="AD247" s="276"/>
      <c r="AE247" s="276"/>
      <c r="AF247" s="277" t="str">
        <f t="shared" si="62"/>
        <v>NCX19J3</v>
      </c>
      <c r="AG247" s="277" t="str">
        <f t="shared" si="63"/>
        <v>NCX19J3</v>
      </c>
      <c r="AH247" s="277" t="str">
        <f t="shared" si="64"/>
        <v>F1</v>
      </c>
      <c r="AI247" s="277" t="str">
        <f t="shared" si="65"/>
        <v>F1</v>
      </c>
      <c r="AJ247" s="277" t="str">
        <f t="shared" si="66"/>
        <v/>
      </c>
      <c r="AK247" s="277" t="str">
        <f t="shared" si="67"/>
        <v>E3</v>
      </c>
      <c r="AL247" s="100"/>
      <c r="AT247" s="227" t="str">
        <f t="shared" si="68"/>
        <v>E3</v>
      </c>
      <c r="AU247" s="227" t="str">
        <f t="shared" si="69"/>
        <v>E3</v>
      </c>
      <c r="AW247" s="232">
        <f t="shared" si="70"/>
        <v>0</v>
      </c>
      <c r="AX247" s="232">
        <f t="shared" si="71"/>
        <v>0</v>
      </c>
      <c r="AY247" s="232">
        <f t="shared" si="72"/>
        <v>0</v>
      </c>
      <c r="AZ247" s="232">
        <f t="shared" si="73"/>
        <v>0</v>
      </c>
    </row>
    <row r="248" spans="1:52">
      <c r="A248" s="23" t="str">
        <f>C248&amp;"x"&amp;TEXT(COUNTIF(C$5:C247,C248)+1,0)</f>
        <v>E3x6</v>
      </c>
      <c r="B248" s="24" t="str">
        <f>D248&amp;"x"&amp;TEXT(COUNTIF(D$5:D247,D248)+1,0)</f>
        <v>E3x6</v>
      </c>
      <c r="C248" s="25" t="s">
        <v>389</v>
      </c>
      <c r="D248" s="25" t="s">
        <v>389</v>
      </c>
      <c r="E248" s="130"/>
      <c r="F248" s="25" t="s">
        <v>110</v>
      </c>
      <c r="G248" s="188" t="s">
        <v>883</v>
      </c>
      <c r="H248" s="188" t="s">
        <v>884</v>
      </c>
      <c r="I248" s="188" t="s">
        <v>885</v>
      </c>
      <c r="J248" s="156">
        <v>41179</v>
      </c>
      <c r="K248" s="130"/>
      <c r="L248" s="26"/>
      <c r="M248" s="281" t="str">
        <f t="shared" si="58"/>
        <v>0</v>
      </c>
      <c r="N248" s="26"/>
      <c r="O248" s="186" t="str">
        <f t="shared" si="59"/>
        <v>0</v>
      </c>
      <c r="P248" s="26" t="s">
        <v>440</v>
      </c>
      <c r="Q248" s="26" t="s">
        <v>440</v>
      </c>
      <c r="R248" s="270"/>
      <c r="S248" s="282" t="str">
        <f t="shared" si="60"/>
        <v>E3</v>
      </c>
      <c r="T248" s="153"/>
      <c r="U248" s="27"/>
      <c r="V248" s="27"/>
      <c r="W248" s="271"/>
      <c r="X248" s="27"/>
      <c r="Y248" s="279"/>
      <c r="Z248" s="275">
        <f t="shared" si="61"/>
        <v>8.26</v>
      </c>
      <c r="AA248" s="276"/>
      <c r="AB248" s="276"/>
      <c r="AC248" s="276"/>
      <c r="AD248" s="276"/>
      <c r="AE248" s="276"/>
      <c r="AF248" s="277" t="str">
        <f t="shared" si="62"/>
        <v>NCX19J3</v>
      </c>
      <c r="AG248" s="277" t="str">
        <f t="shared" si="63"/>
        <v>NCX19J3</v>
      </c>
      <c r="AH248" s="277" t="str">
        <f t="shared" si="64"/>
        <v>F1</v>
      </c>
      <c r="AI248" s="277" t="str">
        <f t="shared" si="65"/>
        <v>F1</v>
      </c>
      <c r="AJ248" s="277" t="str">
        <f t="shared" si="66"/>
        <v/>
      </c>
      <c r="AK248" s="277" t="str">
        <f t="shared" si="67"/>
        <v>E3</v>
      </c>
      <c r="AL248" s="100"/>
      <c r="AT248" s="227" t="str">
        <f t="shared" si="68"/>
        <v>E3</v>
      </c>
      <c r="AU248" s="227" t="str">
        <f t="shared" si="69"/>
        <v>E3</v>
      </c>
      <c r="AW248" s="232">
        <f t="shared" si="70"/>
        <v>0</v>
      </c>
      <c r="AX248" s="232">
        <f t="shared" si="71"/>
        <v>0</v>
      </c>
      <c r="AY248" s="232">
        <f t="shared" si="72"/>
        <v>0</v>
      </c>
      <c r="AZ248" s="232">
        <f t="shared" si="73"/>
        <v>0</v>
      </c>
    </row>
    <row r="249" spans="1:52">
      <c r="A249" s="23" t="str">
        <f>C249&amp;"x"&amp;TEXT(COUNTIF(C$5:C248,C249)+1,0)</f>
        <v>E4x1</v>
      </c>
      <c r="B249" s="24" t="str">
        <f>D249&amp;"x"&amp;TEXT(COUNTIF(D$5:D248,D249)+1,0)</f>
        <v>E4x1</v>
      </c>
      <c r="C249" s="25" t="s">
        <v>393</v>
      </c>
      <c r="D249" s="25" t="s">
        <v>393</v>
      </c>
      <c r="E249" s="130"/>
      <c r="F249" s="25" t="s">
        <v>46</v>
      </c>
      <c r="G249" s="188" t="s">
        <v>886</v>
      </c>
      <c r="H249" s="188" t="s">
        <v>887</v>
      </c>
      <c r="I249" s="188" t="s">
        <v>337</v>
      </c>
      <c r="J249" s="156">
        <v>41047</v>
      </c>
      <c r="K249" s="130"/>
      <c r="L249" s="26"/>
      <c r="M249" s="281" t="str">
        <f t="shared" si="58"/>
        <v>0</v>
      </c>
      <c r="N249" s="26"/>
      <c r="O249" s="186" t="str">
        <f t="shared" si="59"/>
        <v>0</v>
      </c>
      <c r="P249" s="26" t="s">
        <v>444</v>
      </c>
      <c r="Q249" s="26" t="s">
        <v>444</v>
      </c>
      <c r="R249" s="270"/>
      <c r="S249" s="282" t="str">
        <f t="shared" si="60"/>
        <v>E4</v>
      </c>
      <c r="T249" s="153"/>
      <c r="U249" s="27"/>
      <c r="V249" s="27"/>
      <c r="W249" s="271"/>
      <c r="X249" s="27"/>
      <c r="Y249" s="279"/>
      <c r="Z249" s="275">
        <f t="shared" si="61"/>
        <v>8.6199999999999992</v>
      </c>
      <c r="AA249" s="276"/>
      <c r="AB249" s="276"/>
      <c r="AC249" s="276"/>
      <c r="AD249" s="276"/>
      <c r="AE249" s="276"/>
      <c r="AF249" s="277" t="str">
        <f t="shared" si="62"/>
        <v>NCX19J3</v>
      </c>
      <c r="AG249" s="277" t="str">
        <f t="shared" si="63"/>
        <v>NCX19J3</v>
      </c>
      <c r="AH249" s="277" t="str">
        <f t="shared" si="64"/>
        <v>F2</v>
      </c>
      <c r="AI249" s="277" t="str">
        <f t="shared" si="65"/>
        <v>F2</v>
      </c>
      <c r="AJ249" s="277" t="str">
        <f t="shared" si="66"/>
        <v/>
      </c>
      <c r="AK249" s="277" t="str">
        <f t="shared" si="67"/>
        <v>E4</v>
      </c>
      <c r="AL249" s="100"/>
      <c r="AT249" s="227" t="str">
        <f t="shared" si="68"/>
        <v>E4</v>
      </c>
      <c r="AU249" s="227" t="str">
        <f t="shared" si="69"/>
        <v>E4</v>
      </c>
      <c r="AW249" s="232">
        <f t="shared" si="70"/>
        <v>0</v>
      </c>
      <c r="AX249" s="232">
        <f t="shared" si="71"/>
        <v>0</v>
      </c>
      <c r="AY249" s="232">
        <f t="shared" si="72"/>
        <v>0</v>
      </c>
      <c r="AZ249" s="232">
        <f t="shared" si="73"/>
        <v>0</v>
      </c>
    </row>
    <row r="250" spans="1:52">
      <c r="A250" s="23" t="str">
        <f>C250&amp;"x"&amp;TEXT(COUNTIF(C$5:C249,C250)+1,0)</f>
        <v>E4x2</v>
      </c>
      <c r="B250" s="24" t="str">
        <f>D250&amp;"x"&amp;TEXT(COUNTIF(D$5:D249,D250)+1,0)</f>
        <v>E4x2</v>
      </c>
      <c r="C250" s="25" t="s">
        <v>393</v>
      </c>
      <c r="D250" s="25" t="s">
        <v>393</v>
      </c>
      <c r="E250" s="130"/>
      <c r="F250" s="25" t="s">
        <v>46</v>
      </c>
      <c r="G250" s="188" t="s">
        <v>888</v>
      </c>
      <c r="H250" s="188" t="s">
        <v>889</v>
      </c>
      <c r="I250" s="188" t="s">
        <v>325</v>
      </c>
      <c r="J250" s="156">
        <v>41123</v>
      </c>
      <c r="K250" s="130"/>
      <c r="L250" s="26"/>
      <c r="M250" s="281" t="str">
        <f t="shared" si="58"/>
        <v>0</v>
      </c>
      <c r="N250" s="26"/>
      <c r="O250" s="186" t="str">
        <f t="shared" si="59"/>
        <v>0</v>
      </c>
      <c r="P250" s="26" t="s">
        <v>49</v>
      </c>
      <c r="Q250" s="26" t="s">
        <v>49</v>
      </c>
      <c r="R250" s="270"/>
      <c r="S250" s="282" t="str">
        <f t="shared" si="60"/>
        <v>E4</v>
      </c>
      <c r="T250" s="153"/>
      <c r="U250" s="27"/>
      <c r="V250" s="27"/>
      <c r="W250" s="271"/>
      <c r="X250" s="27"/>
      <c r="Y250" s="279"/>
      <c r="Z250" s="275">
        <f t="shared" si="61"/>
        <v>8.41</v>
      </c>
      <c r="AA250" s="276"/>
      <c r="AB250" s="276"/>
      <c r="AC250" s="276"/>
      <c r="AD250" s="276"/>
      <c r="AE250" s="276"/>
      <c r="AF250" s="277" t="str">
        <f t="shared" si="62"/>
        <v>NCX19J3</v>
      </c>
      <c r="AG250" s="277" t="str">
        <f t="shared" si="63"/>
        <v>NCX19J3</v>
      </c>
      <c r="AH250" s="277" t="str">
        <f t="shared" si="64"/>
        <v/>
      </c>
      <c r="AI250" s="277" t="str">
        <f t="shared" si="65"/>
        <v/>
      </c>
      <c r="AJ250" s="277" t="str">
        <f t="shared" si="66"/>
        <v/>
      </c>
      <c r="AK250" s="277" t="str">
        <f t="shared" si="67"/>
        <v>E4</v>
      </c>
      <c r="AL250" s="100"/>
      <c r="AT250" s="227" t="str">
        <f t="shared" si="68"/>
        <v>E4</v>
      </c>
      <c r="AU250" s="227" t="str">
        <f t="shared" si="69"/>
        <v>E4</v>
      </c>
      <c r="AW250" s="232">
        <f t="shared" si="70"/>
        <v>0</v>
      </c>
      <c r="AX250" s="232">
        <f t="shared" si="71"/>
        <v>0</v>
      </c>
      <c r="AY250" s="232">
        <f t="shared" si="72"/>
        <v>0</v>
      </c>
      <c r="AZ250" s="232">
        <f t="shared" si="73"/>
        <v>0</v>
      </c>
    </row>
    <row r="251" spans="1:52">
      <c r="A251" s="23" t="str">
        <f>C251&amp;"x"&amp;TEXT(COUNTIF(C$5:C250,C251)+1,0)</f>
        <v>E4x3</v>
      </c>
      <c r="B251" s="24" t="str">
        <f>D251&amp;"x"&amp;TEXT(COUNTIF(D$5:D250,D251)+1,0)</f>
        <v>E4x3</v>
      </c>
      <c r="C251" s="25" t="s">
        <v>393</v>
      </c>
      <c r="D251" s="25" t="s">
        <v>393</v>
      </c>
      <c r="E251" s="130"/>
      <c r="F251" s="25" t="s">
        <v>46</v>
      </c>
      <c r="G251" s="188" t="s">
        <v>890</v>
      </c>
      <c r="H251" s="188" t="s">
        <v>891</v>
      </c>
      <c r="I251" s="188" t="s">
        <v>892</v>
      </c>
      <c r="J251" s="156">
        <v>41174</v>
      </c>
      <c r="K251" s="130"/>
      <c r="L251" s="26"/>
      <c r="M251" s="281" t="str">
        <f t="shared" si="58"/>
        <v>0</v>
      </c>
      <c r="N251" s="26"/>
      <c r="O251" s="186" t="str">
        <f t="shared" si="59"/>
        <v>0</v>
      </c>
      <c r="P251" s="26" t="s">
        <v>444</v>
      </c>
      <c r="Q251" s="26" t="s">
        <v>444</v>
      </c>
      <c r="R251" s="270"/>
      <c r="S251" s="282" t="str">
        <f t="shared" si="60"/>
        <v>E4</v>
      </c>
      <c r="T251" s="153"/>
      <c r="U251" s="27"/>
      <c r="V251" s="27"/>
      <c r="W251" s="271"/>
      <c r="X251" s="27"/>
      <c r="Y251" s="279"/>
      <c r="Z251" s="275">
        <f t="shared" si="61"/>
        <v>8.27</v>
      </c>
      <c r="AA251" s="276"/>
      <c r="AB251" s="276"/>
      <c r="AC251" s="276"/>
      <c r="AD251" s="276"/>
      <c r="AE251" s="276"/>
      <c r="AF251" s="277" t="str">
        <f t="shared" si="62"/>
        <v>NCX19J3</v>
      </c>
      <c r="AG251" s="277" t="str">
        <f t="shared" si="63"/>
        <v>NCX19J3</v>
      </c>
      <c r="AH251" s="277" t="str">
        <f t="shared" si="64"/>
        <v>F2</v>
      </c>
      <c r="AI251" s="277" t="str">
        <f t="shared" si="65"/>
        <v>F2</v>
      </c>
      <c r="AJ251" s="277" t="str">
        <f t="shared" si="66"/>
        <v/>
      </c>
      <c r="AK251" s="277" t="str">
        <f t="shared" si="67"/>
        <v>E4</v>
      </c>
      <c r="AL251" s="100"/>
      <c r="AT251" s="227" t="str">
        <f t="shared" si="68"/>
        <v>E4</v>
      </c>
      <c r="AU251" s="227" t="str">
        <f t="shared" si="69"/>
        <v>E4</v>
      </c>
      <c r="AW251" s="232">
        <f t="shared" si="70"/>
        <v>0</v>
      </c>
      <c r="AX251" s="232">
        <f t="shared" si="71"/>
        <v>0</v>
      </c>
      <c r="AY251" s="232">
        <f t="shared" si="72"/>
        <v>0</v>
      </c>
      <c r="AZ251" s="232">
        <f t="shared" si="73"/>
        <v>0</v>
      </c>
    </row>
    <row r="252" spans="1:52">
      <c r="A252" s="23" t="str">
        <f>C252&amp;"x"&amp;TEXT(COUNTIF(C$5:C251,C252)+1,0)</f>
        <v>E4x4</v>
      </c>
      <c r="B252" s="24" t="str">
        <f>D252&amp;"x"&amp;TEXT(COUNTIF(D$5:D251,D252)+1,0)</f>
        <v>E4x4</v>
      </c>
      <c r="C252" s="25" t="s">
        <v>393</v>
      </c>
      <c r="D252" s="25" t="s">
        <v>393</v>
      </c>
      <c r="E252" s="130"/>
      <c r="F252" s="25" t="s">
        <v>46</v>
      </c>
      <c r="G252" s="188" t="s">
        <v>893</v>
      </c>
      <c r="H252" s="188" t="s">
        <v>894</v>
      </c>
      <c r="I252" s="188" t="s">
        <v>579</v>
      </c>
      <c r="J252" s="156">
        <v>41214</v>
      </c>
      <c r="K252" s="130"/>
      <c r="L252" s="26"/>
      <c r="M252" s="281" t="str">
        <f t="shared" si="58"/>
        <v>0</v>
      </c>
      <c r="N252" s="26"/>
      <c r="O252" s="186" t="str">
        <f t="shared" si="59"/>
        <v>0</v>
      </c>
      <c r="P252" s="26" t="s">
        <v>444</v>
      </c>
      <c r="Q252" s="26" t="s">
        <v>444</v>
      </c>
      <c r="R252" s="270"/>
      <c r="S252" s="282" t="str">
        <f t="shared" si="60"/>
        <v>E4</v>
      </c>
      <c r="T252" s="153"/>
      <c r="U252" s="27"/>
      <c r="V252" s="27"/>
      <c r="W252" s="271"/>
      <c r="X252" s="27"/>
      <c r="Y252" s="279"/>
      <c r="Z252" s="275">
        <f t="shared" si="61"/>
        <v>8.16</v>
      </c>
      <c r="AA252" s="276"/>
      <c r="AB252" s="276"/>
      <c r="AC252" s="276"/>
      <c r="AD252" s="276"/>
      <c r="AE252" s="276"/>
      <c r="AF252" s="277" t="str">
        <f t="shared" si="62"/>
        <v>NCX19J3</v>
      </c>
      <c r="AG252" s="277" t="str">
        <f t="shared" si="63"/>
        <v>NCX19J3</v>
      </c>
      <c r="AH252" s="277" t="str">
        <f t="shared" si="64"/>
        <v>F2</v>
      </c>
      <c r="AI252" s="277" t="str">
        <f t="shared" si="65"/>
        <v>F2</v>
      </c>
      <c r="AJ252" s="277" t="str">
        <f t="shared" si="66"/>
        <v/>
      </c>
      <c r="AK252" s="277" t="str">
        <f t="shared" si="67"/>
        <v>E4</v>
      </c>
      <c r="AL252" s="100"/>
      <c r="AT252" s="227" t="str">
        <f t="shared" si="68"/>
        <v>E4</v>
      </c>
      <c r="AU252" s="227" t="str">
        <f t="shared" si="69"/>
        <v>E4</v>
      </c>
      <c r="AW252" s="232">
        <f t="shared" si="70"/>
        <v>0</v>
      </c>
      <c r="AX252" s="232">
        <f t="shared" si="71"/>
        <v>0</v>
      </c>
      <c r="AY252" s="232">
        <f t="shared" si="72"/>
        <v>0</v>
      </c>
      <c r="AZ252" s="232">
        <f t="shared" si="73"/>
        <v>0</v>
      </c>
    </row>
    <row r="253" spans="1:52">
      <c r="A253" s="23" t="str">
        <f>C253&amp;"x"&amp;TEXT(COUNTIF(C$5:C252,C253)+1,0)</f>
        <v>E4x5</v>
      </c>
      <c r="B253" s="24" t="str">
        <f>D253&amp;"x"&amp;TEXT(COUNTIF(D$5:D252,D253)+1,0)</f>
        <v>E4x5</v>
      </c>
      <c r="C253" s="25" t="s">
        <v>393</v>
      </c>
      <c r="D253" s="25" t="s">
        <v>393</v>
      </c>
      <c r="E253" s="130"/>
      <c r="F253" s="25" t="s">
        <v>110</v>
      </c>
      <c r="G253" s="188" t="s">
        <v>895</v>
      </c>
      <c r="H253" s="188" t="s">
        <v>896</v>
      </c>
      <c r="I253" s="188" t="s">
        <v>113</v>
      </c>
      <c r="J253" s="156">
        <v>41044</v>
      </c>
      <c r="K253" s="130"/>
      <c r="L253" s="26"/>
      <c r="M253" s="281" t="str">
        <f t="shared" si="58"/>
        <v>0</v>
      </c>
      <c r="N253" s="26"/>
      <c r="O253" s="186" t="str">
        <f t="shared" si="59"/>
        <v>0</v>
      </c>
      <c r="P253" s="26" t="s">
        <v>444</v>
      </c>
      <c r="Q253" s="26" t="s">
        <v>444</v>
      </c>
      <c r="R253" s="270"/>
      <c r="S253" s="282" t="str">
        <f t="shared" si="60"/>
        <v>E4</v>
      </c>
      <c r="T253" s="153"/>
      <c r="U253" s="27"/>
      <c r="V253" s="27"/>
      <c r="W253" s="271"/>
      <c r="X253" s="27"/>
      <c r="Y253" s="279"/>
      <c r="Z253" s="275">
        <f t="shared" si="61"/>
        <v>8.6300000000000008</v>
      </c>
      <c r="AA253" s="276"/>
      <c r="AB253" s="276"/>
      <c r="AC253" s="276"/>
      <c r="AD253" s="276"/>
      <c r="AE253" s="276"/>
      <c r="AF253" s="277" t="str">
        <f t="shared" si="62"/>
        <v>NCX19J3</v>
      </c>
      <c r="AG253" s="277" t="str">
        <f t="shared" si="63"/>
        <v>NCX19J3</v>
      </c>
      <c r="AH253" s="277" t="str">
        <f t="shared" si="64"/>
        <v>F2</v>
      </c>
      <c r="AI253" s="277" t="str">
        <f t="shared" si="65"/>
        <v>F2</v>
      </c>
      <c r="AJ253" s="277" t="str">
        <f t="shared" si="66"/>
        <v/>
      </c>
      <c r="AK253" s="277" t="str">
        <f t="shared" si="67"/>
        <v>E4</v>
      </c>
      <c r="AL253" s="100"/>
      <c r="AT253" s="227" t="str">
        <f t="shared" si="68"/>
        <v>E4</v>
      </c>
      <c r="AU253" s="227" t="str">
        <f t="shared" si="69"/>
        <v>E4</v>
      </c>
      <c r="AW253" s="232">
        <f t="shared" si="70"/>
        <v>0</v>
      </c>
      <c r="AX253" s="232">
        <f t="shared" si="71"/>
        <v>0</v>
      </c>
      <c r="AY253" s="232">
        <f t="shared" si="72"/>
        <v>0</v>
      </c>
      <c r="AZ253" s="232">
        <f t="shared" si="73"/>
        <v>0</v>
      </c>
    </row>
    <row r="254" spans="1:52">
      <c r="A254" s="23" t="str">
        <f>C254&amp;"x"&amp;TEXT(COUNTIF(C$5:C253,C254)+1,0)</f>
        <v>E4x6</v>
      </c>
      <c r="B254" s="24" t="str">
        <f>D254&amp;"x"&amp;TEXT(COUNTIF(D$5:D253,D254)+1,0)</f>
        <v>E4x6</v>
      </c>
      <c r="C254" s="25" t="s">
        <v>393</v>
      </c>
      <c r="D254" s="25" t="s">
        <v>393</v>
      </c>
      <c r="E254" s="130"/>
      <c r="F254" s="25" t="s">
        <v>110</v>
      </c>
      <c r="G254" s="188" t="s">
        <v>897</v>
      </c>
      <c r="H254" s="188" t="s">
        <v>795</v>
      </c>
      <c r="I254" s="188" t="s">
        <v>898</v>
      </c>
      <c r="J254" s="156">
        <v>41121</v>
      </c>
      <c r="K254" s="130"/>
      <c r="L254" s="26"/>
      <c r="M254" s="281" t="str">
        <f t="shared" si="58"/>
        <v>0</v>
      </c>
      <c r="N254" s="26"/>
      <c r="O254" s="186" t="str">
        <f t="shared" si="59"/>
        <v>0</v>
      </c>
      <c r="P254" s="26" t="s">
        <v>444</v>
      </c>
      <c r="Q254" s="26" t="s">
        <v>444</v>
      </c>
      <c r="R254" s="270"/>
      <c r="S254" s="282" t="str">
        <f t="shared" si="60"/>
        <v>E4</v>
      </c>
      <c r="T254" s="153"/>
      <c r="U254" s="27"/>
      <c r="V254" s="27"/>
      <c r="W254" s="271"/>
      <c r="X254" s="27"/>
      <c r="Y254" s="279"/>
      <c r="Z254" s="275">
        <f t="shared" si="61"/>
        <v>8.42</v>
      </c>
      <c r="AA254" s="276"/>
      <c r="AB254" s="276"/>
      <c r="AC254" s="276"/>
      <c r="AD254" s="276"/>
      <c r="AE254" s="276"/>
      <c r="AF254" s="277" t="str">
        <f t="shared" si="62"/>
        <v>NCX19J3</v>
      </c>
      <c r="AG254" s="277" t="str">
        <f t="shared" si="63"/>
        <v>NCX19J3</v>
      </c>
      <c r="AH254" s="277" t="str">
        <f t="shared" si="64"/>
        <v>F2</v>
      </c>
      <c r="AI254" s="277" t="str">
        <f t="shared" si="65"/>
        <v>F2</v>
      </c>
      <c r="AJ254" s="277" t="str">
        <f t="shared" si="66"/>
        <v/>
      </c>
      <c r="AK254" s="277" t="str">
        <f t="shared" si="67"/>
        <v>E4</v>
      </c>
      <c r="AL254" s="100"/>
      <c r="AT254" s="227" t="str">
        <f t="shared" si="68"/>
        <v>E4</v>
      </c>
      <c r="AU254" s="227" t="str">
        <f t="shared" si="69"/>
        <v>E4</v>
      </c>
      <c r="AW254" s="232">
        <f t="shared" si="70"/>
        <v>0</v>
      </c>
      <c r="AX254" s="232">
        <f t="shared" si="71"/>
        <v>0</v>
      </c>
      <c r="AY254" s="232">
        <f t="shared" si="72"/>
        <v>0</v>
      </c>
      <c r="AZ254" s="232">
        <f t="shared" si="73"/>
        <v>0</v>
      </c>
    </row>
    <row r="255" spans="1:52">
      <c r="A255" s="23" t="str">
        <f>C255&amp;"x"&amp;TEXT(COUNTIF(C$5:C254,C255)+1,0)</f>
        <v>E5x1</v>
      </c>
      <c r="B255" s="24" t="str">
        <f>D255&amp;"x"&amp;TEXT(COUNTIF(D$5:D254,D255)+1,0)</f>
        <v>E5x1</v>
      </c>
      <c r="C255" s="25" t="s">
        <v>397</v>
      </c>
      <c r="D255" s="25" t="s">
        <v>397</v>
      </c>
      <c r="E255" s="130"/>
      <c r="F255" s="25" t="s">
        <v>46</v>
      </c>
      <c r="G255" s="188" t="s">
        <v>899</v>
      </c>
      <c r="H255" s="188" t="s">
        <v>900</v>
      </c>
      <c r="I255" s="188" t="s">
        <v>901</v>
      </c>
      <c r="J255" s="156">
        <v>40329</v>
      </c>
      <c r="K255" s="130"/>
      <c r="L255" s="26"/>
      <c r="M255" s="281" t="str">
        <f t="shared" si="58"/>
        <v>0</v>
      </c>
      <c r="N255" s="26"/>
      <c r="O255" s="186" t="str">
        <f t="shared" si="59"/>
        <v>0</v>
      </c>
      <c r="P255" s="26" t="s">
        <v>49</v>
      </c>
      <c r="Q255" s="26" t="s">
        <v>49</v>
      </c>
      <c r="R255" s="270"/>
      <c r="S255" s="282" t="str">
        <f t="shared" si="60"/>
        <v>E5</v>
      </c>
      <c r="T255" s="153"/>
      <c r="U255" s="27"/>
      <c r="V255" s="27"/>
      <c r="W255" s="271"/>
      <c r="X255" s="27"/>
      <c r="Y255" s="279"/>
      <c r="Z255" s="275">
        <f t="shared" si="61"/>
        <v>10.59</v>
      </c>
      <c r="AA255" s="276"/>
      <c r="AB255" s="276"/>
      <c r="AC255" s="276"/>
      <c r="AD255" s="276"/>
      <c r="AE255" s="276"/>
      <c r="AF255" s="277" t="str">
        <f t="shared" si="62"/>
        <v>NCX19J3</v>
      </c>
      <c r="AG255" s="277" t="str">
        <f t="shared" si="63"/>
        <v>NCX19J3</v>
      </c>
      <c r="AH255" s="277" t="str">
        <f t="shared" si="64"/>
        <v/>
      </c>
      <c r="AI255" s="277" t="str">
        <f t="shared" si="65"/>
        <v/>
      </c>
      <c r="AJ255" s="277" t="str">
        <f t="shared" si="66"/>
        <v/>
      </c>
      <c r="AK255" s="277" t="str">
        <f t="shared" si="67"/>
        <v>E5</v>
      </c>
      <c r="AL255" s="100"/>
      <c r="AT255" s="227" t="str">
        <f t="shared" si="68"/>
        <v>E5</v>
      </c>
      <c r="AU255" s="227" t="str">
        <f t="shared" si="69"/>
        <v>E5</v>
      </c>
      <c r="AW255" s="232">
        <f t="shared" si="70"/>
        <v>0</v>
      </c>
      <c r="AX255" s="232">
        <f t="shared" si="71"/>
        <v>0</v>
      </c>
      <c r="AY255" s="232">
        <f t="shared" si="72"/>
        <v>0</v>
      </c>
      <c r="AZ255" s="232">
        <f t="shared" si="73"/>
        <v>0</v>
      </c>
    </row>
    <row r="256" spans="1:52">
      <c r="A256" s="23" t="str">
        <f>C256&amp;"x"&amp;TEXT(COUNTIF(C$5:C255,C256)+1,0)</f>
        <v>E5x2</v>
      </c>
      <c r="B256" s="24" t="str">
        <f>D256&amp;"x"&amp;TEXT(COUNTIF(D$5:D255,D256)+1,0)</f>
        <v>E5x2</v>
      </c>
      <c r="C256" s="25" t="s">
        <v>397</v>
      </c>
      <c r="D256" s="25" t="s">
        <v>397</v>
      </c>
      <c r="E256" s="130"/>
      <c r="F256" s="25" t="s">
        <v>46</v>
      </c>
      <c r="G256" s="188" t="s">
        <v>902</v>
      </c>
      <c r="H256" s="188" t="s">
        <v>903</v>
      </c>
      <c r="I256" s="188" t="s">
        <v>904</v>
      </c>
      <c r="J256" s="156">
        <v>41108</v>
      </c>
      <c r="K256" s="130"/>
      <c r="L256" s="26"/>
      <c r="M256" s="281" t="str">
        <f t="shared" si="58"/>
        <v>0</v>
      </c>
      <c r="N256" s="26"/>
      <c r="O256" s="186" t="str">
        <f t="shared" si="59"/>
        <v>0</v>
      </c>
      <c r="P256" s="26" t="s">
        <v>49</v>
      </c>
      <c r="Q256" s="26" t="s">
        <v>49</v>
      </c>
      <c r="R256" s="270"/>
      <c r="S256" s="282" t="str">
        <f t="shared" si="60"/>
        <v>E5</v>
      </c>
      <c r="T256" s="153"/>
      <c r="U256" s="27"/>
      <c r="V256" s="27"/>
      <c r="W256" s="271"/>
      <c r="X256" s="27"/>
      <c r="Y256" s="279"/>
      <c r="Z256" s="275">
        <f t="shared" si="61"/>
        <v>8.4499999999999993</v>
      </c>
      <c r="AA256" s="276"/>
      <c r="AB256" s="276"/>
      <c r="AC256" s="276"/>
      <c r="AD256" s="276"/>
      <c r="AE256" s="276"/>
      <c r="AF256" s="277" t="str">
        <f t="shared" si="62"/>
        <v>NCX19J3</v>
      </c>
      <c r="AG256" s="277" t="str">
        <f t="shared" si="63"/>
        <v>NCX19J3</v>
      </c>
      <c r="AH256" s="277" t="str">
        <f t="shared" si="64"/>
        <v/>
      </c>
      <c r="AI256" s="277" t="str">
        <f t="shared" si="65"/>
        <v/>
      </c>
      <c r="AJ256" s="277" t="str">
        <f t="shared" si="66"/>
        <v/>
      </c>
      <c r="AK256" s="277" t="str">
        <f t="shared" si="67"/>
        <v>E5</v>
      </c>
      <c r="AL256" s="100"/>
      <c r="AT256" s="227" t="str">
        <f t="shared" si="68"/>
        <v>E5</v>
      </c>
      <c r="AU256" s="227" t="str">
        <f t="shared" si="69"/>
        <v>E5</v>
      </c>
      <c r="AW256" s="232">
        <f t="shared" si="70"/>
        <v>0</v>
      </c>
      <c r="AX256" s="232">
        <f t="shared" si="71"/>
        <v>0</v>
      </c>
      <c r="AY256" s="232">
        <f t="shared" si="72"/>
        <v>0</v>
      </c>
      <c r="AZ256" s="232">
        <f t="shared" si="73"/>
        <v>0</v>
      </c>
    </row>
    <row r="257" spans="1:52">
      <c r="A257" s="23" t="str">
        <f>C257&amp;"x"&amp;TEXT(COUNTIF(C$5:C256,C257)+1,0)</f>
        <v>E5x3</v>
      </c>
      <c r="B257" s="24" t="str">
        <f>D257&amp;"x"&amp;TEXT(COUNTIF(D$5:D256,D257)+1,0)</f>
        <v>E5x3</v>
      </c>
      <c r="C257" s="25" t="s">
        <v>397</v>
      </c>
      <c r="D257" s="25" t="s">
        <v>397</v>
      </c>
      <c r="E257" s="130"/>
      <c r="F257" s="25" t="s">
        <v>46</v>
      </c>
      <c r="G257" s="188" t="s">
        <v>905</v>
      </c>
      <c r="H257" s="188" t="s">
        <v>906</v>
      </c>
      <c r="I257" s="188" t="s">
        <v>907</v>
      </c>
      <c r="J257" s="156">
        <v>41149</v>
      </c>
      <c r="K257" s="130"/>
      <c r="L257" s="26"/>
      <c r="M257" s="281" t="str">
        <f t="shared" si="58"/>
        <v>0</v>
      </c>
      <c r="N257" s="26"/>
      <c r="O257" s="186" t="str">
        <f t="shared" si="59"/>
        <v>0</v>
      </c>
      <c r="P257" s="26" t="s">
        <v>49</v>
      </c>
      <c r="Q257" s="26" t="s">
        <v>49</v>
      </c>
      <c r="R257" s="270"/>
      <c r="S257" s="282" t="str">
        <f t="shared" si="60"/>
        <v>E5</v>
      </c>
      <c r="T257" s="153"/>
      <c r="U257" s="27"/>
      <c r="V257" s="27"/>
      <c r="W257" s="271"/>
      <c r="X257" s="27"/>
      <c r="Y257" s="279"/>
      <c r="Z257" s="275">
        <f t="shared" si="61"/>
        <v>8.34</v>
      </c>
      <c r="AA257" s="276"/>
      <c r="AB257" s="276"/>
      <c r="AC257" s="276"/>
      <c r="AD257" s="276"/>
      <c r="AE257" s="276"/>
      <c r="AF257" s="277" t="str">
        <f t="shared" si="62"/>
        <v>NCX19J3</v>
      </c>
      <c r="AG257" s="277" t="str">
        <f t="shared" si="63"/>
        <v>NCX19J3</v>
      </c>
      <c r="AH257" s="277" t="str">
        <f t="shared" si="64"/>
        <v/>
      </c>
      <c r="AI257" s="277" t="str">
        <f t="shared" si="65"/>
        <v/>
      </c>
      <c r="AJ257" s="277" t="str">
        <f t="shared" si="66"/>
        <v/>
      </c>
      <c r="AK257" s="277" t="str">
        <f t="shared" si="67"/>
        <v>E5</v>
      </c>
      <c r="AL257" s="100"/>
      <c r="AT257" s="227" t="str">
        <f t="shared" si="68"/>
        <v>E5</v>
      </c>
      <c r="AU257" s="227" t="str">
        <f t="shared" si="69"/>
        <v>E5</v>
      </c>
      <c r="AW257" s="232">
        <f t="shared" si="70"/>
        <v>0</v>
      </c>
      <c r="AX257" s="232">
        <f t="shared" si="71"/>
        <v>0</v>
      </c>
      <c r="AY257" s="232">
        <f t="shared" si="72"/>
        <v>0</v>
      </c>
      <c r="AZ257" s="232">
        <f t="shared" si="73"/>
        <v>0</v>
      </c>
    </row>
    <row r="258" spans="1:52">
      <c r="A258" s="23" t="str">
        <f>C258&amp;"x"&amp;TEXT(COUNTIF(C$5:C257,C258)+1,0)</f>
        <v>E5x4</v>
      </c>
      <c r="B258" s="24" t="str">
        <f>D258&amp;"x"&amp;TEXT(COUNTIF(D$5:D257,D258)+1,0)</f>
        <v>E5x4</v>
      </c>
      <c r="C258" s="25" t="s">
        <v>397</v>
      </c>
      <c r="D258" s="25" t="s">
        <v>397</v>
      </c>
      <c r="E258" s="130"/>
      <c r="F258" s="25" t="s">
        <v>46</v>
      </c>
      <c r="G258" s="188" t="s">
        <v>908</v>
      </c>
      <c r="H258" s="188" t="s">
        <v>909</v>
      </c>
      <c r="I258" s="188" t="s">
        <v>766</v>
      </c>
      <c r="J258" s="156">
        <v>41159</v>
      </c>
      <c r="K258" s="130"/>
      <c r="L258" s="26"/>
      <c r="M258" s="281" t="str">
        <f t="shared" si="58"/>
        <v>0</v>
      </c>
      <c r="N258" s="26"/>
      <c r="O258" s="186" t="str">
        <f t="shared" si="59"/>
        <v>0</v>
      </c>
      <c r="P258" s="26"/>
      <c r="Q258" s="26"/>
      <c r="R258" s="270"/>
      <c r="S258" s="282" t="str">
        <f t="shared" si="60"/>
        <v>E5</v>
      </c>
      <c r="T258" s="153"/>
      <c r="U258" s="27"/>
      <c r="V258" s="27"/>
      <c r="W258" s="271"/>
      <c r="X258" s="27"/>
      <c r="Y258" s="279"/>
      <c r="Z258" s="275">
        <f t="shared" si="61"/>
        <v>8.31</v>
      </c>
      <c r="AA258" s="276"/>
      <c r="AB258" s="276"/>
      <c r="AC258" s="276"/>
      <c r="AD258" s="276"/>
      <c r="AE258" s="276"/>
      <c r="AF258" s="277" t="str">
        <f t="shared" si="62"/>
        <v>NCX19J3</v>
      </c>
      <c r="AG258" s="277" t="str">
        <f t="shared" si="63"/>
        <v>NCX19J3</v>
      </c>
      <c r="AH258" s="277" t="str">
        <f t="shared" si="64"/>
        <v/>
      </c>
      <c r="AI258" s="277" t="str">
        <f t="shared" si="65"/>
        <v/>
      </c>
      <c r="AJ258" s="277" t="str">
        <f t="shared" si="66"/>
        <v/>
      </c>
      <c r="AK258" s="277" t="str">
        <f t="shared" si="67"/>
        <v>E5</v>
      </c>
      <c r="AL258" s="100"/>
      <c r="AT258" s="227" t="str">
        <f t="shared" si="68"/>
        <v>E5</v>
      </c>
      <c r="AU258" s="227" t="str">
        <f t="shared" si="69"/>
        <v>E5</v>
      </c>
      <c r="AW258" s="232">
        <f t="shared" si="70"/>
        <v>0</v>
      </c>
      <c r="AX258" s="232">
        <f t="shared" si="71"/>
        <v>0</v>
      </c>
      <c r="AY258" s="232">
        <f t="shared" si="72"/>
        <v>0</v>
      </c>
      <c r="AZ258" s="232">
        <f t="shared" si="73"/>
        <v>0</v>
      </c>
    </row>
    <row r="259" spans="1:52">
      <c r="A259" s="23" t="str">
        <f>C259&amp;"x"&amp;TEXT(COUNTIF(C$5:C258,C259)+1,0)</f>
        <v>E5x5</v>
      </c>
      <c r="B259" s="24" t="str">
        <f>D259&amp;"x"&amp;TEXT(COUNTIF(D$5:D258,D259)+1,0)</f>
        <v>E5x5</v>
      </c>
      <c r="C259" s="25" t="s">
        <v>397</v>
      </c>
      <c r="D259" s="25" t="s">
        <v>397</v>
      </c>
      <c r="E259" s="130"/>
      <c r="F259" s="25" t="s">
        <v>46</v>
      </c>
      <c r="G259" s="188" t="s">
        <v>910</v>
      </c>
      <c r="H259" s="188" t="s">
        <v>911</v>
      </c>
      <c r="I259" s="188" t="s">
        <v>912</v>
      </c>
      <c r="J259" s="156">
        <v>41194</v>
      </c>
      <c r="K259" s="130"/>
      <c r="L259" s="26"/>
      <c r="M259" s="281" t="str">
        <f t="shared" si="58"/>
        <v>0</v>
      </c>
      <c r="N259" s="26"/>
      <c r="O259" s="186" t="str">
        <f t="shared" si="59"/>
        <v>0</v>
      </c>
      <c r="P259" s="26" t="s">
        <v>49</v>
      </c>
      <c r="Q259" s="26" t="s">
        <v>49</v>
      </c>
      <c r="R259" s="270"/>
      <c r="S259" s="282" t="str">
        <f t="shared" si="60"/>
        <v>E5</v>
      </c>
      <c r="T259" s="153"/>
      <c r="U259" s="27"/>
      <c r="V259" s="27"/>
      <c r="W259" s="271"/>
      <c r="X259" s="27"/>
      <c r="Y259" s="279"/>
      <c r="Z259" s="275">
        <f t="shared" si="61"/>
        <v>8.2200000000000006</v>
      </c>
      <c r="AA259" s="276"/>
      <c r="AB259" s="276"/>
      <c r="AC259" s="276"/>
      <c r="AD259" s="276"/>
      <c r="AE259" s="276"/>
      <c r="AF259" s="277" t="str">
        <f t="shared" si="62"/>
        <v>NCX19J3</v>
      </c>
      <c r="AG259" s="277" t="str">
        <f t="shared" si="63"/>
        <v>NCX19J3</v>
      </c>
      <c r="AH259" s="277" t="str">
        <f t="shared" si="64"/>
        <v/>
      </c>
      <c r="AI259" s="277" t="str">
        <f t="shared" si="65"/>
        <v/>
      </c>
      <c r="AJ259" s="277" t="str">
        <f t="shared" si="66"/>
        <v/>
      </c>
      <c r="AK259" s="277" t="str">
        <f t="shared" si="67"/>
        <v>E5</v>
      </c>
      <c r="AL259" s="100"/>
      <c r="AT259" s="227" t="str">
        <f t="shared" si="68"/>
        <v>E5</v>
      </c>
      <c r="AU259" s="227" t="str">
        <f t="shared" si="69"/>
        <v>E5</v>
      </c>
      <c r="AW259" s="232">
        <f t="shared" si="70"/>
        <v>0</v>
      </c>
      <c r="AX259" s="232">
        <f t="shared" si="71"/>
        <v>0</v>
      </c>
      <c r="AY259" s="232">
        <f t="shared" si="72"/>
        <v>0</v>
      </c>
      <c r="AZ259" s="232">
        <f t="shared" si="73"/>
        <v>0</v>
      </c>
    </row>
    <row r="260" spans="1:52">
      <c r="A260" s="23" t="str">
        <f>C260&amp;"x"&amp;TEXT(COUNTIF(C$5:C259,C260)+1,0)</f>
        <v>F1x1</v>
      </c>
      <c r="B260" s="24" t="str">
        <f>D260&amp;"x"&amp;TEXT(COUNTIF(D$5:D259,D260)+1,0)</f>
        <v>F1x1</v>
      </c>
      <c r="C260" s="25" t="s">
        <v>440</v>
      </c>
      <c r="D260" s="25" t="s">
        <v>440</v>
      </c>
      <c r="E260" s="130"/>
      <c r="F260" s="25" t="s">
        <v>46</v>
      </c>
      <c r="G260" s="188" t="s">
        <v>913</v>
      </c>
      <c r="H260" s="188" t="s">
        <v>914</v>
      </c>
      <c r="I260" s="188" t="s">
        <v>915</v>
      </c>
      <c r="J260" s="156">
        <v>41407</v>
      </c>
      <c r="K260" s="130"/>
      <c r="L260" s="26"/>
      <c r="M260" s="281" t="str">
        <f t="shared" si="58"/>
        <v>0</v>
      </c>
      <c r="N260" s="26"/>
      <c r="O260" s="186" t="str">
        <f t="shared" si="59"/>
        <v>0</v>
      </c>
      <c r="P260" s="26" t="s">
        <v>448</v>
      </c>
      <c r="Q260" s="26" t="s">
        <v>448</v>
      </c>
      <c r="R260" s="270"/>
      <c r="S260" s="282" t="str">
        <f t="shared" si="60"/>
        <v>F1</v>
      </c>
      <c r="T260" s="153"/>
      <c r="U260" s="27"/>
      <c r="V260" s="27"/>
      <c r="W260" s="271"/>
      <c r="X260" s="27"/>
      <c r="Y260" s="279"/>
      <c r="Z260" s="275">
        <f t="shared" si="61"/>
        <v>7.64</v>
      </c>
      <c r="AA260" s="276"/>
      <c r="AB260" s="276"/>
      <c r="AC260" s="276"/>
      <c r="AD260" s="276"/>
      <c r="AE260" s="276"/>
      <c r="AF260" s="277" t="str">
        <f t="shared" si="62"/>
        <v>NCX19J3</v>
      </c>
      <c r="AG260" s="277" t="str">
        <f t="shared" si="63"/>
        <v>NCX19J3</v>
      </c>
      <c r="AH260" s="277" t="str">
        <f t="shared" si="64"/>
        <v>F3</v>
      </c>
      <c r="AI260" s="277" t="str">
        <f t="shared" si="65"/>
        <v>F3</v>
      </c>
      <c r="AJ260" s="277" t="str">
        <f t="shared" si="66"/>
        <v/>
      </c>
      <c r="AK260" s="277" t="str">
        <f t="shared" si="67"/>
        <v>F1</v>
      </c>
      <c r="AL260" s="100"/>
      <c r="AT260" s="227" t="str">
        <f t="shared" si="68"/>
        <v>F1</v>
      </c>
      <c r="AU260" s="227" t="str">
        <f t="shared" si="69"/>
        <v>F1</v>
      </c>
      <c r="AW260" s="232">
        <f t="shared" si="70"/>
        <v>0</v>
      </c>
      <c r="AX260" s="232">
        <f t="shared" si="71"/>
        <v>0</v>
      </c>
      <c r="AY260" s="232">
        <f t="shared" si="72"/>
        <v>0</v>
      </c>
      <c r="AZ260" s="232">
        <f t="shared" si="73"/>
        <v>0</v>
      </c>
    </row>
    <row r="261" spans="1:52">
      <c r="A261" s="23" t="str">
        <f>C261&amp;"x"&amp;TEXT(COUNTIF(C$5:C260,C261)+1,0)</f>
        <v>F1x2</v>
      </c>
      <c r="B261" s="24" t="str">
        <f>D261&amp;"x"&amp;TEXT(COUNTIF(D$5:D260,D261)+1,0)</f>
        <v>F1x2</v>
      </c>
      <c r="C261" s="25" t="s">
        <v>440</v>
      </c>
      <c r="D261" s="25" t="s">
        <v>440</v>
      </c>
      <c r="E261" s="130"/>
      <c r="F261" s="25" t="s">
        <v>46</v>
      </c>
      <c r="G261" s="188" t="s">
        <v>916</v>
      </c>
      <c r="H261" s="188" t="s">
        <v>917</v>
      </c>
      <c r="I261" s="188" t="s">
        <v>918</v>
      </c>
      <c r="J261" s="156">
        <v>41474</v>
      </c>
      <c r="K261" s="130"/>
      <c r="L261" s="26"/>
      <c r="M261" s="281" t="str">
        <f t="shared" ref="M261:M324" si="74">LEFT(L261&amp;"0",1)</f>
        <v>0</v>
      </c>
      <c r="N261" s="26"/>
      <c r="O261" s="186" t="str">
        <f t="shared" ref="O261:O324" si="75">LEFT(N261&amp;"0",1)</f>
        <v>0</v>
      </c>
      <c r="P261" s="26" t="s">
        <v>448</v>
      </c>
      <c r="Q261" s="26" t="s">
        <v>448</v>
      </c>
      <c r="R261" s="270"/>
      <c r="S261" s="282" t="str">
        <f t="shared" ref="S261:S324" si="76">IF(C261=0,"",C261)</f>
        <v>F1</v>
      </c>
      <c r="T261" s="153"/>
      <c r="U261" s="27"/>
      <c r="V261" s="27"/>
      <c r="W261" s="271"/>
      <c r="X261" s="27"/>
      <c r="Y261" s="279"/>
      <c r="Z261" s="275">
        <f t="shared" ref="Z261:Z324" si="77">lft(J261,Peildatum)</f>
        <v>7.45</v>
      </c>
      <c r="AA261" s="276"/>
      <c r="AB261" s="276"/>
      <c r="AC261" s="276"/>
      <c r="AD261" s="276"/>
      <c r="AE261" s="276"/>
      <c r="AF261" s="277" t="str">
        <f t="shared" ref="AF261:AF324" si="78">IFERROR(VLOOKUP(M261,CbRc,2,0),"")</f>
        <v>NCX19J3</v>
      </c>
      <c r="AG261" s="277" t="str">
        <f t="shared" ref="AG261:AG324" si="79">IFERROR(VLOOKUP(O261,CbRc,2,0),"")</f>
        <v>NCX19J3</v>
      </c>
      <c r="AH261" s="277" t="str">
        <f t="shared" ref="AH261:AH324" si="80">IF(ISNA(VLOOKUP($AF261&amp;P261,IsTm1A,1,0)),"",P261)</f>
        <v>F3</v>
      </c>
      <c r="AI261" s="277" t="str">
        <f t="shared" ref="AI261:AI324" si="81">IF(ISNA(VLOOKUP($AF261&amp;Q261,IsTm2D,1,0)),"",Q261)</f>
        <v>F3</v>
      </c>
      <c r="AJ261" s="277" t="str">
        <f t="shared" ref="AJ261:AJ324" si="82">IF(ISNA(VLOOKUP($AF261&amp;R261,IsTm3G,1,0)),"",R261)</f>
        <v/>
      </c>
      <c r="AK261" s="277" t="str">
        <f t="shared" ref="AK261:AK324" si="83">IF(ISNA(VLOOKUP($AG261&amp;S261,IsTm4J,1,0)),"",S261)</f>
        <v>F1</v>
      </c>
      <c r="AL261" s="100"/>
      <c r="AT261" s="227" t="str">
        <f t="shared" ref="AT261:AT324" si="84">IF(C261="","",IFERROR(VLOOKUP(C261,AQ:AQ,1,0),"FOUT"))</f>
        <v>F1</v>
      </c>
      <c r="AU261" s="227" t="str">
        <f t="shared" ref="AU261:AU324" si="85">IF(D261="","",IFERROR(VLOOKUP(D261,AR:AR,1,0),"FOUT"))</f>
        <v>F1</v>
      </c>
      <c r="AW261" s="232">
        <f t="shared" ref="AW261:AW324" si="86">IF(OR(P261="",U261=""),0,SUMIFS(U$5:U$1004,$M$5:$M$1004,$M261,P$5:P$1004,P261))</f>
        <v>0</v>
      </c>
      <c r="AX261" s="232">
        <f t="shared" ref="AX261:AX324" si="87">IF(OR(Q261="",V261=""),0,SUMIFS(V$5:V$1004,$M$5:$M$1004,$M261,Q$5:Q$1004,Q261))</f>
        <v>0</v>
      </c>
      <c r="AY261" s="232">
        <f t="shared" ref="AY261:AY324" si="88">IF(OR(R261="",W261=""),0,SUMIFS(W$5:W$1004,$M$5:$M$1004,$M261,R$5:R$1004,R261))</f>
        <v>0</v>
      </c>
      <c r="AZ261" s="232">
        <f t="shared" ref="AZ261:AZ324" si="89">IF(OR(S261="",X261=""),0,SUMIFS(X$5:X$1004,$O$5:$O$1004,$O261,S$5:S$1004,S261))</f>
        <v>0</v>
      </c>
    </row>
    <row r="262" spans="1:52">
      <c r="A262" s="23" t="str">
        <f>C262&amp;"x"&amp;TEXT(COUNTIF(C$5:C261,C262)+1,0)</f>
        <v>F1x3</v>
      </c>
      <c r="B262" s="24" t="str">
        <f>D262&amp;"x"&amp;TEXT(COUNTIF(D$5:D261,D262)+1,0)</f>
        <v>F1x3</v>
      </c>
      <c r="C262" s="25" t="s">
        <v>440</v>
      </c>
      <c r="D262" s="25" t="s">
        <v>440</v>
      </c>
      <c r="E262" s="130"/>
      <c r="F262" s="25" t="s">
        <v>46</v>
      </c>
      <c r="G262" s="188" t="s">
        <v>919</v>
      </c>
      <c r="H262" s="188" t="s">
        <v>920</v>
      </c>
      <c r="I262" s="188" t="s">
        <v>921</v>
      </c>
      <c r="J262" s="156">
        <v>41537</v>
      </c>
      <c r="K262" s="130"/>
      <c r="L262" s="26"/>
      <c r="M262" s="281" t="str">
        <f t="shared" si="74"/>
        <v>0</v>
      </c>
      <c r="N262" s="26"/>
      <c r="O262" s="186" t="str">
        <f t="shared" si="75"/>
        <v>0</v>
      </c>
      <c r="P262" s="26" t="s">
        <v>448</v>
      </c>
      <c r="Q262" s="26" t="s">
        <v>448</v>
      </c>
      <c r="R262" s="270"/>
      <c r="S262" s="282" t="str">
        <f t="shared" si="76"/>
        <v>F1</v>
      </c>
      <c r="T262" s="153"/>
      <c r="U262" s="27"/>
      <c r="V262" s="27"/>
      <c r="W262" s="271"/>
      <c r="X262" s="27"/>
      <c r="Y262" s="279"/>
      <c r="Z262" s="275">
        <f t="shared" si="77"/>
        <v>7.28</v>
      </c>
      <c r="AA262" s="276"/>
      <c r="AB262" s="276"/>
      <c r="AC262" s="276"/>
      <c r="AD262" s="276"/>
      <c r="AE262" s="276"/>
      <c r="AF262" s="277" t="str">
        <f t="shared" si="78"/>
        <v>NCX19J3</v>
      </c>
      <c r="AG262" s="277" t="str">
        <f t="shared" si="79"/>
        <v>NCX19J3</v>
      </c>
      <c r="AH262" s="277" t="str">
        <f t="shared" si="80"/>
        <v>F3</v>
      </c>
      <c r="AI262" s="277" t="str">
        <f t="shared" si="81"/>
        <v>F3</v>
      </c>
      <c r="AJ262" s="277" t="str">
        <f t="shared" si="82"/>
        <v/>
      </c>
      <c r="AK262" s="277" t="str">
        <f t="shared" si="83"/>
        <v>F1</v>
      </c>
      <c r="AL262" s="100"/>
      <c r="AT262" s="227" t="str">
        <f t="shared" si="84"/>
        <v>F1</v>
      </c>
      <c r="AU262" s="227" t="str">
        <f t="shared" si="85"/>
        <v>F1</v>
      </c>
      <c r="AW262" s="232">
        <f t="shared" si="86"/>
        <v>0</v>
      </c>
      <c r="AX262" s="232">
        <f t="shared" si="87"/>
        <v>0</v>
      </c>
      <c r="AY262" s="232">
        <f t="shared" si="88"/>
        <v>0</v>
      </c>
      <c r="AZ262" s="232">
        <f t="shared" si="89"/>
        <v>0</v>
      </c>
    </row>
    <row r="263" spans="1:52">
      <c r="A263" s="23" t="str">
        <f>C263&amp;"x"&amp;TEXT(COUNTIF(C$5:C262,C263)+1,0)</f>
        <v>F1x4</v>
      </c>
      <c r="B263" s="24" t="str">
        <f>D263&amp;"x"&amp;TEXT(COUNTIF(D$5:D262,D263)+1,0)</f>
        <v>F1x4</v>
      </c>
      <c r="C263" s="25" t="s">
        <v>440</v>
      </c>
      <c r="D263" s="25" t="s">
        <v>440</v>
      </c>
      <c r="E263" s="130"/>
      <c r="F263" s="25" t="s">
        <v>110</v>
      </c>
      <c r="G263" s="188" t="s">
        <v>922</v>
      </c>
      <c r="H263" s="188" t="s">
        <v>923</v>
      </c>
      <c r="I263" s="188" t="s">
        <v>924</v>
      </c>
      <c r="J263" s="156">
        <v>41299</v>
      </c>
      <c r="K263" s="130"/>
      <c r="L263" s="26"/>
      <c r="M263" s="281" t="str">
        <f t="shared" si="74"/>
        <v>0</v>
      </c>
      <c r="N263" s="26"/>
      <c r="O263" s="186" t="str">
        <f t="shared" si="75"/>
        <v>0</v>
      </c>
      <c r="P263" s="26" t="s">
        <v>49</v>
      </c>
      <c r="Q263" s="26" t="s">
        <v>49</v>
      </c>
      <c r="R263" s="270"/>
      <c r="S263" s="282" t="str">
        <f t="shared" si="76"/>
        <v>F1</v>
      </c>
      <c r="T263" s="153"/>
      <c r="U263" s="27"/>
      <c r="V263" s="27"/>
      <c r="W263" s="271"/>
      <c r="X263" s="27"/>
      <c r="Y263" s="279"/>
      <c r="Z263" s="275">
        <f t="shared" si="77"/>
        <v>7.93</v>
      </c>
      <c r="AA263" s="276"/>
      <c r="AB263" s="276"/>
      <c r="AC263" s="276"/>
      <c r="AD263" s="276"/>
      <c r="AE263" s="276"/>
      <c r="AF263" s="277" t="str">
        <f t="shared" si="78"/>
        <v>NCX19J3</v>
      </c>
      <c r="AG263" s="277" t="str">
        <f t="shared" si="79"/>
        <v>NCX19J3</v>
      </c>
      <c r="AH263" s="277" t="str">
        <f t="shared" si="80"/>
        <v/>
      </c>
      <c r="AI263" s="277" t="str">
        <f t="shared" si="81"/>
        <v/>
      </c>
      <c r="AJ263" s="277" t="str">
        <f t="shared" si="82"/>
        <v/>
      </c>
      <c r="AK263" s="277" t="str">
        <f t="shared" si="83"/>
        <v>F1</v>
      </c>
      <c r="AL263" s="100"/>
      <c r="AT263" s="227" t="str">
        <f t="shared" si="84"/>
        <v>F1</v>
      </c>
      <c r="AU263" s="227" t="str">
        <f t="shared" si="85"/>
        <v>F1</v>
      </c>
      <c r="AW263" s="232">
        <f t="shared" si="86"/>
        <v>0</v>
      </c>
      <c r="AX263" s="232">
        <f t="shared" si="87"/>
        <v>0</v>
      </c>
      <c r="AY263" s="232">
        <f t="shared" si="88"/>
        <v>0</v>
      </c>
      <c r="AZ263" s="232">
        <f t="shared" si="89"/>
        <v>0</v>
      </c>
    </row>
    <row r="264" spans="1:52">
      <c r="A264" s="23" t="str">
        <f>C264&amp;"x"&amp;TEXT(COUNTIF(C$5:C263,C264)+1,0)</f>
        <v>F1x5</v>
      </c>
      <c r="B264" s="24" t="str">
        <f>D264&amp;"x"&amp;TEXT(COUNTIF(D$5:D263,D264)+1,0)</f>
        <v>F1x5</v>
      </c>
      <c r="C264" s="25" t="s">
        <v>440</v>
      </c>
      <c r="D264" s="25" t="s">
        <v>440</v>
      </c>
      <c r="E264" s="130"/>
      <c r="F264" s="25" t="s">
        <v>110</v>
      </c>
      <c r="G264" s="188" t="s">
        <v>925</v>
      </c>
      <c r="H264" s="188" t="s">
        <v>926</v>
      </c>
      <c r="I264" s="188" t="s">
        <v>927</v>
      </c>
      <c r="J264" s="156">
        <v>41299</v>
      </c>
      <c r="K264" s="130"/>
      <c r="L264" s="26"/>
      <c r="M264" s="281" t="str">
        <f t="shared" si="74"/>
        <v>0</v>
      </c>
      <c r="N264" s="26"/>
      <c r="O264" s="186" t="str">
        <f t="shared" si="75"/>
        <v>0</v>
      </c>
      <c r="P264" s="26" t="s">
        <v>49</v>
      </c>
      <c r="Q264" s="26" t="s">
        <v>49</v>
      </c>
      <c r="R264" s="270"/>
      <c r="S264" s="282" t="str">
        <f t="shared" si="76"/>
        <v>F1</v>
      </c>
      <c r="T264" s="153"/>
      <c r="U264" s="27"/>
      <c r="V264" s="27"/>
      <c r="W264" s="271"/>
      <c r="X264" s="27"/>
      <c r="Y264" s="279"/>
      <c r="Z264" s="275">
        <f t="shared" si="77"/>
        <v>7.93</v>
      </c>
      <c r="AA264" s="276"/>
      <c r="AB264" s="276"/>
      <c r="AC264" s="276"/>
      <c r="AD264" s="276"/>
      <c r="AE264" s="276"/>
      <c r="AF264" s="277" t="str">
        <f t="shared" si="78"/>
        <v>NCX19J3</v>
      </c>
      <c r="AG264" s="277" t="str">
        <f t="shared" si="79"/>
        <v>NCX19J3</v>
      </c>
      <c r="AH264" s="277" t="str">
        <f t="shared" si="80"/>
        <v/>
      </c>
      <c r="AI264" s="277" t="str">
        <f t="shared" si="81"/>
        <v/>
      </c>
      <c r="AJ264" s="277" t="str">
        <f t="shared" si="82"/>
        <v/>
      </c>
      <c r="AK264" s="277" t="str">
        <f t="shared" si="83"/>
        <v>F1</v>
      </c>
      <c r="AL264" s="100"/>
      <c r="AT264" s="227" t="str">
        <f t="shared" si="84"/>
        <v>F1</v>
      </c>
      <c r="AU264" s="227" t="str">
        <f t="shared" si="85"/>
        <v>F1</v>
      </c>
      <c r="AW264" s="232">
        <f t="shared" si="86"/>
        <v>0</v>
      </c>
      <c r="AX264" s="232">
        <f t="shared" si="87"/>
        <v>0</v>
      </c>
      <c r="AY264" s="232">
        <f t="shared" si="88"/>
        <v>0</v>
      </c>
      <c r="AZ264" s="232">
        <f t="shared" si="89"/>
        <v>0</v>
      </c>
    </row>
    <row r="265" spans="1:52">
      <c r="A265" s="23" t="str">
        <f>C265&amp;"x"&amp;TEXT(COUNTIF(C$5:C264,C265)+1,0)</f>
        <v>F2x1</v>
      </c>
      <c r="B265" s="24" t="str">
        <f>D265&amp;"x"&amp;TEXT(COUNTIF(D$5:D264,D265)+1,0)</f>
        <v>F2x1</v>
      </c>
      <c r="C265" s="25" t="s">
        <v>444</v>
      </c>
      <c r="D265" s="25" t="s">
        <v>444</v>
      </c>
      <c r="E265" s="130"/>
      <c r="F265" s="25" t="s">
        <v>46</v>
      </c>
      <c r="G265" s="188" t="s">
        <v>928</v>
      </c>
      <c r="H265" s="188" t="s">
        <v>929</v>
      </c>
      <c r="I265" s="188" t="s">
        <v>741</v>
      </c>
      <c r="J265" s="156">
        <v>41412</v>
      </c>
      <c r="K265" s="130"/>
      <c r="L265" s="26"/>
      <c r="M265" s="281" t="str">
        <f t="shared" si="74"/>
        <v>0</v>
      </c>
      <c r="N265" s="26"/>
      <c r="O265" s="186" t="str">
        <f t="shared" si="75"/>
        <v>0</v>
      </c>
      <c r="P265" s="26" t="s">
        <v>49</v>
      </c>
      <c r="Q265" s="26" t="s">
        <v>49</v>
      </c>
      <c r="R265" s="270"/>
      <c r="S265" s="282" t="str">
        <f t="shared" si="76"/>
        <v>F2</v>
      </c>
      <c r="T265" s="153"/>
      <c r="U265" s="27"/>
      <c r="V265" s="27"/>
      <c r="W265" s="271"/>
      <c r="X265" s="27"/>
      <c r="Y265" s="279"/>
      <c r="Z265" s="275">
        <f t="shared" si="77"/>
        <v>7.62</v>
      </c>
      <c r="AA265" s="276"/>
      <c r="AB265" s="276"/>
      <c r="AC265" s="276"/>
      <c r="AD265" s="276"/>
      <c r="AE265" s="276"/>
      <c r="AF265" s="277" t="str">
        <f t="shared" si="78"/>
        <v>NCX19J3</v>
      </c>
      <c r="AG265" s="277" t="str">
        <f t="shared" si="79"/>
        <v>NCX19J3</v>
      </c>
      <c r="AH265" s="277" t="str">
        <f t="shared" si="80"/>
        <v/>
      </c>
      <c r="AI265" s="277" t="str">
        <f t="shared" si="81"/>
        <v/>
      </c>
      <c r="AJ265" s="277" t="str">
        <f t="shared" si="82"/>
        <v/>
      </c>
      <c r="AK265" s="277" t="str">
        <f t="shared" si="83"/>
        <v>F2</v>
      </c>
      <c r="AL265" s="100"/>
      <c r="AT265" s="227" t="str">
        <f t="shared" si="84"/>
        <v>F2</v>
      </c>
      <c r="AU265" s="227" t="str">
        <f t="shared" si="85"/>
        <v>F2</v>
      </c>
      <c r="AW265" s="232">
        <f t="shared" si="86"/>
        <v>0</v>
      </c>
      <c r="AX265" s="232">
        <f t="shared" si="87"/>
        <v>0</v>
      </c>
      <c r="AY265" s="232">
        <f t="shared" si="88"/>
        <v>0</v>
      </c>
      <c r="AZ265" s="232">
        <f t="shared" si="89"/>
        <v>0</v>
      </c>
    </row>
    <row r="266" spans="1:52">
      <c r="A266" s="23" t="str">
        <f>C266&amp;"x"&amp;TEXT(COUNTIF(C$5:C265,C266)+1,0)</f>
        <v>F2x2</v>
      </c>
      <c r="B266" s="24" t="str">
        <f>D266&amp;"x"&amp;TEXT(COUNTIF(D$5:D265,D266)+1,0)</f>
        <v>F2x2</v>
      </c>
      <c r="C266" s="25" t="s">
        <v>444</v>
      </c>
      <c r="D266" s="25" t="s">
        <v>444</v>
      </c>
      <c r="E266" s="130"/>
      <c r="F266" s="25" t="s">
        <v>46</v>
      </c>
      <c r="G266" s="188" t="s">
        <v>930</v>
      </c>
      <c r="H266" s="188" t="s">
        <v>931</v>
      </c>
      <c r="I266" s="188" t="s">
        <v>932</v>
      </c>
      <c r="J266" s="156">
        <v>41477</v>
      </c>
      <c r="K266" s="130"/>
      <c r="L266" s="26"/>
      <c r="M266" s="281" t="str">
        <f t="shared" si="74"/>
        <v>0</v>
      </c>
      <c r="N266" s="26"/>
      <c r="O266" s="186" t="str">
        <f t="shared" si="75"/>
        <v>0</v>
      </c>
      <c r="P266" s="26" t="s">
        <v>49</v>
      </c>
      <c r="Q266" s="26" t="s">
        <v>49</v>
      </c>
      <c r="R266" s="270"/>
      <c r="S266" s="282" t="str">
        <f t="shared" si="76"/>
        <v>F2</v>
      </c>
      <c r="T266" s="153"/>
      <c r="U266" s="27"/>
      <c r="V266" s="27"/>
      <c r="W266" s="271"/>
      <c r="X266" s="27"/>
      <c r="Y266" s="279"/>
      <c r="Z266" s="275">
        <f t="shared" si="77"/>
        <v>7.44</v>
      </c>
      <c r="AA266" s="276"/>
      <c r="AB266" s="276"/>
      <c r="AC266" s="276"/>
      <c r="AD266" s="276"/>
      <c r="AE266" s="276"/>
      <c r="AF266" s="277" t="str">
        <f t="shared" si="78"/>
        <v>NCX19J3</v>
      </c>
      <c r="AG266" s="277" t="str">
        <f t="shared" si="79"/>
        <v>NCX19J3</v>
      </c>
      <c r="AH266" s="277" t="str">
        <f t="shared" si="80"/>
        <v/>
      </c>
      <c r="AI266" s="277" t="str">
        <f t="shared" si="81"/>
        <v/>
      </c>
      <c r="AJ266" s="277" t="str">
        <f t="shared" si="82"/>
        <v/>
      </c>
      <c r="AK266" s="277" t="str">
        <f t="shared" si="83"/>
        <v>F2</v>
      </c>
      <c r="AL266" s="100"/>
      <c r="AT266" s="227" t="str">
        <f t="shared" si="84"/>
        <v>F2</v>
      </c>
      <c r="AU266" s="227" t="str">
        <f t="shared" si="85"/>
        <v>F2</v>
      </c>
      <c r="AW266" s="232">
        <f t="shared" si="86"/>
        <v>0</v>
      </c>
      <c r="AX266" s="232">
        <f t="shared" si="87"/>
        <v>0</v>
      </c>
      <c r="AY266" s="232">
        <f t="shared" si="88"/>
        <v>0</v>
      </c>
      <c r="AZ266" s="232">
        <f t="shared" si="89"/>
        <v>0</v>
      </c>
    </row>
    <row r="267" spans="1:52">
      <c r="A267" s="23" t="str">
        <f>C267&amp;"x"&amp;TEXT(COUNTIF(C$5:C266,C267)+1,0)</f>
        <v>F2x3</v>
      </c>
      <c r="B267" s="24" t="str">
        <f>D267&amp;"x"&amp;TEXT(COUNTIF(D$5:D266,D267)+1,0)</f>
        <v>F2x3</v>
      </c>
      <c r="C267" s="25" t="s">
        <v>444</v>
      </c>
      <c r="D267" s="25" t="s">
        <v>444</v>
      </c>
      <c r="E267" s="130"/>
      <c r="F267" s="25" t="s">
        <v>46</v>
      </c>
      <c r="G267" s="188" t="s">
        <v>933</v>
      </c>
      <c r="H267" s="188" t="s">
        <v>934</v>
      </c>
      <c r="I267" s="188" t="s">
        <v>935</v>
      </c>
      <c r="J267" s="156">
        <v>41662</v>
      </c>
      <c r="K267" s="130"/>
      <c r="L267" s="26"/>
      <c r="M267" s="281" t="str">
        <f t="shared" si="74"/>
        <v>0</v>
      </c>
      <c r="N267" s="26"/>
      <c r="O267" s="186" t="str">
        <f t="shared" si="75"/>
        <v>0</v>
      </c>
      <c r="P267" s="26" t="s">
        <v>49</v>
      </c>
      <c r="Q267" s="26" t="s">
        <v>448</v>
      </c>
      <c r="R267" s="270"/>
      <c r="S267" s="282" t="str">
        <f t="shared" si="76"/>
        <v>F2</v>
      </c>
      <c r="T267" s="153"/>
      <c r="U267" s="27"/>
      <c r="V267" s="27"/>
      <c r="W267" s="271"/>
      <c r="X267" s="27"/>
      <c r="Y267" s="279"/>
      <c r="Z267" s="275">
        <f t="shared" si="77"/>
        <v>6.94</v>
      </c>
      <c r="AA267" s="276"/>
      <c r="AB267" s="276"/>
      <c r="AC267" s="276"/>
      <c r="AD267" s="276"/>
      <c r="AE267" s="276"/>
      <c r="AF267" s="277" t="str">
        <f t="shared" si="78"/>
        <v>NCX19J3</v>
      </c>
      <c r="AG267" s="277" t="str">
        <f t="shared" si="79"/>
        <v>NCX19J3</v>
      </c>
      <c r="AH267" s="277" t="str">
        <f t="shared" si="80"/>
        <v/>
      </c>
      <c r="AI267" s="277" t="str">
        <f t="shared" si="81"/>
        <v>F3</v>
      </c>
      <c r="AJ267" s="277" t="str">
        <f t="shared" si="82"/>
        <v/>
      </c>
      <c r="AK267" s="277" t="str">
        <f t="shared" si="83"/>
        <v>F2</v>
      </c>
      <c r="AL267" s="100"/>
      <c r="AT267" s="227" t="str">
        <f t="shared" si="84"/>
        <v>F2</v>
      </c>
      <c r="AU267" s="227" t="str">
        <f t="shared" si="85"/>
        <v>F2</v>
      </c>
      <c r="AW267" s="232">
        <f t="shared" si="86"/>
        <v>0</v>
      </c>
      <c r="AX267" s="232">
        <f t="shared" si="87"/>
        <v>0</v>
      </c>
      <c r="AY267" s="232">
        <f t="shared" si="88"/>
        <v>0</v>
      </c>
      <c r="AZ267" s="232">
        <f t="shared" si="89"/>
        <v>0</v>
      </c>
    </row>
    <row r="268" spans="1:52">
      <c r="A268" s="23" t="str">
        <f>C268&amp;"x"&amp;TEXT(COUNTIF(C$5:C267,C268)+1,0)</f>
        <v>F2x4</v>
      </c>
      <c r="B268" s="24" t="str">
        <f>D268&amp;"x"&amp;TEXT(COUNTIF(D$5:D267,D268)+1,0)</f>
        <v>F2x4</v>
      </c>
      <c r="C268" s="25" t="s">
        <v>444</v>
      </c>
      <c r="D268" s="25" t="s">
        <v>444</v>
      </c>
      <c r="E268" s="130"/>
      <c r="F268" s="25" t="s">
        <v>110</v>
      </c>
      <c r="G268" s="188" t="s">
        <v>936</v>
      </c>
      <c r="H268" s="188" t="s">
        <v>937</v>
      </c>
      <c r="I268" s="188" t="s">
        <v>938</v>
      </c>
      <c r="J268" s="156">
        <v>41412</v>
      </c>
      <c r="K268" s="130"/>
      <c r="L268" s="26"/>
      <c r="M268" s="281" t="str">
        <f t="shared" si="74"/>
        <v>0</v>
      </c>
      <c r="N268" s="26"/>
      <c r="O268" s="186" t="str">
        <f t="shared" si="75"/>
        <v>0</v>
      </c>
      <c r="P268" s="26" t="s">
        <v>49</v>
      </c>
      <c r="Q268" s="26" t="s">
        <v>49</v>
      </c>
      <c r="R268" s="270"/>
      <c r="S268" s="282" t="str">
        <f t="shared" si="76"/>
        <v>F2</v>
      </c>
      <c r="T268" s="153"/>
      <c r="U268" s="27"/>
      <c r="V268" s="27"/>
      <c r="W268" s="271"/>
      <c r="X268" s="27"/>
      <c r="Y268" s="279"/>
      <c r="Z268" s="275">
        <f t="shared" si="77"/>
        <v>7.62</v>
      </c>
      <c r="AA268" s="276"/>
      <c r="AB268" s="276"/>
      <c r="AC268" s="276"/>
      <c r="AD268" s="276"/>
      <c r="AE268" s="276"/>
      <c r="AF268" s="277" t="str">
        <f t="shared" si="78"/>
        <v>NCX19J3</v>
      </c>
      <c r="AG268" s="277" t="str">
        <f t="shared" si="79"/>
        <v>NCX19J3</v>
      </c>
      <c r="AH268" s="277" t="str">
        <f t="shared" si="80"/>
        <v/>
      </c>
      <c r="AI268" s="277" t="str">
        <f t="shared" si="81"/>
        <v/>
      </c>
      <c r="AJ268" s="277" t="str">
        <f t="shared" si="82"/>
        <v/>
      </c>
      <c r="AK268" s="277" t="str">
        <f t="shared" si="83"/>
        <v>F2</v>
      </c>
      <c r="AL268" s="100"/>
      <c r="AT268" s="227" t="str">
        <f t="shared" si="84"/>
        <v>F2</v>
      </c>
      <c r="AU268" s="227" t="str">
        <f t="shared" si="85"/>
        <v>F2</v>
      </c>
      <c r="AW268" s="232">
        <f t="shared" si="86"/>
        <v>0</v>
      </c>
      <c r="AX268" s="232">
        <f t="shared" si="87"/>
        <v>0</v>
      </c>
      <c r="AY268" s="232">
        <f t="shared" si="88"/>
        <v>0</v>
      </c>
      <c r="AZ268" s="232">
        <f t="shared" si="89"/>
        <v>0</v>
      </c>
    </row>
    <row r="269" spans="1:52">
      <c r="A269" s="23" t="str">
        <f>C269&amp;"x"&amp;TEXT(COUNTIF(C$5:C268,C269)+1,0)</f>
        <v>F2x5</v>
      </c>
      <c r="B269" s="24" t="str">
        <f>D269&amp;"x"&amp;TEXT(COUNTIF(D$5:D268,D269)+1,0)</f>
        <v>F2x5</v>
      </c>
      <c r="C269" s="25" t="s">
        <v>444</v>
      </c>
      <c r="D269" s="25" t="s">
        <v>444</v>
      </c>
      <c r="E269" s="130"/>
      <c r="F269" s="25" t="s">
        <v>110</v>
      </c>
      <c r="G269" s="188" t="s">
        <v>939</v>
      </c>
      <c r="H269" s="188" t="s">
        <v>940</v>
      </c>
      <c r="I269" s="188" t="s">
        <v>941</v>
      </c>
      <c r="J269" s="156">
        <v>41668</v>
      </c>
      <c r="K269" s="130"/>
      <c r="L269" s="26"/>
      <c r="M269" s="281" t="str">
        <f t="shared" si="74"/>
        <v>0</v>
      </c>
      <c r="N269" s="26"/>
      <c r="O269" s="186" t="str">
        <f t="shared" si="75"/>
        <v>0</v>
      </c>
      <c r="P269" s="26" t="s">
        <v>448</v>
      </c>
      <c r="Q269" s="26" t="s">
        <v>448</v>
      </c>
      <c r="R269" s="270"/>
      <c r="S269" s="282" t="str">
        <f t="shared" si="76"/>
        <v>F2</v>
      </c>
      <c r="T269" s="153"/>
      <c r="U269" s="27"/>
      <c r="V269" s="27"/>
      <c r="W269" s="271"/>
      <c r="X269" s="27"/>
      <c r="Y269" s="279"/>
      <c r="Z269" s="275">
        <f t="shared" si="77"/>
        <v>6.92</v>
      </c>
      <c r="AA269" s="276"/>
      <c r="AB269" s="276"/>
      <c r="AC269" s="276"/>
      <c r="AD269" s="276"/>
      <c r="AE269" s="276"/>
      <c r="AF269" s="277" t="str">
        <f t="shared" si="78"/>
        <v>NCX19J3</v>
      </c>
      <c r="AG269" s="277" t="str">
        <f t="shared" si="79"/>
        <v>NCX19J3</v>
      </c>
      <c r="AH269" s="277" t="str">
        <f t="shared" si="80"/>
        <v>F3</v>
      </c>
      <c r="AI269" s="277" t="str">
        <f t="shared" si="81"/>
        <v>F3</v>
      </c>
      <c r="AJ269" s="277" t="str">
        <f t="shared" si="82"/>
        <v/>
      </c>
      <c r="AK269" s="277" t="str">
        <f t="shared" si="83"/>
        <v>F2</v>
      </c>
      <c r="AL269" s="100"/>
      <c r="AT269" s="227" t="str">
        <f t="shared" si="84"/>
        <v>F2</v>
      </c>
      <c r="AU269" s="227" t="str">
        <f t="shared" si="85"/>
        <v>F2</v>
      </c>
      <c r="AW269" s="232">
        <f t="shared" si="86"/>
        <v>0</v>
      </c>
      <c r="AX269" s="232">
        <f t="shared" si="87"/>
        <v>0</v>
      </c>
      <c r="AY269" s="232">
        <f t="shared" si="88"/>
        <v>0</v>
      </c>
      <c r="AZ269" s="232">
        <f t="shared" si="89"/>
        <v>0</v>
      </c>
    </row>
    <row r="270" spans="1:52">
      <c r="A270" s="23" t="str">
        <f>C270&amp;"x"&amp;TEXT(COUNTIF(C$5:C269,C270)+1,0)</f>
        <v>F3x1</v>
      </c>
      <c r="B270" s="24" t="str">
        <f>D270&amp;"x"&amp;TEXT(COUNTIF(D$5:D269,D270)+1,0)</f>
        <v>F3x1</v>
      </c>
      <c r="C270" s="25" t="s">
        <v>448</v>
      </c>
      <c r="D270" s="25" t="s">
        <v>448</v>
      </c>
      <c r="E270" s="130"/>
      <c r="F270" s="25" t="s">
        <v>46</v>
      </c>
      <c r="G270" s="188" t="s">
        <v>942</v>
      </c>
      <c r="H270" s="188" t="s">
        <v>795</v>
      </c>
      <c r="I270" s="188" t="s">
        <v>943</v>
      </c>
      <c r="J270" s="156">
        <v>41692</v>
      </c>
      <c r="K270" s="130"/>
      <c r="L270" s="26"/>
      <c r="M270" s="281" t="str">
        <f t="shared" si="74"/>
        <v>0</v>
      </c>
      <c r="N270" s="26"/>
      <c r="O270" s="186" t="str">
        <f t="shared" si="75"/>
        <v>0</v>
      </c>
      <c r="P270" s="26" t="s">
        <v>49</v>
      </c>
      <c r="Q270" s="26" t="s">
        <v>49</v>
      </c>
      <c r="R270" s="270"/>
      <c r="S270" s="282" t="str">
        <f t="shared" si="76"/>
        <v>F3</v>
      </c>
      <c r="T270" s="153"/>
      <c r="U270" s="27"/>
      <c r="V270" s="27"/>
      <c r="W270" s="271"/>
      <c r="X270" s="27"/>
      <c r="Y270" s="279"/>
      <c r="Z270" s="275">
        <f t="shared" si="77"/>
        <v>6.86</v>
      </c>
      <c r="AA270" s="276"/>
      <c r="AB270" s="276"/>
      <c r="AC270" s="276"/>
      <c r="AD270" s="276"/>
      <c r="AE270" s="276"/>
      <c r="AF270" s="277" t="str">
        <f t="shared" si="78"/>
        <v>NCX19J3</v>
      </c>
      <c r="AG270" s="277" t="str">
        <f t="shared" si="79"/>
        <v>NCX19J3</v>
      </c>
      <c r="AH270" s="277" t="str">
        <f t="shared" si="80"/>
        <v/>
      </c>
      <c r="AI270" s="277" t="str">
        <f t="shared" si="81"/>
        <v/>
      </c>
      <c r="AJ270" s="277" t="str">
        <f t="shared" si="82"/>
        <v/>
      </c>
      <c r="AK270" s="277" t="str">
        <f t="shared" si="83"/>
        <v>F3</v>
      </c>
      <c r="AL270" s="100"/>
      <c r="AT270" s="227" t="str">
        <f t="shared" si="84"/>
        <v>F3</v>
      </c>
      <c r="AU270" s="227" t="str">
        <f t="shared" si="85"/>
        <v>F3</v>
      </c>
      <c r="AW270" s="232">
        <f t="shared" si="86"/>
        <v>0</v>
      </c>
      <c r="AX270" s="232">
        <f t="shared" si="87"/>
        <v>0</v>
      </c>
      <c r="AY270" s="232">
        <f t="shared" si="88"/>
        <v>0</v>
      </c>
      <c r="AZ270" s="232">
        <f t="shared" si="89"/>
        <v>0</v>
      </c>
    </row>
    <row r="271" spans="1:52">
      <c r="A271" s="23" t="str">
        <f>C271&amp;"x"&amp;TEXT(COUNTIF(C$5:C270,C271)+1,0)</f>
        <v>F3x2</v>
      </c>
      <c r="B271" s="24" t="str">
        <f>D271&amp;"x"&amp;TEXT(COUNTIF(D$5:D270,D271)+1,0)</f>
        <v>F3x2</v>
      </c>
      <c r="C271" s="25" t="s">
        <v>448</v>
      </c>
      <c r="D271" s="25" t="s">
        <v>448</v>
      </c>
      <c r="E271" s="130"/>
      <c r="F271" s="25" t="s">
        <v>46</v>
      </c>
      <c r="G271" s="188" t="s">
        <v>944</v>
      </c>
      <c r="H271" s="188" t="s">
        <v>945</v>
      </c>
      <c r="I271" s="188" t="s">
        <v>419</v>
      </c>
      <c r="J271" s="156">
        <v>41807</v>
      </c>
      <c r="K271" s="130"/>
      <c r="L271" s="26"/>
      <c r="M271" s="281" t="str">
        <f t="shared" si="74"/>
        <v>0</v>
      </c>
      <c r="N271" s="26"/>
      <c r="O271" s="186" t="str">
        <f t="shared" si="75"/>
        <v>0</v>
      </c>
      <c r="P271" s="26" t="s">
        <v>49</v>
      </c>
      <c r="Q271" s="26" t="s">
        <v>49</v>
      </c>
      <c r="R271" s="270"/>
      <c r="S271" s="282" t="str">
        <f t="shared" si="76"/>
        <v>F3</v>
      </c>
      <c r="T271" s="153"/>
      <c r="U271" s="27"/>
      <c r="V271" s="27"/>
      <c r="W271" s="271"/>
      <c r="X271" s="27"/>
      <c r="Y271" s="279"/>
      <c r="Z271" s="275">
        <f t="shared" si="77"/>
        <v>6.54</v>
      </c>
      <c r="AA271" s="276"/>
      <c r="AB271" s="276"/>
      <c r="AC271" s="276"/>
      <c r="AD271" s="276"/>
      <c r="AE271" s="276"/>
      <c r="AF271" s="277" t="str">
        <f t="shared" si="78"/>
        <v>NCX19J3</v>
      </c>
      <c r="AG271" s="277" t="str">
        <f t="shared" si="79"/>
        <v>NCX19J3</v>
      </c>
      <c r="AH271" s="277" t="str">
        <f t="shared" si="80"/>
        <v/>
      </c>
      <c r="AI271" s="277" t="str">
        <f t="shared" si="81"/>
        <v/>
      </c>
      <c r="AJ271" s="277" t="str">
        <f t="shared" si="82"/>
        <v/>
      </c>
      <c r="AK271" s="277" t="str">
        <f t="shared" si="83"/>
        <v>F3</v>
      </c>
      <c r="AL271" s="100"/>
      <c r="AT271" s="227" t="str">
        <f t="shared" si="84"/>
        <v>F3</v>
      </c>
      <c r="AU271" s="227" t="str">
        <f t="shared" si="85"/>
        <v>F3</v>
      </c>
      <c r="AW271" s="232">
        <f t="shared" si="86"/>
        <v>0</v>
      </c>
      <c r="AX271" s="232">
        <f t="shared" si="87"/>
        <v>0</v>
      </c>
      <c r="AY271" s="232">
        <f t="shared" si="88"/>
        <v>0</v>
      </c>
      <c r="AZ271" s="232">
        <f t="shared" si="89"/>
        <v>0</v>
      </c>
    </row>
    <row r="272" spans="1:52">
      <c r="A272" s="23" t="str">
        <f>C272&amp;"x"&amp;TEXT(COUNTIF(C$5:C271,C272)+1,0)</f>
        <v>F3x3</v>
      </c>
      <c r="B272" s="24" t="str">
        <f>D272&amp;"x"&amp;TEXT(COUNTIF(D$5:D271,D272)+1,0)</f>
        <v>F3x3</v>
      </c>
      <c r="C272" s="25" t="s">
        <v>448</v>
      </c>
      <c r="D272" s="25" t="s">
        <v>448</v>
      </c>
      <c r="E272" s="130"/>
      <c r="F272" s="25" t="s">
        <v>110</v>
      </c>
      <c r="G272" s="188" t="s">
        <v>946</v>
      </c>
      <c r="H272" s="188" t="s">
        <v>947</v>
      </c>
      <c r="I272" s="188" t="s">
        <v>948</v>
      </c>
      <c r="J272" s="156">
        <v>41737</v>
      </c>
      <c r="K272" s="130"/>
      <c r="L272" s="26"/>
      <c r="M272" s="281" t="str">
        <f t="shared" si="74"/>
        <v>0</v>
      </c>
      <c r="N272" s="26"/>
      <c r="O272" s="186" t="str">
        <f t="shared" si="75"/>
        <v>0</v>
      </c>
      <c r="P272" s="26" t="s">
        <v>49</v>
      </c>
      <c r="Q272" s="26" t="s">
        <v>49</v>
      </c>
      <c r="R272" s="270"/>
      <c r="S272" s="282" t="str">
        <f t="shared" si="76"/>
        <v>F3</v>
      </c>
      <c r="T272" s="153"/>
      <c r="U272" s="27"/>
      <c r="V272" s="27"/>
      <c r="W272" s="271"/>
      <c r="X272" s="27"/>
      <c r="Y272" s="279"/>
      <c r="Z272" s="275">
        <f t="shared" si="77"/>
        <v>6.73</v>
      </c>
      <c r="AA272" s="276"/>
      <c r="AB272" s="276"/>
      <c r="AC272" s="276"/>
      <c r="AD272" s="276"/>
      <c r="AE272" s="276"/>
      <c r="AF272" s="277" t="str">
        <f t="shared" si="78"/>
        <v>NCX19J3</v>
      </c>
      <c r="AG272" s="277" t="str">
        <f t="shared" si="79"/>
        <v>NCX19J3</v>
      </c>
      <c r="AH272" s="277" t="str">
        <f t="shared" si="80"/>
        <v/>
      </c>
      <c r="AI272" s="277" t="str">
        <f t="shared" si="81"/>
        <v/>
      </c>
      <c r="AJ272" s="277" t="str">
        <f t="shared" si="82"/>
        <v/>
      </c>
      <c r="AK272" s="277" t="str">
        <f t="shared" si="83"/>
        <v>F3</v>
      </c>
      <c r="AL272" s="100"/>
      <c r="AT272" s="227" t="str">
        <f t="shared" si="84"/>
        <v>F3</v>
      </c>
      <c r="AU272" s="227" t="str">
        <f t="shared" si="85"/>
        <v>F3</v>
      </c>
      <c r="AW272" s="232">
        <f t="shared" si="86"/>
        <v>0</v>
      </c>
      <c r="AX272" s="232">
        <f t="shared" si="87"/>
        <v>0</v>
      </c>
      <c r="AY272" s="232">
        <f t="shared" si="88"/>
        <v>0</v>
      </c>
      <c r="AZ272" s="232">
        <f t="shared" si="89"/>
        <v>0</v>
      </c>
    </row>
    <row r="273" spans="1:52">
      <c r="A273" s="23" t="str">
        <f>C273&amp;"x"&amp;TEXT(COUNTIF(C$5:C272,C273)+1,0)</f>
        <v>F3x4</v>
      </c>
      <c r="B273" s="24" t="str">
        <f>D273&amp;"x"&amp;TEXT(COUNTIF(D$5:D272,D273)+1,0)</f>
        <v>F3x4</v>
      </c>
      <c r="C273" s="25" t="s">
        <v>448</v>
      </c>
      <c r="D273" s="25" t="s">
        <v>448</v>
      </c>
      <c r="E273" s="130"/>
      <c r="F273" s="25" t="s">
        <v>110</v>
      </c>
      <c r="G273" s="188" t="s">
        <v>949</v>
      </c>
      <c r="H273" s="188" t="s">
        <v>950</v>
      </c>
      <c r="I273" s="188" t="s">
        <v>951</v>
      </c>
      <c r="J273" s="156">
        <v>41780</v>
      </c>
      <c r="K273" s="130"/>
      <c r="L273" s="26"/>
      <c r="M273" s="281" t="str">
        <f t="shared" si="74"/>
        <v>0</v>
      </c>
      <c r="N273" s="26"/>
      <c r="O273" s="186" t="str">
        <f t="shared" si="75"/>
        <v>0</v>
      </c>
      <c r="P273" s="26" t="s">
        <v>49</v>
      </c>
      <c r="Q273" s="26" t="s">
        <v>49</v>
      </c>
      <c r="R273" s="270"/>
      <c r="S273" s="282" t="str">
        <f t="shared" si="76"/>
        <v>F3</v>
      </c>
      <c r="T273" s="153"/>
      <c r="U273" s="27"/>
      <c r="V273" s="27"/>
      <c r="W273" s="271"/>
      <c r="X273" s="27"/>
      <c r="Y273" s="279"/>
      <c r="Z273" s="275">
        <f t="shared" si="77"/>
        <v>6.61</v>
      </c>
      <c r="AA273" s="276"/>
      <c r="AB273" s="276"/>
      <c r="AC273" s="276"/>
      <c r="AD273" s="276"/>
      <c r="AE273" s="276"/>
      <c r="AF273" s="277" t="str">
        <f t="shared" si="78"/>
        <v>NCX19J3</v>
      </c>
      <c r="AG273" s="277" t="str">
        <f t="shared" si="79"/>
        <v>NCX19J3</v>
      </c>
      <c r="AH273" s="277" t="str">
        <f t="shared" si="80"/>
        <v/>
      </c>
      <c r="AI273" s="277" t="str">
        <f t="shared" si="81"/>
        <v/>
      </c>
      <c r="AJ273" s="277" t="str">
        <f t="shared" si="82"/>
        <v/>
      </c>
      <c r="AK273" s="277" t="str">
        <f t="shared" si="83"/>
        <v>F3</v>
      </c>
      <c r="AL273" s="100"/>
      <c r="AT273" s="227" t="str">
        <f t="shared" si="84"/>
        <v>F3</v>
      </c>
      <c r="AU273" s="227" t="str">
        <f t="shared" si="85"/>
        <v>F3</v>
      </c>
      <c r="AW273" s="232">
        <f t="shared" si="86"/>
        <v>0</v>
      </c>
      <c r="AX273" s="232">
        <f t="shared" si="87"/>
        <v>0</v>
      </c>
      <c r="AY273" s="232">
        <f t="shared" si="88"/>
        <v>0</v>
      </c>
      <c r="AZ273" s="232">
        <f t="shared" si="89"/>
        <v>0</v>
      </c>
    </row>
    <row r="274" spans="1:52">
      <c r="A274" s="23" t="str">
        <f>C274&amp;"x"&amp;TEXT(COUNTIF(C$5:C273,C274)+1,0)</f>
        <v>F3x5</v>
      </c>
      <c r="B274" s="24" t="str">
        <f>D274&amp;"x"&amp;TEXT(COUNTIF(D$5:D273,D274)+1,0)</f>
        <v>F3x5</v>
      </c>
      <c r="C274" s="25" t="s">
        <v>448</v>
      </c>
      <c r="D274" s="25" t="s">
        <v>448</v>
      </c>
      <c r="E274" s="130"/>
      <c r="F274" s="25" t="s">
        <v>110</v>
      </c>
      <c r="G274" s="188" t="s">
        <v>952</v>
      </c>
      <c r="H274" s="188" t="s">
        <v>953</v>
      </c>
      <c r="I274" s="188" t="s">
        <v>954</v>
      </c>
      <c r="J274" s="156">
        <v>41801</v>
      </c>
      <c r="K274" s="130"/>
      <c r="L274" s="26"/>
      <c r="M274" s="281" t="str">
        <f t="shared" si="74"/>
        <v>0</v>
      </c>
      <c r="N274" s="26"/>
      <c r="O274" s="186" t="str">
        <f t="shared" si="75"/>
        <v>0</v>
      </c>
      <c r="P274" s="26" t="s">
        <v>49</v>
      </c>
      <c r="Q274" s="26" t="s">
        <v>49</v>
      </c>
      <c r="R274" s="270"/>
      <c r="S274" s="282" t="str">
        <f t="shared" si="76"/>
        <v>F3</v>
      </c>
      <c r="T274" s="153"/>
      <c r="U274" s="27"/>
      <c r="V274" s="27"/>
      <c r="W274" s="271"/>
      <c r="X274" s="27"/>
      <c r="Y274" s="279"/>
      <c r="Z274" s="275">
        <f t="shared" si="77"/>
        <v>6.56</v>
      </c>
      <c r="AA274" s="276"/>
      <c r="AB274" s="276"/>
      <c r="AC274" s="276"/>
      <c r="AD274" s="276"/>
      <c r="AE274" s="276"/>
      <c r="AF274" s="277" t="str">
        <f t="shared" si="78"/>
        <v>NCX19J3</v>
      </c>
      <c r="AG274" s="277" t="str">
        <f t="shared" si="79"/>
        <v>NCX19J3</v>
      </c>
      <c r="AH274" s="277" t="str">
        <f t="shared" si="80"/>
        <v/>
      </c>
      <c r="AI274" s="277" t="str">
        <f t="shared" si="81"/>
        <v/>
      </c>
      <c r="AJ274" s="277" t="str">
        <f t="shared" si="82"/>
        <v/>
      </c>
      <c r="AK274" s="277" t="str">
        <f t="shared" si="83"/>
        <v>F3</v>
      </c>
      <c r="AL274" s="100"/>
      <c r="AT274" s="227" t="str">
        <f t="shared" si="84"/>
        <v>F3</v>
      </c>
      <c r="AU274" s="227" t="str">
        <f t="shared" si="85"/>
        <v>F3</v>
      </c>
      <c r="AW274" s="232">
        <f t="shared" si="86"/>
        <v>0</v>
      </c>
      <c r="AX274" s="232">
        <f t="shared" si="87"/>
        <v>0</v>
      </c>
      <c r="AY274" s="232">
        <f t="shared" si="88"/>
        <v>0</v>
      </c>
      <c r="AZ274" s="232">
        <f t="shared" si="89"/>
        <v>0</v>
      </c>
    </row>
    <row r="275" spans="1:52">
      <c r="A275" s="23" t="str">
        <f>C275&amp;"x"&amp;TEXT(COUNTIF(C$5:C274,C275)+1,0)</f>
        <v>F4x1</v>
      </c>
      <c r="B275" s="24" t="str">
        <f>D275&amp;"x"&amp;TEXT(COUNTIF(D$5:D274,D275)+1,0)</f>
        <v>F4x1</v>
      </c>
      <c r="C275" s="25" t="s">
        <v>452</v>
      </c>
      <c r="D275" s="25" t="s">
        <v>452</v>
      </c>
      <c r="E275" s="130"/>
      <c r="F275" s="25" t="s">
        <v>46</v>
      </c>
      <c r="G275" s="188" t="s">
        <v>955</v>
      </c>
      <c r="H275" s="188" t="s">
        <v>956</v>
      </c>
      <c r="I275" s="188" t="s">
        <v>957</v>
      </c>
      <c r="J275" s="156">
        <v>41822</v>
      </c>
      <c r="K275" s="130"/>
      <c r="L275" s="26"/>
      <c r="M275" s="281" t="str">
        <f t="shared" si="74"/>
        <v>0</v>
      </c>
      <c r="N275" s="26"/>
      <c r="O275" s="186" t="str">
        <f t="shared" si="75"/>
        <v>0</v>
      </c>
      <c r="P275" s="26" t="s">
        <v>49</v>
      </c>
      <c r="Q275" s="26" t="s">
        <v>49</v>
      </c>
      <c r="R275" s="270"/>
      <c r="S275" s="282" t="str">
        <f t="shared" si="76"/>
        <v>F4</v>
      </c>
      <c r="T275" s="153"/>
      <c r="U275" s="27"/>
      <c r="V275" s="27"/>
      <c r="W275" s="271"/>
      <c r="X275" s="27"/>
      <c r="Y275" s="279"/>
      <c r="Z275" s="275">
        <f t="shared" si="77"/>
        <v>6.5</v>
      </c>
      <c r="AA275" s="276"/>
      <c r="AB275" s="276"/>
      <c r="AC275" s="276"/>
      <c r="AD275" s="276"/>
      <c r="AE275" s="276"/>
      <c r="AF275" s="277" t="str">
        <f t="shared" si="78"/>
        <v>NCX19J3</v>
      </c>
      <c r="AG275" s="277" t="str">
        <f t="shared" si="79"/>
        <v>NCX19J3</v>
      </c>
      <c r="AH275" s="277" t="str">
        <f t="shared" si="80"/>
        <v/>
      </c>
      <c r="AI275" s="277" t="str">
        <f t="shared" si="81"/>
        <v/>
      </c>
      <c r="AJ275" s="277" t="str">
        <f t="shared" si="82"/>
        <v/>
      </c>
      <c r="AK275" s="277" t="str">
        <f t="shared" si="83"/>
        <v>F4</v>
      </c>
      <c r="AL275" s="100"/>
      <c r="AT275" s="227" t="str">
        <f t="shared" si="84"/>
        <v>F4</v>
      </c>
      <c r="AU275" s="227" t="str">
        <f t="shared" si="85"/>
        <v>F4</v>
      </c>
      <c r="AW275" s="232">
        <f t="shared" si="86"/>
        <v>0</v>
      </c>
      <c r="AX275" s="232">
        <f t="shared" si="87"/>
        <v>0</v>
      </c>
      <c r="AY275" s="232">
        <f t="shared" si="88"/>
        <v>0</v>
      </c>
      <c r="AZ275" s="232">
        <f t="shared" si="89"/>
        <v>0</v>
      </c>
    </row>
    <row r="276" spans="1:52">
      <c r="A276" s="23" t="str">
        <f>C276&amp;"x"&amp;TEXT(COUNTIF(C$5:C275,C276)+1,0)</f>
        <v>F4x2</v>
      </c>
      <c r="B276" s="24" t="str">
        <f>D276&amp;"x"&amp;TEXT(COUNTIF(D$5:D275,D276)+1,0)</f>
        <v>F4x2</v>
      </c>
      <c r="C276" s="25" t="s">
        <v>452</v>
      </c>
      <c r="D276" s="25" t="s">
        <v>452</v>
      </c>
      <c r="E276" s="130"/>
      <c r="F276" s="25" t="s">
        <v>46</v>
      </c>
      <c r="G276" s="188" t="s">
        <v>958</v>
      </c>
      <c r="H276" s="188" t="s">
        <v>959</v>
      </c>
      <c r="I276" s="188" t="s">
        <v>960</v>
      </c>
      <c r="J276" s="156">
        <v>41901</v>
      </c>
      <c r="K276" s="130"/>
      <c r="L276" s="26"/>
      <c r="M276" s="281" t="str">
        <f t="shared" si="74"/>
        <v>0</v>
      </c>
      <c r="N276" s="26"/>
      <c r="O276" s="186" t="str">
        <f t="shared" si="75"/>
        <v>0</v>
      </c>
      <c r="P276" s="26" t="s">
        <v>49</v>
      </c>
      <c r="Q276" s="26" t="s">
        <v>49</v>
      </c>
      <c r="R276" s="270"/>
      <c r="S276" s="282" t="str">
        <f t="shared" si="76"/>
        <v>F4</v>
      </c>
      <c r="T276" s="153"/>
      <c r="U276" s="27"/>
      <c r="V276" s="27"/>
      <c r="W276" s="271"/>
      <c r="X276" s="27"/>
      <c r="Y276" s="279"/>
      <c r="Z276" s="275">
        <f t="shared" si="77"/>
        <v>6.28</v>
      </c>
      <c r="AA276" s="276"/>
      <c r="AB276" s="276"/>
      <c r="AC276" s="276"/>
      <c r="AD276" s="276"/>
      <c r="AE276" s="276"/>
      <c r="AF276" s="277" t="str">
        <f t="shared" si="78"/>
        <v>NCX19J3</v>
      </c>
      <c r="AG276" s="277" t="str">
        <f t="shared" si="79"/>
        <v>NCX19J3</v>
      </c>
      <c r="AH276" s="277" t="str">
        <f t="shared" si="80"/>
        <v/>
      </c>
      <c r="AI276" s="277" t="str">
        <f t="shared" si="81"/>
        <v/>
      </c>
      <c r="AJ276" s="277" t="str">
        <f t="shared" si="82"/>
        <v/>
      </c>
      <c r="AK276" s="277" t="str">
        <f t="shared" si="83"/>
        <v>F4</v>
      </c>
      <c r="AL276" s="100"/>
      <c r="AT276" s="227" t="str">
        <f t="shared" si="84"/>
        <v>F4</v>
      </c>
      <c r="AU276" s="227" t="str">
        <f t="shared" si="85"/>
        <v>F4</v>
      </c>
      <c r="AW276" s="232">
        <f t="shared" si="86"/>
        <v>0</v>
      </c>
      <c r="AX276" s="232">
        <f t="shared" si="87"/>
        <v>0</v>
      </c>
      <c r="AY276" s="232">
        <f t="shared" si="88"/>
        <v>0</v>
      </c>
      <c r="AZ276" s="232">
        <f t="shared" si="89"/>
        <v>0</v>
      </c>
    </row>
    <row r="277" spans="1:52">
      <c r="A277" s="23" t="str">
        <f>C277&amp;"x"&amp;TEXT(COUNTIF(C$5:C276,C277)+1,0)</f>
        <v>F4x3</v>
      </c>
      <c r="B277" s="24" t="str">
        <f>D277&amp;"x"&amp;TEXT(COUNTIF(D$5:D276,D277)+1,0)</f>
        <v>F4x3</v>
      </c>
      <c r="C277" s="25" t="s">
        <v>452</v>
      </c>
      <c r="D277" s="25" t="s">
        <v>452</v>
      </c>
      <c r="E277" s="130"/>
      <c r="F277" s="25" t="s">
        <v>46</v>
      </c>
      <c r="G277" s="188" t="s">
        <v>961</v>
      </c>
      <c r="H277" s="188" t="s">
        <v>962</v>
      </c>
      <c r="I277" s="188" t="s">
        <v>963</v>
      </c>
      <c r="J277" s="156">
        <v>42021</v>
      </c>
      <c r="K277" s="130"/>
      <c r="L277" s="26"/>
      <c r="M277" s="281" t="str">
        <f t="shared" si="74"/>
        <v>0</v>
      </c>
      <c r="N277" s="26"/>
      <c r="O277" s="186" t="str">
        <f t="shared" si="75"/>
        <v>0</v>
      </c>
      <c r="P277" s="26" t="s">
        <v>49</v>
      </c>
      <c r="Q277" s="26" t="s">
        <v>49</v>
      </c>
      <c r="R277" s="270"/>
      <c r="S277" s="282" t="str">
        <f t="shared" si="76"/>
        <v>F4</v>
      </c>
      <c r="T277" s="153"/>
      <c r="U277" s="27"/>
      <c r="V277" s="27"/>
      <c r="W277" s="271"/>
      <c r="X277" s="27"/>
      <c r="Y277" s="279"/>
      <c r="Z277" s="275">
        <f t="shared" si="77"/>
        <v>5.95</v>
      </c>
      <c r="AA277" s="276"/>
      <c r="AB277" s="276"/>
      <c r="AC277" s="276"/>
      <c r="AD277" s="276"/>
      <c r="AE277" s="276"/>
      <c r="AF277" s="277" t="str">
        <f t="shared" si="78"/>
        <v>NCX19J3</v>
      </c>
      <c r="AG277" s="277" t="str">
        <f t="shared" si="79"/>
        <v>NCX19J3</v>
      </c>
      <c r="AH277" s="277" t="str">
        <f t="shared" si="80"/>
        <v/>
      </c>
      <c r="AI277" s="277" t="str">
        <f t="shared" si="81"/>
        <v/>
      </c>
      <c r="AJ277" s="277" t="str">
        <f t="shared" si="82"/>
        <v/>
      </c>
      <c r="AK277" s="277" t="str">
        <f t="shared" si="83"/>
        <v>F4</v>
      </c>
      <c r="AL277" s="100"/>
      <c r="AT277" s="227" t="str">
        <f t="shared" si="84"/>
        <v>F4</v>
      </c>
      <c r="AU277" s="227" t="str">
        <f t="shared" si="85"/>
        <v>F4</v>
      </c>
      <c r="AW277" s="232">
        <f t="shared" si="86"/>
        <v>0</v>
      </c>
      <c r="AX277" s="232">
        <f t="shared" si="87"/>
        <v>0</v>
      </c>
      <c r="AY277" s="232">
        <f t="shared" si="88"/>
        <v>0</v>
      </c>
      <c r="AZ277" s="232">
        <f t="shared" si="89"/>
        <v>0</v>
      </c>
    </row>
    <row r="278" spans="1:52">
      <c r="A278" s="23" t="str">
        <f>C278&amp;"x"&amp;TEXT(COUNTIF(C$5:C277,C278)+1,0)</f>
        <v>F4x4</v>
      </c>
      <c r="B278" s="24" t="str">
        <f>D278&amp;"x"&amp;TEXT(COUNTIF(D$5:D277,D278)+1,0)</f>
        <v>F4x4</v>
      </c>
      <c r="C278" s="25" t="s">
        <v>452</v>
      </c>
      <c r="D278" s="25" t="s">
        <v>452</v>
      </c>
      <c r="E278" s="130"/>
      <c r="F278" s="25" t="s">
        <v>110</v>
      </c>
      <c r="G278" s="188" t="s">
        <v>964</v>
      </c>
      <c r="H278" s="188" t="s">
        <v>965</v>
      </c>
      <c r="I278" s="188" t="s">
        <v>966</v>
      </c>
      <c r="J278" s="156">
        <v>41832</v>
      </c>
      <c r="K278" s="130"/>
      <c r="L278" s="26"/>
      <c r="M278" s="281" t="str">
        <f t="shared" si="74"/>
        <v>0</v>
      </c>
      <c r="N278" s="26"/>
      <c r="O278" s="186" t="str">
        <f t="shared" si="75"/>
        <v>0</v>
      </c>
      <c r="P278" s="26" t="s">
        <v>49</v>
      </c>
      <c r="Q278" s="26" t="s">
        <v>49</v>
      </c>
      <c r="R278" s="270"/>
      <c r="S278" s="282" t="str">
        <f t="shared" si="76"/>
        <v>F4</v>
      </c>
      <c r="T278" s="153"/>
      <c r="U278" s="27"/>
      <c r="V278" s="27"/>
      <c r="W278" s="271"/>
      <c r="X278" s="27"/>
      <c r="Y278" s="279"/>
      <c r="Z278" s="275">
        <f t="shared" si="77"/>
        <v>6.47</v>
      </c>
      <c r="AA278" s="276"/>
      <c r="AB278" s="276"/>
      <c r="AC278" s="276"/>
      <c r="AD278" s="276"/>
      <c r="AE278" s="276"/>
      <c r="AF278" s="277" t="str">
        <f t="shared" si="78"/>
        <v>NCX19J3</v>
      </c>
      <c r="AG278" s="277" t="str">
        <f t="shared" si="79"/>
        <v>NCX19J3</v>
      </c>
      <c r="AH278" s="277" t="str">
        <f t="shared" si="80"/>
        <v/>
      </c>
      <c r="AI278" s="277" t="str">
        <f t="shared" si="81"/>
        <v/>
      </c>
      <c r="AJ278" s="277" t="str">
        <f t="shared" si="82"/>
        <v/>
      </c>
      <c r="AK278" s="277" t="str">
        <f t="shared" si="83"/>
        <v>F4</v>
      </c>
      <c r="AL278" s="100"/>
      <c r="AT278" s="227" t="str">
        <f t="shared" si="84"/>
        <v>F4</v>
      </c>
      <c r="AU278" s="227" t="str">
        <f t="shared" si="85"/>
        <v>F4</v>
      </c>
      <c r="AW278" s="232">
        <f t="shared" si="86"/>
        <v>0</v>
      </c>
      <c r="AX278" s="232">
        <f t="shared" si="87"/>
        <v>0</v>
      </c>
      <c r="AY278" s="232">
        <f t="shared" si="88"/>
        <v>0</v>
      </c>
      <c r="AZ278" s="232">
        <f t="shared" si="89"/>
        <v>0</v>
      </c>
    </row>
    <row r="279" spans="1:52">
      <c r="A279" s="23" t="str">
        <f>C279&amp;"x"&amp;TEXT(COUNTIF(C$5:C278,C279)+1,0)</f>
        <v>F4x5</v>
      </c>
      <c r="B279" s="24" t="str">
        <f>D279&amp;"x"&amp;TEXT(COUNTIF(D$5:D278,D279)+1,0)</f>
        <v>F4x5</v>
      </c>
      <c r="C279" s="25" t="s">
        <v>452</v>
      </c>
      <c r="D279" s="25" t="s">
        <v>452</v>
      </c>
      <c r="E279" s="130"/>
      <c r="F279" s="25" t="s">
        <v>110</v>
      </c>
      <c r="G279" s="188" t="s">
        <v>967</v>
      </c>
      <c r="H279" s="188" t="s">
        <v>968</v>
      </c>
      <c r="I279" s="188" t="s">
        <v>969</v>
      </c>
      <c r="J279" s="156">
        <v>42091</v>
      </c>
      <c r="K279" s="130"/>
      <c r="L279" s="26"/>
      <c r="M279" s="281" t="str">
        <f t="shared" si="74"/>
        <v>0</v>
      </c>
      <c r="N279" s="26"/>
      <c r="O279" s="186" t="str">
        <f t="shared" si="75"/>
        <v>0</v>
      </c>
      <c r="P279" s="26" t="s">
        <v>49</v>
      </c>
      <c r="Q279" s="26" t="s">
        <v>49</v>
      </c>
      <c r="R279" s="270"/>
      <c r="S279" s="282" t="str">
        <f t="shared" si="76"/>
        <v>F4</v>
      </c>
      <c r="T279" s="153"/>
      <c r="U279" s="27"/>
      <c r="V279" s="27"/>
      <c r="W279" s="271"/>
      <c r="X279" s="27"/>
      <c r="Y279" s="279"/>
      <c r="Z279" s="275">
        <f t="shared" si="77"/>
        <v>5.76</v>
      </c>
      <c r="AA279" s="276"/>
      <c r="AB279" s="276"/>
      <c r="AC279" s="276"/>
      <c r="AD279" s="276"/>
      <c r="AE279" s="276"/>
      <c r="AF279" s="277" t="str">
        <f t="shared" si="78"/>
        <v>NCX19J3</v>
      </c>
      <c r="AG279" s="277" t="str">
        <f t="shared" si="79"/>
        <v>NCX19J3</v>
      </c>
      <c r="AH279" s="277" t="str">
        <f t="shared" si="80"/>
        <v/>
      </c>
      <c r="AI279" s="277" t="str">
        <f t="shared" si="81"/>
        <v/>
      </c>
      <c r="AJ279" s="277" t="str">
        <f t="shared" si="82"/>
        <v/>
      </c>
      <c r="AK279" s="277" t="str">
        <f t="shared" si="83"/>
        <v>F4</v>
      </c>
      <c r="AL279" s="100"/>
      <c r="AT279" s="227" t="str">
        <f t="shared" si="84"/>
        <v>F4</v>
      </c>
      <c r="AU279" s="227" t="str">
        <f t="shared" si="85"/>
        <v>F4</v>
      </c>
      <c r="AW279" s="232">
        <f t="shared" si="86"/>
        <v>0</v>
      </c>
      <c r="AX279" s="232">
        <f t="shared" si="87"/>
        <v>0</v>
      </c>
      <c r="AY279" s="232">
        <f t="shared" si="88"/>
        <v>0</v>
      </c>
      <c r="AZ279" s="232">
        <f t="shared" si="89"/>
        <v>0</v>
      </c>
    </row>
    <row r="280" spans="1:52">
      <c r="A280" s="23" t="str">
        <f>C280&amp;"x"&amp;TEXT(COUNTIF(C$5:C279,C280)+1,0)</f>
        <v>x1</v>
      </c>
      <c r="B280" s="24" t="str">
        <f>D280&amp;"x"&amp;TEXT(COUNTIF(D$5:D279,D280)+1,0)</f>
        <v>x1</v>
      </c>
      <c r="C280" s="25"/>
      <c r="D280" s="25"/>
      <c r="E280" s="130"/>
      <c r="F280" s="25" t="s">
        <v>46</v>
      </c>
      <c r="G280" s="188" t="s">
        <v>970</v>
      </c>
      <c r="H280" s="188" t="s">
        <v>971</v>
      </c>
      <c r="I280" s="188" t="s">
        <v>972</v>
      </c>
      <c r="J280" s="156">
        <v>27565</v>
      </c>
      <c r="K280" s="130"/>
      <c r="L280" s="26"/>
      <c r="M280" s="281" t="str">
        <f t="shared" si="74"/>
        <v>0</v>
      </c>
      <c r="N280" s="26"/>
      <c r="O280" s="186" t="str">
        <f t="shared" si="75"/>
        <v>0</v>
      </c>
      <c r="P280" s="26" t="s">
        <v>49</v>
      </c>
      <c r="Q280" s="26" t="s">
        <v>49</v>
      </c>
      <c r="R280" s="270"/>
      <c r="S280" s="282" t="str">
        <f t="shared" si="76"/>
        <v/>
      </c>
      <c r="T280" s="153"/>
      <c r="U280" s="27"/>
      <c r="V280" s="27"/>
      <c r="W280" s="271"/>
      <c r="X280" s="27"/>
      <c r="Y280" s="279"/>
      <c r="Z280" s="275">
        <f t="shared" si="77"/>
        <v>45.53</v>
      </c>
      <c r="AA280" s="276"/>
      <c r="AB280" s="276"/>
      <c r="AC280" s="276"/>
      <c r="AD280" s="276"/>
      <c r="AE280" s="276"/>
      <c r="AF280" s="277" t="str">
        <f t="shared" si="78"/>
        <v>NCX19J3</v>
      </c>
      <c r="AG280" s="277" t="str">
        <f t="shared" si="79"/>
        <v>NCX19J3</v>
      </c>
      <c r="AH280" s="277" t="str">
        <f t="shared" si="80"/>
        <v/>
      </c>
      <c r="AI280" s="277" t="str">
        <f t="shared" si="81"/>
        <v/>
      </c>
      <c r="AJ280" s="277" t="str">
        <f t="shared" si="82"/>
        <v/>
      </c>
      <c r="AK280" s="277" t="str">
        <f t="shared" si="83"/>
        <v/>
      </c>
      <c r="AL280" s="100"/>
      <c r="AT280" s="227" t="str">
        <f t="shared" si="84"/>
        <v/>
      </c>
      <c r="AU280" s="227" t="str">
        <f t="shared" si="85"/>
        <v/>
      </c>
      <c r="AW280" s="232">
        <f t="shared" si="86"/>
        <v>0</v>
      </c>
      <c r="AX280" s="232">
        <f t="shared" si="87"/>
        <v>0</v>
      </c>
      <c r="AY280" s="232">
        <f t="shared" si="88"/>
        <v>0</v>
      </c>
      <c r="AZ280" s="232">
        <f t="shared" si="89"/>
        <v>0</v>
      </c>
    </row>
    <row r="281" spans="1:52">
      <c r="A281" s="23" t="str">
        <f>C281&amp;"x"&amp;TEXT(COUNTIF(C$5:C280,C281)+1,0)</f>
        <v>x1</v>
      </c>
      <c r="B281" s="24" t="str">
        <f>D281&amp;"x"&amp;TEXT(COUNTIF(D$5:D280,D281)+1,0)</f>
        <v>x1</v>
      </c>
      <c r="C281" s="25"/>
      <c r="D281" s="25"/>
      <c r="E281" s="130"/>
      <c r="F281" s="25" t="s">
        <v>46</v>
      </c>
      <c r="G281" s="188" t="s">
        <v>973</v>
      </c>
      <c r="H281" s="188" t="s">
        <v>974</v>
      </c>
      <c r="I281" s="188" t="s">
        <v>975</v>
      </c>
      <c r="J281" s="156">
        <v>28346</v>
      </c>
      <c r="K281" s="130"/>
      <c r="L281" s="26"/>
      <c r="M281" s="281" t="str">
        <f t="shared" si="74"/>
        <v>0</v>
      </c>
      <c r="N281" s="26"/>
      <c r="O281" s="186" t="str">
        <f t="shared" si="75"/>
        <v>0</v>
      </c>
      <c r="P281" s="26" t="s">
        <v>49</v>
      </c>
      <c r="Q281" s="26" t="s">
        <v>49</v>
      </c>
      <c r="R281" s="270"/>
      <c r="S281" s="282" t="str">
        <f t="shared" si="76"/>
        <v/>
      </c>
      <c r="T281" s="153"/>
      <c r="U281" s="27"/>
      <c r="V281" s="27"/>
      <c r="W281" s="271"/>
      <c r="X281" s="27"/>
      <c r="Y281" s="279"/>
      <c r="Z281" s="275">
        <f t="shared" si="77"/>
        <v>43.39</v>
      </c>
      <c r="AA281" s="276"/>
      <c r="AB281" s="276"/>
      <c r="AC281" s="276"/>
      <c r="AD281" s="276"/>
      <c r="AE281" s="276"/>
      <c r="AF281" s="277" t="str">
        <f t="shared" si="78"/>
        <v>NCX19J3</v>
      </c>
      <c r="AG281" s="277" t="str">
        <f t="shared" si="79"/>
        <v>NCX19J3</v>
      </c>
      <c r="AH281" s="277" t="str">
        <f t="shared" si="80"/>
        <v/>
      </c>
      <c r="AI281" s="277" t="str">
        <f t="shared" si="81"/>
        <v/>
      </c>
      <c r="AJ281" s="277" t="str">
        <f t="shared" si="82"/>
        <v/>
      </c>
      <c r="AK281" s="277" t="str">
        <f t="shared" si="83"/>
        <v/>
      </c>
      <c r="AL281" s="100"/>
      <c r="AT281" s="227" t="str">
        <f t="shared" si="84"/>
        <v/>
      </c>
      <c r="AU281" s="227" t="str">
        <f t="shared" si="85"/>
        <v/>
      </c>
      <c r="AW281" s="232">
        <f t="shared" si="86"/>
        <v>0</v>
      </c>
      <c r="AX281" s="232">
        <f t="shared" si="87"/>
        <v>0</v>
      </c>
      <c r="AY281" s="232">
        <f t="shared" si="88"/>
        <v>0</v>
      </c>
      <c r="AZ281" s="232">
        <f t="shared" si="89"/>
        <v>0</v>
      </c>
    </row>
    <row r="282" spans="1:52">
      <c r="A282" s="23" t="str">
        <f>C282&amp;"x"&amp;TEXT(COUNTIF(C$5:C281,C282)+1,0)</f>
        <v>x1</v>
      </c>
      <c r="B282" s="24" t="str">
        <f>D282&amp;"x"&amp;TEXT(COUNTIF(D$5:D281,D282)+1,0)</f>
        <v>x1</v>
      </c>
      <c r="C282" s="25"/>
      <c r="D282" s="25"/>
      <c r="E282" s="130"/>
      <c r="F282" s="25" t="s">
        <v>46</v>
      </c>
      <c r="G282" s="188" t="s">
        <v>976</v>
      </c>
      <c r="H282" s="188" t="s">
        <v>977</v>
      </c>
      <c r="I282" s="188" t="s">
        <v>236</v>
      </c>
      <c r="J282" s="156">
        <v>30344</v>
      </c>
      <c r="K282" s="130"/>
      <c r="L282" s="26"/>
      <c r="M282" s="281" t="str">
        <f t="shared" si="74"/>
        <v>0</v>
      </c>
      <c r="N282" s="26"/>
      <c r="O282" s="186" t="str">
        <f t="shared" si="75"/>
        <v>0</v>
      </c>
      <c r="P282" s="26" t="s">
        <v>49</v>
      </c>
      <c r="Q282" s="26" t="s">
        <v>49</v>
      </c>
      <c r="R282" s="270"/>
      <c r="S282" s="282" t="str">
        <f t="shared" si="76"/>
        <v/>
      </c>
      <c r="T282" s="153"/>
      <c r="U282" s="27"/>
      <c r="V282" s="27"/>
      <c r="W282" s="271"/>
      <c r="X282" s="27"/>
      <c r="Y282" s="279"/>
      <c r="Z282" s="275">
        <f t="shared" si="77"/>
        <v>37.92</v>
      </c>
      <c r="AA282" s="276"/>
      <c r="AB282" s="276"/>
      <c r="AC282" s="276"/>
      <c r="AD282" s="276"/>
      <c r="AE282" s="276"/>
      <c r="AF282" s="277" t="str">
        <f t="shared" si="78"/>
        <v>NCX19J3</v>
      </c>
      <c r="AG282" s="277" t="str">
        <f t="shared" si="79"/>
        <v>NCX19J3</v>
      </c>
      <c r="AH282" s="277" t="str">
        <f t="shared" si="80"/>
        <v/>
      </c>
      <c r="AI282" s="277" t="str">
        <f t="shared" si="81"/>
        <v/>
      </c>
      <c r="AJ282" s="277" t="str">
        <f t="shared" si="82"/>
        <v/>
      </c>
      <c r="AK282" s="277" t="str">
        <f t="shared" si="83"/>
        <v/>
      </c>
      <c r="AL282" s="100"/>
      <c r="AT282" s="227" t="str">
        <f t="shared" si="84"/>
        <v/>
      </c>
      <c r="AU282" s="227" t="str">
        <f t="shared" si="85"/>
        <v/>
      </c>
      <c r="AW282" s="232">
        <f t="shared" si="86"/>
        <v>0</v>
      </c>
      <c r="AX282" s="232">
        <f t="shared" si="87"/>
        <v>0</v>
      </c>
      <c r="AY282" s="232">
        <f t="shared" si="88"/>
        <v>0</v>
      </c>
      <c r="AZ282" s="232">
        <f t="shared" si="89"/>
        <v>0</v>
      </c>
    </row>
    <row r="283" spans="1:52">
      <c r="A283" s="23" t="str">
        <f>C283&amp;"x"&amp;TEXT(COUNTIF(C$5:C282,C283)+1,0)</f>
        <v>x1</v>
      </c>
      <c r="B283" s="24" t="str">
        <f>D283&amp;"x"&amp;TEXT(COUNTIF(D$5:D282,D283)+1,0)</f>
        <v>x1</v>
      </c>
      <c r="C283" s="25"/>
      <c r="D283" s="25"/>
      <c r="E283" s="130"/>
      <c r="F283" s="25" t="s">
        <v>46</v>
      </c>
      <c r="G283" s="188" t="s">
        <v>978</v>
      </c>
      <c r="H283" s="188" t="s">
        <v>979</v>
      </c>
      <c r="I283" s="188" t="s">
        <v>980</v>
      </c>
      <c r="J283" s="156">
        <v>31375</v>
      </c>
      <c r="K283" s="130"/>
      <c r="L283" s="26"/>
      <c r="M283" s="281" t="str">
        <f t="shared" si="74"/>
        <v>0</v>
      </c>
      <c r="N283" s="26"/>
      <c r="O283" s="186" t="str">
        <f t="shared" si="75"/>
        <v>0</v>
      </c>
      <c r="P283" s="26" t="s">
        <v>49</v>
      </c>
      <c r="Q283" s="26" t="s">
        <v>49</v>
      </c>
      <c r="R283" s="270"/>
      <c r="S283" s="282" t="str">
        <f t="shared" si="76"/>
        <v/>
      </c>
      <c r="T283" s="153"/>
      <c r="U283" s="27"/>
      <c r="V283" s="27"/>
      <c r="W283" s="271"/>
      <c r="X283" s="27"/>
      <c r="Y283" s="279"/>
      <c r="Z283" s="275">
        <f t="shared" si="77"/>
        <v>35.1</v>
      </c>
      <c r="AA283" s="276"/>
      <c r="AB283" s="276"/>
      <c r="AC283" s="276"/>
      <c r="AD283" s="276"/>
      <c r="AE283" s="276"/>
      <c r="AF283" s="277" t="str">
        <f t="shared" si="78"/>
        <v>NCX19J3</v>
      </c>
      <c r="AG283" s="277" t="str">
        <f t="shared" si="79"/>
        <v>NCX19J3</v>
      </c>
      <c r="AH283" s="277" t="str">
        <f t="shared" si="80"/>
        <v/>
      </c>
      <c r="AI283" s="277" t="str">
        <f t="shared" si="81"/>
        <v/>
      </c>
      <c r="AJ283" s="277" t="str">
        <f t="shared" si="82"/>
        <v/>
      </c>
      <c r="AK283" s="277" t="str">
        <f t="shared" si="83"/>
        <v/>
      </c>
      <c r="AL283" s="100"/>
      <c r="AT283" s="227" t="str">
        <f t="shared" si="84"/>
        <v/>
      </c>
      <c r="AU283" s="227" t="str">
        <f t="shared" si="85"/>
        <v/>
      </c>
      <c r="AW283" s="232">
        <f t="shared" si="86"/>
        <v>0</v>
      </c>
      <c r="AX283" s="232">
        <f t="shared" si="87"/>
        <v>0</v>
      </c>
      <c r="AY283" s="232">
        <f t="shared" si="88"/>
        <v>0</v>
      </c>
      <c r="AZ283" s="232">
        <f t="shared" si="89"/>
        <v>0</v>
      </c>
    </row>
    <row r="284" spans="1:52">
      <c r="A284" s="23" t="str">
        <f>C284&amp;"x"&amp;TEXT(COUNTIF(C$5:C283,C284)+1,0)</f>
        <v>x1</v>
      </c>
      <c r="B284" s="24" t="str">
        <f>D284&amp;"x"&amp;TEXT(COUNTIF(D$5:D283,D284)+1,0)</f>
        <v>x1</v>
      </c>
      <c r="C284" s="25"/>
      <c r="D284" s="25"/>
      <c r="E284" s="130"/>
      <c r="F284" s="25" t="s">
        <v>46</v>
      </c>
      <c r="G284" s="188" t="s">
        <v>981</v>
      </c>
      <c r="H284" s="188" t="s">
        <v>982</v>
      </c>
      <c r="I284" s="188" t="s">
        <v>983</v>
      </c>
      <c r="J284" s="156">
        <v>32045</v>
      </c>
      <c r="K284" s="130"/>
      <c r="L284" s="26"/>
      <c r="M284" s="281" t="str">
        <f t="shared" si="74"/>
        <v>0</v>
      </c>
      <c r="N284" s="26"/>
      <c r="O284" s="186" t="str">
        <f t="shared" si="75"/>
        <v>0</v>
      </c>
      <c r="P284" s="26" t="s">
        <v>49</v>
      </c>
      <c r="Q284" s="26" t="s">
        <v>49</v>
      </c>
      <c r="R284" s="270"/>
      <c r="S284" s="282" t="str">
        <f t="shared" si="76"/>
        <v/>
      </c>
      <c r="T284" s="153"/>
      <c r="U284" s="27"/>
      <c r="V284" s="27"/>
      <c r="W284" s="271"/>
      <c r="X284" s="27"/>
      <c r="Y284" s="279"/>
      <c r="Z284" s="275">
        <f t="shared" si="77"/>
        <v>33.270000000000003</v>
      </c>
      <c r="AA284" s="276"/>
      <c r="AB284" s="276"/>
      <c r="AC284" s="276"/>
      <c r="AD284" s="276"/>
      <c r="AE284" s="276"/>
      <c r="AF284" s="277" t="str">
        <f t="shared" si="78"/>
        <v>NCX19J3</v>
      </c>
      <c r="AG284" s="277" t="str">
        <f t="shared" si="79"/>
        <v>NCX19J3</v>
      </c>
      <c r="AH284" s="277" t="str">
        <f t="shared" si="80"/>
        <v/>
      </c>
      <c r="AI284" s="277" t="str">
        <f t="shared" si="81"/>
        <v/>
      </c>
      <c r="AJ284" s="277" t="str">
        <f t="shared" si="82"/>
        <v/>
      </c>
      <c r="AK284" s="277" t="str">
        <f t="shared" si="83"/>
        <v/>
      </c>
      <c r="AL284" s="100"/>
      <c r="AT284" s="227" t="str">
        <f t="shared" si="84"/>
        <v/>
      </c>
      <c r="AU284" s="227" t="str">
        <f t="shared" si="85"/>
        <v/>
      </c>
      <c r="AW284" s="232">
        <f t="shared" si="86"/>
        <v>0</v>
      </c>
      <c r="AX284" s="232">
        <f t="shared" si="87"/>
        <v>0</v>
      </c>
      <c r="AY284" s="232">
        <f t="shared" si="88"/>
        <v>0</v>
      </c>
      <c r="AZ284" s="232">
        <f t="shared" si="89"/>
        <v>0</v>
      </c>
    </row>
    <row r="285" spans="1:52">
      <c r="A285" s="23" t="str">
        <f>C285&amp;"x"&amp;TEXT(COUNTIF(C$5:C284,C285)+1,0)</f>
        <v>x1</v>
      </c>
      <c r="B285" s="24" t="str">
        <f>D285&amp;"x"&amp;TEXT(COUNTIF(D$5:D284,D285)+1,0)</f>
        <v>x1</v>
      </c>
      <c r="C285" s="25"/>
      <c r="D285" s="25"/>
      <c r="E285" s="130"/>
      <c r="F285" s="25" t="s">
        <v>46</v>
      </c>
      <c r="G285" s="188" t="s">
        <v>984</v>
      </c>
      <c r="H285" s="188" t="s">
        <v>985</v>
      </c>
      <c r="I285" s="188" t="s">
        <v>986</v>
      </c>
      <c r="J285" s="156">
        <v>33146</v>
      </c>
      <c r="K285" s="130"/>
      <c r="L285" s="26"/>
      <c r="M285" s="281" t="str">
        <f t="shared" si="74"/>
        <v>0</v>
      </c>
      <c r="N285" s="26"/>
      <c r="O285" s="186" t="str">
        <f t="shared" si="75"/>
        <v>0</v>
      </c>
      <c r="P285" s="26" t="s">
        <v>49</v>
      </c>
      <c r="Q285" s="26" t="s">
        <v>49</v>
      </c>
      <c r="R285" s="270"/>
      <c r="S285" s="282" t="str">
        <f t="shared" si="76"/>
        <v/>
      </c>
      <c r="T285" s="153"/>
      <c r="U285" s="27"/>
      <c r="V285" s="27"/>
      <c r="W285" s="271"/>
      <c r="X285" s="27"/>
      <c r="Y285" s="279"/>
      <c r="Z285" s="275">
        <f t="shared" si="77"/>
        <v>30.25</v>
      </c>
      <c r="AA285" s="276"/>
      <c r="AB285" s="276"/>
      <c r="AC285" s="276"/>
      <c r="AD285" s="276"/>
      <c r="AE285" s="276"/>
      <c r="AF285" s="277" t="str">
        <f t="shared" si="78"/>
        <v>NCX19J3</v>
      </c>
      <c r="AG285" s="277" t="str">
        <f t="shared" si="79"/>
        <v>NCX19J3</v>
      </c>
      <c r="AH285" s="277" t="str">
        <f t="shared" si="80"/>
        <v/>
      </c>
      <c r="AI285" s="277" t="str">
        <f t="shared" si="81"/>
        <v/>
      </c>
      <c r="AJ285" s="277" t="str">
        <f t="shared" si="82"/>
        <v/>
      </c>
      <c r="AK285" s="277" t="str">
        <f t="shared" si="83"/>
        <v/>
      </c>
      <c r="AL285" s="100"/>
      <c r="AT285" s="227" t="str">
        <f t="shared" si="84"/>
        <v/>
      </c>
      <c r="AU285" s="227" t="str">
        <f t="shared" si="85"/>
        <v/>
      </c>
      <c r="AW285" s="232">
        <f t="shared" si="86"/>
        <v>0</v>
      </c>
      <c r="AX285" s="232">
        <f t="shared" si="87"/>
        <v>0</v>
      </c>
      <c r="AY285" s="232">
        <f t="shared" si="88"/>
        <v>0</v>
      </c>
      <c r="AZ285" s="232">
        <f t="shared" si="89"/>
        <v>0</v>
      </c>
    </row>
    <row r="286" spans="1:52">
      <c r="A286" s="23" t="str">
        <f>C286&amp;"x"&amp;TEXT(COUNTIF(C$5:C285,C286)+1,0)</f>
        <v>x1</v>
      </c>
      <c r="B286" s="24" t="str">
        <f>D286&amp;"x"&amp;TEXT(COUNTIF(D$5:D285,D286)+1,0)</f>
        <v>x1</v>
      </c>
      <c r="C286" s="25"/>
      <c r="D286" s="25"/>
      <c r="E286" s="130"/>
      <c r="F286" s="25" t="s">
        <v>46</v>
      </c>
      <c r="G286" s="188" t="s">
        <v>987</v>
      </c>
      <c r="H286" s="188" t="s">
        <v>988</v>
      </c>
      <c r="I286" s="188" t="s">
        <v>989</v>
      </c>
      <c r="J286" s="156">
        <v>35817</v>
      </c>
      <c r="K286" s="130"/>
      <c r="L286" s="26"/>
      <c r="M286" s="281" t="str">
        <f t="shared" si="74"/>
        <v>0</v>
      </c>
      <c r="N286" s="26"/>
      <c r="O286" s="186" t="str">
        <f t="shared" si="75"/>
        <v>0</v>
      </c>
      <c r="P286" s="26" t="s">
        <v>49</v>
      </c>
      <c r="Q286" s="26" t="s">
        <v>49</v>
      </c>
      <c r="R286" s="270"/>
      <c r="S286" s="282" t="str">
        <f t="shared" si="76"/>
        <v/>
      </c>
      <c r="T286" s="153"/>
      <c r="U286" s="27"/>
      <c r="V286" s="27"/>
      <c r="W286" s="271"/>
      <c r="X286" s="27"/>
      <c r="Y286" s="279"/>
      <c r="Z286" s="275">
        <f t="shared" si="77"/>
        <v>22.94</v>
      </c>
      <c r="AA286" s="276"/>
      <c r="AB286" s="276"/>
      <c r="AC286" s="276"/>
      <c r="AD286" s="276"/>
      <c r="AE286" s="276"/>
      <c r="AF286" s="277" t="str">
        <f t="shared" si="78"/>
        <v>NCX19J3</v>
      </c>
      <c r="AG286" s="277" t="str">
        <f t="shared" si="79"/>
        <v>NCX19J3</v>
      </c>
      <c r="AH286" s="277" t="str">
        <f t="shared" si="80"/>
        <v/>
      </c>
      <c r="AI286" s="277" t="str">
        <f t="shared" si="81"/>
        <v/>
      </c>
      <c r="AJ286" s="277" t="str">
        <f t="shared" si="82"/>
        <v/>
      </c>
      <c r="AK286" s="277" t="str">
        <f t="shared" si="83"/>
        <v/>
      </c>
      <c r="AL286" s="100"/>
      <c r="AT286" s="227" t="str">
        <f t="shared" si="84"/>
        <v/>
      </c>
      <c r="AU286" s="227" t="str">
        <f t="shared" si="85"/>
        <v/>
      </c>
      <c r="AW286" s="232">
        <f t="shared" si="86"/>
        <v>0</v>
      </c>
      <c r="AX286" s="232">
        <f t="shared" si="87"/>
        <v>0</v>
      </c>
      <c r="AY286" s="232">
        <f t="shared" si="88"/>
        <v>0</v>
      </c>
      <c r="AZ286" s="232">
        <f t="shared" si="89"/>
        <v>0</v>
      </c>
    </row>
    <row r="287" spans="1:52">
      <c r="A287" s="23" t="str">
        <f>C287&amp;"x"&amp;TEXT(COUNTIF(C$5:C286,C287)+1,0)</f>
        <v>x1</v>
      </c>
      <c r="B287" s="24" t="str">
        <f>D287&amp;"x"&amp;TEXT(COUNTIF(D$5:D286,D287)+1,0)</f>
        <v>x1</v>
      </c>
      <c r="C287" s="25"/>
      <c r="D287" s="25"/>
      <c r="E287" s="130"/>
      <c r="F287" s="25" t="s">
        <v>46</v>
      </c>
      <c r="G287" s="188" t="s">
        <v>990</v>
      </c>
      <c r="H287" s="188" t="s">
        <v>991</v>
      </c>
      <c r="I287" s="188" t="s">
        <v>992</v>
      </c>
      <c r="J287" s="156">
        <v>36385</v>
      </c>
      <c r="K287" s="130"/>
      <c r="L287" s="26"/>
      <c r="M287" s="281" t="str">
        <f t="shared" si="74"/>
        <v>0</v>
      </c>
      <c r="N287" s="26"/>
      <c r="O287" s="186" t="str">
        <f t="shared" si="75"/>
        <v>0</v>
      </c>
      <c r="P287" s="26"/>
      <c r="Q287" s="26"/>
      <c r="R287" s="270"/>
      <c r="S287" s="282" t="str">
        <f t="shared" si="76"/>
        <v/>
      </c>
      <c r="T287" s="153"/>
      <c r="U287" s="27"/>
      <c r="V287" s="27"/>
      <c r="W287" s="271"/>
      <c r="X287" s="27"/>
      <c r="Y287" s="279"/>
      <c r="Z287" s="275">
        <f t="shared" si="77"/>
        <v>21.39</v>
      </c>
      <c r="AA287" s="276"/>
      <c r="AB287" s="276"/>
      <c r="AC287" s="276"/>
      <c r="AD287" s="276"/>
      <c r="AE287" s="276"/>
      <c r="AF287" s="277" t="str">
        <f t="shared" si="78"/>
        <v>NCX19J3</v>
      </c>
      <c r="AG287" s="277" t="str">
        <f t="shared" si="79"/>
        <v>NCX19J3</v>
      </c>
      <c r="AH287" s="277" t="str">
        <f t="shared" si="80"/>
        <v/>
      </c>
      <c r="AI287" s="277" t="str">
        <f t="shared" si="81"/>
        <v/>
      </c>
      <c r="AJ287" s="277" t="str">
        <f t="shared" si="82"/>
        <v/>
      </c>
      <c r="AK287" s="277" t="str">
        <f t="shared" si="83"/>
        <v/>
      </c>
      <c r="AL287" s="100"/>
      <c r="AT287" s="227" t="str">
        <f t="shared" si="84"/>
        <v/>
      </c>
      <c r="AU287" s="227" t="str">
        <f t="shared" si="85"/>
        <v/>
      </c>
      <c r="AW287" s="232">
        <f t="shared" si="86"/>
        <v>0</v>
      </c>
      <c r="AX287" s="232">
        <f t="shared" si="87"/>
        <v>0</v>
      </c>
      <c r="AY287" s="232">
        <f t="shared" si="88"/>
        <v>0</v>
      </c>
      <c r="AZ287" s="232">
        <f t="shared" si="89"/>
        <v>0</v>
      </c>
    </row>
    <row r="288" spans="1:52">
      <c r="A288" s="23" t="str">
        <f>C288&amp;"x"&amp;TEXT(COUNTIF(C$5:C287,C288)+1,0)</f>
        <v>x1</v>
      </c>
      <c r="B288" s="24" t="str">
        <f>D288&amp;"x"&amp;TEXT(COUNTIF(D$5:D287,D288)+1,0)</f>
        <v>x1</v>
      </c>
      <c r="C288" s="25"/>
      <c r="D288" s="25"/>
      <c r="E288" s="130"/>
      <c r="F288" s="25" t="s">
        <v>46</v>
      </c>
      <c r="G288" s="188" t="s">
        <v>993</v>
      </c>
      <c r="H288" s="188" t="s">
        <v>994</v>
      </c>
      <c r="I288" s="188" t="s">
        <v>995</v>
      </c>
      <c r="J288" s="156">
        <v>36479</v>
      </c>
      <c r="K288" s="130"/>
      <c r="L288" s="26"/>
      <c r="M288" s="281" t="str">
        <f t="shared" si="74"/>
        <v>0</v>
      </c>
      <c r="N288" s="26"/>
      <c r="O288" s="186" t="str">
        <f t="shared" si="75"/>
        <v>0</v>
      </c>
      <c r="P288" s="26" t="s">
        <v>49</v>
      </c>
      <c r="Q288" s="26" t="s">
        <v>49</v>
      </c>
      <c r="R288" s="270"/>
      <c r="S288" s="282" t="str">
        <f t="shared" si="76"/>
        <v/>
      </c>
      <c r="T288" s="153"/>
      <c r="U288" s="27"/>
      <c r="V288" s="27"/>
      <c r="W288" s="271"/>
      <c r="X288" s="27"/>
      <c r="Y288" s="279"/>
      <c r="Z288" s="275">
        <f t="shared" si="77"/>
        <v>21.13</v>
      </c>
      <c r="AA288" s="276"/>
      <c r="AB288" s="276"/>
      <c r="AC288" s="276"/>
      <c r="AD288" s="276"/>
      <c r="AE288" s="276"/>
      <c r="AF288" s="277" t="str">
        <f t="shared" si="78"/>
        <v>NCX19J3</v>
      </c>
      <c r="AG288" s="277" t="str">
        <f t="shared" si="79"/>
        <v>NCX19J3</v>
      </c>
      <c r="AH288" s="277" t="str">
        <f t="shared" si="80"/>
        <v/>
      </c>
      <c r="AI288" s="277" t="str">
        <f t="shared" si="81"/>
        <v/>
      </c>
      <c r="AJ288" s="277" t="str">
        <f t="shared" si="82"/>
        <v/>
      </c>
      <c r="AK288" s="277" t="str">
        <f t="shared" si="83"/>
        <v/>
      </c>
      <c r="AL288" s="100"/>
      <c r="AT288" s="227" t="str">
        <f t="shared" si="84"/>
        <v/>
      </c>
      <c r="AU288" s="227" t="str">
        <f t="shared" si="85"/>
        <v/>
      </c>
      <c r="AW288" s="232">
        <f t="shared" si="86"/>
        <v>0</v>
      </c>
      <c r="AX288" s="232">
        <f t="shared" si="87"/>
        <v>0</v>
      </c>
      <c r="AY288" s="232">
        <f t="shared" si="88"/>
        <v>0</v>
      </c>
      <c r="AZ288" s="232">
        <f t="shared" si="89"/>
        <v>0</v>
      </c>
    </row>
    <row r="289" spans="1:52">
      <c r="A289" s="23" t="str">
        <f>C289&amp;"x"&amp;TEXT(COUNTIF(C$5:C288,C289)+1,0)</f>
        <v>x1</v>
      </c>
      <c r="B289" s="24" t="str">
        <f>D289&amp;"x"&amp;TEXT(COUNTIF(D$5:D288,D289)+1,0)</f>
        <v>x1</v>
      </c>
      <c r="C289" s="25"/>
      <c r="D289" s="25"/>
      <c r="E289" s="130"/>
      <c r="F289" s="25" t="s">
        <v>46</v>
      </c>
      <c r="G289" s="188" t="s">
        <v>996</v>
      </c>
      <c r="H289" s="188" t="s">
        <v>997</v>
      </c>
      <c r="I289" s="188" t="s">
        <v>998</v>
      </c>
      <c r="J289" s="156">
        <v>37494</v>
      </c>
      <c r="K289" s="130"/>
      <c r="L289" s="26"/>
      <c r="M289" s="281" t="str">
        <f t="shared" si="74"/>
        <v>0</v>
      </c>
      <c r="N289" s="26"/>
      <c r="O289" s="186" t="str">
        <f t="shared" si="75"/>
        <v>0</v>
      </c>
      <c r="P289" s="26" t="s">
        <v>218</v>
      </c>
      <c r="Q289" s="26" t="s">
        <v>218</v>
      </c>
      <c r="R289" s="270"/>
      <c r="S289" s="282" t="str">
        <f t="shared" si="76"/>
        <v/>
      </c>
      <c r="T289" s="153"/>
      <c r="U289" s="27"/>
      <c r="V289" s="27"/>
      <c r="W289" s="271"/>
      <c r="X289" s="27"/>
      <c r="Y289" s="279"/>
      <c r="Z289" s="275">
        <f t="shared" si="77"/>
        <v>18.350000000000001</v>
      </c>
      <c r="AA289" s="276"/>
      <c r="AB289" s="276"/>
      <c r="AC289" s="276"/>
      <c r="AD289" s="276"/>
      <c r="AE289" s="276"/>
      <c r="AF289" s="277" t="str">
        <f t="shared" si="78"/>
        <v>NCX19J3</v>
      </c>
      <c r="AG289" s="277" t="str">
        <f t="shared" si="79"/>
        <v>NCX19J3</v>
      </c>
      <c r="AH289" s="277" t="str">
        <f t="shared" si="80"/>
        <v>A3</v>
      </c>
      <c r="AI289" s="277" t="str">
        <f t="shared" si="81"/>
        <v>A3</v>
      </c>
      <c r="AJ289" s="277" t="str">
        <f t="shared" si="82"/>
        <v/>
      </c>
      <c r="AK289" s="277" t="str">
        <f t="shared" si="83"/>
        <v/>
      </c>
      <c r="AL289" s="100"/>
      <c r="AT289" s="227" t="str">
        <f t="shared" si="84"/>
        <v/>
      </c>
      <c r="AU289" s="227" t="str">
        <f t="shared" si="85"/>
        <v/>
      </c>
      <c r="AW289" s="232">
        <f t="shared" si="86"/>
        <v>0</v>
      </c>
      <c r="AX289" s="232">
        <f t="shared" si="87"/>
        <v>0</v>
      </c>
      <c r="AY289" s="232">
        <f t="shared" si="88"/>
        <v>0</v>
      </c>
      <c r="AZ289" s="232">
        <f t="shared" si="89"/>
        <v>0</v>
      </c>
    </row>
    <row r="290" spans="1:52">
      <c r="A290" s="23" t="str">
        <f>C290&amp;"x"&amp;TEXT(COUNTIF(C$5:C289,C290)+1,0)</f>
        <v>x1</v>
      </c>
      <c r="B290" s="24" t="str">
        <f>D290&amp;"x"&amp;TEXT(COUNTIF(D$5:D289,D290)+1,0)</f>
        <v>x1</v>
      </c>
      <c r="C290" s="25"/>
      <c r="D290" s="25"/>
      <c r="E290" s="130"/>
      <c r="F290" s="25" t="s">
        <v>46</v>
      </c>
      <c r="G290" s="188" t="s">
        <v>999</v>
      </c>
      <c r="H290" s="188" t="s">
        <v>1000</v>
      </c>
      <c r="I290" s="188" t="s">
        <v>1001</v>
      </c>
      <c r="J290" s="156">
        <v>37720</v>
      </c>
      <c r="K290" s="130"/>
      <c r="L290" s="26"/>
      <c r="M290" s="281" t="str">
        <f t="shared" si="74"/>
        <v>0</v>
      </c>
      <c r="N290" s="26"/>
      <c r="O290" s="186" t="str">
        <f t="shared" si="75"/>
        <v>0</v>
      </c>
      <c r="P290" s="26" t="s">
        <v>222</v>
      </c>
      <c r="Q290" s="26" t="s">
        <v>222</v>
      </c>
      <c r="R290" s="270"/>
      <c r="S290" s="282" t="str">
        <f t="shared" si="76"/>
        <v/>
      </c>
      <c r="T290" s="153"/>
      <c r="U290" s="27"/>
      <c r="V290" s="27"/>
      <c r="W290" s="271"/>
      <c r="X290" s="27"/>
      <c r="Y290" s="279"/>
      <c r="Z290" s="275">
        <f t="shared" si="77"/>
        <v>17.73</v>
      </c>
      <c r="AA290" s="276"/>
      <c r="AB290" s="276"/>
      <c r="AC290" s="276"/>
      <c r="AD290" s="276"/>
      <c r="AE290" s="276"/>
      <c r="AF290" s="277" t="str">
        <f t="shared" si="78"/>
        <v>NCX19J3</v>
      </c>
      <c r="AG290" s="277" t="str">
        <f t="shared" si="79"/>
        <v>NCX19J3</v>
      </c>
      <c r="AH290" s="277" t="str">
        <f t="shared" si="80"/>
        <v>A4</v>
      </c>
      <c r="AI290" s="277" t="str">
        <f t="shared" si="81"/>
        <v>A4</v>
      </c>
      <c r="AJ290" s="277" t="str">
        <f t="shared" si="82"/>
        <v/>
      </c>
      <c r="AK290" s="277" t="str">
        <f t="shared" si="83"/>
        <v/>
      </c>
      <c r="AL290" s="100"/>
      <c r="AT290" s="227" t="str">
        <f t="shared" si="84"/>
        <v/>
      </c>
      <c r="AU290" s="227" t="str">
        <f t="shared" si="85"/>
        <v/>
      </c>
      <c r="AW290" s="232">
        <f t="shared" si="86"/>
        <v>0</v>
      </c>
      <c r="AX290" s="232">
        <f t="shared" si="87"/>
        <v>0</v>
      </c>
      <c r="AY290" s="232">
        <f t="shared" si="88"/>
        <v>0</v>
      </c>
      <c r="AZ290" s="232">
        <f t="shared" si="89"/>
        <v>0</v>
      </c>
    </row>
    <row r="291" spans="1:52">
      <c r="A291" s="23" t="str">
        <f>C291&amp;"x"&amp;TEXT(COUNTIF(C$5:C290,C291)+1,0)</f>
        <v>x1</v>
      </c>
      <c r="B291" s="24" t="str">
        <f>D291&amp;"x"&amp;TEXT(COUNTIF(D$5:D290,D291)+1,0)</f>
        <v>x1</v>
      </c>
      <c r="C291" s="25"/>
      <c r="D291" s="25"/>
      <c r="E291" s="130"/>
      <c r="F291" s="25" t="s">
        <v>46</v>
      </c>
      <c r="G291" s="188" t="s">
        <v>1002</v>
      </c>
      <c r="H291" s="188" t="s">
        <v>1003</v>
      </c>
      <c r="I291" s="188" t="s">
        <v>1004</v>
      </c>
      <c r="J291" s="156">
        <v>37807</v>
      </c>
      <c r="K291" s="130"/>
      <c r="L291" s="26"/>
      <c r="M291" s="281" t="str">
        <f t="shared" si="74"/>
        <v>0</v>
      </c>
      <c r="N291" s="26"/>
      <c r="O291" s="186" t="str">
        <f t="shared" si="75"/>
        <v>0</v>
      </c>
      <c r="P291" s="26"/>
      <c r="Q291" s="26"/>
      <c r="R291" s="270"/>
      <c r="S291" s="282" t="str">
        <f t="shared" si="76"/>
        <v/>
      </c>
      <c r="T291" s="153"/>
      <c r="U291" s="27"/>
      <c r="V291" s="27"/>
      <c r="W291" s="271"/>
      <c r="X291" s="27"/>
      <c r="Y291" s="279"/>
      <c r="Z291" s="275">
        <f t="shared" si="77"/>
        <v>17.489999999999998</v>
      </c>
      <c r="AA291" s="276"/>
      <c r="AB291" s="276"/>
      <c r="AC291" s="276"/>
      <c r="AD291" s="276"/>
      <c r="AE291" s="276"/>
      <c r="AF291" s="277" t="str">
        <f t="shared" si="78"/>
        <v>NCX19J3</v>
      </c>
      <c r="AG291" s="277" t="str">
        <f t="shared" si="79"/>
        <v>NCX19J3</v>
      </c>
      <c r="AH291" s="277" t="str">
        <f t="shared" si="80"/>
        <v/>
      </c>
      <c r="AI291" s="277" t="str">
        <f t="shared" si="81"/>
        <v/>
      </c>
      <c r="AJ291" s="277" t="str">
        <f t="shared" si="82"/>
        <v/>
      </c>
      <c r="AK291" s="277" t="str">
        <f t="shared" si="83"/>
        <v/>
      </c>
      <c r="AL291" s="100"/>
      <c r="AT291" s="227" t="str">
        <f t="shared" si="84"/>
        <v/>
      </c>
      <c r="AU291" s="227" t="str">
        <f t="shared" si="85"/>
        <v/>
      </c>
      <c r="AW291" s="232">
        <f t="shared" si="86"/>
        <v>0</v>
      </c>
      <c r="AX291" s="232">
        <f t="shared" si="87"/>
        <v>0</v>
      </c>
      <c r="AY291" s="232">
        <f t="shared" si="88"/>
        <v>0</v>
      </c>
      <c r="AZ291" s="232">
        <f t="shared" si="89"/>
        <v>0</v>
      </c>
    </row>
    <row r="292" spans="1:52">
      <c r="A292" s="23" t="str">
        <f>C292&amp;"x"&amp;TEXT(COUNTIF(C$5:C291,C292)+1,0)</f>
        <v>x1</v>
      </c>
      <c r="B292" s="24" t="str">
        <f>D292&amp;"x"&amp;TEXT(COUNTIF(D$5:D291,D292)+1,0)</f>
        <v>x1</v>
      </c>
      <c r="C292" s="25"/>
      <c r="D292" s="25"/>
      <c r="E292" s="130"/>
      <c r="F292" s="25" t="s">
        <v>46</v>
      </c>
      <c r="G292" s="188" t="s">
        <v>1005</v>
      </c>
      <c r="H292" s="188" t="s">
        <v>1006</v>
      </c>
      <c r="I292" s="188" t="s">
        <v>1007</v>
      </c>
      <c r="J292" s="156">
        <v>40373</v>
      </c>
      <c r="K292" s="130"/>
      <c r="L292" s="26"/>
      <c r="M292" s="281" t="str">
        <f t="shared" si="74"/>
        <v>0</v>
      </c>
      <c r="N292" s="26"/>
      <c r="O292" s="186" t="str">
        <f t="shared" si="75"/>
        <v>0</v>
      </c>
      <c r="P292" s="26"/>
      <c r="Q292" s="26"/>
      <c r="R292" s="270"/>
      <c r="S292" s="282" t="str">
        <f t="shared" si="76"/>
        <v/>
      </c>
      <c r="T292" s="153"/>
      <c r="U292" s="27"/>
      <c r="V292" s="27"/>
      <c r="W292" s="271"/>
      <c r="X292" s="27"/>
      <c r="Y292" s="279"/>
      <c r="Z292" s="275">
        <f t="shared" si="77"/>
        <v>10.47</v>
      </c>
      <c r="AA292" s="276"/>
      <c r="AB292" s="276"/>
      <c r="AC292" s="276"/>
      <c r="AD292" s="276"/>
      <c r="AE292" s="276"/>
      <c r="AF292" s="277" t="str">
        <f t="shared" si="78"/>
        <v>NCX19J3</v>
      </c>
      <c r="AG292" s="277" t="str">
        <f t="shared" si="79"/>
        <v>NCX19J3</v>
      </c>
      <c r="AH292" s="277" t="str">
        <f t="shared" si="80"/>
        <v/>
      </c>
      <c r="AI292" s="277" t="str">
        <f t="shared" si="81"/>
        <v/>
      </c>
      <c r="AJ292" s="277" t="str">
        <f t="shared" si="82"/>
        <v/>
      </c>
      <c r="AK292" s="277" t="str">
        <f t="shared" si="83"/>
        <v/>
      </c>
      <c r="AL292" s="100"/>
      <c r="AT292" s="227" t="str">
        <f t="shared" si="84"/>
        <v/>
      </c>
      <c r="AU292" s="227" t="str">
        <f t="shared" si="85"/>
        <v/>
      </c>
      <c r="AW292" s="232">
        <f t="shared" si="86"/>
        <v>0</v>
      </c>
      <c r="AX292" s="232">
        <f t="shared" si="87"/>
        <v>0</v>
      </c>
      <c r="AY292" s="232">
        <f t="shared" si="88"/>
        <v>0</v>
      </c>
      <c r="AZ292" s="232">
        <f t="shared" si="89"/>
        <v>0</v>
      </c>
    </row>
    <row r="293" spans="1:52">
      <c r="A293" s="23" t="str">
        <f>C293&amp;"x"&amp;TEXT(COUNTIF(C$5:C292,C293)+1,0)</f>
        <v>x1</v>
      </c>
      <c r="B293" s="24" t="str">
        <f>D293&amp;"x"&amp;TEXT(COUNTIF(D$5:D292,D293)+1,0)</f>
        <v>x1</v>
      </c>
      <c r="C293" s="25"/>
      <c r="D293" s="25"/>
      <c r="E293" s="130"/>
      <c r="F293" s="25" t="s">
        <v>46</v>
      </c>
      <c r="G293" s="188" t="s">
        <v>1008</v>
      </c>
      <c r="H293" s="188" t="s">
        <v>1009</v>
      </c>
      <c r="I293" s="188" t="s">
        <v>1010</v>
      </c>
      <c r="J293" s="156">
        <v>40937</v>
      </c>
      <c r="K293" s="130"/>
      <c r="L293" s="26"/>
      <c r="M293" s="281" t="str">
        <f t="shared" si="74"/>
        <v>0</v>
      </c>
      <c r="N293" s="26"/>
      <c r="O293" s="186" t="str">
        <f t="shared" si="75"/>
        <v>0</v>
      </c>
      <c r="P293" s="26"/>
      <c r="Q293" s="26"/>
      <c r="R293" s="270"/>
      <c r="S293" s="282" t="str">
        <f t="shared" si="76"/>
        <v/>
      </c>
      <c r="T293" s="153"/>
      <c r="U293" s="27"/>
      <c r="V293" s="27"/>
      <c r="W293" s="271"/>
      <c r="X293" s="27"/>
      <c r="Y293" s="279"/>
      <c r="Z293" s="275">
        <f t="shared" si="77"/>
        <v>8.92</v>
      </c>
      <c r="AA293" s="276"/>
      <c r="AB293" s="276"/>
      <c r="AC293" s="276"/>
      <c r="AD293" s="276"/>
      <c r="AE293" s="276"/>
      <c r="AF293" s="277" t="str">
        <f t="shared" si="78"/>
        <v>NCX19J3</v>
      </c>
      <c r="AG293" s="277" t="str">
        <f t="shared" si="79"/>
        <v>NCX19J3</v>
      </c>
      <c r="AH293" s="277" t="str">
        <f t="shared" si="80"/>
        <v/>
      </c>
      <c r="AI293" s="277" t="str">
        <f t="shared" si="81"/>
        <v/>
      </c>
      <c r="AJ293" s="277" t="str">
        <f t="shared" si="82"/>
        <v/>
      </c>
      <c r="AK293" s="277" t="str">
        <f t="shared" si="83"/>
        <v/>
      </c>
      <c r="AL293" s="100"/>
      <c r="AT293" s="227" t="str">
        <f t="shared" si="84"/>
        <v/>
      </c>
      <c r="AU293" s="227" t="str">
        <f t="shared" si="85"/>
        <v/>
      </c>
      <c r="AW293" s="232">
        <f t="shared" si="86"/>
        <v>0</v>
      </c>
      <c r="AX293" s="232">
        <f t="shared" si="87"/>
        <v>0</v>
      </c>
      <c r="AY293" s="232">
        <f t="shared" si="88"/>
        <v>0</v>
      </c>
      <c r="AZ293" s="232">
        <f t="shared" si="89"/>
        <v>0</v>
      </c>
    </row>
    <row r="294" spans="1:52">
      <c r="A294" s="23" t="str">
        <f>C294&amp;"x"&amp;TEXT(COUNTIF(C$5:C293,C294)+1,0)</f>
        <v>x1</v>
      </c>
      <c r="B294" s="24" t="str">
        <f>D294&amp;"x"&amp;TEXT(COUNTIF(D$5:D293,D294)+1,0)</f>
        <v>x1</v>
      </c>
      <c r="C294" s="25"/>
      <c r="D294" s="25"/>
      <c r="E294" s="130"/>
      <c r="F294" s="25" t="s">
        <v>46</v>
      </c>
      <c r="G294" s="188" t="s">
        <v>1011</v>
      </c>
      <c r="H294" s="188" t="s">
        <v>1012</v>
      </c>
      <c r="I294" s="188" t="s">
        <v>1013</v>
      </c>
      <c r="J294" s="156">
        <v>41152</v>
      </c>
      <c r="K294" s="130"/>
      <c r="L294" s="26"/>
      <c r="M294" s="281" t="str">
        <f t="shared" si="74"/>
        <v>0</v>
      </c>
      <c r="N294" s="26"/>
      <c r="O294" s="186" t="str">
        <f t="shared" si="75"/>
        <v>0</v>
      </c>
      <c r="P294" s="26"/>
      <c r="Q294" s="26"/>
      <c r="R294" s="270"/>
      <c r="S294" s="282" t="str">
        <f t="shared" si="76"/>
        <v/>
      </c>
      <c r="T294" s="153"/>
      <c r="U294" s="27"/>
      <c r="V294" s="27"/>
      <c r="W294" s="271"/>
      <c r="X294" s="27"/>
      <c r="Y294" s="279"/>
      <c r="Z294" s="275">
        <f t="shared" si="77"/>
        <v>8.33</v>
      </c>
      <c r="AA294" s="276"/>
      <c r="AB294" s="276"/>
      <c r="AC294" s="276"/>
      <c r="AD294" s="276"/>
      <c r="AE294" s="276"/>
      <c r="AF294" s="277" t="str">
        <f t="shared" si="78"/>
        <v>NCX19J3</v>
      </c>
      <c r="AG294" s="277" t="str">
        <f t="shared" si="79"/>
        <v>NCX19J3</v>
      </c>
      <c r="AH294" s="277" t="str">
        <f t="shared" si="80"/>
        <v/>
      </c>
      <c r="AI294" s="277" t="str">
        <f t="shared" si="81"/>
        <v/>
      </c>
      <c r="AJ294" s="277" t="str">
        <f t="shared" si="82"/>
        <v/>
      </c>
      <c r="AK294" s="277" t="str">
        <f t="shared" si="83"/>
        <v/>
      </c>
      <c r="AL294" s="100"/>
      <c r="AT294" s="227" t="str">
        <f t="shared" si="84"/>
        <v/>
      </c>
      <c r="AU294" s="227" t="str">
        <f t="shared" si="85"/>
        <v/>
      </c>
      <c r="AW294" s="232">
        <f t="shared" si="86"/>
        <v>0</v>
      </c>
      <c r="AX294" s="232">
        <f t="shared" si="87"/>
        <v>0</v>
      </c>
      <c r="AY294" s="232">
        <f t="shared" si="88"/>
        <v>0</v>
      </c>
      <c r="AZ294" s="232">
        <f t="shared" si="89"/>
        <v>0</v>
      </c>
    </row>
    <row r="295" spans="1:52">
      <c r="A295" s="23" t="str">
        <f>C295&amp;"x"&amp;TEXT(COUNTIF(C$5:C294,C295)+1,0)</f>
        <v>x1</v>
      </c>
      <c r="B295" s="24" t="str">
        <f>D295&amp;"x"&amp;TEXT(COUNTIF(D$5:D294,D295)+1,0)</f>
        <v>x1</v>
      </c>
      <c r="C295" s="25"/>
      <c r="D295" s="25"/>
      <c r="E295" s="130"/>
      <c r="F295" s="25" t="s">
        <v>46</v>
      </c>
      <c r="G295" s="188" t="s">
        <v>1014</v>
      </c>
      <c r="H295" s="188" t="s">
        <v>1015</v>
      </c>
      <c r="I295" s="188" t="s">
        <v>1016</v>
      </c>
      <c r="J295" s="156">
        <v>42096</v>
      </c>
      <c r="K295" s="130"/>
      <c r="L295" s="26"/>
      <c r="M295" s="281" t="str">
        <f t="shared" si="74"/>
        <v>0</v>
      </c>
      <c r="N295" s="26"/>
      <c r="O295" s="186" t="str">
        <f t="shared" si="75"/>
        <v>0</v>
      </c>
      <c r="P295" s="26"/>
      <c r="Q295" s="26"/>
      <c r="R295" s="270"/>
      <c r="S295" s="282" t="str">
        <f t="shared" si="76"/>
        <v/>
      </c>
      <c r="T295" s="153"/>
      <c r="U295" s="27"/>
      <c r="V295" s="27"/>
      <c r="W295" s="271"/>
      <c r="X295" s="27"/>
      <c r="Y295" s="279"/>
      <c r="Z295" s="275">
        <f t="shared" si="77"/>
        <v>5.75</v>
      </c>
      <c r="AA295" s="276"/>
      <c r="AB295" s="276"/>
      <c r="AC295" s="276"/>
      <c r="AD295" s="276"/>
      <c r="AE295" s="276"/>
      <c r="AF295" s="277" t="str">
        <f t="shared" si="78"/>
        <v>NCX19J3</v>
      </c>
      <c r="AG295" s="277" t="str">
        <f t="shared" si="79"/>
        <v>NCX19J3</v>
      </c>
      <c r="AH295" s="277" t="str">
        <f t="shared" si="80"/>
        <v/>
      </c>
      <c r="AI295" s="277" t="str">
        <f t="shared" si="81"/>
        <v/>
      </c>
      <c r="AJ295" s="277" t="str">
        <f t="shared" si="82"/>
        <v/>
      </c>
      <c r="AK295" s="277" t="str">
        <f t="shared" si="83"/>
        <v/>
      </c>
      <c r="AL295" s="100"/>
      <c r="AT295" s="227" t="str">
        <f t="shared" si="84"/>
        <v/>
      </c>
      <c r="AU295" s="227" t="str">
        <f t="shared" si="85"/>
        <v/>
      </c>
      <c r="AW295" s="232">
        <f t="shared" si="86"/>
        <v>0</v>
      </c>
      <c r="AX295" s="232">
        <f t="shared" si="87"/>
        <v>0</v>
      </c>
      <c r="AY295" s="232">
        <f t="shared" si="88"/>
        <v>0</v>
      </c>
      <c r="AZ295" s="232">
        <f t="shared" si="89"/>
        <v>0</v>
      </c>
    </row>
    <row r="296" spans="1:52">
      <c r="A296" s="23" t="str">
        <f>C296&amp;"x"&amp;TEXT(COUNTIF(C$5:C295,C296)+1,0)</f>
        <v>x1</v>
      </c>
      <c r="B296" s="24" t="str">
        <f>D296&amp;"x"&amp;TEXT(COUNTIF(D$5:D295,D296)+1,0)</f>
        <v>x1</v>
      </c>
      <c r="C296" s="25"/>
      <c r="D296" s="25"/>
      <c r="E296" s="130"/>
      <c r="F296" s="25" t="s">
        <v>46</v>
      </c>
      <c r="G296" s="188" t="s">
        <v>1017</v>
      </c>
      <c r="H296" s="188" t="s">
        <v>1018</v>
      </c>
      <c r="I296" s="188" t="s">
        <v>97</v>
      </c>
      <c r="J296" s="156">
        <v>42249</v>
      </c>
      <c r="K296" s="130"/>
      <c r="L296" s="26"/>
      <c r="M296" s="281" t="str">
        <f t="shared" si="74"/>
        <v>0</v>
      </c>
      <c r="N296" s="26"/>
      <c r="O296" s="186" t="str">
        <f t="shared" si="75"/>
        <v>0</v>
      </c>
      <c r="P296" s="26"/>
      <c r="Q296" s="26"/>
      <c r="R296" s="270"/>
      <c r="S296" s="282" t="str">
        <f t="shared" si="76"/>
        <v/>
      </c>
      <c r="T296" s="153"/>
      <c r="U296" s="27"/>
      <c r="V296" s="27"/>
      <c r="W296" s="271"/>
      <c r="X296" s="27"/>
      <c r="Y296" s="279"/>
      <c r="Z296" s="275">
        <f t="shared" si="77"/>
        <v>5.33</v>
      </c>
      <c r="AA296" s="276"/>
      <c r="AB296" s="276"/>
      <c r="AC296" s="276"/>
      <c r="AD296" s="276"/>
      <c r="AE296" s="276"/>
      <c r="AF296" s="277" t="str">
        <f t="shared" si="78"/>
        <v>NCX19J3</v>
      </c>
      <c r="AG296" s="277" t="str">
        <f t="shared" si="79"/>
        <v>NCX19J3</v>
      </c>
      <c r="AH296" s="277" t="str">
        <f t="shared" si="80"/>
        <v/>
      </c>
      <c r="AI296" s="277" t="str">
        <f t="shared" si="81"/>
        <v/>
      </c>
      <c r="AJ296" s="277" t="str">
        <f t="shared" si="82"/>
        <v/>
      </c>
      <c r="AK296" s="277" t="str">
        <f t="shared" si="83"/>
        <v/>
      </c>
      <c r="AL296" s="100"/>
      <c r="AT296" s="227" t="str">
        <f t="shared" si="84"/>
        <v/>
      </c>
      <c r="AU296" s="227" t="str">
        <f t="shared" si="85"/>
        <v/>
      </c>
      <c r="AW296" s="232">
        <f t="shared" si="86"/>
        <v>0</v>
      </c>
      <c r="AX296" s="232">
        <f t="shared" si="87"/>
        <v>0</v>
      </c>
      <c r="AY296" s="232">
        <f t="shared" si="88"/>
        <v>0</v>
      </c>
      <c r="AZ296" s="232">
        <f t="shared" si="89"/>
        <v>0</v>
      </c>
    </row>
    <row r="297" spans="1:52">
      <c r="A297" s="23" t="str">
        <f>C297&amp;"x"&amp;TEXT(COUNTIF(C$5:C296,C297)+1,0)</f>
        <v>x1</v>
      </c>
      <c r="B297" s="24" t="str">
        <f>D297&amp;"x"&amp;TEXT(COUNTIF(D$5:D296,D297)+1,0)</f>
        <v>x1</v>
      </c>
      <c r="C297" s="25"/>
      <c r="D297" s="25"/>
      <c r="E297" s="130"/>
      <c r="F297" s="25" t="s">
        <v>110</v>
      </c>
      <c r="G297" s="188" t="s">
        <v>1019</v>
      </c>
      <c r="H297" s="188" t="s">
        <v>1020</v>
      </c>
      <c r="I297" s="188" t="s">
        <v>1021</v>
      </c>
      <c r="J297" s="156">
        <v>22358</v>
      </c>
      <c r="K297" s="130"/>
      <c r="L297" s="26"/>
      <c r="M297" s="281" t="str">
        <f t="shared" si="74"/>
        <v>0</v>
      </c>
      <c r="N297" s="26"/>
      <c r="O297" s="186" t="str">
        <f t="shared" si="75"/>
        <v>0</v>
      </c>
      <c r="P297" s="26"/>
      <c r="Q297" s="26"/>
      <c r="R297" s="270"/>
      <c r="S297" s="282" t="str">
        <f t="shared" si="76"/>
        <v/>
      </c>
      <c r="T297" s="153"/>
      <c r="U297" s="27"/>
      <c r="V297" s="27"/>
      <c r="W297" s="271"/>
      <c r="X297" s="27"/>
      <c r="Y297" s="279"/>
      <c r="Z297" s="275">
        <f t="shared" si="77"/>
        <v>59.79</v>
      </c>
      <c r="AA297" s="276"/>
      <c r="AB297" s="276"/>
      <c r="AC297" s="276"/>
      <c r="AD297" s="276"/>
      <c r="AE297" s="276"/>
      <c r="AF297" s="277" t="str">
        <f t="shared" si="78"/>
        <v>NCX19J3</v>
      </c>
      <c r="AG297" s="277" t="str">
        <f t="shared" si="79"/>
        <v>NCX19J3</v>
      </c>
      <c r="AH297" s="277" t="str">
        <f t="shared" si="80"/>
        <v/>
      </c>
      <c r="AI297" s="277" t="str">
        <f t="shared" si="81"/>
        <v/>
      </c>
      <c r="AJ297" s="277" t="str">
        <f t="shared" si="82"/>
        <v/>
      </c>
      <c r="AK297" s="277" t="str">
        <f t="shared" si="83"/>
        <v/>
      </c>
      <c r="AL297" s="100"/>
      <c r="AT297" s="227" t="str">
        <f t="shared" si="84"/>
        <v/>
      </c>
      <c r="AU297" s="227" t="str">
        <f t="shared" si="85"/>
        <v/>
      </c>
      <c r="AW297" s="232">
        <f t="shared" si="86"/>
        <v>0</v>
      </c>
      <c r="AX297" s="232">
        <f t="shared" si="87"/>
        <v>0</v>
      </c>
      <c r="AY297" s="232">
        <f t="shared" si="88"/>
        <v>0</v>
      </c>
      <c r="AZ297" s="232">
        <f t="shared" si="89"/>
        <v>0</v>
      </c>
    </row>
    <row r="298" spans="1:52">
      <c r="A298" s="23" t="str">
        <f>C298&amp;"x"&amp;TEXT(COUNTIF(C$5:C297,C298)+1,0)</f>
        <v>x1</v>
      </c>
      <c r="B298" s="24" t="str">
        <f>D298&amp;"x"&amp;TEXT(COUNTIF(D$5:D297,D298)+1,0)</f>
        <v>x1</v>
      </c>
      <c r="C298" s="25"/>
      <c r="D298" s="25"/>
      <c r="E298" s="130"/>
      <c r="F298" s="25" t="s">
        <v>110</v>
      </c>
      <c r="G298" s="188" t="s">
        <v>1022</v>
      </c>
      <c r="H298" s="188" t="s">
        <v>1023</v>
      </c>
      <c r="I298" s="188" t="s">
        <v>1024</v>
      </c>
      <c r="J298" s="156">
        <v>22941</v>
      </c>
      <c r="K298" s="130"/>
      <c r="L298" s="26"/>
      <c r="M298" s="281" t="str">
        <f t="shared" si="74"/>
        <v>0</v>
      </c>
      <c r="N298" s="26"/>
      <c r="O298" s="186" t="str">
        <f t="shared" si="75"/>
        <v>0</v>
      </c>
      <c r="P298" s="26"/>
      <c r="Q298" s="26"/>
      <c r="R298" s="270"/>
      <c r="S298" s="282" t="str">
        <f t="shared" si="76"/>
        <v/>
      </c>
      <c r="T298" s="153"/>
      <c r="U298" s="27"/>
      <c r="V298" s="27"/>
      <c r="W298" s="271"/>
      <c r="X298" s="27"/>
      <c r="Y298" s="279"/>
      <c r="Z298" s="275">
        <f t="shared" si="77"/>
        <v>58.19</v>
      </c>
      <c r="AA298" s="276"/>
      <c r="AB298" s="276"/>
      <c r="AC298" s="276"/>
      <c r="AD298" s="276"/>
      <c r="AE298" s="276"/>
      <c r="AF298" s="277" t="str">
        <f t="shared" si="78"/>
        <v>NCX19J3</v>
      </c>
      <c r="AG298" s="277" t="str">
        <f t="shared" si="79"/>
        <v>NCX19J3</v>
      </c>
      <c r="AH298" s="277" t="str">
        <f t="shared" si="80"/>
        <v/>
      </c>
      <c r="AI298" s="277" t="str">
        <f t="shared" si="81"/>
        <v/>
      </c>
      <c r="AJ298" s="277" t="str">
        <f t="shared" si="82"/>
        <v/>
      </c>
      <c r="AK298" s="277" t="str">
        <f t="shared" si="83"/>
        <v/>
      </c>
      <c r="AL298" s="100"/>
      <c r="AT298" s="227" t="str">
        <f t="shared" si="84"/>
        <v/>
      </c>
      <c r="AU298" s="227" t="str">
        <f t="shared" si="85"/>
        <v/>
      </c>
      <c r="AW298" s="232">
        <f t="shared" si="86"/>
        <v>0</v>
      </c>
      <c r="AX298" s="232">
        <f t="shared" si="87"/>
        <v>0</v>
      </c>
      <c r="AY298" s="232">
        <f t="shared" si="88"/>
        <v>0</v>
      </c>
      <c r="AZ298" s="232">
        <f t="shared" si="89"/>
        <v>0</v>
      </c>
    </row>
    <row r="299" spans="1:52">
      <c r="A299" s="23" t="str">
        <f>C299&amp;"x"&amp;TEXT(COUNTIF(C$5:C298,C299)+1,0)</f>
        <v>x1</v>
      </c>
      <c r="B299" s="24" t="str">
        <f>D299&amp;"x"&amp;TEXT(COUNTIF(D$5:D298,D299)+1,0)</f>
        <v>x1</v>
      </c>
      <c r="C299" s="25"/>
      <c r="D299" s="25"/>
      <c r="E299" s="130"/>
      <c r="F299" s="25" t="s">
        <v>110</v>
      </c>
      <c r="G299" s="188" t="s">
        <v>1025</v>
      </c>
      <c r="H299" s="188" t="s">
        <v>1026</v>
      </c>
      <c r="I299" s="188" t="s">
        <v>1027</v>
      </c>
      <c r="J299" s="156">
        <v>24003</v>
      </c>
      <c r="K299" s="130"/>
      <c r="L299" s="26"/>
      <c r="M299" s="281" t="str">
        <f t="shared" si="74"/>
        <v>0</v>
      </c>
      <c r="N299" s="26"/>
      <c r="O299" s="186" t="str">
        <f t="shared" si="75"/>
        <v>0</v>
      </c>
      <c r="P299" s="26"/>
      <c r="Q299" s="26"/>
      <c r="R299" s="270"/>
      <c r="S299" s="282" t="str">
        <f t="shared" si="76"/>
        <v/>
      </c>
      <c r="T299" s="153"/>
      <c r="U299" s="27"/>
      <c r="V299" s="27"/>
      <c r="W299" s="271"/>
      <c r="X299" s="27"/>
      <c r="Y299" s="279"/>
      <c r="Z299" s="275">
        <f t="shared" si="77"/>
        <v>55.29</v>
      </c>
      <c r="AA299" s="276"/>
      <c r="AB299" s="276"/>
      <c r="AC299" s="276"/>
      <c r="AD299" s="276"/>
      <c r="AE299" s="276"/>
      <c r="AF299" s="277" t="str">
        <f t="shared" si="78"/>
        <v>NCX19J3</v>
      </c>
      <c r="AG299" s="277" t="str">
        <f t="shared" si="79"/>
        <v>NCX19J3</v>
      </c>
      <c r="AH299" s="277" t="str">
        <f t="shared" si="80"/>
        <v/>
      </c>
      <c r="AI299" s="277" t="str">
        <f t="shared" si="81"/>
        <v/>
      </c>
      <c r="AJ299" s="277" t="str">
        <f t="shared" si="82"/>
        <v/>
      </c>
      <c r="AK299" s="277" t="str">
        <f t="shared" si="83"/>
        <v/>
      </c>
      <c r="AL299" s="100"/>
      <c r="AT299" s="227" t="str">
        <f t="shared" si="84"/>
        <v/>
      </c>
      <c r="AU299" s="227" t="str">
        <f t="shared" si="85"/>
        <v/>
      </c>
      <c r="AW299" s="232">
        <f t="shared" si="86"/>
        <v>0</v>
      </c>
      <c r="AX299" s="232">
        <f t="shared" si="87"/>
        <v>0</v>
      </c>
      <c r="AY299" s="232">
        <f t="shared" si="88"/>
        <v>0</v>
      </c>
      <c r="AZ299" s="232">
        <f t="shared" si="89"/>
        <v>0</v>
      </c>
    </row>
    <row r="300" spans="1:52">
      <c r="A300" s="23" t="str">
        <f>C300&amp;"x"&amp;TEXT(COUNTIF(C$5:C299,C300)+1,0)</f>
        <v>x1</v>
      </c>
      <c r="B300" s="24" t="str">
        <f>D300&amp;"x"&amp;TEXT(COUNTIF(D$5:D299,D300)+1,0)</f>
        <v>x1</v>
      </c>
      <c r="C300" s="25"/>
      <c r="D300" s="25"/>
      <c r="E300" s="130"/>
      <c r="F300" s="25" t="s">
        <v>110</v>
      </c>
      <c r="G300" s="188" t="s">
        <v>1028</v>
      </c>
      <c r="H300" s="188" t="s">
        <v>1029</v>
      </c>
      <c r="I300" s="188" t="s">
        <v>1030</v>
      </c>
      <c r="J300" s="156">
        <v>24133</v>
      </c>
      <c r="K300" s="130"/>
      <c r="L300" s="26"/>
      <c r="M300" s="281" t="str">
        <f t="shared" si="74"/>
        <v>0</v>
      </c>
      <c r="N300" s="26"/>
      <c r="O300" s="186" t="str">
        <f t="shared" si="75"/>
        <v>0</v>
      </c>
      <c r="P300" s="26"/>
      <c r="Q300" s="26"/>
      <c r="R300" s="270"/>
      <c r="S300" s="282" t="str">
        <f t="shared" si="76"/>
        <v/>
      </c>
      <c r="T300" s="153"/>
      <c r="U300" s="27"/>
      <c r="V300" s="27"/>
      <c r="W300" s="271"/>
      <c r="X300" s="27"/>
      <c r="Y300" s="279"/>
      <c r="Z300" s="275">
        <f t="shared" si="77"/>
        <v>54.93</v>
      </c>
      <c r="AA300" s="276"/>
      <c r="AB300" s="276"/>
      <c r="AC300" s="276"/>
      <c r="AD300" s="276"/>
      <c r="AE300" s="276"/>
      <c r="AF300" s="277" t="str">
        <f t="shared" si="78"/>
        <v>NCX19J3</v>
      </c>
      <c r="AG300" s="277" t="str">
        <f t="shared" si="79"/>
        <v>NCX19J3</v>
      </c>
      <c r="AH300" s="277" t="str">
        <f t="shared" si="80"/>
        <v/>
      </c>
      <c r="AI300" s="277" t="str">
        <f t="shared" si="81"/>
        <v/>
      </c>
      <c r="AJ300" s="277" t="str">
        <f t="shared" si="82"/>
        <v/>
      </c>
      <c r="AK300" s="277" t="str">
        <f t="shared" si="83"/>
        <v/>
      </c>
      <c r="AL300" s="100"/>
      <c r="AT300" s="227" t="str">
        <f t="shared" si="84"/>
        <v/>
      </c>
      <c r="AU300" s="227" t="str">
        <f t="shared" si="85"/>
        <v/>
      </c>
      <c r="AW300" s="232">
        <f t="shared" si="86"/>
        <v>0</v>
      </c>
      <c r="AX300" s="232">
        <f t="shared" si="87"/>
        <v>0</v>
      </c>
      <c r="AY300" s="232">
        <f t="shared" si="88"/>
        <v>0</v>
      </c>
      <c r="AZ300" s="232">
        <f t="shared" si="89"/>
        <v>0</v>
      </c>
    </row>
    <row r="301" spans="1:52">
      <c r="A301" s="23" t="str">
        <f>C301&amp;"x"&amp;TEXT(COUNTIF(C$5:C300,C301)+1,0)</f>
        <v>x1</v>
      </c>
      <c r="B301" s="24" t="str">
        <f>D301&amp;"x"&amp;TEXT(COUNTIF(D$5:D300,D301)+1,0)</f>
        <v>x1</v>
      </c>
      <c r="C301" s="25"/>
      <c r="D301" s="25"/>
      <c r="E301" s="130"/>
      <c r="F301" s="25" t="s">
        <v>110</v>
      </c>
      <c r="G301" s="188" t="s">
        <v>1031</v>
      </c>
      <c r="H301" s="188" t="s">
        <v>1032</v>
      </c>
      <c r="I301" s="188" t="s">
        <v>214</v>
      </c>
      <c r="J301" s="156">
        <v>24583</v>
      </c>
      <c r="K301" s="130"/>
      <c r="L301" s="26"/>
      <c r="M301" s="281" t="str">
        <f t="shared" si="74"/>
        <v>0</v>
      </c>
      <c r="N301" s="26"/>
      <c r="O301" s="186" t="str">
        <f t="shared" si="75"/>
        <v>0</v>
      </c>
      <c r="P301" s="26"/>
      <c r="Q301" s="26"/>
      <c r="R301" s="270"/>
      <c r="S301" s="282" t="str">
        <f t="shared" si="76"/>
        <v/>
      </c>
      <c r="T301" s="153"/>
      <c r="U301" s="27"/>
      <c r="V301" s="27"/>
      <c r="W301" s="271"/>
      <c r="X301" s="27"/>
      <c r="Y301" s="279"/>
      <c r="Z301" s="275">
        <f t="shared" si="77"/>
        <v>53.7</v>
      </c>
      <c r="AA301" s="276"/>
      <c r="AB301" s="276"/>
      <c r="AC301" s="276"/>
      <c r="AD301" s="276"/>
      <c r="AE301" s="276"/>
      <c r="AF301" s="277" t="str">
        <f t="shared" si="78"/>
        <v>NCX19J3</v>
      </c>
      <c r="AG301" s="277" t="str">
        <f t="shared" si="79"/>
        <v>NCX19J3</v>
      </c>
      <c r="AH301" s="277" t="str">
        <f t="shared" si="80"/>
        <v/>
      </c>
      <c r="AI301" s="277" t="str">
        <f t="shared" si="81"/>
        <v/>
      </c>
      <c r="AJ301" s="277" t="str">
        <f t="shared" si="82"/>
        <v/>
      </c>
      <c r="AK301" s="277" t="str">
        <f t="shared" si="83"/>
        <v/>
      </c>
      <c r="AL301" s="100"/>
      <c r="AT301" s="227" t="str">
        <f t="shared" si="84"/>
        <v/>
      </c>
      <c r="AU301" s="227" t="str">
        <f t="shared" si="85"/>
        <v/>
      </c>
      <c r="AW301" s="232">
        <f t="shared" si="86"/>
        <v>0</v>
      </c>
      <c r="AX301" s="232">
        <f t="shared" si="87"/>
        <v>0</v>
      </c>
      <c r="AY301" s="232">
        <f t="shared" si="88"/>
        <v>0</v>
      </c>
      <c r="AZ301" s="232">
        <f t="shared" si="89"/>
        <v>0</v>
      </c>
    </row>
    <row r="302" spans="1:52">
      <c r="A302" s="23" t="str">
        <f>C302&amp;"x"&amp;TEXT(COUNTIF(C$5:C301,C302)+1,0)</f>
        <v>x1</v>
      </c>
      <c r="B302" s="24" t="str">
        <f>D302&amp;"x"&amp;TEXT(COUNTIF(D$5:D301,D302)+1,0)</f>
        <v>x1</v>
      </c>
      <c r="C302" s="25"/>
      <c r="D302" s="25"/>
      <c r="E302" s="130"/>
      <c r="F302" s="25" t="s">
        <v>110</v>
      </c>
      <c r="G302" s="188" t="s">
        <v>1033</v>
      </c>
      <c r="H302" s="188" t="s">
        <v>1034</v>
      </c>
      <c r="I302" s="188" t="s">
        <v>1035</v>
      </c>
      <c r="J302" s="156">
        <v>24949</v>
      </c>
      <c r="K302" s="130"/>
      <c r="L302" s="26"/>
      <c r="M302" s="281" t="str">
        <f t="shared" si="74"/>
        <v>0</v>
      </c>
      <c r="N302" s="26"/>
      <c r="O302" s="186" t="str">
        <f t="shared" si="75"/>
        <v>0</v>
      </c>
      <c r="P302" s="26"/>
      <c r="Q302" s="26"/>
      <c r="R302" s="270"/>
      <c r="S302" s="282" t="str">
        <f t="shared" si="76"/>
        <v/>
      </c>
      <c r="T302" s="153"/>
      <c r="U302" s="27"/>
      <c r="V302" s="27"/>
      <c r="W302" s="271"/>
      <c r="X302" s="27"/>
      <c r="Y302" s="279"/>
      <c r="Z302" s="275">
        <f t="shared" si="77"/>
        <v>52.7</v>
      </c>
      <c r="AA302" s="276"/>
      <c r="AB302" s="276"/>
      <c r="AC302" s="276"/>
      <c r="AD302" s="276"/>
      <c r="AE302" s="276"/>
      <c r="AF302" s="277" t="str">
        <f t="shared" si="78"/>
        <v>NCX19J3</v>
      </c>
      <c r="AG302" s="277" t="str">
        <f t="shared" si="79"/>
        <v>NCX19J3</v>
      </c>
      <c r="AH302" s="277" t="str">
        <f t="shared" si="80"/>
        <v/>
      </c>
      <c r="AI302" s="277" t="str">
        <f t="shared" si="81"/>
        <v/>
      </c>
      <c r="AJ302" s="277" t="str">
        <f t="shared" si="82"/>
        <v/>
      </c>
      <c r="AK302" s="277" t="str">
        <f t="shared" si="83"/>
        <v/>
      </c>
      <c r="AL302" s="100"/>
      <c r="AT302" s="227" t="str">
        <f t="shared" si="84"/>
        <v/>
      </c>
      <c r="AU302" s="227" t="str">
        <f t="shared" si="85"/>
        <v/>
      </c>
      <c r="AW302" s="232">
        <f t="shared" si="86"/>
        <v>0</v>
      </c>
      <c r="AX302" s="232">
        <f t="shared" si="87"/>
        <v>0</v>
      </c>
      <c r="AY302" s="232">
        <f t="shared" si="88"/>
        <v>0</v>
      </c>
      <c r="AZ302" s="232">
        <f t="shared" si="89"/>
        <v>0</v>
      </c>
    </row>
    <row r="303" spans="1:52">
      <c r="A303" s="23" t="str">
        <f>C303&amp;"x"&amp;TEXT(COUNTIF(C$5:C302,C303)+1,0)</f>
        <v>x1</v>
      </c>
      <c r="B303" s="24" t="str">
        <f>D303&amp;"x"&amp;TEXT(COUNTIF(D$5:D302,D303)+1,0)</f>
        <v>x1</v>
      </c>
      <c r="C303" s="25"/>
      <c r="D303" s="25"/>
      <c r="E303" s="130"/>
      <c r="F303" s="25" t="s">
        <v>110</v>
      </c>
      <c r="G303" s="188" t="s">
        <v>1036</v>
      </c>
      <c r="H303" s="188" t="s">
        <v>1037</v>
      </c>
      <c r="I303" s="188" t="s">
        <v>1038</v>
      </c>
      <c r="J303" s="156">
        <v>25273</v>
      </c>
      <c r="K303" s="130"/>
      <c r="L303" s="26"/>
      <c r="M303" s="281" t="str">
        <f t="shared" si="74"/>
        <v>0</v>
      </c>
      <c r="N303" s="26"/>
      <c r="O303" s="186" t="str">
        <f t="shared" si="75"/>
        <v>0</v>
      </c>
      <c r="P303" s="26"/>
      <c r="Q303" s="26"/>
      <c r="R303" s="270"/>
      <c r="S303" s="282" t="str">
        <f t="shared" si="76"/>
        <v/>
      </c>
      <c r="T303" s="153"/>
      <c r="U303" s="27"/>
      <c r="V303" s="27"/>
      <c r="W303" s="271"/>
      <c r="X303" s="27"/>
      <c r="Y303" s="279"/>
      <c r="Z303" s="275">
        <f t="shared" si="77"/>
        <v>51.81</v>
      </c>
      <c r="AA303" s="276"/>
      <c r="AB303" s="276"/>
      <c r="AC303" s="276"/>
      <c r="AD303" s="276"/>
      <c r="AE303" s="276"/>
      <c r="AF303" s="277" t="str">
        <f t="shared" si="78"/>
        <v>NCX19J3</v>
      </c>
      <c r="AG303" s="277" t="str">
        <f t="shared" si="79"/>
        <v>NCX19J3</v>
      </c>
      <c r="AH303" s="277" t="str">
        <f t="shared" si="80"/>
        <v/>
      </c>
      <c r="AI303" s="277" t="str">
        <f t="shared" si="81"/>
        <v/>
      </c>
      <c r="AJ303" s="277" t="str">
        <f t="shared" si="82"/>
        <v/>
      </c>
      <c r="AK303" s="277" t="str">
        <f t="shared" si="83"/>
        <v/>
      </c>
      <c r="AL303" s="100"/>
      <c r="AT303" s="227" t="str">
        <f t="shared" si="84"/>
        <v/>
      </c>
      <c r="AU303" s="227" t="str">
        <f t="shared" si="85"/>
        <v/>
      </c>
      <c r="AW303" s="232">
        <f t="shared" si="86"/>
        <v>0</v>
      </c>
      <c r="AX303" s="232">
        <f t="shared" si="87"/>
        <v>0</v>
      </c>
      <c r="AY303" s="232">
        <f t="shared" si="88"/>
        <v>0</v>
      </c>
      <c r="AZ303" s="232">
        <f t="shared" si="89"/>
        <v>0</v>
      </c>
    </row>
    <row r="304" spans="1:52">
      <c r="A304" s="23" t="str">
        <f>C304&amp;"x"&amp;TEXT(COUNTIF(C$5:C303,C304)+1,0)</f>
        <v>x1</v>
      </c>
      <c r="B304" s="24" t="str">
        <f>D304&amp;"x"&amp;TEXT(COUNTIF(D$5:D303,D304)+1,0)</f>
        <v>x1</v>
      </c>
      <c r="C304" s="25"/>
      <c r="D304" s="25"/>
      <c r="E304" s="130"/>
      <c r="F304" s="25" t="s">
        <v>110</v>
      </c>
      <c r="G304" s="188" t="s">
        <v>1039</v>
      </c>
      <c r="H304" s="188" t="s">
        <v>1040</v>
      </c>
      <c r="I304" s="188" t="s">
        <v>1041</v>
      </c>
      <c r="J304" s="156">
        <v>29189</v>
      </c>
      <c r="K304" s="130"/>
      <c r="L304" s="26"/>
      <c r="M304" s="281" t="str">
        <f t="shared" si="74"/>
        <v>0</v>
      </c>
      <c r="N304" s="26"/>
      <c r="O304" s="186" t="str">
        <f t="shared" si="75"/>
        <v>0</v>
      </c>
      <c r="P304" s="26" t="s">
        <v>49</v>
      </c>
      <c r="Q304" s="26" t="s">
        <v>49</v>
      </c>
      <c r="R304" s="270"/>
      <c r="S304" s="282" t="str">
        <f t="shared" si="76"/>
        <v/>
      </c>
      <c r="T304" s="153"/>
      <c r="U304" s="27"/>
      <c r="V304" s="27"/>
      <c r="W304" s="271"/>
      <c r="X304" s="27"/>
      <c r="Y304" s="279"/>
      <c r="Z304" s="275">
        <f t="shared" si="77"/>
        <v>41.09</v>
      </c>
      <c r="AA304" s="276"/>
      <c r="AB304" s="276"/>
      <c r="AC304" s="276"/>
      <c r="AD304" s="276"/>
      <c r="AE304" s="276"/>
      <c r="AF304" s="277" t="str">
        <f t="shared" si="78"/>
        <v>NCX19J3</v>
      </c>
      <c r="AG304" s="277" t="str">
        <f t="shared" si="79"/>
        <v>NCX19J3</v>
      </c>
      <c r="AH304" s="277" t="str">
        <f t="shared" si="80"/>
        <v/>
      </c>
      <c r="AI304" s="277" t="str">
        <f t="shared" si="81"/>
        <v/>
      </c>
      <c r="AJ304" s="277" t="str">
        <f t="shared" si="82"/>
        <v/>
      </c>
      <c r="AK304" s="277" t="str">
        <f t="shared" si="83"/>
        <v/>
      </c>
      <c r="AL304" s="100"/>
      <c r="AT304" s="227" t="str">
        <f t="shared" si="84"/>
        <v/>
      </c>
      <c r="AU304" s="227" t="str">
        <f t="shared" si="85"/>
        <v/>
      </c>
      <c r="AW304" s="232">
        <f t="shared" si="86"/>
        <v>0</v>
      </c>
      <c r="AX304" s="232">
        <f t="shared" si="87"/>
        <v>0</v>
      </c>
      <c r="AY304" s="232">
        <f t="shared" si="88"/>
        <v>0</v>
      </c>
      <c r="AZ304" s="232">
        <f t="shared" si="89"/>
        <v>0</v>
      </c>
    </row>
    <row r="305" spans="1:52">
      <c r="A305" s="23" t="str">
        <f>C305&amp;"x"&amp;TEXT(COUNTIF(C$5:C304,C305)+1,0)</f>
        <v>x1</v>
      </c>
      <c r="B305" s="24" t="str">
        <f>D305&amp;"x"&amp;TEXT(COUNTIF(D$5:D304,D305)+1,0)</f>
        <v>x1</v>
      </c>
      <c r="C305" s="25"/>
      <c r="D305" s="25"/>
      <c r="E305" s="130"/>
      <c r="F305" s="25" t="s">
        <v>110</v>
      </c>
      <c r="G305" s="188" t="s">
        <v>1042</v>
      </c>
      <c r="H305" s="188" t="s">
        <v>1043</v>
      </c>
      <c r="I305" s="188" t="s">
        <v>270</v>
      </c>
      <c r="J305" s="156">
        <v>29709</v>
      </c>
      <c r="K305" s="130"/>
      <c r="L305" s="26"/>
      <c r="M305" s="281" t="str">
        <f t="shared" si="74"/>
        <v>0</v>
      </c>
      <c r="N305" s="26"/>
      <c r="O305" s="186" t="str">
        <f t="shared" si="75"/>
        <v>0</v>
      </c>
      <c r="P305" s="26" t="s">
        <v>49</v>
      </c>
      <c r="Q305" s="26" t="s">
        <v>49</v>
      </c>
      <c r="R305" s="270"/>
      <c r="S305" s="282" t="str">
        <f t="shared" si="76"/>
        <v/>
      </c>
      <c r="T305" s="153"/>
      <c r="U305" s="27"/>
      <c r="V305" s="27"/>
      <c r="W305" s="271"/>
      <c r="X305" s="27"/>
      <c r="Y305" s="279"/>
      <c r="Z305" s="275">
        <f t="shared" si="77"/>
        <v>39.659999999999997</v>
      </c>
      <c r="AA305" s="276"/>
      <c r="AB305" s="276"/>
      <c r="AC305" s="276"/>
      <c r="AD305" s="276"/>
      <c r="AE305" s="276"/>
      <c r="AF305" s="277" t="str">
        <f t="shared" si="78"/>
        <v>NCX19J3</v>
      </c>
      <c r="AG305" s="277" t="str">
        <f t="shared" si="79"/>
        <v>NCX19J3</v>
      </c>
      <c r="AH305" s="277" t="str">
        <f t="shared" si="80"/>
        <v/>
      </c>
      <c r="AI305" s="277" t="str">
        <f t="shared" si="81"/>
        <v/>
      </c>
      <c r="AJ305" s="277" t="str">
        <f t="shared" si="82"/>
        <v/>
      </c>
      <c r="AK305" s="277" t="str">
        <f t="shared" si="83"/>
        <v/>
      </c>
      <c r="AL305" s="100"/>
      <c r="AT305" s="227" t="str">
        <f t="shared" si="84"/>
        <v/>
      </c>
      <c r="AU305" s="227" t="str">
        <f t="shared" si="85"/>
        <v/>
      </c>
      <c r="AW305" s="232">
        <f t="shared" si="86"/>
        <v>0</v>
      </c>
      <c r="AX305" s="232">
        <f t="shared" si="87"/>
        <v>0</v>
      </c>
      <c r="AY305" s="232">
        <f t="shared" si="88"/>
        <v>0</v>
      </c>
      <c r="AZ305" s="232">
        <f t="shared" si="89"/>
        <v>0</v>
      </c>
    </row>
    <row r="306" spans="1:52">
      <c r="A306" s="23" t="str">
        <f>C306&amp;"x"&amp;TEXT(COUNTIF(C$5:C305,C306)+1,0)</f>
        <v>x1</v>
      </c>
      <c r="B306" s="24" t="str">
        <f>D306&amp;"x"&amp;TEXT(COUNTIF(D$5:D305,D306)+1,0)</f>
        <v>x1</v>
      </c>
      <c r="C306" s="25"/>
      <c r="D306" s="25"/>
      <c r="E306" s="130"/>
      <c r="F306" s="25" t="s">
        <v>110</v>
      </c>
      <c r="G306" s="188" t="s">
        <v>1044</v>
      </c>
      <c r="H306" s="188" t="s">
        <v>1045</v>
      </c>
      <c r="I306" s="188" t="s">
        <v>1046</v>
      </c>
      <c r="J306" s="156">
        <v>29725</v>
      </c>
      <c r="K306" s="130"/>
      <c r="L306" s="26"/>
      <c r="M306" s="281" t="str">
        <f t="shared" si="74"/>
        <v>0</v>
      </c>
      <c r="N306" s="26"/>
      <c r="O306" s="186" t="str">
        <f t="shared" si="75"/>
        <v>0</v>
      </c>
      <c r="P306" s="26" t="s">
        <v>49</v>
      </c>
      <c r="Q306" s="26" t="s">
        <v>49</v>
      </c>
      <c r="R306" s="270"/>
      <c r="S306" s="282" t="str">
        <f t="shared" si="76"/>
        <v/>
      </c>
      <c r="T306" s="153"/>
      <c r="U306" s="27"/>
      <c r="V306" s="27"/>
      <c r="W306" s="271"/>
      <c r="X306" s="27"/>
      <c r="Y306" s="279"/>
      <c r="Z306" s="275">
        <f t="shared" si="77"/>
        <v>39.619999999999997</v>
      </c>
      <c r="AA306" s="276"/>
      <c r="AB306" s="276"/>
      <c r="AC306" s="276"/>
      <c r="AD306" s="276"/>
      <c r="AE306" s="276"/>
      <c r="AF306" s="277" t="str">
        <f t="shared" si="78"/>
        <v>NCX19J3</v>
      </c>
      <c r="AG306" s="277" t="str">
        <f t="shared" si="79"/>
        <v>NCX19J3</v>
      </c>
      <c r="AH306" s="277" t="str">
        <f t="shared" si="80"/>
        <v/>
      </c>
      <c r="AI306" s="277" t="str">
        <f t="shared" si="81"/>
        <v/>
      </c>
      <c r="AJ306" s="277" t="str">
        <f t="shared" si="82"/>
        <v/>
      </c>
      <c r="AK306" s="277" t="str">
        <f t="shared" si="83"/>
        <v/>
      </c>
      <c r="AL306" s="100"/>
      <c r="AT306" s="227" t="str">
        <f t="shared" si="84"/>
        <v/>
      </c>
      <c r="AU306" s="227" t="str">
        <f t="shared" si="85"/>
        <v/>
      </c>
      <c r="AW306" s="232">
        <f t="shared" si="86"/>
        <v>0</v>
      </c>
      <c r="AX306" s="232">
        <f t="shared" si="87"/>
        <v>0</v>
      </c>
      <c r="AY306" s="232">
        <f t="shared" si="88"/>
        <v>0</v>
      </c>
      <c r="AZ306" s="232">
        <f t="shared" si="89"/>
        <v>0</v>
      </c>
    </row>
    <row r="307" spans="1:52">
      <c r="A307" s="23" t="str">
        <f>C307&amp;"x"&amp;TEXT(COUNTIF(C$5:C306,C307)+1,0)</f>
        <v>x1</v>
      </c>
      <c r="B307" s="24" t="str">
        <f>D307&amp;"x"&amp;TEXT(COUNTIF(D$5:D306,D307)+1,0)</f>
        <v>x1</v>
      </c>
      <c r="C307" s="25"/>
      <c r="D307" s="25"/>
      <c r="E307" s="130"/>
      <c r="F307" s="25" t="s">
        <v>110</v>
      </c>
      <c r="G307" s="188" t="s">
        <v>1047</v>
      </c>
      <c r="H307" s="188" t="s">
        <v>1048</v>
      </c>
      <c r="I307" s="188" t="s">
        <v>771</v>
      </c>
      <c r="J307" s="156">
        <v>31083</v>
      </c>
      <c r="K307" s="130"/>
      <c r="L307" s="26"/>
      <c r="M307" s="281" t="str">
        <f t="shared" si="74"/>
        <v>0</v>
      </c>
      <c r="N307" s="26"/>
      <c r="O307" s="186" t="str">
        <f t="shared" si="75"/>
        <v>0</v>
      </c>
      <c r="P307" s="26" t="s">
        <v>49</v>
      </c>
      <c r="Q307" s="26" t="s">
        <v>49</v>
      </c>
      <c r="R307" s="270"/>
      <c r="S307" s="282" t="str">
        <f t="shared" si="76"/>
        <v/>
      </c>
      <c r="T307" s="153"/>
      <c r="U307" s="27"/>
      <c r="V307" s="27"/>
      <c r="W307" s="271"/>
      <c r="X307" s="27"/>
      <c r="Y307" s="279"/>
      <c r="Z307" s="275">
        <f t="shared" si="77"/>
        <v>35.9</v>
      </c>
      <c r="AA307" s="276"/>
      <c r="AB307" s="276"/>
      <c r="AC307" s="276"/>
      <c r="AD307" s="276"/>
      <c r="AE307" s="276"/>
      <c r="AF307" s="277" t="str">
        <f t="shared" si="78"/>
        <v>NCX19J3</v>
      </c>
      <c r="AG307" s="277" t="str">
        <f t="shared" si="79"/>
        <v>NCX19J3</v>
      </c>
      <c r="AH307" s="277" t="str">
        <f t="shared" si="80"/>
        <v/>
      </c>
      <c r="AI307" s="277" t="str">
        <f t="shared" si="81"/>
        <v/>
      </c>
      <c r="AJ307" s="277" t="str">
        <f t="shared" si="82"/>
        <v/>
      </c>
      <c r="AK307" s="277" t="str">
        <f t="shared" si="83"/>
        <v/>
      </c>
      <c r="AL307" s="100"/>
      <c r="AT307" s="227" t="str">
        <f t="shared" si="84"/>
        <v/>
      </c>
      <c r="AU307" s="227" t="str">
        <f t="shared" si="85"/>
        <v/>
      </c>
      <c r="AW307" s="232">
        <f t="shared" si="86"/>
        <v>0</v>
      </c>
      <c r="AX307" s="232">
        <f t="shared" si="87"/>
        <v>0</v>
      </c>
      <c r="AY307" s="232">
        <f t="shared" si="88"/>
        <v>0</v>
      </c>
      <c r="AZ307" s="232">
        <f t="shared" si="89"/>
        <v>0</v>
      </c>
    </row>
    <row r="308" spans="1:52">
      <c r="A308" s="23" t="str">
        <f>C308&amp;"x"&amp;TEXT(COUNTIF(C$5:C307,C308)+1,0)</f>
        <v>x1</v>
      </c>
      <c r="B308" s="24" t="str">
        <f>D308&amp;"x"&amp;TEXT(COUNTIF(D$5:D307,D308)+1,0)</f>
        <v>x1</v>
      </c>
      <c r="C308" s="25"/>
      <c r="D308" s="25"/>
      <c r="E308" s="130"/>
      <c r="F308" s="25" t="s">
        <v>110</v>
      </c>
      <c r="G308" s="188" t="s">
        <v>1049</v>
      </c>
      <c r="H308" s="188" t="s">
        <v>1050</v>
      </c>
      <c r="I308" s="188" t="s">
        <v>1051</v>
      </c>
      <c r="J308" s="156">
        <v>31501</v>
      </c>
      <c r="K308" s="130"/>
      <c r="L308" s="26"/>
      <c r="M308" s="281" t="str">
        <f t="shared" si="74"/>
        <v>0</v>
      </c>
      <c r="N308" s="26"/>
      <c r="O308" s="186" t="str">
        <f t="shared" si="75"/>
        <v>0</v>
      </c>
      <c r="P308" s="26" t="s">
        <v>49</v>
      </c>
      <c r="Q308" s="26" t="s">
        <v>49</v>
      </c>
      <c r="R308" s="270"/>
      <c r="S308" s="282" t="str">
        <f t="shared" si="76"/>
        <v/>
      </c>
      <c r="T308" s="153"/>
      <c r="U308" s="27"/>
      <c r="V308" s="27"/>
      <c r="W308" s="271"/>
      <c r="X308" s="27"/>
      <c r="Y308" s="279"/>
      <c r="Z308" s="275">
        <f t="shared" si="77"/>
        <v>34.76</v>
      </c>
      <c r="AA308" s="276"/>
      <c r="AB308" s="276"/>
      <c r="AC308" s="276"/>
      <c r="AD308" s="276"/>
      <c r="AE308" s="276"/>
      <c r="AF308" s="277" t="str">
        <f t="shared" si="78"/>
        <v>NCX19J3</v>
      </c>
      <c r="AG308" s="277" t="str">
        <f t="shared" si="79"/>
        <v>NCX19J3</v>
      </c>
      <c r="AH308" s="277" t="str">
        <f t="shared" si="80"/>
        <v/>
      </c>
      <c r="AI308" s="277" t="str">
        <f t="shared" si="81"/>
        <v/>
      </c>
      <c r="AJ308" s="277" t="str">
        <f t="shared" si="82"/>
        <v/>
      </c>
      <c r="AK308" s="277" t="str">
        <f t="shared" si="83"/>
        <v/>
      </c>
      <c r="AL308" s="100"/>
      <c r="AT308" s="227" t="str">
        <f t="shared" si="84"/>
        <v/>
      </c>
      <c r="AU308" s="227" t="str">
        <f t="shared" si="85"/>
        <v/>
      </c>
      <c r="AW308" s="232">
        <f t="shared" si="86"/>
        <v>0</v>
      </c>
      <c r="AX308" s="232">
        <f t="shared" si="87"/>
        <v>0</v>
      </c>
      <c r="AY308" s="232">
        <f t="shared" si="88"/>
        <v>0</v>
      </c>
      <c r="AZ308" s="232">
        <f t="shared" si="89"/>
        <v>0</v>
      </c>
    </row>
    <row r="309" spans="1:52">
      <c r="A309" s="23" t="str">
        <f>C309&amp;"x"&amp;TEXT(COUNTIF(C$5:C308,C309)+1,0)</f>
        <v>x1</v>
      </c>
      <c r="B309" s="24" t="str">
        <f>D309&amp;"x"&amp;TEXT(COUNTIF(D$5:D308,D309)+1,0)</f>
        <v>x1</v>
      </c>
      <c r="C309" s="25"/>
      <c r="D309" s="25"/>
      <c r="E309" s="130"/>
      <c r="F309" s="25" t="s">
        <v>110</v>
      </c>
      <c r="G309" s="188" t="s">
        <v>1052</v>
      </c>
      <c r="H309" s="188" t="s">
        <v>1053</v>
      </c>
      <c r="I309" s="188" t="s">
        <v>1054</v>
      </c>
      <c r="J309" s="156">
        <v>32205</v>
      </c>
      <c r="K309" s="130"/>
      <c r="L309" s="26"/>
      <c r="M309" s="281" t="str">
        <f t="shared" si="74"/>
        <v>0</v>
      </c>
      <c r="N309" s="26"/>
      <c r="O309" s="186" t="str">
        <f t="shared" si="75"/>
        <v>0</v>
      </c>
      <c r="P309" s="26" t="s">
        <v>49</v>
      </c>
      <c r="Q309" s="26" t="s">
        <v>49</v>
      </c>
      <c r="R309" s="270"/>
      <c r="S309" s="282" t="str">
        <f t="shared" si="76"/>
        <v/>
      </c>
      <c r="T309" s="153"/>
      <c r="U309" s="27"/>
      <c r="V309" s="27"/>
      <c r="W309" s="271"/>
      <c r="X309" s="27"/>
      <c r="Y309" s="279"/>
      <c r="Z309" s="275">
        <f t="shared" si="77"/>
        <v>32.83</v>
      </c>
      <c r="AA309" s="276"/>
      <c r="AB309" s="276"/>
      <c r="AC309" s="276"/>
      <c r="AD309" s="276"/>
      <c r="AE309" s="276"/>
      <c r="AF309" s="277" t="str">
        <f t="shared" si="78"/>
        <v>NCX19J3</v>
      </c>
      <c r="AG309" s="277" t="str">
        <f t="shared" si="79"/>
        <v>NCX19J3</v>
      </c>
      <c r="AH309" s="277" t="str">
        <f t="shared" si="80"/>
        <v/>
      </c>
      <c r="AI309" s="277" t="str">
        <f t="shared" si="81"/>
        <v/>
      </c>
      <c r="AJ309" s="277" t="str">
        <f t="shared" si="82"/>
        <v/>
      </c>
      <c r="AK309" s="277" t="str">
        <f t="shared" si="83"/>
        <v/>
      </c>
      <c r="AL309" s="100"/>
      <c r="AT309" s="227" t="str">
        <f t="shared" si="84"/>
        <v/>
      </c>
      <c r="AU309" s="227" t="str">
        <f t="shared" si="85"/>
        <v/>
      </c>
      <c r="AW309" s="232">
        <f t="shared" si="86"/>
        <v>0</v>
      </c>
      <c r="AX309" s="232">
        <f t="shared" si="87"/>
        <v>0</v>
      </c>
      <c r="AY309" s="232">
        <f t="shared" si="88"/>
        <v>0</v>
      </c>
      <c r="AZ309" s="232">
        <f t="shared" si="89"/>
        <v>0</v>
      </c>
    </row>
    <row r="310" spans="1:52">
      <c r="A310" s="23" t="str">
        <f>C310&amp;"x"&amp;TEXT(COUNTIF(C$5:C309,C310)+1,0)</f>
        <v>x1</v>
      </c>
      <c r="B310" s="24" t="str">
        <f>D310&amp;"x"&amp;TEXT(COUNTIF(D$5:D309,D310)+1,0)</f>
        <v>x1</v>
      </c>
      <c r="C310" s="25"/>
      <c r="D310" s="25"/>
      <c r="E310" s="130"/>
      <c r="F310" s="25" t="s">
        <v>110</v>
      </c>
      <c r="G310" s="188" t="s">
        <v>1055</v>
      </c>
      <c r="H310" s="188" t="s">
        <v>1056</v>
      </c>
      <c r="I310" s="188" t="s">
        <v>1057</v>
      </c>
      <c r="J310" s="156">
        <v>32911</v>
      </c>
      <c r="K310" s="130"/>
      <c r="L310" s="26"/>
      <c r="M310" s="281" t="str">
        <f t="shared" si="74"/>
        <v>0</v>
      </c>
      <c r="N310" s="26"/>
      <c r="O310" s="186" t="str">
        <f t="shared" si="75"/>
        <v>0</v>
      </c>
      <c r="P310" s="26" t="s">
        <v>49</v>
      </c>
      <c r="Q310" s="26" t="s">
        <v>49</v>
      </c>
      <c r="R310" s="270"/>
      <c r="S310" s="282" t="str">
        <f t="shared" si="76"/>
        <v/>
      </c>
      <c r="T310" s="153"/>
      <c r="U310" s="27"/>
      <c r="V310" s="27"/>
      <c r="W310" s="271"/>
      <c r="X310" s="27"/>
      <c r="Y310" s="279"/>
      <c r="Z310" s="275">
        <f t="shared" si="77"/>
        <v>30.9</v>
      </c>
      <c r="AA310" s="276"/>
      <c r="AB310" s="276"/>
      <c r="AC310" s="276"/>
      <c r="AD310" s="276"/>
      <c r="AE310" s="276"/>
      <c r="AF310" s="277" t="str">
        <f t="shared" si="78"/>
        <v>NCX19J3</v>
      </c>
      <c r="AG310" s="277" t="str">
        <f t="shared" si="79"/>
        <v>NCX19J3</v>
      </c>
      <c r="AH310" s="277" t="str">
        <f t="shared" si="80"/>
        <v/>
      </c>
      <c r="AI310" s="277" t="str">
        <f t="shared" si="81"/>
        <v/>
      </c>
      <c r="AJ310" s="277" t="str">
        <f t="shared" si="82"/>
        <v/>
      </c>
      <c r="AK310" s="277" t="str">
        <f t="shared" si="83"/>
        <v/>
      </c>
      <c r="AL310" s="100"/>
      <c r="AT310" s="227" t="str">
        <f t="shared" si="84"/>
        <v/>
      </c>
      <c r="AU310" s="227" t="str">
        <f t="shared" si="85"/>
        <v/>
      </c>
      <c r="AW310" s="232">
        <f t="shared" si="86"/>
        <v>0</v>
      </c>
      <c r="AX310" s="232">
        <f t="shared" si="87"/>
        <v>0</v>
      </c>
      <c r="AY310" s="232">
        <f t="shared" si="88"/>
        <v>0</v>
      </c>
      <c r="AZ310" s="232">
        <f t="shared" si="89"/>
        <v>0</v>
      </c>
    </row>
    <row r="311" spans="1:52">
      <c r="A311" s="23" t="str">
        <f>C311&amp;"x"&amp;TEXT(COUNTIF(C$5:C310,C311)+1,0)</f>
        <v>x1</v>
      </c>
      <c r="B311" s="24" t="str">
        <f>D311&amp;"x"&amp;TEXT(COUNTIF(D$5:D310,D311)+1,0)</f>
        <v>x1</v>
      </c>
      <c r="C311" s="25"/>
      <c r="D311" s="25"/>
      <c r="E311" s="130"/>
      <c r="F311" s="25" t="s">
        <v>110</v>
      </c>
      <c r="G311" s="188" t="s">
        <v>1058</v>
      </c>
      <c r="H311" s="188" t="s">
        <v>1059</v>
      </c>
      <c r="I311" s="188" t="s">
        <v>851</v>
      </c>
      <c r="J311" s="156">
        <v>32967</v>
      </c>
      <c r="K311" s="130"/>
      <c r="L311" s="26"/>
      <c r="M311" s="281" t="str">
        <f t="shared" si="74"/>
        <v>0</v>
      </c>
      <c r="N311" s="26"/>
      <c r="O311" s="186" t="str">
        <f t="shared" si="75"/>
        <v>0</v>
      </c>
      <c r="P311" s="26" t="s">
        <v>49</v>
      </c>
      <c r="Q311" s="26" t="s">
        <v>49</v>
      </c>
      <c r="R311" s="270"/>
      <c r="S311" s="282" t="str">
        <f t="shared" si="76"/>
        <v/>
      </c>
      <c r="T311" s="153"/>
      <c r="U311" s="27"/>
      <c r="V311" s="27"/>
      <c r="W311" s="271"/>
      <c r="X311" s="27"/>
      <c r="Y311" s="279"/>
      <c r="Z311" s="275">
        <f t="shared" si="77"/>
        <v>30.74</v>
      </c>
      <c r="AA311" s="276"/>
      <c r="AB311" s="276"/>
      <c r="AC311" s="276"/>
      <c r="AD311" s="276"/>
      <c r="AE311" s="276"/>
      <c r="AF311" s="277" t="str">
        <f t="shared" si="78"/>
        <v>NCX19J3</v>
      </c>
      <c r="AG311" s="277" t="str">
        <f t="shared" si="79"/>
        <v>NCX19J3</v>
      </c>
      <c r="AH311" s="277" t="str">
        <f t="shared" si="80"/>
        <v/>
      </c>
      <c r="AI311" s="277" t="str">
        <f t="shared" si="81"/>
        <v/>
      </c>
      <c r="AJ311" s="277" t="str">
        <f t="shared" si="82"/>
        <v/>
      </c>
      <c r="AK311" s="277" t="str">
        <f t="shared" si="83"/>
        <v/>
      </c>
      <c r="AL311" s="100"/>
      <c r="AT311" s="227" t="str">
        <f t="shared" si="84"/>
        <v/>
      </c>
      <c r="AU311" s="227" t="str">
        <f t="shared" si="85"/>
        <v/>
      </c>
      <c r="AW311" s="232">
        <f t="shared" si="86"/>
        <v>0</v>
      </c>
      <c r="AX311" s="232">
        <f t="shared" si="87"/>
        <v>0</v>
      </c>
      <c r="AY311" s="232">
        <f t="shared" si="88"/>
        <v>0</v>
      </c>
      <c r="AZ311" s="232">
        <f t="shared" si="89"/>
        <v>0</v>
      </c>
    </row>
    <row r="312" spans="1:52">
      <c r="A312" s="23" t="str">
        <f>C312&amp;"x"&amp;TEXT(COUNTIF(C$5:C311,C312)+1,0)</f>
        <v>x1</v>
      </c>
      <c r="B312" s="24" t="str">
        <f>D312&amp;"x"&amp;TEXT(COUNTIF(D$5:D311,D312)+1,0)</f>
        <v>x1</v>
      </c>
      <c r="C312" s="25"/>
      <c r="D312" s="25"/>
      <c r="E312" s="130"/>
      <c r="F312" s="25" t="s">
        <v>110</v>
      </c>
      <c r="G312" s="188" t="s">
        <v>1060</v>
      </c>
      <c r="H312" s="188" t="s">
        <v>1061</v>
      </c>
      <c r="I312" s="188" t="s">
        <v>1062</v>
      </c>
      <c r="J312" s="156">
        <v>33052</v>
      </c>
      <c r="K312" s="130"/>
      <c r="L312" s="26"/>
      <c r="M312" s="281" t="str">
        <f t="shared" si="74"/>
        <v>0</v>
      </c>
      <c r="N312" s="26"/>
      <c r="O312" s="186" t="str">
        <f t="shared" si="75"/>
        <v>0</v>
      </c>
      <c r="P312" s="26" t="s">
        <v>49</v>
      </c>
      <c r="Q312" s="26" t="s">
        <v>49</v>
      </c>
      <c r="R312" s="270"/>
      <c r="S312" s="282" t="str">
        <f t="shared" si="76"/>
        <v/>
      </c>
      <c r="T312" s="153"/>
      <c r="U312" s="27"/>
      <c r="V312" s="27"/>
      <c r="W312" s="271"/>
      <c r="X312" s="27"/>
      <c r="Y312" s="279"/>
      <c r="Z312" s="275">
        <f t="shared" si="77"/>
        <v>30.51</v>
      </c>
      <c r="AA312" s="276"/>
      <c r="AB312" s="276"/>
      <c r="AC312" s="276"/>
      <c r="AD312" s="276"/>
      <c r="AE312" s="276"/>
      <c r="AF312" s="277" t="str">
        <f t="shared" si="78"/>
        <v>NCX19J3</v>
      </c>
      <c r="AG312" s="277" t="str">
        <f t="shared" si="79"/>
        <v>NCX19J3</v>
      </c>
      <c r="AH312" s="277" t="str">
        <f t="shared" si="80"/>
        <v/>
      </c>
      <c r="AI312" s="277" t="str">
        <f t="shared" si="81"/>
        <v/>
      </c>
      <c r="AJ312" s="277" t="str">
        <f t="shared" si="82"/>
        <v/>
      </c>
      <c r="AK312" s="277" t="str">
        <f t="shared" si="83"/>
        <v/>
      </c>
      <c r="AL312" s="100"/>
      <c r="AT312" s="227" t="str">
        <f t="shared" si="84"/>
        <v/>
      </c>
      <c r="AU312" s="227" t="str">
        <f t="shared" si="85"/>
        <v/>
      </c>
      <c r="AW312" s="232">
        <f t="shared" si="86"/>
        <v>0</v>
      </c>
      <c r="AX312" s="232">
        <f t="shared" si="87"/>
        <v>0</v>
      </c>
      <c r="AY312" s="232">
        <f t="shared" si="88"/>
        <v>0</v>
      </c>
      <c r="AZ312" s="232">
        <f t="shared" si="89"/>
        <v>0</v>
      </c>
    </row>
    <row r="313" spans="1:52">
      <c r="A313" s="23" t="str">
        <f>C313&amp;"x"&amp;TEXT(COUNTIF(C$5:C312,C313)+1,0)</f>
        <v>x1</v>
      </c>
      <c r="B313" s="24" t="str">
        <f>D313&amp;"x"&amp;TEXT(COUNTIF(D$5:D312,D313)+1,0)</f>
        <v>x1</v>
      </c>
      <c r="C313" s="25"/>
      <c r="D313" s="25"/>
      <c r="E313" s="130"/>
      <c r="F313" s="25" t="s">
        <v>110</v>
      </c>
      <c r="G313" s="188" t="s">
        <v>1063</v>
      </c>
      <c r="H313" s="188" t="s">
        <v>1064</v>
      </c>
      <c r="I313" s="188" t="s">
        <v>1065</v>
      </c>
      <c r="J313" s="156">
        <v>33211</v>
      </c>
      <c r="K313" s="130"/>
      <c r="L313" s="26"/>
      <c r="M313" s="281" t="str">
        <f t="shared" si="74"/>
        <v>0</v>
      </c>
      <c r="N313" s="26"/>
      <c r="O313" s="186" t="str">
        <f t="shared" si="75"/>
        <v>0</v>
      </c>
      <c r="P313" s="26" t="s">
        <v>49</v>
      </c>
      <c r="Q313" s="26" t="s">
        <v>49</v>
      </c>
      <c r="R313" s="270"/>
      <c r="S313" s="282" t="str">
        <f t="shared" si="76"/>
        <v/>
      </c>
      <c r="T313" s="153"/>
      <c r="U313" s="27"/>
      <c r="V313" s="27"/>
      <c r="W313" s="271"/>
      <c r="X313" s="27"/>
      <c r="Y313" s="279"/>
      <c r="Z313" s="275">
        <f t="shared" si="77"/>
        <v>30.08</v>
      </c>
      <c r="AA313" s="276"/>
      <c r="AB313" s="276"/>
      <c r="AC313" s="276"/>
      <c r="AD313" s="276"/>
      <c r="AE313" s="276"/>
      <c r="AF313" s="277" t="str">
        <f t="shared" si="78"/>
        <v>NCX19J3</v>
      </c>
      <c r="AG313" s="277" t="str">
        <f t="shared" si="79"/>
        <v>NCX19J3</v>
      </c>
      <c r="AH313" s="277" t="str">
        <f t="shared" si="80"/>
        <v/>
      </c>
      <c r="AI313" s="277" t="str">
        <f t="shared" si="81"/>
        <v/>
      </c>
      <c r="AJ313" s="277" t="str">
        <f t="shared" si="82"/>
        <v/>
      </c>
      <c r="AK313" s="277" t="str">
        <f t="shared" si="83"/>
        <v/>
      </c>
      <c r="AL313" s="100"/>
      <c r="AT313" s="227" t="str">
        <f t="shared" si="84"/>
        <v/>
      </c>
      <c r="AU313" s="227" t="str">
        <f t="shared" si="85"/>
        <v/>
      </c>
      <c r="AW313" s="232">
        <f t="shared" si="86"/>
        <v>0</v>
      </c>
      <c r="AX313" s="232">
        <f t="shared" si="87"/>
        <v>0</v>
      </c>
      <c r="AY313" s="232">
        <f t="shared" si="88"/>
        <v>0</v>
      </c>
      <c r="AZ313" s="232">
        <f t="shared" si="89"/>
        <v>0</v>
      </c>
    </row>
    <row r="314" spans="1:52">
      <c r="A314" s="23" t="str">
        <f>C314&amp;"x"&amp;TEXT(COUNTIF(C$5:C313,C314)+1,0)</f>
        <v>x1</v>
      </c>
      <c r="B314" s="24" t="str">
        <f>D314&amp;"x"&amp;TEXT(COUNTIF(D$5:D313,D314)+1,0)</f>
        <v>x1</v>
      </c>
      <c r="C314" s="25"/>
      <c r="D314" s="25"/>
      <c r="E314" s="130"/>
      <c r="F314" s="25" t="s">
        <v>110</v>
      </c>
      <c r="G314" s="188" t="s">
        <v>1066</v>
      </c>
      <c r="H314" s="188" t="s">
        <v>1067</v>
      </c>
      <c r="I314" s="188" t="s">
        <v>162</v>
      </c>
      <c r="J314" s="156">
        <v>34255</v>
      </c>
      <c r="K314" s="130"/>
      <c r="L314" s="26"/>
      <c r="M314" s="281" t="str">
        <f t="shared" si="74"/>
        <v>0</v>
      </c>
      <c r="N314" s="26"/>
      <c r="O314" s="186" t="str">
        <f t="shared" si="75"/>
        <v>0</v>
      </c>
      <c r="P314" s="26" t="s">
        <v>49</v>
      </c>
      <c r="Q314" s="26" t="s">
        <v>49</v>
      </c>
      <c r="R314" s="270"/>
      <c r="S314" s="282" t="str">
        <f t="shared" si="76"/>
        <v/>
      </c>
      <c r="T314" s="153"/>
      <c r="U314" s="27"/>
      <c r="V314" s="27"/>
      <c r="W314" s="271"/>
      <c r="X314" s="27"/>
      <c r="Y314" s="279"/>
      <c r="Z314" s="275">
        <f t="shared" si="77"/>
        <v>27.22</v>
      </c>
      <c r="AA314" s="276"/>
      <c r="AB314" s="276"/>
      <c r="AC314" s="276"/>
      <c r="AD314" s="276"/>
      <c r="AE314" s="276"/>
      <c r="AF314" s="277" t="str">
        <f t="shared" si="78"/>
        <v>NCX19J3</v>
      </c>
      <c r="AG314" s="277" t="str">
        <f t="shared" si="79"/>
        <v>NCX19J3</v>
      </c>
      <c r="AH314" s="277" t="str">
        <f t="shared" si="80"/>
        <v/>
      </c>
      <c r="AI314" s="277" t="str">
        <f t="shared" si="81"/>
        <v/>
      </c>
      <c r="AJ314" s="277" t="str">
        <f t="shared" si="82"/>
        <v/>
      </c>
      <c r="AK314" s="277" t="str">
        <f t="shared" si="83"/>
        <v/>
      </c>
      <c r="AL314" s="100"/>
      <c r="AT314" s="227" t="str">
        <f t="shared" si="84"/>
        <v/>
      </c>
      <c r="AU314" s="227" t="str">
        <f t="shared" si="85"/>
        <v/>
      </c>
      <c r="AW314" s="232">
        <f t="shared" si="86"/>
        <v>0</v>
      </c>
      <c r="AX314" s="232">
        <f t="shared" si="87"/>
        <v>0</v>
      </c>
      <c r="AY314" s="232">
        <f t="shared" si="88"/>
        <v>0</v>
      </c>
      <c r="AZ314" s="232">
        <f t="shared" si="89"/>
        <v>0</v>
      </c>
    </row>
    <row r="315" spans="1:52">
      <c r="A315" s="23" t="str">
        <f>C315&amp;"x"&amp;TEXT(COUNTIF(C$5:C314,C315)+1,0)</f>
        <v>x1</v>
      </c>
      <c r="B315" s="24" t="str">
        <f>D315&amp;"x"&amp;TEXT(COUNTIF(D$5:D314,D315)+1,0)</f>
        <v>x1</v>
      </c>
      <c r="C315" s="25"/>
      <c r="D315" s="25"/>
      <c r="E315" s="130"/>
      <c r="F315" s="25" t="s">
        <v>110</v>
      </c>
      <c r="G315" s="188" t="s">
        <v>1068</v>
      </c>
      <c r="H315" s="188" t="s">
        <v>1069</v>
      </c>
      <c r="I315" s="188" t="s">
        <v>1070</v>
      </c>
      <c r="J315" s="156">
        <v>35092</v>
      </c>
      <c r="K315" s="130"/>
      <c r="L315" s="26"/>
      <c r="M315" s="281" t="str">
        <f t="shared" si="74"/>
        <v>0</v>
      </c>
      <c r="N315" s="26"/>
      <c r="O315" s="186" t="str">
        <f t="shared" si="75"/>
        <v>0</v>
      </c>
      <c r="P315" s="26" t="s">
        <v>49</v>
      </c>
      <c r="Q315" s="26" t="s">
        <v>49</v>
      </c>
      <c r="R315" s="270"/>
      <c r="S315" s="282" t="str">
        <f t="shared" si="76"/>
        <v/>
      </c>
      <c r="T315" s="153"/>
      <c r="U315" s="27"/>
      <c r="V315" s="27"/>
      <c r="W315" s="271"/>
      <c r="X315" s="27"/>
      <c r="Y315" s="279"/>
      <c r="Z315" s="275">
        <f t="shared" si="77"/>
        <v>24.93</v>
      </c>
      <c r="AA315" s="276"/>
      <c r="AB315" s="276"/>
      <c r="AC315" s="276"/>
      <c r="AD315" s="276"/>
      <c r="AE315" s="276"/>
      <c r="AF315" s="277" t="str">
        <f t="shared" si="78"/>
        <v>NCX19J3</v>
      </c>
      <c r="AG315" s="277" t="str">
        <f t="shared" si="79"/>
        <v>NCX19J3</v>
      </c>
      <c r="AH315" s="277" t="str">
        <f t="shared" si="80"/>
        <v/>
      </c>
      <c r="AI315" s="277" t="str">
        <f t="shared" si="81"/>
        <v/>
      </c>
      <c r="AJ315" s="277" t="str">
        <f t="shared" si="82"/>
        <v/>
      </c>
      <c r="AK315" s="277" t="str">
        <f t="shared" si="83"/>
        <v/>
      </c>
      <c r="AL315" s="100"/>
      <c r="AT315" s="227" t="str">
        <f t="shared" si="84"/>
        <v/>
      </c>
      <c r="AU315" s="227" t="str">
        <f t="shared" si="85"/>
        <v/>
      </c>
      <c r="AW315" s="232">
        <f t="shared" si="86"/>
        <v>0</v>
      </c>
      <c r="AX315" s="232">
        <f t="shared" si="87"/>
        <v>0</v>
      </c>
      <c r="AY315" s="232">
        <f t="shared" si="88"/>
        <v>0</v>
      </c>
      <c r="AZ315" s="232">
        <f t="shared" si="89"/>
        <v>0</v>
      </c>
    </row>
    <row r="316" spans="1:52">
      <c r="A316" s="23" t="str">
        <f>C316&amp;"x"&amp;TEXT(COUNTIF(C$5:C315,C316)+1,0)</f>
        <v>x1</v>
      </c>
      <c r="B316" s="24" t="str">
        <f>D316&amp;"x"&amp;TEXT(COUNTIF(D$5:D315,D316)+1,0)</f>
        <v>x1</v>
      </c>
      <c r="C316" s="25"/>
      <c r="D316" s="25"/>
      <c r="E316" s="130"/>
      <c r="F316" s="25" t="s">
        <v>110</v>
      </c>
      <c r="G316" s="188" t="s">
        <v>1071</v>
      </c>
      <c r="H316" s="188" t="s">
        <v>1072</v>
      </c>
      <c r="I316" s="188" t="s">
        <v>885</v>
      </c>
      <c r="J316" s="156">
        <v>36833</v>
      </c>
      <c r="K316" s="130"/>
      <c r="L316" s="26"/>
      <c r="M316" s="281" t="str">
        <f t="shared" si="74"/>
        <v>0</v>
      </c>
      <c r="N316" s="26"/>
      <c r="O316" s="186" t="str">
        <f t="shared" si="75"/>
        <v>0</v>
      </c>
      <c r="P316" s="26" t="s">
        <v>49</v>
      </c>
      <c r="Q316" s="26" t="s">
        <v>49</v>
      </c>
      <c r="R316" s="270"/>
      <c r="S316" s="282" t="str">
        <f t="shared" si="76"/>
        <v/>
      </c>
      <c r="T316" s="153"/>
      <c r="U316" s="27"/>
      <c r="V316" s="27"/>
      <c r="W316" s="271"/>
      <c r="X316" s="27"/>
      <c r="Y316" s="279"/>
      <c r="Z316" s="275">
        <f t="shared" si="77"/>
        <v>20.16</v>
      </c>
      <c r="AA316" s="276"/>
      <c r="AB316" s="276"/>
      <c r="AC316" s="276"/>
      <c r="AD316" s="276"/>
      <c r="AE316" s="276"/>
      <c r="AF316" s="277" t="str">
        <f t="shared" si="78"/>
        <v>NCX19J3</v>
      </c>
      <c r="AG316" s="277" t="str">
        <f t="shared" si="79"/>
        <v>NCX19J3</v>
      </c>
      <c r="AH316" s="277" t="str">
        <f t="shared" si="80"/>
        <v/>
      </c>
      <c r="AI316" s="277" t="str">
        <f t="shared" si="81"/>
        <v/>
      </c>
      <c r="AJ316" s="277" t="str">
        <f t="shared" si="82"/>
        <v/>
      </c>
      <c r="AK316" s="277" t="str">
        <f t="shared" si="83"/>
        <v/>
      </c>
      <c r="AL316" s="100"/>
      <c r="AT316" s="227" t="str">
        <f t="shared" si="84"/>
        <v/>
      </c>
      <c r="AU316" s="227" t="str">
        <f t="shared" si="85"/>
        <v/>
      </c>
      <c r="AW316" s="232">
        <f t="shared" si="86"/>
        <v>0</v>
      </c>
      <c r="AX316" s="232">
        <f t="shared" si="87"/>
        <v>0</v>
      </c>
      <c r="AY316" s="232">
        <f t="shared" si="88"/>
        <v>0</v>
      </c>
      <c r="AZ316" s="232">
        <f t="shared" si="89"/>
        <v>0</v>
      </c>
    </row>
    <row r="317" spans="1:52">
      <c r="A317" s="23" t="str">
        <f>C317&amp;"x"&amp;TEXT(COUNTIF(C$5:C316,C317)+1,0)</f>
        <v>x1</v>
      </c>
      <c r="B317" s="24" t="str">
        <f>D317&amp;"x"&amp;TEXT(COUNTIF(D$5:D316,D317)+1,0)</f>
        <v>x1</v>
      </c>
      <c r="C317" s="25"/>
      <c r="D317" s="25"/>
      <c r="E317" s="130"/>
      <c r="F317" s="25" t="s">
        <v>110</v>
      </c>
      <c r="G317" s="188" t="s">
        <v>1073</v>
      </c>
      <c r="H317" s="188" t="s">
        <v>1074</v>
      </c>
      <c r="I317" s="188" t="s">
        <v>1075</v>
      </c>
      <c r="J317" s="156">
        <v>36843</v>
      </c>
      <c r="K317" s="130"/>
      <c r="L317" s="26"/>
      <c r="M317" s="281" t="str">
        <f t="shared" si="74"/>
        <v>0</v>
      </c>
      <c r="N317" s="26"/>
      <c r="O317" s="186" t="str">
        <f t="shared" si="75"/>
        <v>0</v>
      </c>
      <c r="P317" s="26" t="s">
        <v>114</v>
      </c>
      <c r="Q317" s="26" t="s">
        <v>114</v>
      </c>
      <c r="R317" s="270"/>
      <c r="S317" s="282" t="str">
        <f t="shared" si="76"/>
        <v/>
      </c>
      <c r="T317" s="153"/>
      <c r="U317" s="27"/>
      <c r="V317" s="27"/>
      <c r="W317" s="271"/>
      <c r="X317" s="27"/>
      <c r="Y317" s="279"/>
      <c r="Z317" s="275">
        <f t="shared" si="77"/>
        <v>20.13</v>
      </c>
      <c r="AA317" s="276"/>
      <c r="AB317" s="276"/>
      <c r="AC317" s="276"/>
      <c r="AD317" s="276"/>
      <c r="AE317" s="276"/>
      <c r="AF317" s="277" t="str">
        <f t="shared" si="78"/>
        <v>NCX19J3</v>
      </c>
      <c r="AG317" s="277" t="str">
        <f t="shared" si="79"/>
        <v>NCX19J3</v>
      </c>
      <c r="AH317" s="277" t="str">
        <f t="shared" si="80"/>
        <v>S5</v>
      </c>
      <c r="AI317" s="277" t="str">
        <f t="shared" si="81"/>
        <v>S5</v>
      </c>
      <c r="AJ317" s="277" t="str">
        <f t="shared" si="82"/>
        <v/>
      </c>
      <c r="AK317" s="277" t="str">
        <f t="shared" si="83"/>
        <v/>
      </c>
      <c r="AL317" s="100"/>
      <c r="AT317" s="227" t="str">
        <f t="shared" si="84"/>
        <v/>
      </c>
      <c r="AU317" s="227" t="str">
        <f t="shared" si="85"/>
        <v/>
      </c>
      <c r="AW317" s="232">
        <f t="shared" si="86"/>
        <v>0</v>
      </c>
      <c r="AX317" s="232">
        <f t="shared" si="87"/>
        <v>0</v>
      </c>
      <c r="AY317" s="232">
        <f t="shared" si="88"/>
        <v>0</v>
      </c>
      <c r="AZ317" s="232">
        <f t="shared" si="89"/>
        <v>0</v>
      </c>
    </row>
    <row r="318" spans="1:52">
      <c r="A318" s="23" t="str">
        <f>C318&amp;"x"&amp;TEXT(COUNTIF(C$5:C317,C318)+1,0)</f>
        <v>x1</v>
      </c>
      <c r="B318" s="24" t="str">
        <f>D318&amp;"x"&amp;TEXT(COUNTIF(D$5:D317,D318)+1,0)</f>
        <v>x1</v>
      </c>
      <c r="C318" s="25"/>
      <c r="D318" s="25"/>
      <c r="E318" s="130"/>
      <c r="F318" s="25" t="s">
        <v>110</v>
      </c>
      <c r="G318" s="188" t="s">
        <v>1076</v>
      </c>
      <c r="H318" s="188" t="s">
        <v>1077</v>
      </c>
      <c r="I318" s="188" t="s">
        <v>1078</v>
      </c>
      <c r="J318" s="156">
        <v>39420</v>
      </c>
      <c r="K318" s="130"/>
      <c r="L318" s="26"/>
      <c r="M318" s="281" t="str">
        <f t="shared" si="74"/>
        <v>0</v>
      </c>
      <c r="N318" s="26"/>
      <c r="O318" s="186" t="str">
        <f t="shared" si="75"/>
        <v>0</v>
      </c>
      <c r="P318" s="26"/>
      <c r="Q318" s="26"/>
      <c r="R318" s="270"/>
      <c r="S318" s="282" t="str">
        <f t="shared" si="76"/>
        <v/>
      </c>
      <c r="T318" s="153"/>
      <c r="U318" s="27"/>
      <c r="V318" s="27"/>
      <c r="W318" s="271"/>
      <c r="X318" s="27"/>
      <c r="Y318" s="279"/>
      <c r="Z318" s="275">
        <f t="shared" si="77"/>
        <v>13.08</v>
      </c>
      <c r="AA318" s="276"/>
      <c r="AB318" s="276"/>
      <c r="AC318" s="276"/>
      <c r="AD318" s="276"/>
      <c r="AE318" s="276"/>
      <c r="AF318" s="277" t="str">
        <f t="shared" si="78"/>
        <v>NCX19J3</v>
      </c>
      <c r="AG318" s="277" t="str">
        <f t="shared" si="79"/>
        <v>NCX19J3</v>
      </c>
      <c r="AH318" s="277" t="str">
        <f t="shared" si="80"/>
        <v/>
      </c>
      <c r="AI318" s="277" t="str">
        <f t="shared" si="81"/>
        <v/>
      </c>
      <c r="AJ318" s="277" t="str">
        <f t="shared" si="82"/>
        <v/>
      </c>
      <c r="AK318" s="277" t="str">
        <f t="shared" si="83"/>
        <v/>
      </c>
      <c r="AL318" s="100"/>
      <c r="AT318" s="227" t="str">
        <f t="shared" si="84"/>
        <v/>
      </c>
      <c r="AU318" s="227" t="str">
        <f t="shared" si="85"/>
        <v/>
      </c>
      <c r="AW318" s="232">
        <f t="shared" si="86"/>
        <v>0</v>
      </c>
      <c r="AX318" s="232">
        <f t="shared" si="87"/>
        <v>0</v>
      </c>
      <c r="AY318" s="232">
        <f t="shared" si="88"/>
        <v>0</v>
      </c>
      <c r="AZ318" s="232">
        <f t="shared" si="89"/>
        <v>0</v>
      </c>
    </row>
    <row r="319" spans="1:52">
      <c r="A319" s="23" t="str">
        <f>C319&amp;"x"&amp;TEXT(COUNTIF(C$5:C318,C319)+1,0)</f>
        <v>x1</v>
      </c>
      <c r="B319" s="24" t="str">
        <f>D319&amp;"x"&amp;TEXT(COUNTIF(D$5:D318,D319)+1,0)</f>
        <v>x1</v>
      </c>
      <c r="C319" s="25"/>
      <c r="D319" s="25"/>
      <c r="E319" s="130"/>
      <c r="F319" s="25" t="s">
        <v>110</v>
      </c>
      <c r="G319" s="188" t="s">
        <v>1079</v>
      </c>
      <c r="H319" s="188" t="s">
        <v>1080</v>
      </c>
      <c r="I319" s="188" t="s">
        <v>644</v>
      </c>
      <c r="J319" s="156">
        <v>40227</v>
      </c>
      <c r="K319" s="130"/>
      <c r="L319" s="26"/>
      <c r="M319" s="281" t="str">
        <f t="shared" si="74"/>
        <v>0</v>
      </c>
      <c r="N319" s="26"/>
      <c r="O319" s="186" t="str">
        <f t="shared" si="75"/>
        <v>0</v>
      </c>
      <c r="P319" s="26"/>
      <c r="Q319" s="26"/>
      <c r="R319" s="270"/>
      <c r="S319" s="282" t="str">
        <f t="shared" si="76"/>
        <v/>
      </c>
      <c r="T319" s="153"/>
      <c r="U319" s="27"/>
      <c r="V319" s="27"/>
      <c r="W319" s="271"/>
      <c r="X319" s="27"/>
      <c r="Y319" s="279"/>
      <c r="Z319" s="275">
        <f t="shared" si="77"/>
        <v>10.87</v>
      </c>
      <c r="AA319" s="276"/>
      <c r="AB319" s="276"/>
      <c r="AC319" s="276"/>
      <c r="AD319" s="276"/>
      <c r="AE319" s="276"/>
      <c r="AF319" s="277" t="str">
        <f t="shared" si="78"/>
        <v>NCX19J3</v>
      </c>
      <c r="AG319" s="277" t="str">
        <f t="shared" si="79"/>
        <v>NCX19J3</v>
      </c>
      <c r="AH319" s="277" t="str">
        <f t="shared" si="80"/>
        <v/>
      </c>
      <c r="AI319" s="277" t="str">
        <f t="shared" si="81"/>
        <v/>
      </c>
      <c r="AJ319" s="277" t="str">
        <f t="shared" si="82"/>
        <v/>
      </c>
      <c r="AK319" s="277" t="str">
        <f t="shared" si="83"/>
        <v/>
      </c>
      <c r="AL319" s="100"/>
      <c r="AT319" s="227" t="str">
        <f t="shared" si="84"/>
        <v/>
      </c>
      <c r="AU319" s="227" t="str">
        <f t="shared" si="85"/>
        <v/>
      </c>
      <c r="AW319" s="232">
        <f t="shared" si="86"/>
        <v>0</v>
      </c>
      <c r="AX319" s="232">
        <f t="shared" si="87"/>
        <v>0</v>
      </c>
      <c r="AY319" s="232">
        <f t="shared" si="88"/>
        <v>0</v>
      </c>
      <c r="AZ319" s="232">
        <f t="shared" si="89"/>
        <v>0</v>
      </c>
    </row>
    <row r="320" spans="1:52">
      <c r="A320" s="23" t="str">
        <f>C320&amp;"x"&amp;TEXT(COUNTIF(C$5:C319,C320)+1,0)</f>
        <v>x1</v>
      </c>
      <c r="B320" s="24" t="str">
        <f>D320&amp;"x"&amp;TEXT(COUNTIF(D$5:D319,D320)+1,0)</f>
        <v>x1</v>
      </c>
      <c r="C320" s="25"/>
      <c r="D320" s="25"/>
      <c r="E320" s="130"/>
      <c r="F320" s="25" t="s">
        <v>110</v>
      </c>
      <c r="G320" s="188" t="s">
        <v>1081</v>
      </c>
      <c r="H320" s="188" t="s">
        <v>1082</v>
      </c>
      <c r="I320" s="188" t="s">
        <v>1083</v>
      </c>
      <c r="J320" s="156">
        <v>40869</v>
      </c>
      <c r="K320" s="130"/>
      <c r="L320" s="26"/>
      <c r="M320" s="281" t="str">
        <f t="shared" si="74"/>
        <v>0</v>
      </c>
      <c r="N320" s="26"/>
      <c r="O320" s="186" t="str">
        <f t="shared" si="75"/>
        <v>0</v>
      </c>
      <c r="P320" s="26" t="s">
        <v>49</v>
      </c>
      <c r="Q320" s="26" t="s">
        <v>49</v>
      </c>
      <c r="R320" s="270"/>
      <c r="S320" s="282" t="str">
        <f t="shared" si="76"/>
        <v/>
      </c>
      <c r="T320" s="153"/>
      <c r="U320" s="27"/>
      <c r="V320" s="27"/>
      <c r="W320" s="271"/>
      <c r="X320" s="27"/>
      <c r="Y320" s="279"/>
      <c r="Z320" s="275">
        <f t="shared" si="77"/>
        <v>9.11</v>
      </c>
      <c r="AA320" s="276"/>
      <c r="AB320" s="276"/>
      <c r="AC320" s="276"/>
      <c r="AD320" s="276"/>
      <c r="AE320" s="276"/>
      <c r="AF320" s="277" t="str">
        <f t="shared" si="78"/>
        <v>NCX19J3</v>
      </c>
      <c r="AG320" s="277" t="str">
        <f t="shared" si="79"/>
        <v>NCX19J3</v>
      </c>
      <c r="AH320" s="277" t="str">
        <f t="shared" si="80"/>
        <v/>
      </c>
      <c r="AI320" s="277" t="str">
        <f t="shared" si="81"/>
        <v/>
      </c>
      <c r="AJ320" s="277" t="str">
        <f t="shared" si="82"/>
        <v/>
      </c>
      <c r="AK320" s="277" t="str">
        <f t="shared" si="83"/>
        <v/>
      </c>
      <c r="AL320" s="100"/>
      <c r="AT320" s="227" t="str">
        <f t="shared" si="84"/>
        <v/>
      </c>
      <c r="AU320" s="227" t="str">
        <f t="shared" si="85"/>
        <v/>
      </c>
      <c r="AW320" s="232">
        <f t="shared" si="86"/>
        <v>0</v>
      </c>
      <c r="AX320" s="232">
        <f t="shared" si="87"/>
        <v>0</v>
      </c>
      <c r="AY320" s="232">
        <f t="shared" si="88"/>
        <v>0</v>
      </c>
      <c r="AZ320" s="232">
        <f t="shared" si="89"/>
        <v>0</v>
      </c>
    </row>
    <row r="321" spans="1:52">
      <c r="A321" s="23" t="str">
        <f>C321&amp;"x"&amp;TEXT(COUNTIF(C$5:C320,C321)+1,0)</f>
        <v>x1</v>
      </c>
      <c r="B321" s="24" t="str">
        <f>D321&amp;"x"&amp;TEXT(COUNTIF(D$5:D320,D321)+1,0)</f>
        <v>x1</v>
      </c>
      <c r="C321" s="25"/>
      <c r="D321" s="25"/>
      <c r="E321" s="130"/>
      <c r="F321" s="25" t="s">
        <v>110</v>
      </c>
      <c r="G321" s="188" t="s">
        <v>1084</v>
      </c>
      <c r="H321" s="188" t="s">
        <v>1085</v>
      </c>
      <c r="I321" s="188" t="s">
        <v>1086</v>
      </c>
      <c r="J321" s="156">
        <v>40957</v>
      </c>
      <c r="K321" s="130"/>
      <c r="L321" s="26"/>
      <c r="M321" s="281" t="str">
        <f t="shared" si="74"/>
        <v>0</v>
      </c>
      <c r="N321" s="26"/>
      <c r="O321" s="186" t="str">
        <f t="shared" si="75"/>
        <v>0</v>
      </c>
      <c r="P321" s="26"/>
      <c r="Q321" s="26"/>
      <c r="R321" s="270"/>
      <c r="S321" s="282" t="str">
        <f t="shared" si="76"/>
        <v/>
      </c>
      <c r="T321" s="153"/>
      <c r="U321" s="27"/>
      <c r="V321" s="27"/>
      <c r="W321" s="271"/>
      <c r="X321" s="27"/>
      <c r="Y321" s="279"/>
      <c r="Z321" s="275">
        <f t="shared" si="77"/>
        <v>8.8699999999999992</v>
      </c>
      <c r="AA321" s="276"/>
      <c r="AB321" s="276"/>
      <c r="AC321" s="276"/>
      <c r="AD321" s="276"/>
      <c r="AE321" s="276"/>
      <c r="AF321" s="277" t="str">
        <f t="shared" si="78"/>
        <v>NCX19J3</v>
      </c>
      <c r="AG321" s="277" t="str">
        <f t="shared" si="79"/>
        <v>NCX19J3</v>
      </c>
      <c r="AH321" s="277" t="str">
        <f t="shared" si="80"/>
        <v/>
      </c>
      <c r="AI321" s="277" t="str">
        <f t="shared" si="81"/>
        <v/>
      </c>
      <c r="AJ321" s="277" t="str">
        <f t="shared" si="82"/>
        <v/>
      </c>
      <c r="AK321" s="277" t="str">
        <f t="shared" si="83"/>
        <v/>
      </c>
      <c r="AL321" s="100"/>
      <c r="AT321" s="227" t="str">
        <f t="shared" si="84"/>
        <v/>
      </c>
      <c r="AU321" s="227" t="str">
        <f t="shared" si="85"/>
        <v/>
      </c>
      <c r="AW321" s="232">
        <f t="shared" si="86"/>
        <v>0</v>
      </c>
      <c r="AX321" s="232">
        <f t="shared" si="87"/>
        <v>0</v>
      </c>
      <c r="AY321" s="232">
        <f t="shared" si="88"/>
        <v>0</v>
      </c>
      <c r="AZ321" s="232">
        <f t="shared" si="89"/>
        <v>0</v>
      </c>
    </row>
    <row r="322" spans="1:52">
      <c r="A322" s="23" t="str">
        <f>C322&amp;"x"&amp;TEXT(COUNTIF(C$5:C321,C322)+1,0)</f>
        <v>x1</v>
      </c>
      <c r="B322" s="24" t="str">
        <f>D322&amp;"x"&amp;TEXT(COUNTIF(D$5:D321,D322)+1,0)</f>
        <v>x1</v>
      </c>
      <c r="C322" s="25"/>
      <c r="D322" s="25"/>
      <c r="E322" s="130"/>
      <c r="F322" s="25"/>
      <c r="G322" s="188"/>
      <c r="H322" s="188"/>
      <c r="I322" s="188"/>
      <c r="J322" s="156"/>
      <c r="K322" s="130"/>
      <c r="L322" s="26"/>
      <c r="M322" s="281" t="str">
        <f t="shared" si="74"/>
        <v>0</v>
      </c>
      <c r="N322" s="26"/>
      <c r="O322" s="186" t="str">
        <f t="shared" si="75"/>
        <v>0</v>
      </c>
      <c r="P322" s="26"/>
      <c r="Q322" s="26"/>
      <c r="R322" s="270"/>
      <c r="S322" s="282" t="str">
        <f t="shared" si="76"/>
        <v/>
      </c>
      <c r="T322" s="153"/>
      <c r="U322" s="27"/>
      <c r="V322" s="27"/>
      <c r="W322" s="271"/>
      <c r="X322" s="27"/>
      <c r="Y322" s="279"/>
      <c r="Z322" s="275" t="str">
        <f t="shared" si="77"/>
        <v/>
      </c>
      <c r="AA322" s="276"/>
      <c r="AB322" s="276"/>
      <c r="AC322" s="276"/>
      <c r="AD322" s="276"/>
      <c r="AE322" s="276"/>
      <c r="AF322" s="277" t="str">
        <f t="shared" si="78"/>
        <v>NCX19J3</v>
      </c>
      <c r="AG322" s="277" t="str">
        <f t="shared" si="79"/>
        <v>NCX19J3</v>
      </c>
      <c r="AH322" s="277" t="str">
        <f t="shared" si="80"/>
        <v/>
      </c>
      <c r="AI322" s="277" t="str">
        <f t="shared" si="81"/>
        <v/>
      </c>
      <c r="AJ322" s="277" t="str">
        <f t="shared" si="82"/>
        <v/>
      </c>
      <c r="AK322" s="277" t="str">
        <f t="shared" si="83"/>
        <v/>
      </c>
      <c r="AL322" s="100"/>
      <c r="AT322" s="227" t="str">
        <f t="shared" si="84"/>
        <v/>
      </c>
      <c r="AU322" s="227" t="str">
        <f t="shared" si="85"/>
        <v/>
      </c>
      <c r="AW322" s="232">
        <f t="shared" si="86"/>
        <v>0</v>
      </c>
      <c r="AX322" s="232">
        <f t="shared" si="87"/>
        <v>0</v>
      </c>
      <c r="AY322" s="232">
        <f t="shared" si="88"/>
        <v>0</v>
      </c>
      <c r="AZ322" s="232">
        <f t="shared" si="89"/>
        <v>0</v>
      </c>
    </row>
    <row r="323" spans="1:52">
      <c r="A323" s="23" t="str">
        <f>C323&amp;"x"&amp;TEXT(COUNTIF(C$5:C322,C323)+1,0)</f>
        <v>x1</v>
      </c>
      <c r="B323" s="24" t="str">
        <f>D323&amp;"x"&amp;TEXT(COUNTIF(D$5:D322,D323)+1,0)</f>
        <v>x1</v>
      </c>
      <c r="C323" s="25"/>
      <c r="D323" s="25"/>
      <c r="E323" s="130"/>
      <c r="F323" s="25"/>
      <c r="G323" s="188"/>
      <c r="H323" s="188"/>
      <c r="I323" s="188"/>
      <c r="J323" s="156"/>
      <c r="K323" s="130"/>
      <c r="L323" s="26"/>
      <c r="M323" s="281" t="str">
        <f t="shared" si="74"/>
        <v>0</v>
      </c>
      <c r="N323" s="26"/>
      <c r="O323" s="186" t="str">
        <f t="shared" si="75"/>
        <v>0</v>
      </c>
      <c r="P323" s="26"/>
      <c r="Q323" s="26"/>
      <c r="R323" s="270"/>
      <c r="S323" s="282" t="str">
        <f t="shared" si="76"/>
        <v/>
      </c>
      <c r="T323" s="153"/>
      <c r="U323" s="27"/>
      <c r="V323" s="27"/>
      <c r="W323" s="271"/>
      <c r="X323" s="27"/>
      <c r="Y323" s="279"/>
      <c r="Z323" s="275" t="str">
        <f t="shared" si="77"/>
        <v/>
      </c>
      <c r="AA323" s="276"/>
      <c r="AB323" s="276"/>
      <c r="AC323" s="276"/>
      <c r="AD323" s="276"/>
      <c r="AE323" s="276"/>
      <c r="AF323" s="277" t="str">
        <f t="shared" si="78"/>
        <v>NCX19J3</v>
      </c>
      <c r="AG323" s="277" t="str">
        <f t="shared" si="79"/>
        <v>NCX19J3</v>
      </c>
      <c r="AH323" s="277" t="str">
        <f t="shared" si="80"/>
        <v/>
      </c>
      <c r="AI323" s="277" t="str">
        <f t="shared" si="81"/>
        <v/>
      </c>
      <c r="AJ323" s="277" t="str">
        <f t="shared" si="82"/>
        <v/>
      </c>
      <c r="AK323" s="277" t="str">
        <f t="shared" si="83"/>
        <v/>
      </c>
      <c r="AL323" s="100"/>
      <c r="AT323" s="227" t="str">
        <f t="shared" si="84"/>
        <v/>
      </c>
      <c r="AU323" s="227" t="str">
        <f t="shared" si="85"/>
        <v/>
      </c>
      <c r="AW323" s="232">
        <f t="shared" si="86"/>
        <v>0</v>
      </c>
      <c r="AX323" s="232">
        <f t="shared" si="87"/>
        <v>0</v>
      </c>
      <c r="AY323" s="232">
        <f t="shared" si="88"/>
        <v>0</v>
      </c>
      <c r="AZ323" s="232">
        <f t="shared" si="89"/>
        <v>0</v>
      </c>
    </row>
    <row r="324" spans="1:52">
      <c r="A324" s="23" t="str">
        <f>C324&amp;"x"&amp;TEXT(COUNTIF(C$5:C323,C324)+1,0)</f>
        <v>x1</v>
      </c>
      <c r="B324" s="24" t="str">
        <f>D324&amp;"x"&amp;TEXT(COUNTIF(D$5:D323,D324)+1,0)</f>
        <v>x1</v>
      </c>
      <c r="C324" s="25"/>
      <c r="D324" s="25"/>
      <c r="E324" s="130"/>
      <c r="F324" s="25"/>
      <c r="G324" s="188"/>
      <c r="H324" s="188"/>
      <c r="I324" s="188"/>
      <c r="J324" s="156"/>
      <c r="K324" s="130"/>
      <c r="L324" s="26"/>
      <c r="M324" s="281" t="str">
        <f t="shared" si="74"/>
        <v>0</v>
      </c>
      <c r="N324" s="26"/>
      <c r="O324" s="186" t="str">
        <f t="shared" si="75"/>
        <v>0</v>
      </c>
      <c r="P324" s="26"/>
      <c r="Q324" s="26"/>
      <c r="R324" s="270"/>
      <c r="S324" s="282" t="str">
        <f t="shared" si="76"/>
        <v/>
      </c>
      <c r="T324" s="153"/>
      <c r="U324" s="27"/>
      <c r="V324" s="27"/>
      <c r="W324" s="271"/>
      <c r="X324" s="27"/>
      <c r="Y324" s="279"/>
      <c r="Z324" s="275" t="str">
        <f t="shared" si="77"/>
        <v/>
      </c>
      <c r="AA324" s="276"/>
      <c r="AB324" s="276"/>
      <c r="AC324" s="276"/>
      <c r="AD324" s="276"/>
      <c r="AE324" s="276"/>
      <c r="AF324" s="277" t="str">
        <f t="shared" si="78"/>
        <v>NCX19J3</v>
      </c>
      <c r="AG324" s="277" t="str">
        <f t="shared" si="79"/>
        <v>NCX19J3</v>
      </c>
      <c r="AH324" s="277" t="str">
        <f t="shared" si="80"/>
        <v/>
      </c>
      <c r="AI324" s="277" t="str">
        <f t="shared" si="81"/>
        <v/>
      </c>
      <c r="AJ324" s="277" t="str">
        <f t="shared" si="82"/>
        <v/>
      </c>
      <c r="AK324" s="277" t="str">
        <f t="shared" si="83"/>
        <v/>
      </c>
      <c r="AL324" s="100"/>
      <c r="AT324" s="227" t="str">
        <f t="shared" si="84"/>
        <v/>
      </c>
      <c r="AU324" s="227" t="str">
        <f t="shared" si="85"/>
        <v/>
      </c>
      <c r="AW324" s="232">
        <f t="shared" si="86"/>
        <v>0</v>
      </c>
      <c r="AX324" s="232">
        <f t="shared" si="87"/>
        <v>0</v>
      </c>
      <c r="AY324" s="232">
        <f t="shared" si="88"/>
        <v>0</v>
      </c>
      <c r="AZ324" s="232">
        <f t="shared" si="89"/>
        <v>0</v>
      </c>
    </row>
    <row r="325" spans="1:52">
      <c r="A325" s="23" t="str">
        <f>C325&amp;"x"&amp;TEXT(COUNTIF(C$5:C324,C325)+1,0)</f>
        <v>x1</v>
      </c>
      <c r="B325" s="24" t="str">
        <f>D325&amp;"x"&amp;TEXT(COUNTIF(D$5:D324,D325)+1,0)</f>
        <v>x1</v>
      </c>
      <c r="C325" s="25"/>
      <c r="D325" s="25"/>
      <c r="E325" s="130"/>
      <c r="F325" s="25"/>
      <c r="G325" s="188"/>
      <c r="H325" s="188"/>
      <c r="I325" s="188"/>
      <c r="J325" s="156"/>
      <c r="K325" s="130"/>
      <c r="L325" s="26"/>
      <c r="M325" s="281" t="str">
        <f t="shared" ref="M325:M388" si="90">LEFT(L325&amp;"0",1)</f>
        <v>0</v>
      </c>
      <c r="N325" s="26"/>
      <c r="O325" s="186" t="str">
        <f t="shared" ref="O325:O388" si="91">LEFT(N325&amp;"0",1)</f>
        <v>0</v>
      </c>
      <c r="P325" s="26"/>
      <c r="Q325" s="26"/>
      <c r="R325" s="270"/>
      <c r="S325" s="282" t="str">
        <f t="shared" ref="S325:S388" si="92">IF(C325=0,"",C325)</f>
        <v/>
      </c>
      <c r="T325" s="153"/>
      <c r="U325" s="27"/>
      <c r="V325" s="27"/>
      <c r="W325" s="271"/>
      <c r="X325" s="27"/>
      <c r="Y325" s="279"/>
      <c r="Z325" s="275" t="str">
        <f t="shared" ref="Z325:Z388" si="93">lft(J325,Peildatum)</f>
        <v/>
      </c>
      <c r="AA325" s="276"/>
      <c r="AB325" s="276"/>
      <c r="AC325" s="276"/>
      <c r="AD325" s="276"/>
      <c r="AE325" s="276"/>
      <c r="AF325" s="277" t="str">
        <f t="shared" ref="AF325:AF388" si="94">IFERROR(VLOOKUP(M325,CbRc,2,0),"")</f>
        <v>NCX19J3</v>
      </c>
      <c r="AG325" s="277" t="str">
        <f t="shared" ref="AG325:AG388" si="95">IFERROR(VLOOKUP(O325,CbRc,2,0),"")</f>
        <v>NCX19J3</v>
      </c>
      <c r="AH325" s="277" t="str">
        <f t="shared" ref="AH325:AH388" si="96">IF(ISNA(VLOOKUP($AF325&amp;P325,IsTm1A,1,0)),"",P325)</f>
        <v/>
      </c>
      <c r="AI325" s="277" t="str">
        <f t="shared" ref="AI325:AI388" si="97">IF(ISNA(VLOOKUP($AF325&amp;Q325,IsTm2D,1,0)),"",Q325)</f>
        <v/>
      </c>
      <c r="AJ325" s="277" t="str">
        <f t="shared" ref="AJ325:AJ388" si="98">IF(ISNA(VLOOKUP($AF325&amp;R325,IsTm3G,1,0)),"",R325)</f>
        <v/>
      </c>
      <c r="AK325" s="277" t="str">
        <f t="shared" ref="AK325:AK388" si="99">IF(ISNA(VLOOKUP($AG325&amp;S325,IsTm4J,1,0)),"",S325)</f>
        <v/>
      </c>
      <c r="AL325" s="100"/>
      <c r="AT325" s="227" t="str">
        <f t="shared" ref="AT325:AT388" si="100">IF(C325="","",IFERROR(VLOOKUP(C325,AQ:AQ,1,0),"FOUT"))</f>
        <v/>
      </c>
      <c r="AU325" s="227" t="str">
        <f t="shared" ref="AU325:AU388" si="101">IF(D325="","",IFERROR(VLOOKUP(D325,AR:AR,1,0),"FOUT"))</f>
        <v/>
      </c>
      <c r="AW325" s="232">
        <f t="shared" ref="AW325:AW388" si="102">IF(OR(P325="",U325=""),0,SUMIFS(U$5:U$1004,$M$5:$M$1004,$M325,P$5:P$1004,P325))</f>
        <v>0</v>
      </c>
      <c r="AX325" s="232">
        <f t="shared" ref="AX325:AX388" si="103">IF(OR(Q325="",V325=""),0,SUMIFS(V$5:V$1004,$M$5:$M$1004,$M325,Q$5:Q$1004,Q325))</f>
        <v>0</v>
      </c>
      <c r="AY325" s="232">
        <f t="shared" ref="AY325:AY388" si="104">IF(OR(R325="",W325=""),0,SUMIFS(W$5:W$1004,$M$5:$M$1004,$M325,R$5:R$1004,R325))</f>
        <v>0</v>
      </c>
      <c r="AZ325" s="232">
        <f t="shared" ref="AZ325:AZ388" si="105">IF(OR(S325="",X325=""),0,SUMIFS(X$5:X$1004,$O$5:$O$1004,$O325,S$5:S$1004,S325))</f>
        <v>0</v>
      </c>
    </row>
    <row r="326" spans="1:52">
      <c r="A326" s="23" t="str">
        <f>C326&amp;"x"&amp;TEXT(COUNTIF(C$5:C325,C326)+1,0)</f>
        <v>x1</v>
      </c>
      <c r="B326" s="24" t="str">
        <f>D326&amp;"x"&amp;TEXT(COUNTIF(D$5:D325,D326)+1,0)</f>
        <v>x1</v>
      </c>
      <c r="C326" s="25"/>
      <c r="D326" s="25"/>
      <c r="E326" s="130"/>
      <c r="F326" s="25"/>
      <c r="G326" s="188"/>
      <c r="H326" s="188"/>
      <c r="I326" s="188"/>
      <c r="J326" s="156"/>
      <c r="K326" s="130"/>
      <c r="L326" s="26"/>
      <c r="M326" s="281" t="str">
        <f t="shared" si="90"/>
        <v>0</v>
      </c>
      <c r="N326" s="26"/>
      <c r="O326" s="186" t="str">
        <f t="shared" si="91"/>
        <v>0</v>
      </c>
      <c r="P326" s="26"/>
      <c r="Q326" s="26"/>
      <c r="R326" s="270"/>
      <c r="S326" s="282" t="str">
        <f t="shared" si="92"/>
        <v/>
      </c>
      <c r="T326" s="153"/>
      <c r="U326" s="27"/>
      <c r="V326" s="27"/>
      <c r="W326" s="271"/>
      <c r="X326" s="27"/>
      <c r="Y326" s="279"/>
      <c r="Z326" s="275" t="str">
        <f t="shared" si="93"/>
        <v/>
      </c>
      <c r="AA326" s="276"/>
      <c r="AB326" s="276"/>
      <c r="AC326" s="276"/>
      <c r="AD326" s="276"/>
      <c r="AE326" s="276"/>
      <c r="AF326" s="277" t="str">
        <f t="shared" si="94"/>
        <v>NCX19J3</v>
      </c>
      <c r="AG326" s="277" t="str">
        <f t="shared" si="95"/>
        <v>NCX19J3</v>
      </c>
      <c r="AH326" s="277" t="str">
        <f t="shared" si="96"/>
        <v/>
      </c>
      <c r="AI326" s="277" t="str">
        <f t="shared" si="97"/>
        <v/>
      </c>
      <c r="AJ326" s="277" t="str">
        <f t="shared" si="98"/>
        <v/>
      </c>
      <c r="AK326" s="277" t="str">
        <f t="shared" si="99"/>
        <v/>
      </c>
      <c r="AL326" s="100"/>
      <c r="AT326" s="227" t="str">
        <f t="shared" si="100"/>
        <v/>
      </c>
      <c r="AU326" s="227" t="str">
        <f t="shared" si="101"/>
        <v/>
      </c>
      <c r="AW326" s="232">
        <f t="shared" si="102"/>
        <v>0</v>
      </c>
      <c r="AX326" s="232">
        <f t="shared" si="103"/>
        <v>0</v>
      </c>
      <c r="AY326" s="232">
        <f t="shared" si="104"/>
        <v>0</v>
      </c>
      <c r="AZ326" s="232">
        <f t="shared" si="105"/>
        <v>0</v>
      </c>
    </row>
    <row r="327" spans="1:52">
      <c r="A327" s="23" t="str">
        <f>C327&amp;"x"&amp;TEXT(COUNTIF(C$5:C326,C327)+1,0)</f>
        <v>x1</v>
      </c>
      <c r="B327" s="24" t="str">
        <f>D327&amp;"x"&amp;TEXT(COUNTIF(D$5:D326,D327)+1,0)</f>
        <v>x1</v>
      </c>
      <c r="C327" s="25"/>
      <c r="D327" s="25"/>
      <c r="E327" s="130"/>
      <c r="F327" s="25"/>
      <c r="G327" s="188"/>
      <c r="H327" s="188"/>
      <c r="I327" s="188"/>
      <c r="J327" s="156"/>
      <c r="K327" s="130"/>
      <c r="L327" s="26"/>
      <c r="M327" s="281" t="str">
        <f t="shared" si="90"/>
        <v>0</v>
      </c>
      <c r="N327" s="26"/>
      <c r="O327" s="186" t="str">
        <f t="shared" si="91"/>
        <v>0</v>
      </c>
      <c r="P327" s="26"/>
      <c r="Q327" s="26"/>
      <c r="R327" s="270"/>
      <c r="S327" s="282" t="str">
        <f t="shared" si="92"/>
        <v/>
      </c>
      <c r="T327" s="153"/>
      <c r="U327" s="27"/>
      <c r="V327" s="27"/>
      <c r="W327" s="271"/>
      <c r="X327" s="27"/>
      <c r="Y327" s="279"/>
      <c r="Z327" s="275" t="str">
        <f t="shared" si="93"/>
        <v/>
      </c>
      <c r="AA327" s="276"/>
      <c r="AB327" s="276"/>
      <c r="AC327" s="276"/>
      <c r="AD327" s="276"/>
      <c r="AE327" s="276"/>
      <c r="AF327" s="277" t="str">
        <f t="shared" si="94"/>
        <v>NCX19J3</v>
      </c>
      <c r="AG327" s="277" t="str">
        <f t="shared" si="95"/>
        <v>NCX19J3</v>
      </c>
      <c r="AH327" s="277" t="str">
        <f t="shared" si="96"/>
        <v/>
      </c>
      <c r="AI327" s="277" t="str">
        <f t="shared" si="97"/>
        <v/>
      </c>
      <c r="AJ327" s="277" t="str">
        <f t="shared" si="98"/>
        <v/>
      </c>
      <c r="AK327" s="277" t="str">
        <f t="shared" si="99"/>
        <v/>
      </c>
      <c r="AL327" s="100"/>
      <c r="AT327" s="227" t="str">
        <f t="shared" si="100"/>
        <v/>
      </c>
      <c r="AU327" s="227" t="str">
        <f t="shared" si="101"/>
        <v/>
      </c>
      <c r="AW327" s="232">
        <f t="shared" si="102"/>
        <v>0</v>
      </c>
      <c r="AX327" s="232">
        <f t="shared" si="103"/>
        <v>0</v>
      </c>
      <c r="AY327" s="232">
        <f t="shared" si="104"/>
        <v>0</v>
      </c>
      <c r="AZ327" s="232">
        <f t="shared" si="105"/>
        <v>0</v>
      </c>
    </row>
    <row r="328" spans="1:52">
      <c r="A328" s="23" t="str">
        <f>C328&amp;"x"&amp;TEXT(COUNTIF(C$5:C327,C328)+1,0)</f>
        <v>x1</v>
      </c>
      <c r="B328" s="24" t="str">
        <f>D328&amp;"x"&amp;TEXT(COUNTIF(D$5:D327,D328)+1,0)</f>
        <v>x1</v>
      </c>
      <c r="C328" s="25"/>
      <c r="D328" s="25"/>
      <c r="E328" s="130"/>
      <c r="F328" s="25"/>
      <c r="G328" s="188"/>
      <c r="H328" s="188"/>
      <c r="I328" s="188"/>
      <c r="J328" s="156"/>
      <c r="K328" s="130"/>
      <c r="L328" s="26"/>
      <c r="M328" s="281" t="str">
        <f t="shared" si="90"/>
        <v>0</v>
      </c>
      <c r="N328" s="26"/>
      <c r="O328" s="186" t="str">
        <f t="shared" si="91"/>
        <v>0</v>
      </c>
      <c r="P328" s="26"/>
      <c r="Q328" s="26"/>
      <c r="R328" s="270"/>
      <c r="S328" s="282" t="str">
        <f t="shared" si="92"/>
        <v/>
      </c>
      <c r="T328" s="153"/>
      <c r="U328" s="27"/>
      <c r="V328" s="27"/>
      <c r="W328" s="271"/>
      <c r="X328" s="27"/>
      <c r="Y328" s="279"/>
      <c r="Z328" s="275" t="str">
        <f t="shared" si="93"/>
        <v/>
      </c>
      <c r="AA328" s="276"/>
      <c r="AB328" s="276"/>
      <c r="AC328" s="276"/>
      <c r="AD328" s="276"/>
      <c r="AE328" s="276"/>
      <c r="AF328" s="277" t="str">
        <f t="shared" si="94"/>
        <v>NCX19J3</v>
      </c>
      <c r="AG328" s="277" t="str">
        <f t="shared" si="95"/>
        <v>NCX19J3</v>
      </c>
      <c r="AH328" s="277" t="str">
        <f t="shared" si="96"/>
        <v/>
      </c>
      <c r="AI328" s="277" t="str">
        <f t="shared" si="97"/>
        <v/>
      </c>
      <c r="AJ328" s="277" t="str">
        <f t="shared" si="98"/>
        <v/>
      </c>
      <c r="AK328" s="277" t="str">
        <f t="shared" si="99"/>
        <v/>
      </c>
      <c r="AL328" s="100"/>
      <c r="AT328" s="227" t="str">
        <f t="shared" si="100"/>
        <v/>
      </c>
      <c r="AU328" s="227" t="str">
        <f t="shared" si="101"/>
        <v/>
      </c>
      <c r="AW328" s="232">
        <f t="shared" si="102"/>
        <v>0</v>
      </c>
      <c r="AX328" s="232">
        <f t="shared" si="103"/>
        <v>0</v>
      </c>
      <c r="AY328" s="232">
        <f t="shared" si="104"/>
        <v>0</v>
      </c>
      <c r="AZ328" s="232">
        <f t="shared" si="105"/>
        <v>0</v>
      </c>
    </row>
    <row r="329" spans="1:52">
      <c r="A329" s="23" t="str">
        <f>C329&amp;"x"&amp;TEXT(COUNTIF(C$5:C328,C329)+1,0)</f>
        <v>x1</v>
      </c>
      <c r="B329" s="24" t="str">
        <f>D329&amp;"x"&amp;TEXT(COUNTIF(D$5:D328,D329)+1,0)</f>
        <v>x1</v>
      </c>
      <c r="C329" s="25"/>
      <c r="D329" s="25"/>
      <c r="E329" s="130"/>
      <c r="F329" s="25"/>
      <c r="G329" s="188"/>
      <c r="H329" s="188"/>
      <c r="I329" s="188"/>
      <c r="J329" s="156"/>
      <c r="K329" s="130"/>
      <c r="L329" s="26"/>
      <c r="M329" s="281" t="str">
        <f t="shared" si="90"/>
        <v>0</v>
      </c>
      <c r="N329" s="26"/>
      <c r="O329" s="186" t="str">
        <f t="shared" si="91"/>
        <v>0</v>
      </c>
      <c r="P329" s="26"/>
      <c r="Q329" s="26"/>
      <c r="R329" s="270"/>
      <c r="S329" s="282" t="str">
        <f t="shared" si="92"/>
        <v/>
      </c>
      <c r="T329" s="153"/>
      <c r="U329" s="27"/>
      <c r="V329" s="27"/>
      <c r="W329" s="271"/>
      <c r="X329" s="27"/>
      <c r="Y329" s="279"/>
      <c r="Z329" s="275" t="str">
        <f t="shared" si="93"/>
        <v/>
      </c>
      <c r="AA329" s="276"/>
      <c r="AB329" s="276"/>
      <c r="AC329" s="276"/>
      <c r="AD329" s="276"/>
      <c r="AE329" s="276"/>
      <c r="AF329" s="277" t="str">
        <f t="shared" si="94"/>
        <v>NCX19J3</v>
      </c>
      <c r="AG329" s="277" t="str">
        <f t="shared" si="95"/>
        <v>NCX19J3</v>
      </c>
      <c r="AH329" s="277" t="str">
        <f t="shared" si="96"/>
        <v/>
      </c>
      <c r="AI329" s="277" t="str">
        <f t="shared" si="97"/>
        <v/>
      </c>
      <c r="AJ329" s="277" t="str">
        <f t="shared" si="98"/>
        <v/>
      </c>
      <c r="AK329" s="277" t="str">
        <f t="shared" si="99"/>
        <v/>
      </c>
      <c r="AL329" s="100"/>
      <c r="AT329" s="227" t="str">
        <f t="shared" si="100"/>
        <v/>
      </c>
      <c r="AU329" s="227" t="str">
        <f t="shared" si="101"/>
        <v/>
      </c>
      <c r="AW329" s="232">
        <f t="shared" si="102"/>
        <v>0</v>
      </c>
      <c r="AX329" s="232">
        <f t="shared" si="103"/>
        <v>0</v>
      </c>
      <c r="AY329" s="232">
        <f t="shared" si="104"/>
        <v>0</v>
      </c>
      <c r="AZ329" s="232">
        <f t="shared" si="105"/>
        <v>0</v>
      </c>
    </row>
    <row r="330" spans="1:52">
      <c r="A330" s="23" t="str">
        <f>C330&amp;"x"&amp;TEXT(COUNTIF(C$5:C329,C330)+1,0)</f>
        <v>x1</v>
      </c>
      <c r="B330" s="24" t="str">
        <f>D330&amp;"x"&amp;TEXT(COUNTIF(D$5:D329,D330)+1,0)</f>
        <v>x1</v>
      </c>
      <c r="C330" s="25"/>
      <c r="D330" s="25"/>
      <c r="E330" s="130"/>
      <c r="F330" s="25"/>
      <c r="G330" s="188"/>
      <c r="H330" s="188"/>
      <c r="I330" s="188"/>
      <c r="J330" s="156"/>
      <c r="K330" s="130"/>
      <c r="L330" s="26"/>
      <c r="M330" s="281" t="str">
        <f t="shared" si="90"/>
        <v>0</v>
      </c>
      <c r="N330" s="26"/>
      <c r="O330" s="186" t="str">
        <f t="shared" si="91"/>
        <v>0</v>
      </c>
      <c r="P330" s="26"/>
      <c r="Q330" s="26"/>
      <c r="R330" s="270"/>
      <c r="S330" s="282" t="str">
        <f t="shared" si="92"/>
        <v/>
      </c>
      <c r="T330" s="153"/>
      <c r="U330" s="27"/>
      <c r="V330" s="27"/>
      <c r="W330" s="271"/>
      <c r="X330" s="27"/>
      <c r="Y330" s="279"/>
      <c r="Z330" s="275" t="str">
        <f t="shared" si="93"/>
        <v/>
      </c>
      <c r="AA330" s="276"/>
      <c r="AB330" s="276"/>
      <c r="AC330" s="276"/>
      <c r="AD330" s="276"/>
      <c r="AE330" s="276"/>
      <c r="AF330" s="277" t="str">
        <f t="shared" si="94"/>
        <v>NCX19J3</v>
      </c>
      <c r="AG330" s="277" t="str">
        <f t="shared" si="95"/>
        <v>NCX19J3</v>
      </c>
      <c r="AH330" s="277" t="str">
        <f t="shared" si="96"/>
        <v/>
      </c>
      <c r="AI330" s="277" t="str">
        <f t="shared" si="97"/>
        <v/>
      </c>
      <c r="AJ330" s="277" t="str">
        <f t="shared" si="98"/>
        <v/>
      </c>
      <c r="AK330" s="277" t="str">
        <f t="shared" si="99"/>
        <v/>
      </c>
      <c r="AL330" s="100"/>
      <c r="AT330" s="227" t="str">
        <f t="shared" si="100"/>
        <v/>
      </c>
      <c r="AU330" s="227" t="str">
        <f t="shared" si="101"/>
        <v/>
      </c>
      <c r="AW330" s="232">
        <f t="shared" si="102"/>
        <v>0</v>
      </c>
      <c r="AX330" s="232">
        <f t="shared" si="103"/>
        <v>0</v>
      </c>
      <c r="AY330" s="232">
        <f t="shared" si="104"/>
        <v>0</v>
      </c>
      <c r="AZ330" s="232">
        <f t="shared" si="105"/>
        <v>0</v>
      </c>
    </row>
    <row r="331" spans="1:52">
      <c r="A331" s="23" t="str">
        <f>C331&amp;"x"&amp;TEXT(COUNTIF(C$5:C330,C331)+1,0)</f>
        <v>x1</v>
      </c>
      <c r="B331" s="24" t="str">
        <f>D331&amp;"x"&amp;TEXT(COUNTIF(D$5:D330,D331)+1,0)</f>
        <v>x1</v>
      </c>
      <c r="C331" s="25"/>
      <c r="D331" s="25"/>
      <c r="E331" s="130"/>
      <c r="F331" s="25"/>
      <c r="G331" s="188"/>
      <c r="H331" s="188"/>
      <c r="I331" s="188"/>
      <c r="J331" s="156"/>
      <c r="K331" s="130"/>
      <c r="L331" s="26"/>
      <c r="M331" s="281" t="str">
        <f t="shared" si="90"/>
        <v>0</v>
      </c>
      <c r="N331" s="26"/>
      <c r="O331" s="186" t="str">
        <f t="shared" si="91"/>
        <v>0</v>
      </c>
      <c r="P331" s="26"/>
      <c r="Q331" s="26"/>
      <c r="R331" s="270"/>
      <c r="S331" s="282" t="str">
        <f t="shared" si="92"/>
        <v/>
      </c>
      <c r="T331" s="153"/>
      <c r="U331" s="27"/>
      <c r="V331" s="27"/>
      <c r="W331" s="271"/>
      <c r="X331" s="27"/>
      <c r="Y331" s="279"/>
      <c r="Z331" s="275" t="str">
        <f t="shared" si="93"/>
        <v/>
      </c>
      <c r="AA331" s="276"/>
      <c r="AB331" s="276"/>
      <c r="AC331" s="276"/>
      <c r="AD331" s="276"/>
      <c r="AE331" s="276"/>
      <c r="AF331" s="277" t="str">
        <f t="shared" si="94"/>
        <v>NCX19J3</v>
      </c>
      <c r="AG331" s="277" t="str">
        <f t="shared" si="95"/>
        <v>NCX19J3</v>
      </c>
      <c r="AH331" s="277" t="str">
        <f t="shared" si="96"/>
        <v/>
      </c>
      <c r="AI331" s="277" t="str">
        <f t="shared" si="97"/>
        <v/>
      </c>
      <c r="AJ331" s="277" t="str">
        <f t="shared" si="98"/>
        <v/>
      </c>
      <c r="AK331" s="277" t="str">
        <f t="shared" si="99"/>
        <v/>
      </c>
      <c r="AL331" s="100"/>
      <c r="AT331" s="227" t="str">
        <f t="shared" si="100"/>
        <v/>
      </c>
      <c r="AU331" s="227" t="str">
        <f t="shared" si="101"/>
        <v/>
      </c>
      <c r="AW331" s="232">
        <f t="shared" si="102"/>
        <v>0</v>
      </c>
      <c r="AX331" s="232">
        <f t="shared" si="103"/>
        <v>0</v>
      </c>
      <c r="AY331" s="232">
        <f t="shared" si="104"/>
        <v>0</v>
      </c>
      <c r="AZ331" s="232">
        <f t="shared" si="105"/>
        <v>0</v>
      </c>
    </row>
    <row r="332" spans="1:52">
      <c r="A332" s="23" t="str">
        <f>C332&amp;"x"&amp;TEXT(COUNTIF(C$5:C331,C332)+1,0)</f>
        <v>x1</v>
      </c>
      <c r="B332" s="24" t="str">
        <f>D332&amp;"x"&amp;TEXT(COUNTIF(D$5:D331,D332)+1,0)</f>
        <v>x1</v>
      </c>
      <c r="C332" s="25"/>
      <c r="D332" s="25"/>
      <c r="E332" s="130"/>
      <c r="F332" s="25"/>
      <c r="G332" s="188"/>
      <c r="H332" s="188"/>
      <c r="I332" s="188"/>
      <c r="J332" s="156"/>
      <c r="K332" s="130"/>
      <c r="L332" s="26"/>
      <c r="M332" s="281" t="str">
        <f t="shared" si="90"/>
        <v>0</v>
      </c>
      <c r="N332" s="26"/>
      <c r="O332" s="186" t="str">
        <f t="shared" si="91"/>
        <v>0</v>
      </c>
      <c r="P332" s="26"/>
      <c r="Q332" s="26"/>
      <c r="R332" s="270"/>
      <c r="S332" s="282" t="str">
        <f t="shared" si="92"/>
        <v/>
      </c>
      <c r="T332" s="153"/>
      <c r="U332" s="27"/>
      <c r="V332" s="27"/>
      <c r="W332" s="271"/>
      <c r="X332" s="27"/>
      <c r="Y332" s="279"/>
      <c r="Z332" s="275" t="str">
        <f t="shared" si="93"/>
        <v/>
      </c>
      <c r="AA332" s="276"/>
      <c r="AB332" s="276"/>
      <c r="AC332" s="276"/>
      <c r="AD332" s="276"/>
      <c r="AE332" s="276"/>
      <c r="AF332" s="277" t="str">
        <f t="shared" si="94"/>
        <v>NCX19J3</v>
      </c>
      <c r="AG332" s="277" t="str">
        <f t="shared" si="95"/>
        <v>NCX19J3</v>
      </c>
      <c r="AH332" s="277" t="str">
        <f t="shared" si="96"/>
        <v/>
      </c>
      <c r="AI332" s="277" t="str">
        <f t="shared" si="97"/>
        <v/>
      </c>
      <c r="AJ332" s="277" t="str">
        <f t="shared" si="98"/>
        <v/>
      </c>
      <c r="AK332" s="277" t="str">
        <f t="shared" si="99"/>
        <v/>
      </c>
      <c r="AL332" s="100"/>
      <c r="AT332" s="227" t="str">
        <f t="shared" si="100"/>
        <v/>
      </c>
      <c r="AU332" s="227" t="str">
        <f t="shared" si="101"/>
        <v/>
      </c>
      <c r="AW332" s="232">
        <f t="shared" si="102"/>
        <v>0</v>
      </c>
      <c r="AX332" s="232">
        <f t="shared" si="103"/>
        <v>0</v>
      </c>
      <c r="AY332" s="232">
        <f t="shared" si="104"/>
        <v>0</v>
      </c>
      <c r="AZ332" s="232">
        <f t="shared" si="105"/>
        <v>0</v>
      </c>
    </row>
    <row r="333" spans="1:52">
      <c r="A333" s="23" t="str">
        <f>C333&amp;"x"&amp;TEXT(COUNTIF(C$5:C332,C333)+1,0)</f>
        <v>x1</v>
      </c>
      <c r="B333" s="24" t="str">
        <f>D333&amp;"x"&amp;TEXT(COUNTIF(D$5:D332,D333)+1,0)</f>
        <v>x1</v>
      </c>
      <c r="C333" s="25"/>
      <c r="D333" s="25"/>
      <c r="E333" s="130"/>
      <c r="F333" s="25"/>
      <c r="G333" s="188"/>
      <c r="H333" s="188"/>
      <c r="I333" s="188"/>
      <c r="J333" s="156"/>
      <c r="K333" s="130"/>
      <c r="L333" s="26"/>
      <c r="M333" s="281" t="str">
        <f t="shared" si="90"/>
        <v>0</v>
      </c>
      <c r="N333" s="26"/>
      <c r="O333" s="186" t="str">
        <f t="shared" si="91"/>
        <v>0</v>
      </c>
      <c r="P333" s="26"/>
      <c r="Q333" s="26"/>
      <c r="R333" s="270"/>
      <c r="S333" s="282" t="str">
        <f t="shared" si="92"/>
        <v/>
      </c>
      <c r="T333" s="153"/>
      <c r="U333" s="27"/>
      <c r="V333" s="27"/>
      <c r="W333" s="271"/>
      <c r="X333" s="27"/>
      <c r="Y333" s="279"/>
      <c r="Z333" s="275" t="str">
        <f t="shared" si="93"/>
        <v/>
      </c>
      <c r="AA333" s="276"/>
      <c r="AB333" s="276"/>
      <c r="AC333" s="276"/>
      <c r="AD333" s="276"/>
      <c r="AE333" s="276"/>
      <c r="AF333" s="277" t="str">
        <f t="shared" si="94"/>
        <v>NCX19J3</v>
      </c>
      <c r="AG333" s="277" t="str">
        <f t="shared" si="95"/>
        <v>NCX19J3</v>
      </c>
      <c r="AH333" s="277" t="str">
        <f t="shared" si="96"/>
        <v/>
      </c>
      <c r="AI333" s="277" t="str">
        <f t="shared" si="97"/>
        <v/>
      </c>
      <c r="AJ333" s="277" t="str">
        <f t="shared" si="98"/>
        <v/>
      </c>
      <c r="AK333" s="277" t="str">
        <f t="shared" si="99"/>
        <v/>
      </c>
      <c r="AL333" s="100"/>
      <c r="AT333" s="227" t="str">
        <f t="shared" si="100"/>
        <v/>
      </c>
      <c r="AU333" s="227" t="str">
        <f t="shared" si="101"/>
        <v/>
      </c>
      <c r="AW333" s="232">
        <f t="shared" si="102"/>
        <v>0</v>
      </c>
      <c r="AX333" s="232">
        <f t="shared" si="103"/>
        <v>0</v>
      </c>
      <c r="AY333" s="232">
        <f t="shared" si="104"/>
        <v>0</v>
      </c>
      <c r="AZ333" s="232">
        <f t="shared" si="105"/>
        <v>0</v>
      </c>
    </row>
    <row r="334" spans="1:52">
      <c r="A334" s="23" t="str">
        <f>C334&amp;"x"&amp;TEXT(COUNTIF(C$5:C333,C334)+1,0)</f>
        <v>x1</v>
      </c>
      <c r="B334" s="24" t="str">
        <f>D334&amp;"x"&amp;TEXT(COUNTIF(D$5:D333,D334)+1,0)</f>
        <v>x1</v>
      </c>
      <c r="C334" s="25"/>
      <c r="D334" s="25"/>
      <c r="E334" s="130"/>
      <c r="F334" s="25"/>
      <c r="G334" s="188"/>
      <c r="H334" s="188"/>
      <c r="I334" s="188"/>
      <c r="J334" s="156"/>
      <c r="K334" s="130"/>
      <c r="L334" s="26"/>
      <c r="M334" s="281" t="str">
        <f t="shared" si="90"/>
        <v>0</v>
      </c>
      <c r="N334" s="26"/>
      <c r="O334" s="186" t="str">
        <f t="shared" si="91"/>
        <v>0</v>
      </c>
      <c r="P334" s="26"/>
      <c r="Q334" s="26"/>
      <c r="R334" s="270"/>
      <c r="S334" s="282" t="str">
        <f t="shared" si="92"/>
        <v/>
      </c>
      <c r="T334" s="153"/>
      <c r="U334" s="27"/>
      <c r="V334" s="27"/>
      <c r="W334" s="271"/>
      <c r="X334" s="27"/>
      <c r="Y334" s="279"/>
      <c r="Z334" s="275" t="str">
        <f t="shared" si="93"/>
        <v/>
      </c>
      <c r="AA334" s="276"/>
      <c r="AB334" s="276"/>
      <c r="AC334" s="276"/>
      <c r="AD334" s="276"/>
      <c r="AE334" s="276"/>
      <c r="AF334" s="277" t="str">
        <f t="shared" si="94"/>
        <v>NCX19J3</v>
      </c>
      <c r="AG334" s="277" t="str">
        <f t="shared" si="95"/>
        <v>NCX19J3</v>
      </c>
      <c r="AH334" s="277" t="str">
        <f t="shared" si="96"/>
        <v/>
      </c>
      <c r="AI334" s="277" t="str">
        <f t="shared" si="97"/>
        <v/>
      </c>
      <c r="AJ334" s="277" t="str">
        <f t="shared" si="98"/>
        <v/>
      </c>
      <c r="AK334" s="277" t="str">
        <f t="shared" si="99"/>
        <v/>
      </c>
      <c r="AL334" s="100"/>
      <c r="AT334" s="227" t="str">
        <f t="shared" si="100"/>
        <v/>
      </c>
      <c r="AU334" s="227" t="str">
        <f t="shared" si="101"/>
        <v/>
      </c>
      <c r="AW334" s="232">
        <f t="shared" si="102"/>
        <v>0</v>
      </c>
      <c r="AX334" s="232">
        <f t="shared" si="103"/>
        <v>0</v>
      </c>
      <c r="AY334" s="232">
        <f t="shared" si="104"/>
        <v>0</v>
      </c>
      <c r="AZ334" s="232">
        <f t="shared" si="105"/>
        <v>0</v>
      </c>
    </row>
    <row r="335" spans="1:52">
      <c r="A335" s="23" t="str">
        <f>C335&amp;"x"&amp;TEXT(COUNTIF(C$5:C334,C335)+1,0)</f>
        <v>x1</v>
      </c>
      <c r="B335" s="24" t="str">
        <f>D335&amp;"x"&amp;TEXT(COUNTIF(D$5:D334,D335)+1,0)</f>
        <v>x1</v>
      </c>
      <c r="C335" s="25"/>
      <c r="D335" s="25"/>
      <c r="E335" s="130"/>
      <c r="F335" s="25"/>
      <c r="G335" s="188"/>
      <c r="H335" s="188"/>
      <c r="I335" s="188"/>
      <c r="J335" s="156"/>
      <c r="K335" s="130"/>
      <c r="L335" s="26"/>
      <c r="M335" s="281" t="str">
        <f t="shared" si="90"/>
        <v>0</v>
      </c>
      <c r="N335" s="26"/>
      <c r="O335" s="186" t="str">
        <f t="shared" si="91"/>
        <v>0</v>
      </c>
      <c r="P335" s="26"/>
      <c r="Q335" s="26"/>
      <c r="R335" s="270"/>
      <c r="S335" s="282" t="str">
        <f t="shared" si="92"/>
        <v/>
      </c>
      <c r="T335" s="153"/>
      <c r="U335" s="27"/>
      <c r="V335" s="27"/>
      <c r="W335" s="271"/>
      <c r="X335" s="27"/>
      <c r="Y335" s="279"/>
      <c r="Z335" s="275" t="str">
        <f t="shared" si="93"/>
        <v/>
      </c>
      <c r="AA335" s="276"/>
      <c r="AB335" s="276"/>
      <c r="AC335" s="276"/>
      <c r="AD335" s="276"/>
      <c r="AE335" s="276"/>
      <c r="AF335" s="277" t="str">
        <f t="shared" si="94"/>
        <v>NCX19J3</v>
      </c>
      <c r="AG335" s="277" t="str">
        <f t="shared" si="95"/>
        <v>NCX19J3</v>
      </c>
      <c r="AH335" s="277" t="str">
        <f t="shared" si="96"/>
        <v/>
      </c>
      <c r="AI335" s="277" t="str">
        <f t="shared" si="97"/>
        <v/>
      </c>
      <c r="AJ335" s="277" t="str">
        <f t="shared" si="98"/>
        <v/>
      </c>
      <c r="AK335" s="277" t="str">
        <f t="shared" si="99"/>
        <v/>
      </c>
      <c r="AL335" s="100"/>
      <c r="AT335" s="227" t="str">
        <f t="shared" si="100"/>
        <v/>
      </c>
      <c r="AU335" s="227" t="str">
        <f t="shared" si="101"/>
        <v/>
      </c>
      <c r="AW335" s="232">
        <f t="shared" si="102"/>
        <v>0</v>
      </c>
      <c r="AX335" s="232">
        <f t="shared" si="103"/>
        <v>0</v>
      </c>
      <c r="AY335" s="232">
        <f t="shared" si="104"/>
        <v>0</v>
      </c>
      <c r="AZ335" s="232">
        <f t="shared" si="105"/>
        <v>0</v>
      </c>
    </row>
    <row r="336" spans="1:52">
      <c r="A336" s="23" t="str">
        <f>C336&amp;"x"&amp;TEXT(COUNTIF(C$5:C335,C336)+1,0)</f>
        <v>x1</v>
      </c>
      <c r="B336" s="24" t="str">
        <f>D336&amp;"x"&amp;TEXT(COUNTIF(D$5:D335,D336)+1,0)</f>
        <v>x1</v>
      </c>
      <c r="C336" s="25"/>
      <c r="D336" s="25"/>
      <c r="E336" s="130"/>
      <c r="F336" s="25"/>
      <c r="G336" s="188"/>
      <c r="H336" s="188"/>
      <c r="I336" s="188"/>
      <c r="J336" s="156"/>
      <c r="K336" s="130"/>
      <c r="L336" s="26"/>
      <c r="M336" s="281" t="str">
        <f t="shared" si="90"/>
        <v>0</v>
      </c>
      <c r="N336" s="26"/>
      <c r="O336" s="186" t="str">
        <f t="shared" si="91"/>
        <v>0</v>
      </c>
      <c r="P336" s="26"/>
      <c r="Q336" s="26"/>
      <c r="R336" s="270"/>
      <c r="S336" s="282" t="str">
        <f t="shared" si="92"/>
        <v/>
      </c>
      <c r="T336" s="153"/>
      <c r="U336" s="27"/>
      <c r="V336" s="27"/>
      <c r="W336" s="271"/>
      <c r="X336" s="27"/>
      <c r="Y336" s="279"/>
      <c r="Z336" s="275" t="str">
        <f t="shared" si="93"/>
        <v/>
      </c>
      <c r="AA336" s="276"/>
      <c r="AB336" s="276"/>
      <c r="AC336" s="276"/>
      <c r="AD336" s="276"/>
      <c r="AE336" s="276"/>
      <c r="AF336" s="277" t="str">
        <f t="shared" si="94"/>
        <v>NCX19J3</v>
      </c>
      <c r="AG336" s="277" t="str">
        <f t="shared" si="95"/>
        <v>NCX19J3</v>
      </c>
      <c r="AH336" s="277" t="str">
        <f t="shared" si="96"/>
        <v/>
      </c>
      <c r="AI336" s="277" t="str">
        <f t="shared" si="97"/>
        <v/>
      </c>
      <c r="AJ336" s="277" t="str">
        <f t="shared" si="98"/>
        <v/>
      </c>
      <c r="AK336" s="277" t="str">
        <f t="shared" si="99"/>
        <v/>
      </c>
      <c r="AL336" s="100"/>
      <c r="AT336" s="227" t="str">
        <f t="shared" si="100"/>
        <v/>
      </c>
      <c r="AU336" s="227" t="str">
        <f t="shared" si="101"/>
        <v/>
      </c>
      <c r="AW336" s="232">
        <f t="shared" si="102"/>
        <v>0</v>
      </c>
      <c r="AX336" s="232">
        <f t="shared" si="103"/>
        <v>0</v>
      </c>
      <c r="AY336" s="232">
        <f t="shared" si="104"/>
        <v>0</v>
      </c>
      <c r="AZ336" s="232">
        <f t="shared" si="105"/>
        <v>0</v>
      </c>
    </row>
    <row r="337" spans="1:52">
      <c r="A337" s="23" t="str">
        <f>C337&amp;"x"&amp;TEXT(COUNTIF(C$5:C336,C337)+1,0)</f>
        <v>x1</v>
      </c>
      <c r="B337" s="24" t="str">
        <f>D337&amp;"x"&amp;TEXT(COUNTIF(D$5:D336,D337)+1,0)</f>
        <v>x1</v>
      </c>
      <c r="C337" s="25"/>
      <c r="D337" s="25"/>
      <c r="E337" s="130"/>
      <c r="F337" s="25"/>
      <c r="G337" s="188"/>
      <c r="H337" s="188"/>
      <c r="I337" s="188"/>
      <c r="J337" s="156"/>
      <c r="K337" s="130"/>
      <c r="L337" s="26"/>
      <c r="M337" s="281" t="str">
        <f t="shared" si="90"/>
        <v>0</v>
      </c>
      <c r="N337" s="26"/>
      <c r="O337" s="186" t="str">
        <f t="shared" si="91"/>
        <v>0</v>
      </c>
      <c r="P337" s="26"/>
      <c r="Q337" s="26"/>
      <c r="R337" s="270"/>
      <c r="S337" s="282" t="str">
        <f t="shared" si="92"/>
        <v/>
      </c>
      <c r="T337" s="153"/>
      <c r="U337" s="27"/>
      <c r="V337" s="27"/>
      <c r="W337" s="271"/>
      <c r="X337" s="27"/>
      <c r="Y337" s="279"/>
      <c r="Z337" s="275" t="str">
        <f t="shared" si="93"/>
        <v/>
      </c>
      <c r="AA337" s="276"/>
      <c r="AB337" s="276"/>
      <c r="AC337" s="276"/>
      <c r="AD337" s="276"/>
      <c r="AE337" s="276"/>
      <c r="AF337" s="277" t="str">
        <f t="shared" si="94"/>
        <v>NCX19J3</v>
      </c>
      <c r="AG337" s="277" t="str">
        <f t="shared" si="95"/>
        <v>NCX19J3</v>
      </c>
      <c r="AH337" s="277" t="str">
        <f t="shared" si="96"/>
        <v/>
      </c>
      <c r="AI337" s="277" t="str">
        <f t="shared" si="97"/>
        <v/>
      </c>
      <c r="AJ337" s="277" t="str">
        <f t="shared" si="98"/>
        <v/>
      </c>
      <c r="AK337" s="277" t="str">
        <f t="shared" si="99"/>
        <v/>
      </c>
      <c r="AL337" s="100"/>
      <c r="AT337" s="227" t="str">
        <f t="shared" si="100"/>
        <v/>
      </c>
      <c r="AU337" s="227" t="str">
        <f t="shared" si="101"/>
        <v/>
      </c>
      <c r="AW337" s="232">
        <f t="shared" si="102"/>
        <v>0</v>
      </c>
      <c r="AX337" s="232">
        <f t="shared" si="103"/>
        <v>0</v>
      </c>
      <c r="AY337" s="232">
        <f t="shared" si="104"/>
        <v>0</v>
      </c>
      <c r="AZ337" s="232">
        <f t="shared" si="105"/>
        <v>0</v>
      </c>
    </row>
    <row r="338" spans="1:52">
      <c r="A338" s="23" t="str">
        <f>C338&amp;"x"&amp;TEXT(COUNTIF(C$5:C337,C338)+1,0)</f>
        <v>x1</v>
      </c>
      <c r="B338" s="24" t="str">
        <f>D338&amp;"x"&amp;TEXT(COUNTIF(D$5:D337,D338)+1,0)</f>
        <v>x1</v>
      </c>
      <c r="C338" s="25"/>
      <c r="D338" s="25"/>
      <c r="E338" s="130"/>
      <c r="F338" s="25"/>
      <c r="G338" s="188"/>
      <c r="H338" s="188"/>
      <c r="I338" s="188"/>
      <c r="J338" s="156"/>
      <c r="K338" s="130"/>
      <c r="L338" s="26"/>
      <c r="M338" s="281" t="str">
        <f t="shared" si="90"/>
        <v>0</v>
      </c>
      <c r="N338" s="26"/>
      <c r="O338" s="186" t="str">
        <f t="shared" si="91"/>
        <v>0</v>
      </c>
      <c r="P338" s="26"/>
      <c r="Q338" s="26"/>
      <c r="R338" s="270"/>
      <c r="S338" s="282" t="str">
        <f t="shared" si="92"/>
        <v/>
      </c>
      <c r="T338" s="153"/>
      <c r="U338" s="27"/>
      <c r="V338" s="27"/>
      <c r="W338" s="271"/>
      <c r="X338" s="27"/>
      <c r="Y338" s="279"/>
      <c r="Z338" s="275" t="str">
        <f t="shared" si="93"/>
        <v/>
      </c>
      <c r="AA338" s="276"/>
      <c r="AB338" s="276"/>
      <c r="AC338" s="276"/>
      <c r="AD338" s="276"/>
      <c r="AE338" s="276"/>
      <c r="AF338" s="277" t="str">
        <f t="shared" si="94"/>
        <v>NCX19J3</v>
      </c>
      <c r="AG338" s="277" t="str">
        <f t="shared" si="95"/>
        <v>NCX19J3</v>
      </c>
      <c r="AH338" s="277" t="str">
        <f t="shared" si="96"/>
        <v/>
      </c>
      <c r="AI338" s="277" t="str">
        <f t="shared" si="97"/>
        <v/>
      </c>
      <c r="AJ338" s="277" t="str">
        <f t="shared" si="98"/>
        <v/>
      </c>
      <c r="AK338" s="277" t="str">
        <f t="shared" si="99"/>
        <v/>
      </c>
      <c r="AL338" s="100"/>
      <c r="AT338" s="227" t="str">
        <f t="shared" si="100"/>
        <v/>
      </c>
      <c r="AU338" s="227" t="str">
        <f t="shared" si="101"/>
        <v/>
      </c>
      <c r="AW338" s="232">
        <f t="shared" si="102"/>
        <v>0</v>
      </c>
      <c r="AX338" s="232">
        <f t="shared" si="103"/>
        <v>0</v>
      </c>
      <c r="AY338" s="232">
        <f t="shared" si="104"/>
        <v>0</v>
      </c>
      <c r="AZ338" s="232">
        <f t="shared" si="105"/>
        <v>0</v>
      </c>
    </row>
    <row r="339" spans="1:52">
      <c r="A339" s="23" t="str">
        <f>C339&amp;"x"&amp;TEXT(COUNTIF(C$5:C338,C339)+1,0)</f>
        <v>x1</v>
      </c>
      <c r="B339" s="24" t="str">
        <f>D339&amp;"x"&amp;TEXT(COUNTIF(D$5:D338,D339)+1,0)</f>
        <v>x1</v>
      </c>
      <c r="C339" s="25"/>
      <c r="D339" s="25"/>
      <c r="E339" s="130"/>
      <c r="F339" s="25"/>
      <c r="G339" s="188"/>
      <c r="H339" s="188"/>
      <c r="I339" s="188"/>
      <c r="J339" s="156"/>
      <c r="K339" s="130"/>
      <c r="L339" s="26"/>
      <c r="M339" s="281" t="str">
        <f t="shared" si="90"/>
        <v>0</v>
      </c>
      <c r="N339" s="26"/>
      <c r="O339" s="186" t="str">
        <f t="shared" si="91"/>
        <v>0</v>
      </c>
      <c r="P339" s="26"/>
      <c r="Q339" s="26"/>
      <c r="R339" s="270"/>
      <c r="S339" s="282" t="str">
        <f t="shared" si="92"/>
        <v/>
      </c>
      <c r="T339" s="153"/>
      <c r="U339" s="27"/>
      <c r="V339" s="27"/>
      <c r="W339" s="271"/>
      <c r="X339" s="27"/>
      <c r="Y339" s="279"/>
      <c r="Z339" s="275" t="str">
        <f t="shared" si="93"/>
        <v/>
      </c>
      <c r="AA339" s="276"/>
      <c r="AB339" s="276"/>
      <c r="AC339" s="276"/>
      <c r="AD339" s="276"/>
      <c r="AE339" s="276"/>
      <c r="AF339" s="277" t="str">
        <f t="shared" si="94"/>
        <v>NCX19J3</v>
      </c>
      <c r="AG339" s="277" t="str">
        <f t="shared" si="95"/>
        <v>NCX19J3</v>
      </c>
      <c r="AH339" s="277" t="str">
        <f t="shared" si="96"/>
        <v/>
      </c>
      <c r="AI339" s="277" t="str">
        <f t="shared" si="97"/>
        <v/>
      </c>
      <c r="AJ339" s="277" t="str">
        <f t="shared" si="98"/>
        <v/>
      </c>
      <c r="AK339" s="277" t="str">
        <f t="shared" si="99"/>
        <v/>
      </c>
      <c r="AL339" s="100"/>
      <c r="AT339" s="227" t="str">
        <f t="shared" si="100"/>
        <v/>
      </c>
      <c r="AU339" s="227" t="str">
        <f t="shared" si="101"/>
        <v/>
      </c>
      <c r="AW339" s="232">
        <f t="shared" si="102"/>
        <v>0</v>
      </c>
      <c r="AX339" s="232">
        <f t="shared" si="103"/>
        <v>0</v>
      </c>
      <c r="AY339" s="232">
        <f t="shared" si="104"/>
        <v>0</v>
      </c>
      <c r="AZ339" s="232">
        <f t="shared" si="105"/>
        <v>0</v>
      </c>
    </row>
    <row r="340" spans="1:52">
      <c r="A340" s="23" t="str">
        <f>C340&amp;"x"&amp;TEXT(COUNTIF(C$5:C339,C340)+1,0)</f>
        <v>x1</v>
      </c>
      <c r="B340" s="24" t="str">
        <f>D340&amp;"x"&amp;TEXT(COUNTIF(D$5:D339,D340)+1,0)</f>
        <v>x1</v>
      </c>
      <c r="C340" s="25"/>
      <c r="D340" s="25"/>
      <c r="E340" s="130"/>
      <c r="F340" s="25"/>
      <c r="G340" s="188"/>
      <c r="H340" s="188"/>
      <c r="I340" s="188"/>
      <c r="J340" s="156"/>
      <c r="K340" s="130"/>
      <c r="L340" s="26"/>
      <c r="M340" s="281" t="str">
        <f t="shared" si="90"/>
        <v>0</v>
      </c>
      <c r="N340" s="26"/>
      <c r="O340" s="186" t="str">
        <f t="shared" si="91"/>
        <v>0</v>
      </c>
      <c r="P340" s="26"/>
      <c r="Q340" s="26"/>
      <c r="R340" s="270"/>
      <c r="S340" s="282" t="str">
        <f t="shared" si="92"/>
        <v/>
      </c>
      <c r="T340" s="153"/>
      <c r="U340" s="27"/>
      <c r="V340" s="27"/>
      <c r="W340" s="271"/>
      <c r="X340" s="27"/>
      <c r="Y340" s="279"/>
      <c r="Z340" s="275" t="str">
        <f t="shared" si="93"/>
        <v/>
      </c>
      <c r="AA340" s="276"/>
      <c r="AB340" s="276"/>
      <c r="AC340" s="276"/>
      <c r="AD340" s="276"/>
      <c r="AE340" s="276"/>
      <c r="AF340" s="277" t="str">
        <f t="shared" si="94"/>
        <v>NCX19J3</v>
      </c>
      <c r="AG340" s="277" t="str">
        <f t="shared" si="95"/>
        <v>NCX19J3</v>
      </c>
      <c r="AH340" s="277" t="str">
        <f t="shared" si="96"/>
        <v/>
      </c>
      <c r="AI340" s="277" t="str">
        <f t="shared" si="97"/>
        <v/>
      </c>
      <c r="AJ340" s="277" t="str">
        <f t="shared" si="98"/>
        <v/>
      </c>
      <c r="AK340" s="277" t="str">
        <f t="shared" si="99"/>
        <v/>
      </c>
      <c r="AL340" s="100"/>
      <c r="AT340" s="227" t="str">
        <f t="shared" si="100"/>
        <v/>
      </c>
      <c r="AU340" s="227" t="str">
        <f t="shared" si="101"/>
        <v/>
      </c>
      <c r="AW340" s="232">
        <f t="shared" si="102"/>
        <v>0</v>
      </c>
      <c r="AX340" s="232">
        <f t="shared" si="103"/>
        <v>0</v>
      </c>
      <c r="AY340" s="232">
        <f t="shared" si="104"/>
        <v>0</v>
      </c>
      <c r="AZ340" s="232">
        <f t="shared" si="105"/>
        <v>0</v>
      </c>
    </row>
    <row r="341" spans="1:52">
      <c r="A341" s="23" t="str">
        <f>C341&amp;"x"&amp;TEXT(COUNTIF(C$5:C340,C341)+1,0)</f>
        <v>x1</v>
      </c>
      <c r="B341" s="24" t="str">
        <f>D341&amp;"x"&amp;TEXT(COUNTIF(D$5:D340,D341)+1,0)</f>
        <v>x1</v>
      </c>
      <c r="C341" s="25"/>
      <c r="D341" s="25"/>
      <c r="E341" s="130"/>
      <c r="F341" s="25"/>
      <c r="G341" s="188"/>
      <c r="H341" s="188"/>
      <c r="I341" s="188"/>
      <c r="J341" s="156"/>
      <c r="K341" s="130"/>
      <c r="L341" s="26"/>
      <c r="M341" s="281" t="str">
        <f t="shared" si="90"/>
        <v>0</v>
      </c>
      <c r="N341" s="26"/>
      <c r="O341" s="186" t="str">
        <f t="shared" si="91"/>
        <v>0</v>
      </c>
      <c r="P341" s="26"/>
      <c r="Q341" s="26"/>
      <c r="R341" s="270"/>
      <c r="S341" s="282" t="str">
        <f t="shared" si="92"/>
        <v/>
      </c>
      <c r="T341" s="153"/>
      <c r="U341" s="27"/>
      <c r="V341" s="27"/>
      <c r="W341" s="271"/>
      <c r="X341" s="27"/>
      <c r="Y341" s="279"/>
      <c r="Z341" s="275" t="str">
        <f t="shared" si="93"/>
        <v/>
      </c>
      <c r="AA341" s="276"/>
      <c r="AB341" s="276"/>
      <c r="AC341" s="276"/>
      <c r="AD341" s="276"/>
      <c r="AE341" s="276"/>
      <c r="AF341" s="277" t="str">
        <f t="shared" si="94"/>
        <v>NCX19J3</v>
      </c>
      <c r="AG341" s="277" t="str">
        <f t="shared" si="95"/>
        <v>NCX19J3</v>
      </c>
      <c r="AH341" s="277" t="str">
        <f t="shared" si="96"/>
        <v/>
      </c>
      <c r="AI341" s="277" t="str">
        <f t="shared" si="97"/>
        <v/>
      </c>
      <c r="AJ341" s="277" t="str">
        <f t="shared" si="98"/>
        <v/>
      </c>
      <c r="AK341" s="277" t="str">
        <f t="shared" si="99"/>
        <v/>
      </c>
      <c r="AL341" s="100"/>
      <c r="AT341" s="227" t="str">
        <f t="shared" si="100"/>
        <v/>
      </c>
      <c r="AU341" s="227" t="str">
        <f t="shared" si="101"/>
        <v/>
      </c>
      <c r="AW341" s="232">
        <f t="shared" si="102"/>
        <v>0</v>
      </c>
      <c r="AX341" s="232">
        <f t="shared" si="103"/>
        <v>0</v>
      </c>
      <c r="AY341" s="232">
        <f t="shared" si="104"/>
        <v>0</v>
      </c>
      <c r="AZ341" s="232">
        <f t="shared" si="105"/>
        <v>0</v>
      </c>
    </row>
    <row r="342" spans="1:52">
      <c r="A342" s="23" t="str">
        <f>C342&amp;"x"&amp;TEXT(COUNTIF(C$5:C341,C342)+1,0)</f>
        <v>x1</v>
      </c>
      <c r="B342" s="24" t="str">
        <f>D342&amp;"x"&amp;TEXT(COUNTIF(D$5:D341,D342)+1,0)</f>
        <v>x1</v>
      </c>
      <c r="C342" s="25"/>
      <c r="D342" s="25"/>
      <c r="E342" s="130"/>
      <c r="F342" s="25"/>
      <c r="G342" s="188"/>
      <c r="H342" s="188"/>
      <c r="I342" s="188"/>
      <c r="J342" s="156"/>
      <c r="K342" s="130"/>
      <c r="L342" s="26"/>
      <c r="M342" s="281" t="str">
        <f t="shared" si="90"/>
        <v>0</v>
      </c>
      <c r="N342" s="26"/>
      <c r="O342" s="186" t="str">
        <f t="shared" si="91"/>
        <v>0</v>
      </c>
      <c r="P342" s="26"/>
      <c r="Q342" s="26"/>
      <c r="R342" s="270"/>
      <c r="S342" s="282" t="str">
        <f t="shared" si="92"/>
        <v/>
      </c>
      <c r="T342" s="153"/>
      <c r="U342" s="27"/>
      <c r="V342" s="27"/>
      <c r="W342" s="271"/>
      <c r="X342" s="27"/>
      <c r="Y342" s="279"/>
      <c r="Z342" s="275" t="str">
        <f t="shared" si="93"/>
        <v/>
      </c>
      <c r="AA342" s="276"/>
      <c r="AB342" s="276"/>
      <c r="AC342" s="276"/>
      <c r="AD342" s="276"/>
      <c r="AE342" s="276"/>
      <c r="AF342" s="277" t="str">
        <f t="shared" si="94"/>
        <v>NCX19J3</v>
      </c>
      <c r="AG342" s="277" t="str">
        <f t="shared" si="95"/>
        <v>NCX19J3</v>
      </c>
      <c r="AH342" s="277" t="str">
        <f t="shared" si="96"/>
        <v/>
      </c>
      <c r="AI342" s="277" t="str">
        <f t="shared" si="97"/>
        <v/>
      </c>
      <c r="AJ342" s="277" t="str">
        <f t="shared" si="98"/>
        <v/>
      </c>
      <c r="AK342" s="277" t="str">
        <f t="shared" si="99"/>
        <v/>
      </c>
      <c r="AL342" s="100"/>
      <c r="AT342" s="227" t="str">
        <f t="shared" si="100"/>
        <v/>
      </c>
      <c r="AU342" s="227" t="str">
        <f t="shared" si="101"/>
        <v/>
      </c>
      <c r="AW342" s="232">
        <f t="shared" si="102"/>
        <v>0</v>
      </c>
      <c r="AX342" s="232">
        <f t="shared" si="103"/>
        <v>0</v>
      </c>
      <c r="AY342" s="232">
        <f t="shared" si="104"/>
        <v>0</v>
      </c>
      <c r="AZ342" s="232">
        <f t="shared" si="105"/>
        <v>0</v>
      </c>
    </row>
    <row r="343" spans="1:52">
      <c r="A343" s="23" t="str">
        <f>C343&amp;"x"&amp;TEXT(COUNTIF(C$5:C342,C343)+1,0)</f>
        <v>x1</v>
      </c>
      <c r="B343" s="24" t="str">
        <f>D343&amp;"x"&amp;TEXT(COUNTIF(D$5:D342,D343)+1,0)</f>
        <v>x1</v>
      </c>
      <c r="C343" s="25"/>
      <c r="D343" s="25"/>
      <c r="E343" s="130"/>
      <c r="F343" s="25"/>
      <c r="G343" s="188"/>
      <c r="H343" s="188"/>
      <c r="I343" s="188"/>
      <c r="J343" s="156"/>
      <c r="K343" s="130"/>
      <c r="L343" s="26"/>
      <c r="M343" s="281" t="str">
        <f t="shared" si="90"/>
        <v>0</v>
      </c>
      <c r="N343" s="26"/>
      <c r="O343" s="186" t="str">
        <f t="shared" si="91"/>
        <v>0</v>
      </c>
      <c r="P343" s="26"/>
      <c r="Q343" s="26"/>
      <c r="R343" s="270"/>
      <c r="S343" s="282" t="str">
        <f t="shared" si="92"/>
        <v/>
      </c>
      <c r="T343" s="153"/>
      <c r="U343" s="27"/>
      <c r="V343" s="27"/>
      <c r="W343" s="271"/>
      <c r="X343" s="27"/>
      <c r="Y343" s="279"/>
      <c r="Z343" s="275" t="str">
        <f t="shared" si="93"/>
        <v/>
      </c>
      <c r="AA343" s="276"/>
      <c r="AB343" s="276"/>
      <c r="AC343" s="276"/>
      <c r="AD343" s="276"/>
      <c r="AE343" s="276"/>
      <c r="AF343" s="277" t="str">
        <f t="shared" si="94"/>
        <v>NCX19J3</v>
      </c>
      <c r="AG343" s="277" t="str">
        <f t="shared" si="95"/>
        <v>NCX19J3</v>
      </c>
      <c r="AH343" s="277" t="str">
        <f t="shared" si="96"/>
        <v/>
      </c>
      <c r="AI343" s="277" t="str">
        <f t="shared" si="97"/>
        <v/>
      </c>
      <c r="AJ343" s="277" t="str">
        <f t="shared" si="98"/>
        <v/>
      </c>
      <c r="AK343" s="277" t="str">
        <f t="shared" si="99"/>
        <v/>
      </c>
      <c r="AL343" s="100"/>
      <c r="AT343" s="227" t="str">
        <f t="shared" si="100"/>
        <v/>
      </c>
      <c r="AU343" s="227" t="str">
        <f t="shared" si="101"/>
        <v/>
      </c>
      <c r="AW343" s="232">
        <f t="shared" si="102"/>
        <v>0</v>
      </c>
      <c r="AX343" s="232">
        <f t="shared" si="103"/>
        <v>0</v>
      </c>
      <c r="AY343" s="232">
        <f t="shared" si="104"/>
        <v>0</v>
      </c>
      <c r="AZ343" s="232">
        <f t="shared" si="105"/>
        <v>0</v>
      </c>
    </row>
    <row r="344" spans="1:52">
      <c r="A344" s="23" t="str">
        <f>C344&amp;"x"&amp;TEXT(COUNTIF(C$5:C343,C344)+1,0)</f>
        <v>x1</v>
      </c>
      <c r="B344" s="24" t="str">
        <f>D344&amp;"x"&amp;TEXT(COUNTIF(D$5:D343,D344)+1,0)</f>
        <v>x1</v>
      </c>
      <c r="C344" s="25"/>
      <c r="D344" s="25"/>
      <c r="E344" s="130"/>
      <c r="F344" s="25"/>
      <c r="G344" s="188"/>
      <c r="H344" s="188"/>
      <c r="I344" s="188"/>
      <c r="J344" s="156"/>
      <c r="K344" s="130"/>
      <c r="L344" s="26"/>
      <c r="M344" s="281" t="str">
        <f t="shared" si="90"/>
        <v>0</v>
      </c>
      <c r="N344" s="26"/>
      <c r="O344" s="186" t="str">
        <f t="shared" si="91"/>
        <v>0</v>
      </c>
      <c r="P344" s="26"/>
      <c r="Q344" s="26"/>
      <c r="R344" s="270"/>
      <c r="S344" s="282" t="str">
        <f t="shared" si="92"/>
        <v/>
      </c>
      <c r="T344" s="153"/>
      <c r="U344" s="27"/>
      <c r="V344" s="27"/>
      <c r="W344" s="271"/>
      <c r="X344" s="27"/>
      <c r="Y344" s="279"/>
      <c r="Z344" s="275" t="str">
        <f t="shared" si="93"/>
        <v/>
      </c>
      <c r="AA344" s="276"/>
      <c r="AB344" s="276"/>
      <c r="AC344" s="276"/>
      <c r="AD344" s="276"/>
      <c r="AE344" s="276"/>
      <c r="AF344" s="277" t="str">
        <f t="shared" si="94"/>
        <v>NCX19J3</v>
      </c>
      <c r="AG344" s="277" t="str">
        <f t="shared" si="95"/>
        <v>NCX19J3</v>
      </c>
      <c r="AH344" s="277" t="str">
        <f t="shared" si="96"/>
        <v/>
      </c>
      <c r="AI344" s="277" t="str">
        <f t="shared" si="97"/>
        <v/>
      </c>
      <c r="AJ344" s="277" t="str">
        <f t="shared" si="98"/>
        <v/>
      </c>
      <c r="AK344" s="277" t="str">
        <f t="shared" si="99"/>
        <v/>
      </c>
      <c r="AL344" s="100"/>
      <c r="AT344" s="227" t="str">
        <f t="shared" si="100"/>
        <v/>
      </c>
      <c r="AU344" s="227" t="str">
        <f t="shared" si="101"/>
        <v/>
      </c>
      <c r="AW344" s="232">
        <f t="shared" si="102"/>
        <v>0</v>
      </c>
      <c r="AX344" s="232">
        <f t="shared" si="103"/>
        <v>0</v>
      </c>
      <c r="AY344" s="232">
        <f t="shared" si="104"/>
        <v>0</v>
      </c>
      <c r="AZ344" s="232">
        <f t="shared" si="105"/>
        <v>0</v>
      </c>
    </row>
    <row r="345" spans="1:52">
      <c r="A345" s="23" t="str">
        <f>C345&amp;"x"&amp;TEXT(COUNTIF(C$5:C344,C345)+1,0)</f>
        <v>x1</v>
      </c>
      <c r="B345" s="24" t="str">
        <f>D345&amp;"x"&amp;TEXT(COUNTIF(D$5:D344,D345)+1,0)</f>
        <v>x1</v>
      </c>
      <c r="C345" s="25"/>
      <c r="D345" s="25"/>
      <c r="E345" s="130"/>
      <c r="F345" s="25"/>
      <c r="G345" s="188"/>
      <c r="H345" s="188"/>
      <c r="I345" s="188"/>
      <c r="J345" s="156"/>
      <c r="K345" s="130"/>
      <c r="L345" s="26"/>
      <c r="M345" s="281" t="str">
        <f t="shared" si="90"/>
        <v>0</v>
      </c>
      <c r="N345" s="26"/>
      <c r="O345" s="186" t="str">
        <f t="shared" si="91"/>
        <v>0</v>
      </c>
      <c r="P345" s="26"/>
      <c r="Q345" s="26"/>
      <c r="R345" s="270"/>
      <c r="S345" s="282" t="str">
        <f t="shared" si="92"/>
        <v/>
      </c>
      <c r="T345" s="153"/>
      <c r="U345" s="27"/>
      <c r="V345" s="27"/>
      <c r="W345" s="271"/>
      <c r="X345" s="27"/>
      <c r="Y345" s="279"/>
      <c r="Z345" s="275" t="str">
        <f t="shared" si="93"/>
        <v/>
      </c>
      <c r="AA345" s="276"/>
      <c r="AB345" s="276"/>
      <c r="AC345" s="276"/>
      <c r="AD345" s="276"/>
      <c r="AE345" s="276"/>
      <c r="AF345" s="277" t="str">
        <f t="shared" si="94"/>
        <v>NCX19J3</v>
      </c>
      <c r="AG345" s="277" t="str">
        <f t="shared" si="95"/>
        <v>NCX19J3</v>
      </c>
      <c r="AH345" s="277" t="str">
        <f t="shared" si="96"/>
        <v/>
      </c>
      <c r="AI345" s="277" t="str">
        <f t="shared" si="97"/>
        <v/>
      </c>
      <c r="AJ345" s="277" t="str">
        <f t="shared" si="98"/>
        <v/>
      </c>
      <c r="AK345" s="277" t="str">
        <f t="shared" si="99"/>
        <v/>
      </c>
      <c r="AL345" s="100"/>
      <c r="AT345" s="227" t="str">
        <f t="shared" si="100"/>
        <v/>
      </c>
      <c r="AU345" s="227" t="str">
        <f t="shared" si="101"/>
        <v/>
      </c>
      <c r="AW345" s="232">
        <f t="shared" si="102"/>
        <v>0</v>
      </c>
      <c r="AX345" s="232">
        <f t="shared" si="103"/>
        <v>0</v>
      </c>
      <c r="AY345" s="232">
        <f t="shared" si="104"/>
        <v>0</v>
      </c>
      <c r="AZ345" s="232">
        <f t="shared" si="105"/>
        <v>0</v>
      </c>
    </row>
    <row r="346" spans="1:52">
      <c r="A346" s="23" t="str">
        <f>C346&amp;"x"&amp;TEXT(COUNTIF(C$5:C345,C346)+1,0)</f>
        <v>x1</v>
      </c>
      <c r="B346" s="24" t="str">
        <f>D346&amp;"x"&amp;TEXT(COUNTIF(D$5:D345,D346)+1,0)</f>
        <v>x1</v>
      </c>
      <c r="C346" s="25"/>
      <c r="D346" s="25"/>
      <c r="E346" s="130"/>
      <c r="F346" s="25"/>
      <c r="G346" s="188"/>
      <c r="H346" s="188"/>
      <c r="I346" s="188"/>
      <c r="J346" s="156"/>
      <c r="K346" s="130"/>
      <c r="L346" s="26"/>
      <c r="M346" s="281" t="str">
        <f t="shared" si="90"/>
        <v>0</v>
      </c>
      <c r="N346" s="26"/>
      <c r="O346" s="186" t="str">
        <f t="shared" si="91"/>
        <v>0</v>
      </c>
      <c r="P346" s="26"/>
      <c r="Q346" s="26"/>
      <c r="R346" s="270"/>
      <c r="S346" s="282" t="str">
        <f t="shared" si="92"/>
        <v/>
      </c>
      <c r="T346" s="153"/>
      <c r="U346" s="27"/>
      <c r="V346" s="27"/>
      <c r="W346" s="271"/>
      <c r="X346" s="27"/>
      <c r="Y346" s="279"/>
      <c r="Z346" s="275" t="str">
        <f t="shared" si="93"/>
        <v/>
      </c>
      <c r="AA346" s="276"/>
      <c r="AB346" s="276"/>
      <c r="AC346" s="276"/>
      <c r="AD346" s="276"/>
      <c r="AE346" s="276"/>
      <c r="AF346" s="277" t="str">
        <f t="shared" si="94"/>
        <v>NCX19J3</v>
      </c>
      <c r="AG346" s="277" t="str">
        <f t="shared" si="95"/>
        <v>NCX19J3</v>
      </c>
      <c r="AH346" s="277" t="str">
        <f t="shared" si="96"/>
        <v/>
      </c>
      <c r="AI346" s="277" t="str">
        <f t="shared" si="97"/>
        <v/>
      </c>
      <c r="AJ346" s="277" t="str">
        <f t="shared" si="98"/>
        <v/>
      </c>
      <c r="AK346" s="277" t="str">
        <f t="shared" si="99"/>
        <v/>
      </c>
      <c r="AL346" s="100"/>
      <c r="AT346" s="227" t="str">
        <f t="shared" si="100"/>
        <v/>
      </c>
      <c r="AU346" s="227" t="str">
        <f t="shared" si="101"/>
        <v/>
      </c>
      <c r="AW346" s="232">
        <f t="shared" si="102"/>
        <v>0</v>
      </c>
      <c r="AX346" s="232">
        <f t="shared" si="103"/>
        <v>0</v>
      </c>
      <c r="AY346" s="232">
        <f t="shared" si="104"/>
        <v>0</v>
      </c>
      <c r="AZ346" s="232">
        <f t="shared" si="105"/>
        <v>0</v>
      </c>
    </row>
    <row r="347" spans="1:52">
      <c r="A347" s="23" t="str">
        <f>C347&amp;"x"&amp;TEXT(COUNTIF(C$5:C346,C347)+1,0)</f>
        <v>x1</v>
      </c>
      <c r="B347" s="24" t="str">
        <f>D347&amp;"x"&amp;TEXT(COUNTIF(D$5:D346,D347)+1,0)</f>
        <v>x1</v>
      </c>
      <c r="C347" s="25"/>
      <c r="D347" s="25"/>
      <c r="E347" s="130"/>
      <c r="F347" s="25"/>
      <c r="G347" s="188"/>
      <c r="H347" s="188"/>
      <c r="I347" s="188"/>
      <c r="J347" s="156"/>
      <c r="K347" s="130"/>
      <c r="L347" s="26"/>
      <c r="M347" s="281" t="str">
        <f t="shared" si="90"/>
        <v>0</v>
      </c>
      <c r="N347" s="26"/>
      <c r="O347" s="186" t="str">
        <f t="shared" si="91"/>
        <v>0</v>
      </c>
      <c r="P347" s="26"/>
      <c r="Q347" s="26"/>
      <c r="R347" s="270"/>
      <c r="S347" s="282" t="str">
        <f t="shared" si="92"/>
        <v/>
      </c>
      <c r="T347" s="153"/>
      <c r="U347" s="27"/>
      <c r="V347" s="27"/>
      <c r="W347" s="271"/>
      <c r="X347" s="27"/>
      <c r="Y347" s="279"/>
      <c r="Z347" s="275" t="str">
        <f t="shared" si="93"/>
        <v/>
      </c>
      <c r="AA347" s="276"/>
      <c r="AB347" s="276"/>
      <c r="AC347" s="276"/>
      <c r="AD347" s="276"/>
      <c r="AE347" s="276"/>
      <c r="AF347" s="277" t="str">
        <f t="shared" si="94"/>
        <v>NCX19J3</v>
      </c>
      <c r="AG347" s="277" t="str">
        <f t="shared" si="95"/>
        <v>NCX19J3</v>
      </c>
      <c r="AH347" s="277" t="str">
        <f t="shared" si="96"/>
        <v/>
      </c>
      <c r="AI347" s="277" t="str">
        <f t="shared" si="97"/>
        <v/>
      </c>
      <c r="AJ347" s="277" t="str">
        <f t="shared" si="98"/>
        <v/>
      </c>
      <c r="AK347" s="277" t="str">
        <f t="shared" si="99"/>
        <v/>
      </c>
      <c r="AL347" s="100"/>
      <c r="AT347" s="227" t="str">
        <f t="shared" si="100"/>
        <v/>
      </c>
      <c r="AU347" s="227" t="str">
        <f t="shared" si="101"/>
        <v/>
      </c>
      <c r="AW347" s="232">
        <f t="shared" si="102"/>
        <v>0</v>
      </c>
      <c r="AX347" s="232">
        <f t="shared" si="103"/>
        <v>0</v>
      </c>
      <c r="AY347" s="232">
        <f t="shared" si="104"/>
        <v>0</v>
      </c>
      <c r="AZ347" s="232">
        <f t="shared" si="105"/>
        <v>0</v>
      </c>
    </row>
    <row r="348" spans="1:52">
      <c r="A348" s="23" t="str">
        <f>C348&amp;"x"&amp;TEXT(COUNTIF(C$5:C347,C348)+1,0)</f>
        <v>x1</v>
      </c>
      <c r="B348" s="24" t="str">
        <f>D348&amp;"x"&amp;TEXT(COUNTIF(D$5:D347,D348)+1,0)</f>
        <v>x1</v>
      </c>
      <c r="C348" s="25"/>
      <c r="D348" s="25"/>
      <c r="E348" s="130"/>
      <c r="F348" s="25"/>
      <c r="G348" s="188"/>
      <c r="H348" s="188"/>
      <c r="I348" s="188"/>
      <c r="J348" s="156"/>
      <c r="K348" s="130"/>
      <c r="L348" s="26"/>
      <c r="M348" s="281" t="str">
        <f t="shared" si="90"/>
        <v>0</v>
      </c>
      <c r="N348" s="26"/>
      <c r="O348" s="186" t="str">
        <f t="shared" si="91"/>
        <v>0</v>
      </c>
      <c r="P348" s="26"/>
      <c r="Q348" s="26"/>
      <c r="R348" s="270"/>
      <c r="S348" s="282" t="str">
        <f t="shared" si="92"/>
        <v/>
      </c>
      <c r="T348" s="153"/>
      <c r="U348" s="27"/>
      <c r="V348" s="27"/>
      <c r="W348" s="271"/>
      <c r="X348" s="27"/>
      <c r="Y348" s="279"/>
      <c r="Z348" s="275" t="str">
        <f t="shared" si="93"/>
        <v/>
      </c>
      <c r="AA348" s="276"/>
      <c r="AB348" s="276"/>
      <c r="AC348" s="276"/>
      <c r="AD348" s="276"/>
      <c r="AE348" s="276"/>
      <c r="AF348" s="277" t="str">
        <f t="shared" si="94"/>
        <v>NCX19J3</v>
      </c>
      <c r="AG348" s="277" t="str">
        <f t="shared" si="95"/>
        <v>NCX19J3</v>
      </c>
      <c r="AH348" s="277" t="str">
        <f t="shared" si="96"/>
        <v/>
      </c>
      <c r="AI348" s="277" t="str">
        <f t="shared" si="97"/>
        <v/>
      </c>
      <c r="AJ348" s="277" t="str">
        <f t="shared" si="98"/>
        <v/>
      </c>
      <c r="AK348" s="277" t="str">
        <f t="shared" si="99"/>
        <v/>
      </c>
      <c r="AL348" s="100"/>
      <c r="AT348" s="227" t="str">
        <f t="shared" si="100"/>
        <v/>
      </c>
      <c r="AU348" s="227" t="str">
        <f t="shared" si="101"/>
        <v/>
      </c>
      <c r="AW348" s="232">
        <f t="shared" si="102"/>
        <v>0</v>
      </c>
      <c r="AX348" s="232">
        <f t="shared" si="103"/>
        <v>0</v>
      </c>
      <c r="AY348" s="232">
        <f t="shared" si="104"/>
        <v>0</v>
      </c>
      <c r="AZ348" s="232">
        <f t="shared" si="105"/>
        <v>0</v>
      </c>
    </row>
    <row r="349" spans="1:52">
      <c r="A349" s="23" t="str">
        <f>C349&amp;"x"&amp;TEXT(COUNTIF(C$5:C348,C349)+1,0)</f>
        <v>x1</v>
      </c>
      <c r="B349" s="24" t="str">
        <f>D349&amp;"x"&amp;TEXT(COUNTIF(D$5:D348,D349)+1,0)</f>
        <v>x1</v>
      </c>
      <c r="C349" s="25"/>
      <c r="D349" s="25"/>
      <c r="E349" s="130"/>
      <c r="F349" s="25"/>
      <c r="G349" s="188"/>
      <c r="H349" s="188"/>
      <c r="I349" s="188"/>
      <c r="J349" s="156"/>
      <c r="K349" s="130"/>
      <c r="L349" s="26"/>
      <c r="M349" s="281" t="str">
        <f t="shared" si="90"/>
        <v>0</v>
      </c>
      <c r="N349" s="26"/>
      <c r="O349" s="186" t="str">
        <f t="shared" si="91"/>
        <v>0</v>
      </c>
      <c r="P349" s="26"/>
      <c r="Q349" s="26"/>
      <c r="R349" s="270"/>
      <c r="S349" s="282" t="str">
        <f t="shared" si="92"/>
        <v/>
      </c>
      <c r="T349" s="153"/>
      <c r="U349" s="27"/>
      <c r="V349" s="27"/>
      <c r="W349" s="271"/>
      <c r="X349" s="27"/>
      <c r="Y349" s="279"/>
      <c r="Z349" s="275" t="str">
        <f t="shared" si="93"/>
        <v/>
      </c>
      <c r="AA349" s="276"/>
      <c r="AB349" s="276"/>
      <c r="AC349" s="276"/>
      <c r="AD349" s="276"/>
      <c r="AE349" s="276"/>
      <c r="AF349" s="277" t="str">
        <f t="shared" si="94"/>
        <v>NCX19J3</v>
      </c>
      <c r="AG349" s="277" t="str">
        <f t="shared" si="95"/>
        <v>NCX19J3</v>
      </c>
      <c r="AH349" s="277" t="str">
        <f t="shared" si="96"/>
        <v/>
      </c>
      <c r="AI349" s="277" t="str">
        <f t="shared" si="97"/>
        <v/>
      </c>
      <c r="AJ349" s="277" t="str">
        <f t="shared" si="98"/>
        <v/>
      </c>
      <c r="AK349" s="277" t="str">
        <f t="shared" si="99"/>
        <v/>
      </c>
      <c r="AL349" s="100"/>
      <c r="AT349" s="227" t="str">
        <f t="shared" si="100"/>
        <v/>
      </c>
      <c r="AU349" s="227" t="str">
        <f t="shared" si="101"/>
        <v/>
      </c>
      <c r="AW349" s="232">
        <f t="shared" si="102"/>
        <v>0</v>
      </c>
      <c r="AX349" s="232">
        <f t="shared" si="103"/>
        <v>0</v>
      </c>
      <c r="AY349" s="232">
        <f t="shared" si="104"/>
        <v>0</v>
      </c>
      <c r="AZ349" s="232">
        <f t="shared" si="105"/>
        <v>0</v>
      </c>
    </row>
    <row r="350" spans="1:52">
      <c r="A350" s="23" t="str">
        <f>C350&amp;"x"&amp;TEXT(COUNTIF(C$5:C349,C350)+1,0)</f>
        <v>x1</v>
      </c>
      <c r="B350" s="24" t="str">
        <f>D350&amp;"x"&amp;TEXT(COUNTIF(D$5:D349,D350)+1,0)</f>
        <v>x1</v>
      </c>
      <c r="C350" s="25"/>
      <c r="D350" s="25"/>
      <c r="E350" s="130"/>
      <c r="F350" s="25"/>
      <c r="G350" s="188"/>
      <c r="H350" s="188"/>
      <c r="I350" s="188"/>
      <c r="J350" s="156"/>
      <c r="K350" s="130"/>
      <c r="L350" s="26"/>
      <c r="M350" s="281" t="str">
        <f t="shared" si="90"/>
        <v>0</v>
      </c>
      <c r="N350" s="26"/>
      <c r="O350" s="186" t="str">
        <f t="shared" si="91"/>
        <v>0</v>
      </c>
      <c r="P350" s="26"/>
      <c r="Q350" s="26"/>
      <c r="R350" s="270"/>
      <c r="S350" s="282" t="str">
        <f t="shared" si="92"/>
        <v/>
      </c>
      <c r="T350" s="153"/>
      <c r="U350" s="27"/>
      <c r="V350" s="27"/>
      <c r="W350" s="271"/>
      <c r="X350" s="27"/>
      <c r="Y350" s="279"/>
      <c r="Z350" s="275" t="str">
        <f t="shared" si="93"/>
        <v/>
      </c>
      <c r="AA350" s="276"/>
      <c r="AB350" s="276"/>
      <c r="AC350" s="276"/>
      <c r="AD350" s="276"/>
      <c r="AE350" s="276"/>
      <c r="AF350" s="277" t="str">
        <f t="shared" si="94"/>
        <v>NCX19J3</v>
      </c>
      <c r="AG350" s="277" t="str">
        <f t="shared" si="95"/>
        <v>NCX19J3</v>
      </c>
      <c r="AH350" s="277" t="str">
        <f t="shared" si="96"/>
        <v/>
      </c>
      <c r="AI350" s="277" t="str">
        <f t="shared" si="97"/>
        <v/>
      </c>
      <c r="AJ350" s="277" t="str">
        <f t="shared" si="98"/>
        <v/>
      </c>
      <c r="AK350" s="277" t="str">
        <f t="shared" si="99"/>
        <v/>
      </c>
      <c r="AL350" s="100"/>
      <c r="AT350" s="227" t="str">
        <f t="shared" si="100"/>
        <v/>
      </c>
      <c r="AU350" s="227" t="str">
        <f t="shared" si="101"/>
        <v/>
      </c>
      <c r="AW350" s="232">
        <f t="shared" si="102"/>
        <v>0</v>
      </c>
      <c r="AX350" s="232">
        <f t="shared" si="103"/>
        <v>0</v>
      </c>
      <c r="AY350" s="232">
        <f t="shared" si="104"/>
        <v>0</v>
      </c>
      <c r="AZ350" s="232">
        <f t="shared" si="105"/>
        <v>0</v>
      </c>
    </row>
    <row r="351" spans="1:52">
      <c r="A351" s="23" t="str">
        <f>C351&amp;"x"&amp;TEXT(COUNTIF(C$5:C350,C351)+1,0)</f>
        <v>x1</v>
      </c>
      <c r="B351" s="24" t="str">
        <f>D351&amp;"x"&amp;TEXT(COUNTIF(D$5:D350,D351)+1,0)</f>
        <v>x1</v>
      </c>
      <c r="C351" s="25"/>
      <c r="D351" s="25"/>
      <c r="E351" s="130"/>
      <c r="F351" s="25"/>
      <c r="G351" s="188"/>
      <c r="H351" s="188"/>
      <c r="I351" s="188"/>
      <c r="J351" s="156"/>
      <c r="K351" s="130"/>
      <c r="L351" s="26"/>
      <c r="M351" s="281" t="str">
        <f t="shared" si="90"/>
        <v>0</v>
      </c>
      <c r="N351" s="26"/>
      <c r="O351" s="186" t="str">
        <f t="shared" si="91"/>
        <v>0</v>
      </c>
      <c r="P351" s="26"/>
      <c r="Q351" s="26"/>
      <c r="R351" s="270"/>
      <c r="S351" s="282" t="str">
        <f t="shared" si="92"/>
        <v/>
      </c>
      <c r="T351" s="153"/>
      <c r="U351" s="27"/>
      <c r="V351" s="27"/>
      <c r="W351" s="271"/>
      <c r="X351" s="27"/>
      <c r="Y351" s="279"/>
      <c r="Z351" s="275" t="str">
        <f t="shared" si="93"/>
        <v/>
      </c>
      <c r="AA351" s="276"/>
      <c r="AB351" s="276"/>
      <c r="AC351" s="276"/>
      <c r="AD351" s="276"/>
      <c r="AE351" s="276"/>
      <c r="AF351" s="277" t="str">
        <f t="shared" si="94"/>
        <v>NCX19J3</v>
      </c>
      <c r="AG351" s="277" t="str">
        <f t="shared" si="95"/>
        <v>NCX19J3</v>
      </c>
      <c r="AH351" s="277" t="str">
        <f t="shared" si="96"/>
        <v/>
      </c>
      <c r="AI351" s="277" t="str">
        <f t="shared" si="97"/>
        <v/>
      </c>
      <c r="AJ351" s="277" t="str">
        <f t="shared" si="98"/>
        <v/>
      </c>
      <c r="AK351" s="277" t="str">
        <f t="shared" si="99"/>
        <v/>
      </c>
      <c r="AL351" s="100"/>
      <c r="AT351" s="227" t="str">
        <f t="shared" si="100"/>
        <v/>
      </c>
      <c r="AU351" s="227" t="str">
        <f t="shared" si="101"/>
        <v/>
      </c>
      <c r="AW351" s="232">
        <f t="shared" si="102"/>
        <v>0</v>
      </c>
      <c r="AX351" s="232">
        <f t="shared" si="103"/>
        <v>0</v>
      </c>
      <c r="AY351" s="232">
        <f t="shared" si="104"/>
        <v>0</v>
      </c>
      <c r="AZ351" s="232">
        <f t="shared" si="105"/>
        <v>0</v>
      </c>
    </row>
    <row r="352" spans="1:52">
      <c r="A352" s="23" t="str">
        <f>C352&amp;"x"&amp;TEXT(COUNTIF(C$5:C351,C352)+1,0)</f>
        <v>x1</v>
      </c>
      <c r="B352" s="24" t="str">
        <f>D352&amp;"x"&amp;TEXT(COUNTIF(D$5:D351,D352)+1,0)</f>
        <v>x1</v>
      </c>
      <c r="C352" s="25"/>
      <c r="D352" s="25"/>
      <c r="E352" s="130"/>
      <c r="F352" s="25"/>
      <c r="G352" s="188"/>
      <c r="H352" s="188"/>
      <c r="I352" s="188"/>
      <c r="J352" s="156"/>
      <c r="K352" s="130"/>
      <c r="L352" s="26"/>
      <c r="M352" s="281" t="str">
        <f t="shared" si="90"/>
        <v>0</v>
      </c>
      <c r="N352" s="26"/>
      <c r="O352" s="186" t="str">
        <f t="shared" si="91"/>
        <v>0</v>
      </c>
      <c r="P352" s="26"/>
      <c r="Q352" s="26"/>
      <c r="R352" s="270"/>
      <c r="S352" s="282" t="str">
        <f t="shared" si="92"/>
        <v/>
      </c>
      <c r="T352" s="153"/>
      <c r="U352" s="27"/>
      <c r="V352" s="27"/>
      <c r="W352" s="271"/>
      <c r="X352" s="27"/>
      <c r="Y352" s="279"/>
      <c r="Z352" s="275" t="str">
        <f t="shared" si="93"/>
        <v/>
      </c>
      <c r="AA352" s="276"/>
      <c r="AB352" s="276"/>
      <c r="AC352" s="276"/>
      <c r="AD352" s="276"/>
      <c r="AE352" s="276"/>
      <c r="AF352" s="277" t="str">
        <f t="shared" si="94"/>
        <v>NCX19J3</v>
      </c>
      <c r="AG352" s="277" t="str">
        <f t="shared" si="95"/>
        <v>NCX19J3</v>
      </c>
      <c r="AH352" s="277" t="str">
        <f t="shared" si="96"/>
        <v/>
      </c>
      <c r="AI352" s="277" t="str">
        <f t="shared" si="97"/>
        <v/>
      </c>
      <c r="AJ352" s="277" t="str">
        <f t="shared" si="98"/>
        <v/>
      </c>
      <c r="AK352" s="277" t="str">
        <f t="shared" si="99"/>
        <v/>
      </c>
      <c r="AL352" s="100"/>
      <c r="AT352" s="227" t="str">
        <f t="shared" si="100"/>
        <v/>
      </c>
      <c r="AU352" s="227" t="str">
        <f t="shared" si="101"/>
        <v/>
      </c>
      <c r="AW352" s="232">
        <f t="shared" si="102"/>
        <v>0</v>
      </c>
      <c r="AX352" s="232">
        <f t="shared" si="103"/>
        <v>0</v>
      </c>
      <c r="AY352" s="232">
        <f t="shared" si="104"/>
        <v>0</v>
      </c>
      <c r="AZ352" s="232">
        <f t="shared" si="105"/>
        <v>0</v>
      </c>
    </row>
    <row r="353" spans="1:52">
      <c r="A353" s="23" t="str">
        <f>C353&amp;"x"&amp;TEXT(COUNTIF(C$5:C352,C353)+1,0)</f>
        <v>x1</v>
      </c>
      <c r="B353" s="24" t="str">
        <f>D353&amp;"x"&amp;TEXT(COUNTIF(D$5:D352,D353)+1,0)</f>
        <v>x1</v>
      </c>
      <c r="C353" s="25"/>
      <c r="D353" s="25"/>
      <c r="E353" s="130"/>
      <c r="F353" s="25"/>
      <c r="G353" s="188"/>
      <c r="H353" s="188"/>
      <c r="I353" s="188"/>
      <c r="J353" s="156"/>
      <c r="K353" s="130"/>
      <c r="L353" s="26"/>
      <c r="M353" s="281" t="str">
        <f t="shared" si="90"/>
        <v>0</v>
      </c>
      <c r="N353" s="26"/>
      <c r="O353" s="186" t="str">
        <f t="shared" si="91"/>
        <v>0</v>
      </c>
      <c r="P353" s="26"/>
      <c r="Q353" s="26"/>
      <c r="R353" s="270"/>
      <c r="S353" s="282" t="str">
        <f t="shared" si="92"/>
        <v/>
      </c>
      <c r="T353" s="153"/>
      <c r="U353" s="27"/>
      <c r="V353" s="27"/>
      <c r="W353" s="271"/>
      <c r="X353" s="27"/>
      <c r="Y353" s="279"/>
      <c r="Z353" s="275" t="str">
        <f t="shared" si="93"/>
        <v/>
      </c>
      <c r="AA353" s="276"/>
      <c r="AB353" s="276"/>
      <c r="AC353" s="276"/>
      <c r="AD353" s="276"/>
      <c r="AE353" s="276"/>
      <c r="AF353" s="277" t="str">
        <f t="shared" si="94"/>
        <v>NCX19J3</v>
      </c>
      <c r="AG353" s="277" t="str">
        <f t="shared" si="95"/>
        <v>NCX19J3</v>
      </c>
      <c r="AH353" s="277" t="str">
        <f t="shared" si="96"/>
        <v/>
      </c>
      <c r="AI353" s="277" t="str">
        <f t="shared" si="97"/>
        <v/>
      </c>
      <c r="AJ353" s="277" t="str">
        <f t="shared" si="98"/>
        <v/>
      </c>
      <c r="AK353" s="277" t="str">
        <f t="shared" si="99"/>
        <v/>
      </c>
      <c r="AL353" s="100"/>
      <c r="AT353" s="227" t="str">
        <f t="shared" si="100"/>
        <v/>
      </c>
      <c r="AU353" s="227" t="str">
        <f t="shared" si="101"/>
        <v/>
      </c>
      <c r="AW353" s="232">
        <f t="shared" si="102"/>
        <v>0</v>
      </c>
      <c r="AX353" s="232">
        <f t="shared" si="103"/>
        <v>0</v>
      </c>
      <c r="AY353" s="232">
        <f t="shared" si="104"/>
        <v>0</v>
      </c>
      <c r="AZ353" s="232">
        <f t="shared" si="105"/>
        <v>0</v>
      </c>
    </row>
    <row r="354" spans="1:52">
      <c r="A354" s="23" t="str">
        <f>C354&amp;"x"&amp;TEXT(COUNTIF(C$5:C353,C354)+1,0)</f>
        <v>x1</v>
      </c>
      <c r="B354" s="24" t="str">
        <f>D354&amp;"x"&amp;TEXT(COUNTIF(D$5:D353,D354)+1,0)</f>
        <v>x1</v>
      </c>
      <c r="C354" s="25"/>
      <c r="D354" s="25"/>
      <c r="E354" s="130"/>
      <c r="F354" s="25"/>
      <c r="G354" s="188"/>
      <c r="H354" s="188"/>
      <c r="I354" s="188"/>
      <c r="J354" s="156"/>
      <c r="K354" s="130"/>
      <c r="L354" s="26"/>
      <c r="M354" s="281" t="str">
        <f t="shared" si="90"/>
        <v>0</v>
      </c>
      <c r="N354" s="26"/>
      <c r="O354" s="186" t="str">
        <f t="shared" si="91"/>
        <v>0</v>
      </c>
      <c r="P354" s="26"/>
      <c r="Q354" s="26"/>
      <c r="R354" s="270"/>
      <c r="S354" s="282" t="str">
        <f t="shared" si="92"/>
        <v/>
      </c>
      <c r="T354" s="153"/>
      <c r="U354" s="27"/>
      <c r="V354" s="27"/>
      <c r="W354" s="271"/>
      <c r="X354" s="27"/>
      <c r="Y354" s="279"/>
      <c r="Z354" s="275" t="str">
        <f t="shared" si="93"/>
        <v/>
      </c>
      <c r="AA354" s="276"/>
      <c r="AB354" s="276"/>
      <c r="AC354" s="276"/>
      <c r="AD354" s="276"/>
      <c r="AE354" s="276"/>
      <c r="AF354" s="277" t="str">
        <f t="shared" si="94"/>
        <v>NCX19J3</v>
      </c>
      <c r="AG354" s="277" t="str">
        <f t="shared" si="95"/>
        <v>NCX19J3</v>
      </c>
      <c r="AH354" s="277" t="str">
        <f t="shared" si="96"/>
        <v/>
      </c>
      <c r="AI354" s="277" t="str">
        <f t="shared" si="97"/>
        <v/>
      </c>
      <c r="AJ354" s="277" t="str">
        <f t="shared" si="98"/>
        <v/>
      </c>
      <c r="AK354" s="277" t="str">
        <f t="shared" si="99"/>
        <v/>
      </c>
      <c r="AL354" s="100"/>
      <c r="AT354" s="227" t="str">
        <f t="shared" si="100"/>
        <v/>
      </c>
      <c r="AU354" s="227" t="str">
        <f t="shared" si="101"/>
        <v/>
      </c>
      <c r="AW354" s="232">
        <f t="shared" si="102"/>
        <v>0</v>
      </c>
      <c r="AX354" s="232">
        <f t="shared" si="103"/>
        <v>0</v>
      </c>
      <c r="AY354" s="232">
        <f t="shared" si="104"/>
        <v>0</v>
      </c>
      <c r="AZ354" s="232">
        <f t="shared" si="105"/>
        <v>0</v>
      </c>
    </row>
    <row r="355" spans="1:52">
      <c r="A355" s="23" t="str">
        <f>C355&amp;"x"&amp;TEXT(COUNTIF(C$5:C354,C355)+1,0)</f>
        <v>x1</v>
      </c>
      <c r="B355" s="24" t="str">
        <f>D355&amp;"x"&amp;TEXT(COUNTIF(D$5:D354,D355)+1,0)</f>
        <v>x1</v>
      </c>
      <c r="C355" s="25"/>
      <c r="D355" s="25"/>
      <c r="E355" s="130"/>
      <c r="F355" s="25"/>
      <c r="G355" s="188"/>
      <c r="H355" s="188"/>
      <c r="I355" s="188"/>
      <c r="J355" s="156"/>
      <c r="K355" s="130"/>
      <c r="L355" s="26"/>
      <c r="M355" s="281" t="str">
        <f t="shared" si="90"/>
        <v>0</v>
      </c>
      <c r="N355" s="26"/>
      <c r="O355" s="186" t="str">
        <f t="shared" si="91"/>
        <v>0</v>
      </c>
      <c r="P355" s="26"/>
      <c r="Q355" s="26"/>
      <c r="R355" s="270"/>
      <c r="S355" s="282" t="str">
        <f t="shared" si="92"/>
        <v/>
      </c>
      <c r="T355" s="153"/>
      <c r="U355" s="27"/>
      <c r="V355" s="27"/>
      <c r="W355" s="271"/>
      <c r="X355" s="27"/>
      <c r="Y355" s="279"/>
      <c r="Z355" s="275" t="str">
        <f t="shared" si="93"/>
        <v/>
      </c>
      <c r="AA355" s="276"/>
      <c r="AB355" s="276"/>
      <c r="AC355" s="276"/>
      <c r="AD355" s="276"/>
      <c r="AE355" s="276"/>
      <c r="AF355" s="277" t="str">
        <f t="shared" si="94"/>
        <v>NCX19J3</v>
      </c>
      <c r="AG355" s="277" t="str">
        <f t="shared" si="95"/>
        <v>NCX19J3</v>
      </c>
      <c r="AH355" s="277" t="str">
        <f t="shared" si="96"/>
        <v/>
      </c>
      <c r="AI355" s="277" t="str">
        <f t="shared" si="97"/>
        <v/>
      </c>
      <c r="AJ355" s="277" t="str">
        <f t="shared" si="98"/>
        <v/>
      </c>
      <c r="AK355" s="277" t="str">
        <f t="shared" si="99"/>
        <v/>
      </c>
      <c r="AL355" s="100"/>
      <c r="AT355" s="227" t="str">
        <f t="shared" si="100"/>
        <v/>
      </c>
      <c r="AU355" s="227" t="str">
        <f t="shared" si="101"/>
        <v/>
      </c>
      <c r="AW355" s="232">
        <f t="shared" si="102"/>
        <v>0</v>
      </c>
      <c r="AX355" s="232">
        <f t="shared" si="103"/>
        <v>0</v>
      </c>
      <c r="AY355" s="232">
        <f t="shared" si="104"/>
        <v>0</v>
      </c>
      <c r="AZ355" s="232">
        <f t="shared" si="105"/>
        <v>0</v>
      </c>
    </row>
    <row r="356" spans="1:52">
      <c r="A356" s="23" t="str">
        <f>C356&amp;"x"&amp;TEXT(COUNTIF(C$5:C355,C356)+1,0)</f>
        <v>x1</v>
      </c>
      <c r="B356" s="24" t="str">
        <f>D356&amp;"x"&amp;TEXT(COUNTIF(D$5:D355,D356)+1,0)</f>
        <v>x1</v>
      </c>
      <c r="C356" s="25"/>
      <c r="D356" s="25"/>
      <c r="E356" s="130"/>
      <c r="F356" s="25"/>
      <c r="G356" s="188"/>
      <c r="H356" s="188"/>
      <c r="I356" s="188"/>
      <c r="J356" s="156"/>
      <c r="K356" s="130"/>
      <c r="L356" s="26"/>
      <c r="M356" s="281" t="str">
        <f t="shared" si="90"/>
        <v>0</v>
      </c>
      <c r="N356" s="26"/>
      <c r="O356" s="186" t="str">
        <f t="shared" si="91"/>
        <v>0</v>
      </c>
      <c r="P356" s="26"/>
      <c r="Q356" s="26"/>
      <c r="R356" s="270"/>
      <c r="S356" s="282" t="str">
        <f t="shared" si="92"/>
        <v/>
      </c>
      <c r="T356" s="153"/>
      <c r="U356" s="27"/>
      <c r="V356" s="27"/>
      <c r="W356" s="271"/>
      <c r="X356" s="27"/>
      <c r="Y356" s="279"/>
      <c r="Z356" s="275" t="str">
        <f t="shared" si="93"/>
        <v/>
      </c>
      <c r="AA356" s="276"/>
      <c r="AB356" s="276"/>
      <c r="AC356" s="276"/>
      <c r="AD356" s="276"/>
      <c r="AE356" s="276"/>
      <c r="AF356" s="277" t="str">
        <f t="shared" si="94"/>
        <v>NCX19J3</v>
      </c>
      <c r="AG356" s="277" t="str">
        <f t="shared" si="95"/>
        <v>NCX19J3</v>
      </c>
      <c r="AH356" s="277" t="str">
        <f t="shared" si="96"/>
        <v/>
      </c>
      <c r="AI356" s="277" t="str">
        <f t="shared" si="97"/>
        <v/>
      </c>
      <c r="AJ356" s="277" t="str">
        <f t="shared" si="98"/>
        <v/>
      </c>
      <c r="AK356" s="277" t="str">
        <f t="shared" si="99"/>
        <v/>
      </c>
      <c r="AL356" s="100"/>
      <c r="AT356" s="227" t="str">
        <f t="shared" si="100"/>
        <v/>
      </c>
      <c r="AU356" s="227" t="str">
        <f t="shared" si="101"/>
        <v/>
      </c>
      <c r="AW356" s="232">
        <f t="shared" si="102"/>
        <v>0</v>
      </c>
      <c r="AX356" s="232">
        <f t="shared" si="103"/>
        <v>0</v>
      </c>
      <c r="AY356" s="232">
        <f t="shared" si="104"/>
        <v>0</v>
      </c>
      <c r="AZ356" s="232">
        <f t="shared" si="105"/>
        <v>0</v>
      </c>
    </row>
    <row r="357" spans="1:52">
      <c r="A357" s="23" t="str">
        <f>C357&amp;"x"&amp;TEXT(COUNTIF(C$5:C356,C357)+1,0)</f>
        <v>x1</v>
      </c>
      <c r="B357" s="24" t="str">
        <f>D357&amp;"x"&amp;TEXT(COUNTIF(D$5:D356,D357)+1,0)</f>
        <v>x1</v>
      </c>
      <c r="C357" s="25"/>
      <c r="D357" s="25"/>
      <c r="E357" s="130"/>
      <c r="F357" s="25"/>
      <c r="G357" s="188"/>
      <c r="H357" s="188"/>
      <c r="I357" s="188"/>
      <c r="J357" s="156"/>
      <c r="K357" s="130"/>
      <c r="L357" s="26"/>
      <c r="M357" s="281" t="str">
        <f t="shared" si="90"/>
        <v>0</v>
      </c>
      <c r="N357" s="26"/>
      <c r="O357" s="186" t="str">
        <f t="shared" si="91"/>
        <v>0</v>
      </c>
      <c r="P357" s="26"/>
      <c r="Q357" s="26"/>
      <c r="R357" s="270"/>
      <c r="S357" s="282" t="str">
        <f t="shared" si="92"/>
        <v/>
      </c>
      <c r="T357" s="153"/>
      <c r="U357" s="27"/>
      <c r="V357" s="27"/>
      <c r="W357" s="271"/>
      <c r="X357" s="27"/>
      <c r="Y357" s="279"/>
      <c r="Z357" s="275" t="str">
        <f t="shared" si="93"/>
        <v/>
      </c>
      <c r="AA357" s="276"/>
      <c r="AB357" s="276"/>
      <c r="AC357" s="276"/>
      <c r="AD357" s="276"/>
      <c r="AE357" s="276"/>
      <c r="AF357" s="277" t="str">
        <f t="shared" si="94"/>
        <v>NCX19J3</v>
      </c>
      <c r="AG357" s="277" t="str">
        <f t="shared" si="95"/>
        <v>NCX19J3</v>
      </c>
      <c r="AH357" s="277" t="str">
        <f t="shared" si="96"/>
        <v/>
      </c>
      <c r="AI357" s="277" t="str">
        <f t="shared" si="97"/>
        <v/>
      </c>
      <c r="AJ357" s="277" t="str">
        <f t="shared" si="98"/>
        <v/>
      </c>
      <c r="AK357" s="277" t="str">
        <f t="shared" si="99"/>
        <v/>
      </c>
      <c r="AL357" s="100"/>
      <c r="AT357" s="227" t="str">
        <f t="shared" si="100"/>
        <v/>
      </c>
      <c r="AU357" s="227" t="str">
        <f t="shared" si="101"/>
        <v/>
      </c>
      <c r="AW357" s="232">
        <f t="shared" si="102"/>
        <v>0</v>
      </c>
      <c r="AX357" s="232">
        <f t="shared" si="103"/>
        <v>0</v>
      </c>
      <c r="AY357" s="232">
        <f t="shared" si="104"/>
        <v>0</v>
      </c>
      <c r="AZ357" s="232">
        <f t="shared" si="105"/>
        <v>0</v>
      </c>
    </row>
    <row r="358" spans="1:52">
      <c r="A358" s="23" t="str">
        <f>C358&amp;"x"&amp;TEXT(COUNTIF(C$5:C357,C358)+1,0)</f>
        <v>x1</v>
      </c>
      <c r="B358" s="24" t="str">
        <f>D358&amp;"x"&amp;TEXT(COUNTIF(D$5:D357,D358)+1,0)</f>
        <v>x1</v>
      </c>
      <c r="C358" s="25"/>
      <c r="D358" s="25"/>
      <c r="E358" s="130"/>
      <c r="F358" s="25"/>
      <c r="G358" s="188"/>
      <c r="H358" s="188"/>
      <c r="I358" s="188"/>
      <c r="J358" s="156"/>
      <c r="K358" s="130"/>
      <c r="L358" s="26"/>
      <c r="M358" s="281" t="str">
        <f t="shared" si="90"/>
        <v>0</v>
      </c>
      <c r="N358" s="26"/>
      <c r="O358" s="186" t="str">
        <f t="shared" si="91"/>
        <v>0</v>
      </c>
      <c r="P358" s="26"/>
      <c r="Q358" s="26"/>
      <c r="R358" s="270"/>
      <c r="S358" s="282" t="str">
        <f t="shared" si="92"/>
        <v/>
      </c>
      <c r="T358" s="153"/>
      <c r="U358" s="27"/>
      <c r="V358" s="27"/>
      <c r="W358" s="271"/>
      <c r="X358" s="27"/>
      <c r="Y358" s="279"/>
      <c r="Z358" s="275" t="str">
        <f t="shared" si="93"/>
        <v/>
      </c>
      <c r="AA358" s="276"/>
      <c r="AB358" s="276"/>
      <c r="AC358" s="276"/>
      <c r="AD358" s="276"/>
      <c r="AE358" s="276"/>
      <c r="AF358" s="277" t="str">
        <f t="shared" si="94"/>
        <v>NCX19J3</v>
      </c>
      <c r="AG358" s="277" t="str">
        <f t="shared" si="95"/>
        <v>NCX19J3</v>
      </c>
      <c r="AH358" s="277" t="str">
        <f t="shared" si="96"/>
        <v/>
      </c>
      <c r="AI358" s="277" t="str">
        <f t="shared" si="97"/>
        <v/>
      </c>
      <c r="AJ358" s="277" t="str">
        <f t="shared" si="98"/>
        <v/>
      </c>
      <c r="AK358" s="277" t="str">
        <f t="shared" si="99"/>
        <v/>
      </c>
      <c r="AL358" s="100"/>
      <c r="AT358" s="227" t="str">
        <f t="shared" si="100"/>
        <v/>
      </c>
      <c r="AU358" s="227" t="str">
        <f t="shared" si="101"/>
        <v/>
      </c>
      <c r="AW358" s="232">
        <f t="shared" si="102"/>
        <v>0</v>
      </c>
      <c r="AX358" s="232">
        <f t="shared" si="103"/>
        <v>0</v>
      </c>
      <c r="AY358" s="232">
        <f t="shared" si="104"/>
        <v>0</v>
      </c>
      <c r="AZ358" s="232">
        <f t="shared" si="105"/>
        <v>0</v>
      </c>
    </row>
    <row r="359" spans="1:52">
      <c r="A359" s="23" t="str">
        <f>C359&amp;"x"&amp;TEXT(COUNTIF(C$5:C358,C359)+1,0)</f>
        <v>x1</v>
      </c>
      <c r="B359" s="24" t="str">
        <f>D359&amp;"x"&amp;TEXT(COUNTIF(D$5:D358,D359)+1,0)</f>
        <v>x1</v>
      </c>
      <c r="C359" s="25"/>
      <c r="D359" s="25"/>
      <c r="E359" s="130"/>
      <c r="F359" s="25"/>
      <c r="G359" s="188"/>
      <c r="H359" s="188"/>
      <c r="I359" s="188"/>
      <c r="J359" s="156"/>
      <c r="K359" s="130"/>
      <c r="L359" s="26"/>
      <c r="M359" s="281" t="str">
        <f t="shared" si="90"/>
        <v>0</v>
      </c>
      <c r="N359" s="26"/>
      <c r="O359" s="186" t="str">
        <f t="shared" si="91"/>
        <v>0</v>
      </c>
      <c r="P359" s="26"/>
      <c r="Q359" s="26"/>
      <c r="R359" s="270"/>
      <c r="S359" s="282" t="str">
        <f t="shared" si="92"/>
        <v/>
      </c>
      <c r="T359" s="153"/>
      <c r="U359" s="27"/>
      <c r="V359" s="27"/>
      <c r="W359" s="271"/>
      <c r="X359" s="27"/>
      <c r="Y359" s="279"/>
      <c r="Z359" s="275" t="str">
        <f t="shared" si="93"/>
        <v/>
      </c>
      <c r="AA359" s="276"/>
      <c r="AB359" s="276"/>
      <c r="AC359" s="276"/>
      <c r="AD359" s="276"/>
      <c r="AE359" s="276"/>
      <c r="AF359" s="277" t="str">
        <f t="shared" si="94"/>
        <v>NCX19J3</v>
      </c>
      <c r="AG359" s="277" t="str">
        <f t="shared" si="95"/>
        <v>NCX19J3</v>
      </c>
      <c r="AH359" s="277" t="str">
        <f t="shared" si="96"/>
        <v/>
      </c>
      <c r="AI359" s="277" t="str">
        <f t="shared" si="97"/>
        <v/>
      </c>
      <c r="AJ359" s="277" t="str">
        <f t="shared" si="98"/>
        <v/>
      </c>
      <c r="AK359" s="277" t="str">
        <f t="shared" si="99"/>
        <v/>
      </c>
      <c r="AL359" s="100"/>
      <c r="AT359" s="227" t="str">
        <f t="shared" si="100"/>
        <v/>
      </c>
      <c r="AU359" s="227" t="str">
        <f t="shared" si="101"/>
        <v/>
      </c>
      <c r="AW359" s="232">
        <f t="shared" si="102"/>
        <v>0</v>
      </c>
      <c r="AX359" s="232">
        <f t="shared" si="103"/>
        <v>0</v>
      </c>
      <c r="AY359" s="232">
        <f t="shared" si="104"/>
        <v>0</v>
      </c>
      <c r="AZ359" s="232">
        <f t="shared" si="105"/>
        <v>0</v>
      </c>
    </row>
    <row r="360" spans="1:52">
      <c r="A360" s="23" t="str">
        <f>C360&amp;"x"&amp;TEXT(COUNTIF(C$5:C359,C360)+1,0)</f>
        <v>x1</v>
      </c>
      <c r="B360" s="24" t="str">
        <f>D360&amp;"x"&amp;TEXT(COUNTIF(D$5:D359,D360)+1,0)</f>
        <v>x1</v>
      </c>
      <c r="C360" s="25"/>
      <c r="D360" s="25"/>
      <c r="E360" s="130"/>
      <c r="F360" s="25"/>
      <c r="G360" s="188"/>
      <c r="H360" s="188"/>
      <c r="I360" s="188"/>
      <c r="J360" s="156"/>
      <c r="K360" s="130"/>
      <c r="L360" s="26"/>
      <c r="M360" s="281" t="str">
        <f t="shared" si="90"/>
        <v>0</v>
      </c>
      <c r="N360" s="26"/>
      <c r="O360" s="186" t="str">
        <f t="shared" si="91"/>
        <v>0</v>
      </c>
      <c r="P360" s="26"/>
      <c r="Q360" s="26"/>
      <c r="R360" s="270"/>
      <c r="S360" s="282" t="str">
        <f t="shared" si="92"/>
        <v/>
      </c>
      <c r="T360" s="153"/>
      <c r="U360" s="27"/>
      <c r="V360" s="27"/>
      <c r="W360" s="271"/>
      <c r="X360" s="27"/>
      <c r="Y360" s="279"/>
      <c r="Z360" s="275" t="str">
        <f t="shared" si="93"/>
        <v/>
      </c>
      <c r="AA360" s="276"/>
      <c r="AB360" s="276"/>
      <c r="AC360" s="276"/>
      <c r="AD360" s="276"/>
      <c r="AE360" s="276"/>
      <c r="AF360" s="277" t="str">
        <f t="shared" si="94"/>
        <v>NCX19J3</v>
      </c>
      <c r="AG360" s="277" t="str">
        <f t="shared" si="95"/>
        <v>NCX19J3</v>
      </c>
      <c r="AH360" s="277" t="str">
        <f t="shared" si="96"/>
        <v/>
      </c>
      <c r="AI360" s="277" t="str">
        <f t="shared" si="97"/>
        <v/>
      </c>
      <c r="AJ360" s="277" t="str">
        <f t="shared" si="98"/>
        <v/>
      </c>
      <c r="AK360" s="277" t="str">
        <f t="shared" si="99"/>
        <v/>
      </c>
      <c r="AL360" s="100"/>
      <c r="AT360" s="227" t="str">
        <f t="shared" si="100"/>
        <v/>
      </c>
      <c r="AU360" s="227" t="str">
        <f t="shared" si="101"/>
        <v/>
      </c>
      <c r="AW360" s="232">
        <f t="shared" si="102"/>
        <v>0</v>
      </c>
      <c r="AX360" s="232">
        <f t="shared" si="103"/>
        <v>0</v>
      </c>
      <c r="AY360" s="232">
        <f t="shared" si="104"/>
        <v>0</v>
      </c>
      <c r="AZ360" s="232">
        <f t="shared" si="105"/>
        <v>0</v>
      </c>
    </row>
    <row r="361" spans="1:52">
      <c r="A361" s="23" t="str">
        <f>C361&amp;"x"&amp;TEXT(COUNTIF(C$5:C360,C361)+1,0)</f>
        <v>x1</v>
      </c>
      <c r="B361" s="24" t="str">
        <f>D361&amp;"x"&amp;TEXT(COUNTIF(D$5:D360,D361)+1,0)</f>
        <v>x1</v>
      </c>
      <c r="C361" s="25"/>
      <c r="D361" s="25"/>
      <c r="E361" s="130"/>
      <c r="F361" s="25"/>
      <c r="G361" s="188"/>
      <c r="H361" s="188"/>
      <c r="I361" s="188"/>
      <c r="J361" s="156"/>
      <c r="K361" s="130"/>
      <c r="L361" s="26"/>
      <c r="M361" s="281" t="str">
        <f t="shared" si="90"/>
        <v>0</v>
      </c>
      <c r="N361" s="26"/>
      <c r="O361" s="186" t="str">
        <f t="shared" si="91"/>
        <v>0</v>
      </c>
      <c r="P361" s="26"/>
      <c r="Q361" s="26"/>
      <c r="R361" s="270"/>
      <c r="S361" s="282" t="str">
        <f t="shared" si="92"/>
        <v/>
      </c>
      <c r="T361" s="153"/>
      <c r="U361" s="27"/>
      <c r="V361" s="27"/>
      <c r="W361" s="271"/>
      <c r="X361" s="27"/>
      <c r="Y361" s="279"/>
      <c r="Z361" s="275" t="str">
        <f t="shared" si="93"/>
        <v/>
      </c>
      <c r="AA361" s="276"/>
      <c r="AB361" s="276"/>
      <c r="AC361" s="276"/>
      <c r="AD361" s="276"/>
      <c r="AE361" s="276"/>
      <c r="AF361" s="277" t="str">
        <f t="shared" si="94"/>
        <v>NCX19J3</v>
      </c>
      <c r="AG361" s="277" t="str">
        <f t="shared" si="95"/>
        <v>NCX19J3</v>
      </c>
      <c r="AH361" s="277" t="str">
        <f t="shared" si="96"/>
        <v/>
      </c>
      <c r="AI361" s="277" t="str">
        <f t="shared" si="97"/>
        <v/>
      </c>
      <c r="AJ361" s="277" t="str">
        <f t="shared" si="98"/>
        <v/>
      </c>
      <c r="AK361" s="277" t="str">
        <f t="shared" si="99"/>
        <v/>
      </c>
      <c r="AL361" s="100"/>
      <c r="AT361" s="227" t="str">
        <f t="shared" si="100"/>
        <v/>
      </c>
      <c r="AU361" s="227" t="str">
        <f t="shared" si="101"/>
        <v/>
      </c>
      <c r="AW361" s="232">
        <f t="shared" si="102"/>
        <v>0</v>
      </c>
      <c r="AX361" s="232">
        <f t="shared" si="103"/>
        <v>0</v>
      </c>
      <c r="AY361" s="232">
        <f t="shared" si="104"/>
        <v>0</v>
      </c>
      <c r="AZ361" s="232">
        <f t="shared" si="105"/>
        <v>0</v>
      </c>
    </row>
    <row r="362" spans="1:52">
      <c r="A362" s="23" t="str">
        <f>C362&amp;"x"&amp;TEXT(COUNTIF(C$5:C361,C362)+1,0)</f>
        <v>x1</v>
      </c>
      <c r="B362" s="24" t="str">
        <f>D362&amp;"x"&amp;TEXT(COUNTIF(D$5:D361,D362)+1,0)</f>
        <v>x1</v>
      </c>
      <c r="C362" s="25"/>
      <c r="D362" s="25"/>
      <c r="E362" s="130"/>
      <c r="F362" s="25"/>
      <c r="G362" s="188"/>
      <c r="H362" s="188"/>
      <c r="I362" s="188"/>
      <c r="J362" s="156"/>
      <c r="K362" s="130"/>
      <c r="L362" s="26"/>
      <c r="M362" s="281" t="str">
        <f t="shared" si="90"/>
        <v>0</v>
      </c>
      <c r="N362" s="26"/>
      <c r="O362" s="186" t="str">
        <f t="shared" si="91"/>
        <v>0</v>
      </c>
      <c r="P362" s="26"/>
      <c r="Q362" s="26"/>
      <c r="R362" s="270"/>
      <c r="S362" s="282" t="str">
        <f t="shared" si="92"/>
        <v/>
      </c>
      <c r="T362" s="153"/>
      <c r="U362" s="27"/>
      <c r="V362" s="27"/>
      <c r="W362" s="271"/>
      <c r="X362" s="27"/>
      <c r="Y362" s="279"/>
      <c r="Z362" s="275" t="str">
        <f t="shared" si="93"/>
        <v/>
      </c>
      <c r="AA362" s="276"/>
      <c r="AB362" s="276"/>
      <c r="AC362" s="276"/>
      <c r="AD362" s="276"/>
      <c r="AE362" s="276"/>
      <c r="AF362" s="277" t="str">
        <f t="shared" si="94"/>
        <v>NCX19J3</v>
      </c>
      <c r="AG362" s="277" t="str">
        <f t="shared" si="95"/>
        <v>NCX19J3</v>
      </c>
      <c r="AH362" s="277" t="str">
        <f t="shared" si="96"/>
        <v/>
      </c>
      <c r="AI362" s="277" t="str">
        <f t="shared" si="97"/>
        <v/>
      </c>
      <c r="AJ362" s="277" t="str">
        <f t="shared" si="98"/>
        <v/>
      </c>
      <c r="AK362" s="277" t="str">
        <f t="shared" si="99"/>
        <v/>
      </c>
      <c r="AL362" s="100"/>
      <c r="AT362" s="227" t="str">
        <f t="shared" si="100"/>
        <v/>
      </c>
      <c r="AU362" s="227" t="str">
        <f t="shared" si="101"/>
        <v/>
      </c>
      <c r="AW362" s="232">
        <f t="shared" si="102"/>
        <v>0</v>
      </c>
      <c r="AX362" s="232">
        <f t="shared" si="103"/>
        <v>0</v>
      </c>
      <c r="AY362" s="232">
        <f t="shared" si="104"/>
        <v>0</v>
      </c>
      <c r="AZ362" s="232">
        <f t="shared" si="105"/>
        <v>0</v>
      </c>
    </row>
    <row r="363" spans="1:52">
      <c r="A363" s="23" t="str">
        <f>C363&amp;"x"&amp;TEXT(COUNTIF(C$5:C362,C363)+1,0)</f>
        <v>x1</v>
      </c>
      <c r="B363" s="24" t="str">
        <f>D363&amp;"x"&amp;TEXT(COUNTIF(D$5:D362,D363)+1,0)</f>
        <v>x1</v>
      </c>
      <c r="C363" s="25"/>
      <c r="D363" s="25"/>
      <c r="E363" s="130"/>
      <c r="F363" s="25"/>
      <c r="G363" s="188"/>
      <c r="H363" s="188"/>
      <c r="I363" s="188"/>
      <c r="J363" s="156"/>
      <c r="K363" s="130"/>
      <c r="L363" s="26"/>
      <c r="M363" s="281" t="str">
        <f t="shared" si="90"/>
        <v>0</v>
      </c>
      <c r="N363" s="26"/>
      <c r="O363" s="186" t="str">
        <f t="shared" si="91"/>
        <v>0</v>
      </c>
      <c r="P363" s="26"/>
      <c r="Q363" s="26"/>
      <c r="R363" s="270"/>
      <c r="S363" s="282" t="str">
        <f t="shared" si="92"/>
        <v/>
      </c>
      <c r="T363" s="153"/>
      <c r="U363" s="27"/>
      <c r="V363" s="27"/>
      <c r="W363" s="271"/>
      <c r="X363" s="27"/>
      <c r="Y363" s="279"/>
      <c r="Z363" s="275" t="str">
        <f t="shared" si="93"/>
        <v/>
      </c>
      <c r="AA363" s="276"/>
      <c r="AB363" s="276"/>
      <c r="AC363" s="276"/>
      <c r="AD363" s="276"/>
      <c r="AE363" s="276"/>
      <c r="AF363" s="277" t="str">
        <f t="shared" si="94"/>
        <v>NCX19J3</v>
      </c>
      <c r="AG363" s="277" t="str">
        <f t="shared" si="95"/>
        <v>NCX19J3</v>
      </c>
      <c r="AH363" s="277" t="str">
        <f t="shared" si="96"/>
        <v/>
      </c>
      <c r="AI363" s="277" t="str">
        <f t="shared" si="97"/>
        <v/>
      </c>
      <c r="AJ363" s="277" t="str">
        <f t="shared" si="98"/>
        <v/>
      </c>
      <c r="AK363" s="277" t="str">
        <f t="shared" si="99"/>
        <v/>
      </c>
      <c r="AL363" s="100"/>
      <c r="AT363" s="227" t="str">
        <f t="shared" si="100"/>
        <v/>
      </c>
      <c r="AU363" s="227" t="str">
        <f t="shared" si="101"/>
        <v/>
      </c>
      <c r="AW363" s="232">
        <f t="shared" si="102"/>
        <v>0</v>
      </c>
      <c r="AX363" s="232">
        <f t="shared" si="103"/>
        <v>0</v>
      </c>
      <c r="AY363" s="232">
        <f t="shared" si="104"/>
        <v>0</v>
      </c>
      <c r="AZ363" s="232">
        <f t="shared" si="105"/>
        <v>0</v>
      </c>
    </row>
    <row r="364" spans="1:52">
      <c r="A364" s="23" t="str">
        <f>C364&amp;"x"&amp;TEXT(COUNTIF(C$5:C363,C364)+1,0)</f>
        <v>x1</v>
      </c>
      <c r="B364" s="24" t="str">
        <f>D364&amp;"x"&amp;TEXT(COUNTIF(D$5:D363,D364)+1,0)</f>
        <v>x1</v>
      </c>
      <c r="C364" s="25"/>
      <c r="D364" s="25"/>
      <c r="E364" s="130"/>
      <c r="F364" s="25"/>
      <c r="G364" s="188"/>
      <c r="H364" s="188"/>
      <c r="I364" s="188"/>
      <c r="J364" s="156"/>
      <c r="K364" s="130"/>
      <c r="L364" s="26"/>
      <c r="M364" s="281" t="str">
        <f t="shared" si="90"/>
        <v>0</v>
      </c>
      <c r="N364" s="26"/>
      <c r="O364" s="186" t="str">
        <f t="shared" si="91"/>
        <v>0</v>
      </c>
      <c r="P364" s="26"/>
      <c r="Q364" s="26"/>
      <c r="R364" s="270"/>
      <c r="S364" s="282" t="str">
        <f t="shared" si="92"/>
        <v/>
      </c>
      <c r="T364" s="153"/>
      <c r="U364" s="27"/>
      <c r="V364" s="27"/>
      <c r="W364" s="271"/>
      <c r="X364" s="27"/>
      <c r="Y364" s="279"/>
      <c r="Z364" s="275" t="str">
        <f t="shared" si="93"/>
        <v/>
      </c>
      <c r="AA364" s="276"/>
      <c r="AB364" s="276"/>
      <c r="AC364" s="276"/>
      <c r="AD364" s="276"/>
      <c r="AE364" s="276"/>
      <c r="AF364" s="277" t="str">
        <f t="shared" si="94"/>
        <v>NCX19J3</v>
      </c>
      <c r="AG364" s="277" t="str">
        <f t="shared" si="95"/>
        <v>NCX19J3</v>
      </c>
      <c r="AH364" s="277" t="str">
        <f t="shared" si="96"/>
        <v/>
      </c>
      <c r="AI364" s="277" t="str">
        <f t="shared" si="97"/>
        <v/>
      </c>
      <c r="AJ364" s="277" t="str">
        <f t="shared" si="98"/>
        <v/>
      </c>
      <c r="AK364" s="277" t="str">
        <f t="shared" si="99"/>
        <v/>
      </c>
      <c r="AL364" s="100"/>
      <c r="AT364" s="227" t="str">
        <f t="shared" si="100"/>
        <v/>
      </c>
      <c r="AU364" s="227" t="str">
        <f t="shared" si="101"/>
        <v/>
      </c>
      <c r="AW364" s="232">
        <f t="shared" si="102"/>
        <v>0</v>
      </c>
      <c r="AX364" s="232">
        <f t="shared" si="103"/>
        <v>0</v>
      </c>
      <c r="AY364" s="232">
        <f t="shared" si="104"/>
        <v>0</v>
      </c>
      <c r="AZ364" s="232">
        <f t="shared" si="105"/>
        <v>0</v>
      </c>
    </row>
    <row r="365" spans="1:52">
      <c r="A365" s="23" t="str">
        <f>C365&amp;"x"&amp;TEXT(COUNTIF(C$5:C364,C365)+1,0)</f>
        <v>x1</v>
      </c>
      <c r="B365" s="24" t="str">
        <f>D365&amp;"x"&amp;TEXT(COUNTIF(D$5:D364,D365)+1,0)</f>
        <v>x1</v>
      </c>
      <c r="C365" s="25"/>
      <c r="D365" s="25"/>
      <c r="E365" s="130"/>
      <c r="F365" s="25"/>
      <c r="G365" s="188"/>
      <c r="H365" s="188"/>
      <c r="I365" s="188"/>
      <c r="J365" s="156"/>
      <c r="K365" s="130"/>
      <c r="L365" s="26"/>
      <c r="M365" s="281" t="str">
        <f t="shared" si="90"/>
        <v>0</v>
      </c>
      <c r="N365" s="26"/>
      <c r="O365" s="186" t="str">
        <f t="shared" si="91"/>
        <v>0</v>
      </c>
      <c r="P365" s="26"/>
      <c r="Q365" s="26"/>
      <c r="R365" s="270"/>
      <c r="S365" s="282" t="str">
        <f t="shared" si="92"/>
        <v/>
      </c>
      <c r="T365" s="153"/>
      <c r="U365" s="27"/>
      <c r="V365" s="27"/>
      <c r="W365" s="271"/>
      <c r="X365" s="27"/>
      <c r="Y365" s="279"/>
      <c r="Z365" s="275" t="str">
        <f t="shared" si="93"/>
        <v/>
      </c>
      <c r="AA365" s="276"/>
      <c r="AB365" s="276"/>
      <c r="AC365" s="276"/>
      <c r="AD365" s="276"/>
      <c r="AE365" s="276"/>
      <c r="AF365" s="277" t="str">
        <f t="shared" si="94"/>
        <v>NCX19J3</v>
      </c>
      <c r="AG365" s="277" t="str">
        <f t="shared" si="95"/>
        <v>NCX19J3</v>
      </c>
      <c r="AH365" s="277" t="str">
        <f t="shared" si="96"/>
        <v/>
      </c>
      <c r="AI365" s="277" t="str">
        <f t="shared" si="97"/>
        <v/>
      </c>
      <c r="AJ365" s="277" t="str">
        <f t="shared" si="98"/>
        <v/>
      </c>
      <c r="AK365" s="277" t="str">
        <f t="shared" si="99"/>
        <v/>
      </c>
      <c r="AL365" s="100"/>
      <c r="AT365" s="227" t="str">
        <f t="shared" si="100"/>
        <v/>
      </c>
      <c r="AU365" s="227" t="str">
        <f t="shared" si="101"/>
        <v/>
      </c>
      <c r="AW365" s="232">
        <f t="shared" si="102"/>
        <v>0</v>
      </c>
      <c r="AX365" s="232">
        <f t="shared" si="103"/>
        <v>0</v>
      </c>
      <c r="AY365" s="232">
        <f t="shared" si="104"/>
        <v>0</v>
      </c>
      <c r="AZ365" s="232">
        <f t="shared" si="105"/>
        <v>0</v>
      </c>
    </row>
    <row r="366" spans="1:52">
      <c r="A366" s="23" t="str">
        <f>C366&amp;"x"&amp;TEXT(COUNTIF(C$5:C365,C366)+1,0)</f>
        <v>x1</v>
      </c>
      <c r="B366" s="24" t="str">
        <f>D366&amp;"x"&amp;TEXT(COUNTIF(D$5:D365,D366)+1,0)</f>
        <v>x1</v>
      </c>
      <c r="C366" s="25"/>
      <c r="D366" s="25"/>
      <c r="E366" s="130"/>
      <c r="F366" s="25"/>
      <c r="G366" s="188"/>
      <c r="H366" s="188"/>
      <c r="I366" s="188"/>
      <c r="J366" s="156"/>
      <c r="K366" s="130"/>
      <c r="L366" s="26"/>
      <c r="M366" s="281" t="str">
        <f t="shared" si="90"/>
        <v>0</v>
      </c>
      <c r="N366" s="26"/>
      <c r="O366" s="186" t="str">
        <f t="shared" si="91"/>
        <v>0</v>
      </c>
      <c r="P366" s="26"/>
      <c r="Q366" s="26"/>
      <c r="R366" s="270"/>
      <c r="S366" s="282" t="str">
        <f t="shared" si="92"/>
        <v/>
      </c>
      <c r="T366" s="153"/>
      <c r="U366" s="27"/>
      <c r="V366" s="27"/>
      <c r="W366" s="271"/>
      <c r="X366" s="27"/>
      <c r="Y366" s="279"/>
      <c r="Z366" s="275" t="str">
        <f t="shared" si="93"/>
        <v/>
      </c>
      <c r="AA366" s="276"/>
      <c r="AB366" s="276"/>
      <c r="AC366" s="276"/>
      <c r="AD366" s="276"/>
      <c r="AE366" s="276"/>
      <c r="AF366" s="277" t="str">
        <f t="shared" si="94"/>
        <v>NCX19J3</v>
      </c>
      <c r="AG366" s="277" t="str">
        <f t="shared" si="95"/>
        <v>NCX19J3</v>
      </c>
      <c r="AH366" s="277" t="str">
        <f t="shared" si="96"/>
        <v/>
      </c>
      <c r="AI366" s="277" t="str">
        <f t="shared" si="97"/>
        <v/>
      </c>
      <c r="AJ366" s="277" t="str">
        <f t="shared" si="98"/>
        <v/>
      </c>
      <c r="AK366" s="277" t="str">
        <f t="shared" si="99"/>
        <v/>
      </c>
      <c r="AL366" s="100"/>
      <c r="AT366" s="227" t="str">
        <f t="shared" si="100"/>
        <v/>
      </c>
      <c r="AU366" s="227" t="str">
        <f t="shared" si="101"/>
        <v/>
      </c>
      <c r="AW366" s="232">
        <f t="shared" si="102"/>
        <v>0</v>
      </c>
      <c r="AX366" s="232">
        <f t="shared" si="103"/>
        <v>0</v>
      </c>
      <c r="AY366" s="232">
        <f t="shared" si="104"/>
        <v>0</v>
      </c>
      <c r="AZ366" s="232">
        <f t="shared" si="105"/>
        <v>0</v>
      </c>
    </row>
    <row r="367" spans="1:52">
      <c r="A367" s="23" t="str">
        <f>C367&amp;"x"&amp;TEXT(COUNTIF(C$5:C366,C367)+1,0)</f>
        <v>x1</v>
      </c>
      <c r="B367" s="24" t="str">
        <f>D367&amp;"x"&amp;TEXT(COUNTIF(D$5:D366,D367)+1,0)</f>
        <v>x1</v>
      </c>
      <c r="C367" s="25"/>
      <c r="D367" s="25"/>
      <c r="E367" s="130"/>
      <c r="F367" s="25"/>
      <c r="G367" s="188"/>
      <c r="H367" s="188"/>
      <c r="I367" s="188"/>
      <c r="J367" s="156"/>
      <c r="K367" s="130"/>
      <c r="L367" s="26"/>
      <c r="M367" s="281" t="str">
        <f t="shared" si="90"/>
        <v>0</v>
      </c>
      <c r="N367" s="26"/>
      <c r="O367" s="186" t="str">
        <f t="shared" si="91"/>
        <v>0</v>
      </c>
      <c r="P367" s="26"/>
      <c r="Q367" s="26"/>
      <c r="R367" s="270"/>
      <c r="S367" s="282" t="str">
        <f t="shared" si="92"/>
        <v/>
      </c>
      <c r="T367" s="153"/>
      <c r="U367" s="27"/>
      <c r="V367" s="27"/>
      <c r="W367" s="271"/>
      <c r="X367" s="27"/>
      <c r="Y367" s="279"/>
      <c r="Z367" s="275" t="str">
        <f t="shared" si="93"/>
        <v/>
      </c>
      <c r="AA367" s="276"/>
      <c r="AB367" s="276"/>
      <c r="AC367" s="276"/>
      <c r="AD367" s="276"/>
      <c r="AE367" s="276"/>
      <c r="AF367" s="277" t="str">
        <f t="shared" si="94"/>
        <v>NCX19J3</v>
      </c>
      <c r="AG367" s="277" t="str">
        <f t="shared" si="95"/>
        <v>NCX19J3</v>
      </c>
      <c r="AH367" s="277" t="str">
        <f t="shared" si="96"/>
        <v/>
      </c>
      <c r="AI367" s="277" t="str">
        <f t="shared" si="97"/>
        <v/>
      </c>
      <c r="AJ367" s="277" t="str">
        <f t="shared" si="98"/>
        <v/>
      </c>
      <c r="AK367" s="277" t="str">
        <f t="shared" si="99"/>
        <v/>
      </c>
      <c r="AL367" s="100"/>
      <c r="AT367" s="227" t="str">
        <f t="shared" si="100"/>
        <v/>
      </c>
      <c r="AU367" s="227" t="str">
        <f t="shared" si="101"/>
        <v/>
      </c>
      <c r="AW367" s="232">
        <f t="shared" si="102"/>
        <v>0</v>
      </c>
      <c r="AX367" s="232">
        <f t="shared" si="103"/>
        <v>0</v>
      </c>
      <c r="AY367" s="232">
        <f t="shared" si="104"/>
        <v>0</v>
      </c>
      <c r="AZ367" s="232">
        <f t="shared" si="105"/>
        <v>0</v>
      </c>
    </row>
    <row r="368" spans="1:52">
      <c r="A368" s="23" t="str">
        <f>C368&amp;"x"&amp;TEXT(COUNTIF(C$5:C367,C368)+1,0)</f>
        <v>x1</v>
      </c>
      <c r="B368" s="24" t="str">
        <f>D368&amp;"x"&amp;TEXT(COUNTIF(D$5:D367,D368)+1,0)</f>
        <v>x1</v>
      </c>
      <c r="C368" s="25"/>
      <c r="D368" s="25"/>
      <c r="E368" s="130"/>
      <c r="F368" s="25"/>
      <c r="G368" s="188"/>
      <c r="H368" s="188"/>
      <c r="I368" s="188"/>
      <c r="J368" s="156"/>
      <c r="K368" s="130"/>
      <c r="L368" s="26"/>
      <c r="M368" s="281" t="str">
        <f t="shared" si="90"/>
        <v>0</v>
      </c>
      <c r="N368" s="26"/>
      <c r="O368" s="186" t="str">
        <f t="shared" si="91"/>
        <v>0</v>
      </c>
      <c r="P368" s="26"/>
      <c r="Q368" s="26"/>
      <c r="R368" s="270"/>
      <c r="S368" s="282" t="str">
        <f t="shared" si="92"/>
        <v/>
      </c>
      <c r="T368" s="153"/>
      <c r="U368" s="27"/>
      <c r="V368" s="27"/>
      <c r="W368" s="271"/>
      <c r="X368" s="27"/>
      <c r="Y368" s="279"/>
      <c r="Z368" s="275" t="str">
        <f t="shared" si="93"/>
        <v/>
      </c>
      <c r="AA368" s="276"/>
      <c r="AB368" s="276"/>
      <c r="AC368" s="276"/>
      <c r="AD368" s="276"/>
      <c r="AE368" s="276"/>
      <c r="AF368" s="277" t="str">
        <f t="shared" si="94"/>
        <v>NCX19J3</v>
      </c>
      <c r="AG368" s="277" t="str">
        <f t="shared" si="95"/>
        <v>NCX19J3</v>
      </c>
      <c r="AH368" s="277" t="str">
        <f t="shared" si="96"/>
        <v/>
      </c>
      <c r="AI368" s="277" t="str">
        <f t="shared" si="97"/>
        <v/>
      </c>
      <c r="AJ368" s="277" t="str">
        <f t="shared" si="98"/>
        <v/>
      </c>
      <c r="AK368" s="277" t="str">
        <f t="shared" si="99"/>
        <v/>
      </c>
      <c r="AL368" s="100"/>
      <c r="AT368" s="227" t="str">
        <f t="shared" si="100"/>
        <v/>
      </c>
      <c r="AU368" s="227" t="str">
        <f t="shared" si="101"/>
        <v/>
      </c>
      <c r="AW368" s="232">
        <f t="shared" si="102"/>
        <v>0</v>
      </c>
      <c r="AX368" s="232">
        <f t="shared" si="103"/>
        <v>0</v>
      </c>
      <c r="AY368" s="232">
        <f t="shared" si="104"/>
        <v>0</v>
      </c>
      <c r="AZ368" s="232">
        <f t="shared" si="105"/>
        <v>0</v>
      </c>
    </row>
    <row r="369" spans="1:52">
      <c r="A369" s="23" t="str">
        <f>C369&amp;"x"&amp;TEXT(COUNTIF(C$5:C368,C369)+1,0)</f>
        <v>x1</v>
      </c>
      <c r="B369" s="24" t="str">
        <f>D369&amp;"x"&amp;TEXT(COUNTIF(D$5:D368,D369)+1,0)</f>
        <v>x1</v>
      </c>
      <c r="C369" s="25"/>
      <c r="D369" s="25"/>
      <c r="E369" s="130"/>
      <c r="F369" s="25"/>
      <c r="G369" s="188"/>
      <c r="H369" s="188"/>
      <c r="I369" s="188"/>
      <c r="J369" s="156"/>
      <c r="K369" s="130"/>
      <c r="L369" s="26"/>
      <c r="M369" s="281" t="str">
        <f t="shared" si="90"/>
        <v>0</v>
      </c>
      <c r="N369" s="26"/>
      <c r="O369" s="186" t="str">
        <f t="shared" si="91"/>
        <v>0</v>
      </c>
      <c r="P369" s="26"/>
      <c r="Q369" s="26"/>
      <c r="R369" s="270"/>
      <c r="S369" s="282" t="str">
        <f t="shared" si="92"/>
        <v/>
      </c>
      <c r="T369" s="153"/>
      <c r="U369" s="27"/>
      <c r="V369" s="27"/>
      <c r="W369" s="271"/>
      <c r="X369" s="27"/>
      <c r="Y369" s="279"/>
      <c r="Z369" s="275" t="str">
        <f t="shared" si="93"/>
        <v/>
      </c>
      <c r="AA369" s="276"/>
      <c r="AB369" s="276"/>
      <c r="AC369" s="276"/>
      <c r="AD369" s="276"/>
      <c r="AE369" s="276"/>
      <c r="AF369" s="277" t="str">
        <f t="shared" si="94"/>
        <v>NCX19J3</v>
      </c>
      <c r="AG369" s="277" t="str">
        <f t="shared" si="95"/>
        <v>NCX19J3</v>
      </c>
      <c r="AH369" s="277" t="str">
        <f t="shared" si="96"/>
        <v/>
      </c>
      <c r="AI369" s="277" t="str">
        <f t="shared" si="97"/>
        <v/>
      </c>
      <c r="AJ369" s="277" t="str">
        <f t="shared" si="98"/>
        <v/>
      </c>
      <c r="AK369" s="277" t="str">
        <f t="shared" si="99"/>
        <v/>
      </c>
      <c r="AL369" s="100"/>
      <c r="AT369" s="227" t="str">
        <f t="shared" si="100"/>
        <v/>
      </c>
      <c r="AU369" s="227" t="str">
        <f t="shared" si="101"/>
        <v/>
      </c>
      <c r="AW369" s="232">
        <f t="shared" si="102"/>
        <v>0</v>
      </c>
      <c r="AX369" s="232">
        <f t="shared" si="103"/>
        <v>0</v>
      </c>
      <c r="AY369" s="232">
        <f t="shared" si="104"/>
        <v>0</v>
      </c>
      <c r="AZ369" s="232">
        <f t="shared" si="105"/>
        <v>0</v>
      </c>
    </row>
    <row r="370" spans="1:52">
      <c r="A370" s="23" t="str">
        <f>C370&amp;"x"&amp;TEXT(COUNTIF(C$5:C369,C370)+1,0)</f>
        <v>x1</v>
      </c>
      <c r="B370" s="24" t="str">
        <f>D370&amp;"x"&amp;TEXT(COUNTIF(D$5:D369,D370)+1,0)</f>
        <v>x1</v>
      </c>
      <c r="C370" s="25"/>
      <c r="D370" s="25"/>
      <c r="E370" s="130"/>
      <c r="F370" s="25"/>
      <c r="G370" s="188"/>
      <c r="H370" s="188"/>
      <c r="I370" s="188"/>
      <c r="J370" s="156"/>
      <c r="K370" s="130"/>
      <c r="L370" s="26"/>
      <c r="M370" s="281" t="str">
        <f t="shared" si="90"/>
        <v>0</v>
      </c>
      <c r="N370" s="26"/>
      <c r="O370" s="186" t="str">
        <f t="shared" si="91"/>
        <v>0</v>
      </c>
      <c r="P370" s="26"/>
      <c r="Q370" s="26"/>
      <c r="R370" s="270"/>
      <c r="S370" s="282" t="str">
        <f t="shared" si="92"/>
        <v/>
      </c>
      <c r="T370" s="153"/>
      <c r="U370" s="27"/>
      <c r="V370" s="27"/>
      <c r="W370" s="271"/>
      <c r="X370" s="27"/>
      <c r="Y370" s="279"/>
      <c r="Z370" s="275" t="str">
        <f t="shared" si="93"/>
        <v/>
      </c>
      <c r="AA370" s="276"/>
      <c r="AB370" s="276"/>
      <c r="AC370" s="276"/>
      <c r="AD370" s="276"/>
      <c r="AE370" s="276"/>
      <c r="AF370" s="277" t="str">
        <f t="shared" si="94"/>
        <v>NCX19J3</v>
      </c>
      <c r="AG370" s="277" t="str">
        <f t="shared" si="95"/>
        <v>NCX19J3</v>
      </c>
      <c r="AH370" s="277" t="str">
        <f t="shared" si="96"/>
        <v/>
      </c>
      <c r="AI370" s="277" t="str">
        <f t="shared" si="97"/>
        <v/>
      </c>
      <c r="AJ370" s="277" t="str">
        <f t="shared" si="98"/>
        <v/>
      </c>
      <c r="AK370" s="277" t="str">
        <f t="shared" si="99"/>
        <v/>
      </c>
      <c r="AL370" s="100"/>
      <c r="AT370" s="227" t="str">
        <f t="shared" si="100"/>
        <v/>
      </c>
      <c r="AU370" s="227" t="str">
        <f t="shared" si="101"/>
        <v/>
      </c>
      <c r="AW370" s="232">
        <f t="shared" si="102"/>
        <v>0</v>
      </c>
      <c r="AX370" s="232">
        <f t="shared" si="103"/>
        <v>0</v>
      </c>
      <c r="AY370" s="232">
        <f t="shared" si="104"/>
        <v>0</v>
      </c>
      <c r="AZ370" s="232">
        <f t="shared" si="105"/>
        <v>0</v>
      </c>
    </row>
    <row r="371" spans="1:52">
      <c r="A371" s="23" t="str">
        <f>C371&amp;"x"&amp;TEXT(COUNTIF(C$5:C370,C371)+1,0)</f>
        <v>x1</v>
      </c>
      <c r="B371" s="24" t="str">
        <f>D371&amp;"x"&amp;TEXT(COUNTIF(D$5:D370,D371)+1,0)</f>
        <v>x1</v>
      </c>
      <c r="C371" s="25"/>
      <c r="D371" s="25"/>
      <c r="E371" s="130"/>
      <c r="F371" s="25"/>
      <c r="G371" s="188"/>
      <c r="H371" s="188"/>
      <c r="I371" s="188"/>
      <c r="J371" s="156"/>
      <c r="K371" s="130"/>
      <c r="L371" s="26"/>
      <c r="M371" s="281" t="str">
        <f t="shared" si="90"/>
        <v>0</v>
      </c>
      <c r="N371" s="26"/>
      <c r="O371" s="186" t="str">
        <f t="shared" si="91"/>
        <v>0</v>
      </c>
      <c r="P371" s="26"/>
      <c r="Q371" s="26"/>
      <c r="R371" s="270"/>
      <c r="S371" s="282" t="str">
        <f t="shared" si="92"/>
        <v/>
      </c>
      <c r="T371" s="153"/>
      <c r="U371" s="27"/>
      <c r="V371" s="27"/>
      <c r="W371" s="271"/>
      <c r="X371" s="27"/>
      <c r="Y371" s="279"/>
      <c r="Z371" s="275" t="str">
        <f t="shared" si="93"/>
        <v/>
      </c>
      <c r="AA371" s="276"/>
      <c r="AB371" s="276"/>
      <c r="AC371" s="276"/>
      <c r="AD371" s="276"/>
      <c r="AE371" s="276"/>
      <c r="AF371" s="277" t="str">
        <f t="shared" si="94"/>
        <v>NCX19J3</v>
      </c>
      <c r="AG371" s="277" t="str">
        <f t="shared" si="95"/>
        <v>NCX19J3</v>
      </c>
      <c r="AH371" s="277" t="str">
        <f t="shared" si="96"/>
        <v/>
      </c>
      <c r="AI371" s="277" t="str">
        <f t="shared" si="97"/>
        <v/>
      </c>
      <c r="AJ371" s="277" t="str">
        <f t="shared" si="98"/>
        <v/>
      </c>
      <c r="AK371" s="277" t="str">
        <f t="shared" si="99"/>
        <v/>
      </c>
      <c r="AL371" s="100"/>
      <c r="AT371" s="227" t="str">
        <f t="shared" si="100"/>
        <v/>
      </c>
      <c r="AU371" s="227" t="str">
        <f t="shared" si="101"/>
        <v/>
      </c>
      <c r="AW371" s="232">
        <f t="shared" si="102"/>
        <v>0</v>
      </c>
      <c r="AX371" s="232">
        <f t="shared" si="103"/>
        <v>0</v>
      </c>
      <c r="AY371" s="232">
        <f t="shared" si="104"/>
        <v>0</v>
      </c>
      <c r="AZ371" s="232">
        <f t="shared" si="105"/>
        <v>0</v>
      </c>
    </row>
    <row r="372" spans="1:52">
      <c r="A372" s="23" t="str">
        <f>C372&amp;"x"&amp;TEXT(COUNTIF(C$5:C371,C372)+1,0)</f>
        <v>x1</v>
      </c>
      <c r="B372" s="24" t="str">
        <f>D372&amp;"x"&amp;TEXT(COUNTIF(D$5:D371,D372)+1,0)</f>
        <v>x1</v>
      </c>
      <c r="C372" s="25"/>
      <c r="D372" s="25"/>
      <c r="E372" s="130"/>
      <c r="F372" s="25"/>
      <c r="G372" s="188"/>
      <c r="H372" s="188"/>
      <c r="I372" s="188"/>
      <c r="J372" s="156"/>
      <c r="K372" s="130"/>
      <c r="L372" s="26"/>
      <c r="M372" s="281" t="str">
        <f t="shared" si="90"/>
        <v>0</v>
      </c>
      <c r="N372" s="26"/>
      <c r="O372" s="186" t="str">
        <f t="shared" si="91"/>
        <v>0</v>
      </c>
      <c r="P372" s="26"/>
      <c r="Q372" s="26"/>
      <c r="R372" s="270"/>
      <c r="S372" s="282" t="str">
        <f t="shared" si="92"/>
        <v/>
      </c>
      <c r="T372" s="153"/>
      <c r="U372" s="27"/>
      <c r="V372" s="27"/>
      <c r="W372" s="271"/>
      <c r="X372" s="27"/>
      <c r="Y372" s="279"/>
      <c r="Z372" s="275" t="str">
        <f t="shared" si="93"/>
        <v/>
      </c>
      <c r="AA372" s="276"/>
      <c r="AB372" s="276"/>
      <c r="AC372" s="276"/>
      <c r="AD372" s="276"/>
      <c r="AE372" s="276"/>
      <c r="AF372" s="277" t="str">
        <f t="shared" si="94"/>
        <v>NCX19J3</v>
      </c>
      <c r="AG372" s="277" t="str">
        <f t="shared" si="95"/>
        <v>NCX19J3</v>
      </c>
      <c r="AH372" s="277" t="str">
        <f t="shared" si="96"/>
        <v/>
      </c>
      <c r="AI372" s="277" t="str">
        <f t="shared" si="97"/>
        <v/>
      </c>
      <c r="AJ372" s="277" t="str">
        <f t="shared" si="98"/>
        <v/>
      </c>
      <c r="AK372" s="277" t="str">
        <f t="shared" si="99"/>
        <v/>
      </c>
      <c r="AL372" s="100"/>
      <c r="AT372" s="227" t="str">
        <f t="shared" si="100"/>
        <v/>
      </c>
      <c r="AU372" s="227" t="str">
        <f t="shared" si="101"/>
        <v/>
      </c>
      <c r="AW372" s="232">
        <f t="shared" si="102"/>
        <v>0</v>
      </c>
      <c r="AX372" s="232">
        <f t="shared" si="103"/>
        <v>0</v>
      </c>
      <c r="AY372" s="232">
        <f t="shared" si="104"/>
        <v>0</v>
      </c>
      <c r="AZ372" s="232">
        <f t="shared" si="105"/>
        <v>0</v>
      </c>
    </row>
    <row r="373" spans="1:52">
      <c r="A373" s="23" t="str">
        <f>C373&amp;"x"&amp;TEXT(COUNTIF(C$5:C372,C373)+1,0)</f>
        <v>x1</v>
      </c>
      <c r="B373" s="24" t="str">
        <f>D373&amp;"x"&amp;TEXT(COUNTIF(D$5:D372,D373)+1,0)</f>
        <v>x1</v>
      </c>
      <c r="C373" s="25"/>
      <c r="D373" s="25"/>
      <c r="E373" s="130"/>
      <c r="F373" s="25"/>
      <c r="G373" s="188"/>
      <c r="H373" s="188"/>
      <c r="I373" s="188"/>
      <c r="J373" s="156"/>
      <c r="K373" s="130"/>
      <c r="L373" s="26"/>
      <c r="M373" s="281" t="str">
        <f t="shared" si="90"/>
        <v>0</v>
      </c>
      <c r="N373" s="26"/>
      <c r="O373" s="186" t="str">
        <f t="shared" si="91"/>
        <v>0</v>
      </c>
      <c r="P373" s="26"/>
      <c r="Q373" s="26"/>
      <c r="R373" s="270"/>
      <c r="S373" s="282" t="str">
        <f t="shared" si="92"/>
        <v/>
      </c>
      <c r="T373" s="153"/>
      <c r="U373" s="27"/>
      <c r="V373" s="27"/>
      <c r="W373" s="271"/>
      <c r="X373" s="27"/>
      <c r="Y373" s="279"/>
      <c r="Z373" s="275" t="str">
        <f t="shared" si="93"/>
        <v/>
      </c>
      <c r="AA373" s="276"/>
      <c r="AB373" s="276"/>
      <c r="AC373" s="276"/>
      <c r="AD373" s="276"/>
      <c r="AE373" s="276"/>
      <c r="AF373" s="277" t="str">
        <f t="shared" si="94"/>
        <v>NCX19J3</v>
      </c>
      <c r="AG373" s="277" t="str">
        <f t="shared" si="95"/>
        <v>NCX19J3</v>
      </c>
      <c r="AH373" s="277" t="str">
        <f t="shared" si="96"/>
        <v/>
      </c>
      <c r="AI373" s="277" t="str">
        <f t="shared" si="97"/>
        <v/>
      </c>
      <c r="AJ373" s="277" t="str">
        <f t="shared" si="98"/>
        <v/>
      </c>
      <c r="AK373" s="277" t="str">
        <f t="shared" si="99"/>
        <v/>
      </c>
      <c r="AL373" s="100"/>
      <c r="AT373" s="227" t="str">
        <f t="shared" si="100"/>
        <v/>
      </c>
      <c r="AU373" s="227" t="str">
        <f t="shared" si="101"/>
        <v/>
      </c>
      <c r="AW373" s="232">
        <f t="shared" si="102"/>
        <v>0</v>
      </c>
      <c r="AX373" s="232">
        <f t="shared" si="103"/>
        <v>0</v>
      </c>
      <c r="AY373" s="232">
        <f t="shared" si="104"/>
        <v>0</v>
      </c>
      <c r="AZ373" s="232">
        <f t="shared" si="105"/>
        <v>0</v>
      </c>
    </row>
    <row r="374" spans="1:52">
      <c r="A374" s="23" t="str">
        <f>C374&amp;"x"&amp;TEXT(COUNTIF(C$5:C373,C374)+1,0)</f>
        <v>x1</v>
      </c>
      <c r="B374" s="24" t="str">
        <f>D374&amp;"x"&amp;TEXT(COUNTIF(D$5:D373,D374)+1,0)</f>
        <v>x1</v>
      </c>
      <c r="C374" s="25"/>
      <c r="D374" s="25"/>
      <c r="E374" s="130"/>
      <c r="F374" s="25"/>
      <c r="G374" s="188"/>
      <c r="H374" s="188"/>
      <c r="I374" s="188"/>
      <c r="J374" s="156"/>
      <c r="K374" s="130"/>
      <c r="L374" s="26"/>
      <c r="M374" s="281" t="str">
        <f t="shared" si="90"/>
        <v>0</v>
      </c>
      <c r="N374" s="26"/>
      <c r="O374" s="186" t="str">
        <f t="shared" si="91"/>
        <v>0</v>
      </c>
      <c r="P374" s="26"/>
      <c r="Q374" s="26"/>
      <c r="R374" s="270"/>
      <c r="S374" s="282" t="str">
        <f t="shared" si="92"/>
        <v/>
      </c>
      <c r="T374" s="153"/>
      <c r="U374" s="27"/>
      <c r="V374" s="27"/>
      <c r="W374" s="271"/>
      <c r="X374" s="27"/>
      <c r="Y374" s="279"/>
      <c r="Z374" s="275" t="str">
        <f t="shared" si="93"/>
        <v/>
      </c>
      <c r="AA374" s="276"/>
      <c r="AB374" s="276"/>
      <c r="AC374" s="276"/>
      <c r="AD374" s="276"/>
      <c r="AE374" s="276"/>
      <c r="AF374" s="277" t="str">
        <f t="shared" si="94"/>
        <v>NCX19J3</v>
      </c>
      <c r="AG374" s="277" t="str">
        <f t="shared" si="95"/>
        <v>NCX19J3</v>
      </c>
      <c r="AH374" s="277" t="str">
        <f t="shared" si="96"/>
        <v/>
      </c>
      <c r="AI374" s="277" t="str">
        <f t="shared" si="97"/>
        <v/>
      </c>
      <c r="AJ374" s="277" t="str">
        <f t="shared" si="98"/>
        <v/>
      </c>
      <c r="AK374" s="277" t="str">
        <f t="shared" si="99"/>
        <v/>
      </c>
      <c r="AL374" s="100"/>
      <c r="AT374" s="227" t="str">
        <f t="shared" si="100"/>
        <v/>
      </c>
      <c r="AU374" s="227" t="str">
        <f t="shared" si="101"/>
        <v/>
      </c>
      <c r="AW374" s="232">
        <f t="shared" si="102"/>
        <v>0</v>
      </c>
      <c r="AX374" s="232">
        <f t="shared" si="103"/>
        <v>0</v>
      </c>
      <c r="AY374" s="232">
        <f t="shared" si="104"/>
        <v>0</v>
      </c>
      <c r="AZ374" s="232">
        <f t="shared" si="105"/>
        <v>0</v>
      </c>
    </row>
    <row r="375" spans="1:52">
      <c r="A375" s="23" t="str">
        <f>C375&amp;"x"&amp;TEXT(COUNTIF(C$5:C374,C375)+1,0)</f>
        <v>x1</v>
      </c>
      <c r="B375" s="24" t="str">
        <f>D375&amp;"x"&amp;TEXT(COUNTIF(D$5:D374,D375)+1,0)</f>
        <v>x1</v>
      </c>
      <c r="C375" s="25"/>
      <c r="D375" s="25"/>
      <c r="E375" s="130"/>
      <c r="F375" s="25"/>
      <c r="G375" s="188"/>
      <c r="H375" s="188"/>
      <c r="I375" s="188"/>
      <c r="J375" s="156"/>
      <c r="K375" s="130"/>
      <c r="L375" s="26"/>
      <c r="M375" s="281" t="str">
        <f t="shared" si="90"/>
        <v>0</v>
      </c>
      <c r="N375" s="26"/>
      <c r="O375" s="186" t="str">
        <f t="shared" si="91"/>
        <v>0</v>
      </c>
      <c r="P375" s="26"/>
      <c r="Q375" s="26"/>
      <c r="R375" s="270"/>
      <c r="S375" s="282" t="str">
        <f t="shared" si="92"/>
        <v/>
      </c>
      <c r="T375" s="153"/>
      <c r="U375" s="27"/>
      <c r="V375" s="27"/>
      <c r="W375" s="271"/>
      <c r="X375" s="27"/>
      <c r="Y375" s="279"/>
      <c r="Z375" s="275" t="str">
        <f t="shared" si="93"/>
        <v/>
      </c>
      <c r="AA375" s="276"/>
      <c r="AB375" s="276"/>
      <c r="AC375" s="276"/>
      <c r="AD375" s="276"/>
      <c r="AE375" s="276"/>
      <c r="AF375" s="277" t="str">
        <f t="shared" si="94"/>
        <v>NCX19J3</v>
      </c>
      <c r="AG375" s="277" t="str">
        <f t="shared" si="95"/>
        <v>NCX19J3</v>
      </c>
      <c r="AH375" s="277" t="str">
        <f t="shared" si="96"/>
        <v/>
      </c>
      <c r="AI375" s="277" t="str">
        <f t="shared" si="97"/>
        <v/>
      </c>
      <c r="AJ375" s="277" t="str">
        <f t="shared" si="98"/>
        <v/>
      </c>
      <c r="AK375" s="277" t="str">
        <f t="shared" si="99"/>
        <v/>
      </c>
      <c r="AL375" s="100"/>
      <c r="AT375" s="227" t="str">
        <f t="shared" si="100"/>
        <v/>
      </c>
      <c r="AU375" s="227" t="str">
        <f t="shared" si="101"/>
        <v/>
      </c>
      <c r="AW375" s="232">
        <f t="shared" si="102"/>
        <v>0</v>
      </c>
      <c r="AX375" s="232">
        <f t="shared" si="103"/>
        <v>0</v>
      </c>
      <c r="AY375" s="232">
        <f t="shared" si="104"/>
        <v>0</v>
      </c>
      <c r="AZ375" s="232">
        <f t="shared" si="105"/>
        <v>0</v>
      </c>
    </row>
    <row r="376" spans="1:52">
      <c r="A376" s="23" t="str">
        <f>C376&amp;"x"&amp;TEXT(COUNTIF(C$5:C375,C376)+1,0)</f>
        <v>x1</v>
      </c>
      <c r="B376" s="24" t="str">
        <f>D376&amp;"x"&amp;TEXT(COUNTIF(D$5:D375,D376)+1,0)</f>
        <v>x1</v>
      </c>
      <c r="C376" s="25"/>
      <c r="D376" s="25"/>
      <c r="E376" s="130"/>
      <c r="F376" s="25"/>
      <c r="G376" s="188"/>
      <c r="H376" s="188"/>
      <c r="I376" s="188"/>
      <c r="J376" s="156"/>
      <c r="K376" s="130"/>
      <c r="L376" s="26"/>
      <c r="M376" s="281" t="str">
        <f t="shared" si="90"/>
        <v>0</v>
      </c>
      <c r="N376" s="26"/>
      <c r="O376" s="186" t="str">
        <f t="shared" si="91"/>
        <v>0</v>
      </c>
      <c r="P376" s="26"/>
      <c r="Q376" s="26"/>
      <c r="R376" s="270"/>
      <c r="S376" s="282" t="str">
        <f t="shared" si="92"/>
        <v/>
      </c>
      <c r="T376" s="153"/>
      <c r="U376" s="27"/>
      <c r="V376" s="27"/>
      <c r="W376" s="271"/>
      <c r="X376" s="27"/>
      <c r="Y376" s="279"/>
      <c r="Z376" s="275" t="str">
        <f t="shared" si="93"/>
        <v/>
      </c>
      <c r="AA376" s="276"/>
      <c r="AB376" s="276"/>
      <c r="AC376" s="276"/>
      <c r="AD376" s="276"/>
      <c r="AE376" s="276"/>
      <c r="AF376" s="277" t="str">
        <f t="shared" si="94"/>
        <v>NCX19J3</v>
      </c>
      <c r="AG376" s="277" t="str">
        <f t="shared" si="95"/>
        <v>NCX19J3</v>
      </c>
      <c r="AH376" s="277" t="str">
        <f t="shared" si="96"/>
        <v/>
      </c>
      <c r="AI376" s="277" t="str">
        <f t="shared" si="97"/>
        <v/>
      </c>
      <c r="AJ376" s="277" t="str">
        <f t="shared" si="98"/>
        <v/>
      </c>
      <c r="AK376" s="277" t="str">
        <f t="shared" si="99"/>
        <v/>
      </c>
      <c r="AL376" s="100"/>
      <c r="AT376" s="227" t="str">
        <f t="shared" si="100"/>
        <v/>
      </c>
      <c r="AU376" s="227" t="str">
        <f t="shared" si="101"/>
        <v/>
      </c>
      <c r="AW376" s="232">
        <f t="shared" si="102"/>
        <v>0</v>
      </c>
      <c r="AX376" s="232">
        <f t="shared" si="103"/>
        <v>0</v>
      </c>
      <c r="AY376" s="232">
        <f t="shared" si="104"/>
        <v>0</v>
      </c>
      <c r="AZ376" s="232">
        <f t="shared" si="105"/>
        <v>0</v>
      </c>
    </row>
    <row r="377" spans="1:52">
      <c r="A377" s="23" t="str">
        <f>C377&amp;"x"&amp;TEXT(COUNTIF(C$5:C376,C377)+1,0)</f>
        <v>x1</v>
      </c>
      <c r="B377" s="24" t="str">
        <f>D377&amp;"x"&amp;TEXT(COUNTIF(D$5:D376,D377)+1,0)</f>
        <v>x1</v>
      </c>
      <c r="C377" s="25"/>
      <c r="D377" s="25"/>
      <c r="E377" s="130"/>
      <c r="F377" s="25"/>
      <c r="G377" s="188"/>
      <c r="H377" s="188"/>
      <c r="I377" s="188"/>
      <c r="J377" s="156"/>
      <c r="K377" s="130"/>
      <c r="L377" s="26"/>
      <c r="M377" s="281" t="str">
        <f t="shared" si="90"/>
        <v>0</v>
      </c>
      <c r="N377" s="26"/>
      <c r="O377" s="186" t="str">
        <f t="shared" si="91"/>
        <v>0</v>
      </c>
      <c r="P377" s="26"/>
      <c r="Q377" s="26"/>
      <c r="R377" s="270"/>
      <c r="S377" s="282" t="str">
        <f t="shared" si="92"/>
        <v/>
      </c>
      <c r="T377" s="153"/>
      <c r="U377" s="27"/>
      <c r="V377" s="27"/>
      <c r="W377" s="271"/>
      <c r="X377" s="27"/>
      <c r="Y377" s="279"/>
      <c r="Z377" s="275" t="str">
        <f t="shared" si="93"/>
        <v/>
      </c>
      <c r="AA377" s="276"/>
      <c r="AB377" s="276"/>
      <c r="AC377" s="276"/>
      <c r="AD377" s="276"/>
      <c r="AE377" s="276"/>
      <c r="AF377" s="277" t="str">
        <f t="shared" si="94"/>
        <v>NCX19J3</v>
      </c>
      <c r="AG377" s="277" t="str">
        <f t="shared" si="95"/>
        <v>NCX19J3</v>
      </c>
      <c r="AH377" s="277" t="str">
        <f t="shared" si="96"/>
        <v/>
      </c>
      <c r="AI377" s="277" t="str">
        <f t="shared" si="97"/>
        <v/>
      </c>
      <c r="AJ377" s="277" t="str">
        <f t="shared" si="98"/>
        <v/>
      </c>
      <c r="AK377" s="277" t="str">
        <f t="shared" si="99"/>
        <v/>
      </c>
      <c r="AL377" s="100"/>
      <c r="AT377" s="227" t="str">
        <f t="shared" si="100"/>
        <v/>
      </c>
      <c r="AU377" s="227" t="str">
        <f t="shared" si="101"/>
        <v/>
      </c>
      <c r="AW377" s="232">
        <f t="shared" si="102"/>
        <v>0</v>
      </c>
      <c r="AX377" s="232">
        <f t="shared" si="103"/>
        <v>0</v>
      </c>
      <c r="AY377" s="232">
        <f t="shared" si="104"/>
        <v>0</v>
      </c>
      <c r="AZ377" s="232">
        <f t="shared" si="105"/>
        <v>0</v>
      </c>
    </row>
    <row r="378" spans="1:52">
      <c r="A378" s="23" t="str">
        <f>C378&amp;"x"&amp;TEXT(COUNTIF(C$5:C377,C378)+1,0)</f>
        <v>x1</v>
      </c>
      <c r="B378" s="24" t="str">
        <f>D378&amp;"x"&amp;TEXT(COUNTIF(D$5:D377,D378)+1,0)</f>
        <v>x1</v>
      </c>
      <c r="C378" s="25"/>
      <c r="D378" s="25"/>
      <c r="E378" s="130"/>
      <c r="F378" s="25"/>
      <c r="G378" s="188"/>
      <c r="H378" s="188"/>
      <c r="I378" s="188"/>
      <c r="J378" s="156"/>
      <c r="K378" s="130"/>
      <c r="L378" s="26"/>
      <c r="M378" s="281" t="str">
        <f t="shared" si="90"/>
        <v>0</v>
      </c>
      <c r="N378" s="26"/>
      <c r="O378" s="186" t="str">
        <f t="shared" si="91"/>
        <v>0</v>
      </c>
      <c r="P378" s="26"/>
      <c r="Q378" s="26"/>
      <c r="R378" s="270"/>
      <c r="S378" s="282" t="str">
        <f t="shared" si="92"/>
        <v/>
      </c>
      <c r="T378" s="153"/>
      <c r="U378" s="27"/>
      <c r="V378" s="27"/>
      <c r="W378" s="271"/>
      <c r="X378" s="27"/>
      <c r="Y378" s="279"/>
      <c r="Z378" s="275" t="str">
        <f t="shared" si="93"/>
        <v/>
      </c>
      <c r="AA378" s="276"/>
      <c r="AB378" s="276"/>
      <c r="AC378" s="276"/>
      <c r="AD378" s="276"/>
      <c r="AE378" s="276"/>
      <c r="AF378" s="277" t="str">
        <f t="shared" si="94"/>
        <v>NCX19J3</v>
      </c>
      <c r="AG378" s="277" t="str">
        <f t="shared" si="95"/>
        <v>NCX19J3</v>
      </c>
      <c r="AH378" s="277" t="str">
        <f t="shared" si="96"/>
        <v/>
      </c>
      <c r="AI378" s="277" t="str">
        <f t="shared" si="97"/>
        <v/>
      </c>
      <c r="AJ378" s="277" t="str">
        <f t="shared" si="98"/>
        <v/>
      </c>
      <c r="AK378" s="277" t="str">
        <f t="shared" si="99"/>
        <v/>
      </c>
      <c r="AL378" s="100"/>
      <c r="AT378" s="227" t="str">
        <f t="shared" si="100"/>
        <v/>
      </c>
      <c r="AU378" s="227" t="str">
        <f t="shared" si="101"/>
        <v/>
      </c>
      <c r="AW378" s="232">
        <f t="shared" si="102"/>
        <v>0</v>
      </c>
      <c r="AX378" s="232">
        <f t="shared" si="103"/>
        <v>0</v>
      </c>
      <c r="AY378" s="232">
        <f t="shared" si="104"/>
        <v>0</v>
      </c>
      <c r="AZ378" s="232">
        <f t="shared" si="105"/>
        <v>0</v>
      </c>
    </row>
    <row r="379" spans="1:52">
      <c r="A379" s="23" t="str">
        <f>C379&amp;"x"&amp;TEXT(COUNTIF(C$5:C378,C379)+1,0)</f>
        <v>x1</v>
      </c>
      <c r="B379" s="24" t="str">
        <f>D379&amp;"x"&amp;TEXT(COUNTIF(D$5:D378,D379)+1,0)</f>
        <v>x1</v>
      </c>
      <c r="C379" s="25"/>
      <c r="D379" s="25"/>
      <c r="E379" s="130"/>
      <c r="F379" s="25"/>
      <c r="G379" s="188"/>
      <c r="H379" s="188"/>
      <c r="I379" s="188"/>
      <c r="J379" s="156"/>
      <c r="K379" s="130"/>
      <c r="L379" s="26"/>
      <c r="M379" s="281" t="str">
        <f t="shared" si="90"/>
        <v>0</v>
      </c>
      <c r="N379" s="26"/>
      <c r="O379" s="186" t="str">
        <f t="shared" si="91"/>
        <v>0</v>
      </c>
      <c r="P379" s="26"/>
      <c r="Q379" s="26"/>
      <c r="R379" s="270"/>
      <c r="S379" s="282" t="str">
        <f t="shared" si="92"/>
        <v/>
      </c>
      <c r="T379" s="153"/>
      <c r="U379" s="27"/>
      <c r="V379" s="27"/>
      <c r="W379" s="271"/>
      <c r="X379" s="27"/>
      <c r="Y379" s="279"/>
      <c r="Z379" s="275" t="str">
        <f t="shared" si="93"/>
        <v/>
      </c>
      <c r="AA379" s="276"/>
      <c r="AB379" s="276"/>
      <c r="AC379" s="276"/>
      <c r="AD379" s="276"/>
      <c r="AE379" s="276"/>
      <c r="AF379" s="277" t="str">
        <f t="shared" si="94"/>
        <v>NCX19J3</v>
      </c>
      <c r="AG379" s="277" t="str">
        <f t="shared" si="95"/>
        <v>NCX19J3</v>
      </c>
      <c r="AH379" s="277" t="str">
        <f t="shared" si="96"/>
        <v/>
      </c>
      <c r="AI379" s="277" t="str">
        <f t="shared" si="97"/>
        <v/>
      </c>
      <c r="AJ379" s="277" t="str">
        <f t="shared" si="98"/>
        <v/>
      </c>
      <c r="AK379" s="277" t="str">
        <f t="shared" si="99"/>
        <v/>
      </c>
      <c r="AL379" s="100"/>
      <c r="AT379" s="227" t="str">
        <f t="shared" si="100"/>
        <v/>
      </c>
      <c r="AU379" s="227" t="str">
        <f t="shared" si="101"/>
        <v/>
      </c>
      <c r="AW379" s="232">
        <f t="shared" si="102"/>
        <v>0</v>
      </c>
      <c r="AX379" s="232">
        <f t="shared" si="103"/>
        <v>0</v>
      </c>
      <c r="AY379" s="232">
        <f t="shared" si="104"/>
        <v>0</v>
      </c>
      <c r="AZ379" s="232">
        <f t="shared" si="105"/>
        <v>0</v>
      </c>
    </row>
    <row r="380" spans="1:52">
      <c r="A380" s="23" t="str">
        <f>C380&amp;"x"&amp;TEXT(COUNTIF(C$5:C379,C380)+1,0)</f>
        <v>x1</v>
      </c>
      <c r="B380" s="24" t="str">
        <f>D380&amp;"x"&amp;TEXT(COUNTIF(D$5:D379,D380)+1,0)</f>
        <v>x1</v>
      </c>
      <c r="C380" s="25"/>
      <c r="D380" s="25"/>
      <c r="E380" s="130"/>
      <c r="F380" s="25"/>
      <c r="G380" s="188"/>
      <c r="H380" s="188"/>
      <c r="I380" s="188"/>
      <c r="J380" s="156"/>
      <c r="K380" s="130"/>
      <c r="L380" s="26"/>
      <c r="M380" s="281" t="str">
        <f t="shared" si="90"/>
        <v>0</v>
      </c>
      <c r="N380" s="26"/>
      <c r="O380" s="186" t="str">
        <f t="shared" si="91"/>
        <v>0</v>
      </c>
      <c r="P380" s="26"/>
      <c r="Q380" s="26"/>
      <c r="R380" s="270"/>
      <c r="S380" s="282" t="str">
        <f t="shared" si="92"/>
        <v/>
      </c>
      <c r="T380" s="153"/>
      <c r="U380" s="27"/>
      <c r="V380" s="27"/>
      <c r="W380" s="271"/>
      <c r="X380" s="27"/>
      <c r="Y380" s="279"/>
      <c r="Z380" s="275" t="str">
        <f t="shared" si="93"/>
        <v/>
      </c>
      <c r="AA380" s="276"/>
      <c r="AB380" s="276"/>
      <c r="AC380" s="276"/>
      <c r="AD380" s="276"/>
      <c r="AE380" s="276"/>
      <c r="AF380" s="277" t="str">
        <f t="shared" si="94"/>
        <v>NCX19J3</v>
      </c>
      <c r="AG380" s="277" t="str">
        <f t="shared" si="95"/>
        <v>NCX19J3</v>
      </c>
      <c r="AH380" s="277" t="str">
        <f t="shared" si="96"/>
        <v/>
      </c>
      <c r="AI380" s="277" t="str">
        <f t="shared" si="97"/>
        <v/>
      </c>
      <c r="AJ380" s="277" t="str">
        <f t="shared" si="98"/>
        <v/>
      </c>
      <c r="AK380" s="277" t="str">
        <f t="shared" si="99"/>
        <v/>
      </c>
      <c r="AL380" s="100"/>
      <c r="AT380" s="227" t="str">
        <f t="shared" si="100"/>
        <v/>
      </c>
      <c r="AU380" s="227" t="str">
        <f t="shared" si="101"/>
        <v/>
      </c>
      <c r="AW380" s="232">
        <f t="shared" si="102"/>
        <v>0</v>
      </c>
      <c r="AX380" s="232">
        <f t="shared" si="103"/>
        <v>0</v>
      </c>
      <c r="AY380" s="232">
        <f t="shared" si="104"/>
        <v>0</v>
      </c>
      <c r="AZ380" s="232">
        <f t="shared" si="105"/>
        <v>0</v>
      </c>
    </row>
    <row r="381" spans="1:52">
      <c r="A381" s="23" t="str">
        <f>C381&amp;"x"&amp;TEXT(COUNTIF(C$5:C380,C381)+1,0)</f>
        <v>x1</v>
      </c>
      <c r="B381" s="24" t="str">
        <f>D381&amp;"x"&amp;TEXT(COUNTIF(D$5:D380,D381)+1,0)</f>
        <v>x1</v>
      </c>
      <c r="C381" s="25"/>
      <c r="D381" s="25"/>
      <c r="E381" s="130"/>
      <c r="F381" s="25"/>
      <c r="G381" s="188"/>
      <c r="H381" s="188"/>
      <c r="I381" s="188"/>
      <c r="J381" s="156"/>
      <c r="K381" s="130"/>
      <c r="L381" s="26"/>
      <c r="M381" s="281" t="str">
        <f t="shared" si="90"/>
        <v>0</v>
      </c>
      <c r="N381" s="26"/>
      <c r="O381" s="186" t="str">
        <f t="shared" si="91"/>
        <v>0</v>
      </c>
      <c r="P381" s="26"/>
      <c r="Q381" s="26"/>
      <c r="R381" s="270"/>
      <c r="S381" s="282" t="str">
        <f t="shared" si="92"/>
        <v/>
      </c>
      <c r="T381" s="153"/>
      <c r="U381" s="27"/>
      <c r="V381" s="27"/>
      <c r="W381" s="271"/>
      <c r="X381" s="27"/>
      <c r="Y381" s="279"/>
      <c r="Z381" s="275" t="str">
        <f t="shared" si="93"/>
        <v/>
      </c>
      <c r="AA381" s="276"/>
      <c r="AB381" s="276"/>
      <c r="AC381" s="276"/>
      <c r="AD381" s="276"/>
      <c r="AE381" s="276"/>
      <c r="AF381" s="277" t="str">
        <f t="shared" si="94"/>
        <v>NCX19J3</v>
      </c>
      <c r="AG381" s="277" t="str">
        <f t="shared" si="95"/>
        <v>NCX19J3</v>
      </c>
      <c r="AH381" s="277" t="str">
        <f t="shared" si="96"/>
        <v/>
      </c>
      <c r="AI381" s="277" t="str">
        <f t="shared" si="97"/>
        <v/>
      </c>
      <c r="AJ381" s="277" t="str">
        <f t="shared" si="98"/>
        <v/>
      </c>
      <c r="AK381" s="277" t="str">
        <f t="shared" si="99"/>
        <v/>
      </c>
      <c r="AL381" s="100"/>
      <c r="AT381" s="227" t="str">
        <f t="shared" si="100"/>
        <v/>
      </c>
      <c r="AU381" s="227" t="str">
        <f t="shared" si="101"/>
        <v/>
      </c>
      <c r="AW381" s="232">
        <f t="shared" si="102"/>
        <v>0</v>
      </c>
      <c r="AX381" s="232">
        <f t="shared" si="103"/>
        <v>0</v>
      </c>
      <c r="AY381" s="232">
        <f t="shared" si="104"/>
        <v>0</v>
      </c>
      <c r="AZ381" s="232">
        <f t="shared" si="105"/>
        <v>0</v>
      </c>
    </row>
    <row r="382" spans="1:52">
      <c r="A382" s="23" t="str">
        <f>C382&amp;"x"&amp;TEXT(COUNTIF(C$5:C381,C382)+1,0)</f>
        <v>x1</v>
      </c>
      <c r="B382" s="24" t="str">
        <f>D382&amp;"x"&amp;TEXT(COUNTIF(D$5:D381,D382)+1,0)</f>
        <v>x1</v>
      </c>
      <c r="C382" s="25"/>
      <c r="D382" s="25"/>
      <c r="E382" s="130"/>
      <c r="F382" s="25"/>
      <c r="G382" s="188"/>
      <c r="H382" s="188"/>
      <c r="I382" s="188"/>
      <c r="J382" s="156"/>
      <c r="K382" s="130"/>
      <c r="L382" s="26"/>
      <c r="M382" s="281" t="str">
        <f t="shared" si="90"/>
        <v>0</v>
      </c>
      <c r="N382" s="26"/>
      <c r="O382" s="186" t="str">
        <f t="shared" si="91"/>
        <v>0</v>
      </c>
      <c r="P382" s="26"/>
      <c r="Q382" s="26"/>
      <c r="R382" s="270"/>
      <c r="S382" s="282" t="str">
        <f t="shared" si="92"/>
        <v/>
      </c>
      <c r="T382" s="153"/>
      <c r="U382" s="27"/>
      <c r="V382" s="27"/>
      <c r="W382" s="271"/>
      <c r="X382" s="27"/>
      <c r="Y382" s="279"/>
      <c r="Z382" s="275" t="str">
        <f t="shared" si="93"/>
        <v/>
      </c>
      <c r="AA382" s="276"/>
      <c r="AB382" s="276"/>
      <c r="AC382" s="276"/>
      <c r="AD382" s="276"/>
      <c r="AE382" s="276"/>
      <c r="AF382" s="277" t="str">
        <f t="shared" si="94"/>
        <v>NCX19J3</v>
      </c>
      <c r="AG382" s="277" t="str">
        <f t="shared" si="95"/>
        <v>NCX19J3</v>
      </c>
      <c r="AH382" s="277" t="str">
        <f t="shared" si="96"/>
        <v/>
      </c>
      <c r="AI382" s="277" t="str">
        <f t="shared" si="97"/>
        <v/>
      </c>
      <c r="AJ382" s="277" t="str">
        <f t="shared" si="98"/>
        <v/>
      </c>
      <c r="AK382" s="277" t="str">
        <f t="shared" si="99"/>
        <v/>
      </c>
      <c r="AL382" s="100"/>
      <c r="AT382" s="227" t="str">
        <f t="shared" si="100"/>
        <v/>
      </c>
      <c r="AU382" s="227" t="str">
        <f t="shared" si="101"/>
        <v/>
      </c>
      <c r="AW382" s="232">
        <f t="shared" si="102"/>
        <v>0</v>
      </c>
      <c r="AX382" s="232">
        <f t="shared" si="103"/>
        <v>0</v>
      </c>
      <c r="AY382" s="232">
        <f t="shared" si="104"/>
        <v>0</v>
      </c>
      <c r="AZ382" s="232">
        <f t="shared" si="105"/>
        <v>0</v>
      </c>
    </row>
    <row r="383" spans="1:52">
      <c r="A383" s="23" t="str">
        <f>C383&amp;"x"&amp;TEXT(COUNTIF(C$5:C382,C383)+1,0)</f>
        <v>x1</v>
      </c>
      <c r="B383" s="24" t="str">
        <f>D383&amp;"x"&amp;TEXT(COUNTIF(D$5:D382,D383)+1,0)</f>
        <v>x1</v>
      </c>
      <c r="C383" s="25"/>
      <c r="D383" s="25"/>
      <c r="E383" s="130"/>
      <c r="F383" s="25"/>
      <c r="G383" s="188"/>
      <c r="H383" s="188"/>
      <c r="I383" s="188"/>
      <c r="J383" s="156"/>
      <c r="K383" s="130"/>
      <c r="L383" s="26"/>
      <c r="M383" s="281" t="str">
        <f t="shared" si="90"/>
        <v>0</v>
      </c>
      <c r="N383" s="26"/>
      <c r="O383" s="186" t="str">
        <f t="shared" si="91"/>
        <v>0</v>
      </c>
      <c r="P383" s="26"/>
      <c r="Q383" s="26"/>
      <c r="R383" s="270"/>
      <c r="S383" s="282" t="str">
        <f t="shared" si="92"/>
        <v/>
      </c>
      <c r="T383" s="153"/>
      <c r="U383" s="27"/>
      <c r="V383" s="27"/>
      <c r="W383" s="271"/>
      <c r="X383" s="27"/>
      <c r="Y383" s="279"/>
      <c r="Z383" s="275" t="str">
        <f t="shared" si="93"/>
        <v/>
      </c>
      <c r="AA383" s="276"/>
      <c r="AB383" s="276"/>
      <c r="AC383" s="276"/>
      <c r="AD383" s="276"/>
      <c r="AE383" s="276"/>
      <c r="AF383" s="277" t="str">
        <f t="shared" si="94"/>
        <v>NCX19J3</v>
      </c>
      <c r="AG383" s="277" t="str">
        <f t="shared" si="95"/>
        <v>NCX19J3</v>
      </c>
      <c r="AH383" s="277" t="str">
        <f t="shared" si="96"/>
        <v/>
      </c>
      <c r="AI383" s="277" t="str">
        <f t="shared" si="97"/>
        <v/>
      </c>
      <c r="AJ383" s="277" t="str">
        <f t="shared" si="98"/>
        <v/>
      </c>
      <c r="AK383" s="277" t="str">
        <f t="shared" si="99"/>
        <v/>
      </c>
      <c r="AL383" s="100"/>
      <c r="AT383" s="227" t="str">
        <f t="shared" si="100"/>
        <v/>
      </c>
      <c r="AU383" s="227" t="str">
        <f t="shared" si="101"/>
        <v/>
      </c>
      <c r="AW383" s="232">
        <f t="shared" si="102"/>
        <v>0</v>
      </c>
      <c r="AX383" s="232">
        <f t="shared" si="103"/>
        <v>0</v>
      </c>
      <c r="AY383" s="232">
        <f t="shared" si="104"/>
        <v>0</v>
      </c>
      <c r="AZ383" s="232">
        <f t="shared" si="105"/>
        <v>0</v>
      </c>
    </row>
    <row r="384" spans="1:52">
      <c r="A384" s="23" t="str">
        <f>C384&amp;"x"&amp;TEXT(COUNTIF(C$5:C383,C384)+1,0)</f>
        <v>x1</v>
      </c>
      <c r="B384" s="24" t="str">
        <f>D384&amp;"x"&amp;TEXT(COUNTIF(D$5:D383,D384)+1,0)</f>
        <v>x1</v>
      </c>
      <c r="C384" s="25"/>
      <c r="D384" s="25"/>
      <c r="E384" s="130"/>
      <c r="F384" s="25"/>
      <c r="G384" s="188"/>
      <c r="H384" s="188"/>
      <c r="I384" s="188"/>
      <c r="J384" s="156"/>
      <c r="K384" s="130"/>
      <c r="L384" s="26"/>
      <c r="M384" s="281" t="str">
        <f t="shared" si="90"/>
        <v>0</v>
      </c>
      <c r="N384" s="26"/>
      <c r="O384" s="186" t="str">
        <f t="shared" si="91"/>
        <v>0</v>
      </c>
      <c r="P384" s="26"/>
      <c r="Q384" s="26"/>
      <c r="R384" s="270"/>
      <c r="S384" s="282" t="str">
        <f t="shared" si="92"/>
        <v/>
      </c>
      <c r="T384" s="153"/>
      <c r="U384" s="27"/>
      <c r="V384" s="27"/>
      <c r="W384" s="271"/>
      <c r="X384" s="27"/>
      <c r="Y384" s="279"/>
      <c r="Z384" s="275" t="str">
        <f t="shared" si="93"/>
        <v/>
      </c>
      <c r="AA384" s="276"/>
      <c r="AB384" s="276"/>
      <c r="AC384" s="276"/>
      <c r="AD384" s="276"/>
      <c r="AE384" s="276"/>
      <c r="AF384" s="277" t="str">
        <f t="shared" si="94"/>
        <v>NCX19J3</v>
      </c>
      <c r="AG384" s="277" t="str">
        <f t="shared" si="95"/>
        <v>NCX19J3</v>
      </c>
      <c r="AH384" s="277" t="str">
        <f t="shared" si="96"/>
        <v/>
      </c>
      <c r="AI384" s="277" t="str">
        <f t="shared" si="97"/>
        <v/>
      </c>
      <c r="AJ384" s="277" t="str">
        <f t="shared" si="98"/>
        <v/>
      </c>
      <c r="AK384" s="277" t="str">
        <f t="shared" si="99"/>
        <v/>
      </c>
      <c r="AL384" s="100"/>
      <c r="AT384" s="227" t="str">
        <f t="shared" si="100"/>
        <v/>
      </c>
      <c r="AU384" s="227" t="str">
        <f t="shared" si="101"/>
        <v/>
      </c>
      <c r="AW384" s="232">
        <f t="shared" si="102"/>
        <v>0</v>
      </c>
      <c r="AX384" s="232">
        <f t="shared" si="103"/>
        <v>0</v>
      </c>
      <c r="AY384" s="232">
        <f t="shared" si="104"/>
        <v>0</v>
      </c>
      <c r="AZ384" s="232">
        <f t="shared" si="105"/>
        <v>0</v>
      </c>
    </row>
    <row r="385" spans="1:52">
      <c r="A385" s="23" t="str">
        <f>C385&amp;"x"&amp;TEXT(COUNTIF(C$5:C384,C385)+1,0)</f>
        <v>x1</v>
      </c>
      <c r="B385" s="24" t="str">
        <f>D385&amp;"x"&amp;TEXT(COUNTIF(D$5:D384,D385)+1,0)</f>
        <v>x1</v>
      </c>
      <c r="C385" s="25"/>
      <c r="D385" s="25"/>
      <c r="E385" s="130"/>
      <c r="F385" s="25"/>
      <c r="G385" s="188"/>
      <c r="H385" s="188"/>
      <c r="I385" s="188"/>
      <c r="J385" s="156"/>
      <c r="K385" s="130"/>
      <c r="L385" s="26"/>
      <c r="M385" s="281" t="str">
        <f t="shared" si="90"/>
        <v>0</v>
      </c>
      <c r="N385" s="26"/>
      <c r="O385" s="186" t="str">
        <f t="shared" si="91"/>
        <v>0</v>
      </c>
      <c r="P385" s="26"/>
      <c r="Q385" s="26"/>
      <c r="R385" s="270"/>
      <c r="S385" s="282" t="str">
        <f t="shared" si="92"/>
        <v/>
      </c>
      <c r="T385" s="153"/>
      <c r="U385" s="27"/>
      <c r="V385" s="27"/>
      <c r="W385" s="271"/>
      <c r="X385" s="27"/>
      <c r="Y385" s="279"/>
      <c r="Z385" s="275" t="str">
        <f t="shared" si="93"/>
        <v/>
      </c>
      <c r="AA385" s="276"/>
      <c r="AB385" s="276"/>
      <c r="AC385" s="276"/>
      <c r="AD385" s="276"/>
      <c r="AE385" s="276"/>
      <c r="AF385" s="277" t="str">
        <f t="shared" si="94"/>
        <v>NCX19J3</v>
      </c>
      <c r="AG385" s="277" t="str">
        <f t="shared" si="95"/>
        <v>NCX19J3</v>
      </c>
      <c r="AH385" s="277" t="str">
        <f t="shared" si="96"/>
        <v/>
      </c>
      <c r="AI385" s="277" t="str">
        <f t="shared" si="97"/>
        <v/>
      </c>
      <c r="AJ385" s="277" t="str">
        <f t="shared" si="98"/>
        <v/>
      </c>
      <c r="AK385" s="277" t="str">
        <f t="shared" si="99"/>
        <v/>
      </c>
      <c r="AL385" s="100"/>
      <c r="AT385" s="227" t="str">
        <f t="shared" si="100"/>
        <v/>
      </c>
      <c r="AU385" s="227" t="str">
        <f t="shared" si="101"/>
        <v/>
      </c>
      <c r="AW385" s="232">
        <f t="shared" si="102"/>
        <v>0</v>
      </c>
      <c r="AX385" s="232">
        <f t="shared" si="103"/>
        <v>0</v>
      </c>
      <c r="AY385" s="232">
        <f t="shared" si="104"/>
        <v>0</v>
      </c>
      <c r="AZ385" s="232">
        <f t="shared" si="105"/>
        <v>0</v>
      </c>
    </row>
    <row r="386" spans="1:52">
      <c r="A386" s="23" t="str">
        <f>C386&amp;"x"&amp;TEXT(COUNTIF(C$5:C385,C386)+1,0)</f>
        <v>x1</v>
      </c>
      <c r="B386" s="24" t="str">
        <f>D386&amp;"x"&amp;TEXT(COUNTIF(D$5:D385,D386)+1,0)</f>
        <v>x1</v>
      </c>
      <c r="C386" s="25"/>
      <c r="D386" s="25"/>
      <c r="E386" s="130"/>
      <c r="F386" s="25"/>
      <c r="G386" s="188"/>
      <c r="H386" s="188"/>
      <c r="I386" s="188"/>
      <c r="J386" s="156"/>
      <c r="K386" s="130"/>
      <c r="L386" s="26"/>
      <c r="M386" s="281" t="str">
        <f t="shared" si="90"/>
        <v>0</v>
      </c>
      <c r="N386" s="26"/>
      <c r="O386" s="186" t="str">
        <f t="shared" si="91"/>
        <v>0</v>
      </c>
      <c r="P386" s="26"/>
      <c r="Q386" s="26"/>
      <c r="R386" s="270"/>
      <c r="S386" s="282" t="str">
        <f t="shared" si="92"/>
        <v/>
      </c>
      <c r="T386" s="153"/>
      <c r="U386" s="27"/>
      <c r="V386" s="27"/>
      <c r="W386" s="271"/>
      <c r="X386" s="27"/>
      <c r="Y386" s="279"/>
      <c r="Z386" s="275" t="str">
        <f t="shared" si="93"/>
        <v/>
      </c>
      <c r="AA386" s="276"/>
      <c r="AB386" s="276"/>
      <c r="AC386" s="276"/>
      <c r="AD386" s="276"/>
      <c r="AE386" s="276"/>
      <c r="AF386" s="277" t="str">
        <f t="shared" si="94"/>
        <v>NCX19J3</v>
      </c>
      <c r="AG386" s="277" t="str">
        <f t="shared" si="95"/>
        <v>NCX19J3</v>
      </c>
      <c r="AH386" s="277" t="str">
        <f t="shared" si="96"/>
        <v/>
      </c>
      <c r="AI386" s="277" t="str">
        <f t="shared" si="97"/>
        <v/>
      </c>
      <c r="AJ386" s="277" t="str">
        <f t="shared" si="98"/>
        <v/>
      </c>
      <c r="AK386" s="277" t="str">
        <f t="shared" si="99"/>
        <v/>
      </c>
      <c r="AL386" s="100"/>
      <c r="AT386" s="227" t="str">
        <f t="shared" si="100"/>
        <v/>
      </c>
      <c r="AU386" s="227" t="str">
        <f t="shared" si="101"/>
        <v/>
      </c>
      <c r="AW386" s="232">
        <f t="shared" si="102"/>
        <v>0</v>
      </c>
      <c r="AX386" s="232">
        <f t="shared" si="103"/>
        <v>0</v>
      </c>
      <c r="AY386" s="232">
        <f t="shared" si="104"/>
        <v>0</v>
      </c>
      <c r="AZ386" s="232">
        <f t="shared" si="105"/>
        <v>0</v>
      </c>
    </row>
    <row r="387" spans="1:52">
      <c r="A387" s="23" t="str">
        <f>C387&amp;"x"&amp;TEXT(COUNTIF(C$5:C386,C387)+1,0)</f>
        <v>x1</v>
      </c>
      <c r="B387" s="24" t="str">
        <f>D387&amp;"x"&amp;TEXT(COUNTIF(D$5:D386,D387)+1,0)</f>
        <v>x1</v>
      </c>
      <c r="C387" s="25"/>
      <c r="D387" s="25"/>
      <c r="E387" s="130"/>
      <c r="F387" s="25"/>
      <c r="G387" s="188"/>
      <c r="H387" s="188"/>
      <c r="I387" s="188"/>
      <c r="J387" s="156"/>
      <c r="K387" s="130"/>
      <c r="L387" s="26"/>
      <c r="M387" s="281" t="str">
        <f t="shared" si="90"/>
        <v>0</v>
      </c>
      <c r="N387" s="26"/>
      <c r="O387" s="186" t="str">
        <f t="shared" si="91"/>
        <v>0</v>
      </c>
      <c r="P387" s="26"/>
      <c r="Q387" s="26"/>
      <c r="R387" s="270"/>
      <c r="S387" s="282" t="str">
        <f t="shared" si="92"/>
        <v/>
      </c>
      <c r="T387" s="153"/>
      <c r="U387" s="27"/>
      <c r="V387" s="27"/>
      <c r="W387" s="271"/>
      <c r="X387" s="27"/>
      <c r="Y387" s="279"/>
      <c r="Z387" s="275" t="str">
        <f t="shared" si="93"/>
        <v/>
      </c>
      <c r="AA387" s="276"/>
      <c r="AB387" s="276"/>
      <c r="AC387" s="276"/>
      <c r="AD387" s="276"/>
      <c r="AE387" s="276"/>
      <c r="AF387" s="277" t="str">
        <f t="shared" si="94"/>
        <v>NCX19J3</v>
      </c>
      <c r="AG387" s="277" t="str">
        <f t="shared" si="95"/>
        <v>NCX19J3</v>
      </c>
      <c r="AH387" s="277" t="str">
        <f t="shared" si="96"/>
        <v/>
      </c>
      <c r="AI387" s="277" t="str">
        <f t="shared" si="97"/>
        <v/>
      </c>
      <c r="AJ387" s="277" t="str">
        <f t="shared" si="98"/>
        <v/>
      </c>
      <c r="AK387" s="277" t="str">
        <f t="shared" si="99"/>
        <v/>
      </c>
      <c r="AL387" s="100"/>
      <c r="AT387" s="227" t="str">
        <f t="shared" si="100"/>
        <v/>
      </c>
      <c r="AU387" s="227" t="str">
        <f t="shared" si="101"/>
        <v/>
      </c>
      <c r="AW387" s="232">
        <f t="shared" si="102"/>
        <v>0</v>
      </c>
      <c r="AX387" s="232">
        <f t="shared" si="103"/>
        <v>0</v>
      </c>
      <c r="AY387" s="232">
        <f t="shared" si="104"/>
        <v>0</v>
      </c>
      <c r="AZ387" s="232">
        <f t="shared" si="105"/>
        <v>0</v>
      </c>
    </row>
    <row r="388" spans="1:52">
      <c r="A388" s="23" t="str">
        <f>C388&amp;"x"&amp;TEXT(COUNTIF(C$5:C387,C388)+1,0)</f>
        <v>x1</v>
      </c>
      <c r="B388" s="24" t="str">
        <f>D388&amp;"x"&amp;TEXT(COUNTIF(D$5:D387,D388)+1,0)</f>
        <v>x1</v>
      </c>
      <c r="C388" s="25"/>
      <c r="D388" s="25"/>
      <c r="E388" s="130"/>
      <c r="F388" s="25"/>
      <c r="G388" s="188"/>
      <c r="H388" s="188"/>
      <c r="I388" s="188"/>
      <c r="J388" s="156"/>
      <c r="K388" s="130"/>
      <c r="L388" s="26"/>
      <c r="M388" s="281" t="str">
        <f t="shared" si="90"/>
        <v>0</v>
      </c>
      <c r="N388" s="26"/>
      <c r="O388" s="186" t="str">
        <f t="shared" si="91"/>
        <v>0</v>
      </c>
      <c r="P388" s="26"/>
      <c r="Q388" s="26"/>
      <c r="R388" s="270"/>
      <c r="S388" s="282" t="str">
        <f t="shared" si="92"/>
        <v/>
      </c>
      <c r="T388" s="153"/>
      <c r="U388" s="27"/>
      <c r="V388" s="27"/>
      <c r="W388" s="271"/>
      <c r="X388" s="27"/>
      <c r="Y388" s="279"/>
      <c r="Z388" s="275" t="str">
        <f t="shared" si="93"/>
        <v/>
      </c>
      <c r="AA388" s="276"/>
      <c r="AB388" s="276"/>
      <c r="AC388" s="276"/>
      <c r="AD388" s="276"/>
      <c r="AE388" s="276"/>
      <c r="AF388" s="277" t="str">
        <f t="shared" si="94"/>
        <v>NCX19J3</v>
      </c>
      <c r="AG388" s="277" t="str">
        <f t="shared" si="95"/>
        <v>NCX19J3</v>
      </c>
      <c r="AH388" s="277" t="str">
        <f t="shared" si="96"/>
        <v/>
      </c>
      <c r="AI388" s="277" t="str">
        <f t="shared" si="97"/>
        <v/>
      </c>
      <c r="AJ388" s="277" t="str">
        <f t="shared" si="98"/>
        <v/>
      </c>
      <c r="AK388" s="277" t="str">
        <f t="shared" si="99"/>
        <v/>
      </c>
      <c r="AL388" s="100"/>
      <c r="AT388" s="227" t="str">
        <f t="shared" si="100"/>
        <v/>
      </c>
      <c r="AU388" s="227" t="str">
        <f t="shared" si="101"/>
        <v/>
      </c>
      <c r="AW388" s="232">
        <f t="shared" si="102"/>
        <v>0</v>
      </c>
      <c r="AX388" s="232">
        <f t="shared" si="103"/>
        <v>0</v>
      </c>
      <c r="AY388" s="232">
        <f t="shared" si="104"/>
        <v>0</v>
      </c>
      <c r="AZ388" s="232">
        <f t="shared" si="105"/>
        <v>0</v>
      </c>
    </row>
    <row r="389" spans="1:52">
      <c r="A389" s="23" t="str">
        <f>C389&amp;"x"&amp;TEXT(COUNTIF(C$5:C388,C389)+1,0)</f>
        <v>x1</v>
      </c>
      <c r="B389" s="24" t="str">
        <f>D389&amp;"x"&amp;TEXT(COUNTIF(D$5:D388,D389)+1,0)</f>
        <v>x1</v>
      </c>
      <c r="C389" s="25"/>
      <c r="D389" s="25"/>
      <c r="E389" s="130"/>
      <c r="F389" s="25"/>
      <c r="G389" s="188"/>
      <c r="H389" s="188"/>
      <c r="I389" s="188"/>
      <c r="J389" s="156"/>
      <c r="K389" s="130"/>
      <c r="L389" s="26"/>
      <c r="M389" s="281" t="str">
        <f t="shared" ref="M389:M452" si="106">LEFT(L389&amp;"0",1)</f>
        <v>0</v>
      </c>
      <c r="N389" s="26"/>
      <c r="O389" s="186" t="str">
        <f t="shared" ref="O389:O452" si="107">LEFT(N389&amp;"0",1)</f>
        <v>0</v>
      </c>
      <c r="P389" s="26"/>
      <c r="Q389" s="26"/>
      <c r="R389" s="270"/>
      <c r="S389" s="282" t="str">
        <f t="shared" ref="S389:S452" si="108">IF(C389=0,"",C389)</f>
        <v/>
      </c>
      <c r="T389" s="153"/>
      <c r="U389" s="27"/>
      <c r="V389" s="27"/>
      <c r="W389" s="271"/>
      <c r="X389" s="27"/>
      <c r="Y389" s="279"/>
      <c r="Z389" s="275" t="str">
        <f t="shared" ref="Z389:Z452" si="109">lft(J389,Peildatum)</f>
        <v/>
      </c>
      <c r="AA389" s="276"/>
      <c r="AB389" s="276"/>
      <c r="AC389" s="276"/>
      <c r="AD389" s="276"/>
      <c r="AE389" s="276"/>
      <c r="AF389" s="277" t="str">
        <f t="shared" ref="AF389:AF452" si="110">IFERROR(VLOOKUP(M389,CbRc,2,0),"")</f>
        <v>NCX19J3</v>
      </c>
      <c r="AG389" s="277" t="str">
        <f t="shared" ref="AG389:AG452" si="111">IFERROR(VLOOKUP(O389,CbRc,2,0),"")</f>
        <v>NCX19J3</v>
      </c>
      <c r="AH389" s="277" t="str">
        <f t="shared" ref="AH389:AH452" si="112">IF(ISNA(VLOOKUP($AF389&amp;P389,IsTm1A,1,0)),"",P389)</f>
        <v/>
      </c>
      <c r="AI389" s="277" t="str">
        <f t="shared" ref="AI389:AI452" si="113">IF(ISNA(VLOOKUP($AF389&amp;Q389,IsTm2D,1,0)),"",Q389)</f>
        <v/>
      </c>
      <c r="AJ389" s="277" t="str">
        <f t="shared" ref="AJ389:AJ452" si="114">IF(ISNA(VLOOKUP($AF389&amp;R389,IsTm3G,1,0)),"",R389)</f>
        <v/>
      </c>
      <c r="AK389" s="277" t="str">
        <f t="shared" ref="AK389:AK452" si="115">IF(ISNA(VLOOKUP($AG389&amp;S389,IsTm4J,1,0)),"",S389)</f>
        <v/>
      </c>
      <c r="AL389" s="100"/>
      <c r="AT389" s="227" t="str">
        <f t="shared" ref="AT389:AT452" si="116">IF(C389="","",IFERROR(VLOOKUP(C389,AQ:AQ,1,0),"FOUT"))</f>
        <v/>
      </c>
      <c r="AU389" s="227" t="str">
        <f t="shared" ref="AU389:AU452" si="117">IF(D389="","",IFERROR(VLOOKUP(D389,AR:AR,1,0),"FOUT"))</f>
        <v/>
      </c>
      <c r="AW389" s="232">
        <f t="shared" ref="AW389:AW452" si="118">IF(OR(P389="",U389=""),0,SUMIFS(U$5:U$1004,$M$5:$M$1004,$M389,P$5:P$1004,P389))</f>
        <v>0</v>
      </c>
      <c r="AX389" s="232">
        <f t="shared" ref="AX389:AX452" si="119">IF(OR(Q389="",V389=""),0,SUMIFS(V$5:V$1004,$M$5:$M$1004,$M389,Q$5:Q$1004,Q389))</f>
        <v>0</v>
      </c>
      <c r="AY389" s="232">
        <f t="shared" ref="AY389:AY452" si="120">IF(OR(R389="",W389=""),0,SUMIFS(W$5:W$1004,$M$5:$M$1004,$M389,R$5:R$1004,R389))</f>
        <v>0</v>
      </c>
      <c r="AZ389" s="232">
        <f t="shared" ref="AZ389:AZ452" si="121">IF(OR(S389="",X389=""),0,SUMIFS(X$5:X$1004,$O$5:$O$1004,$O389,S$5:S$1004,S389))</f>
        <v>0</v>
      </c>
    </row>
    <row r="390" spans="1:52">
      <c r="A390" s="23" t="str">
        <f>C390&amp;"x"&amp;TEXT(COUNTIF(C$5:C389,C390)+1,0)</f>
        <v>x1</v>
      </c>
      <c r="B390" s="24" t="str">
        <f>D390&amp;"x"&amp;TEXT(COUNTIF(D$5:D389,D390)+1,0)</f>
        <v>x1</v>
      </c>
      <c r="C390" s="25"/>
      <c r="D390" s="25"/>
      <c r="E390" s="130"/>
      <c r="F390" s="25"/>
      <c r="G390" s="188"/>
      <c r="H390" s="188"/>
      <c r="I390" s="188"/>
      <c r="J390" s="156"/>
      <c r="K390" s="130"/>
      <c r="L390" s="26"/>
      <c r="M390" s="281" t="str">
        <f t="shared" si="106"/>
        <v>0</v>
      </c>
      <c r="N390" s="26"/>
      <c r="O390" s="186" t="str">
        <f t="shared" si="107"/>
        <v>0</v>
      </c>
      <c r="P390" s="26"/>
      <c r="Q390" s="26"/>
      <c r="R390" s="270"/>
      <c r="S390" s="282" t="str">
        <f t="shared" si="108"/>
        <v/>
      </c>
      <c r="T390" s="153"/>
      <c r="U390" s="27"/>
      <c r="V390" s="27"/>
      <c r="W390" s="271"/>
      <c r="X390" s="27"/>
      <c r="Y390" s="279"/>
      <c r="Z390" s="275" t="str">
        <f t="shared" si="109"/>
        <v/>
      </c>
      <c r="AA390" s="276"/>
      <c r="AB390" s="276"/>
      <c r="AC390" s="276"/>
      <c r="AD390" s="276"/>
      <c r="AE390" s="276"/>
      <c r="AF390" s="277" t="str">
        <f t="shared" si="110"/>
        <v>NCX19J3</v>
      </c>
      <c r="AG390" s="277" t="str">
        <f t="shared" si="111"/>
        <v>NCX19J3</v>
      </c>
      <c r="AH390" s="277" t="str">
        <f t="shared" si="112"/>
        <v/>
      </c>
      <c r="AI390" s="277" t="str">
        <f t="shared" si="113"/>
        <v/>
      </c>
      <c r="AJ390" s="277" t="str">
        <f t="shared" si="114"/>
        <v/>
      </c>
      <c r="AK390" s="277" t="str">
        <f t="shared" si="115"/>
        <v/>
      </c>
      <c r="AL390" s="100"/>
      <c r="AT390" s="227" t="str">
        <f t="shared" si="116"/>
        <v/>
      </c>
      <c r="AU390" s="227" t="str">
        <f t="shared" si="117"/>
        <v/>
      </c>
      <c r="AW390" s="232">
        <f t="shared" si="118"/>
        <v>0</v>
      </c>
      <c r="AX390" s="232">
        <f t="shared" si="119"/>
        <v>0</v>
      </c>
      <c r="AY390" s="232">
        <f t="shared" si="120"/>
        <v>0</v>
      </c>
      <c r="AZ390" s="232">
        <f t="shared" si="121"/>
        <v>0</v>
      </c>
    </row>
    <row r="391" spans="1:52">
      <c r="A391" s="23" t="str">
        <f>C391&amp;"x"&amp;TEXT(COUNTIF(C$5:C390,C391)+1,0)</f>
        <v>x1</v>
      </c>
      <c r="B391" s="24" t="str">
        <f>D391&amp;"x"&amp;TEXT(COUNTIF(D$5:D390,D391)+1,0)</f>
        <v>x1</v>
      </c>
      <c r="C391" s="25"/>
      <c r="D391" s="25"/>
      <c r="E391" s="130"/>
      <c r="F391" s="25"/>
      <c r="G391" s="188"/>
      <c r="H391" s="188"/>
      <c r="I391" s="188"/>
      <c r="J391" s="156"/>
      <c r="K391" s="130"/>
      <c r="L391" s="26"/>
      <c r="M391" s="281" t="str">
        <f t="shared" si="106"/>
        <v>0</v>
      </c>
      <c r="N391" s="26"/>
      <c r="O391" s="186" t="str">
        <f t="shared" si="107"/>
        <v>0</v>
      </c>
      <c r="P391" s="26"/>
      <c r="Q391" s="26"/>
      <c r="R391" s="270"/>
      <c r="S391" s="282" t="str">
        <f t="shared" si="108"/>
        <v/>
      </c>
      <c r="T391" s="153"/>
      <c r="U391" s="27"/>
      <c r="V391" s="27"/>
      <c r="W391" s="271"/>
      <c r="X391" s="27"/>
      <c r="Y391" s="279"/>
      <c r="Z391" s="275" t="str">
        <f t="shared" si="109"/>
        <v/>
      </c>
      <c r="AA391" s="276"/>
      <c r="AB391" s="276"/>
      <c r="AC391" s="276"/>
      <c r="AD391" s="276"/>
      <c r="AE391" s="276"/>
      <c r="AF391" s="277" t="str">
        <f t="shared" si="110"/>
        <v>NCX19J3</v>
      </c>
      <c r="AG391" s="277" t="str">
        <f t="shared" si="111"/>
        <v>NCX19J3</v>
      </c>
      <c r="AH391" s="277" t="str">
        <f t="shared" si="112"/>
        <v/>
      </c>
      <c r="AI391" s="277" t="str">
        <f t="shared" si="113"/>
        <v/>
      </c>
      <c r="AJ391" s="277" t="str">
        <f t="shared" si="114"/>
        <v/>
      </c>
      <c r="AK391" s="277" t="str">
        <f t="shared" si="115"/>
        <v/>
      </c>
      <c r="AL391" s="100"/>
      <c r="AT391" s="227" t="str">
        <f t="shared" si="116"/>
        <v/>
      </c>
      <c r="AU391" s="227" t="str">
        <f t="shared" si="117"/>
        <v/>
      </c>
      <c r="AW391" s="232">
        <f t="shared" si="118"/>
        <v>0</v>
      </c>
      <c r="AX391" s="232">
        <f t="shared" si="119"/>
        <v>0</v>
      </c>
      <c r="AY391" s="232">
        <f t="shared" si="120"/>
        <v>0</v>
      </c>
      <c r="AZ391" s="232">
        <f t="shared" si="121"/>
        <v>0</v>
      </c>
    </row>
    <row r="392" spans="1:52">
      <c r="A392" s="23" t="str">
        <f>C392&amp;"x"&amp;TEXT(COUNTIF(C$5:C391,C392)+1,0)</f>
        <v>x1</v>
      </c>
      <c r="B392" s="24" t="str">
        <f>D392&amp;"x"&amp;TEXT(COUNTIF(D$5:D391,D392)+1,0)</f>
        <v>x1</v>
      </c>
      <c r="C392" s="25"/>
      <c r="D392" s="25"/>
      <c r="E392" s="130"/>
      <c r="F392" s="25"/>
      <c r="G392" s="188"/>
      <c r="H392" s="188"/>
      <c r="I392" s="188"/>
      <c r="J392" s="156"/>
      <c r="K392" s="130"/>
      <c r="L392" s="26"/>
      <c r="M392" s="281" t="str">
        <f t="shared" si="106"/>
        <v>0</v>
      </c>
      <c r="N392" s="26"/>
      <c r="O392" s="186" t="str">
        <f t="shared" si="107"/>
        <v>0</v>
      </c>
      <c r="P392" s="26"/>
      <c r="Q392" s="26"/>
      <c r="R392" s="270"/>
      <c r="S392" s="282" t="str">
        <f t="shared" si="108"/>
        <v/>
      </c>
      <c r="T392" s="153"/>
      <c r="U392" s="27"/>
      <c r="V392" s="27"/>
      <c r="W392" s="271"/>
      <c r="X392" s="27"/>
      <c r="Y392" s="279"/>
      <c r="Z392" s="275" t="str">
        <f t="shared" si="109"/>
        <v/>
      </c>
      <c r="AA392" s="276"/>
      <c r="AB392" s="276"/>
      <c r="AC392" s="276"/>
      <c r="AD392" s="276"/>
      <c r="AE392" s="276"/>
      <c r="AF392" s="277" t="str">
        <f t="shared" si="110"/>
        <v>NCX19J3</v>
      </c>
      <c r="AG392" s="277" t="str">
        <f t="shared" si="111"/>
        <v>NCX19J3</v>
      </c>
      <c r="AH392" s="277" t="str">
        <f t="shared" si="112"/>
        <v/>
      </c>
      <c r="AI392" s="277" t="str">
        <f t="shared" si="113"/>
        <v/>
      </c>
      <c r="AJ392" s="277" t="str">
        <f t="shared" si="114"/>
        <v/>
      </c>
      <c r="AK392" s="277" t="str">
        <f t="shared" si="115"/>
        <v/>
      </c>
      <c r="AL392" s="100"/>
      <c r="AT392" s="227" t="str">
        <f t="shared" si="116"/>
        <v/>
      </c>
      <c r="AU392" s="227" t="str">
        <f t="shared" si="117"/>
        <v/>
      </c>
      <c r="AW392" s="232">
        <f t="shared" si="118"/>
        <v>0</v>
      </c>
      <c r="AX392" s="232">
        <f t="shared" si="119"/>
        <v>0</v>
      </c>
      <c r="AY392" s="232">
        <f t="shared" si="120"/>
        <v>0</v>
      </c>
      <c r="AZ392" s="232">
        <f t="shared" si="121"/>
        <v>0</v>
      </c>
    </row>
    <row r="393" spans="1:52">
      <c r="A393" s="23" t="str">
        <f>C393&amp;"x"&amp;TEXT(COUNTIF(C$5:C392,C393)+1,0)</f>
        <v>x1</v>
      </c>
      <c r="B393" s="24" t="str">
        <f>D393&amp;"x"&amp;TEXT(COUNTIF(D$5:D392,D393)+1,0)</f>
        <v>x1</v>
      </c>
      <c r="C393" s="25"/>
      <c r="D393" s="25"/>
      <c r="E393" s="130"/>
      <c r="F393" s="25"/>
      <c r="G393" s="188"/>
      <c r="H393" s="188"/>
      <c r="I393" s="188"/>
      <c r="J393" s="156"/>
      <c r="K393" s="130"/>
      <c r="L393" s="26"/>
      <c r="M393" s="281" t="str">
        <f t="shared" si="106"/>
        <v>0</v>
      </c>
      <c r="N393" s="26"/>
      <c r="O393" s="186" t="str">
        <f t="shared" si="107"/>
        <v>0</v>
      </c>
      <c r="P393" s="26"/>
      <c r="Q393" s="26"/>
      <c r="R393" s="270"/>
      <c r="S393" s="282" t="str">
        <f t="shared" si="108"/>
        <v/>
      </c>
      <c r="T393" s="153"/>
      <c r="U393" s="27"/>
      <c r="V393" s="27"/>
      <c r="W393" s="271"/>
      <c r="X393" s="27"/>
      <c r="Y393" s="279"/>
      <c r="Z393" s="275" t="str">
        <f t="shared" si="109"/>
        <v/>
      </c>
      <c r="AA393" s="276"/>
      <c r="AB393" s="276"/>
      <c r="AC393" s="276"/>
      <c r="AD393" s="276"/>
      <c r="AE393" s="276"/>
      <c r="AF393" s="277" t="str">
        <f t="shared" si="110"/>
        <v>NCX19J3</v>
      </c>
      <c r="AG393" s="277" t="str">
        <f t="shared" si="111"/>
        <v>NCX19J3</v>
      </c>
      <c r="AH393" s="277" t="str">
        <f t="shared" si="112"/>
        <v/>
      </c>
      <c r="AI393" s="277" t="str">
        <f t="shared" si="113"/>
        <v/>
      </c>
      <c r="AJ393" s="277" t="str">
        <f t="shared" si="114"/>
        <v/>
      </c>
      <c r="AK393" s="277" t="str">
        <f t="shared" si="115"/>
        <v/>
      </c>
      <c r="AL393" s="100"/>
      <c r="AT393" s="227" t="str">
        <f t="shared" si="116"/>
        <v/>
      </c>
      <c r="AU393" s="227" t="str">
        <f t="shared" si="117"/>
        <v/>
      </c>
      <c r="AW393" s="232">
        <f t="shared" si="118"/>
        <v>0</v>
      </c>
      <c r="AX393" s="232">
        <f t="shared" si="119"/>
        <v>0</v>
      </c>
      <c r="AY393" s="232">
        <f t="shared" si="120"/>
        <v>0</v>
      </c>
      <c r="AZ393" s="232">
        <f t="shared" si="121"/>
        <v>0</v>
      </c>
    </row>
    <row r="394" spans="1:52">
      <c r="A394" s="23" t="str">
        <f>C394&amp;"x"&amp;TEXT(COUNTIF(C$5:C393,C394)+1,0)</f>
        <v>x1</v>
      </c>
      <c r="B394" s="24" t="str">
        <f>D394&amp;"x"&amp;TEXT(COUNTIF(D$5:D393,D394)+1,0)</f>
        <v>x1</v>
      </c>
      <c r="C394" s="25"/>
      <c r="D394" s="25"/>
      <c r="E394" s="130"/>
      <c r="F394" s="25"/>
      <c r="G394" s="188"/>
      <c r="H394" s="188"/>
      <c r="I394" s="188"/>
      <c r="J394" s="156"/>
      <c r="K394" s="130"/>
      <c r="L394" s="26"/>
      <c r="M394" s="281" t="str">
        <f t="shared" si="106"/>
        <v>0</v>
      </c>
      <c r="N394" s="26"/>
      <c r="O394" s="186" t="str">
        <f t="shared" si="107"/>
        <v>0</v>
      </c>
      <c r="P394" s="26"/>
      <c r="Q394" s="26"/>
      <c r="R394" s="270"/>
      <c r="S394" s="282" t="str">
        <f t="shared" si="108"/>
        <v/>
      </c>
      <c r="T394" s="153"/>
      <c r="U394" s="27"/>
      <c r="V394" s="27"/>
      <c r="W394" s="271"/>
      <c r="X394" s="27"/>
      <c r="Y394" s="279"/>
      <c r="Z394" s="275" t="str">
        <f t="shared" si="109"/>
        <v/>
      </c>
      <c r="AA394" s="276"/>
      <c r="AB394" s="276"/>
      <c r="AC394" s="276"/>
      <c r="AD394" s="276"/>
      <c r="AE394" s="276"/>
      <c r="AF394" s="277" t="str">
        <f t="shared" si="110"/>
        <v>NCX19J3</v>
      </c>
      <c r="AG394" s="277" t="str">
        <f t="shared" si="111"/>
        <v>NCX19J3</v>
      </c>
      <c r="AH394" s="277" t="str">
        <f t="shared" si="112"/>
        <v/>
      </c>
      <c r="AI394" s="277" t="str">
        <f t="shared" si="113"/>
        <v/>
      </c>
      <c r="AJ394" s="277" t="str">
        <f t="shared" si="114"/>
        <v/>
      </c>
      <c r="AK394" s="277" t="str">
        <f t="shared" si="115"/>
        <v/>
      </c>
      <c r="AL394" s="100"/>
      <c r="AT394" s="227" t="str">
        <f t="shared" si="116"/>
        <v/>
      </c>
      <c r="AU394" s="227" t="str">
        <f t="shared" si="117"/>
        <v/>
      </c>
      <c r="AW394" s="232">
        <f t="shared" si="118"/>
        <v>0</v>
      </c>
      <c r="AX394" s="232">
        <f t="shared" si="119"/>
        <v>0</v>
      </c>
      <c r="AY394" s="232">
        <f t="shared" si="120"/>
        <v>0</v>
      </c>
      <c r="AZ394" s="232">
        <f t="shared" si="121"/>
        <v>0</v>
      </c>
    </row>
    <row r="395" spans="1:52">
      <c r="A395" s="23" t="str">
        <f>C395&amp;"x"&amp;TEXT(COUNTIF(C$5:C394,C395)+1,0)</f>
        <v>x1</v>
      </c>
      <c r="B395" s="24" t="str">
        <f>D395&amp;"x"&amp;TEXT(COUNTIF(D$5:D394,D395)+1,0)</f>
        <v>x1</v>
      </c>
      <c r="C395" s="25"/>
      <c r="D395" s="25"/>
      <c r="E395" s="130"/>
      <c r="F395" s="25"/>
      <c r="G395" s="188"/>
      <c r="H395" s="188"/>
      <c r="I395" s="188"/>
      <c r="J395" s="156"/>
      <c r="K395" s="130"/>
      <c r="L395" s="26"/>
      <c r="M395" s="281" t="str">
        <f t="shared" si="106"/>
        <v>0</v>
      </c>
      <c r="N395" s="26"/>
      <c r="O395" s="186" t="str">
        <f t="shared" si="107"/>
        <v>0</v>
      </c>
      <c r="P395" s="26"/>
      <c r="Q395" s="26"/>
      <c r="R395" s="270"/>
      <c r="S395" s="282" t="str">
        <f t="shared" si="108"/>
        <v/>
      </c>
      <c r="T395" s="153"/>
      <c r="U395" s="27"/>
      <c r="V395" s="27"/>
      <c r="W395" s="271"/>
      <c r="X395" s="27"/>
      <c r="Y395" s="279"/>
      <c r="Z395" s="275" t="str">
        <f t="shared" si="109"/>
        <v/>
      </c>
      <c r="AA395" s="276"/>
      <c r="AB395" s="276"/>
      <c r="AC395" s="276"/>
      <c r="AD395" s="276"/>
      <c r="AE395" s="276"/>
      <c r="AF395" s="277" t="str">
        <f t="shared" si="110"/>
        <v>NCX19J3</v>
      </c>
      <c r="AG395" s="277" t="str">
        <f t="shared" si="111"/>
        <v>NCX19J3</v>
      </c>
      <c r="AH395" s="277" t="str">
        <f t="shared" si="112"/>
        <v/>
      </c>
      <c r="AI395" s="277" t="str">
        <f t="shared" si="113"/>
        <v/>
      </c>
      <c r="AJ395" s="277" t="str">
        <f t="shared" si="114"/>
        <v/>
      </c>
      <c r="AK395" s="277" t="str">
        <f t="shared" si="115"/>
        <v/>
      </c>
      <c r="AL395" s="100"/>
      <c r="AT395" s="227" t="str">
        <f t="shared" si="116"/>
        <v/>
      </c>
      <c r="AU395" s="227" t="str">
        <f t="shared" si="117"/>
        <v/>
      </c>
      <c r="AW395" s="232">
        <f t="shared" si="118"/>
        <v>0</v>
      </c>
      <c r="AX395" s="232">
        <f t="shared" si="119"/>
        <v>0</v>
      </c>
      <c r="AY395" s="232">
        <f t="shared" si="120"/>
        <v>0</v>
      </c>
      <c r="AZ395" s="232">
        <f t="shared" si="121"/>
        <v>0</v>
      </c>
    </row>
    <row r="396" spans="1:52">
      <c r="A396" s="23" t="str">
        <f>C396&amp;"x"&amp;TEXT(COUNTIF(C$5:C395,C396)+1,0)</f>
        <v>x1</v>
      </c>
      <c r="B396" s="24" t="str">
        <f>D396&amp;"x"&amp;TEXT(COUNTIF(D$5:D395,D396)+1,0)</f>
        <v>x1</v>
      </c>
      <c r="C396" s="25"/>
      <c r="D396" s="25"/>
      <c r="E396" s="130"/>
      <c r="F396" s="25"/>
      <c r="G396" s="188"/>
      <c r="H396" s="188"/>
      <c r="I396" s="188"/>
      <c r="J396" s="156"/>
      <c r="K396" s="130"/>
      <c r="L396" s="26"/>
      <c r="M396" s="281" t="str">
        <f t="shared" si="106"/>
        <v>0</v>
      </c>
      <c r="N396" s="26"/>
      <c r="O396" s="186" t="str">
        <f t="shared" si="107"/>
        <v>0</v>
      </c>
      <c r="P396" s="26"/>
      <c r="Q396" s="26"/>
      <c r="R396" s="270"/>
      <c r="S396" s="282" t="str">
        <f t="shared" si="108"/>
        <v/>
      </c>
      <c r="T396" s="153"/>
      <c r="U396" s="27"/>
      <c r="V396" s="27"/>
      <c r="W396" s="271"/>
      <c r="X396" s="27"/>
      <c r="Y396" s="279"/>
      <c r="Z396" s="275" t="str">
        <f t="shared" si="109"/>
        <v/>
      </c>
      <c r="AA396" s="276"/>
      <c r="AB396" s="276"/>
      <c r="AC396" s="276"/>
      <c r="AD396" s="276"/>
      <c r="AE396" s="276"/>
      <c r="AF396" s="277" t="str">
        <f t="shared" si="110"/>
        <v>NCX19J3</v>
      </c>
      <c r="AG396" s="277" t="str">
        <f t="shared" si="111"/>
        <v>NCX19J3</v>
      </c>
      <c r="AH396" s="277" t="str">
        <f t="shared" si="112"/>
        <v/>
      </c>
      <c r="AI396" s="277" t="str">
        <f t="shared" si="113"/>
        <v/>
      </c>
      <c r="AJ396" s="277" t="str">
        <f t="shared" si="114"/>
        <v/>
      </c>
      <c r="AK396" s="277" t="str">
        <f t="shared" si="115"/>
        <v/>
      </c>
      <c r="AL396" s="100"/>
      <c r="AT396" s="227" t="str">
        <f t="shared" si="116"/>
        <v/>
      </c>
      <c r="AU396" s="227" t="str">
        <f t="shared" si="117"/>
        <v/>
      </c>
      <c r="AW396" s="232">
        <f t="shared" si="118"/>
        <v>0</v>
      </c>
      <c r="AX396" s="232">
        <f t="shared" si="119"/>
        <v>0</v>
      </c>
      <c r="AY396" s="232">
        <f t="shared" si="120"/>
        <v>0</v>
      </c>
      <c r="AZ396" s="232">
        <f t="shared" si="121"/>
        <v>0</v>
      </c>
    </row>
    <row r="397" spans="1:52">
      <c r="A397" s="23" t="str">
        <f>C397&amp;"x"&amp;TEXT(COUNTIF(C$5:C396,C397)+1,0)</f>
        <v>x1</v>
      </c>
      <c r="B397" s="24" t="str">
        <f>D397&amp;"x"&amp;TEXT(COUNTIF(D$5:D396,D397)+1,0)</f>
        <v>x1</v>
      </c>
      <c r="C397" s="25"/>
      <c r="D397" s="25"/>
      <c r="E397" s="130"/>
      <c r="F397" s="25"/>
      <c r="G397" s="188"/>
      <c r="H397" s="188"/>
      <c r="I397" s="188"/>
      <c r="J397" s="156"/>
      <c r="K397" s="130"/>
      <c r="L397" s="26"/>
      <c r="M397" s="281" t="str">
        <f t="shared" si="106"/>
        <v>0</v>
      </c>
      <c r="N397" s="26"/>
      <c r="O397" s="186" t="str">
        <f t="shared" si="107"/>
        <v>0</v>
      </c>
      <c r="P397" s="26"/>
      <c r="Q397" s="26"/>
      <c r="R397" s="270"/>
      <c r="S397" s="282" t="str">
        <f t="shared" si="108"/>
        <v/>
      </c>
      <c r="T397" s="153"/>
      <c r="U397" s="27"/>
      <c r="V397" s="27"/>
      <c r="W397" s="271"/>
      <c r="X397" s="27"/>
      <c r="Y397" s="279"/>
      <c r="Z397" s="275" t="str">
        <f t="shared" si="109"/>
        <v/>
      </c>
      <c r="AA397" s="276"/>
      <c r="AB397" s="276"/>
      <c r="AC397" s="276"/>
      <c r="AD397" s="276"/>
      <c r="AE397" s="276"/>
      <c r="AF397" s="277" t="str">
        <f t="shared" si="110"/>
        <v>NCX19J3</v>
      </c>
      <c r="AG397" s="277" t="str">
        <f t="shared" si="111"/>
        <v>NCX19J3</v>
      </c>
      <c r="AH397" s="277" t="str">
        <f t="shared" si="112"/>
        <v/>
      </c>
      <c r="AI397" s="277" t="str">
        <f t="shared" si="113"/>
        <v/>
      </c>
      <c r="AJ397" s="277" t="str">
        <f t="shared" si="114"/>
        <v/>
      </c>
      <c r="AK397" s="277" t="str">
        <f t="shared" si="115"/>
        <v/>
      </c>
      <c r="AL397" s="100"/>
      <c r="AT397" s="227" t="str">
        <f t="shared" si="116"/>
        <v/>
      </c>
      <c r="AU397" s="227" t="str">
        <f t="shared" si="117"/>
        <v/>
      </c>
      <c r="AW397" s="232">
        <f t="shared" si="118"/>
        <v>0</v>
      </c>
      <c r="AX397" s="232">
        <f t="shared" si="119"/>
        <v>0</v>
      </c>
      <c r="AY397" s="232">
        <f t="shared" si="120"/>
        <v>0</v>
      </c>
      <c r="AZ397" s="232">
        <f t="shared" si="121"/>
        <v>0</v>
      </c>
    </row>
    <row r="398" spans="1:52">
      <c r="A398" s="23" t="str">
        <f>C398&amp;"x"&amp;TEXT(COUNTIF(C$5:C397,C398)+1,0)</f>
        <v>x1</v>
      </c>
      <c r="B398" s="24" t="str">
        <f>D398&amp;"x"&amp;TEXT(COUNTIF(D$5:D397,D398)+1,0)</f>
        <v>x1</v>
      </c>
      <c r="C398" s="25"/>
      <c r="D398" s="25"/>
      <c r="E398" s="130"/>
      <c r="F398" s="25"/>
      <c r="G398" s="188"/>
      <c r="H398" s="188"/>
      <c r="I398" s="188"/>
      <c r="J398" s="156"/>
      <c r="K398" s="130"/>
      <c r="L398" s="26"/>
      <c r="M398" s="281" t="str">
        <f t="shared" si="106"/>
        <v>0</v>
      </c>
      <c r="N398" s="26"/>
      <c r="O398" s="186" t="str">
        <f t="shared" si="107"/>
        <v>0</v>
      </c>
      <c r="P398" s="26"/>
      <c r="Q398" s="26"/>
      <c r="R398" s="270"/>
      <c r="S398" s="282" t="str">
        <f t="shared" si="108"/>
        <v/>
      </c>
      <c r="T398" s="153"/>
      <c r="U398" s="27"/>
      <c r="V398" s="27"/>
      <c r="W398" s="271"/>
      <c r="X398" s="27"/>
      <c r="Y398" s="279"/>
      <c r="Z398" s="275" t="str">
        <f t="shared" si="109"/>
        <v/>
      </c>
      <c r="AA398" s="276"/>
      <c r="AB398" s="276"/>
      <c r="AC398" s="276"/>
      <c r="AD398" s="276"/>
      <c r="AE398" s="276"/>
      <c r="AF398" s="277" t="str">
        <f t="shared" si="110"/>
        <v>NCX19J3</v>
      </c>
      <c r="AG398" s="277" t="str">
        <f t="shared" si="111"/>
        <v>NCX19J3</v>
      </c>
      <c r="AH398" s="277" t="str">
        <f t="shared" si="112"/>
        <v/>
      </c>
      <c r="AI398" s="277" t="str">
        <f t="shared" si="113"/>
        <v/>
      </c>
      <c r="AJ398" s="277" t="str">
        <f t="shared" si="114"/>
        <v/>
      </c>
      <c r="AK398" s="277" t="str">
        <f t="shared" si="115"/>
        <v/>
      </c>
      <c r="AL398" s="100"/>
      <c r="AT398" s="227" t="str">
        <f t="shared" si="116"/>
        <v/>
      </c>
      <c r="AU398" s="227" t="str">
        <f t="shared" si="117"/>
        <v/>
      </c>
      <c r="AW398" s="232">
        <f t="shared" si="118"/>
        <v>0</v>
      </c>
      <c r="AX398" s="232">
        <f t="shared" si="119"/>
        <v>0</v>
      </c>
      <c r="AY398" s="232">
        <f t="shared" si="120"/>
        <v>0</v>
      </c>
      <c r="AZ398" s="232">
        <f t="shared" si="121"/>
        <v>0</v>
      </c>
    </row>
    <row r="399" spans="1:52">
      <c r="A399" s="23" t="str">
        <f>C399&amp;"x"&amp;TEXT(COUNTIF(C$5:C398,C399)+1,0)</f>
        <v>x1</v>
      </c>
      <c r="B399" s="24" t="str">
        <f>D399&amp;"x"&amp;TEXT(COUNTIF(D$5:D398,D399)+1,0)</f>
        <v>x1</v>
      </c>
      <c r="C399" s="25"/>
      <c r="D399" s="25"/>
      <c r="E399" s="130"/>
      <c r="F399" s="25"/>
      <c r="G399" s="188"/>
      <c r="H399" s="188"/>
      <c r="I399" s="188"/>
      <c r="J399" s="156"/>
      <c r="K399" s="130"/>
      <c r="L399" s="26"/>
      <c r="M399" s="281" t="str">
        <f t="shared" si="106"/>
        <v>0</v>
      </c>
      <c r="N399" s="26"/>
      <c r="O399" s="186" t="str">
        <f t="shared" si="107"/>
        <v>0</v>
      </c>
      <c r="P399" s="26"/>
      <c r="Q399" s="26"/>
      <c r="R399" s="270"/>
      <c r="S399" s="282" t="str">
        <f t="shared" si="108"/>
        <v/>
      </c>
      <c r="T399" s="153"/>
      <c r="U399" s="27"/>
      <c r="V399" s="27"/>
      <c r="W399" s="271"/>
      <c r="X399" s="27"/>
      <c r="Y399" s="279"/>
      <c r="Z399" s="275" t="str">
        <f t="shared" si="109"/>
        <v/>
      </c>
      <c r="AA399" s="276"/>
      <c r="AB399" s="276"/>
      <c r="AC399" s="276"/>
      <c r="AD399" s="276"/>
      <c r="AE399" s="276"/>
      <c r="AF399" s="277" t="str">
        <f t="shared" si="110"/>
        <v>NCX19J3</v>
      </c>
      <c r="AG399" s="277" t="str">
        <f t="shared" si="111"/>
        <v>NCX19J3</v>
      </c>
      <c r="AH399" s="277" t="str">
        <f t="shared" si="112"/>
        <v/>
      </c>
      <c r="AI399" s="277" t="str">
        <f t="shared" si="113"/>
        <v/>
      </c>
      <c r="AJ399" s="277" t="str">
        <f t="shared" si="114"/>
        <v/>
      </c>
      <c r="AK399" s="277" t="str">
        <f t="shared" si="115"/>
        <v/>
      </c>
      <c r="AL399" s="100"/>
      <c r="AT399" s="227" t="str">
        <f t="shared" si="116"/>
        <v/>
      </c>
      <c r="AU399" s="227" t="str">
        <f t="shared" si="117"/>
        <v/>
      </c>
      <c r="AW399" s="232">
        <f t="shared" si="118"/>
        <v>0</v>
      </c>
      <c r="AX399" s="232">
        <f t="shared" si="119"/>
        <v>0</v>
      </c>
      <c r="AY399" s="232">
        <f t="shared" si="120"/>
        <v>0</v>
      </c>
      <c r="AZ399" s="232">
        <f t="shared" si="121"/>
        <v>0</v>
      </c>
    </row>
    <row r="400" spans="1:52">
      <c r="A400" s="23" t="str">
        <f>C400&amp;"x"&amp;TEXT(COUNTIF(C$5:C399,C400)+1,0)</f>
        <v>x1</v>
      </c>
      <c r="B400" s="24" t="str">
        <f>D400&amp;"x"&amp;TEXT(COUNTIF(D$5:D399,D400)+1,0)</f>
        <v>x1</v>
      </c>
      <c r="C400" s="25"/>
      <c r="D400" s="25"/>
      <c r="E400" s="130"/>
      <c r="F400" s="25"/>
      <c r="G400" s="188"/>
      <c r="H400" s="188"/>
      <c r="I400" s="188"/>
      <c r="J400" s="156"/>
      <c r="K400" s="130"/>
      <c r="L400" s="26"/>
      <c r="M400" s="281" t="str">
        <f t="shared" si="106"/>
        <v>0</v>
      </c>
      <c r="N400" s="26"/>
      <c r="O400" s="186" t="str">
        <f t="shared" si="107"/>
        <v>0</v>
      </c>
      <c r="P400" s="26"/>
      <c r="Q400" s="26"/>
      <c r="R400" s="270"/>
      <c r="S400" s="282" t="str">
        <f t="shared" si="108"/>
        <v/>
      </c>
      <c r="T400" s="153"/>
      <c r="U400" s="27"/>
      <c r="V400" s="27"/>
      <c r="W400" s="271"/>
      <c r="X400" s="27"/>
      <c r="Y400" s="279"/>
      <c r="Z400" s="275" t="str">
        <f t="shared" si="109"/>
        <v/>
      </c>
      <c r="AA400" s="276"/>
      <c r="AB400" s="276"/>
      <c r="AC400" s="276"/>
      <c r="AD400" s="276"/>
      <c r="AE400" s="276"/>
      <c r="AF400" s="277" t="str">
        <f t="shared" si="110"/>
        <v>NCX19J3</v>
      </c>
      <c r="AG400" s="277" t="str">
        <f t="shared" si="111"/>
        <v>NCX19J3</v>
      </c>
      <c r="AH400" s="277" t="str">
        <f t="shared" si="112"/>
        <v/>
      </c>
      <c r="AI400" s="277" t="str">
        <f t="shared" si="113"/>
        <v/>
      </c>
      <c r="AJ400" s="277" t="str">
        <f t="shared" si="114"/>
        <v/>
      </c>
      <c r="AK400" s="277" t="str">
        <f t="shared" si="115"/>
        <v/>
      </c>
      <c r="AL400" s="100"/>
      <c r="AT400" s="227" t="str">
        <f t="shared" si="116"/>
        <v/>
      </c>
      <c r="AU400" s="227" t="str">
        <f t="shared" si="117"/>
        <v/>
      </c>
      <c r="AW400" s="232">
        <f t="shared" si="118"/>
        <v>0</v>
      </c>
      <c r="AX400" s="232">
        <f t="shared" si="119"/>
        <v>0</v>
      </c>
      <c r="AY400" s="232">
        <f t="shared" si="120"/>
        <v>0</v>
      </c>
      <c r="AZ400" s="232">
        <f t="shared" si="121"/>
        <v>0</v>
      </c>
    </row>
    <row r="401" spans="1:52">
      <c r="A401" s="23" t="str">
        <f>C401&amp;"x"&amp;TEXT(COUNTIF(C$5:C400,C401)+1,0)</f>
        <v>x1</v>
      </c>
      <c r="B401" s="24" t="str">
        <f>D401&amp;"x"&amp;TEXT(COUNTIF(D$5:D400,D401)+1,0)</f>
        <v>x1</v>
      </c>
      <c r="C401" s="25"/>
      <c r="D401" s="25"/>
      <c r="E401" s="130"/>
      <c r="F401" s="25"/>
      <c r="G401" s="188"/>
      <c r="H401" s="188"/>
      <c r="I401" s="188"/>
      <c r="J401" s="156"/>
      <c r="K401" s="130"/>
      <c r="L401" s="26"/>
      <c r="M401" s="281" t="str">
        <f t="shared" si="106"/>
        <v>0</v>
      </c>
      <c r="N401" s="26"/>
      <c r="O401" s="186" t="str">
        <f t="shared" si="107"/>
        <v>0</v>
      </c>
      <c r="P401" s="26"/>
      <c r="Q401" s="26"/>
      <c r="R401" s="270"/>
      <c r="S401" s="282" t="str">
        <f t="shared" si="108"/>
        <v/>
      </c>
      <c r="T401" s="153"/>
      <c r="U401" s="27"/>
      <c r="V401" s="27"/>
      <c r="W401" s="271"/>
      <c r="X401" s="27"/>
      <c r="Y401" s="279"/>
      <c r="Z401" s="275" t="str">
        <f t="shared" si="109"/>
        <v/>
      </c>
      <c r="AA401" s="276"/>
      <c r="AB401" s="276"/>
      <c r="AC401" s="276"/>
      <c r="AD401" s="276"/>
      <c r="AE401" s="276"/>
      <c r="AF401" s="277" t="str">
        <f t="shared" si="110"/>
        <v>NCX19J3</v>
      </c>
      <c r="AG401" s="277" t="str">
        <f t="shared" si="111"/>
        <v>NCX19J3</v>
      </c>
      <c r="AH401" s="277" t="str">
        <f t="shared" si="112"/>
        <v/>
      </c>
      <c r="AI401" s="277" t="str">
        <f t="shared" si="113"/>
        <v/>
      </c>
      <c r="AJ401" s="277" t="str">
        <f t="shared" si="114"/>
        <v/>
      </c>
      <c r="AK401" s="277" t="str">
        <f t="shared" si="115"/>
        <v/>
      </c>
      <c r="AL401" s="100"/>
      <c r="AT401" s="227" t="str">
        <f t="shared" si="116"/>
        <v/>
      </c>
      <c r="AU401" s="227" t="str">
        <f t="shared" si="117"/>
        <v/>
      </c>
      <c r="AW401" s="232">
        <f t="shared" si="118"/>
        <v>0</v>
      </c>
      <c r="AX401" s="232">
        <f t="shared" si="119"/>
        <v>0</v>
      </c>
      <c r="AY401" s="232">
        <f t="shared" si="120"/>
        <v>0</v>
      </c>
      <c r="AZ401" s="232">
        <f t="shared" si="121"/>
        <v>0</v>
      </c>
    </row>
    <row r="402" spans="1:52">
      <c r="A402" s="23" t="str">
        <f>C402&amp;"x"&amp;TEXT(COUNTIF(C$5:C401,C402)+1,0)</f>
        <v>x1</v>
      </c>
      <c r="B402" s="24" t="str">
        <f>D402&amp;"x"&amp;TEXT(COUNTIF(D$5:D401,D402)+1,0)</f>
        <v>x1</v>
      </c>
      <c r="C402" s="25"/>
      <c r="D402" s="25"/>
      <c r="E402" s="130"/>
      <c r="F402" s="25"/>
      <c r="G402" s="188"/>
      <c r="H402" s="188"/>
      <c r="I402" s="188"/>
      <c r="J402" s="156"/>
      <c r="K402" s="130"/>
      <c r="L402" s="26"/>
      <c r="M402" s="281" t="str">
        <f t="shared" si="106"/>
        <v>0</v>
      </c>
      <c r="N402" s="26"/>
      <c r="O402" s="186" t="str">
        <f t="shared" si="107"/>
        <v>0</v>
      </c>
      <c r="P402" s="26"/>
      <c r="Q402" s="26"/>
      <c r="R402" s="270"/>
      <c r="S402" s="282" t="str">
        <f t="shared" si="108"/>
        <v/>
      </c>
      <c r="T402" s="153"/>
      <c r="U402" s="27"/>
      <c r="V402" s="27"/>
      <c r="W402" s="271"/>
      <c r="X402" s="27"/>
      <c r="Y402" s="279"/>
      <c r="Z402" s="275" t="str">
        <f t="shared" si="109"/>
        <v/>
      </c>
      <c r="AA402" s="276"/>
      <c r="AB402" s="276"/>
      <c r="AC402" s="276"/>
      <c r="AD402" s="276"/>
      <c r="AE402" s="276"/>
      <c r="AF402" s="277" t="str">
        <f t="shared" si="110"/>
        <v>NCX19J3</v>
      </c>
      <c r="AG402" s="277" t="str">
        <f t="shared" si="111"/>
        <v>NCX19J3</v>
      </c>
      <c r="AH402" s="277" t="str">
        <f t="shared" si="112"/>
        <v/>
      </c>
      <c r="AI402" s="277" t="str">
        <f t="shared" si="113"/>
        <v/>
      </c>
      <c r="AJ402" s="277" t="str">
        <f t="shared" si="114"/>
        <v/>
      </c>
      <c r="AK402" s="277" t="str">
        <f t="shared" si="115"/>
        <v/>
      </c>
      <c r="AL402" s="100"/>
      <c r="AT402" s="227" t="str">
        <f t="shared" si="116"/>
        <v/>
      </c>
      <c r="AU402" s="227" t="str">
        <f t="shared" si="117"/>
        <v/>
      </c>
      <c r="AW402" s="232">
        <f t="shared" si="118"/>
        <v>0</v>
      </c>
      <c r="AX402" s="232">
        <f t="shared" si="119"/>
        <v>0</v>
      </c>
      <c r="AY402" s="232">
        <f t="shared" si="120"/>
        <v>0</v>
      </c>
      <c r="AZ402" s="232">
        <f t="shared" si="121"/>
        <v>0</v>
      </c>
    </row>
    <row r="403" spans="1:52">
      <c r="A403" s="23" t="str">
        <f>C403&amp;"x"&amp;TEXT(COUNTIF(C$5:C402,C403)+1,0)</f>
        <v>x1</v>
      </c>
      <c r="B403" s="24" t="str">
        <f>D403&amp;"x"&amp;TEXT(COUNTIF(D$5:D402,D403)+1,0)</f>
        <v>x1</v>
      </c>
      <c r="C403" s="25"/>
      <c r="D403" s="25"/>
      <c r="E403" s="130"/>
      <c r="F403" s="25"/>
      <c r="G403" s="188"/>
      <c r="H403" s="188"/>
      <c r="I403" s="188"/>
      <c r="J403" s="156"/>
      <c r="K403" s="130"/>
      <c r="L403" s="26"/>
      <c r="M403" s="281" t="str">
        <f t="shared" si="106"/>
        <v>0</v>
      </c>
      <c r="N403" s="26"/>
      <c r="O403" s="186" t="str">
        <f t="shared" si="107"/>
        <v>0</v>
      </c>
      <c r="P403" s="26"/>
      <c r="Q403" s="26"/>
      <c r="R403" s="270"/>
      <c r="S403" s="282" t="str">
        <f t="shared" si="108"/>
        <v/>
      </c>
      <c r="T403" s="153"/>
      <c r="U403" s="27"/>
      <c r="V403" s="27"/>
      <c r="W403" s="271"/>
      <c r="X403" s="27"/>
      <c r="Y403" s="279"/>
      <c r="Z403" s="275" t="str">
        <f t="shared" si="109"/>
        <v/>
      </c>
      <c r="AA403" s="276"/>
      <c r="AB403" s="276"/>
      <c r="AC403" s="276"/>
      <c r="AD403" s="276"/>
      <c r="AE403" s="276"/>
      <c r="AF403" s="277" t="str">
        <f t="shared" si="110"/>
        <v>NCX19J3</v>
      </c>
      <c r="AG403" s="277" t="str">
        <f t="shared" si="111"/>
        <v>NCX19J3</v>
      </c>
      <c r="AH403" s="277" t="str">
        <f t="shared" si="112"/>
        <v/>
      </c>
      <c r="AI403" s="277" t="str">
        <f t="shared" si="113"/>
        <v/>
      </c>
      <c r="AJ403" s="277" t="str">
        <f t="shared" si="114"/>
        <v/>
      </c>
      <c r="AK403" s="277" t="str">
        <f t="shared" si="115"/>
        <v/>
      </c>
      <c r="AL403" s="100"/>
      <c r="AT403" s="227" t="str">
        <f t="shared" si="116"/>
        <v/>
      </c>
      <c r="AU403" s="227" t="str">
        <f t="shared" si="117"/>
        <v/>
      </c>
      <c r="AW403" s="232">
        <f t="shared" si="118"/>
        <v>0</v>
      </c>
      <c r="AX403" s="232">
        <f t="shared" si="119"/>
        <v>0</v>
      </c>
      <c r="AY403" s="232">
        <f t="shared" si="120"/>
        <v>0</v>
      </c>
      <c r="AZ403" s="232">
        <f t="shared" si="121"/>
        <v>0</v>
      </c>
    </row>
    <row r="404" spans="1:52">
      <c r="A404" s="23" t="str">
        <f>C404&amp;"x"&amp;TEXT(COUNTIF(C$5:C403,C404)+1,0)</f>
        <v>x1</v>
      </c>
      <c r="B404" s="24" t="str">
        <f>D404&amp;"x"&amp;TEXT(COUNTIF(D$5:D403,D404)+1,0)</f>
        <v>x1</v>
      </c>
      <c r="C404" s="25"/>
      <c r="D404" s="25"/>
      <c r="E404" s="130"/>
      <c r="F404" s="25"/>
      <c r="G404" s="188"/>
      <c r="H404" s="188"/>
      <c r="I404" s="188"/>
      <c r="J404" s="156"/>
      <c r="K404" s="130"/>
      <c r="L404" s="26"/>
      <c r="M404" s="281" t="str">
        <f t="shared" si="106"/>
        <v>0</v>
      </c>
      <c r="N404" s="26"/>
      <c r="O404" s="186" t="str">
        <f t="shared" si="107"/>
        <v>0</v>
      </c>
      <c r="P404" s="26"/>
      <c r="Q404" s="26"/>
      <c r="R404" s="270"/>
      <c r="S404" s="282" t="str">
        <f t="shared" si="108"/>
        <v/>
      </c>
      <c r="T404" s="153"/>
      <c r="U404" s="27"/>
      <c r="V404" s="27"/>
      <c r="W404" s="271"/>
      <c r="X404" s="27"/>
      <c r="Y404" s="279"/>
      <c r="Z404" s="275" t="str">
        <f t="shared" si="109"/>
        <v/>
      </c>
      <c r="AA404" s="276"/>
      <c r="AB404" s="276"/>
      <c r="AC404" s="276"/>
      <c r="AD404" s="276"/>
      <c r="AE404" s="276"/>
      <c r="AF404" s="277" t="str">
        <f t="shared" si="110"/>
        <v>NCX19J3</v>
      </c>
      <c r="AG404" s="277" t="str">
        <f t="shared" si="111"/>
        <v>NCX19J3</v>
      </c>
      <c r="AH404" s="277" t="str">
        <f t="shared" si="112"/>
        <v/>
      </c>
      <c r="AI404" s="277" t="str">
        <f t="shared" si="113"/>
        <v/>
      </c>
      <c r="AJ404" s="277" t="str">
        <f t="shared" si="114"/>
        <v/>
      </c>
      <c r="AK404" s="277" t="str">
        <f t="shared" si="115"/>
        <v/>
      </c>
      <c r="AL404" s="100"/>
      <c r="AT404" s="227" t="str">
        <f t="shared" si="116"/>
        <v/>
      </c>
      <c r="AU404" s="227" t="str">
        <f t="shared" si="117"/>
        <v/>
      </c>
      <c r="AW404" s="232">
        <f t="shared" si="118"/>
        <v>0</v>
      </c>
      <c r="AX404" s="232">
        <f t="shared" si="119"/>
        <v>0</v>
      </c>
      <c r="AY404" s="232">
        <f t="shared" si="120"/>
        <v>0</v>
      </c>
      <c r="AZ404" s="232">
        <f t="shared" si="121"/>
        <v>0</v>
      </c>
    </row>
    <row r="405" spans="1:52">
      <c r="A405" s="23" t="str">
        <f>C405&amp;"x"&amp;TEXT(COUNTIF(C$5:C404,C405)+1,0)</f>
        <v>x1</v>
      </c>
      <c r="B405" s="24" t="str">
        <f>D405&amp;"x"&amp;TEXT(COUNTIF(D$5:D404,D405)+1,0)</f>
        <v>x1</v>
      </c>
      <c r="C405" s="25"/>
      <c r="D405" s="25"/>
      <c r="E405" s="130"/>
      <c r="F405" s="25"/>
      <c r="G405" s="188"/>
      <c r="H405" s="188"/>
      <c r="I405" s="188"/>
      <c r="J405" s="156"/>
      <c r="K405" s="130"/>
      <c r="L405" s="26"/>
      <c r="M405" s="281" t="str">
        <f t="shared" si="106"/>
        <v>0</v>
      </c>
      <c r="N405" s="26"/>
      <c r="O405" s="186" t="str">
        <f t="shared" si="107"/>
        <v>0</v>
      </c>
      <c r="P405" s="26"/>
      <c r="Q405" s="26"/>
      <c r="R405" s="270"/>
      <c r="S405" s="282" t="str">
        <f t="shared" si="108"/>
        <v/>
      </c>
      <c r="T405" s="153"/>
      <c r="U405" s="27"/>
      <c r="V405" s="27"/>
      <c r="W405" s="271"/>
      <c r="X405" s="27"/>
      <c r="Y405" s="279"/>
      <c r="Z405" s="275" t="str">
        <f t="shared" si="109"/>
        <v/>
      </c>
      <c r="AA405" s="276"/>
      <c r="AB405" s="276"/>
      <c r="AC405" s="276"/>
      <c r="AD405" s="276"/>
      <c r="AE405" s="276"/>
      <c r="AF405" s="277" t="str">
        <f t="shared" si="110"/>
        <v>NCX19J3</v>
      </c>
      <c r="AG405" s="277" t="str">
        <f t="shared" si="111"/>
        <v>NCX19J3</v>
      </c>
      <c r="AH405" s="277" t="str">
        <f t="shared" si="112"/>
        <v/>
      </c>
      <c r="AI405" s="277" t="str">
        <f t="shared" si="113"/>
        <v/>
      </c>
      <c r="AJ405" s="277" t="str">
        <f t="shared" si="114"/>
        <v/>
      </c>
      <c r="AK405" s="277" t="str">
        <f t="shared" si="115"/>
        <v/>
      </c>
      <c r="AL405" s="100"/>
      <c r="AT405" s="227" t="str">
        <f t="shared" si="116"/>
        <v/>
      </c>
      <c r="AU405" s="227" t="str">
        <f t="shared" si="117"/>
        <v/>
      </c>
      <c r="AW405" s="232">
        <f t="shared" si="118"/>
        <v>0</v>
      </c>
      <c r="AX405" s="232">
        <f t="shared" si="119"/>
        <v>0</v>
      </c>
      <c r="AY405" s="232">
        <f t="shared" si="120"/>
        <v>0</v>
      </c>
      <c r="AZ405" s="232">
        <f t="shared" si="121"/>
        <v>0</v>
      </c>
    </row>
    <row r="406" spans="1:52">
      <c r="A406" s="23" t="str">
        <f>C406&amp;"x"&amp;TEXT(COUNTIF(C$5:C405,C406)+1,0)</f>
        <v>x1</v>
      </c>
      <c r="B406" s="24" t="str">
        <f>D406&amp;"x"&amp;TEXT(COUNTIF(D$5:D405,D406)+1,0)</f>
        <v>x1</v>
      </c>
      <c r="C406" s="25"/>
      <c r="D406" s="25"/>
      <c r="E406" s="130"/>
      <c r="F406" s="25"/>
      <c r="G406" s="188"/>
      <c r="H406" s="188"/>
      <c r="I406" s="188"/>
      <c r="J406" s="156"/>
      <c r="K406" s="130"/>
      <c r="L406" s="26"/>
      <c r="M406" s="281" t="str">
        <f t="shared" si="106"/>
        <v>0</v>
      </c>
      <c r="N406" s="26"/>
      <c r="O406" s="186" t="str">
        <f t="shared" si="107"/>
        <v>0</v>
      </c>
      <c r="P406" s="26"/>
      <c r="Q406" s="26"/>
      <c r="R406" s="270"/>
      <c r="S406" s="282" t="str">
        <f t="shared" si="108"/>
        <v/>
      </c>
      <c r="T406" s="153"/>
      <c r="U406" s="27"/>
      <c r="V406" s="27"/>
      <c r="W406" s="271"/>
      <c r="X406" s="27"/>
      <c r="Y406" s="279"/>
      <c r="Z406" s="275" t="str">
        <f t="shared" si="109"/>
        <v/>
      </c>
      <c r="AA406" s="276"/>
      <c r="AB406" s="276"/>
      <c r="AC406" s="276"/>
      <c r="AD406" s="276"/>
      <c r="AE406" s="276"/>
      <c r="AF406" s="277" t="str">
        <f t="shared" si="110"/>
        <v>NCX19J3</v>
      </c>
      <c r="AG406" s="277" t="str">
        <f t="shared" si="111"/>
        <v>NCX19J3</v>
      </c>
      <c r="AH406" s="277" t="str">
        <f t="shared" si="112"/>
        <v/>
      </c>
      <c r="AI406" s="277" t="str">
        <f t="shared" si="113"/>
        <v/>
      </c>
      <c r="AJ406" s="277" t="str">
        <f t="shared" si="114"/>
        <v/>
      </c>
      <c r="AK406" s="277" t="str">
        <f t="shared" si="115"/>
        <v/>
      </c>
      <c r="AL406" s="100"/>
      <c r="AT406" s="227" t="str">
        <f t="shared" si="116"/>
        <v/>
      </c>
      <c r="AU406" s="227" t="str">
        <f t="shared" si="117"/>
        <v/>
      </c>
      <c r="AW406" s="232">
        <f t="shared" si="118"/>
        <v>0</v>
      </c>
      <c r="AX406" s="232">
        <f t="shared" si="119"/>
        <v>0</v>
      </c>
      <c r="AY406" s="232">
        <f t="shared" si="120"/>
        <v>0</v>
      </c>
      <c r="AZ406" s="232">
        <f t="shared" si="121"/>
        <v>0</v>
      </c>
    </row>
    <row r="407" spans="1:52">
      <c r="A407" s="23" t="str">
        <f>C407&amp;"x"&amp;TEXT(COUNTIF(C$5:C406,C407)+1,0)</f>
        <v>x1</v>
      </c>
      <c r="B407" s="24" t="str">
        <f>D407&amp;"x"&amp;TEXT(COUNTIF(D$5:D406,D407)+1,0)</f>
        <v>x1</v>
      </c>
      <c r="C407" s="25"/>
      <c r="D407" s="25"/>
      <c r="E407" s="130"/>
      <c r="F407" s="25"/>
      <c r="G407" s="188"/>
      <c r="H407" s="188"/>
      <c r="I407" s="188"/>
      <c r="J407" s="156"/>
      <c r="K407" s="130"/>
      <c r="L407" s="26"/>
      <c r="M407" s="281" t="str">
        <f t="shared" si="106"/>
        <v>0</v>
      </c>
      <c r="N407" s="26"/>
      <c r="O407" s="186" t="str">
        <f t="shared" si="107"/>
        <v>0</v>
      </c>
      <c r="P407" s="26"/>
      <c r="Q407" s="26"/>
      <c r="R407" s="270"/>
      <c r="S407" s="282" t="str">
        <f t="shared" si="108"/>
        <v/>
      </c>
      <c r="T407" s="153"/>
      <c r="U407" s="27"/>
      <c r="V407" s="27"/>
      <c r="W407" s="271"/>
      <c r="X407" s="27"/>
      <c r="Y407" s="279"/>
      <c r="Z407" s="275" t="str">
        <f t="shared" si="109"/>
        <v/>
      </c>
      <c r="AA407" s="276"/>
      <c r="AB407" s="276"/>
      <c r="AC407" s="276"/>
      <c r="AD407" s="276"/>
      <c r="AE407" s="276"/>
      <c r="AF407" s="277" t="str">
        <f t="shared" si="110"/>
        <v>NCX19J3</v>
      </c>
      <c r="AG407" s="277" t="str">
        <f t="shared" si="111"/>
        <v>NCX19J3</v>
      </c>
      <c r="AH407" s="277" t="str">
        <f t="shared" si="112"/>
        <v/>
      </c>
      <c r="AI407" s="277" t="str">
        <f t="shared" si="113"/>
        <v/>
      </c>
      <c r="AJ407" s="277" t="str">
        <f t="shared" si="114"/>
        <v/>
      </c>
      <c r="AK407" s="277" t="str">
        <f t="shared" si="115"/>
        <v/>
      </c>
      <c r="AL407" s="100"/>
      <c r="AT407" s="227" t="str">
        <f t="shared" si="116"/>
        <v/>
      </c>
      <c r="AU407" s="227" t="str">
        <f t="shared" si="117"/>
        <v/>
      </c>
      <c r="AW407" s="232">
        <f t="shared" si="118"/>
        <v>0</v>
      </c>
      <c r="AX407" s="232">
        <f t="shared" si="119"/>
        <v>0</v>
      </c>
      <c r="AY407" s="232">
        <f t="shared" si="120"/>
        <v>0</v>
      </c>
      <c r="AZ407" s="232">
        <f t="shared" si="121"/>
        <v>0</v>
      </c>
    </row>
    <row r="408" spans="1:52">
      <c r="A408" s="23" t="str">
        <f>C408&amp;"x"&amp;TEXT(COUNTIF(C$5:C407,C408)+1,0)</f>
        <v>x1</v>
      </c>
      <c r="B408" s="24" t="str">
        <f>D408&amp;"x"&amp;TEXT(COUNTIF(D$5:D407,D408)+1,0)</f>
        <v>x1</v>
      </c>
      <c r="C408" s="25"/>
      <c r="D408" s="25"/>
      <c r="E408" s="130"/>
      <c r="F408" s="25"/>
      <c r="G408" s="188"/>
      <c r="H408" s="188"/>
      <c r="I408" s="188"/>
      <c r="J408" s="156"/>
      <c r="K408" s="130"/>
      <c r="L408" s="26"/>
      <c r="M408" s="281" t="str">
        <f t="shared" si="106"/>
        <v>0</v>
      </c>
      <c r="N408" s="26"/>
      <c r="O408" s="186" t="str">
        <f t="shared" si="107"/>
        <v>0</v>
      </c>
      <c r="P408" s="26"/>
      <c r="Q408" s="26"/>
      <c r="R408" s="270"/>
      <c r="S408" s="282" t="str">
        <f t="shared" si="108"/>
        <v/>
      </c>
      <c r="T408" s="153"/>
      <c r="U408" s="27"/>
      <c r="V408" s="27"/>
      <c r="W408" s="271"/>
      <c r="X408" s="27"/>
      <c r="Y408" s="279"/>
      <c r="Z408" s="275" t="str">
        <f t="shared" si="109"/>
        <v/>
      </c>
      <c r="AA408" s="276"/>
      <c r="AB408" s="276"/>
      <c r="AC408" s="276"/>
      <c r="AD408" s="276"/>
      <c r="AE408" s="276"/>
      <c r="AF408" s="277" t="str">
        <f t="shared" si="110"/>
        <v>NCX19J3</v>
      </c>
      <c r="AG408" s="277" t="str">
        <f t="shared" si="111"/>
        <v>NCX19J3</v>
      </c>
      <c r="AH408" s="277" t="str">
        <f t="shared" si="112"/>
        <v/>
      </c>
      <c r="AI408" s="277" t="str">
        <f t="shared" si="113"/>
        <v/>
      </c>
      <c r="AJ408" s="277" t="str">
        <f t="shared" si="114"/>
        <v/>
      </c>
      <c r="AK408" s="277" t="str">
        <f t="shared" si="115"/>
        <v/>
      </c>
      <c r="AL408" s="100"/>
      <c r="AT408" s="227" t="str">
        <f t="shared" si="116"/>
        <v/>
      </c>
      <c r="AU408" s="227" t="str">
        <f t="shared" si="117"/>
        <v/>
      </c>
      <c r="AW408" s="232">
        <f t="shared" si="118"/>
        <v>0</v>
      </c>
      <c r="AX408" s="232">
        <f t="shared" si="119"/>
        <v>0</v>
      </c>
      <c r="AY408" s="232">
        <f t="shared" si="120"/>
        <v>0</v>
      </c>
      <c r="AZ408" s="232">
        <f t="shared" si="121"/>
        <v>0</v>
      </c>
    </row>
    <row r="409" spans="1:52">
      <c r="A409" s="23" t="str">
        <f>C409&amp;"x"&amp;TEXT(COUNTIF(C$5:C408,C409)+1,0)</f>
        <v>x1</v>
      </c>
      <c r="B409" s="24" t="str">
        <f>D409&amp;"x"&amp;TEXT(COUNTIF(D$5:D408,D409)+1,0)</f>
        <v>x1</v>
      </c>
      <c r="C409" s="25"/>
      <c r="D409" s="25"/>
      <c r="E409" s="130"/>
      <c r="F409" s="25"/>
      <c r="G409" s="188"/>
      <c r="H409" s="188"/>
      <c r="I409" s="188"/>
      <c r="J409" s="156"/>
      <c r="K409" s="130"/>
      <c r="L409" s="26"/>
      <c r="M409" s="281" t="str">
        <f t="shared" si="106"/>
        <v>0</v>
      </c>
      <c r="N409" s="26"/>
      <c r="O409" s="186" t="str">
        <f t="shared" si="107"/>
        <v>0</v>
      </c>
      <c r="P409" s="26"/>
      <c r="Q409" s="26"/>
      <c r="R409" s="270"/>
      <c r="S409" s="282" t="str">
        <f t="shared" si="108"/>
        <v/>
      </c>
      <c r="T409" s="153"/>
      <c r="U409" s="27"/>
      <c r="V409" s="27"/>
      <c r="W409" s="271"/>
      <c r="X409" s="27"/>
      <c r="Y409" s="279"/>
      <c r="Z409" s="275" t="str">
        <f t="shared" si="109"/>
        <v/>
      </c>
      <c r="AA409" s="276"/>
      <c r="AB409" s="276"/>
      <c r="AC409" s="276"/>
      <c r="AD409" s="276"/>
      <c r="AE409" s="276"/>
      <c r="AF409" s="277" t="str">
        <f t="shared" si="110"/>
        <v>NCX19J3</v>
      </c>
      <c r="AG409" s="277" t="str">
        <f t="shared" si="111"/>
        <v>NCX19J3</v>
      </c>
      <c r="AH409" s="277" t="str">
        <f t="shared" si="112"/>
        <v/>
      </c>
      <c r="AI409" s="277" t="str">
        <f t="shared" si="113"/>
        <v/>
      </c>
      <c r="AJ409" s="277" t="str">
        <f t="shared" si="114"/>
        <v/>
      </c>
      <c r="AK409" s="277" t="str">
        <f t="shared" si="115"/>
        <v/>
      </c>
      <c r="AL409" s="100"/>
      <c r="AT409" s="227" t="str">
        <f t="shared" si="116"/>
        <v/>
      </c>
      <c r="AU409" s="227" t="str">
        <f t="shared" si="117"/>
        <v/>
      </c>
      <c r="AW409" s="232">
        <f t="shared" si="118"/>
        <v>0</v>
      </c>
      <c r="AX409" s="232">
        <f t="shared" si="119"/>
        <v>0</v>
      </c>
      <c r="AY409" s="232">
        <f t="shared" si="120"/>
        <v>0</v>
      </c>
      <c r="AZ409" s="232">
        <f t="shared" si="121"/>
        <v>0</v>
      </c>
    </row>
    <row r="410" spans="1:52">
      <c r="A410" s="23" t="str">
        <f>C410&amp;"x"&amp;TEXT(COUNTIF(C$5:C409,C410)+1,0)</f>
        <v>x1</v>
      </c>
      <c r="B410" s="24" t="str">
        <f>D410&amp;"x"&amp;TEXT(COUNTIF(D$5:D409,D410)+1,0)</f>
        <v>x1</v>
      </c>
      <c r="C410" s="25"/>
      <c r="D410" s="25"/>
      <c r="E410" s="130"/>
      <c r="F410" s="25"/>
      <c r="G410" s="188"/>
      <c r="H410" s="188"/>
      <c r="I410" s="188"/>
      <c r="J410" s="156"/>
      <c r="K410" s="130"/>
      <c r="L410" s="26"/>
      <c r="M410" s="281" t="str">
        <f t="shared" si="106"/>
        <v>0</v>
      </c>
      <c r="N410" s="26"/>
      <c r="O410" s="186" t="str">
        <f t="shared" si="107"/>
        <v>0</v>
      </c>
      <c r="P410" s="26"/>
      <c r="Q410" s="26"/>
      <c r="R410" s="270"/>
      <c r="S410" s="282" t="str">
        <f t="shared" si="108"/>
        <v/>
      </c>
      <c r="T410" s="153"/>
      <c r="U410" s="27"/>
      <c r="V410" s="27"/>
      <c r="W410" s="271"/>
      <c r="X410" s="27"/>
      <c r="Y410" s="279"/>
      <c r="Z410" s="275" t="str">
        <f t="shared" si="109"/>
        <v/>
      </c>
      <c r="AA410" s="276"/>
      <c r="AB410" s="276"/>
      <c r="AC410" s="276"/>
      <c r="AD410" s="276"/>
      <c r="AE410" s="276"/>
      <c r="AF410" s="277" t="str">
        <f t="shared" si="110"/>
        <v>NCX19J3</v>
      </c>
      <c r="AG410" s="277" t="str">
        <f t="shared" si="111"/>
        <v>NCX19J3</v>
      </c>
      <c r="AH410" s="277" t="str">
        <f t="shared" si="112"/>
        <v/>
      </c>
      <c r="AI410" s="277" t="str">
        <f t="shared" si="113"/>
        <v/>
      </c>
      <c r="AJ410" s="277" t="str">
        <f t="shared" si="114"/>
        <v/>
      </c>
      <c r="AK410" s="277" t="str">
        <f t="shared" si="115"/>
        <v/>
      </c>
      <c r="AL410" s="100"/>
      <c r="AT410" s="227" t="str">
        <f t="shared" si="116"/>
        <v/>
      </c>
      <c r="AU410" s="227" t="str">
        <f t="shared" si="117"/>
        <v/>
      </c>
      <c r="AW410" s="232">
        <f t="shared" si="118"/>
        <v>0</v>
      </c>
      <c r="AX410" s="232">
        <f t="shared" si="119"/>
        <v>0</v>
      </c>
      <c r="AY410" s="232">
        <f t="shared" si="120"/>
        <v>0</v>
      </c>
      <c r="AZ410" s="232">
        <f t="shared" si="121"/>
        <v>0</v>
      </c>
    </row>
    <row r="411" spans="1:52">
      <c r="A411" s="23" t="str">
        <f>C411&amp;"x"&amp;TEXT(COUNTIF(C$5:C410,C411)+1,0)</f>
        <v>x1</v>
      </c>
      <c r="B411" s="24" t="str">
        <f>D411&amp;"x"&amp;TEXT(COUNTIF(D$5:D410,D411)+1,0)</f>
        <v>x1</v>
      </c>
      <c r="C411" s="25"/>
      <c r="D411" s="25"/>
      <c r="E411" s="130"/>
      <c r="F411" s="25"/>
      <c r="G411" s="188"/>
      <c r="H411" s="188"/>
      <c r="I411" s="188"/>
      <c r="J411" s="156"/>
      <c r="K411" s="130"/>
      <c r="L411" s="26"/>
      <c r="M411" s="281" t="str">
        <f t="shared" si="106"/>
        <v>0</v>
      </c>
      <c r="N411" s="26"/>
      <c r="O411" s="186" t="str">
        <f t="shared" si="107"/>
        <v>0</v>
      </c>
      <c r="P411" s="26"/>
      <c r="Q411" s="26"/>
      <c r="R411" s="270"/>
      <c r="S411" s="282" t="str">
        <f t="shared" si="108"/>
        <v/>
      </c>
      <c r="T411" s="153"/>
      <c r="U411" s="27"/>
      <c r="V411" s="27"/>
      <c r="W411" s="271"/>
      <c r="X411" s="27"/>
      <c r="Y411" s="279"/>
      <c r="Z411" s="275" t="str">
        <f t="shared" si="109"/>
        <v/>
      </c>
      <c r="AA411" s="276"/>
      <c r="AB411" s="276"/>
      <c r="AC411" s="276"/>
      <c r="AD411" s="276"/>
      <c r="AE411" s="276"/>
      <c r="AF411" s="277" t="str">
        <f t="shared" si="110"/>
        <v>NCX19J3</v>
      </c>
      <c r="AG411" s="277" t="str">
        <f t="shared" si="111"/>
        <v>NCX19J3</v>
      </c>
      <c r="AH411" s="277" t="str">
        <f t="shared" si="112"/>
        <v/>
      </c>
      <c r="AI411" s="277" t="str">
        <f t="shared" si="113"/>
        <v/>
      </c>
      <c r="AJ411" s="277" t="str">
        <f t="shared" si="114"/>
        <v/>
      </c>
      <c r="AK411" s="277" t="str">
        <f t="shared" si="115"/>
        <v/>
      </c>
      <c r="AL411" s="100"/>
      <c r="AT411" s="227" t="str">
        <f t="shared" si="116"/>
        <v/>
      </c>
      <c r="AU411" s="227" t="str">
        <f t="shared" si="117"/>
        <v/>
      </c>
      <c r="AW411" s="232">
        <f t="shared" si="118"/>
        <v>0</v>
      </c>
      <c r="AX411" s="232">
        <f t="shared" si="119"/>
        <v>0</v>
      </c>
      <c r="AY411" s="232">
        <f t="shared" si="120"/>
        <v>0</v>
      </c>
      <c r="AZ411" s="232">
        <f t="shared" si="121"/>
        <v>0</v>
      </c>
    </row>
    <row r="412" spans="1:52">
      <c r="A412" s="23" t="str">
        <f>C412&amp;"x"&amp;TEXT(COUNTIF(C$5:C411,C412)+1,0)</f>
        <v>x1</v>
      </c>
      <c r="B412" s="24" t="str">
        <f>D412&amp;"x"&amp;TEXT(COUNTIF(D$5:D411,D412)+1,0)</f>
        <v>x1</v>
      </c>
      <c r="C412" s="25"/>
      <c r="D412" s="25"/>
      <c r="E412" s="130"/>
      <c r="F412" s="25"/>
      <c r="G412" s="188"/>
      <c r="H412" s="188"/>
      <c r="I412" s="188"/>
      <c r="J412" s="156"/>
      <c r="K412" s="130"/>
      <c r="L412" s="26"/>
      <c r="M412" s="281" t="str">
        <f t="shared" si="106"/>
        <v>0</v>
      </c>
      <c r="N412" s="26"/>
      <c r="O412" s="186" t="str">
        <f t="shared" si="107"/>
        <v>0</v>
      </c>
      <c r="P412" s="26"/>
      <c r="Q412" s="26"/>
      <c r="R412" s="270"/>
      <c r="S412" s="282" t="str">
        <f t="shared" si="108"/>
        <v/>
      </c>
      <c r="T412" s="153"/>
      <c r="U412" s="27"/>
      <c r="V412" s="27"/>
      <c r="W412" s="271"/>
      <c r="X412" s="27"/>
      <c r="Y412" s="279"/>
      <c r="Z412" s="275" t="str">
        <f t="shared" si="109"/>
        <v/>
      </c>
      <c r="AA412" s="276"/>
      <c r="AB412" s="276"/>
      <c r="AC412" s="276"/>
      <c r="AD412" s="276"/>
      <c r="AE412" s="276"/>
      <c r="AF412" s="277" t="str">
        <f t="shared" si="110"/>
        <v>NCX19J3</v>
      </c>
      <c r="AG412" s="277" t="str">
        <f t="shared" si="111"/>
        <v>NCX19J3</v>
      </c>
      <c r="AH412" s="277" t="str">
        <f t="shared" si="112"/>
        <v/>
      </c>
      <c r="AI412" s="277" t="str">
        <f t="shared" si="113"/>
        <v/>
      </c>
      <c r="AJ412" s="277" t="str">
        <f t="shared" si="114"/>
        <v/>
      </c>
      <c r="AK412" s="277" t="str">
        <f t="shared" si="115"/>
        <v/>
      </c>
      <c r="AL412" s="100"/>
      <c r="AT412" s="227" t="str">
        <f t="shared" si="116"/>
        <v/>
      </c>
      <c r="AU412" s="227" t="str">
        <f t="shared" si="117"/>
        <v/>
      </c>
      <c r="AW412" s="232">
        <f t="shared" si="118"/>
        <v>0</v>
      </c>
      <c r="AX412" s="232">
        <f t="shared" si="119"/>
        <v>0</v>
      </c>
      <c r="AY412" s="232">
        <f t="shared" si="120"/>
        <v>0</v>
      </c>
      <c r="AZ412" s="232">
        <f t="shared" si="121"/>
        <v>0</v>
      </c>
    </row>
    <row r="413" spans="1:52">
      <c r="A413" s="23" t="str">
        <f>C413&amp;"x"&amp;TEXT(COUNTIF(C$5:C412,C413)+1,0)</f>
        <v>x1</v>
      </c>
      <c r="B413" s="24" t="str">
        <f>D413&amp;"x"&amp;TEXT(COUNTIF(D$5:D412,D413)+1,0)</f>
        <v>x1</v>
      </c>
      <c r="C413" s="25"/>
      <c r="D413" s="25"/>
      <c r="E413" s="130"/>
      <c r="F413" s="25"/>
      <c r="G413" s="188"/>
      <c r="H413" s="188"/>
      <c r="I413" s="188"/>
      <c r="J413" s="156"/>
      <c r="K413" s="130"/>
      <c r="L413" s="26"/>
      <c r="M413" s="281" t="str">
        <f t="shared" si="106"/>
        <v>0</v>
      </c>
      <c r="N413" s="26"/>
      <c r="O413" s="186" t="str">
        <f t="shared" si="107"/>
        <v>0</v>
      </c>
      <c r="P413" s="26"/>
      <c r="Q413" s="26"/>
      <c r="R413" s="270"/>
      <c r="S413" s="282" t="str">
        <f t="shared" si="108"/>
        <v/>
      </c>
      <c r="T413" s="153"/>
      <c r="U413" s="27"/>
      <c r="V413" s="27"/>
      <c r="W413" s="271"/>
      <c r="X413" s="27"/>
      <c r="Y413" s="279"/>
      <c r="Z413" s="275" t="str">
        <f t="shared" si="109"/>
        <v/>
      </c>
      <c r="AA413" s="276"/>
      <c r="AB413" s="276"/>
      <c r="AC413" s="276"/>
      <c r="AD413" s="276"/>
      <c r="AE413" s="276"/>
      <c r="AF413" s="277" t="str">
        <f t="shared" si="110"/>
        <v>NCX19J3</v>
      </c>
      <c r="AG413" s="277" t="str">
        <f t="shared" si="111"/>
        <v>NCX19J3</v>
      </c>
      <c r="AH413" s="277" t="str">
        <f t="shared" si="112"/>
        <v/>
      </c>
      <c r="AI413" s="277" t="str">
        <f t="shared" si="113"/>
        <v/>
      </c>
      <c r="AJ413" s="277" t="str">
        <f t="shared" si="114"/>
        <v/>
      </c>
      <c r="AK413" s="277" t="str">
        <f t="shared" si="115"/>
        <v/>
      </c>
      <c r="AL413" s="100"/>
      <c r="AT413" s="227" t="str">
        <f t="shared" si="116"/>
        <v/>
      </c>
      <c r="AU413" s="227" t="str">
        <f t="shared" si="117"/>
        <v/>
      </c>
      <c r="AW413" s="232">
        <f t="shared" si="118"/>
        <v>0</v>
      </c>
      <c r="AX413" s="232">
        <f t="shared" si="119"/>
        <v>0</v>
      </c>
      <c r="AY413" s="232">
        <f t="shared" si="120"/>
        <v>0</v>
      </c>
      <c r="AZ413" s="232">
        <f t="shared" si="121"/>
        <v>0</v>
      </c>
    </row>
    <row r="414" spans="1:52">
      <c r="A414" s="23" t="str">
        <f>C414&amp;"x"&amp;TEXT(COUNTIF(C$5:C413,C414)+1,0)</f>
        <v>x1</v>
      </c>
      <c r="B414" s="24" t="str">
        <f>D414&amp;"x"&amp;TEXT(COUNTIF(D$5:D413,D414)+1,0)</f>
        <v>x1</v>
      </c>
      <c r="C414" s="25"/>
      <c r="D414" s="25"/>
      <c r="E414" s="130"/>
      <c r="F414" s="25"/>
      <c r="G414" s="188"/>
      <c r="H414" s="188"/>
      <c r="I414" s="188"/>
      <c r="J414" s="156"/>
      <c r="K414" s="130"/>
      <c r="L414" s="26"/>
      <c r="M414" s="281" t="str">
        <f t="shared" si="106"/>
        <v>0</v>
      </c>
      <c r="N414" s="26"/>
      <c r="O414" s="186" t="str">
        <f t="shared" si="107"/>
        <v>0</v>
      </c>
      <c r="P414" s="26"/>
      <c r="Q414" s="26"/>
      <c r="R414" s="270"/>
      <c r="S414" s="282" t="str">
        <f t="shared" si="108"/>
        <v/>
      </c>
      <c r="T414" s="153"/>
      <c r="U414" s="27"/>
      <c r="V414" s="27"/>
      <c r="W414" s="271"/>
      <c r="X414" s="27"/>
      <c r="Y414" s="279"/>
      <c r="Z414" s="275" t="str">
        <f t="shared" si="109"/>
        <v/>
      </c>
      <c r="AA414" s="276"/>
      <c r="AB414" s="276"/>
      <c r="AC414" s="276"/>
      <c r="AD414" s="276"/>
      <c r="AE414" s="276"/>
      <c r="AF414" s="277" t="str">
        <f t="shared" si="110"/>
        <v>NCX19J3</v>
      </c>
      <c r="AG414" s="277" t="str">
        <f t="shared" si="111"/>
        <v>NCX19J3</v>
      </c>
      <c r="AH414" s="277" t="str">
        <f t="shared" si="112"/>
        <v/>
      </c>
      <c r="AI414" s="277" t="str">
        <f t="shared" si="113"/>
        <v/>
      </c>
      <c r="AJ414" s="277" t="str">
        <f t="shared" si="114"/>
        <v/>
      </c>
      <c r="AK414" s="277" t="str">
        <f t="shared" si="115"/>
        <v/>
      </c>
      <c r="AL414" s="100"/>
      <c r="AT414" s="227" t="str">
        <f t="shared" si="116"/>
        <v/>
      </c>
      <c r="AU414" s="227" t="str">
        <f t="shared" si="117"/>
        <v/>
      </c>
      <c r="AW414" s="232">
        <f t="shared" si="118"/>
        <v>0</v>
      </c>
      <c r="AX414" s="232">
        <f t="shared" si="119"/>
        <v>0</v>
      </c>
      <c r="AY414" s="232">
        <f t="shared" si="120"/>
        <v>0</v>
      </c>
      <c r="AZ414" s="232">
        <f t="shared" si="121"/>
        <v>0</v>
      </c>
    </row>
    <row r="415" spans="1:52">
      <c r="A415" s="23" t="str">
        <f>C415&amp;"x"&amp;TEXT(COUNTIF(C$5:C414,C415)+1,0)</f>
        <v>x1</v>
      </c>
      <c r="B415" s="24" t="str">
        <f>D415&amp;"x"&amp;TEXT(COUNTIF(D$5:D414,D415)+1,0)</f>
        <v>x1</v>
      </c>
      <c r="C415" s="25"/>
      <c r="D415" s="25"/>
      <c r="E415" s="130"/>
      <c r="F415" s="25"/>
      <c r="G415" s="188"/>
      <c r="H415" s="188"/>
      <c r="I415" s="188"/>
      <c r="J415" s="156"/>
      <c r="K415" s="130"/>
      <c r="L415" s="26"/>
      <c r="M415" s="281" t="str">
        <f t="shared" si="106"/>
        <v>0</v>
      </c>
      <c r="N415" s="26"/>
      <c r="O415" s="186" t="str">
        <f t="shared" si="107"/>
        <v>0</v>
      </c>
      <c r="P415" s="26"/>
      <c r="Q415" s="26"/>
      <c r="R415" s="270"/>
      <c r="S415" s="282" t="str">
        <f t="shared" si="108"/>
        <v/>
      </c>
      <c r="T415" s="153"/>
      <c r="U415" s="27"/>
      <c r="V415" s="27"/>
      <c r="W415" s="271"/>
      <c r="X415" s="27"/>
      <c r="Y415" s="279"/>
      <c r="Z415" s="275" t="str">
        <f t="shared" si="109"/>
        <v/>
      </c>
      <c r="AA415" s="276"/>
      <c r="AB415" s="276"/>
      <c r="AC415" s="276"/>
      <c r="AD415" s="276"/>
      <c r="AE415" s="276"/>
      <c r="AF415" s="277" t="str">
        <f t="shared" si="110"/>
        <v>NCX19J3</v>
      </c>
      <c r="AG415" s="277" t="str">
        <f t="shared" si="111"/>
        <v>NCX19J3</v>
      </c>
      <c r="AH415" s="277" t="str">
        <f t="shared" si="112"/>
        <v/>
      </c>
      <c r="AI415" s="277" t="str">
        <f t="shared" si="113"/>
        <v/>
      </c>
      <c r="AJ415" s="277" t="str">
        <f t="shared" si="114"/>
        <v/>
      </c>
      <c r="AK415" s="277" t="str">
        <f t="shared" si="115"/>
        <v/>
      </c>
      <c r="AL415" s="100"/>
      <c r="AT415" s="227" t="str">
        <f t="shared" si="116"/>
        <v/>
      </c>
      <c r="AU415" s="227" t="str">
        <f t="shared" si="117"/>
        <v/>
      </c>
      <c r="AW415" s="232">
        <f t="shared" si="118"/>
        <v>0</v>
      </c>
      <c r="AX415" s="232">
        <f t="shared" si="119"/>
        <v>0</v>
      </c>
      <c r="AY415" s="232">
        <f t="shared" si="120"/>
        <v>0</v>
      </c>
      <c r="AZ415" s="232">
        <f t="shared" si="121"/>
        <v>0</v>
      </c>
    </row>
    <row r="416" spans="1:52">
      <c r="A416" s="23" t="str">
        <f>C416&amp;"x"&amp;TEXT(COUNTIF(C$5:C415,C416)+1,0)</f>
        <v>x1</v>
      </c>
      <c r="B416" s="24" t="str">
        <f>D416&amp;"x"&amp;TEXT(COUNTIF(D$5:D415,D416)+1,0)</f>
        <v>x1</v>
      </c>
      <c r="C416" s="25"/>
      <c r="D416" s="25"/>
      <c r="E416" s="130"/>
      <c r="F416" s="25"/>
      <c r="G416" s="188"/>
      <c r="H416" s="188"/>
      <c r="I416" s="188"/>
      <c r="J416" s="156"/>
      <c r="K416" s="130"/>
      <c r="L416" s="26"/>
      <c r="M416" s="281" t="str">
        <f t="shared" si="106"/>
        <v>0</v>
      </c>
      <c r="N416" s="26"/>
      <c r="O416" s="186" t="str">
        <f t="shared" si="107"/>
        <v>0</v>
      </c>
      <c r="P416" s="26"/>
      <c r="Q416" s="26"/>
      <c r="R416" s="270"/>
      <c r="S416" s="282" t="str">
        <f t="shared" si="108"/>
        <v/>
      </c>
      <c r="T416" s="153"/>
      <c r="U416" s="27"/>
      <c r="V416" s="27"/>
      <c r="W416" s="271"/>
      <c r="X416" s="27"/>
      <c r="Y416" s="279"/>
      <c r="Z416" s="275" t="str">
        <f t="shared" si="109"/>
        <v/>
      </c>
      <c r="AA416" s="276"/>
      <c r="AB416" s="276"/>
      <c r="AC416" s="276"/>
      <c r="AD416" s="276"/>
      <c r="AE416" s="276"/>
      <c r="AF416" s="277" t="str">
        <f t="shared" si="110"/>
        <v>NCX19J3</v>
      </c>
      <c r="AG416" s="277" t="str">
        <f t="shared" si="111"/>
        <v>NCX19J3</v>
      </c>
      <c r="AH416" s="277" t="str">
        <f t="shared" si="112"/>
        <v/>
      </c>
      <c r="AI416" s="277" t="str">
        <f t="shared" si="113"/>
        <v/>
      </c>
      <c r="AJ416" s="277" t="str">
        <f t="shared" si="114"/>
        <v/>
      </c>
      <c r="AK416" s="277" t="str">
        <f t="shared" si="115"/>
        <v/>
      </c>
      <c r="AL416" s="100"/>
      <c r="AT416" s="227" t="str">
        <f t="shared" si="116"/>
        <v/>
      </c>
      <c r="AU416" s="227" t="str">
        <f t="shared" si="117"/>
        <v/>
      </c>
      <c r="AW416" s="232">
        <f t="shared" si="118"/>
        <v>0</v>
      </c>
      <c r="AX416" s="232">
        <f t="shared" si="119"/>
        <v>0</v>
      </c>
      <c r="AY416" s="232">
        <f t="shared" si="120"/>
        <v>0</v>
      </c>
      <c r="AZ416" s="232">
        <f t="shared" si="121"/>
        <v>0</v>
      </c>
    </row>
    <row r="417" spans="1:52">
      <c r="A417" s="23" t="str">
        <f>C417&amp;"x"&amp;TEXT(COUNTIF(C$5:C416,C417)+1,0)</f>
        <v>x1</v>
      </c>
      <c r="B417" s="24" t="str">
        <f>D417&amp;"x"&amp;TEXT(COUNTIF(D$5:D416,D417)+1,0)</f>
        <v>x1</v>
      </c>
      <c r="C417" s="25"/>
      <c r="D417" s="25"/>
      <c r="E417" s="130"/>
      <c r="F417" s="25"/>
      <c r="G417" s="188"/>
      <c r="H417" s="188"/>
      <c r="I417" s="188"/>
      <c r="J417" s="156"/>
      <c r="K417" s="130"/>
      <c r="L417" s="26"/>
      <c r="M417" s="281" t="str">
        <f t="shared" si="106"/>
        <v>0</v>
      </c>
      <c r="N417" s="26"/>
      <c r="O417" s="186" t="str">
        <f t="shared" si="107"/>
        <v>0</v>
      </c>
      <c r="P417" s="26"/>
      <c r="Q417" s="26"/>
      <c r="R417" s="270"/>
      <c r="S417" s="282" t="str">
        <f t="shared" si="108"/>
        <v/>
      </c>
      <c r="T417" s="153"/>
      <c r="U417" s="27"/>
      <c r="V417" s="27"/>
      <c r="W417" s="271"/>
      <c r="X417" s="27"/>
      <c r="Y417" s="279"/>
      <c r="Z417" s="275" t="str">
        <f t="shared" si="109"/>
        <v/>
      </c>
      <c r="AA417" s="276"/>
      <c r="AB417" s="276"/>
      <c r="AC417" s="276"/>
      <c r="AD417" s="276"/>
      <c r="AE417" s="276"/>
      <c r="AF417" s="277" t="str">
        <f t="shared" si="110"/>
        <v>NCX19J3</v>
      </c>
      <c r="AG417" s="277" t="str">
        <f t="shared" si="111"/>
        <v>NCX19J3</v>
      </c>
      <c r="AH417" s="277" t="str">
        <f t="shared" si="112"/>
        <v/>
      </c>
      <c r="AI417" s="277" t="str">
        <f t="shared" si="113"/>
        <v/>
      </c>
      <c r="AJ417" s="277" t="str">
        <f t="shared" si="114"/>
        <v/>
      </c>
      <c r="AK417" s="277" t="str">
        <f t="shared" si="115"/>
        <v/>
      </c>
      <c r="AL417" s="100"/>
      <c r="AT417" s="227" t="str">
        <f t="shared" si="116"/>
        <v/>
      </c>
      <c r="AU417" s="227" t="str">
        <f t="shared" si="117"/>
        <v/>
      </c>
      <c r="AW417" s="232">
        <f t="shared" si="118"/>
        <v>0</v>
      </c>
      <c r="AX417" s="232">
        <f t="shared" si="119"/>
        <v>0</v>
      </c>
      <c r="AY417" s="232">
        <f t="shared" si="120"/>
        <v>0</v>
      </c>
      <c r="AZ417" s="232">
        <f t="shared" si="121"/>
        <v>0</v>
      </c>
    </row>
    <row r="418" spans="1:52">
      <c r="A418" s="23" t="str">
        <f>C418&amp;"x"&amp;TEXT(COUNTIF(C$5:C417,C418)+1,0)</f>
        <v>x1</v>
      </c>
      <c r="B418" s="24" t="str">
        <f>D418&amp;"x"&amp;TEXT(COUNTIF(D$5:D417,D418)+1,0)</f>
        <v>x1</v>
      </c>
      <c r="C418" s="25"/>
      <c r="D418" s="25"/>
      <c r="E418" s="130"/>
      <c r="F418" s="25"/>
      <c r="G418" s="188"/>
      <c r="H418" s="188"/>
      <c r="I418" s="188"/>
      <c r="J418" s="156"/>
      <c r="K418" s="130"/>
      <c r="L418" s="26"/>
      <c r="M418" s="281" t="str">
        <f t="shared" si="106"/>
        <v>0</v>
      </c>
      <c r="N418" s="26"/>
      <c r="O418" s="186" t="str">
        <f t="shared" si="107"/>
        <v>0</v>
      </c>
      <c r="P418" s="26"/>
      <c r="Q418" s="26"/>
      <c r="R418" s="270"/>
      <c r="S418" s="282" t="str">
        <f t="shared" si="108"/>
        <v/>
      </c>
      <c r="T418" s="153"/>
      <c r="U418" s="27"/>
      <c r="V418" s="27"/>
      <c r="W418" s="271"/>
      <c r="X418" s="27"/>
      <c r="Y418" s="279"/>
      <c r="Z418" s="275" t="str">
        <f t="shared" si="109"/>
        <v/>
      </c>
      <c r="AA418" s="276"/>
      <c r="AB418" s="276"/>
      <c r="AC418" s="276"/>
      <c r="AD418" s="276"/>
      <c r="AE418" s="276"/>
      <c r="AF418" s="277" t="str">
        <f t="shared" si="110"/>
        <v>NCX19J3</v>
      </c>
      <c r="AG418" s="277" t="str">
        <f t="shared" si="111"/>
        <v>NCX19J3</v>
      </c>
      <c r="AH418" s="277" t="str">
        <f t="shared" si="112"/>
        <v/>
      </c>
      <c r="AI418" s="277" t="str">
        <f t="shared" si="113"/>
        <v/>
      </c>
      <c r="AJ418" s="277" t="str">
        <f t="shared" si="114"/>
        <v/>
      </c>
      <c r="AK418" s="277" t="str">
        <f t="shared" si="115"/>
        <v/>
      </c>
      <c r="AL418" s="100"/>
      <c r="AT418" s="227" t="str">
        <f t="shared" si="116"/>
        <v/>
      </c>
      <c r="AU418" s="227" t="str">
        <f t="shared" si="117"/>
        <v/>
      </c>
      <c r="AW418" s="232">
        <f t="shared" si="118"/>
        <v>0</v>
      </c>
      <c r="AX418" s="232">
        <f t="shared" si="119"/>
        <v>0</v>
      </c>
      <c r="AY418" s="232">
        <f t="shared" si="120"/>
        <v>0</v>
      </c>
      <c r="AZ418" s="232">
        <f t="shared" si="121"/>
        <v>0</v>
      </c>
    </row>
    <row r="419" spans="1:52">
      <c r="A419" s="23" t="str">
        <f>C419&amp;"x"&amp;TEXT(COUNTIF(C$5:C418,C419)+1,0)</f>
        <v>x1</v>
      </c>
      <c r="B419" s="24" t="str">
        <f>D419&amp;"x"&amp;TEXT(COUNTIF(D$5:D418,D419)+1,0)</f>
        <v>x1</v>
      </c>
      <c r="C419" s="25"/>
      <c r="D419" s="25"/>
      <c r="E419" s="130"/>
      <c r="F419" s="25"/>
      <c r="G419" s="188"/>
      <c r="H419" s="188"/>
      <c r="I419" s="188"/>
      <c r="J419" s="156"/>
      <c r="K419" s="130"/>
      <c r="L419" s="26"/>
      <c r="M419" s="281" t="str">
        <f t="shared" si="106"/>
        <v>0</v>
      </c>
      <c r="N419" s="26"/>
      <c r="O419" s="186" t="str">
        <f t="shared" si="107"/>
        <v>0</v>
      </c>
      <c r="P419" s="26"/>
      <c r="Q419" s="26"/>
      <c r="R419" s="270"/>
      <c r="S419" s="282" t="str">
        <f t="shared" si="108"/>
        <v/>
      </c>
      <c r="T419" s="153"/>
      <c r="U419" s="27"/>
      <c r="V419" s="27"/>
      <c r="W419" s="271"/>
      <c r="X419" s="27"/>
      <c r="Y419" s="279"/>
      <c r="Z419" s="275" t="str">
        <f t="shared" si="109"/>
        <v/>
      </c>
      <c r="AA419" s="276"/>
      <c r="AB419" s="276"/>
      <c r="AC419" s="276"/>
      <c r="AD419" s="276"/>
      <c r="AE419" s="276"/>
      <c r="AF419" s="277" t="str">
        <f t="shared" si="110"/>
        <v>NCX19J3</v>
      </c>
      <c r="AG419" s="277" t="str">
        <f t="shared" si="111"/>
        <v>NCX19J3</v>
      </c>
      <c r="AH419" s="277" t="str">
        <f t="shared" si="112"/>
        <v/>
      </c>
      <c r="AI419" s="277" t="str">
        <f t="shared" si="113"/>
        <v/>
      </c>
      <c r="AJ419" s="277" t="str">
        <f t="shared" si="114"/>
        <v/>
      </c>
      <c r="AK419" s="277" t="str">
        <f t="shared" si="115"/>
        <v/>
      </c>
      <c r="AL419" s="100"/>
      <c r="AT419" s="227" t="str">
        <f t="shared" si="116"/>
        <v/>
      </c>
      <c r="AU419" s="227" t="str">
        <f t="shared" si="117"/>
        <v/>
      </c>
      <c r="AW419" s="232">
        <f t="shared" si="118"/>
        <v>0</v>
      </c>
      <c r="AX419" s="232">
        <f t="shared" si="119"/>
        <v>0</v>
      </c>
      <c r="AY419" s="232">
        <f t="shared" si="120"/>
        <v>0</v>
      </c>
      <c r="AZ419" s="232">
        <f t="shared" si="121"/>
        <v>0</v>
      </c>
    </row>
    <row r="420" spans="1:52">
      <c r="A420" s="23" t="str">
        <f>C420&amp;"x"&amp;TEXT(COUNTIF(C$5:C419,C420)+1,0)</f>
        <v>x1</v>
      </c>
      <c r="B420" s="24" t="str">
        <f>D420&amp;"x"&amp;TEXT(COUNTIF(D$5:D419,D420)+1,0)</f>
        <v>x1</v>
      </c>
      <c r="C420" s="25"/>
      <c r="D420" s="25"/>
      <c r="E420" s="130"/>
      <c r="F420" s="25"/>
      <c r="G420" s="188"/>
      <c r="H420" s="188"/>
      <c r="I420" s="188"/>
      <c r="J420" s="156"/>
      <c r="K420" s="130"/>
      <c r="L420" s="26"/>
      <c r="M420" s="281" t="str">
        <f t="shared" si="106"/>
        <v>0</v>
      </c>
      <c r="N420" s="26"/>
      <c r="O420" s="186" t="str">
        <f t="shared" si="107"/>
        <v>0</v>
      </c>
      <c r="P420" s="26"/>
      <c r="Q420" s="26"/>
      <c r="R420" s="270"/>
      <c r="S420" s="282" t="str">
        <f t="shared" si="108"/>
        <v/>
      </c>
      <c r="T420" s="153"/>
      <c r="U420" s="27"/>
      <c r="V420" s="27"/>
      <c r="W420" s="271"/>
      <c r="X420" s="27"/>
      <c r="Y420" s="279"/>
      <c r="Z420" s="275" t="str">
        <f t="shared" si="109"/>
        <v/>
      </c>
      <c r="AA420" s="276"/>
      <c r="AB420" s="276"/>
      <c r="AC420" s="276"/>
      <c r="AD420" s="276"/>
      <c r="AE420" s="276"/>
      <c r="AF420" s="277" t="str">
        <f t="shared" si="110"/>
        <v>NCX19J3</v>
      </c>
      <c r="AG420" s="277" t="str">
        <f t="shared" si="111"/>
        <v>NCX19J3</v>
      </c>
      <c r="AH420" s="277" t="str">
        <f t="shared" si="112"/>
        <v/>
      </c>
      <c r="AI420" s="277" t="str">
        <f t="shared" si="113"/>
        <v/>
      </c>
      <c r="AJ420" s="277" t="str">
        <f t="shared" si="114"/>
        <v/>
      </c>
      <c r="AK420" s="277" t="str">
        <f t="shared" si="115"/>
        <v/>
      </c>
      <c r="AL420" s="100"/>
      <c r="AT420" s="227" t="str">
        <f t="shared" si="116"/>
        <v/>
      </c>
      <c r="AU420" s="227" t="str">
        <f t="shared" si="117"/>
        <v/>
      </c>
      <c r="AW420" s="232">
        <f t="shared" si="118"/>
        <v>0</v>
      </c>
      <c r="AX420" s="232">
        <f t="shared" si="119"/>
        <v>0</v>
      </c>
      <c r="AY420" s="232">
        <f t="shared" si="120"/>
        <v>0</v>
      </c>
      <c r="AZ420" s="232">
        <f t="shared" si="121"/>
        <v>0</v>
      </c>
    </row>
    <row r="421" spans="1:52">
      <c r="A421" s="23" t="str">
        <f>C421&amp;"x"&amp;TEXT(COUNTIF(C$5:C420,C421)+1,0)</f>
        <v>x1</v>
      </c>
      <c r="B421" s="24" t="str">
        <f>D421&amp;"x"&amp;TEXT(COUNTIF(D$5:D420,D421)+1,0)</f>
        <v>x1</v>
      </c>
      <c r="C421" s="25"/>
      <c r="D421" s="25"/>
      <c r="E421" s="130"/>
      <c r="F421" s="25"/>
      <c r="G421" s="188"/>
      <c r="H421" s="188"/>
      <c r="I421" s="188"/>
      <c r="J421" s="156"/>
      <c r="K421" s="130"/>
      <c r="L421" s="26"/>
      <c r="M421" s="281" t="str">
        <f t="shared" si="106"/>
        <v>0</v>
      </c>
      <c r="N421" s="26"/>
      <c r="O421" s="186" t="str">
        <f t="shared" si="107"/>
        <v>0</v>
      </c>
      <c r="P421" s="26"/>
      <c r="Q421" s="26"/>
      <c r="R421" s="270"/>
      <c r="S421" s="282" t="str">
        <f t="shared" si="108"/>
        <v/>
      </c>
      <c r="T421" s="153"/>
      <c r="U421" s="27"/>
      <c r="V421" s="27"/>
      <c r="W421" s="271"/>
      <c r="X421" s="27"/>
      <c r="Y421" s="279"/>
      <c r="Z421" s="275" t="str">
        <f t="shared" si="109"/>
        <v/>
      </c>
      <c r="AA421" s="276"/>
      <c r="AB421" s="276"/>
      <c r="AC421" s="276"/>
      <c r="AD421" s="276"/>
      <c r="AE421" s="276"/>
      <c r="AF421" s="277" t="str">
        <f t="shared" si="110"/>
        <v>NCX19J3</v>
      </c>
      <c r="AG421" s="277" t="str">
        <f t="shared" si="111"/>
        <v>NCX19J3</v>
      </c>
      <c r="AH421" s="277" t="str">
        <f t="shared" si="112"/>
        <v/>
      </c>
      <c r="AI421" s="277" t="str">
        <f t="shared" si="113"/>
        <v/>
      </c>
      <c r="AJ421" s="277" t="str">
        <f t="shared" si="114"/>
        <v/>
      </c>
      <c r="AK421" s="277" t="str">
        <f t="shared" si="115"/>
        <v/>
      </c>
      <c r="AL421" s="100"/>
      <c r="AT421" s="227" t="str">
        <f t="shared" si="116"/>
        <v/>
      </c>
      <c r="AU421" s="227" t="str">
        <f t="shared" si="117"/>
        <v/>
      </c>
      <c r="AW421" s="232">
        <f t="shared" si="118"/>
        <v>0</v>
      </c>
      <c r="AX421" s="232">
        <f t="shared" si="119"/>
        <v>0</v>
      </c>
      <c r="AY421" s="232">
        <f t="shared" si="120"/>
        <v>0</v>
      </c>
      <c r="AZ421" s="232">
        <f t="shared" si="121"/>
        <v>0</v>
      </c>
    </row>
    <row r="422" spans="1:52">
      <c r="A422" s="23" t="str">
        <f>C422&amp;"x"&amp;TEXT(COUNTIF(C$5:C421,C422)+1,0)</f>
        <v>x1</v>
      </c>
      <c r="B422" s="24" t="str">
        <f>D422&amp;"x"&amp;TEXT(COUNTIF(D$5:D421,D422)+1,0)</f>
        <v>x1</v>
      </c>
      <c r="C422" s="25"/>
      <c r="D422" s="25"/>
      <c r="E422" s="130"/>
      <c r="F422" s="25"/>
      <c r="G422" s="188"/>
      <c r="H422" s="188"/>
      <c r="I422" s="188"/>
      <c r="J422" s="156"/>
      <c r="K422" s="130"/>
      <c r="L422" s="26"/>
      <c r="M422" s="281" t="str">
        <f t="shared" si="106"/>
        <v>0</v>
      </c>
      <c r="N422" s="26"/>
      <c r="O422" s="186" t="str">
        <f t="shared" si="107"/>
        <v>0</v>
      </c>
      <c r="P422" s="26"/>
      <c r="Q422" s="26"/>
      <c r="R422" s="270"/>
      <c r="S422" s="282" t="str">
        <f t="shared" si="108"/>
        <v/>
      </c>
      <c r="T422" s="153"/>
      <c r="U422" s="27"/>
      <c r="V422" s="27"/>
      <c r="W422" s="271"/>
      <c r="X422" s="27"/>
      <c r="Y422" s="279"/>
      <c r="Z422" s="275" t="str">
        <f t="shared" si="109"/>
        <v/>
      </c>
      <c r="AA422" s="276"/>
      <c r="AB422" s="276"/>
      <c r="AC422" s="276"/>
      <c r="AD422" s="276"/>
      <c r="AE422" s="276"/>
      <c r="AF422" s="277" t="str">
        <f t="shared" si="110"/>
        <v>NCX19J3</v>
      </c>
      <c r="AG422" s="277" t="str">
        <f t="shared" si="111"/>
        <v>NCX19J3</v>
      </c>
      <c r="AH422" s="277" t="str">
        <f t="shared" si="112"/>
        <v/>
      </c>
      <c r="AI422" s="277" t="str">
        <f t="shared" si="113"/>
        <v/>
      </c>
      <c r="AJ422" s="277" t="str">
        <f t="shared" si="114"/>
        <v/>
      </c>
      <c r="AK422" s="277" t="str">
        <f t="shared" si="115"/>
        <v/>
      </c>
      <c r="AL422" s="100"/>
      <c r="AT422" s="227" t="str">
        <f t="shared" si="116"/>
        <v/>
      </c>
      <c r="AU422" s="227" t="str">
        <f t="shared" si="117"/>
        <v/>
      </c>
      <c r="AW422" s="232">
        <f t="shared" si="118"/>
        <v>0</v>
      </c>
      <c r="AX422" s="232">
        <f t="shared" si="119"/>
        <v>0</v>
      </c>
      <c r="AY422" s="232">
        <f t="shared" si="120"/>
        <v>0</v>
      </c>
      <c r="AZ422" s="232">
        <f t="shared" si="121"/>
        <v>0</v>
      </c>
    </row>
    <row r="423" spans="1:52">
      <c r="A423" s="23" t="str">
        <f>C423&amp;"x"&amp;TEXT(COUNTIF(C$5:C422,C423)+1,0)</f>
        <v>x1</v>
      </c>
      <c r="B423" s="24" t="str">
        <f>D423&amp;"x"&amp;TEXT(COUNTIF(D$5:D422,D423)+1,0)</f>
        <v>x1</v>
      </c>
      <c r="C423" s="25"/>
      <c r="D423" s="25"/>
      <c r="E423" s="130"/>
      <c r="F423" s="25"/>
      <c r="G423" s="188"/>
      <c r="H423" s="188"/>
      <c r="I423" s="188"/>
      <c r="J423" s="156"/>
      <c r="K423" s="130"/>
      <c r="L423" s="26"/>
      <c r="M423" s="281" t="str">
        <f t="shared" si="106"/>
        <v>0</v>
      </c>
      <c r="N423" s="26"/>
      <c r="O423" s="186" t="str">
        <f t="shared" si="107"/>
        <v>0</v>
      </c>
      <c r="P423" s="26"/>
      <c r="Q423" s="26"/>
      <c r="R423" s="270"/>
      <c r="S423" s="282" t="str">
        <f t="shared" si="108"/>
        <v/>
      </c>
      <c r="T423" s="153"/>
      <c r="U423" s="27"/>
      <c r="V423" s="27"/>
      <c r="W423" s="271"/>
      <c r="X423" s="27"/>
      <c r="Y423" s="279"/>
      <c r="Z423" s="275" t="str">
        <f t="shared" si="109"/>
        <v/>
      </c>
      <c r="AA423" s="276"/>
      <c r="AB423" s="276"/>
      <c r="AC423" s="276"/>
      <c r="AD423" s="276"/>
      <c r="AE423" s="276"/>
      <c r="AF423" s="277" t="str">
        <f t="shared" si="110"/>
        <v>NCX19J3</v>
      </c>
      <c r="AG423" s="277" t="str">
        <f t="shared" si="111"/>
        <v>NCX19J3</v>
      </c>
      <c r="AH423" s="277" t="str">
        <f t="shared" si="112"/>
        <v/>
      </c>
      <c r="AI423" s="277" t="str">
        <f t="shared" si="113"/>
        <v/>
      </c>
      <c r="AJ423" s="277" t="str">
        <f t="shared" si="114"/>
        <v/>
      </c>
      <c r="AK423" s="277" t="str">
        <f t="shared" si="115"/>
        <v/>
      </c>
      <c r="AL423" s="100"/>
      <c r="AT423" s="227" t="str">
        <f t="shared" si="116"/>
        <v/>
      </c>
      <c r="AU423" s="227" t="str">
        <f t="shared" si="117"/>
        <v/>
      </c>
      <c r="AW423" s="232">
        <f t="shared" si="118"/>
        <v>0</v>
      </c>
      <c r="AX423" s="232">
        <f t="shared" si="119"/>
        <v>0</v>
      </c>
      <c r="AY423" s="232">
        <f t="shared" si="120"/>
        <v>0</v>
      </c>
      <c r="AZ423" s="232">
        <f t="shared" si="121"/>
        <v>0</v>
      </c>
    </row>
    <row r="424" spans="1:52">
      <c r="A424" s="23" t="str">
        <f>C424&amp;"x"&amp;TEXT(COUNTIF(C$5:C423,C424)+1,0)</f>
        <v>x1</v>
      </c>
      <c r="B424" s="24" t="str">
        <f>D424&amp;"x"&amp;TEXT(COUNTIF(D$5:D423,D424)+1,0)</f>
        <v>x1</v>
      </c>
      <c r="C424" s="25"/>
      <c r="D424" s="25"/>
      <c r="E424" s="130"/>
      <c r="F424" s="25"/>
      <c r="G424" s="188"/>
      <c r="H424" s="188"/>
      <c r="I424" s="188"/>
      <c r="J424" s="156"/>
      <c r="K424" s="130"/>
      <c r="L424" s="26"/>
      <c r="M424" s="281" t="str">
        <f t="shared" si="106"/>
        <v>0</v>
      </c>
      <c r="N424" s="26"/>
      <c r="O424" s="186" t="str">
        <f t="shared" si="107"/>
        <v>0</v>
      </c>
      <c r="P424" s="26"/>
      <c r="Q424" s="26"/>
      <c r="R424" s="270"/>
      <c r="S424" s="282" t="str">
        <f t="shared" si="108"/>
        <v/>
      </c>
      <c r="T424" s="153"/>
      <c r="U424" s="27"/>
      <c r="V424" s="27"/>
      <c r="W424" s="271"/>
      <c r="X424" s="27"/>
      <c r="Y424" s="279"/>
      <c r="Z424" s="275" t="str">
        <f t="shared" si="109"/>
        <v/>
      </c>
      <c r="AA424" s="276"/>
      <c r="AB424" s="276"/>
      <c r="AC424" s="276"/>
      <c r="AD424" s="276"/>
      <c r="AE424" s="276"/>
      <c r="AF424" s="277" t="str">
        <f t="shared" si="110"/>
        <v>NCX19J3</v>
      </c>
      <c r="AG424" s="277" t="str">
        <f t="shared" si="111"/>
        <v>NCX19J3</v>
      </c>
      <c r="AH424" s="277" t="str">
        <f t="shared" si="112"/>
        <v/>
      </c>
      <c r="AI424" s="277" t="str">
        <f t="shared" si="113"/>
        <v/>
      </c>
      <c r="AJ424" s="277" t="str">
        <f t="shared" si="114"/>
        <v/>
      </c>
      <c r="AK424" s="277" t="str">
        <f t="shared" si="115"/>
        <v/>
      </c>
      <c r="AL424" s="100"/>
      <c r="AT424" s="227" t="str">
        <f t="shared" si="116"/>
        <v/>
      </c>
      <c r="AU424" s="227" t="str">
        <f t="shared" si="117"/>
        <v/>
      </c>
      <c r="AW424" s="232">
        <f t="shared" si="118"/>
        <v>0</v>
      </c>
      <c r="AX424" s="232">
        <f t="shared" si="119"/>
        <v>0</v>
      </c>
      <c r="AY424" s="232">
        <f t="shared" si="120"/>
        <v>0</v>
      </c>
      <c r="AZ424" s="232">
        <f t="shared" si="121"/>
        <v>0</v>
      </c>
    </row>
    <row r="425" spans="1:52">
      <c r="A425" s="23" t="str">
        <f>C425&amp;"x"&amp;TEXT(COUNTIF(C$5:C424,C425)+1,0)</f>
        <v>x1</v>
      </c>
      <c r="B425" s="24" t="str">
        <f>D425&amp;"x"&amp;TEXT(COUNTIF(D$5:D424,D425)+1,0)</f>
        <v>x1</v>
      </c>
      <c r="C425" s="25"/>
      <c r="D425" s="25"/>
      <c r="E425" s="130"/>
      <c r="F425" s="25"/>
      <c r="G425" s="188"/>
      <c r="H425" s="188"/>
      <c r="I425" s="188"/>
      <c r="J425" s="156"/>
      <c r="K425" s="130"/>
      <c r="L425" s="26"/>
      <c r="M425" s="281" t="str">
        <f t="shared" si="106"/>
        <v>0</v>
      </c>
      <c r="N425" s="26"/>
      <c r="O425" s="186" t="str">
        <f t="shared" si="107"/>
        <v>0</v>
      </c>
      <c r="P425" s="26"/>
      <c r="Q425" s="26"/>
      <c r="R425" s="270"/>
      <c r="S425" s="282" t="str">
        <f t="shared" si="108"/>
        <v/>
      </c>
      <c r="T425" s="153"/>
      <c r="U425" s="27"/>
      <c r="V425" s="27"/>
      <c r="W425" s="271"/>
      <c r="X425" s="27"/>
      <c r="Y425" s="279"/>
      <c r="Z425" s="275" t="str">
        <f t="shared" si="109"/>
        <v/>
      </c>
      <c r="AA425" s="276"/>
      <c r="AB425" s="276"/>
      <c r="AC425" s="276"/>
      <c r="AD425" s="276"/>
      <c r="AE425" s="276"/>
      <c r="AF425" s="277" t="str">
        <f t="shared" si="110"/>
        <v>NCX19J3</v>
      </c>
      <c r="AG425" s="277" t="str">
        <f t="shared" si="111"/>
        <v>NCX19J3</v>
      </c>
      <c r="AH425" s="277" t="str">
        <f t="shared" si="112"/>
        <v/>
      </c>
      <c r="AI425" s="277" t="str">
        <f t="shared" si="113"/>
        <v/>
      </c>
      <c r="AJ425" s="277" t="str">
        <f t="shared" si="114"/>
        <v/>
      </c>
      <c r="AK425" s="277" t="str">
        <f t="shared" si="115"/>
        <v/>
      </c>
      <c r="AL425" s="100"/>
      <c r="AT425" s="227" t="str">
        <f t="shared" si="116"/>
        <v/>
      </c>
      <c r="AU425" s="227" t="str">
        <f t="shared" si="117"/>
        <v/>
      </c>
      <c r="AW425" s="232">
        <f t="shared" si="118"/>
        <v>0</v>
      </c>
      <c r="AX425" s="232">
        <f t="shared" si="119"/>
        <v>0</v>
      </c>
      <c r="AY425" s="232">
        <f t="shared" si="120"/>
        <v>0</v>
      </c>
      <c r="AZ425" s="232">
        <f t="shared" si="121"/>
        <v>0</v>
      </c>
    </row>
    <row r="426" spans="1:52">
      <c r="A426" s="23" t="str">
        <f>C426&amp;"x"&amp;TEXT(COUNTIF(C$5:C425,C426)+1,0)</f>
        <v>x1</v>
      </c>
      <c r="B426" s="24" t="str">
        <f>D426&amp;"x"&amp;TEXT(COUNTIF(D$5:D425,D426)+1,0)</f>
        <v>x1</v>
      </c>
      <c r="C426" s="25"/>
      <c r="D426" s="25"/>
      <c r="E426" s="130"/>
      <c r="F426" s="25"/>
      <c r="G426" s="188"/>
      <c r="H426" s="188"/>
      <c r="I426" s="188"/>
      <c r="J426" s="156"/>
      <c r="K426" s="130"/>
      <c r="L426" s="26"/>
      <c r="M426" s="281" t="str">
        <f t="shared" si="106"/>
        <v>0</v>
      </c>
      <c r="N426" s="26"/>
      <c r="O426" s="186" t="str">
        <f t="shared" si="107"/>
        <v>0</v>
      </c>
      <c r="P426" s="26"/>
      <c r="Q426" s="26"/>
      <c r="R426" s="270"/>
      <c r="S426" s="282" t="str">
        <f t="shared" si="108"/>
        <v/>
      </c>
      <c r="T426" s="153"/>
      <c r="U426" s="27"/>
      <c r="V426" s="27"/>
      <c r="W426" s="271"/>
      <c r="X426" s="27"/>
      <c r="Y426" s="279"/>
      <c r="Z426" s="275" t="str">
        <f t="shared" si="109"/>
        <v/>
      </c>
      <c r="AA426" s="276"/>
      <c r="AB426" s="276"/>
      <c r="AC426" s="276"/>
      <c r="AD426" s="276"/>
      <c r="AE426" s="276"/>
      <c r="AF426" s="277" t="str">
        <f t="shared" si="110"/>
        <v>NCX19J3</v>
      </c>
      <c r="AG426" s="277" t="str">
        <f t="shared" si="111"/>
        <v>NCX19J3</v>
      </c>
      <c r="AH426" s="277" t="str">
        <f t="shared" si="112"/>
        <v/>
      </c>
      <c r="AI426" s="277" t="str">
        <f t="shared" si="113"/>
        <v/>
      </c>
      <c r="AJ426" s="277" t="str">
        <f t="shared" si="114"/>
        <v/>
      </c>
      <c r="AK426" s="277" t="str">
        <f t="shared" si="115"/>
        <v/>
      </c>
      <c r="AL426" s="100"/>
      <c r="AT426" s="227" t="str">
        <f t="shared" si="116"/>
        <v/>
      </c>
      <c r="AU426" s="227" t="str">
        <f t="shared" si="117"/>
        <v/>
      </c>
      <c r="AW426" s="232">
        <f t="shared" si="118"/>
        <v>0</v>
      </c>
      <c r="AX426" s="232">
        <f t="shared" si="119"/>
        <v>0</v>
      </c>
      <c r="AY426" s="232">
        <f t="shared" si="120"/>
        <v>0</v>
      </c>
      <c r="AZ426" s="232">
        <f t="shared" si="121"/>
        <v>0</v>
      </c>
    </row>
    <row r="427" spans="1:52">
      <c r="A427" s="23" t="str">
        <f>C427&amp;"x"&amp;TEXT(COUNTIF(C$5:C426,C427)+1,0)</f>
        <v>x1</v>
      </c>
      <c r="B427" s="24" t="str">
        <f>D427&amp;"x"&amp;TEXT(COUNTIF(D$5:D426,D427)+1,0)</f>
        <v>x1</v>
      </c>
      <c r="C427" s="25"/>
      <c r="D427" s="25"/>
      <c r="E427" s="130"/>
      <c r="F427" s="25"/>
      <c r="G427" s="188"/>
      <c r="H427" s="188"/>
      <c r="I427" s="188"/>
      <c r="J427" s="156"/>
      <c r="K427" s="130"/>
      <c r="L427" s="26"/>
      <c r="M427" s="281" t="str">
        <f t="shared" si="106"/>
        <v>0</v>
      </c>
      <c r="N427" s="26"/>
      <c r="O427" s="186" t="str">
        <f t="shared" si="107"/>
        <v>0</v>
      </c>
      <c r="P427" s="26"/>
      <c r="Q427" s="26"/>
      <c r="R427" s="270"/>
      <c r="S427" s="282" t="str">
        <f t="shared" si="108"/>
        <v/>
      </c>
      <c r="T427" s="153"/>
      <c r="U427" s="27"/>
      <c r="V427" s="27"/>
      <c r="W427" s="271"/>
      <c r="X427" s="27"/>
      <c r="Y427" s="279"/>
      <c r="Z427" s="275" t="str">
        <f t="shared" si="109"/>
        <v/>
      </c>
      <c r="AA427" s="276"/>
      <c r="AB427" s="276"/>
      <c r="AC427" s="276"/>
      <c r="AD427" s="276"/>
      <c r="AE427" s="276"/>
      <c r="AF427" s="277" t="str">
        <f t="shared" si="110"/>
        <v>NCX19J3</v>
      </c>
      <c r="AG427" s="277" t="str">
        <f t="shared" si="111"/>
        <v>NCX19J3</v>
      </c>
      <c r="AH427" s="277" t="str">
        <f t="shared" si="112"/>
        <v/>
      </c>
      <c r="AI427" s="277" t="str">
        <f t="shared" si="113"/>
        <v/>
      </c>
      <c r="AJ427" s="277" t="str">
        <f t="shared" si="114"/>
        <v/>
      </c>
      <c r="AK427" s="277" t="str">
        <f t="shared" si="115"/>
        <v/>
      </c>
      <c r="AL427" s="100"/>
      <c r="AT427" s="227" t="str">
        <f t="shared" si="116"/>
        <v/>
      </c>
      <c r="AU427" s="227" t="str">
        <f t="shared" si="117"/>
        <v/>
      </c>
      <c r="AW427" s="232">
        <f t="shared" si="118"/>
        <v>0</v>
      </c>
      <c r="AX427" s="232">
        <f t="shared" si="119"/>
        <v>0</v>
      </c>
      <c r="AY427" s="232">
        <f t="shared" si="120"/>
        <v>0</v>
      </c>
      <c r="AZ427" s="232">
        <f t="shared" si="121"/>
        <v>0</v>
      </c>
    </row>
    <row r="428" spans="1:52">
      <c r="A428" s="23" t="str">
        <f>C428&amp;"x"&amp;TEXT(COUNTIF(C$5:C427,C428)+1,0)</f>
        <v>x1</v>
      </c>
      <c r="B428" s="24" t="str">
        <f>D428&amp;"x"&amp;TEXT(COUNTIF(D$5:D427,D428)+1,0)</f>
        <v>x1</v>
      </c>
      <c r="C428" s="25"/>
      <c r="D428" s="25"/>
      <c r="E428" s="130"/>
      <c r="F428" s="25"/>
      <c r="G428" s="188"/>
      <c r="H428" s="188"/>
      <c r="I428" s="188"/>
      <c r="J428" s="156"/>
      <c r="K428" s="130"/>
      <c r="L428" s="26"/>
      <c r="M428" s="281" t="str">
        <f t="shared" si="106"/>
        <v>0</v>
      </c>
      <c r="N428" s="26"/>
      <c r="O428" s="186" t="str">
        <f t="shared" si="107"/>
        <v>0</v>
      </c>
      <c r="P428" s="26"/>
      <c r="Q428" s="26"/>
      <c r="R428" s="270"/>
      <c r="S428" s="282" t="str">
        <f t="shared" si="108"/>
        <v/>
      </c>
      <c r="T428" s="153"/>
      <c r="U428" s="27"/>
      <c r="V428" s="27"/>
      <c r="W428" s="271"/>
      <c r="X428" s="27"/>
      <c r="Y428" s="279"/>
      <c r="Z428" s="275" t="str">
        <f t="shared" si="109"/>
        <v/>
      </c>
      <c r="AA428" s="276"/>
      <c r="AB428" s="276"/>
      <c r="AC428" s="276"/>
      <c r="AD428" s="276"/>
      <c r="AE428" s="276"/>
      <c r="AF428" s="277" t="str">
        <f t="shared" si="110"/>
        <v>NCX19J3</v>
      </c>
      <c r="AG428" s="277" t="str">
        <f t="shared" si="111"/>
        <v>NCX19J3</v>
      </c>
      <c r="AH428" s="277" t="str">
        <f t="shared" si="112"/>
        <v/>
      </c>
      <c r="AI428" s="277" t="str">
        <f t="shared" si="113"/>
        <v/>
      </c>
      <c r="AJ428" s="277" t="str">
        <f t="shared" si="114"/>
        <v/>
      </c>
      <c r="AK428" s="277" t="str">
        <f t="shared" si="115"/>
        <v/>
      </c>
      <c r="AL428" s="100"/>
      <c r="AT428" s="227" t="str">
        <f t="shared" si="116"/>
        <v/>
      </c>
      <c r="AU428" s="227" t="str">
        <f t="shared" si="117"/>
        <v/>
      </c>
      <c r="AW428" s="232">
        <f t="shared" si="118"/>
        <v>0</v>
      </c>
      <c r="AX428" s="232">
        <f t="shared" si="119"/>
        <v>0</v>
      </c>
      <c r="AY428" s="232">
        <f t="shared" si="120"/>
        <v>0</v>
      </c>
      <c r="AZ428" s="232">
        <f t="shared" si="121"/>
        <v>0</v>
      </c>
    </row>
    <row r="429" spans="1:52">
      <c r="A429" s="23" t="str">
        <f>C429&amp;"x"&amp;TEXT(COUNTIF(C$5:C428,C429)+1,0)</f>
        <v>x1</v>
      </c>
      <c r="B429" s="24" t="str">
        <f>D429&amp;"x"&amp;TEXT(COUNTIF(D$5:D428,D429)+1,0)</f>
        <v>x1</v>
      </c>
      <c r="C429" s="25"/>
      <c r="D429" s="25"/>
      <c r="E429" s="130"/>
      <c r="F429" s="25"/>
      <c r="G429" s="188"/>
      <c r="H429" s="188"/>
      <c r="I429" s="188"/>
      <c r="J429" s="156"/>
      <c r="K429" s="130"/>
      <c r="L429" s="26"/>
      <c r="M429" s="281" t="str">
        <f t="shared" si="106"/>
        <v>0</v>
      </c>
      <c r="N429" s="26"/>
      <c r="O429" s="186" t="str">
        <f t="shared" si="107"/>
        <v>0</v>
      </c>
      <c r="P429" s="26"/>
      <c r="Q429" s="26"/>
      <c r="R429" s="270"/>
      <c r="S429" s="282" t="str">
        <f t="shared" si="108"/>
        <v/>
      </c>
      <c r="T429" s="153"/>
      <c r="U429" s="27"/>
      <c r="V429" s="27"/>
      <c r="W429" s="271"/>
      <c r="X429" s="27"/>
      <c r="Y429" s="279"/>
      <c r="Z429" s="275" t="str">
        <f t="shared" si="109"/>
        <v/>
      </c>
      <c r="AA429" s="276"/>
      <c r="AB429" s="276"/>
      <c r="AC429" s="276"/>
      <c r="AD429" s="276"/>
      <c r="AE429" s="276"/>
      <c r="AF429" s="277" t="str">
        <f t="shared" si="110"/>
        <v>NCX19J3</v>
      </c>
      <c r="AG429" s="277" t="str">
        <f t="shared" si="111"/>
        <v>NCX19J3</v>
      </c>
      <c r="AH429" s="277" t="str">
        <f t="shared" si="112"/>
        <v/>
      </c>
      <c r="AI429" s="277" t="str">
        <f t="shared" si="113"/>
        <v/>
      </c>
      <c r="AJ429" s="277" t="str">
        <f t="shared" si="114"/>
        <v/>
      </c>
      <c r="AK429" s="277" t="str">
        <f t="shared" si="115"/>
        <v/>
      </c>
      <c r="AL429" s="100"/>
      <c r="AT429" s="227" t="str">
        <f t="shared" si="116"/>
        <v/>
      </c>
      <c r="AU429" s="227" t="str">
        <f t="shared" si="117"/>
        <v/>
      </c>
      <c r="AW429" s="232">
        <f t="shared" si="118"/>
        <v>0</v>
      </c>
      <c r="AX429" s="232">
        <f t="shared" si="119"/>
        <v>0</v>
      </c>
      <c r="AY429" s="232">
        <f t="shared" si="120"/>
        <v>0</v>
      </c>
      <c r="AZ429" s="232">
        <f t="shared" si="121"/>
        <v>0</v>
      </c>
    </row>
    <row r="430" spans="1:52">
      <c r="A430" s="23" t="str">
        <f>C430&amp;"x"&amp;TEXT(COUNTIF(C$5:C429,C430)+1,0)</f>
        <v>x1</v>
      </c>
      <c r="B430" s="24" t="str">
        <f>D430&amp;"x"&amp;TEXT(COUNTIF(D$5:D429,D430)+1,0)</f>
        <v>x1</v>
      </c>
      <c r="C430" s="25"/>
      <c r="D430" s="25"/>
      <c r="E430" s="130"/>
      <c r="F430" s="25"/>
      <c r="G430" s="188"/>
      <c r="H430" s="188"/>
      <c r="I430" s="188"/>
      <c r="J430" s="156"/>
      <c r="K430" s="130"/>
      <c r="L430" s="26"/>
      <c r="M430" s="281" t="str">
        <f t="shared" si="106"/>
        <v>0</v>
      </c>
      <c r="N430" s="26"/>
      <c r="O430" s="186" t="str">
        <f t="shared" si="107"/>
        <v>0</v>
      </c>
      <c r="P430" s="26"/>
      <c r="Q430" s="26"/>
      <c r="R430" s="270"/>
      <c r="S430" s="282" t="str">
        <f t="shared" si="108"/>
        <v/>
      </c>
      <c r="T430" s="153"/>
      <c r="U430" s="27"/>
      <c r="V430" s="27"/>
      <c r="W430" s="271"/>
      <c r="X430" s="27"/>
      <c r="Y430" s="279"/>
      <c r="Z430" s="275" t="str">
        <f t="shared" si="109"/>
        <v/>
      </c>
      <c r="AA430" s="276"/>
      <c r="AB430" s="276"/>
      <c r="AC430" s="276"/>
      <c r="AD430" s="276"/>
      <c r="AE430" s="276"/>
      <c r="AF430" s="277" t="str">
        <f t="shared" si="110"/>
        <v>NCX19J3</v>
      </c>
      <c r="AG430" s="277" t="str">
        <f t="shared" si="111"/>
        <v>NCX19J3</v>
      </c>
      <c r="AH430" s="277" t="str">
        <f t="shared" si="112"/>
        <v/>
      </c>
      <c r="AI430" s="277" t="str">
        <f t="shared" si="113"/>
        <v/>
      </c>
      <c r="AJ430" s="277" t="str">
        <f t="shared" si="114"/>
        <v/>
      </c>
      <c r="AK430" s="277" t="str">
        <f t="shared" si="115"/>
        <v/>
      </c>
      <c r="AL430" s="100"/>
      <c r="AT430" s="227" t="str">
        <f t="shared" si="116"/>
        <v/>
      </c>
      <c r="AU430" s="227" t="str">
        <f t="shared" si="117"/>
        <v/>
      </c>
      <c r="AW430" s="232">
        <f t="shared" si="118"/>
        <v>0</v>
      </c>
      <c r="AX430" s="232">
        <f t="shared" si="119"/>
        <v>0</v>
      </c>
      <c r="AY430" s="232">
        <f t="shared" si="120"/>
        <v>0</v>
      </c>
      <c r="AZ430" s="232">
        <f t="shared" si="121"/>
        <v>0</v>
      </c>
    </row>
    <row r="431" spans="1:52">
      <c r="A431" s="23" t="str">
        <f>C431&amp;"x"&amp;TEXT(COUNTIF(C$5:C430,C431)+1,0)</f>
        <v>x1</v>
      </c>
      <c r="B431" s="24" t="str">
        <f>D431&amp;"x"&amp;TEXT(COUNTIF(D$5:D430,D431)+1,0)</f>
        <v>x1</v>
      </c>
      <c r="C431" s="25"/>
      <c r="D431" s="25"/>
      <c r="E431" s="130"/>
      <c r="F431" s="25"/>
      <c r="G431" s="188"/>
      <c r="H431" s="188"/>
      <c r="I431" s="188"/>
      <c r="J431" s="156"/>
      <c r="K431" s="130"/>
      <c r="L431" s="26"/>
      <c r="M431" s="281" t="str">
        <f t="shared" si="106"/>
        <v>0</v>
      </c>
      <c r="N431" s="26"/>
      <c r="O431" s="186" t="str">
        <f t="shared" si="107"/>
        <v>0</v>
      </c>
      <c r="P431" s="26"/>
      <c r="Q431" s="26"/>
      <c r="R431" s="270"/>
      <c r="S431" s="282" t="str">
        <f t="shared" si="108"/>
        <v/>
      </c>
      <c r="T431" s="153"/>
      <c r="U431" s="27"/>
      <c r="V431" s="27"/>
      <c r="W431" s="271"/>
      <c r="X431" s="27"/>
      <c r="Y431" s="279"/>
      <c r="Z431" s="275" t="str">
        <f t="shared" si="109"/>
        <v/>
      </c>
      <c r="AA431" s="276"/>
      <c r="AB431" s="276"/>
      <c r="AC431" s="276"/>
      <c r="AD431" s="276"/>
      <c r="AE431" s="276"/>
      <c r="AF431" s="277" t="str">
        <f t="shared" si="110"/>
        <v>NCX19J3</v>
      </c>
      <c r="AG431" s="277" t="str">
        <f t="shared" si="111"/>
        <v>NCX19J3</v>
      </c>
      <c r="AH431" s="277" t="str">
        <f t="shared" si="112"/>
        <v/>
      </c>
      <c r="AI431" s="277" t="str">
        <f t="shared" si="113"/>
        <v/>
      </c>
      <c r="AJ431" s="277" t="str">
        <f t="shared" si="114"/>
        <v/>
      </c>
      <c r="AK431" s="277" t="str">
        <f t="shared" si="115"/>
        <v/>
      </c>
      <c r="AL431" s="100"/>
      <c r="AT431" s="227" t="str">
        <f t="shared" si="116"/>
        <v/>
      </c>
      <c r="AU431" s="227" t="str">
        <f t="shared" si="117"/>
        <v/>
      </c>
      <c r="AW431" s="232">
        <f t="shared" si="118"/>
        <v>0</v>
      </c>
      <c r="AX431" s="232">
        <f t="shared" si="119"/>
        <v>0</v>
      </c>
      <c r="AY431" s="232">
        <f t="shared" si="120"/>
        <v>0</v>
      </c>
      <c r="AZ431" s="232">
        <f t="shared" si="121"/>
        <v>0</v>
      </c>
    </row>
    <row r="432" spans="1:52">
      <c r="A432" s="23" t="str">
        <f>C432&amp;"x"&amp;TEXT(COUNTIF(C$5:C431,C432)+1,0)</f>
        <v>x1</v>
      </c>
      <c r="B432" s="24" t="str">
        <f>D432&amp;"x"&amp;TEXT(COUNTIF(D$5:D431,D432)+1,0)</f>
        <v>x1</v>
      </c>
      <c r="C432" s="25"/>
      <c r="D432" s="25"/>
      <c r="E432" s="130"/>
      <c r="F432" s="25"/>
      <c r="G432" s="188"/>
      <c r="H432" s="188"/>
      <c r="I432" s="188"/>
      <c r="J432" s="156"/>
      <c r="K432" s="130"/>
      <c r="L432" s="26"/>
      <c r="M432" s="281" t="str">
        <f t="shared" si="106"/>
        <v>0</v>
      </c>
      <c r="N432" s="26"/>
      <c r="O432" s="186" t="str">
        <f t="shared" si="107"/>
        <v>0</v>
      </c>
      <c r="P432" s="26"/>
      <c r="Q432" s="26"/>
      <c r="R432" s="270"/>
      <c r="S432" s="282" t="str">
        <f t="shared" si="108"/>
        <v/>
      </c>
      <c r="T432" s="153"/>
      <c r="U432" s="27"/>
      <c r="V432" s="27"/>
      <c r="W432" s="271"/>
      <c r="X432" s="27"/>
      <c r="Y432" s="279"/>
      <c r="Z432" s="275" t="str">
        <f t="shared" si="109"/>
        <v/>
      </c>
      <c r="AA432" s="276"/>
      <c r="AB432" s="276"/>
      <c r="AC432" s="276"/>
      <c r="AD432" s="276"/>
      <c r="AE432" s="276"/>
      <c r="AF432" s="277" t="str">
        <f t="shared" si="110"/>
        <v>NCX19J3</v>
      </c>
      <c r="AG432" s="277" t="str">
        <f t="shared" si="111"/>
        <v>NCX19J3</v>
      </c>
      <c r="AH432" s="277" t="str">
        <f t="shared" si="112"/>
        <v/>
      </c>
      <c r="AI432" s="277" t="str">
        <f t="shared" si="113"/>
        <v/>
      </c>
      <c r="AJ432" s="277" t="str">
        <f t="shared" si="114"/>
        <v/>
      </c>
      <c r="AK432" s="277" t="str">
        <f t="shared" si="115"/>
        <v/>
      </c>
      <c r="AL432" s="100"/>
      <c r="AT432" s="227" t="str">
        <f t="shared" si="116"/>
        <v/>
      </c>
      <c r="AU432" s="227" t="str">
        <f t="shared" si="117"/>
        <v/>
      </c>
      <c r="AW432" s="232">
        <f t="shared" si="118"/>
        <v>0</v>
      </c>
      <c r="AX432" s="232">
        <f t="shared" si="119"/>
        <v>0</v>
      </c>
      <c r="AY432" s="232">
        <f t="shared" si="120"/>
        <v>0</v>
      </c>
      <c r="AZ432" s="232">
        <f t="shared" si="121"/>
        <v>0</v>
      </c>
    </row>
    <row r="433" spans="1:52">
      <c r="A433" s="23" t="str">
        <f>C433&amp;"x"&amp;TEXT(COUNTIF(C$5:C432,C433)+1,0)</f>
        <v>x1</v>
      </c>
      <c r="B433" s="24" t="str">
        <f>D433&amp;"x"&amp;TEXT(COUNTIF(D$5:D432,D433)+1,0)</f>
        <v>x1</v>
      </c>
      <c r="C433" s="25"/>
      <c r="D433" s="25"/>
      <c r="E433" s="130"/>
      <c r="F433" s="25"/>
      <c r="G433" s="188"/>
      <c r="H433" s="188"/>
      <c r="I433" s="188"/>
      <c r="J433" s="156"/>
      <c r="K433" s="130"/>
      <c r="L433" s="26"/>
      <c r="M433" s="281" t="str">
        <f t="shared" si="106"/>
        <v>0</v>
      </c>
      <c r="N433" s="26"/>
      <c r="O433" s="186" t="str">
        <f t="shared" si="107"/>
        <v>0</v>
      </c>
      <c r="P433" s="26"/>
      <c r="Q433" s="26"/>
      <c r="R433" s="270"/>
      <c r="S433" s="282" t="str">
        <f t="shared" si="108"/>
        <v/>
      </c>
      <c r="T433" s="153"/>
      <c r="U433" s="27"/>
      <c r="V433" s="27"/>
      <c r="W433" s="271"/>
      <c r="X433" s="27"/>
      <c r="Y433" s="279"/>
      <c r="Z433" s="275" t="str">
        <f t="shared" si="109"/>
        <v/>
      </c>
      <c r="AA433" s="276"/>
      <c r="AB433" s="276"/>
      <c r="AC433" s="276"/>
      <c r="AD433" s="276"/>
      <c r="AE433" s="276"/>
      <c r="AF433" s="277" t="str">
        <f t="shared" si="110"/>
        <v>NCX19J3</v>
      </c>
      <c r="AG433" s="277" t="str">
        <f t="shared" si="111"/>
        <v>NCX19J3</v>
      </c>
      <c r="AH433" s="277" t="str">
        <f t="shared" si="112"/>
        <v/>
      </c>
      <c r="AI433" s="277" t="str">
        <f t="shared" si="113"/>
        <v/>
      </c>
      <c r="AJ433" s="277" t="str">
        <f t="shared" si="114"/>
        <v/>
      </c>
      <c r="AK433" s="277" t="str">
        <f t="shared" si="115"/>
        <v/>
      </c>
      <c r="AL433" s="100"/>
      <c r="AT433" s="227" t="str">
        <f t="shared" si="116"/>
        <v/>
      </c>
      <c r="AU433" s="227" t="str">
        <f t="shared" si="117"/>
        <v/>
      </c>
      <c r="AW433" s="232">
        <f t="shared" si="118"/>
        <v>0</v>
      </c>
      <c r="AX433" s="232">
        <f t="shared" si="119"/>
        <v>0</v>
      </c>
      <c r="AY433" s="232">
        <f t="shared" si="120"/>
        <v>0</v>
      </c>
      <c r="AZ433" s="232">
        <f t="shared" si="121"/>
        <v>0</v>
      </c>
    </row>
    <row r="434" spans="1:52">
      <c r="A434" s="23" t="str">
        <f>C434&amp;"x"&amp;TEXT(COUNTIF(C$5:C433,C434)+1,0)</f>
        <v>x1</v>
      </c>
      <c r="B434" s="24" t="str">
        <f>D434&amp;"x"&amp;TEXT(COUNTIF(D$5:D433,D434)+1,0)</f>
        <v>x1</v>
      </c>
      <c r="C434" s="25"/>
      <c r="D434" s="25"/>
      <c r="E434" s="130"/>
      <c r="F434" s="25"/>
      <c r="G434" s="188"/>
      <c r="H434" s="188"/>
      <c r="I434" s="188"/>
      <c r="J434" s="156"/>
      <c r="K434" s="130"/>
      <c r="L434" s="26"/>
      <c r="M434" s="281" t="str">
        <f t="shared" si="106"/>
        <v>0</v>
      </c>
      <c r="N434" s="26"/>
      <c r="O434" s="186" t="str">
        <f t="shared" si="107"/>
        <v>0</v>
      </c>
      <c r="P434" s="26"/>
      <c r="Q434" s="26"/>
      <c r="R434" s="270"/>
      <c r="S434" s="282" t="str">
        <f t="shared" si="108"/>
        <v/>
      </c>
      <c r="T434" s="153"/>
      <c r="U434" s="27"/>
      <c r="V434" s="27"/>
      <c r="W434" s="271"/>
      <c r="X434" s="27"/>
      <c r="Y434" s="279"/>
      <c r="Z434" s="275" t="str">
        <f t="shared" si="109"/>
        <v/>
      </c>
      <c r="AA434" s="276"/>
      <c r="AB434" s="276"/>
      <c r="AC434" s="276"/>
      <c r="AD434" s="276"/>
      <c r="AE434" s="276"/>
      <c r="AF434" s="277" t="str">
        <f t="shared" si="110"/>
        <v>NCX19J3</v>
      </c>
      <c r="AG434" s="277" t="str">
        <f t="shared" si="111"/>
        <v>NCX19J3</v>
      </c>
      <c r="AH434" s="277" t="str">
        <f t="shared" si="112"/>
        <v/>
      </c>
      <c r="AI434" s="277" t="str">
        <f t="shared" si="113"/>
        <v/>
      </c>
      <c r="AJ434" s="277" t="str">
        <f t="shared" si="114"/>
        <v/>
      </c>
      <c r="AK434" s="277" t="str">
        <f t="shared" si="115"/>
        <v/>
      </c>
      <c r="AL434" s="100"/>
      <c r="AT434" s="227" t="str">
        <f t="shared" si="116"/>
        <v/>
      </c>
      <c r="AU434" s="227" t="str">
        <f t="shared" si="117"/>
        <v/>
      </c>
      <c r="AW434" s="232">
        <f t="shared" si="118"/>
        <v>0</v>
      </c>
      <c r="AX434" s="232">
        <f t="shared" si="119"/>
        <v>0</v>
      </c>
      <c r="AY434" s="232">
        <f t="shared" si="120"/>
        <v>0</v>
      </c>
      <c r="AZ434" s="232">
        <f t="shared" si="121"/>
        <v>0</v>
      </c>
    </row>
    <row r="435" spans="1:52">
      <c r="A435" s="23" t="str">
        <f>C435&amp;"x"&amp;TEXT(COUNTIF(C$5:C434,C435)+1,0)</f>
        <v>x1</v>
      </c>
      <c r="B435" s="24" t="str">
        <f>D435&amp;"x"&amp;TEXT(COUNTIF(D$5:D434,D435)+1,0)</f>
        <v>x1</v>
      </c>
      <c r="C435" s="25"/>
      <c r="D435" s="25"/>
      <c r="E435" s="130"/>
      <c r="F435" s="25"/>
      <c r="G435" s="188"/>
      <c r="H435" s="188"/>
      <c r="I435" s="188"/>
      <c r="J435" s="156"/>
      <c r="K435" s="130"/>
      <c r="L435" s="26"/>
      <c r="M435" s="281" t="str">
        <f t="shared" si="106"/>
        <v>0</v>
      </c>
      <c r="N435" s="26"/>
      <c r="O435" s="186" t="str">
        <f t="shared" si="107"/>
        <v>0</v>
      </c>
      <c r="P435" s="26"/>
      <c r="Q435" s="26"/>
      <c r="R435" s="270"/>
      <c r="S435" s="282" t="str">
        <f t="shared" si="108"/>
        <v/>
      </c>
      <c r="T435" s="153"/>
      <c r="U435" s="27"/>
      <c r="V435" s="27"/>
      <c r="W435" s="271"/>
      <c r="X435" s="27"/>
      <c r="Y435" s="279"/>
      <c r="Z435" s="275" t="str">
        <f t="shared" si="109"/>
        <v/>
      </c>
      <c r="AA435" s="276"/>
      <c r="AB435" s="276"/>
      <c r="AC435" s="276"/>
      <c r="AD435" s="276"/>
      <c r="AE435" s="276"/>
      <c r="AF435" s="277" t="str">
        <f t="shared" si="110"/>
        <v>NCX19J3</v>
      </c>
      <c r="AG435" s="277" t="str">
        <f t="shared" si="111"/>
        <v>NCX19J3</v>
      </c>
      <c r="AH435" s="277" t="str">
        <f t="shared" si="112"/>
        <v/>
      </c>
      <c r="AI435" s="277" t="str">
        <f t="shared" si="113"/>
        <v/>
      </c>
      <c r="AJ435" s="277" t="str">
        <f t="shared" si="114"/>
        <v/>
      </c>
      <c r="AK435" s="277" t="str">
        <f t="shared" si="115"/>
        <v/>
      </c>
      <c r="AL435" s="100"/>
      <c r="AT435" s="227" t="str">
        <f t="shared" si="116"/>
        <v/>
      </c>
      <c r="AU435" s="227" t="str">
        <f t="shared" si="117"/>
        <v/>
      </c>
      <c r="AW435" s="232">
        <f t="shared" si="118"/>
        <v>0</v>
      </c>
      <c r="AX435" s="232">
        <f t="shared" si="119"/>
        <v>0</v>
      </c>
      <c r="AY435" s="232">
        <f t="shared" si="120"/>
        <v>0</v>
      </c>
      <c r="AZ435" s="232">
        <f t="shared" si="121"/>
        <v>0</v>
      </c>
    </row>
    <row r="436" spans="1:52">
      <c r="A436" s="23" t="str">
        <f>C436&amp;"x"&amp;TEXT(COUNTIF(C$5:C435,C436)+1,0)</f>
        <v>x1</v>
      </c>
      <c r="B436" s="24" t="str">
        <f>D436&amp;"x"&amp;TEXT(COUNTIF(D$5:D435,D436)+1,0)</f>
        <v>x1</v>
      </c>
      <c r="C436" s="25"/>
      <c r="D436" s="25"/>
      <c r="E436" s="130"/>
      <c r="F436" s="25"/>
      <c r="G436" s="188"/>
      <c r="H436" s="188"/>
      <c r="I436" s="188"/>
      <c r="J436" s="156"/>
      <c r="K436" s="130"/>
      <c r="L436" s="26"/>
      <c r="M436" s="281" t="str">
        <f t="shared" si="106"/>
        <v>0</v>
      </c>
      <c r="N436" s="26"/>
      <c r="O436" s="186" t="str">
        <f t="shared" si="107"/>
        <v>0</v>
      </c>
      <c r="P436" s="26"/>
      <c r="Q436" s="26"/>
      <c r="R436" s="270"/>
      <c r="S436" s="282" t="str">
        <f t="shared" si="108"/>
        <v/>
      </c>
      <c r="T436" s="153"/>
      <c r="U436" s="27"/>
      <c r="V436" s="27"/>
      <c r="W436" s="271"/>
      <c r="X436" s="27"/>
      <c r="Y436" s="279"/>
      <c r="Z436" s="275" t="str">
        <f t="shared" si="109"/>
        <v/>
      </c>
      <c r="AA436" s="276"/>
      <c r="AB436" s="276"/>
      <c r="AC436" s="276"/>
      <c r="AD436" s="276"/>
      <c r="AE436" s="276"/>
      <c r="AF436" s="277" t="str">
        <f t="shared" si="110"/>
        <v>NCX19J3</v>
      </c>
      <c r="AG436" s="277" t="str">
        <f t="shared" si="111"/>
        <v>NCX19J3</v>
      </c>
      <c r="AH436" s="277" t="str">
        <f t="shared" si="112"/>
        <v/>
      </c>
      <c r="AI436" s="277" t="str">
        <f t="shared" si="113"/>
        <v/>
      </c>
      <c r="AJ436" s="277" t="str">
        <f t="shared" si="114"/>
        <v/>
      </c>
      <c r="AK436" s="277" t="str">
        <f t="shared" si="115"/>
        <v/>
      </c>
      <c r="AL436" s="100"/>
      <c r="AT436" s="227" t="str">
        <f t="shared" si="116"/>
        <v/>
      </c>
      <c r="AU436" s="227" t="str">
        <f t="shared" si="117"/>
        <v/>
      </c>
      <c r="AW436" s="232">
        <f t="shared" si="118"/>
        <v>0</v>
      </c>
      <c r="AX436" s="232">
        <f t="shared" si="119"/>
        <v>0</v>
      </c>
      <c r="AY436" s="232">
        <f t="shared" si="120"/>
        <v>0</v>
      </c>
      <c r="AZ436" s="232">
        <f t="shared" si="121"/>
        <v>0</v>
      </c>
    </row>
    <row r="437" spans="1:52">
      <c r="A437" s="23" t="str">
        <f>C437&amp;"x"&amp;TEXT(COUNTIF(C$5:C436,C437)+1,0)</f>
        <v>x1</v>
      </c>
      <c r="B437" s="24" t="str">
        <f>D437&amp;"x"&amp;TEXT(COUNTIF(D$5:D436,D437)+1,0)</f>
        <v>x1</v>
      </c>
      <c r="C437" s="25"/>
      <c r="D437" s="25"/>
      <c r="E437" s="130"/>
      <c r="F437" s="25"/>
      <c r="G437" s="188"/>
      <c r="H437" s="188"/>
      <c r="I437" s="188"/>
      <c r="J437" s="156"/>
      <c r="K437" s="130"/>
      <c r="L437" s="26"/>
      <c r="M437" s="281" t="str">
        <f t="shared" si="106"/>
        <v>0</v>
      </c>
      <c r="N437" s="26"/>
      <c r="O437" s="186" t="str">
        <f t="shared" si="107"/>
        <v>0</v>
      </c>
      <c r="P437" s="26"/>
      <c r="Q437" s="26"/>
      <c r="R437" s="270"/>
      <c r="S437" s="282" t="str">
        <f t="shared" si="108"/>
        <v/>
      </c>
      <c r="T437" s="153"/>
      <c r="U437" s="27"/>
      <c r="V437" s="27"/>
      <c r="W437" s="271"/>
      <c r="X437" s="27"/>
      <c r="Y437" s="279"/>
      <c r="Z437" s="275" t="str">
        <f t="shared" si="109"/>
        <v/>
      </c>
      <c r="AA437" s="276"/>
      <c r="AB437" s="276"/>
      <c r="AC437" s="276"/>
      <c r="AD437" s="276"/>
      <c r="AE437" s="276"/>
      <c r="AF437" s="277" t="str">
        <f t="shared" si="110"/>
        <v>NCX19J3</v>
      </c>
      <c r="AG437" s="277" t="str">
        <f t="shared" si="111"/>
        <v>NCX19J3</v>
      </c>
      <c r="AH437" s="277" t="str">
        <f t="shared" si="112"/>
        <v/>
      </c>
      <c r="AI437" s="277" t="str">
        <f t="shared" si="113"/>
        <v/>
      </c>
      <c r="AJ437" s="277" t="str">
        <f t="shared" si="114"/>
        <v/>
      </c>
      <c r="AK437" s="277" t="str">
        <f t="shared" si="115"/>
        <v/>
      </c>
      <c r="AL437" s="100"/>
      <c r="AT437" s="227" t="str">
        <f t="shared" si="116"/>
        <v/>
      </c>
      <c r="AU437" s="227" t="str">
        <f t="shared" si="117"/>
        <v/>
      </c>
      <c r="AW437" s="232">
        <f t="shared" si="118"/>
        <v>0</v>
      </c>
      <c r="AX437" s="232">
        <f t="shared" si="119"/>
        <v>0</v>
      </c>
      <c r="AY437" s="232">
        <f t="shared" si="120"/>
        <v>0</v>
      </c>
      <c r="AZ437" s="232">
        <f t="shared" si="121"/>
        <v>0</v>
      </c>
    </row>
    <row r="438" spans="1:52">
      <c r="A438" s="23" t="str">
        <f>C438&amp;"x"&amp;TEXT(COUNTIF(C$5:C437,C438)+1,0)</f>
        <v>x1</v>
      </c>
      <c r="B438" s="24" t="str">
        <f>D438&amp;"x"&amp;TEXT(COUNTIF(D$5:D437,D438)+1,0)</f>
        <v>x1</v>
      </c>
      <c r="C438" s="25"/>
      <c r="D438" s="25"/>
      <c r="E438" s="130"/>
      <c r="F438" s="25"/>
      <c r="G438" s="188"/>
      <c r="H438" s="188"/>
      <c r="I438" s="188"/>
      <c r="J438" s="156"/>
      <c r="K438" s="130"/>
      <c r="L438" s="26"/>
      <c r="M438" s="281" t="str">
        <f t="shared" si="106"/>
        <v>0</v>
      </c>
      <c r="N438" s="26"/>
      <c r="O438" s="186" t="str">
        <f t="shared" si="107"/>
        <v>0</v>
      </c>
      <c r="P438" s="26"/>
      <c r="Q438" s="26"/>
      <c r="R438" s="270"/>
      <c r="S438" s="282" t="str">
        <f t="shared" si="108"/>
        <v/>
      </c>
      <c r="T438" s="153"/>
      <c r="U438" s="27"/>
      <c r="V438" s="27"/>
      <c r="W438" s="271"/>
      <c r="X438" s="27"/>
      <c r="Y438" s="279"/>
      <c r="Z438" s="275" t="str">
        <f t="shared" si="109"/>
        <v/>
      </c>
      <c r="AA438" s="276"/>
      <c r="AB438" s="276"/>
      <c r="AC438" s="276"/>
      <c r="AD438" s="276"/>
      <c r="AE438" s="276"/>
      <c r="AF438" s="277" t="str">
        <f t="shared" si="110"/>
        <v>NCX19J3</v>
      </c>
      <c r="AG438" s="277" t="str">
        <f t="shared" si="111"/>
        <v>NCX19J3</v>
      </c>
      <c r="AH438" s="277" t="str">
        <f t="shared" si="112"/>
        <v/>
      </c>
      <c r="AI438" s="277" t="str">
        <f t="shared" si="113"/>
        <v/>
      </c>
      <c r="AJ438" s="277" t="str">
        <f t="shared" si="114"/>
        <v/>
      </c>
      <c r="AK438" s="277" t="str">
        <f t="shared" si="115"/>
        <v/>
      </c>
      <c r="AL438" s="100"/>
      <c r="AT438" s="227" t="str">
        <f t="shared" si="116"/>
        <v/>
      </c>
      <c r="AU438" s="227" t="str">
        <f t="shared" si="117"/>
        <v/>
      </c>
      <c r="AW438" s="232">
        <f t="shared" si="118"/>
        <v>0</v>
      </c>
      <c r="AX438" s="232">
        <f t="shared" si="119"/>
        <v>0</v>
      </c>
      <c r="AY438" s="232">
        <f t="shared" si="120"/>
        <v>0</v>
      </c>
      <c r="AZ438" s="232">
        <f t="shared" si="121"/>
        <v>0</v>
      </c>
    </row>
    <row r="439" spans="1:52">
      <c r="A439" s="23" t="str">
        <f>C439&amp;"x"&amp;TEXT(COUNTIF(C$5:C438,C439)+1,0)</f>
        <v>x1</v>
      </c>
      <c r="B439" s="24" t="str">
        <f>D439&amp;"x"&amp;TEXT(COUNTIF(D$5:D438,D439)+1,0)</f>
        <v>x1</v>
      </c>
      <c r="C439" s="25"/>
      <c r="D439" s="25"/>
      <c r="E439" s="130"/>
      <c r="F439" s="25"/>
      <c r="G439" s="188"/>
      <c r="H439" s="188"/>
      <c r="I439" s="188"/>
      <c r="J439" s="156"/>
      <c r="K439" s="130"/>
      <c r="L439" s="26"/>
      <c r="M439" s="281" t="str">
        <f t="shared" si="106"/>
        <v>0</v>
      </c>
      <c r="N439" s="26"/>
      <c r="O439" s="186" t="str">
        <f t="shared" si="107"/>
        <v>0</v>
      </c>
      <c r="P439" s="26"/>
      <c r="Q439" s="26"/>
      <c r="R439" s="270"/>
      <c r="S439" s="282" t="str">
        <f t="shared" si="108"/>
        <v/>
      </c>
      <c r="T439" s="153"/>
      <c r="U439" s="27"/>
      <c r="V439" s="27"/>
      <c r="W439" s="271"/>
      <c r="X439" s="27"/>
      <c r="Y439" s="279"/>
      <c r="Z439" s="275" t="str">
        <f t="shared" si="109"/>
        <v/>
      </c>
      <c r="AA439" s="276"/>
      <c r="AB439" s="276"/>
      <c r="AC439" s="276"/>
      <c r="AD439" s="276"/>
      <c r="AE439" s="276"/>
      <c r="AF439" s="277" t="str">
        <f t="shared" si="110"/>
        <v>NCX19J3</v>
      </c>
      <c r="AG439" s="277" t="str">
        <f t="shared" si="111"/>
        <v>NCX19J3</v>
      </c>
      <c r="AH439" s="277" t="str">
        <f t="shared" si="112"/>
        <v/>
      </c>
      <c r="AI439" s="277" t="str">
        <f t="shared" si="113"/>
        <v/>
      </c>
      <c r="AJ439" s="277" t="str">
        <f t="shared" si="114"/>
        <v/>
      </c>
      <c r="AK439" s="277" t="str">
        <f t="shared" si="115"/>
        <v/>
      </c>
      <c r="AL439" s="100"/>
      <c r="AT439" s="227" t="str">
        <f t="shared" si="116"/>
        <v/>
      </c>
      <c r="AU439" s="227" t="str">
        <f t="shared" si="117"/>
        <v/>
      </c>
      <c r="AW439" s="232">
        <f t="shared" si="118"/>
        <v>0</v>
      </c>
      <c r="AX439" s="232">
        <f t="shared" si="119"/>
        <v>0</v>
      </c>
      <c r="AY439" s="232">
        <f t="shared" si="120"/>
        <v>0</v>
      </c>
      <c r="AZ439" s="232">
        <f t="shared" si="121"/>
        <v>0</v>
      </c>
    </row>
    <row r="440" spans="1:52">
      <c r="A440" s="23" t="str">
        <f>C440&amp;"x"&amp;TEXT(COUNTIF(C$5:C439,C440)+1,0)</f>
        <v>x1</v>
      </c>
      <c r="B440" s="24" t="str">
        <f>D440&amp;"x"&amp;TEXT(COUNTIF(D$5:D439,D440)+1,0)</f>
        <v>x1</v>
      </c>
      <c r="C440" s="25"/>
      <c r="D440" s="25"/>
      <c r="E440" s="130"/>
      <c r="F440" s="25"/>
      <c r="G440" s="188"/>
      <c r="H440" s="188"/>
      <c r="I440" s="188"/>
      <c r="J440" s="156"/>
      <c r="K440" s="130"/>
      <c r="L440" s="26"/>
      <c r="M440" s="281" t="str">
        <f t="shared" si="106"/>
        <v>0</v>
      </c>
      <c r="N440" s="26"/>
      <c r="O440" s="186" t="str">
        <f t="shared" si="107"/>
        <v>0</v>
      </c>
      <c r="P440" s="26"/>
      <c r="Q440" s="26"/>
      <c r="R440" s="270"/>
      <c r="S440" s="282" t="str">
        <f t="shared" si="108"/>
        <v/>
      </c>
      <c r="T440" s="153"/>
      <c r="U440" s="27"/>
      <c r="V440" s="27"/>
      <c r="W440" s="271"/>
      <c r="X440" s="27"/>
      <c r="Y440" s="279"/>
      <c r="Z440" s="275" t="str">
        <f t="shared" si="109"/>
        <v/>
      </c>
      <c r="AA440" s="276"/>
      <c r="AB440" s="276"/>
      <c r="AC440" s="276"/>
      <c r="AD440" s="276"/>
      <c r="AE440" s="276"/>
      <c r="AF440" s="277" t="str">
        <f t="shared" si="110"/>
        <v>NCX19J3</v>
      </c>
      <c r="AG440" s="277" t="str">
        <f t="shared" si="111"/>
        <v>NCX19J3</v>
      </c>
      <c r="AH440" s="277" t="str">
        <f t="shared" si="112"/>
        <v/>
      </c>
      <c r="AI440" s="277" t="str">
        <f t="shared" si="113"/>
        <v/>
      </c>
      <c r="AJ440" s="277" t="str">
        <f t="shared" si="114"/>
        <v/>
      </c>
      <c r="AK440" s="277" t="str">
        <f t="shared" si="115"/>
        <v/>
      </c>
      <c r="AL440" s="100"/>
      <c r="AT440" s="227" t="str">
        <f t="shared" si="116"/>
        <v/>
      </c>
      <c r="AU440" s="227" t="str">
        <f t="shared" si="117"/>
        <v/>
      </c>
      <c r="AW440" s="232">
        <f t="shared" si="118"/>
        <v>0</v>
      </c>
      <c r="AX440" s="232">
        <f t="shared" si="119"/>
        <v>0</v>
      </c>
      <c r="AY440" s="232">
        <f t="shared" si="120"/>
        <v>0</v>
      </c>
      <c r="AZ440" s="232">
        <f t="shared" si="121"/>
        <v>0</v>
      </c>
    </row>
    <row r="441" spans="1:52">
      <c r="A441" s="23" t="str">
        <f>C441&amp;"x"&amp;TEXT(COUNTIF(C$5:C440,C441)+1,0)</f>
        <v>x1</v>
      </c>
      <c r="B441" s="24" t="str">
        <f>D441&amp;"x"&amp;TEXT(COUNTIF(D$5:D440,D441)+1,0)</f>
        <v>x1</v>
      </c>
      <c r="C441" s="25"/>
      <c r="D441" s="25"/>
      <c r="E441" s="130"/>
      <c r="F441" s="25"/>
      <c r="G441" s="188"/>
      <c r="H441" s="188"/>
      <c r="I441" s="188"/>
      <c r="J441" s="156"/>
      <c r="K441" s="130"/>
      <c r="L441" s="26"/>
      <c r="M441" s="281" t="str">
        <f t="shared" si="106"/>
        <v>0</v>
      </c>
      <c r="N441" s="26"/>
      <c r="O441" s="186" t="str">
        <f t="shared" si="107"/>
        <v>0</v>
      </c>
      <c r="P441" s="26"/>
      <c r="Q441" s="26"/>
      <c r="R441" s="270"/>
      <c r="S441" s="282" t="str">
        <f t="shared" si="108"/>
        <v/>
      </c>
      <c r="T441" s="153"/>
      <c r="U441" s="27"/>
      <c r="V441" s="27"/>
      <c r="W441" s="271"/>
      <c r="X441" s="27"/>
      <c r="Y441" s="279"/>
      <c r="Z441" s="275" t="str">
        <f t="shared" si="109"/>
        <v/>
      </c>
      <c r="AA441" s="276"/>
      <c r="AB441" s="276"/>
      <c r="AC441" s="276"/>
      <c r="AD441" s="276"/>
      <c r="AE441" s="276"/>
      <c r="AF441" s="277" t="str">
        <f t="shared" si="110"/>
        <v>NCX19J3</v>
      </c>
      <c r="AG441" s="277" t="str">
        <f t="shared" si="111"/>
        <v>NCX19J3</v>
      </c>
      <c r="AH441" s="277" t="str">
        <f t="shared" si="112"/>
        <v/>
      </c>
      <c r="AI441" s="277" t="str">
        <f t="shared" si="113"/>
        <v/>
      </c>
      <c r="AJ441" s="277" t="str">
        <f t="shared" si="114"/>
        <v/>
      </c>
      <c r="AK441" s="277" t="str">
        <f t="shared" si="115"/>
        <v/>
      </c>
      <c r="AL441" s="100"/>
      <c r="AT441" s="227" t="str">
        <f t="shared" si="116"/>
        <v/>
      </c>
      <c r="AU441" s="227" t="str">
        <f t="shared" si="117"/>
        <v/>
      </c>
      <c r="AW441" s="232">
        <f t="shared" si="118"/>
        <v>0</v>
      </c>
      <c r="AX441" s="232">
        <f t="shared" si="119"/>
        <v>0</v>
      </c>
      <c r="AY441" s="232">
        <f t="shared" si="120"/>
        <v>0</v>
      </c>
      <c r="AZ441" s="232">
        <f t="shared" si="121"/>
        <v>0</v>
      </c>
    </row>
    <row r="442" spans="1:52">
      <c r="A442" s="23" t="str">
        <f>C442&amp;"x"&amp;TEXT(COUNTIF(C$5:C441,C442)+1,0)</f>
        <v>x1</v>
      </c>
      <c r="B442" s="24" t="str">
        <f>D442&amp;"x"&amp;TEXT(COUNTIF(D$5:D441,D442)+1,0)</f>
        <v>x1</v>
      </c>
      <c r="C442" s="25"/>
      <c r="D442" s="25"/>
      <c r="E442" s="130"/>
      <c r="F442" s="25"/>
      <c r="G442" s="188"/>
      <c r="H442" s="188"/>
      <c r="I442" s="188"/>
      <c r="J442" s="156"/>
      <c r="K442" s="130"/>
      <c r="L442" s="26"/>
      <c r="M442" s="281" t="str">
        <f t="shared" si="106"/>
        <v>0</v>
      </c>
      <c r="N442" s="26"/>
      <c r="O442" s="186" t="str">
        <f t="shared" si="107"/>
        <v>0</v>
      </c>
      <c r="P442" s="26"/>
      <c r="Q442" s="26"/>
      <c r="R442" s="270"/>
      <c r="S442" s="282" t="str">
        <f t="shared" si="108"/>
        <v/>
      </c>
      <c r="T442" s="153"/>
      <c r="U442" s="27"/>
      <c r="V442" s="27"/>
      <c r="W442" s="271"/>
      <c r="X442" s="27"/>
      <c r="Y442" s="279"/>
      <c r="Z442" s="275" t="str">
        <f t="shared" si="109"/>
        <v/>
      </c>
      <c r="AA442" s="276"/>
      <c r="AB442" s="276"/>
      <c r="AC442" s="276"/>
      <c r="AD442" s="276"/>
      <c r="AE442" s="276"/>
      <c r="AF442" s="277" t="str">
        <f t="shared" si="110"/>
        <v>NCX19J3</v>
      </c>
      <c r="AG442" s="277" t="str">
        <f t="shared" si="111"/>
        <v>NCX19J3</v>
      </c>
      <c r="AH442" s="277" t="str">
        <f t="shared" si="112"/>
        <v/>
      </c>
      <c r="AI442" s="277" t="str">
        <f t="shared" si="113"/>
        <v/>
      </c>
      <c r="AJ442" s="277" t="str">
        <f t="shared" si="114"/>
        <v/>
      </c>
      <c r="AK442" s="277" t="str">
        <f t="shared" si="115"/>
        <v/>
      </c>
      <c r="AL442" s="100"/>
      <c r="AT442" s="227" t="str">
        <f t="shared" si="116"/>
        <v/>
      </c>
      <c r="AU442" s="227" t="str">
        <f t="shared" si="117"/>
        <v/>
      </c>
      <c r="AW442" s="232">
        <f t="shared" si="118"/>
        <v>0</v>
      </c>
      <c r="AX442" s="232">
        <f t="shared" si="119"/>
        <v>0</v>
      </c>
      <c r="AY442" s="232">
        <f t="shared" si="120"/>
        <v>0</v>
      </c>
      <c r="AZ442" s="232">
        <f t="shared" si="121"/>
        <v>0</v>
      </c>
    </row>
    <row r="443" spans="1:52">
      <c r="A443" s="23" t="str">
        <f>C443&amp;"x"&amp;TEXT(COUNTIF(C$5:C442,C443)+1,0)</f>
        <v>x1</v>
      </c>
      <c r="B443" s="24" t="str">
        <f>D443&amp;"x"&amp;TEXT(COUNTIF(D$5:D442,D443)+1,0)</f>
        <v>x1</v>
      </c>
      <c r="C443" s="25"/>
      <c r="D443" s="25"/>
      <c r="E443" s="130"/>
      <c r="F443" s="25"/>
      <c r="G443" s="188"/>
      <c r="H443" s="188"/>
      <c r="I443" s="188"/>
      <c r="J443" s="156"/>
      <c r="K443" s="130"/>
      <c r="L443" s="26"/>
      <c r="M443" s="281" t="str">
        <f t="shared" si="106"/>
        <v>0</v>
      </c>
      <c r="N443" s="26"/>
      <c r="O443" s="186" t="str">
        <f t="shared" si="107"/>
        <v>0</v>
      </c>
      <c r="P443" s="26"/>
      <c r="Q443" s="26"/>
      <c r="R443" s="270"/>
      <c r="S443" s="282" t="str">
        <f t="shared" si="108"/>
        <v/>
      </c>
      <c r="T443" s="153"/>
      <c r="U443" s="27"/>
      <c r="V443" s="27"/>
      <c r="W443" s="271"/>
      <c r="X443" s="27"/>
      <c r="Y443" s="279"/>
      <c r="Z443" s="275" t="str">
        <f t="shared" si="109"/>
        <v/>
      </c>
      <c r="AA443" s="276"/>
      <c r="AB443" s="276"/>
      <c r="AC443" s="276"/>
      <c r="AD443" s="276"/>
      <c r="AE443" s="276"/>
      <c r="AF443" s="277" t="str">
        <f t="shared" si="110"/>
        <v>NCX19J3</v>
      </c>
      <c r="AG443" s="277" t="str">
        <f t="shared" si="111"/>
        <v>NCX19J3</v>
      </c>
      <c r="AH443" s="277" t="str">
        <f t="shared" si="112"/>
        <v/>
      </c>
      <c r="AI443" s="277" t="str">
        <f t="shared" si="113"/>
        <v/>
      </c>
      <c r="AJ443" s="277" t="str">
        <f t="shared" si="114"/>
        <v/>
      </c>
      <c r="AK443" s="277" t="str">
        <f t="shared" si="115"/>
        <v/>
      </c>
      <c r="AL443" s="100"/>
      <c r="AT443" s="227" t="str">
        <f t="shared" si="116"/>
        <v/>
      </c>
      <c r="AU443" s="227" t="str">
        <f t="shared" si="117"/>
        <v/>
      </c>
      <c r="AW443" s="232">
        <f t="shared" si="118"/>
        <v>0</v>
      </c>
      <c r="AX443" s="232">
        <f t="shared" si="119"/>
        <v>0</v>
      </c>
      <c r="AY443" s="232">
        <f t="shared" si="120"/>
        <v>0</v>
      </c>
      <c r="AZ443" s="232">
        <f t="shared" si="121"/>
        <v>0</v>
      </c>
    </row>
    <row r="444" spans="1:52">
      <c r="A444" s="23" t="str">
        <f>C444&amp;"x"&amp;TEXT(COUNTIF(C$5:C443,C444)+1,0)</f>
        <v>x1</v>
      </c>
      <c r="B444" s="24" t="str">
        <f>D444&amp;"x"&amp;TEXT(COUNTIF(D$5:D443,D444)+1,0)</f>
        <v>x1</v>
      </c>
      <c r="C444" s="25"/>
      <c r="D444" s="25"/>
      <c r="E444" s="130"/>
      <c r="F444" s="25"/>
      <c r="G444" s="188"/>
      <c r="H444" s="188"/>
      <c r="I444" s="188"/>
      <c r="J444" s="156"/>
      <c r="K444" s="130"/>
      <c r="L444" s="26"/>
      <c r="M444" s="281" t="str">
        <f t="shared" si="106"/>
        <v>0</v>
      </c>
      <c r="N444" s="26"/>
      <c r="O444" s="186" t="str">
        <f t="shared" si="107"/>
        <v>0</v>
      </c>
      <c r="P444" s="26"/>
      <c r="Q444" s="26"/>
      <c r="R444" s="270"/>
      <c r="S444" s="282" t="str">
        <f t="shared" si="108"/>
        <v/>
      </c>
      <c r="T444" s="153"/>
      <c r="U444" s="27"/>
      <c r="V444" s="27"/>
      <c r="W444" s="271"/>
      <c r="X444" s="27"/>
      <c r="Y444" s="279"/>
      <c r="Z444" s="275" t="str">
        <f t="shared" si="109"/>
        <v/>
      </c>
      <c r="AA444" s="276"/>
      <c r="AB444" s="276"/>
      <c r="AC444" s="276"/>
      <c r="AD444" s="276"/>
      <c r="AE444" s="276"/>
      <c r="AF444" s="277" t="str">
        <f t="shared" si="110"/>
        <v>NCX19J3</v>
      </c>
      <c r="AG444" s="277" t="str">
        <f t="shared" si="111"/>
        <v>NCX19J3</v>
      </c>
      <c r="AH444" s="277" t="str">
        <f t="shared" si="112"/>
        <v/>
      </c>
      <c r="AI444" s="277" t="str">
        <f t="shared" si="113"/>
        <v/>
      </c>
      <c r="AJ444" s="277" t="str">
        <f t="shared" si="114"/>
        <v/>
      </c>
      <c r="AK444" s="277" t="str">
        <f t="shared" si="115"/>
        <v/>
      </c>
      <c r="AL444" s="100"/>
      <c r="AT444" s="227" t="str">
        <f t="shared" si="116"/>
        <v/>
      </c>
      <c r="AU444" s="227" t="str">
        <f t="shared" si="117"/>
        <v/>
      </c>
      <c r="AW444" s="232">
        <f t="shared" si="118"/>
        <v>0</v>
      </c>
      <c r="AX444" s="232">
        <f t="shared" si="119"/>
        <v>0</v>
      </c>
      <c r="AY444" s="232">
        <f t="shared" si="120"/>
        <v>0</v>
      </c>
      <c r="AZ444" s="232">
        <f t="shared" si="121"/>
        <v>0</v>
      </c>
    </row>
    <row r="445" spans="1:52">
      <c r="A445" s="23" t="str">
        <f>C445&amp;"x"&amp;TEXT(COUNTIF(C$5:C444,C445)+1,0)</f>
        <v>x1</v>
      </c>
      <c r="B445" s="24" t="str">
        <f>D445&amp;"x"&amp;TEXT(COUNTIF(D$5:D444,D445)+1,0)</f>
        <v>x1</v>
      </c>
      <c r="C445" s="25"/>
      <c r="D445" s="25"/>
      <c r="E445" s="130"/>
      <c r="F445" s="25"/>
      <c r="G445" s="188"/>
      <c r="H445" s="188"/>
      <c r="I445" s="188"/>
      <c r="J445" s="156"/>
      <c r="K445" s="130"/>
      <c r="L445" s="26"/>
      <c r="M445" s="281" t="str">
        <f t="shared" si="106"/>
        <v>0</v>
      </c>
      <c r="N445" s="26"/>
      <c r="O445" s="186" t="str">
        <f t="shared" si="107"/>
        <v>0</v>
      </c>
      <c r="P445" s="26"/>
      <c r="Q445" s="26"/>
      <c r="R445" s="270"/>
      <c r="S445" s="282" t="str">
        <f t="shared" si="108"/>
        <v/>
      </c>
      <c r="T445" s="153"/>
      <c r="U445" s="27"/>
      <c r="V445" s="27"/>
      <c r="W445" s="271"/>
      <c r="X445" s="27"/>
      <c r="Y445" s="279"/>
      <c r="Z445" s="275" t="str">
        <f t="shared" si="109"/>
        <v/>
      </c>
      <c r="AA445" s="276"/>
      <c r="AB445" s="276"/>
      <c r="AC445" s="276"/>
      <c r="AD445" s="276"/>
      <c r="AE445" s="276"/>
      <c r="AF445" s="277" t="str">
        <f t="shared" si="110"/>
        <v>NCX19J3</v>
      </c>
      <c r="AG445" s="277" t="str">
        <f t="shared" si="111"/>
        <v>NCX19J3</v>
      </c>
      <c r="AH445" s="277" t="str">
        <f t="shared" si="112"/>
        <v/>
      </c>
      <c r="AI445" s="277" t="str">
        <f t="shared" si="113"/>
        <v/>
      </c>
      <c r="AJ445" s="277" t="str">
        <f t="shared" si="114"/>
        <v/>
      </c>
      <c r="AK445" s="277" t="str">
        <f t="shared" si="115"/>
        <v/>
      </c>
      <c r="AL445" s="100"/>
      <c r="AT445" s="227" t="str">
        <f t="shared" si="116"/>
        <v/>
      </c>
      <c r="AU445" s="227" t="str">
        <f t="shared" si="117"/>
        <v/>
      </c>
      <c r="AW445" s="232">
        <f t="shared" si="118"/>
        <v>0</v>
      </c>
      <c r="AX445" s="232">
        <f t="shared" si="119"/>
        <v>0</v>
      </c>
      <c r="AY445" s="232">
        <f t="shared" si="120"/>
        <v>0</v>
      </c>
      <c r="AZ445" s="232">
        <f t="shared" si="121"/>
        <v>0</v>
      </c>
    </row>
    <row r="446" spans="1:52">
      <c r="A446" s="23" t="str">
        <f>C446&amp;"x"&amp;TEXT(COUNTIF(C$5:C445,C446)+1,0)</f>
        <v>x1</v>
      </c>
      <c r="B446" s="24" t="str">
        <f>D446&amp;"x"&amp;TEXT(COUNTIF(D$5:D445,D446)+1,0)</f>
        <v>x1</v>
      </c>
      <c r="C446" s="25"/>
      <c r="D446" s="25"/>
      <c r="E446" s="130"/>
      <c r="F446" s="25"/>
      <c r="G446" s="188"/>
      <c r="H446" s="188"/>
      <c r="I446" s="188"/>
      <c r="J446" s="156"/>
      <c r="K446" s="130"/>
      <c r="L446" s="26"/>
      <c r="M446" s="281" t="str">
        <f t="shared" si="106"/>
        <v>0</v>
      </c>
      <c r="N446" s="26"/>
      <c r="O446" s="186" t="str">
        <f t="shared" si="107"/>
        <v>0</v>
      </c>
      <c r="P446" s="26"/>
      <c r="Q446" s="26"/>
      <c r="R446" s="270"/>
      <c r="S446" s="282" t="str">
        <f t="shared" si="108"/>
        <v/>
      </c>
      <c r="T446" s="153"/>
      <c r="U446" s="27"/>
      <c r="V446" s="27"/>
      <c r="W446" s="271"/>
      <c r="X446" s="27"/>
      <c r="Y446" s="279"/>
      <c r="Z446" s="275" t="str">
        <f t="shared" si="109"/>
        <v/>
      </c>
      <c r="AA446" s="276"/>
      <c r="AB446" s="276"/>
      <c r="AC446" s="276"/>
      <c r="AD446" s="276"/>
      <c r="AE446" s="276"/>
      <c r="AF446" s="277" t="str">
        <f t="shared" si="110"/>
        <v>NCX19J3</v>
      </c>
      <c r="AG446" s="277" t="str">
        <f t="shared" si="111"/>
        <v>NCX19J3</v>
      </c>
      <c r="AH446" s="277" t="str">
        <f t="shared" si="112"/>
        <v/>
      </c>
      <c r="AI446" s="277" t="str">
        <f t="shared" si="113"/>
        <v/>
      </c>
      <c r="AJ446" s="277" t="str">
        <f t="shared" si="114"/>
        <v/>
      </c>
      <c r="AK446" s="277" t="str">
        <f t="shared" si="115"/>
        <v/>
      </c>
      <c r="AL446" s="100"/>
      <c r="AT446" s="227" t="str">
        <f t="shared" si="116"/>
        <v/>
      </c>
      <c r="AU446" s="227" t="str">
        <f t="shared" si="117"/>
        <v/>
      </c>
      <c r="AW446" s="232">
        <f t="shared" si="118"/>
        <v>0</v>
      </c>
      <c r="AX446" s="232">
        <f t="shared" si="119"/>
        <v>0</v>
      </c>
      <c r="AY446" s="232">
        <f t="shared" si="120"/>
        <v>0</v>
      </c>
      <c r="AZ446" s="232">
        <f t="shared" si="121"/>
        <v>0</v>
      </c>
    </row>
    <row r="447" spans="1:52">
      <c r="A447" s="23" t="str">
        <f>C447&amp;"x"&amp;TEXT(COUNTIF(C$5:C446,C447)+1,0)</f>
        <v>x1</v>
      </c>
      <c r="B447" s="24" t="str">
        <f>D447&amp;"x"&amp;TEXT(COUNTIF(D$5:D446,D447)+1,0)</f>
        <v>x1</v>
      </c>
      <c r="C447" s="25"/>
      <c r="D447" s="25"/>
      <c r="E447" s="130"/>
      <c r="F447" s="25"/>
      <c r="G447" s="188"/>
      <c r="H447" s="188"/>
      <c r="I447" s="188"/>
      <c r="J447" s="156"/>
      <c r="K447" s="130"/>
      <c r="L447" s="26"/>
      <c r="M447" s="281" t="str">
        <f t="shared" si="106"/>
        <v>0</v>
      </c>
      <c r="N447" s="26"/>
      <c r="O447" s="186" t="str">
        <f t="shared" si="107"/>
        <v>0</v>
      </c>
      <c r="P447" s="26"/>
      <c r="Q447" s="26"/>
      <c r="R447" s="270"/>
      <c r="S447" s="282" t="str">
        <f t="shared" si="108"/>
        <v/>
      </c>
      <c r="T447" s="153"/>
      <c r="U447" s="27"/>
      <c r="V447" s="27"/>
      <c r="W447" s="271"/>
      <c r="X447" s="27"/>
      <c r="Y447" s="279"/>
      <c r="Z447" s="275" t="str">
        <f t="shared" si="109"/>
        <v/>
      </c>
      <c r="AA447" s="276"/>
      <c r="AB447" s="276"/>
      <c r="AC447" s="276"/>
      <c r="AD447" s="276"/>
      <c r="AE447" s="276"/>
      <c r="AF447" s="277" t="str">
        <f t="shared" si="110"/>
        <v>NCX19J3</v>
      </c>
      <c r="AG447" s="277" t="str">
        <f t="shared" si="111"/>
        <v>NCX19J3</v>
      </c>
      <c r="AH447" s="277" t="str">
        <f t="shared" si="112"/>
        <v/>
      </c>
      <c r="AI447" s="277" t="str">
        <f t="shared" si="113"/>
        <v/>
      </c>
      <c r="AJ447" s="277" t="str">
        <f t="shared" si="114"/>
        <v/>
      </c>
      <c r="AK447" s="277" t="str">
        <f t="shared" si="115"/>
        <v/>
      </c>
      <c r="AL447" s="100"/>
      <c r="AT447" s="227" t="str">
        <f t="shared" si="116"/>
        <v/>
      </c>
      <c r="AU447" s="227" t="str">
        <f t="shared" si="117"/>
        <v/>
      </c>
      <c r="AW447" s="232">
        <f t="shared" si="118"/>
        <v>0</v>
      </c>
      <c r="AX447" s="232">
        <f t="shared" si="119"/>
        <v>0</v>
      </c>
      <c r="AY447" s="232">
        <f t="shared" si="120"/>
        <v>0</v>
      </c>
      <c r="AZ447" s="232">
        <f t="shared" si="121"/>
        <v>0</v>
      </c>
    </row>
    <row r="448" spans="1:52">
      <c r="A448" s="23" t="str">
        <f>C448&amp;"x"&amp;TEXT(COUNTIF(C$5:C447,C448)+1,0)</f>
        <v>x1</v>
      </c>
      <c r="B448" s="24" t="str">
        <f>D448&amp;"x"&amp;TEXT(COUNTIF(D$5:D447,D448)+1,0)</f>
        <v>x1</v>
      </c>
      <c r="C448" s="25"/>
      <c r="D448" s="25"/>
      <c r="E448" s="130"/>
      <c r="F448" s="25"/>
      <c r="G448" s="188"/>
      <c r="H448" s="188"/>
      <c r="I448" s="188"/>
      <c r="J448" s="156"/>
      <c r="K448" s="130"/>
      <c r="L448" s="26"/>
      <c r="M448" s="281" t="str">
        <f t="shared" si="106"/>
        <v>0</v>
      </c>
      <c r="N448" s="26"/>
      <c r="O448" s="186" t="str">
        <f t="shared" si="107"/>
        <v>0</v>
      </c>
      <c r="P448" s="26"/>
      <c r="Q448" s="26"/>
      <c r="R448" s="270"/>
      <c r="S448" s="282" t="str">
        <f t="shared" si="108"/>
        <v/>
      </c>
      <c r="T448" s="153"/>
      <c r="U448" s="27"/>
      <c r="V448" s="27"/>
      <c r="W448" s="271"/>
      <c r="X448" s="27"/>
      <c r="Y448" s="279"/>
      <c r="Z448" s="275" t="str">
        <f t="shared" si="109"/>
        <v/>
      </c>
      <c r="AA448" s="276"/>
      <c r="AB448" s="276"/>
      <c r="AC448" s="276"/>
      <c r="AD448" s="276"/>
      <c r="AE448" s="276"/>
      <c r="AF448" s="277" t="str">
        <f t="shared" si="110"/>
        <v>NCX19J3</v>
      </c>
      <c r="AG448" s="277" t="str">
        <f t="shared" si="111"/>
        <v>NCX19J3</v>
      </c>
      <c r="AH448" s="277" t="str">
        <f t="shared" si="112"/>
        <v/>
      </c>
      <c r="AI448" s="277" t="str">
        <f t="shared" si="113"/>
        <v/>
      </c>
      <c r="AJ448" s="277" t="str">
        <f t="shared" si="114"/>
        <v/>
      </c>
      <c r="AK448" s="277" t="str">
        <f t="shared" si="115"/>
        <v/>
      </c>
      <c r="AL448" s="100"/>
      <c r="AT448" s="227" t="str">
        <f t="shared" si="116"/>
        <v/>
      </c>
      <c r="AU448" s="227" t="str">
        <f t="shared" si="117"/>
        <v/>
      </c>
      <c r="AW448" s="232">
        <f t="shared" si="118"/>
        <v>0</v>
      </c>
      <c r="AX448" s="232">
        <f t="shared" si="119"/>
        <v>0</v>
      </c>
      <c r="AY448" s="232">
        <f t="shared" si="120"/>
        <v>0</v>
      </c>
      <c r="AZ448" s="232">
        <f t="shared" si="121"/>
        <v>0</v>
      </c>
    </row>
    <row r="449" spans="1:52">
      <c r="A449" s="23" t="str">
        <f>C449&amp;"x"&amp;TEXT(COUNTIF(C$5:C448,C449)+1,0)</f>
        <v>x1</v>
      </c>
      <c r="B449" s="24" t="str">
        <f>D449&amp;"x"&amp;TEXT(COUNTIF(D$5:D448,D449)+1,0)</f>
        <v>x1</v>
      </c>
      <c r="C449" s="25"/>
      <c r="D449" s="25"/>
      <c r="E449" s="130"/>
      <c r="F449" s="25"/>
      <c r="G449" s="188"/>
      <c r="H449" s="188"/>
      <c r="I449" s="188"/>
      <c r="J449" s="156"/>
      <c r="K449" s="130"/>
      <c r="L449" s="26"/>
      <c r="M449" s="281" t="str">
        <f t="shared" si="106"/>
        <v>0</v>
      </c>
      <c r="N449" s="26"/>
      <c r="O449" s="186" t="str">
        <f t="shared" si="107"/>
        <v>0</v>
      </c>
      <c r="P449" s="26"/>
      <c r="Q449" s="26"/>
      <c r="R449" s="270"/>
      <c r="S449" s="282" t="str">
        <f t="shared" si="108"/>
        <v/>
      </c>
      <c r="T449" s="153"/>
      <c r="U449" s="27"/>
      <c r="V449" s="27"/>
      <c r="W449" s="271"/>
      <c r="X449" s="27"/>
      <c r="Y449" s="279"/>
      <c r="Z449" s="275" t="str">
        <f t="shared" si="109"/>
        <v/>
      </c>
      <c r="AA449" s="276"/>
      <c r="AB449" s="276"/>
      <c r="AC449" s="276"/>
      <c r="AD449" s="276"/>
      <c r="AE449" s="276"/>
      <c r="AF449" s="277" t="str">
        <f t="shared" si="110"/>
        <v>NCX19J3</v>
      </c>
      <c r="AG449" s="277" t="str">
        <f t="shared" si="111"/>
        <v>NCX19J3</v>
      </c>
      <c r="AH449" s="277" t="str">
        <f t="shared" si="112"/>
        <v/>
      </c>
      <c r="AI449" s="277" t="str">
        <f t="shared" si="113"/>
        <v/>
      </c>
      <c r="AJ449" s="277" t="str">
        <f t="shared" si="114"/>
        <v/>
      </c>
      <c r="AK449" s="277" t="str">
        <f t="shared" si="115"/>
        <v/>
      </c>
      <c r="AL449" s="100"/>
      <c r="AT449" s="227" t="str">
        <f t="shared" si="116"/>
        <v/>
      </c>
      <c r="AU449" s="227" t="str">
        <f t="shared" si="117"/>
        <v/>
      </c>
      <c r="AW449" s="232">
        <f t="shared" si="118"/>
        <v>0</v>
      </c>
      <c r="AX449" s="232">
        <f t="shared" si="119"/>
        <v>0</v>
      </c>
      <c r="AY449" s="232">
        <f t="shared" si="120"/>
        <v>0</v>
      </c>
      <c r="AZ449" s="232">
        <f t="shared" si="121"/>
        <v>0</v>
      </c>
    </row>
    <row r="450" spans="1:52">
      <c r="A450" s="23" t="str">
        <f>C450&amp;"x"&amp;TEXT(COUNTIF(C$5:C449,C450)+1,0)</f>
        <v>x1</v>
      </c>
      <c r="B450" s="24" t="str">
        <f>D450&amp;"x"&amp;TEXT(COUNTIF(D$5:D449,D450)+1,0)</f>
        <v>x1</v>
      </c>
      <c r="C450" s="25"/>
      <c r="D450" s="25"/>
      <c r="E450" s="130"/>
      <c r="F450" s="25"/>
      <c r="G450" s="188"/>
      <c r="H450" s="188"/>
      <c r="I450" s="188"/>
      <c r="J450" s="156"/>
      <c r="K450" s="130"/>
      <c r="L450" s="26"/>
      <c r="M450" s="281" t="str">
        <f t="shared" si="106"/>
        <v>0</v>
      </c>
      <c r="N450" s="26"/>
      <c r="O450" s="186" t="str">
        <f t="shared" si="107"/>
        <v>0</v>
      </c>
      <c r="P450" s="26"/>
      <c r="Q450" s="26"/>
      <c r="R450" s="270"/>
      <c r="S450" s="282" t="str">
        <f t="shared" si="108"/>
        <v/>
      </c>
      <c r="T450" s="153"/>
      <c r="U450" s="27"/>
      <c r="V450" s="27"/>
      <c r="W450" s="271"/>
      <c r="X450" s="27"/>
      <c r="Y450" s="279"/>
      <c r="Z450" s="275" t="str">
        <f t="shared" si="109"/>
        <v/>
      </c>
      <c r="AA450" s="276"/>
      <c r="AB450" s="276"/>
      <c r="AC450" s="276"/>
      <c r="AD450" s="276"/>
      <c r="AE450" s="276"/>
      <c r="AF450" s="277" t="str">
        <f t="shared" si="110"/>
        <v>NCX19J3</v>
      </c>
      <c r="AG450" s="277" t="str">
        <f t="shared" si="111"/>
        <v>NCX19J3</v>
      </c>
      <c r="AH450" s="277" t="str">
        <f t="shared" si="112"/>
        <v/>
      </c>
      <c r="AI450" s="277" t="str">
        <f t="shared" si="113"/>
        <v/>
      </c>
      <c r="AJ450" s="277" t="str">
        <f t="shared" si="114"/>
        <v/>
      </c>
      <c r="AK450" s="277" t="str">
        <f t="shared" si="115"/>
        <v/>
      </c>
      <c r="AL450" s="100"/>
      <c r="AT450" s="227" t="str">
        <f t="shared" si="116"/>
        <v/>
      </c>
      <c r="AU450" s="227" t="str">
        <f t="shared" si="117"/>
        <v/>
      </c>
      <c r="AW450" s="232">
        <f t="shared" si="118"/>
        <v>0</v>
      </c>
      <c r="AX450" s="232">
        <f t="shared" si="119"/>
        <v>0</v>
      </c>
      <c r="AY450" s="232">
        <f t="shared" si="120"/>
        <v>0</v>
      </c>
      <c r="AZ450" s="232">
        <f t="shared" si="121"/>
        <v>0</v>
      </c>
    </row>
    <row r="451" spans="1:52">
      <c r="A451" s="23" t="str">
        <f>C451&amp;"x"&amp;TEXT(COUNTIF(C$5:C450,C451)+1,0)</f>
        <v>x1</v>
      </c>
      <c r="B451" s="24" t="str">
        <f>D451&amp;"x"&amp;TEXT(COUNTIF(D$5:D450,D451)+1,0)</f>
        <v>x1</v>
      </c>
      <c r="C451" s="25"/>
      <c r="D451" s="25"/>
      <c r="E451" s="130"/>
      <c r="F451" s="25"/>
      <c r="G451" s="188"/>
      <c r="H451" s="188"/>
      <c r="I451" s="188"/>
      <c r="J451" s="156"/>
      <c r="K451" s="130"/>
      <c r="L451" s="26"/>
      <c r="M451" s="281" t="str">
        <f t="shared" si="106"/>
        <v>0</v>
      </c>
      <c r="N451" s="26"/>
      <c r="O451" s="186" t="str">
        <f t="shared" si="107"/>
        <v>0</v>
      </c>
      <c r="P451" s="26"/>
      <c r="Q451" s="26"/>
      <c r="R451" s="270"/>
      <c r="S451" s="282" t="str">
        <f t="shared" si="108"/>
        <v/>
      </c>
      <c r="T451" s="153"/>
      <c r="U451" s="27"/>
      <c r="V451" s="27"/>
      <c r="W451" s="271"/>
      <c r="X451" s="27"/>
      <c r="Y451" s="279"/>
      <c r="Z451" s="275" t="str">
        <f t="shared" si="109"/>
        <v/>
      </c>
      <c r="AA451" s="276"/>
      <c r="AB451" s="276"/>
      <c r="AC451" s="276"/>
      <c r="AD451" s="276"/>
      <c r="AE451" s="276"/>
      <c r="AF451" s="277" t="str">
        <f t="shared" si="110"/>
        <v>NCX19J3</v>
      </c>
      <c r="AG451" s="277" t="str">
        <f t="shared" si="111"/>
        <v>NCX19J3</v>
      </c>
      <c r="AH451" s="277" t="str">
        <f t="shared" si="112"/>
        <v/>
      </c>
      <c r="AI451" s="277" t="str">
        <f t="shared" si="113"/>
        <v/>
      </c>
      <c r="AJ451" s="277" t="str">
        <f t="shared" si="114"/>
        <v/>
      </c>
      <c r="AK451" s="277" t="str">
        <f t="shared" si="115"/>
        <v/>
      </c>
      <c r="AL451" s="100"/>
      <c r="AT451" s="227" t="str">
        <f t="shared" si="116"/>
        <v/>
      </c>
      <c r="AU451" s="227" t="str">
        <f t="shared" si="117"/>
        <v/>
      </c>
      <c r="AW451" s="232">
        <f t="shared" si="118"/>
        <v>0</v>
      </c>
      <c r="AX451" s="232">
        <f t="shared" si="119"/>
        <v>0</v>
      </c>
      <c r="AY451" s="232">
        <f t="shared" si="120"/>
        <v>0</v>
      </c>
      <c r="AZ451" s="232">
        <f t="shared" si="121"/>
        <v>0</v>
      </c>
    </row>
    <row r="452" spans="1:52">
      <c r="A452" s="23" t="str">
        <f>C452&amp;"x"&amp;TEXT(COUNTIF(C$5:C451,C452)+1,0)</f>
        <v>x1</v>
      </c>
      <c r="B452" s="24" t="str">
        <f>D452&amp;"x"&amp;TEXT(COUNTIF(D$5:D451,D452)+1,0)</f>
        <v>x1</v>
      </c>
      <c r="C452" s="25"/>
      <c r="D452" s="25"/>
      <c r="E452" s="130"/>
      <c r="F452" s="25"/>
      <c r="G452" s="188"/>
      <c r="H452" s="188"/>
      <c r="I452" s="188"/>
      <c r="J452" s="156"/>
      <c r="K452" s="130"/>
      <c r="L452" s="26"/>
      <c r="M452" s="281" t="str">
        <f t="shared" si="106"/>
        <v>0</v>
      </c>
      <c r="N452" s="26"/>
      <c r="O452" s="186" t="str">
        <f t="shared" si="107"/>
        <v>0</v>
      </c>
      <c r="P452" s="26"/>
      <c r="Q452" s="26"/>
      <c r="R452" s="270"/>
      <c r="S452" s="282" t="str">
        <f t="shared" si="108"/>
        <v/>
      </c>
      <c r="T452" s="153"/>
      <c r="U452" s="27"/>
      <c r="V452" s="27"/>
      <c r="W452" s="271"/>
      <c r="X452" s="27"/>
      <c r="Y452" s="279"/>
      <c r="Z452" s="275" t="str">
        <f t="shared" si="109"/>
        <v/>
      </c>
      <c r="AA452" s="276"/>
      <c r="AB452" s="276"/>
      <c r="AC452" s="276"/>
      <c r="AD452" s="276"/>
      <c r="AE452" s="276"/>
      <c r="AF452" s="277" t="str">
        <f t="shared" si="110"/>
        <v>NCX19J3</v>
      </c>
      <c r="AG452" s="277" t="str">
        <f t="shared" si="111"/>
        <v>NCX19J3</v>
      </c>
      <c r="AH452" s="277" t="str">
        <f t="shared" si="112"/>
        <v/>
      </c>
      <c r="AI452" s="277" t="str">
        <f t="shared" si="113"/>
        <v/>
      </c>
      <c r="AJ452" s="277" t="str">
        <f t="shared" si="114"/>
        <v/>
      </c>
      <c r="AK452" s="277" t="str">
        <f t="shared" si="115"/>
        <v/>
      </c>
      <c r="AL452" s="100"/>
      <c r="AT452" s="227" t="str">
        <f t="shared" si="116"/>
        <v/>
      </c>
      <c r="AU452" s="227" t="str">
        <f t="shared" si="117"/>
        <v/>
      </c>
      <c r="AW452" s="232">
        <f t="shared" si="118"/>
        <v>0</v>
      </c>
      <c r="AX452" s="232">
        <f t="shared" si="119"/>
        <v>0</v>
      </c>
      <c r="AY452" s="232">
        <f t="shared" si="120"/>
        <v>0</v>
      </c>
      <c r="AZ452" s="232">
        <f t="shared" si="121"/>
        <v>0</v>
      </c>
    </row>
    <row r="453" spans="1:52">
      <c r="A453" s="23" t="str">
        <f>C453&amp;"x"&amp;TEXT(COUNTIF(C$5:C452,C453)+1,0)</f>
        <v>x1</v>
      </c>
      <c r="B453" s="24" t="str">
        <f>D453&amp;"x"&amp;TEXT(COUNTIF(D$5:D452,D453)+1,0)</f>
        <v>x1</v>
      </c>
      <c r="C453" s="25"/>
      <c r="D453" s="25"/>
      <c r="E453" s="130"/>
      <c r="F453" s="25"/>
      <c r="G453" s="188"/>
      <c r="H453" s="188"/>
      <c r="I453" s="188"/>
      <c r="J453" s="156"/>
      <c r="K453" s="130"/>
      <c r="L453" s="26"/>
      <c r="M453" s="281" t="str">
        <f t="shared" ref="M453:M516" si="122">LEFT(L453&amp;"0",1)</f>
        <v>0</v>
      </c>
      <c r="N453" s="26"/>
      <c r="O453" s="186" t="str">
        <f t="shared" ref="O453:O516" si="123">LEFT(N453&amp;"0",1)</f>
        <v>0</v>
      </c>
      <c r="P453" s="26"/>
      <c r="Q453" s="26"/>
      <c r="R453" s="270"/>
      <c r="S453" s="282" t="str">
        <f t="shared" ref="S453:S516" si="124">IF(C453=0,"",C453)</f>
        <v/>
      </c>
      <c r="T453" s="153"/>
      <c r="U453" s="27"/>
      <c r="V453" s="27"/>
      <c r="W453" s="271"/>
      <c r="X453" s="27"/>
      <c r="Y453" s="279"/>
      <c r="Z453" s="275" t="str">
        <f t="shared" ref="Z453:Z516" si="125">lft(J453,Peildatum)</f>
        <v/>
      </c>
      <c r="AA453" s="276"/>
      <c r="AB453" s="276"/>
      <c r="AC453" s="276"/>
      <c r="AD453" s="276"/>
      <c r="AE453" s="276"/>
      <c r="AF453" s="277" t="str">
        <f t="shared" ref="AF453:AF516" si="126">IFERROR(VLOOKUP(M453,CbRc,2,0),"")</f>
        <v>NCX19J3</v>
      </c>
      <c r="AG453" s="277" t="str">
        <f t="shared" ref="AG453:AG516" si="127">IFERROR(VLOOKUP(O453,CbRc,2,0),"")</f>
        <v>NCX19J3</v>
      </c>
      <c r="AH453" s="277" t="str">
        <f t="shared" ref="AH453:AH516" si="128">IF(ISNA(VLOOKUP($AF453&amp;P453,IsTm1A,1,0)),"",P453)</f>
        <v/>
      </c>
      <c r="AI453" s="277" t="str">
        <f t="shared" ref="AI453:AI516" si="129">IF(ISNA(VLOOKUP($AF453&amp;Q453,IsTm2D,1,0)),"",Q453)</f>
        <v/>
      </c>
      <c r="AJ453" s="277" t="str">
        <f t="shared" ref="AJ453:AJ516" si="130">IF(ISNA(VLOOKUP($AF453&amp;R453,IsTm3G,1,0)),"",R453)</f>
        <v/>
      </c>
      <c r="AK453" s="277" t="str">
        <f t="shared" ref="AK453:AK516" si="131">IF(ISNA(VLOOKUP($AG453&amp;S453,IsTm4J,1,0)),"",S453)</f>
        <v/>
      </c>
      <c r="AL453" s="100"/>
      <c r="AT453" s="227" t="str">
        <f t="shared" ref="AT453:AT516" si="132">IF(C453="","",IFERROR(VLOOKUP(C453,AQ:AQ,1,0),"FOUT"))</f>
        <v/>
      </c>
      <c r="AU453" s="227" t="str">
        <f t="shared" ref="AU453:AU516" si="133">IF(D453="","",IFERROR(VLOOKUP(D453,AR:AR,1,0),"FOUT"))</f>
        <v/>
      </c>
      <c r="AW453" s="232">
        <f t="shared" ref="AW453:AW516" si="134">IF(OR(P453="",U453=""),0,SUMIFS(U$5:U$1004,$M$5:$M$1004,$M453,P$5:P$1004,P453))</f>
        <v>0</v>
      </c>
      <c r="AX453" s="232">
        <f t="shared" ref="AX453:AX516" si="135">IF(OR(Q453="",V453=""),0,SUMIFS(V$5:V$1004,$M$5:$M$1004,$M453,Q$5:Q$1004,Q453))</f>
        <v>0</v>
      </c>
      <c r="AY453" s="232">
        <f t="shared" ref="AY453:AY516" si="136">IF(OR(R453="",W453=""),0,SUMIFS(W$5:W$1004,$M$5:$M$1004,$M453,R$5:R$1004,R453))</f>
        <v>0</v>
      </c>
      <c r="AZ453" s="232">
        <f t="shared" ref="AZ453:AZ516" si="137">IF(OR(S453="",X453=""),0,SUMIFS(X$5:X$1004,$O$5:$O$1004,$O453,S$5:S$1004,S453))</f>
        <v>0</v>
      </c>
    </row>
    <row r="454" spans="1:52">
      <c r="A454" s="23" t="str">
        <f>C454&amp;"x"&amp;TEXT(COUNTIF(C$5:C453,C454)+1,0)</f>
        <v>x1</v>
      </c>
      <c r="B454" s="24" t="str">
        <f>D454&amp;"x"&amp;TEXT(COUNTIF(D$5:D453,D454)+1,0)</f>
        <v>x1</v>
      </c>
      <c r="C454" s="25"/>
      <c r="D454" s="25"/>
      <c r="E454" s="130"/>
      <c r="F454" s="25"/>
      <c r="G454" s="188"/>
      <c r="H454" s="188"/>
      <c r="I454" s="188"/>
      <c r="J454" s="156"/>
      <c r="K454" s="130"/>
      <c r="L454" s="26"/>
      <c r="M454" s="281" t="str">
        <f t="shared" si="122"/>
        <v>0</v>
      </c>
      <c r="N454" s="26"/>
      <c r="O454" s="186" t="str">
        <f t="shared" si="123"/>
        <v>0</v>
      </c>
      <c r="P454" s="26"/>
      <c r="Q454" s="26"/>
      <c r="R454" s="270"/>
      <c r="S454" s="282" t="str">
        <f t="shared" si="124"/>
        <v/>
      </c>
      <c r="T454" s="153"/>
      <c r="U454" s="27"/>
      <c r="V454" s="27"/>
      <c r="W454" s="271"/>
      <c r="X454" s="27"/>
      <c r="Y454" s="279"/>
      <c r="Z454" s="275" t="str">
        <f t="shared" si="125"/>
        <v/>
      </c>
      <c r="AA454" s="276"/>
      <c r="AB454" s="276"/>
      <c r="AC454" s="276"/>
      <c r="AD454" s="276"/>
      <c r="AE454" s="276"/>
      <c r="AF454" s="277" t="str">
        <f t="shared" si="126"/>
        <v>NCX19J3</v>
      </c>
      <c r="AG454" s="277" t="str">
        <f t="shared" si="127"/>
        <v>NCX19J3</v>
      </c>
      <c r="AH454" s="277" t="str">
        <f t="shared" si="128"/>
        <v/>
      </c>
      <c r="AI454" s="277" t="str">
        <f t="shared" si="129"/>
        <v/>
      </c>
      <c r="AJ454" s="277" t="str">
        <f t="shared" si="130"/>
        <v/>
      </c>
      <c r="AK454" s="277" t="str">
        <f t="shared" si="131"/>
        <v/>
      </c>
      <c r="AL454" s="100"/>
      <c r="AT454" s="227" t="str">
        <f t="shared" si="132"/>
        <v/>
      </c>
      <c r="AU454" s="227" t="str">
        <f t="shared" si="133"/>
        <v/>
      </c>
      <c r="AW454" s="232">
        <f t="shared" si="134"/>
        <v>0</v>
      </c>
      <c r="AX454" s="232">
        <f t="shared" si="135"/>
        <v>0</v>
      </c>
      <c r="AY454" s="232">
        <f t="shared" si="136"/>
        <v>0</v>
      </c>
      <c r="AZ454" s="232">
        <f t="shared" si="137"/>
        <v>0</v>
      </c>
    </row>
    <row r="455" spans="1:52">
      <c r="A455" s="23" t="str">
        <f>C455&amp;"x"&amp;TEXT(COUNTIF(C$5:C454,C455)+1,0)</f>
        <v>x1</v>
      </c>
      <c r="B455" s="24" t="str">
        <f>D455&amp;"x"&amp;TEXT(COUNTIF(D$5:D454,D455)+1,0)</f>
        <v>x1</v>
      </c>
      <c r="C455" s="25"/>
      <c r="D455" s="25"/>
      <c r="E455" s="130"/>
      <c r="F455" s="25"/>
      <c r="G455" s="188"/>
      <c r="H455" s="188"/>
      <c r="I455" s="188"/>
      <c r="J455" s="156"/>
      <c r="K455" s="130"/>
      <c r="L455" s="26"/>
      <c r="M455" s="281" t="str">
        <f t="shared" si="122"/>
        <v>0</v>
      </c>
      <c r="N455" s="26"/>
      <c r="O455" s="186" t="str">
        <f t="shared" si="123"/>
        <v>0</v>
      </c>
      <c r="P455" s="26"/>
      <c r="Q455" s="26"/>
      <c r="R455" s="270"/>
      <c r="S455" s="282" t="str">
        <f t="shared" si="124"/>
        <v/>
      </c>
      <c r="T455" s="153"/>
      <c r="U455" s="27"/>
      <c r="V455" s="27"/>
      <c r="W455" s="271"/>
      <c r="X455" s="27"/>
      <c r="Y455" s="279"/>
      <c r="Z455" s="275" t="str">
        <f t="shared" si="125"/>
        <v/>
      </c>
      <c r="AA455" s="276"/>
      <c r="AB455" s="276"/>
      <c r="AC455" s="276"/>
      <c r="AD455" s="276"/>
      <c r="AE455" s="276"/>
      <c r="AF455" s="277" t="str">
        <f t="shared" si="126"/>
        <v>NCX19J3</v>
      </c>
      <c r="AG455" s="277" t="str">
        <f t="shared" si="127"/>
        <v>NCX19J3</v>
      </c>
      <c r="AH455" s="277" t="str">
        <f t="shared" si="128"/>
        <v/>
      </c>
      <c r="AI455" s="277" t="str">
        <f t="shared" si="129"/>
        <v/>
      </c>
      <c r="AJ455" s="277" t="str">
        <f t="shared" si="130"/>
        <v/>
      </c>
      <c r="AK455" s="277" t="str">
        <f t="shared" si="131"/>
        <v/>
      </c>
      <c r="AL455" s="100"/>
      <c r="AT455" s="227" t="str">
        <f t="shared" si="132"/>
        <v/>
      </c>
      <c r="AU455" s="227" t="str">
        <f t="shared" si="133"/>
        <v/>
      </c>
      <c r="AW455" s="232">
        <f t="shared" si="134"/>
        <v>0</v>
      </c>
      <c r="AX455" s="232">
        <f t="shared" si="135"/>
        <v>0</v>
      </c>
      <c r="AY455" s="232">
        <f t="shared" si="136"/>
        <v>0</v>
      </c>
      <c r="AZ455" s="232">
        <f t="shared" si="137"/>
        <v>0</v>
      </c>
    </row>
    <row r="456" spans="1:52">
      <c r="A456" s="23" t="str">
        <f>C456&amp;"x"&amp;TEXT(COUNTIF(C$5:C455,C456)+1,0)</f>
        <v>x1</v>
      </c>
      <c r="B456" s="24" t="str">
        <f>D456&amp;"x"&amp;TEXT(COUNTIF(D$5:D455,D456)+1,0)</f>
        <v>x1</v>
      </c>
      <c r="C456" s="25"/>
      <c r="D456" s="25"/>
      <c r="E456" s="130"/>
      <c r="F456" s="25"/>
      <c r="G456" s="188"/>
      <c r="H456" s="188"/>
      <c r="I456" s="188"/>
      <c r="J456" s="156"/>
      <c r="K456" s="130"/>
      <c r="L456" s="26"/>
      <c r="M456" s="281" t="str">
        <f t="shared" si="122"/>
        <v>0</v>
      </c>
      <c r="N456" s="26"/>
      <c r="O456" s="186" t="str">
        <f t="shared" si="123"/>
        <v>0</v>
      </c>
      <c r="P456" s="26"/>
      <c r="Q456" s="26"/>
      <c r="R456" s="270"/>
      <c r="S456" s="282" t="str">
        <f t="shared" si="124"/>
        <v/>
      </c>
      <c r="T456" s="153"/>
      <c r="U456" s="27"/>
      <c r="V456" s="27"/>
      <c r="W456" s="271"/>
      <c r="X456" s="27"/>
      <c r="Y456" s="279"/>
      <c r="Z456" s="275" t="str">
        <f t="shared" si="125"/>
        <v/>
      </c>
      <c r="AA456" s="276"/>
      <c r="AB456" s="276"/>
      <c r="AC456" s="276"/>
      <c r="AD456" s="276"/>
      <c r="AE456" s="276"/>
      <c r="AF456" s="277" t="str">
        <f t="shared" si="126"/>
        <v>NCX19J3</v>
      </c>
      <c r="AG456" s="277" t="str">
        <f t="shared" si="127"/>
        <v>NCX19J3</v>
      </c>
      <c r="AH456" s="277" t="str">
        <f t="shared" si="128"/>
        <v/>
      </c>
      <c r="AI456" s="277" t="str">
        <f t="shared" si="129"/>
        <v/>
      </c>
      <c r="AJ456" s="277" t="str">
        <f t="shared" si="130"/>
        <v/>
      </c>
      <c r="AK456" s="277" t="str">
        <f t="shared" si="131"/>
        <v/>
      </c>
      <c r="AL456" s="100"/>
      <c r="AT456" s="227" t="str">
        <f t="shared" si="132"/>
        <v/>
      </c>
      <c r="AU456" s="227" t="str">
        <f t="shared" si="133"/>
        <v/>
      </c>
      <c r="AW456" s="232">
        <f t="shared" si="134"/>
        <v>0</v>
      </c>
      <c r="AX456" s="232">
        <f t="shared" si="135"/>
        <v>0</v>
      </c>
      <c r="AY456" s="232">
        <f t="shared" si="136"/>
        <v>0</v>
      </c>
      <c r="AZ456" s="232">
        <f t="shared" si="137"/>
        <v>0</v>
      </c>
    </row>
    <row r="457" spans="1:52">
      <c r="A457" s="23" t="str">
        <f>C457&amp;"x"&amp;TEXT(COUNTIF(C$5:C456,C457)+1,0)</f>
        <v>x1</v>
      </c>
      <c r="B457" s="24" t="str">
        <f>D457&amp;"x"&amp;TEXT(COUNTIF(D$5:D456,D457)+1,0)</f>
        <v>x1</v>
      </c>
      <c r="C457" s="25"/>
      <c r="D457" s="25"/>
      <c r="E457" s="130"/>
      <c r="F457" s="25"/>
      <c r="G457" s="188"/>
      <c r="H457" s="188"/>
      <c r="I457" s="188"/>
      <c r="J457" s="156"/>
      <c r="K457" s="130"/>
      <c r="L457" s="26"/>
      <c r="M457" s="281" t="str">
        <f t="shared" si="122"/>
        <v>0</v>
      </c>
      <c r="N457" s="26"/>
      <c r="O457" s="186" t="str">
        <f t="shared" si="123"/>
        <v>0</v>
      </c>
      <c r="P457" s="26"/>
      <c r="Q457" s="26"/>
      <c r="R457" s="270"/>
      <c r="S457" s="282" t="str">
        <f t="shared" si="124"/>
        <v/>
      </c>
      <c r="T457" s="153"/>
      <c r="U457" s="27"/>
      <c r="V457" s="27"/>
      <c r="W457" s="271"/>
      <c r="X457" s="27"/>
      <c r="Y457" s="279"/>
      <c r="Z457" s="275" t="str">
        <f t="shared" si="125"/>
        <v/>
      </c>
      <c r="AA457" s="276"/>
      <c r="AB457" s="276"/>
      <c r="AC457" s="276"/>
      <c r="AD457" s="276"/>
      <c r="AE457" s="276"/>
      <c r="AF457" s="277" t="str">
        <f t="shared" si="126"/>
        <v>NCX19J3</v>
      </c>
      <c r="AG457" s="277" t="str">
        <f t="shared" si="127"/>
        <v>NCX19J3</v>
      </c>
      <c r="AH457" s="277" t="str">
        <f t="shared" si="128"/>
        <v/>
      </c>
      <c r="AI457" s="277" t="str">
        <f t="shared" si="129"/>
        <v/>
      </c>
      <c r="AJ457" s="277" t="str">
        <f t="shared" si="130"/>
        <v/>
      </c>
      <c r="AK457" s="277" t="str">
        <f t="shared" si="131"/>
        <v/>
      </c>
      <c r="AL457" s="100"/>
      <c r="AT457" s="227" t="str">
        <f t="shared" si="132"/>
        <v/>
      </c>
      <c r="AU457" s="227" t="str">
        <f t="shared" si="133"/>
        <v/>
      </c>
      <c r="AW457" s="232">
        <f t="shared" si="134"/>
        <v>0</v>
      </c>
      <c r="AX457" s="232">
        <f t="shared" si="135"/>
        <v>0</v>
      </c>
      <c r="AY457" s="232">
        <f t="shared" si="136"/>
        <v>0</v>
      </c>
      <c r="AZ457" s="232">
        <f t="shared" si="137"/>
        <v>0</v>
      </c>
    </row>
    <row r="458" spans="1:52">
      <c r="A458" s="23" t="str">
        <f>C458&amp;"x"&amp;TEXT(COUNTIF(C$5:C457,C458)+1,0)</f>
        <v>x1</v>
      </c>
      <c r="B458" s="24" t="str">
        <f>D458&amp;"x"&amp;TEXT(COUNTIF(D$5:D457,D458)+1,0)</f>
        <v>x1</v>
      </c>
      <c r="C458" s="25"/>
      <c r="D458" s="25"/>
      <c r="E458" s="130"/>
      <c r="F458" s="25"/>
      <c r="G458" s="188"/>
      <c r="H458" s="188"/>
      <c r="I458" s="188"/>
      <c r="J458" s="156"/>
      <c r="K458" s="130"/>
      <c r="L458" s="26"/>
      <c r="M458" s="281" t="str">
        <f t="shared" si="122"/>
        <v>0</v>
      </c>
      <c r="N458" s="26"/>
      <c r="O458" s="186" t="str">
        <f t="shared" si="123"/>
        <v>0</v>
      </c>
      <c r="P458" s="26"/>
      <c r="Q458" s="26"/>
      <c r="R458" s="270"/>
      <c r="S458" s="282" t="str">
        <f t="shared" si="124"/>
        <v/>
      </c>
      <c r="T458" s="153"/>
      <c r="U458" s="27"/>
      <c r="V458" s="27"/>
      <c r="W458" s="271"/>
      <c r="X458" s="27"/>
      <c r="Y458" s="279"/>
      <c r="Z458" s="275" t="str">
        <f t="shared" si="125"/>
        <v/>
      </c>
      <c r="AA458" s="276"/>
      <c r="AB458" s="276"/>
      <c r="AC458" s="276"/>
      <c r="AD458" s="276"/>
      <c r="AE458" s="276"/>
      <c r="AF458" s="277" t="str">
        <f t="shared" si="126"/>
        <v>NCX19J3</v>
      </c>
      <c r="AG458" s="277" t="str">
        <f t="shared" si="127"/>
        <v>NCX19J3</v>
      </c>
      <c r="AH458" s="277" t="str">
        <f t="shared" si="128"/>
        <v/>
      </c>
      <c r="AI458" s="277" t="str">
        <f t="shared" si="129"/>
        <v/>
      </c>
      <c r="AJ458" s="277" t="str">
        <f t="shared" si="130"/>
        <v/>
      </c>
      <c r="AK458" s="277" t="str">
        <f t="shared" si="131"/>
        <v/>
      </c>
      <c r="AL458" s="100"/>
      <c r="AT458" s="227" t="str">
        <f t="shared" si="132"/>
        <v/>
      </c>
      <c r="AU458" s="227" t="str">
        <f t="shared" si="133"/>
        <v/>
      </c>
      <c r="AW458" s="232">
        <f t="shared" si="134"/>
        <v>0</v>
      </c>
      <c r="AX458" s="232">
        <f t="shared" si="135"/>
        <v>0</v>
      </c>
      <c r="AY458" s="232">
        <f t="shared" si="136"/>
        <v>0</v>
      </c>
      <c r="AZ458" s="232">
        <f t="shared" si="137"/>
        <v>0</v>
      </c>
    </row>
    <row r="459" spans="1:52">
      <c r="A459" s="23" t="str">
        <f>C459&amp;"x"&amp;TEXT(COUNTIF(C$5:C458,C459)+1,0)</f>
        <v>x1</v>
      </c>
      <c r="B459" s="24" t="str">
        <f>D459&amp;"x"&amp;TEXT(COUNTIF(D$5:D458,D459)+1,0)</f>
        <v>x1</v>
      </c>
      <c r="C459" s="25"/>
      <c r="D459" s="25"/>
      <c r="E459" s="130"/>
      <c r="F459" s="25"/>
      <c r="G459" s="188"/>
      <c r="H459" s="188"/>
      <c r="I459" s="188"/>
      <c r="J459" s="156"/>
      <c r="K459" s="130"/>
      <c r="L459" s="26"/>
      <c r="M459" s="281" t="str">
        <f t="shared" si="122"/>
        <v>0</v>
      </c>
      <c r="N459" s="26"/>
      <c r="O459" s="186" t="str">
        <f t="shared" si="123"/>
        <v>0</v>
      </c>
      <c r="P459" s="26"/>
      <c r="Q459" s="26"/>
      <c r="R459" s="270"/>
      <c r="S459" s="282" t="str">
        <f t="shared" si="124"/>
        <v/>
      </c>
      <c r="T459" s="153"/>
      <c r="U459" s="27"/>
      <c r="V459" s="27"/>
      <c r="W459" s="271"/>
      <c r="X459" s="27"/>
      <c r="Y459" s="279"/>
      <c r="Z459" s="275" t="str">
        <f t="shared" si="125"/>
        <v/>
      </c>
      <c r="AA459" s="276"/>
      <c r="AB459" s="276"/>
      <c r="AC459" s="276"/>
      <c r="AD459" s="276"/>
      <c r="AE459" s="276"/>
      <c r="AF459" s="277" t="str">
        <f t="shared" si="126"/>
        <v>NCX19J3</v>
      </c>
      <c r="AG459" s="277" t="str">
        <f t="shared" si="127"/>
        <v>NCX19J3</v>
      </c>
      <c r="AH459" s="277" t="str">
        <f t="shared" si="128"/>
        <v/>
      </c>
      <c r="AI459" s="277" t="str">
        <f t="shared" si="129"/>
        <v/>
      </c>
      <c r="AJ459" s="277" t="str">
        <f t="shared" si="130"/>
        <v/>
      </c>
      <c r="AK459" s="277" t="str">
        <f t="shared" si="131"/>
        <v/>
      </c>
      <c r="AL459" s="100"/>
      <c r="AT459" s="227" t="str">
        <f t="shared" si="132"/>
        <v/>
      </c>
      <c r="AU459" s="227" t="str">
        <f t="shared" si="133"/>
        <v/>
      </c>
      <c r="AW459" s="232">
        <f t="shared" si="134"/>
        <v>0</v>
      </c>
      <c r="AX459" s="232">
        <f t="shared" si="135"/>
        <v>0</v>
      </c>
      <c r="AY459" s="232">
        <f t="shared" si="136"/>
        <v>0</v>
      </c>
      <c r="AZ459" s="232">
        <f t="shared" si="137"/>
        <v>0</v>
      </c>
    </row>
    <row r="460" spans="1:52">
      <c r="A460" s="23" t="str">
        <f>C460&amp;"x"&amp;TEXT(COUNTIF(C$5:C459,C460)+1,0)</f>
        <v>x1</v>
      </c>
      <c r="B460" s="24" t="str">
        <f>D460&amp;"x"&amp;TEXT(COUNTIF(D$5:D459,D460)+1,0)</f>
        <v>x1</v>
      </c>
      <c r="C460" s="25"/>
      <c r="D460" s="25"/>
      <c r="E460" s="130"/>
      <c r="F460" s="25"/>
      <c r="G460" s="188"/>
      <c r="H460" s="188"/>
      <c r="I460" s="188"/>
      <c r="J460" s="156"/>
      <c r="K460" s="130"/>
      <c r="L460" s="26"/>
      <c r="M460" s="281" t="str">
        <f t="shared" si="122"/>
        <v>0</v>
      </c>
      <c r="N460" s="26"/>
      <c r="O460" s="186" t="str">
        <f t="shared" si="123"/>
        <v>0</v>
      </c>
      <c r="P460" s="26"/>
      <c r="Q460" s="26"/>
      <c r="R460" s="270"/>
      <c r="S460" s="282" t="str">
        <f t="shared" si="124"/>
        <v/>
      </c>
      <c r="T460" s="153"/>
      <c r="U460" s="27"/>
      <c r="V460" s="27"/>
      <c r="W460" s="271"/>
      <c r="X460" s="27"/>
      <c r="Y460" s="279"/>
      <c r="Z460" s="275" t="str">
        <f t="shared" si="125"/>
        <v/>
      </c>
      <c r="AA460" s="276"/>
      <c r="AB460" s="276"/>
      <c r="AC460" s="276"/>
      <c r="AD460" s="276"/>
      <c r="AE460" s="276"/>
      <c r="AF460" s="277" t="str">
        <f t="shared" si="126"/>
        <v>NCX19J3</v>
      </c>
      <c r="AG460" s="277" t="str">
        <f t="shared" si="127"/>
        <v>NCX19J3</v>
      </c>
      <c r="AH460" s="277" t="str">
        <f t="shared" si="128"/>
        <v/>
      </c>
      <c r="AI460" s="277" t="str">
        <f t="shared" si="129"/>
        <v/>
      </c>
      <c r="AJ460" s="277" t="str">
        <f t="shared" si="130"/>
        <v/>
      </c>
      <c r="AK460" s="277" t="str">
        <f t="shared" si="131"/>
        <v/>
      </c>
      <c r="AL460" s="100"/>
      <c r="AT460" s="227" t="str">
        <f t="shared" si="132"/>
        <v/>
      </c>
      <c r="AU460" s="227" t="str">
        <f t="shared" si="133"/>
        <v/>
      </c>
      <c r="AW460" s="232">
        <f t="shared" si="134"/>
        <v>0</v>
      </c>
      <c r="AX460" s="232">
        <f t="shared" si="135"/>
        <v>0</v>
      </c>
      <c r="AY460" s="232">
        <f t="shared" si="136"/>
        <v>0</v>
      </c>
      <c r="AZ460" s="232">
        <f t="shared" si="137"/>
        <v>0</v>
      </c>
    </row>
    <row r="461" spans="1:52">
      <c r="A461" s="23" t="str">
        <f>C461&amp;"x"&amp;TEXT(COUNTIF(C$5:C460,C461)+1,0)</f>
        <v>x1</v>
      </c>
      <c r="B461" s="24" t="str">
        <f>D461&amp;"x"&amp;TEXT(COUNTIF(D$5:D460,D461)+1,0)</f>
        <v>x1</v>
      </c>
      <c r="C461" s="25"/>
      <c r="D461" s="25"/>
      <c r="E461" s="130"/>
      <c r="F461" s="25"/>
      <c r="G461" s="188"/>
      <c r="H461" s="188"/>
      <c r="I461" s="188"/>
      <c r="J461" s="156"/>
      <c r="K461" s="130"/>
      <c r="L461" s="26"/>
      <c r="M461" s="281" t="str">
        <f t="shared" si="122"/>
        <v>0</v>
      </c>
      <c r="N461" s="26"/>
      <c r="O461" s="186" t="str">
        <f t="shared" si="123"/>
        <v>0</v>
      </c>
      <c r="P461" s="26"/>
      <c r="Q461" s="26"/>
      <c r="R461" s="270"/>
      <c r="S461" s="282" t="str">
        <f t="shared" si="124"/>
        <v/>
      </c>
      <c r="T461" s="153"/>
      <c r="U461" s="27"/>
      <c r="V461" s="27"/>
      <c r="W461" s="271"/>
      <c r="X461" s="27"/>
      <c r="Y461" s="279"/>
      <c r="Z461" s="275" t="str">
        <f t="shared" si="125"/>
        <v/>
      </c>
      <c r="AA461" s="276"/>
      <c r="AB461" s="276"/>
      <c r="AC461" s="276"/>
      <c r="AD461" s="276"/>
      <c r="AE461" s="276"/>
      <c r="AF461" s="277" t="str">
        <f t="shared" si="126"/>
        <v>NCX19J3</v>
      </c>
      <c r="AG461" s="277" t="str">
        <f t="shared" si="127"/>
        <v>NCX19J3</v>
      </c>
      <c r="AH461" s="277" t="str">
        <f t="shared" si="128"/>
        <v/>
      </c>
      <c r="AI461" s="277" t="str">
        <f t="shared" si="129"/>
        <v/>
      </c>
      <c r="AJ461" s="277" t="str">
        <f t="shared" si="130"/>
        <v/>
      </c>
      <c r="AK461" s="277" t="str">
        <f t="shared" si="131"/>
        <v/>
      </c>
      <c r="AL461" s="100"/>
      <c r="AT461" s="227" t="str">
        <f t="shared" si="132"/>
        <v/>
      </c>
      <c r="AU461" s="227" t="str">
        <f t="shared" si="133"/>
        <v/>
      </c>
      <c r="AW461" s="232">
        <f t="shared" si="134"/>
        <v>0</v>
      </c>
      <c r="AX461" s="232">
        <f t="shared" si="135"/>
        <v>0</v>
      </c>
      <c r="AY461" s="232">
        <f t="shared" si="136"/>
        <v>0</v>
      </c>
      <c r="AZ461" s="232">
        <f t="shared" si="137"/>
        <v>0</v>
      </c>
    </row>
    <row r="462" spans="1:52">
      <c r="A462" s="23" t="str">
        <f>C462&amp;"x"&amp;TEXT(COUNTIF(C$5:C461,C462)+1,0)</f>
        <v>x1</v>
      </c>
      <c r="B462" s="24" t="str">
        <f>D462&amp;"x"&amp;TEXT(COUNTIF(D$5:D461,D462)+1,0)</f>
        <v>x1</v>
      </c>
      <c r="C462" s="25"/>
      <c r="D462" s="25"/>
      <c r="E462" s="130"/>
      <c r="F462" s="25"/>
      <c r="G462" s="188"/>
      <c r="H462" s="188"/>
      <c r="I462" s="188"/>
      <c r="J462" s="156"/>
      <c r="K462" s="130"/>
      <c r="L462" s="26"/>
      <c r="M462" s="281" t="str">
        <f t="shared" si="122"/>
        <v>0</v>
      </c>
      <c r="N462" s="26"/>
      <c r="O462" s="186" t="str">
        <f t="shared" si="123"/>
        <v>0</v>
      </c>
      <c r="P462" s="26"/>
      <c r="Q462" s="26"/>
      <c r="R462" s="270"/>
      <c r="S462" s="282" t="str">
        <f t="shared" si="124"/>
        <v/>
      </c>
      <c r="T462" s="153"/>
      <c r="U462" s="27"/>
      <c r="V462" s="27"/>
      <c r="W462" s="271"/>
      <c r="X462" s="27"/>
      <c r="Y462" s="279"/>
      <c r="Z462" s="275" t="str">
        <f t="shared" si="125"/>
        <v/>
      </c>
      <c r="AA462" s="276"/>
      <c r="AB462" s="276"/>
      <c r="AC462" s="276"/>
      <c r="AD462" s="276"/>
      <c r="AE462" s="276"/>
      <c r="AF462" s="277" t="str">
        <f t="shared" si="126"/>
        <v>NCX19J3</v>
      </c>
      <c r="AG462" s="277" t="str">
        <f t="shared" si="127"/>
        <v>NCX19J3</v>
      </c>
      <c r="AH462" s="277" t="str">
        <f t="shared" si="128"/>
        <v/>
      </c>
      <c r="AI462" s="277" t="str">
        <f t="shared" si="129"/>
        <v/>
      </c>
      <c r="AJ462" s="277" t="str">
        <f t="shared" si="130"/>
        <v/>
      </c>
      <c r="AK462" s="277" t="str">
        <f t="shared" si="131"/>
        <v/>
      </c>
      <c r="AL462" s="100"/>
      <c r="AT462" s="227" t="str">
        <f t="shared" si="132"/>
        <v/>
      </c>
      <c r="AU462" s="227" t="str">
        <f t="shared" si="133"/>
        <v/>
      </c>
      <c r="AW462" s="232">
        <f t="shared" si="134"/>
        <v>0</v>
      </c>
      <c r="AX462" s="232">
        <f t="shared" si="135"/>
        <v>0</v>
      </c>
      <c r="AY462" s="232">
        <f t="shared" si="136"/>
        <v>0</v>
      </c>
      <c r="AZ462" s="232">
        <f t="shared" si="137"/>
        <v>0</v>
      </c>
    </row>
    <row r="463" spans="1:52">
      <c r="A463" s="23" t="str">
        <f>C463&amp;"x"&amp;TEXT(COUNTIF(C$5:C462,C463)+1,0)</f>
        <v>x1</v>
      </c>
      <c r="B463" s="24" t="str">
        <f>D463&amp;"x"&amp;TEXT(COUNTIF(D$5:D462,D463)+1,0)</f>
        <v>x1</v>
      </c>
      <c r="C463" s="25"/>
      <c r="D463" s="25"/>
      <c r="E463" s="130"/>
      <c r="F463" s="25"/>
      <c r="G463" s="188"/>
      <c r="H463" s="188"/>
      <c r="I463" s="188"/>
      <c r="J463" s="156"/>
      <c r="K463" s="130"/>
      <c r="L463" s="26"/>
      <c r="M463" s="281" t="str">
        <f t="shared" si="122"/>
        <v>0</v>
      </c>
      <c r="N463" s="26"/>
      <c r="O463" s="186" t="str">
        <f t="shared" si="123"/>
        <v>0</v>
      </c>
      <c r="P463" s="26"/>
      <c r="Q463" s="26"/>
      <c r="R463" s="270"/>
      <c r="S463" s="282" t="str">
        <f t="shared" si="124"/>
        <v/>
      </c>
      <c r="T463" s="153"/>
      <c r="U463" s="27"/>
      <c r="V463" s="27"/>
      <c r="W463" s="271"/>
      <c r="X463" s="27"/>
      <c r="Y463" s="279"/>
      <c r="Z463" s="275" t="str">
        <f t="shared" si="125"/>
        <v/>
      </c>
      <c r="AA463" s="276"/>
      <c r="AB463" s="276"/>
      <c r="AC463" s="276"/>
      <c r="AD463" s="276"/>
      <c r="AE463" s="276"/>
      <c r="AF463" s="277" t="str">
        <f t="shared" si="126"/>
        <v>NCX19J3</v>
      </c>
      <c r="AG463" s="277" t="str">
        <f t="shared" si="127"/>
        <v>NCX19J3</v>
      </c>
      <c r="AH463" s="277" t="str">
        <f t="shared" si="128"/>
        <v/>
      </c>
      <c r="AI463" s="277" t="str">
        <f t="shared" si="129"/>
        <v/>
      </c>
      <c r="AJ463" s="277" t="str">
        <f t="shared" si="130"/>
        <v/>
      </c>
      <c r="AK463" s="277" t="str">
        <f t="shared" si="131"/>
        <v/>
      </c>
      <c r="AL463" s="100"/>
      <c r="AT463" s="227" t="str">
        <f t="shared" si="132"/>
        <v/>
      </c>
      <c r="AU463" s="227" t="str">
        <f t="shared" si="133"/>
        <v/>
      </c>
      <c r="AW463" s="232">
        <f t="shared" si="134"/>
        <v>0</v>
      </c>
      <c r="AX463" s="232">
        <f t="shared" si="135"/>
        <v>0</v>
      </c>
      <c r="AY463" s="232">
        <f t="shared" si="136"/>
        <v>0</v>
      </c>
      <c r="AZ463" s="232">
        <f t="shared" si="137"/>
        <v>0</v>
      </c>
    </row>
    <row r="464" spans="1:52">
      <c r="A464" s="23" t="str">
        <f>C464&amp;"x"&amp;TEXT(COUNTIF(C$5:C463,C464)+1,0)</f>
        <v>x1</v>
      </c>
      <c r="B464" s="24" t="str">
        <f>D464&amp;"x"&amp;TEXT(COUNTIF(D$5:D463,D464)+1,0)</f>
        <v>x1</v>
      </c>
      <c r="C464" s="25"/>
      <c r="D464" s="25"/>
      <c r="E464" s="130"/>
      <c r="F464" s="25"/>
      <c r="G464" s="188"/>
      <c r="H464" s="188"/>
      <c r="I464" s="188"/>
      <c r="J464" s="156"/>
      <c r="K464" s="130"/>
      <c r="L464" s="26"/>
      <c r="M464" s="281" t="str">
        <f t="shared" si="122"/>
        <v>0</v>
      </c>
      <c r="N464" s="26"/>
      <c r="O464" s="186" t="str">
        <f t="shared" si="123"/>
        <v>0</v>
      </c>
      <c r="P464" s="26"/>
      <c r="Q464" s="26"/>
      <c r="R464" s="270"/>
      <c r="S464" s="282" t="str">
        <f t="shared" si="124"/>
        <v/>
      </c>
      <c r="T464" s="153"/>
      <c r="U464" s="27"/>
      <c r="V464" s="27"/>
      <c r="W464" s="271"/>
      <c r="X464" s="27"/>
      <c r="Y464" s="279"/>
      <c r="Z464" s="275" t="str">
        <f t="shared" si="125"/>
        <v/>
      </c>
      <c r="AA464" s="276"/>
      <c r="AB464" s="276"/>
      <c r="AC464" s="276"/>
      <c r="AD464" s="276"/>
      <c r="AE464" s="276"/>
      <c r="AF464" s="277" t="str">
        <f t="shared" si="126"/>
        <v>NCX19J3</v>
      </c>
      <c r="AG464" s="277" t="str">
        <f t="shared" si="127"/>
        <v>NCX19J3</v>
      </c>
      <c r="AH464" s="277" t="str">
        <f t="shared" si="128"/>
        <v/>
      </c>
      <c r="AI464" s="277" t="str">
        <f t="shared" si="129"/>
        <v/>
      </c>
      <c r="AJ464" s="277" t="str">
        <f t="shared" si="130"/>
        <v/>
      </c>
      <c r="AK464" s="277" t="str">
        <f t="shared" si="131"/>
        <v/>
      </c>
      <c r="AL464" s="100"/>
      <c r="AT464" s="227" t="str">
        <f t="shared" si="132"/>
        <v/>
      </c>
      <c r="AU464" s="227" t="str">
        <f t="shared" si="133"/>
        <v/>
      </c>
      <c r="AW464" s="232">
        <f t="shared" si="134"/>
        <v>0</v>
      </c>
      <c r="AX464" s="232">
        <f t="shared" si="135"/>
        <v>0</v>
      </c>
      <c r="AY464" s="232">
        <f t="shared" si="136"/>
        <v>0</v>
      </c>
      <c r="AZ464" s="232">
        <f t="shared" si="137"/>
        <v>0</v>
      </c>
    </row>
    <row r="465" spans="1:52">
      <c r="A465" s="23" t="str">
        <f>C465&amp;"x"&amp;TEXT(COUNTIF(C$5:C464,C465)+1,0)</f>
        <v>x1</v>
      </c>
      <c r="B465" s="24" t="str">
        <f>D465&amp;"x"&amp;TEXT(COUNTIF(D$5:D464,D465)+1,0)</f>
        <v>x1</v>
      </c>
      <c r="C465" s="25"/>
      <c r="D465" s="25"/>
      <c r="E465" s="130"/>
      <c r="F465" s="25"/>
      <c r="G465" s="188"/>
      <c r="H465" s="188"/>
      <c r="I465" s="188"/>
      <c r="J465" s="156"/>
      <c r="K465" s="130"/>
      <c r="L465" s="26"/>
      <c r="M465" s="281" t="str">
        <f t="shared" si="122"/>
        <v>0</v>
      </c>
      <c r="N465" s="26"/>
      <c r="O465" s="186" t="str">
        <f t="shared" si="123"/>
        <v>0</v>
      </c>
      <c r="P465" s="26"/>
      <c r="Q465" s="26"/>
      <c r="R465" s="270"/>
      <c r="S465" s="282" t="str">
        <f t="shared" si="124"/>
        <v/>
      </c>
      <c r="T465" s="153"/>
      <c r="U465" s="27"/>
      <c r="V465" s="27"/>
      <c r="W465" s="271"/>
      <c r="X465" s="27"/>
      <c r="Y465" s="279"/>
      <c r="Z465" s="275" t="str">
        <f t="shared" si="125"/>
        <v/>
      </c>
      <c r="AA465" s="276"/>
      <c r="AB465" s="276"/>
      <c r="AC465" s="276"/>
      <c r="AD465" s="276"/>
      <c r="AE465" s="276"/>
      <c r="AF465" s="277" t="str">
        <f t="shared" si="126"/>
        <v>NCX19J3</v>
      </c>
      <c r="AG465" s="277" t="str">
        <f t="shared" si="127"/>
        <v>NCX19J3</v>
      </c>
      <c r="AH465" s="277" t="str">
        <f t="shared" si="128"/>
        <v/>
      </c>
      <c r="AI465" s="277" t="str">
        <f t="shared" si="129"/>
        <v/>
      </c>
      <c r="AJ465" s="277" t="str">
        <f t="shared" si="130"/>
        <v/>
      </c>
      <c r="AK465" s="277" t="str">
        <f t="shared" si="131"/>
        <v/>
      </c>
      <c r="AL465" s="100"/>
      <c r="AT465" s="227" t="str">
        <f t="shared" si="132"/>
        <v/>
      </c>
      <c r="AU465" s="227" t="str">
        <f t="shared" si="133"/>
        <v/>
      </c>
      <c r="AW465" s="232">
        <f t="shared" si="134"/>
        <v>0</v>
      </c>
      <c r="AX465" s="232">
        <f t="shared" si="135"/>
        <v>0</v>
      </c>
      <c r="AY465" s="232">
        <f t="shared" si="136"/>
        <v>0</v>
      </c>
      <c r="AZ465" s="232">
        <f t="shared" si="137"/>
        <v>0</v>
      </c>
    </row>
    <row r="466" spans="1:52">
      <c r="A466" s="23" t="str">
        <f>C466&amp;"x"&amp;TEXT(COUNTIF(C$5:C465,C466)+1,0)</f>
        <v>x1</v>
      </c>
      <c r="B466" s="24" t="str">
        <f>D466&amp;"x"&amp;TEXT(COUNTIF(D$5:D465,D466)+1,0)</f>
        <v>x1</v>
      </c>
      <c r="C466" s="25"/>
      <c r="D466" s="25"/>
      <c r="E466" s="130"/>
      <c r="F466" s="25"/>
      <c r="G466" s="188"/>
      <c r="H466" s="188"/>
      <c r="I466" s="188"/>
      <c r="J466" s="156"/>
      <c r="K466" s="130"/>
      <c r="L466" s="26"/>
      <c r="M466" s="281" t="str">
        <f t="shared" si="122"/>
        <v>0</v>
      </c>
      <c r="N466" s="26"/>
      <c r="O466" s="186" t="str">
        <f t="shared" si="123"/>
        <v>0</v>
      </c>
      <c r="P466" s="26"/>
      <c r="Q466" s="26"/>
      <c r="R466" s="270"/>
      <c r="S466" s="282" t="str">
        <f t="shared" si="124"/>
        <v/>
      </c>
      <c r="T466" s="153"/>
      <c r="U466" s="27"/>
      <c r="V466" s="27"/>
      <c r="W466" s="271"/>
      <c r="X466" s="27"/>
      <c r="Y466" s="279"/>
      <c r="Z466" s="275" t="str">
        <f t="shared" si="125"/>
        <v/>
      </c>
      <c r="AA466" s="276"/>
      <c r="AB466" s="276"/>
      <c r="AC466" s="276"/>
      <c r="AD466" s="276"/>
      <c r="AE466" s="276"/>
      <c r="AF466" s="277" t="str">
        <f t="shared" si="126"/>
        <v>NCX19J3</v>
      </c>
      <c r="AG466" s="277" t="str">
        <f t="shared" si="127"/>
        <v>NCX19J3</v>
      </c>
      <c r="AH466" s="277" t="str">
        <f t="shared" si="128"/>
        <v/>
      </c>
      <c r="AI466" s="277" t="str">
        <f t="shared" si="129"/>
        <v/>
      </c>
      <c r="AJ466" s="277" t="str">
        <f t="shared" si="130"/>
        <v/>
      </c>
      <c r="AK466" s="277" t="str">
        <f t="shared" si="131"/>
        <v/>
      </c>
      <c r="AL466" s="100"/>
      <c r="AT466" s="227" t="str">
        <f t="shared" si="132"/>
        <v/>
      </c>
      <c r="AU466" s="227" t="str">
        <f t="shared" si="133"/>
        <v/>
      </c>
      <c r="AW466" s="232">
        <f t="shared" si="134"/>
        <v>0</v>
      </c>
      <c r="AX466" s="232">
        <f t="shared" si="135"/>
        <v>0</v>
      </c>
      <c r="AY466" s="232">
        <f t="shared" si="136"/>
        <v>0</v>
      </c>
      <c r="AZ466" s="232">
        <f t="shared" si="137"/>
        <v>0</v>
      </c>
    </row>
    <row r="467" spans="1:52">
      <c r="A467" s="23" t="str">
        <f>C467&amp;"x"&amp;TEXT(COUNTIF(C$5:C466,C467)+1,0)</f>
        <v>x1</v>
      </c>
      <c r="B467" s="24" t="str">
        <f>D467&amp;"x"&amp;TEXT(COUNTIF(D$5:D466,D467)+1,0)</f>
        <v>x1</v>
      </c>
      <c r="C467" s="25"/>
      <c r="D467" s="25"/>
      <c r="E467" s="130"/>
      <c r="F467" s="25"/>
      <c r="G467" s="188"/>
      <c r="H467" s="188"/>
      <c r="I467" s="188"/>
      <c r="J467" s="156"/>
      <c r="K467" s="130"/>
      <c r="L467" s="26"/>
      <c r="M467" s="281" t="str">
        <f t="shared" si="122"/>
        <v>0</v>
      </c>
      <c r="N467" s="26"/>
      <c r="O467" s="186" t="str">
        <f t="shared" si="123"/>
        <v>0</v>
      </c>
      <c r="P467" s="26"/>
      <c r="Q467" s="26"/>
      <c r="R467" s="270"/>
      <c r="S467" s="282" t="str">
        <f t="shared" si="124"/>
        <v/>
      </c>
      <c r="T467" s="153"/>
      <c r="U467" s="27"/>
      <c r="V467" s="27"/>
      <c r="W467" s="271"/>
      <c r="X467" s="27"/>
      <c r="Y467" s="279"/>
      <c r="Z467" s="275" t="str">
        <f t="shared" si="125"/>
        <v/>
      </c>
      <c r="AA467" s="276"/>
      <c r="AB467" s="276"/>
      <c r="AC467" s="276"/>
      <c r="AD467" s="276"/>
      <c r="AE467" s="276"/>
      <c r="AF467" s="277" t="str">
        <f t="shared" si="126"/>
        <v>NCX19J3</v>
      </c>
      <c r="AG467" s="277" t="str">
        <f t="shared" si="127"/>
        <v>NCX19J3</v>
      </c>
      <c r="AH467" s="277" t="str">
        <f t="shared" si="128"/>
        <v/>
      </c>
      <c r="AI467" s="277" t="str">
        <f t="shared" si="129"/>
        <v/>
      </c>
      <c r="AJ467" s="277" t="str">
        <f t="shared" si="130"/>
        <v/>
      </c>
      <c r="AK467" s="277" t="str">
        <f t="shared" si="131"/>
        <v/>
      </c>
      <c r="AL467" s="100"/>
      <c r="AT467" s="227" t="str">
        <f t="shared" si="132"/>
        <v/>
      </c>
      <c r="AU467" s="227" t="str">
        <f t="shared" si="133"/>
        <v/>
      </c>
      <c r="AW467" s="232">
        <f t="shared" si="134"/>
        <v>0</v>
      </c>
      <c r="AX467" s="232">
        <f t="shared" si="135"/>
        <v>0</v>
      </c>
      <c r="AY467" s="232">
        <f t="shared" si="136"/>
        <v>0</v>
      </c>
      <c r="AZ467" s="232">
        <f t="shared" si="137"/>
        <v>0</v>
      </c>
    </row>
    <row r="468" spans="1:52">
      <c r="A468" s="23" t="str">
        <f>C468&amp;"x"&amp;TEXT(COUNTIF(C$5:C467,C468)+1,0)</f>
        <v>x1</v>
      </c>
      <c r="B468" s="24" t="str">
        <f>D468&amp;"x"&amp;TEXT(COUNTIF(D$5:D467,D468)+1,0)</f>
        <v>x1</v>
      </c>
      <c r="C468" s="25"/>
      <c r="D468" s="25"/>
      <c r="E468" s="130"/>
      <c r="F468" s="25"/>
      <c r="G468" s="188"/>
      <c r="H468" s="188"/>
      <c r="I468" s="188"/>
      <c r="J468" s="156"/>
      <c r="K468" s="130"/>
      <c r="L468" s="26"/>
      <c r="M468" s="281" t="str">
        <f t="shared" si="122"/>
        <v>0</v>
      </c>
      <c r="N468" s="26"/>
      <c r="O468" s="186" t="str">
        <f t="shared" si="123"/>
        <v>0</v>
      </c>
      <c r="P468" s="26"/>
      <c r="Q468" s="26"/>
      <c r="R468" s="270"/>
      <c r="S468" s="282" t="str">
        <f t="shared" si="124"/>
        <v/>
      </c>
      <c r="T468" s="153"/>
      <c r="U468" s="27"/>
      <c r="V468" s="27"/>
      <c r="W468" s="271"/>
      <c r="X468" s="27"/>
      <c r="Y468" s="279"/>
      <c r="Z468" s="275" t="str">
        <f t="shared" si="125"/>
        <v/>
      </c>
      <c r="AA468" s="276"/>
      <c r="AB468" s="276"/>
      <c r="AC468" s="276"/>
      <c r="AD468" s="276"/>
      <c r="AE468" s="276"/>
      <c r="AF468" s="277" t="str">
        <f t="shared" si="126"/>
        <v>NCX19J3</v>
      </c>
      <c r="AG468" s="277" t="str">
        <f t="shared" si="127"/>
        <v>NCX19J3</v>
      </c>
      <c r="AH468" s="277" t="str">
        <f t="shared" si="128"/>
        <v/>
      </c>
      <c r="AI468" s="277" t="str">
        <f t="shared" si="129"/>
        <v/>
      </c>
      <c r="AJ468" s="277" t="str">
        <f t="shared" si="130"/>
        <v/>
      </c>
      <c r="AK468" s="277" t="str">
        <f t="shared" si="131"/>
        <v/>
      </c>
      <c r="AL468" s="100"/>
      <c r="AT468" s="227" t="str">
        <f t="shared" si="132"/>
        <v/>
      </c>
      <c r="AU468" s="227" t="str">
        <f t="shared" si="133"/>
        <v/>
      </c>
      <c r="AW468" s="232">
        <f t="shared" si="134"/>
        <v>0</v>
      </c>
      <c r="AX468" s="232">
        <f t="shared" si="135"/>
        <v>0</v>
      </c>
      <c r="AY468" s="232">
        <f t="shared" si="136"/>
        <v>0</v>
      </c>
      <c r="AZ468" s="232">
        <f t="shared" si="137"/>
        <v>0</v>
      </c>
    </row>
    <row r="469" spans="1:52">
      <c r="A469" s="23" t="str">
        <f>C469&amp;"x"&amp;TEXT(COUNTIF(C$5:C468,C469)+1,0)</f>
        <v>x1</v>
      </c>
      <c r="B469" s="24" t="str">
        <f>D469&amp;"x"&amp;TEXT(COUNTIF(D$5:D468,D469)+1,0)</f>
        <v>x1</v>
      </c>
      <c r="C469" s="25"/>
      <c r="D469" s="25"/>
      <c r="E469" s="130"/>
      <c r="F469" s="25"/>
      <c r="G469" s="188"/>
      <c r="H469" s="188"/>
      <c r="I469" s="188"/>
      <c r="J469" s="156"/>
      <c r="K469" s="130"/>
      <c r="L469" s="26"/>
      <c r="M469" s="281" t="str">
        <f t="shared" si="122"/>
        <v>0</v>
      </c>
      <c r="N469" s="26"/>
      <c r="O469" s="186" t="str">
        <f t="shared" si="123"/>
        <v>0</v>
      </c>
      <c r="P469" s="26"/>
      <c r="Q469" s="26"/>
      <c r="R469" s="270"/>
      <c r="S469" s="282" t="str">
        <f t="shared" si="124"/>
        <v/>
      </c>
      <c r="T469" s="153"/>
      <c r="U469" s="27"/>
      <c r="V469" s="27"/>
      <c r="W469" s="271"/>
      <c r="X469" s="27"/>
      <c r="Y469" s="279"/>
      <c r="Z469" s="275" t="str">
        <f t="shared" si="125"/>
        <v/>
      </c>
      <c r="AA469" s="276"/>
      <c r="AB469" s="276"/>
      <c r="AC469" s="276"/>
      <c r="AD469" s="276"/>
      <c r="AE469" s="276"/>
      <c r="AF469" s="277" t="str">
        <f t="shared" si="126"/>
        <v>NCX19J3</v>
      </c>
      <c r="AG469" s="277" t="str">
        <f t="shared" si="127"/>
        <v>NCX19J3</v>
      </c>
      <c r="AH469" s="277" t="str">
        <f t="shared" si="128"/>
        <v/>
      </c>
      <c r="AI469" s="277" t="str">
        <f t="shared" si="129"/>
        <v/>
      </c>
      <c r="AJ469" s="277" t="str">
        <f t="shared" si="130"/>
        <v/>
      </c>
      <c r="AK469" s="277" t="str">
        <f t="shared" si="131"/>
        <v/>
      </c>
      <c r="AL469" s="100"/>
      <c r="AT469" s="227" t="str">
        <f t="shared" si="132"/>
        <v/>
      </c>
      <c r="AU469" s="227" t="str">
        <f t="shared" si="133"/>
        <v/>
      </c>
      <c r="AW469" s="232">
        <f t="shared" si="134"/>
        <v>0</v>
      </c>
      <c r="AX469" s="232">
        <f t="shared" si="135"/>
        <v>0</v>
      </c>
      <c r="AY469" s="232">
        <f t="shared" si="136"/>
        <v>0</v>
      </c>
      <c r="AZ469" s="232">
        <f t="shared" si="137"/>
        <v>0</v>
      </c>
    </row>
    <row r="470" spans="1:52">
      <c r="A470" s="23" t="str">
        <f>C470&amp;"x"&amp;TEXT(COUNTIF(C$5:C469,C470)+1,0)</f>
        <v>x1</v>
      </c>
      <c r="B470" s="24" t="str">
        <f>D470&amp;"x"&amp;TEXT(COUNTIF(D$5:D469,D470)+1,0)</f>
        <v>x1</v>
      </c>
      <c r="C470" s="25"/>
      <c r="D470" s="25"/>
      <c r="E470" s="130"/>
      <c r="F470" s="25"/>
      <c r="G470" s="188"/>
      <c r="H470" s="188"/>
      <c r="I470" s="188"/>
      <c r="J470" s="156"/>
      <c r="K470" s="130"/>
      <c r="L470" s="26"/>
      <c r="M470" s="281" t="str">
        <f t="shared" si="122"/>
        <v>0</v>
      </c>
      <c r="N470" s="26"/>
      <c r="O470" s="186" t="str">
        <f t="shared" si="123"/>
        <v>0</v>
      </c>
      <c r="P470" s="26"/>
      <c r="Q470" s="26"/>
      <c r="R470" s="270"/>
      <c r="S470" s="282" t="str">
        <f t="shared" si="124"/>
        <v/>
      </c>
      <c r="T470" s="153"/>
      <c r="U470" s="27"/>
      <c r="V470" s="27"/>
      <c r="W470" s="271"/>
      <c r="X470" s="27"/>
      <c r="Y470" s="279"/>
      <c r="Z470" s="275" t="str">
        <f t="shared" si="125"/>
        <v/>
      </c>
      <c r="AA470" s="276"/>
      <c r="AB470" s="276"/>
      <c r="AC470" s="276"/>
      <c r="AD470" s="276"/>
      <c r="AE470" s="276"/>
      <c r="AF470" s="277" t="str">
        <f t="shared" si="126"/>
        <v>NCX19J3</v>
      </c>
      <c r="AG470" s="277" t="str">
        <f t="shared" si="127"/>
        <v>NCX19J3</v>
      </c>
      <c r="AH470" s="277" t="str">
        <f t="shared" si="128"/>
        <v/>
      </c>
      <c r="AI470" s="277" t="str">
        <f t="shared" si="129"/>
        <v/>
      </c>
      <c r="AJ470" s="277" t="str">
        <f t="shared" si="130"/>
        <v/>
      </c>
      <c r="AK470" s="277" t="str">
        <f t="shared" si="131"/>
        <v/>
      </c>
      <c r="AL470" s="100"/>
      <c r="AT470" s="227" t="str">
        <f t="shared" si="132"/>
        <v/>
      </c>
      <c r="AU470" s="227" t="str">
        <f t="shared" si="133"/>
        <v/>
      </c>
      <c r="AW470" s="232">
        <f t="shared" si="134"/>
        <v>0</v>
      </c>
      <c r="AX470" s="232">
        <f t="shared" si="135"/>
        <v>0</v>
      </c>
      <c r="AY470" s="232">
        <f t="shared" si="136"/>
        <v>0</v>
      </c>
      <c r="AZ470" s="232">
        <f t="shared" si="137"/>
        <v>0</v>
      </c>
    </row>
    <row r="471" spans="1:52">
      <c r="A471" s="23" t="str">
        <f>C471&amp;"x"&amp;TEXT(COUNTIF(C$5:C470,C471)+1,0)</f>
        <v>x1</v>
      </c>
      <c r="B471" s="24" t="str">
        <f>D471&amp;"x"&amp;TEXT(COUNTIF(D$5:D470,D471)+1,0)</f>
        <v>x1</v>
      </c>
      <c r="C471" s="25"/>
      <c r="D471" s="25"/>
      <c r="E471" s="130"/>
      <c r="F471" s="25"/>
      <c r="G471" s="188"/>
      <c r="H471" s="188"/>
      <c r="I471" s="188"/>
      <c r="J471" s="156"/>
      <c r="K471" s="130"/>
      <c r="L471" s="26"/>
      <c r="M471" s="281" t="str">
        <f t="shared" si="122"/>
        <v>0</v>
      </c>
      <c r="N471" s="26"/>
      <c r="O471" s="186" t="str">
        <f t="shared" si="123"/>
        <v>0</v>
      </c>
      <c r="P471" s="26"/>
      <c r="Q471" s="26"/>
      <c r="R471" s="270"/>
      <c r="S471" s="282" t="str">
        <f t="shared" si="124"/>
        <v/>
      </c>
      <c r="T471" s="153"/>
      <c r="U471" s="27"/>
      <c r="V471" s="27"/>
      <c r="W471" s="271"/>
      <c r="X471" s="27"/>
      <c r="Y471" s="279"/>
      <c r="Z471" s="275" t="str">
        <f t="shared" si="125"/>
        <v/>
      </c>
      <c r="AA471" s="276"/>
      <c r="AB471" s="276"/>
      <c r="AC471" s="276"/>
      <c r="AD471" s="276"/>
      <c r="AE471" s="276"/>
      <c r="AF471" s="277" t="str">
        <f t="shared" si="126"/>
        <v>NCX19J3</v>
      </c>
      <c r="AG471" s="277" t="str">
        <f t="shared" si="127"/>
        <v>NCX19J3</v>
      </c>
      <c r="AH471" s="277" t="str">
        <f t="shared" si="128"/>
        <v/>
      </c>
      <c r="AI471" s="277" t="str">
        <f t="shared" si="129"/>
        <v/>
      </c>
      <c r="AJ471" s="277" t="str">
        <f t="shared" si="130"/>
        <v/>
      </c>
      <c r="AK471" s="277" t="str">
        <f t="shared" si="131"/>
        <v/>
      </c>
      <c r="AL471" s="100"/>
      <c r="AT471" s="227" t="str">
        <f t="shared" si="132"/>
        <v/>
      </c>
      <c r="AU471" s="227" t="str">
        <f t="shared" si="133"/>
        <v/>
      </c>
      <c r="AW471" s="232">
        <f t="shared" si="134"/>
        <v>0</v>
      </c>
      <c r="AX471" s="232">
        <f t="shared" si="135"/>
        <v>0</v>
      </c>
      <c r="AY471" s="232">
        <f t="shared" si="136"/>
        <v>0</v>
      </c>
      <c r="AZ471" s="232">
        <f t="shared" si="137"/>
        <v>0</v>
      </c>
    </row>
    <row r="472" spans="1:52">
      <c r="A472" s="23" t="str">
        <f>C472&amp;"x"&amp;TEXT(COUNTIF(C$5:C471,C472)+1,0)</f>
        <v>x1</v>
      </c>
      <c r="B472" s="24" t="str">
        <f>D472&amp;"x"&amp;TEXT(COUNTIF(D$5:D471,D472)+1,0)</f>
        <v>x1</v>
      </c>
      <c r="C472" s="25"/>
      <c r="D472" s="25"/>
      <c r="E472" s="130"/>
      <c r="F472" s="25"/>
      <c r="G472" s="188"/>
      <c r="H472" s="188"/>
      <c r="I472" s="188"/>
      <c r="J472" s="156"/>
      <c r="K472" s="130"/>
      <c r="L472" s="26"/>
      <c r="M472" s="281" t="str">
        <f t="shared" si="122"/>
        <v>0</v>
      </c>
      <c r="N472" s="26"/>
      <c r="O472" s="186" t="str">
        <f t="shared" si="123"/>
        <v>0</v>
      </c>
      <c r="P472" s="26"/>
      <c r="Q472" s="26"/>
      <c r="R472" s="270"/>
      <c r="S472" s="282" t="str">
        <f t="shared" si="124"/>
        <v/>
      </c>
      <c r="T472" s="153"/>
      <c r="U472" s="27"/>
      <c r="V472" s="27"/>
      <c r="W472" s="271"/>
      <c r="X472" s="27"/>
      <c r="Y472" s="279"/>
      <c r="Z472" s="275" t="str">
        <f t="shared" si="125"/>
        <v/>
      </c>
      <c r="AA472" s="276"/>
      <c r="AB472" s="276"/>
      <c r="AC472" s="276"/>
      <c r="AD472" s="276"/>
      <c r="AE472" s="276"/>
      <c r="AF472" s="277" t="str">
        <f t="shared" si="126"/>
        <v>NCX19J3</v>
      </c>
      <c r="AG472" s="277" t="str">
        <f t="shared" si="127"/>
        <v>NCX19J3</v>
      </c>
      <c r="AH472" s="277" t="str">
        <f t="shared" si="128"/>
        <v/>
      </c>
      <c r="AI472" s="277" t="str">
        <f t="shared" si="129"/>
        <v/>
      </c>
      <c r="AJ472" s="277" t="str">
        <f t="shared" si="130"/>
        <v/>
      </c>
      <c r="AK472" s="277" t="str">
        <f t="shared" si="131"/>
        <v/>
      </c>
      <c r="AL472" s="100"/>
      <c r="AT472" s="227" t="str">
        <f t="shared" si="132"/>
        <v/>
      </c>
      <c r="AU472" s="227" t="str">
        <f t="shared" si="133"/>
        <v/>
      </c>
      <c r="AW472" s="232">
        <f t="shared" si="134"/>
        <v>0</v>
      </c>
      <c r="AX472" s="232">
        <f t="shared" si="135"/>
        <v>0</v>
      </c>
      <c r="AY472" s="232">
        <f t="shared" si="136"/>
        <v>0</v>
      </c>
      <c r="AZ472" s="232">
        <f t="shared" si="137"/>
        <v>0</v>
      </c>
    </row>
    <row r="473" spans="1:52">
      <c r="A473" s="23" t="str">
        <f>C473&amp;"x"&amp;TEXT(COUNTIF(C$5:C472,C473)+1,0)</f>
        <v>x1</v>
      </c>
      <c r="B473" s="24" t="str">
        <f>D473&amp;"x"&amp;TEXT(COUNTIF(D$5:D472,D473)+1,0)</f>
        <v>x1</v>
      </c>
      <c r="C473" s="25"/>
      <c r="D473" s="25"/>
      <c r="E473" s="130"/>
      <c r="F473" s="25"/>
      <c r="G473" s="188"/>
      <c r="H473" s="188"/>
      <c r="I473" s="188"/>
      <c r="J473" s="156"/>
      <c r="K473" s="130"/>
      <c r="L473" s="26"/>
      <c r="M473" s="281" t="str">
        <f t="shared" si="122"/>
        <v>0</v>
      </c>
      <c r="N473" s="26"/>
      <c r="O473" s="186" t="str">
        <f t="shared" si="123"/>
        <v>0</v>
      </c>
      <c r="P473" s="26"/>
      <c r="Q473" s="26"/>
      <c r="R473" s="270"/>
      <c r="S473" s="282" t="str">
        <f t="shared" si="124"/>
        <v/>
      </c>
      <c r="T473" s="153"/>
      <c r="U473" s="27"/>
      <c r="V473" s="27"/>
      <c r="W473" s="271"/>
      <c r="X473" s="27"/>
      <c r="Y473" s="279"/>
      <c r="Z473" s="275" t="str">
        <f t="shared" si="125"/>
        <v/>
      </c>
      <c r="AA473" s="276"/>
      <c r="AB473" s="276"/>
      <c r="AC473" s="276"/>
      <c r="AD473" s="276"/>
      <c r="AE473" s="276"/>
      <c r="AF473" s="277" t="str">
        <f t="shared" si="126"/>
        <v>NCX19J3</v>
      </c>
      <c r="AG473" s="277" t="str">
        <f t="shared" si="127"/>
        <v>NCX19J3</v>
      </c>
      <c r="AH473" s="277" t="str">
        <f t="shared" si="128"/>
        <v/>
      </c>
      <c r="AI473" s="277" t="str">
        <f t="shared" si="129"/>
        <v/>
      </c>
      <c r="AJ473" s="277" t="str">
        <f t="shared" si="130"/>
        <v/>
      </c>
      <c r="AK473" s="277" t="str">
        <f t="shared" si="131"/>
        <v/>
      </c>
      <c r="AL473" s="100"/>
      <c r="AT473" s="227" t="str">
        <f t="shared" si="132"/>
        <v/>
      </c>
      <c r="AU473" s="227" t="str">
        <f t="shared" si="133"/>
        <v/>
      </c>
      <c r="AW473" s="232">
        <f t="shared" si="134"/>
        <v>0</v>
      </c>
      <c r="AX473" s="232">
        <f t="shared" si="135"/>
        <v>0</v>
      </c>
      <c r="AY473" s="232">
        <f t="shared" si="136"/>
        <v>0</v>
      </c>
      <c r="AZ473" s="232">
        <f t="shared" si="137"/>
        <v>0</v>
      </c>
    </row>
    <row r="474" spans="1:52">
      <c r="A474" s="23" t="str">
        <f>C474&amp;"x"&amp;TEXT(COUNTIF(C$5:C473,C474)+1,0)</f>
        <v>x1</v>
      </c>
      <c r="B474" s="24" t="str">
        <f>D474&amp;"x"&amp;TEXT(COUNTIF(D$5:D473,D474)+1,0)</f>
        <v>x1</v>
      </c>
      <c r="C474" s="25"/>
      <c r="D474" s="25"/>
      <c r="E474" s="130"/>
      <c r="F474" s="25"/>
      <c r="G474" s="188"/>
      <c r="H474" s="188"/>
      <c r="I474" s="188"/>
      <c r="J474" s="156"/>
      <c r="K474" s="130"/>
      <c r="L474" s="26"/>
      <c r="M474" s="281" t="str">
        <f t="shared" si="122"/>
        <v>0</v>
      </c>
      <c r="N474" s="26"/>
      <c r="O474" s="186" t="str">
        <f t="shared" si="123"/>
        <v>0</v>
      </c>
      <c r="P474" s="26"/>
      <c r="Q474" s="26"/>
      <c r="R474" s="270"/>
      <c r="S474" s="282" t="str">
        <f t="shared" si="124"/>
        <v/>
      </c>
      <c r="T474" s="153"/>
      <c r="U474" s="27"/>
      <c r="V474" s="27"/>
      <c r="W474" s="271"/>
      <c r="X474" s="27"/>
      <c r="Y474" s="279"/>
      <c r="Z474" s="275" t="str">
        <f t="shared" si="125"/>
        <v/>
      </c>
      <c r="AA474" s="276"/>
      <c r="AB474" s="276"/>
      <c r="AC474" s="276"/>
      <c r="AD474" s="276"/>
      <c r="AE474" s="276"/>
      <c r="AF474" s="277" t="str">
        <f t="shared" si="126"/>
        <v>NCX19J3</v>
      </c>
      <c r="AG474" s="277" t="str">
        <f t="shared" si="127"/>
        <v>NCX19J3</v>
      </c>
      <c r="AH474" s="277" t="str">
        <f t="shared" si="128"/>
        <v/>
      </c>
      <c r="AI474" s="277" t="str">
        <f t="shared" si="129"/>
        <v/>
      </c>
      <c r="AJ474" s="277" t="str">
        <f t="shared" si="130"/>
        <v/>
      </c>
      <c r="AK474" s="277" t="str">
        <f t="shared" si="131"/>
        <v/>
      </c>
      <c r="AL474" s="100"/>
      <c r="AT474" s="227" t="str">
        <f t="shared" si="132"/>
        <v/>
      </c>
      <c r="AU474" s="227" t="str">
        <f t="shared" si="133"/>
        <v/>
      </c>
      <c r="AW474" s="232">
        <f t="shared" si="134"/>
        <v>0</v>
      </c>
      <c r="AX474" s="232">
        <f t="shared" si="135"/>
        <v>0</v>
      </c>
      <c r="AY474" s="232">
        <f t="shared" si="136"/>
        <v>0</v>
      </c>
      <c r="AZ474" s="232">
        <f t="shared" si="137"/>
        <v>0</v>
      </c>
    </row>
    <row r="475" spans="1:52">
      <c r="A475" s="23" t="str">
        <f>C475&amp;"x"&amp;TEXT(COUNTIF(C$5:C474,C475)+1,0)</f>
        <v>x1</v>
      </c>
      <c r="B475" s="24" t="str">
        <f>D475&amp;"x"&amp;TEXT(COUNTIF(D$5:D474,D475)+1,0)</f>
        <v>x1</v>
      </c>
      <c r="C475" s="25"/>
      <c r="D475" s="25"/>
      <c r="E475" s="130"/>
      <c r="F475" s="25"/>
      <c r="G475" s="188"/>
      <c r="H475" s="188"/>
      <c r="I475" s="188"/>
      <c r="J475" s="156"/>
      <c r="K475" s="130"/>
      <c r="L475" s="26"/>
      <c r="M475" s="281" t="str">
        <f t="shared" si="122"/>
        <v>0</v>
      </c>
      <c r="N475" s="26"/>
      <c r="O475" s="186" t="str">
        <f t="shared" si="123"/>
        <v>0</v>
      </c>
      <c r="P475" s="26"/>
      <c r="Q475" s="26"/>
      <c r="R475" s="270"/>
      <c r="S475" s="282" t="str">
        <f t="shared" si="124"/>
        <v/>
      </c>
      <c r="T475" s="153"/>
      <c r="U475" s="27"/>
      <c r="V475" s="27"/>
      <c r="W475" s="271"/>
      <c r="X475" s="27"/>
      <c r="Y475" s="279"/>
      <c r="Z475" s="275" t="str">
        <f t="shared" si="125"/>
        <v/>
      </c>
      <c r="AA475" s="276"/>
      <c r="AB475" s="276"/>
      <c r="AC475" s="276"/>
      <c r="AD475" s="276"/>
      <c r="AE475" s="276"/>
      <c r="AF475" s="277" t="str">
        <f t="shared" si="126"/>
        <v>NCX19J3</v>
      </c>
      <c r="AG475" s="277" t="str">
        <f t="shared" si="127"/>
        <v>NCX19J3</v>
      </c>
      <c r="AH475" s="277" t="str">
        <f t="shared" si="128"/>
        <v/>
      </c>
      <c r="AI475" s="277" t="str">
        <f t="shared" si="129"/>
        <v/>
      </c>
      <c r="AJ475" s="277" t="str">
        <f t="shared" si="130"/>
        <v/>
      </c>
      <c r="AK475" s="277" t="str">
        <f t="shared" si="131"/>
        <v/>
      </c>
      <c r="AL475" s="100"/>
      <c r="AT475" s="227" t="str">
        <f t="shared" si="132"/>
        <v/>
      </c>
      <c r="AU475" s="227" t="str">
        <f t="shared" si="133"/>
        <v/>
      </c>
      <c r="AW475" s="232">
        <f t="shared" si="134"/>
        <v>0</v>
      </c>
      <c r="AX475" s="232">
        <f t="shared" si="135"/>
        <v>0</v>
      </c>
      <c r="AY475" s="232">
        <f t="shared" si="136"/>
        <v>0</v>
      </c>
      <c r="AZ475" s="232">
        <f t="shared" si="137"/>
        <v>0</v>
      </c>
    </row>
    <row r="476" spans="1:52">
      <c r="A476" s="23" t="str">
        <f>C476&amp;"x"&amp;TEXT(COUNTIF(C$5:C475,C476)+1,0)</f>
        <v>x1</v>
      </c>
      <c r="B476" s="24" t="str">
        <f>D476&amp;"x"&amp;TEXT(COUNTIF(D$5:D475,D476)+1,0)</f>
        <v>x1</v>
      </c>
      <c r="C476" s="25"/>
      <c r="D476" s="25"/>
      <c r="E476" s="130"/>
      <c r="F476" s="25"/>
      <c r="G476" s="188"/>
      <c r="H476" s="188"/>
      <c r="I476" s="188"/>
      <c r="J476" s="156"/>
      <c r="K476" s="130"/>
      <c r="L476" s="26"/>
      <c r="M476" s="281" t="str">
        <f t="shared" si="122"/>
        <v>0</v>
      </c>
      <c r="N476" s="26"/>
      <c r="O476" s="186" t="str">
        <f t="shared" si="123"/>
        <v>0</v>
      </c>
      <c r="P476" s="26"/>
      <c r="Q476" s="26"/>
      <c r="R476" s="270"/>
      <c r="S476" s="282" t="str">
        <f t="shared" si="124"/>
        <v/>
      </c>
      <c r="T476" s="153"/>
      <c r="U476" s="27"/>
      <c r="V476" s="27"/>
      <c r="W476" s="271"/>
      <c r="X476" s="27"/>
      <c r="Y476" s="279"/>
      <c r="Z476" s="275" t="str">
        <f t="shared" si="125"/>
        <v/>
      </c>
      <c r="AA476" s="276"/>
      <c r="AB476" s="276"/>
      <c r="AC476" s="276"/>
      <c r="AD476" s="276"/>
      <c r="AE476" s="276"/>
      <c r="AF476" s="277" t="str">
        <f t="shared" si="126"/>
        <v>NCX19J3</v>
      </c>
      <c r="AG476" s="277" t="str">
        <f t="shared" si="127"/>
        <v>NCX19J3</v>
      </c>
      <c r="AH476" s="277" t="str">
        <f t="shared" si="128"/>
        <v/>
      </c>
      <c r="AI476" s="277" t="str">
        <f t="shared" si="129"/>
        <v/>
      </c>
      <c r="AJ476" s="277" t="str">
        <f t="shared" si="130"/>
        <v/>
      </c>
      <c r="AK476" s="277" t="str">
        <f t="shared" si="131"/>
        <v/>
      </c>
      <c r="AL476" s="100"/>
      <c r="AT476" s="227" t="str">
        <f t="shared" si="132"/>
        <v/>
      </c>
      <c r="AU476" s="227" t="str">
        <f t="shared" si="133"/>
        <v/>
      </c>
      <c r="AW476" s="232">
        <f t="shared" si="134"/>
        <v>0</v>
      </c>
      <c r="AX476" s="232">
        <f t="shared" si="135"/>
        <v>0</v>
      </c>
      <c r="AY476" s="232">
        <f t="shared" si="136"/>
        <v>0</v>
      </c>
      <c r="AZ476" s="232">
        <f t="shared" si="137"/>
        <v>0</v>
      </c>
    </row>
    <row r="477" spans="1:52">
      <c r="A477" s="23" t="str">
        <f>C477&amp;"x"&amp;TEXT(COUNTIF(C$5:C476,C477)+1,0)</f>
        <v>x1</v>
      </c>
      <c r="B477" s="24" t="str">
        <f>D477&amp;"x"&amp;TEXT(COUNTIF(D$5:D476,D477)+1,0)</f>
        <v>x1</v>
      </c>
      <c r="C477" s="25"/>
      <c r="D477" s="25"/>
      <c r="E477" s="130"/>
      <c r="F477" s="25"/>
      <c r="G477" s="188"/>
      <c r="H477" s="188"/>
      <c r="I477" s="188"/>
      <c r="J477" s="156"/>
      <c r="K477" s="130"/>
      <c r="L477" s="26"/>
      <c r="M477" s="281" t="str">
        <f t="shared" si="122"/>
        <v>0</v>
      </c>
      <c r="N477" s="26"/>
      <c r="O477" s="186" t="str">
        <f t="shared" si="123"/>
        <v>0</v>
      </c>
      <c r="P477" s="26"/>
      <c r="Q477" s="26"/>
      <c r="R477" s="270"/>
      <c r="S477" s="282" t="str">
        <f t="shared" si="124"/>
        <v/>
      </c>
      <c r="T477" s="153"/>
      <c r="U477" s="27"/>
      <c r="V477" s="27"/>
      <c r="W477" s="271"/>
      <c r="X477" s="27"/>
      <c r="Y477" s="279"/>
      <c r="Z477" s="275" t="str">
        <f t="shared" si="125"/>
        <v/>
      </c>
      <c r="AA477" s="276"/>
      <c r="AB477" s="276"/>
      <c r="AC477" s="276"/>
      <c r="AD477" s="276"/>
      <c r="AE477" s="276"/>
      <c r="AF477" s="277" t="str">
        <f t="shared" si="126"/>
        <v>NCX19J3</v>
      </c>
      <c r="AG477" s="277" t="str">
        <f t="shared" si="127"/>
        <v>NCX19J3</v>
      </c>
      <c r="AH477" s="277" t="str">
        <f t="shared" si="128"/>
        <v/>
      </c>
      <c r="AI477" s="277" t="str">
        <f t="shared" si="129"/>
        <v/>
      </c>
      <c r="AJ477" s="277" t="str">
        <f t="shared" si="130"/>
        <v/>
      </c>
      <c r="AK477" s="277" t="str">
        <f t="shared" si="131"/>
        <v/>
      </c>
      <c r="AL477" s="100"/>
      <c r="AT477" s="227" t="str">
        <f t="shared" si="132"/>
        <v/>
      </c>
      <c r="AU477" s="227" t="str">
        <f t="shared" si="133"/>
        <v/>
      </c>
      <c r="AW477" s="232">
        <f t="shared" si="134"/>
        <v>0</v>
      </c>
      <c r="AX477" s="232">
        <f t="shared" si="135"/>
        <v>0</v>
      </c>
      <c r="AY477" s="232">
        <f t="shared" si="136"/>
        <v>0</v>
      </c>
      <c r="AZ477" s="232">
        <f t="shared" si="137"/>
        <v>0</v>
      </c>
    </row>
    <row r="478" spans="1:52">
      <c r="A478" s="23" t="str">
        <f>C478&amp;"x"&amp;TEXT(COUNTIF(C$5:C477,C478)+1,0)</f>
        <v>x1</v>
      </c>
      <c r="B478" s="24" t="str">
        <f>D478&amp;"x"&amp;TEXT(COUNTIF(D$5:D477,D478)+1,0)</f>
        <v>x1</v>
      </c>
      <c r="C478" s="25"/>
      <c r="D478" s="25"/>
      <c r="E478" s="130"/>
      <c r="F478" s="25"/>
      <c r="G478" s="188"/>
      <c r="H478" s="188"/>
      <c r="I478" s="188"/>
      <c r="J478" s="156"/>
      <c r="K478" s="130"/>
      <c r="L478" s="26"/>
      <c r="M478" s="281" t="str">
        <f t="shared" si="122"/>
        <v>0</v>
      </c>
      <c r="N478" s="26"/>
      <c r="O478" s="186" t="str">
        <f t="shared" si="123"/>
        <v>0</v>
      </c>
      <c r="P478" s="26"/>
      <c r="Q478" s="26"/>
      <c r="R478" s="270"/>
      <c r="S478" s="282" t="str">
        <f t="shared" si="124"/>
        <v/>
      </c>
      <c r="T478" s="153"/>
      <c r="U478" s="27"/>
      <c r="V478" s="27"/>
      <c r="W478" s="271"/>
      <c r="X478" s="27"/>
      <c r="Y478" s="279"/>
      <c r="Z478" s="275" t="str">
        <f t="shared" si="125"/>
        <v/>
      </c>
      <c r="AA478" s="276"/>
      <c r="AB478" s="276"/>
      <c r="AC478" s="276"/>
      <c r="AD478" s="276"/>
      <c r="AE478" s="276"/>
      <c r="AF478" s="277" t="str">
        <f t="shared" si="126"/>
        <v>NCX19J3</v>
      </c>
      <c r="AG478" s="277" t="str">
        <f t="shared" si="127"/>
        <v>NCX19J3</v>
      </c>
      <c r="AH478" s="277" t="str">
        <f t="shared" si="128"/>
        <v/>
      </c>
      <c r="AI478" s="277" t="str">
        <f t="shared" si="129"/>
        <v/>
      </c>
      <c r="AJ478" s="277" t="str">
        <f t="shared" si="130"/>
        <v/>
      </c>
      <c r="AK478" s="277" t="str">
        <f t="shared" si="131"/>
        <v/>
      </c>
      <c r="AL478" s="100"/>
      <c r="AT478" s="227" t="str">
        <f t="shared" si="132"/>
        <v/>
      </c>
      <c r="AU478" s="227" t="str">
        <f t="shared" si="133"/>
        <v/>
      </c>
      <c r="AW478" s="232">
        <f t="shared" si="134"/>
        <v>0</v>
      </c>
      <c r="AX478" s="232">
        <f t="shared" si="135"/>
        <v>0</v>
      </c>
      <c r="AY478" s="232">
        <f t="shared" si="136"/>
        <v>0</v>
      </c>
      <c r="AZ478" s="232">
        <f t="shared" si="137"/>
        <v>0</v>
      </c>
    </row>
    <row r="479" spans="1:52">
      <c r="A479" s="23" t="str">
        <f>C479&amp;"x"&amp;TEXT(COUNTIF(C$5:C478,C479)+1,0)</f>
        <v>x1</v>
      </c>
      <c r="B479" s="24" t="str">
        <f>D479&amp;"x"&amp;TEXT(COUNTIF(D$5:D478,D479)+1,0)</f>
        <v>x1</v>
      </c>
      <c r="C479" s="25"/>
      <c r="D479" s="25"/>
      <c r="E479" s="130"/>
      <c r="F479" s="25"/>
      <c r="G479" s="188"/>
      <c r="H479" s="188"/>
      <c r="I479" s="188"/>
      <c r="J479" s="156"/>
      <c r="K479" s="130"/>
      <c r="L479" s="26"/>
      <c r="M479" s="281" t="str">
        <f t="shared" si="122"/>
        <v>0</v>
      </c>
      <c r="N479" s="26"/>
      <c r="O479" s="186" t="str">
        <f t="shared" si="123"/>
        <v>0</v>
      </c>
      <c r="P479" s="26"/>
      <c r="Q479" s="26"/>
      <c r="R479" s="270"/>
      <c r="S479" s="282" t="str">
        <f t="shared" si="124"/>
        <v/>
      </c>
      <c r="T479" s="153"/>
      <c r="U479" s="27"/>
      <c r="V479" s="27"/>
      <c r="W479" s="271"/>
      <c r="X479" s="27"/>
      <c r="Y479" s="279"/>
      <c r="Z479" s="275" t="str">
        <f t="shared" si="125"/>
        <v/>
      </c>
      <c r="AA479" s="276"/>
      <c r="AB479" s="276"/>
      <c r="AC479" s="276"/>
      <c r="AD479" s="276"/>
      <c r="AE479" s="276"/>
      <c r="AF479" s="277" t="str">
        <f t="shared" si="126"/>
        <v>NCX19J3</v>
      </c>
      <c r="AG479" s="277" t="str">
        <f t="shared" si="127"/>
        <v>NCX19J3</v>
      </c>
      <c r="AH479" s="277" t="str">
        <f t="shared" si="128"/>
        <v/>
      </c>
      <c r="AI479" s="277" t="str">
        <f t="shared" si="129"/>
        <v/>
      </c>
      <c r="AJ479" s="277" t="str">
        <f t="shared" si="130"/>
        <v/>
      </c>
      <c r="AK479" s="277" t="str">
        <f t="shared" si="131"/>
        <v/>
      </c>
      <c r="AL479" s="100"/>
      <c r="AT479" s="227" t="str">
        <f t="shared" si="132"/>
        <v/>
      </c>
      <c r="AU479" s="227" t="str">
        <f t="shared" si="133"/>
        <v/>
      </c>
      <c r="AW479" s="232">
        <f t="shared" si="134"/>
        <v>0</v>
      </c>
      <c r="AX479" s="232">
        <f t="shared" si="135"/>
        <v>0</v>
      </c>
      <c r="AY479" s="232">
        <f t="shared" si="136"/>
        <v>0</v>
      </c>
      <c r="AZ479" s="232">
        <f t="shared" si="137"/>
        <v>0</v>
      </c>
    </row>
    <row r="480" spans="1:52">
      <c r="A480" s="23" t="str">
        <f>C480&amp;"x"&amp;TEXT(COUNTIF(C$5:C479,C480)+1,0)</f>
        <v>x1</v>
      </c>
      <c r="B480" s="24" t="str">
        <f>D480&amp;"x"&amp;TEXT(COUNTIF(D$5:D479,D480)+1,0)</f>
        <v>x1</v>
      </c>
      <c r="C480" s="25"/>
      <c r="D480" s="25"/>
      <c r="E480" s="130"/>
      <c r="F480" s="25"/>
      <c r="G480" s="188"/>
      <c r="H480" s="188"/>
      <c r="I480" s="188"/>
      <c r="J480" s="156"/>
      <c r="K480" s="130"/>
      <c r="L480" s="26"/>
      <c r="M480" s="281" t="str">
        <f t="shared" si="122"/>
        <v>0</v>
      </c>
      <c r="N480" s="26"/>
      <c r="O480" s="186" t="str">
        <f t="shared" si="123"/>
        <v>0</v>
      </c>
      <c r="P480" s="26"/>
      <c r="Q480" s="26"/>
      <c r="R480" s="270"/>
      <c r="S480" s="282" t="str">
        <f t="shared" si="124"/>
        <v/>
      </c>
      <c r="T480" s="153"/>
      <c r="U480" s="27"/>
      <c r="V480" s="27"/>
      <c r="W480" s="271"/>
      <c r="X480" s="27"/>
      <c r="Y480" s="279"/>
      <c r="Z480" s="275" t="str">
        <f t="shared" si="125"/>
        <v/>
      </c>
      <c r="AA480" s="276"/>
      <c r="AB480" s="276"/>
      <c r="AC480" s="276"/>
      <c r="AD480" s="276"/>
      <c r="AE480" s="276"/>
      <c r="AF480" s="277" t="str">
        <f t="shared" si="126"/>
        <v>NCX19J3</v>
      </c>
      <c r="AG480" s="277" t="str">
        <f t="shared" si="127"/>
        <v>NCX19J3</v>
      </c>
      <c r="AH480" s="277" t="str">
        <f t="shared" si="128"/>
        <v/>
      </c>
      <c r="AI480" s="277" t="str">
        <f t="shared" si="129"/>
        <v/>
      </c>
      <c r="AJ480" s="277" t="str">
        <f t="shared" si="130"/>
        <v/>
      </c>
      <c r="AK480" s="277" t="str">
        <f t="shared" si="131"/>
        <v/>
      </c>
      <c r="AL480" s="100"/>
      <c r="AT480" s="227" t="str">
        <f t="shared" si="132"/>
        <v/>
      </c>
      <c r="AU480" s="227" t="str">
        <f t="shared" si="133"/>
        <v/>
      </c>
      <c r="AW480" s="232">
        <f t="shared" si="134"/>
        <v>0</v>
      </c>
      <c r="AX480" s="232">
        <f t="shared" si="135"/>
        <v>0</v>
      </c>
      <c r="AY480" s="232">
        <f t="shared" si="136"/>
        <v>0</v>
      </c>
      <c r="AZ480" s="232">
        <f t="shared" si="137"/>
        <v>0</v>
      </c>
    </row>
    <row r="481" spans="1:52">
      <c r="A481" s="23" t="str">
        <f>C481&amp;"x"&amp;TEXT(COUNTIF(C$5:C480,C481)+1,0)</f>
        <v>x1</v>
      </c>
      <c r="B481" s="24" t="str">
        <f>D481&amp;"x"&amp;TEXT(COUNTIF(D$5:D480,D481)+1,0)</f>
        <v>x1</v>
      </c>
      <c r="C481" s="25"/>
      <c r="D481" s="25"/>
      <c r="E481" s="130"/>
      <c r="F481" s="25"/>
      <c r="G481" s="188"/>
      <c r="H481" s="188"/>
      <c r="I481" s="188"/>
      <c r="J481" s="156"/>
      <c r="K481" s="130"/>
      <c r="L481" s="26"/>
      <c r="M481" s="281" t="str">
        <f t="shared" si="122"/>
        <v>0</v>
      </c>
      <c r="N481" s="26"/>
      <c r="O481" s="186" t="str">
        <f t="shared" si="123"/>
        <v>0</v>
      </c>
      <c r="P481" s="26"/>
      <c r="Q481" s="26"/>
      <c r="R481" s="270"/>
      <c r="S481" s="282" t="str">
        <f t="shared" si="124"/>
        <v/>
      </c>
      <c r="T481" s="153"/>
      <c r="U481" s="27"/>
      <c r="V481" s="27"/>
      <c r="W481" s="271"/>
      <c r="X481" s="27"/>
      <c r="Y481" s="279"/>
      <c r="Z481" s="275" t="str">
        <f t="shared" si="125"/>
        <v/>
      </c>
      <c r="AA481" s="276"/>
      <c r="AB481" s="276"/>
      <c r="AC481" s="276"/>
      <c r="AD481" s="276"/>
      <c r="AE481" s="276"/>
      <c r="AF481" s="277" t="str">
        <f t="shared" si="126"/>
        <v>NCX19J3</v>
      </c>
      <c r="AG481" s="277" t="str">
        <f t="shared" si="127"/>
        <v>NCX19J3</v>
      </c>
      <c r="AH481" s="277" t="str">
        <f t="shared" si="128"/>
        <v/>
      </c>
      <c r="AI481" s="277" t="str">
        <f t="shared" si="129"/>
        <v/>
      </c>
      <c r="AJ481" s="277" t="str">
        <f t="shared" si="130"/>
        <v/>
      </c>
      <c r="AK481" s="277" t="str">
        <f t="shared" si="131"/>
        <v/>
      </c>
      <c r="AL481" s="100"/>
      <c r="AT481" s="227" t="str">
        <f t="shared" si="132"/>
        <v/>
      </c>
      <c r="AU481" s="227" t="str">
        <f t="shared" si="133"/>
        <v/>
      </c>
      <c r="AW481" s="232">
        <f t="shared" si="134"/>
        <v>0</v>
      </c>
      <c r="AX481" s="232">
        <f t="shared" si="135"/>
        <v>0</v>
      </c>
      <c r="AY481" s="232">
        <f t="shared" si="136"/>
        <v>0</v>
      </c>
      <c r="AZ481" s="232">
        <f t="shared" si="137"/>
        <v>0</v>
      </c>
    </row>
    <row r="482" spans="1:52">
      <c r="A482" s="23" t="str">
        <f>C482&amp;"x"&amp;TEXT(COUNTIF(C$5:C481,C482)+1,0)</f>
        <v>x1</v>
      </c>
      <c r="B482" s="24" t="str">
        <f>D482&amp;"x"&amp;TEXT(COUNTIF(D$5:D481,D482)+1,0)</f>
        <v>x1</v>
      </c>
      <c r="C482" s="25"/>
      <c r="D482" s="25"/>
      <c r="E482" s="130"/>
      <c r="F482" s="25"/>
      <c r="G482" s="188"/>
      <c r="H482" s="188"/>
      <c r="I482" s="188"/>
      <c r="J482" s="156"/>
      <c r="K482" s="130"/>
      <c r="L482" s="26"/>
      <c r="M482" s="281" t="str">
        <f t="shared" si="122"/>
        <v>0</v>
      </c>
      <c r="N482" s="26"/>
      <c r="O482" s="186" t="str">
        <f t="shared" si="123"/>
        <v>0</v>
      </c>
      <c r="P482" s="26"/>
      <c r="Q482" s="26"/>
      <c r="R482" s="270"/>
      <c r="S482" s="282" t="str">
        <f t="shared" si="124"/>
        <v/>
      </c>
      <c r="T482" s="153"/>
      <c r="U482" s="27"/>
      <c r="V482" s="27"/>
      <c r="W482" s="271"/>
      <c r="X482" s="27"/>
      <c r="Y482" s="279"/>
      <c r="Z482" s="275" t="str">
        <f t="shared" si="125"/>
        <v/>
      </c>
      <c r="AA482" s="276"/>
      <c r="AB482" s="276"/>
      <c r="AC482" s="276"/>
      <c r="AD482" s="276"/>
      <c r="AE482" s="276"/>
      <c r="AF482" s="277" t="str">
        <f t="shared" si="126"/>
        <v>NCX19J3</v>
      </c>
      <c r="AG482" s="277" t="str">
        <f t="shared" si="127"/>
        <v>NCX19J3</v>
      </c>
      <c r="AH482" s="277" t="str">
        <f t="shared" si="128"/>
        <v/>
      </c>
      <c r="AI482" s="277" t="str">
        <f t="shared" si="129"/>
        <v/>
      </c>
      <c r="AJ482" s="277" t="str">
        <f t="shared" si="130"/>
        <v/>
      </c>
      <c r="AK482" s="277" t="str">
        <f t="shared" si="131"/>
        <v/>
      </c>
      <c r="AL482" s="100"/>
      <c r="AT482" s="227" t="str">
        <f t="shared" si="132"/>
        <v/>
      </c>
      <c r="AU482" s="227" t="str">
        <f t="shared" si="133"/>
        <v/>
      </c>
      <c r="AW482" s="232">
        <f t="shared" si="134"/>
        <v>0</v>
      </c>
      <c r="AX482" s="232">
        <f t="shared" si="135"/>
        <v>0</v>
      </c>
      <c r="AY482" s="232">
        <f t="shared" si="136"/>
        <v>0</v>
      </c>
      <c r="AZ482" s="232">
        <f t="shared" si="137"/>
        <v>0</v>
      </c>
    </row>
    <row r="483" spans="1:52">
      <c r="A483" s="23" t="str">
        <f>C483&amp;"x"&amp;TEXT(COUNTIF(C$5:C482,C483)+1,0)</f>
        <v>x1</v>
      </c>
      <c r="B483" s="24" t="str">
        <f>D483&amp;"x"&amp;TEXT(COUNTIF(D$5:D482,D483)+1,0)</f>
        <v>x1</v>
      </c>
      <c r="C483" s="25"/>
      <c r="D483" s="25"/>
      <c r="E483" s="130"/>
      <c r="F483" s="25"/>
      <c r="G483" s="188"/>
      <c r="H483" s="188"/>
      <c r="I483" s="188"/>
      <c r="J483" s="156"/>
      <c r="K483" s="130"/>
      <c r="L483" s="26"/>
      <c r="M483" s="281" t="str">
        <f t="shared" si="122"/>
        <v>0</v>
      </c>
      <c r="N483" s="26"/>
      <c r="O483" s="186" t="str">
        <f t="shared" si="123"/>
        <v>0</v>
      </c>
      <c r="P483" s="26"/>
      <c r="Q483" s="26"/>
      <c r="R483" s="270"/>
      <c r="S483" s="282" t="str">
        <f t="shared" si="124"/>
        <v/>
      </c>
      <c r="T483" s="153"/>
      <c r="U483" s="27"/>
      <c r="V483" s="27"/>
      <c r="W483" s="271"/>
      <c r="X483" s="27"/>
      <c r="Y483" s="279"/>
      <c r="Z483" s="275" t="str">
        <f t="shared" si="125"/>
        <v/>
      </c>
      <c r="AA483" s="276"/>
      <c r="AB483" s="276"/>
      <c r="AC483" s="276"/>
      <c r="AD483" s="276"/>
      <c r="AE483" s="276"/>
      <c r="AF483" s="277" t="str">
        <f t="shared" si="126"/>
        <v>NCX19J3</v>
      </c>
      <c r="AG483" s="277" t="str">
        <f t="shared" si="127"/>
        <v>NCX19J3</v>
      </c>
      <c r="AH483" s="277" t="str">
        <f t="shared" si="128"/>
        <v/>
      </c>
      <c r="AI483" s="277" t="str">
        <f t="shared" si="129"/>
        <v/>
      </c>
      <c r="AJ483" s="277" t="str">
        <f t="shared" si="130"/>
        <v/>
      </c>
      <c r="AK483" s="277" t="str">
        <f t="shared" si="131"/>
        <v/>
      </c>
      <c r="AL483" s="100"/>
      <c r="AT483" s="227" t="str">
        <f t="shared" si="132"/>
        <v/>
      </c>
      <c r="AU483" s="227" t="str">
        <f t="shared" si="133"/>
        <v/>
      </c>
      <c r="AW483" s="232">
        <f t="shared" si="134"/>
        <v>0</v>
      </c>
      <c r="AX483" s="232">
        <f t="shared" si="135"/>
        <v>0</v>
      </c>
      <c r="AY483" s="232">
        <f t="shared" si="136"/>
        <v>0</v>
      </c>
      <c r="AZ483" s="232">
        <f t="shared" si="137"/>
        <v>0</v>
      </c>
    </row>
    <row r="484" spans="1:52">
      <c r="A484" s="23" t="str">
        <f>C484&amp;"x"&amp;TEXT(COUNTIF(C$5:C483,C484)+1,0)</f>
        <v>x1</v>
      </c>
      <c r="B484" s="24" t="str">
        <f>D484&amp;"x"&amp;TEXT(COUNTIF(D$5:D483,D484)+1,0)</f>
        <v>x1</v>
      </c>
      <c r="C484" s="25"/>
      <c r="D484" s="25"/>
      <c r="E484" s="130"/>
      <c r="F484" s="25"/>
      <c r="G484" s="188"/>
      <c r="H484" s="188"/>
      <c r="I484" s="188"/>
      <c r="J484" s="156"/>
      <c r="K484" s="130"/>
      <c r="L484" s="26"/>
      <c r="M484" s="281" t="str">
        <f t="shared" si="122"/>
        <v>0</v>
      </c>
      <c r="N484" s="26"/>
      <c r="O484" s="186" t="str">
        <f t="shared" si="123"/>
        <v>0</v>
      </c>
      <c r="P484" s="26"/>
      <c r="Q484" s="26"/>
      <c r="R484" s="270"/>
      <c r="S484" s="282" t="str">
        <f t="shared" si="124"/>
        <v/>
      </c>
      <c r="T484" s="153"/>
      <c r="U484" s="27"/>
      <c r="V484" s="27"/>
      <c r="W484" s="271"/>
      <c r="X484" s="27"/>
      <c r="Y484" s="279"/>
      <c r="Z484" s="275" t="str">
        <f t="shared" si="125"/>
        <v/>
      </c>
      <c r="AA484" s="276"/>
      <c r="AB484" s="276"/>
      <c r="AC484" s="276"/>
      <c r="AD484" s="276"/>
      <c r="AE484" s="276"/>
      <c r="AF484" s="277" t="str">
        <f t="shared" si="126"/>
        <v>NCX19J3</v>
      </c>
      <c r="AG484" s="277" t="str">
        <f t="shared" si="127"/>
        <v>NCX19J3</v>
      </c>
      <c r="AH484" s="277" t="str">
        <f t="shared" si="128"/>
        <v/>
      </c>
      <c r="AI484" s="277" t="str">
        <f t="shared" si="129"/>
        <v/>
      </c>
      <c r="AJ484" s="277" t="str">
        <f t="shared" si="130"/>
        <v/>
      </c>
      <c r="AK484" s="277" t="str">
        <f t="shared" si="131"/>
        <v/>
      </c>
      <c r="AL484" s="100"/>
      <c r="AT484" s="227" t="str">
        <f t="shared" si="132"/>
        <v/>
      </c>
      <c r="AU484" s="227" t="str">
        <f t="shared" si="133"/>
        <v/>
      </c>
      <c r="AW484" s="232">
        <f t="shared" si="134"/>
        <v>0</v>
      </c>
      <c r="AX484" s="232">
        <f t="shared" si="135"/>
        <v>0</v>
      </c>
      <c r="AY484" s="232">
        <f t="shared" si="136"/>
        <v>0</v>
      </c>
      <c r="AZ484" s="232">
        <f t="shared" si="137"/>
        <v>0</v>
      </c>
    </row>
    <row r="485" spans="1:52">
      <c r="A485" s="23" t="str">
        <f>C485&amp;"x"&amp;TEXT(COUNTIF(C$5:C484,C485)+1,0)</f>
        <v>x1</v>
      </c>
      <c r="B485" s="24" t="str">
        <f>D485&amp;"x"&amp;TEXT(COUNTIF(D$5:D484,D485)+1,0)</f>
        <v>x1</v>
      </c>
      <c r="C485" s="25"/>
      <c r="D485" s="25"/>
      <c r="E485" s="130"/>
      <c r="F485" s="25"/>
      <c r="G485" s="188"/>
      <c r="H485" s="188"/>
      <c r="I485" s="188"/>
      <c r="J485" s="156"/>
      <c r="K485" s="130"/>
      <c r="L485" s="26"/>
      <c r="M485" s="281" t="str">
        <f t="shared" si="122"/>
        <v>0</v>
      </c>
      <c r="N485" s="26"/>
      <c r="O485" s="186" t="str">
        <f t="shared" si="123"/>
        <v>0</v>
      </c>
      <c r="P485" s="26"/>
      <c r="Q485" s="26"/>
      <c r="R485" s="270"/>
      <c r="S485" s="282" t="str">
        <f t="shared" si="124"/>
        <v/>
      </c>
      <c r="T485" s="153"/>
      <c r="U485" s="27"/>
      <c r="V485" s="27"/>
      <c r="W485" s="271"/>
      <c r="X485" s="27"/>
      <c r="Y485" s="279"/>
      <c r="Z485" s="275" t="str">
        <f t="shared" si="125"/>
        <v/>
      </c>
      <c r="AA485" s="276"/>
      <c r="AB485" s="276"/>
      <c r="AC485" s="276"/>
      <c r="AD485" s="276"/>
      <c r="AE485" s="276"/>
      <c r="AF485" s="277" t="str">
        <f t="shared" si="126"/>
        <v>NCX19J3</v>
      </c>
      <c r="AG485" s="277" t="str">
        <f t="shared" si="127"/>
        <v>NCX19J3</v>
      </c>
      <c r="AH485" s="277" t="str">
        <f t="shared" si="128"/>
        <v/>
      </c>
      <c r="AI485" s="277" t="str">
        <f t="shared" si="129"/>
        <v/>
      </c>
      <c r="AJ485" s="277" t="str">
        <f t="shared" si="130"/>
        <v/>
      </c>
      <c r="AK485" s="277" t="str">
        <f t="shared" si="131"/>
        <v/>
      </c>
      <c r="AL485" s="100"/>
      <c r="AT485" s="227" t="str">
        <f t="shared" si="132"/>
        <v/>
      </c>
      <c r="AU485" s="227" t="str">
        <f t="shared" si="133"/>
        <v/>
      </c>
      <c r="AW485" s="232">
        <f t="shared" si="134"/>
        <v>0</v>
      </c>
      <c r="AX485" s="232">
        <f t="shared" si="135"/>
        <v>0</v>
      </c>
      <c r="AY485" s="232">
        <f t="shared" si="136"/>
        <v>0</v>
      </c>
      <c r="AZ485" s="232">
        <f t="shared" si="137"/>
        <v>0</v>
      </c>
    </row>
    <row r="486" spans="1:52">
      <c r="A486" s="23" t="str">
        <f>C486&amp;"x"&amp;TEXT(COUNTIF(C$5:C485,C486)+1,0)</f>
        <v>x1</v>
      </c>
      <c r="B486" s="24" t="str">
        <f>D486&amp;"x"&amp;TEXT(COUNTIF(D$5:D485,D486)+1,0)</f>
        <v>x1</v>
      </c>
      <c r="C486" s="25"/>
      <c r="D486" s="25"/>
      <c r="E486" s="130"/>
      <c r="F486" s="25"/>
      <c r="G486" s="188"/>
      <c r="H486" s="188"/>
      <c r="I486" s="188"/>
      <c r="J486" s="156"/>
      <c r="K486" s="130"/>
      <c r="L486" s="26"/>
      <c r="M486" s="281" t="str">
        <f t="shared" si="122"/>
        <v>0</v>
      </c>
      <c r="N486" s="26"/>
      <c r="O486" s="186" t="str">
        <f t="shared" si="123"/>
        <v>0</v>
      </c>
      <c r="P486" s="26"/>
      <c r="Q486" s="26"/>
      <c r="R486" s="270"/>
      <c r="S486" s="282" t="str">
        <f t="shared" si="124"/>
        <v/>
      </c>
      <c r="T486" s="153"/>
      <c r="U486" s="27"/>
      <c r="V486" s="27"/>
      <c r="W486" s="271"/>
      <c r="X486" s="27"/>
      <c r="Y486" s="279"/>
      <c r="Z486" s="275" t="str">
        <f t="shared" si="125"/>
        <v/>
      </c>
      <c r="AA486" s="276"/>
      <c r="AB486" s="276"/>
      <c r="AC486" s="276"/>
      <c r="AD486" s="276"/>
      <c r="AE486" s="276"/>
      <c r="AF486" s="277" t="str">
        <f t="shared" si="126"/>
        <v>NCX19J3</v>
      </c>
      <c r="AG486" s="277" t="str">
        <f t="shared" si="127"/>
        <v>NCX19J3</v>
      </c>
      <c r="AH486" s="277" t="str">
        <f t="shared" si="128"/>
        <v/>
      </c>
      <c r="AI486" s="277" t="str">
        <f t="shared" si="129"/>
        <v/>
      </c>
      <c r="AJ486" s="277" t="str">
        <f t="shared" si="130"/>
        <v/>
      </c>
      <c r="AK486" s="277" t="str">
        <f t="shared" si="131"/>
        <v/>
      </c>
      <c r="AL486" s="100"/>
      <c r="AT486" s="227" t="str">
        <f t="shared" si="132"/>
        <v/>
      </c>
      <c r="AU486" s="227" t="str">
        <f t="shared" si="133"/>
        <v/>
      </c>
      <c r="AW486" s="232">
        <f t="shared" si="134"/>
        <v>0</v>
      </c>
      <c r="AX486" s="232">
        <f t="shared" si="135"/>
        <v>0</v>
      </c>
      <c r="AY486" s="232">
        <f t="shared" si="136"/>
        <v>0</v>
      </c>
      <c r="AZ486" s="232">
        <f t="shared" si="137"/>
        <v>0</v>
      </c>
    </row>
    <row r="487" spans="1:52">
      <c r="A487" s="23" t="str">
        <f>C487&amp;"x"&amp;TEXT(COUNTIF(C$5:C486,C487)+1,0)</f>
        <v>x1</v>
      </c>
      <c r="B487" s="24" t="str">
        <f>D487&amp;"x"&amp;TEXT(COUNTIF(D$5:D486,D487)+1,0)</f>
        <v>x1</v>
      </c>
      <c r="C487" s="25"/>
      <c r="D487" s="25"/>
      <c r="E487" s="130"/>
      <c r="F487" s="25"/>
      <c r="G487" s="188"/>
      <c r="H487" s="188"/>
      <c r="I487" s="188"/>
      <c r="J487" s="156"/>
      <c r="K487" s="130"/>
      <c r="L487" s="26"/>
      <c r="M487" s="281" t="str">
        <f t="shared" si="122"/>
        <v>0</v>
      </c>
      <c r="N487" s="26"/>
      <c r="O487" s="186" t="str">
        <f t="shared" si="123"/>
        <v>0</v>
      </c>
      <c r="P487" s="26"/>
      <c r="Q487" s="26"/>
      <c r="R487" s="270"/>
      <c r="S487" s="282" t="str">
        <f t="shared" si="124"/>
        <v/>
      </c>
      <c r="T487" s="153"/>
      <c r="U487" s="27"/>
      <c r="V487" s="27"/>
      <c r="W487" s="271"/>
      <c r="X487" s="27"/>
      <c r="Y487" s="279"/>
      <c r="Z487" s="275" t="str">
        <f t="shared" si="125"/>
        <v/>
      </c>
      <c r="AA487" s="276"/>
      <c r="AB487" s="276"/>
      <c r="AC487" s="276"/>
      <c r="AD487" s="276"/>
      <c r="AE487" s="276"/>
      <c r="AF487" s="277" t="str">
        <f t="shared" si="126"/>
        <v>NCX19J3</v>
      </c>
      <c r="AG487" s="277" t="str">
        <f t="shared" si="127"/>
        <v>NCX19J3</v>
      </c>
      <c r="AH487" s="277" t="str">
        <f t="shared" si="128"/>
        <v/>
      </c>
      <c r="AI487" s="277" t="str">
        <f t="shared" si="129"/>
        <v/>
      </c>
      <c r="AJ487" s="277" t="str">
        <f t="shared" si="130"/>
        <v/>
      </c>
      <c r="AK487" s="277" t="str">
        <f t="shared" si="131"/>
        <v/>
      </c>
      <c r="AL487" s="100"/>
      <c r="AT487" s="227" t="str">
        <f t="shared" si="132"/>
        <v/>
      </c>
      <c r="AU487" s="227" t="str">
        <f t="shared" si="133"/>
        <v/>
      </c>
      <c r="AW487" s="232">
        <f t="shared" si="134"/>
        <v>0</v>
      </c>
      <c r="AX487" s="232">
        <f t="shared" si="135"/>
        <v>0</v>
      </c>
      <c r="AY487" s="232">
        <f t="shared" si="136"/>
        <v>0</v>
      </c>
      <c r="AZ487" s="232">
        <f t="shared" si="137"/>
        <v>0</v>
      </c>
    </row>
    <row r="488" spans="1:52">
      <c r="A488" s="23" t="str">
        <f>C488&amp;"x"&amp;TEXT(COUNTIF(C$5:C487,C488)+1,0)</f>
        <v>x1</v>
      </c>
      <c r="B488" s="24" t="str">
        <f>D488&amp;"x"&amp;TEXT(COUNTIF(D$5:D487,D488)+1,0)</f>
        <v>x1</v>
      </c>
      <c r="C488" s="25"/>
      <c r="D488" s="25"/>
      <c r="E488" s="130"/>
      <c r="F488" s="25"/>
      <c r="G488" s="188"/>
      <c r="H488" s="188"/>
      <c r="I488" s="188"/>
      <c r="J488" s="156"/>
      <c r="K488" s="130"/>
      <c r="L488" s="26"/>
      <c r="M488" s="281" t="str">
        <f t="shared" si="122"/>
        <v>0</v>
      </c>
      <c r="N488" s="26"/>
      <c r="O488" s="186" t="str">
        <f t="shared" si="123"/>
        <v>0</v>
      </c>
      <c r="P488" s="26"/>
      <c r="Q488" s="26"/>
      <c r="R488" s="270"/>
      <c r="S488" s="282" t="str">
        <f t="shared" si="124"/>
        <v/>
      </c>
      <c r="T488" s="153"/>
      <c r="U488" s="27"/>
      <c r="V488" s="27"/>
      <c r="W488" s="271"/>
      <c r="X488" s="27"/>
      <c r="Y488" s="279"/>
      <c r="Z488" s="275" t="str">
        <f t="shared" si="125"/>
        <v/>
      </c>
      <c r="AA488" s="276"/>
      <c r="AB488" s="276"/>
      <c r="AC488" s="276"/>
      <c r="AD488" s="276"/>
      <c r="AE488" s="276"/>
      <c r="AF488" s="277" t="str">
        <f t="shared" si="126"/>
        <v>NCX19J3</v>
      </c>
      <c r="AG488" s="277" t="str">
        <f t="shared" si="127"/>
        <v>NCX19J3</v>
      </c>
      <c r="AH488" s="277" t="str">
        <f t="shared" si="128"/>
        <v/>
      </c>
      <c r="AI488" s="277" t="str">
        <f t="shared" si="129"/>
        <v/>
      </c>
      <c r="AJ488" s="277" t="str">
        <f t="shared" si="130"/>
        <v/>
      </c>
      <c r="AK488" s="277" t="str">
        <f t="shared" si="131"/>
        <v/>
      </c>
      <c r="AL488" s="100"/>
      <c r="AT488" s="227" t="str">
        <f t="shared" si="132"/>
        <v/>
      </c>
      <c r="AU488" s="227" t="str">
        <f t="shared" si="133"/>
        <v/>
      </c>
      <c r="AW488" s="232">
        <f t="shared" si="134"/>
        <v>0</v>
      </c>
      <c r="AX488" s="232">
        <f t="shared" si="135"/>
        <v>0</v>
      </c>
      <c r="AY488" s="232">
        <f t="shared" si="136"/>
        <v>0</v>
      </c>
      <c r="AZ488" s="232">
        <f t="shared" si="137"/>
        <v>0</v>
      </c>
    </row>
    <row r="489" spans="1:52">
      <c r="A489" s="23" t="str">
        <f>C489&amp;"x"&amp;TEXT(COUNTIF(C$5:C488,C489)+1,0)</f>
        <v>x1</v>
      </c>
      <c r="B489" s="24" t="str">
        <f>D489&amp;"x"&amp;TEXT(COUNTIF(D$5:D488,D489)+1,0)</f>
        <v>x1</v>
      </c>
      <c r="C489" s="25"/>
      <c r="D489" s="25"/>
      <c r="E489" s="130"/>
      <c r="F489" s="25"/>
      <c r="G489" s="188"/>
      <c r="H489" s="188"/>
      <c r="I489" s="188"/>
      <c r="J489" s="156"/>
      <c r="K489" s="130"/>
      <c r="L489" s="26"/>
      <c r="M489" s="281" t="str">
        <f t="shared" si="122"/>
        <v>0</v>
      </c>
      <c r="N489" s="26"/>
      <c r="O489" s="186" t="str">
        <f t="shared" si="123"/>
        <v>0</v>
      </c>
      <c r="P489" s="26"/>
      <c r="Q489" s="26"/>
      <c r="R489" s="270"/>
      <c r="S489" s="282" t="str">
        <f t="shared" si="124"/>
        <v/>
      </c>
      <c r="T489" s="153"/>
      <c r="U489" s="27"/>
      <c r="V489" s="27"/>
      <c r="W489" s="271"/>
      <c r="X489" s="27"/>
      <c r="Y489" s="279"/>
      <c r="Z489" s="275" t="str">
        <f t="shared" si="125"/>
        <v/>
      </c>
      <c r="AA489" s="276"/>
      <c r="AB489" s="276"/>
      <c r="AC489" s="276"/>
      <c r="AD489" s="276"/>
      <c r="AE489" s="276"/>
      <c r="AF489" s="277" t="str">
        <f t="shared" si="126"/>
        <v>NCX19J3</v>
      </c>
      <c r="AG489" s="277" t="str">
        <f t="shared" si="127"/>
        <v>NCX19J3</v>
      </c>
      <c r="AH489" s="277" t="str">
        <f t="shared" si="128"/>
        <v/>
      </c>
      <c r="AI489" s="277" t="str">
        <f t="shared" si="129"/>
        <v/>
      </c>
      <c r="AJ489" s="277" t="str">
        <f t="shared" si="130"/>
        <v/>
      </c>
      <c r="AK489" s="277" t="str">
        <f t="shared" si="131"/>
        <v/>
      </c>
      <c r="AL489" s="100"/>
      <c r="AT489" s="227" t="str">
        <f t="shared" si="132"/>
        <v/>
      </c>
      <c r="AU489" s="227" t="str">
        <f t="shared" si="133"/>
        <v/>
      </c>
      <c r="AW489" s="232">
        <f t="shared" si="134"/>
        <v>0</v>
      </c>
      <c r="AX489" s="232">
        <f t="shared" si="135"/>
        <v>0</v>
      </c>
      <c r="AY489" s="232">
        <f t="shared" si="136"/>
        <v>0</v>
      </c>
      <c r="AZ489" s="232">
        <f t="shared" si="137"/>
        <v>0</v>
      </c>
    </row>
    <row r="490" spans="1:52">
      <c r="A490" s="23" t="str">
        <f>C490&amp;"x"&amp;TEXT(COUNTIF(C$5:C489,C490)+1,0)</f>
        <v>x1</v>
      </c>
      <c r="B490" s="24" t="str">
        <f>D490&amp;"x"&amp;TEXT(COUNTIF(D$5:D489,D490)+1,0)</f>
        <v>x1</v>
      </c>
      <c r="C490" s="25"/>
      <c r="D490" s="25"/>
      <c r="E490" s="130"/>
      <c r="F490" s="25"/>
      <c r="G490" s="188"/>
      <c r="H490" s="188"/>
      <c r="I490" s="188"/>
      <c r="J490" s="156"/>
      <c r="K490" s="130"/>
      <c r="L490" s="26"/>
      <c r="M490" s="281" t="str">
        <f t="shared" si="122"/>
        <v>0</v>
      </c>
      <c r="N490" s="26"/>
      <c r="O490" s="186" t="str">
        <f t="shared" si="123"/>
        <v>0</v>
      </c>
      <c r="P490" s="26"/>
      <c r="Q490" s="26"/>
      <c r="R490" s="270"/>
      <c r="S490" s="282" t="str">
        <f t="shared" si="124"/>
        <v/>
      </c>
      <c r="T490" s="153"/>
      <c r="U490" s="27"/>
      <c r="V490" s="27"/>
      <c r="W490" s="271"/>
      <c r="X490" s="27"/>
      <c r="Y490" s="279"/>
      <c r="Z490" s="275" t="str">
        <f t="shared" si="125"/>
        <v/>
      </c>
      <c r="AA490" s="276"/>
      <c r="AB490" s="276"/>
      <c r="AC490" s="276"/>
      <c r="AD490" s="276"/>
      <c r="AE490" s="276"/>
      <c r="AF490" s="277" t="str">
        <f t="shared" si="126"/>
        <v>NCX19J3</v>
      </c>
      <c r="AG490" s="277" t="str">
        <f t="shared" si="127"/>
        <v>NCX19J3</v>
      </c>
      <c r="AH490" s="277" t="str">
        <f t="shared" si="128"/>
        <v/>
      </c>
      <c r="AI490" s="277" t="str">
        <f t="shared" si="129"/>
        <v/>
      </c>
      <c r="AJ490" s="277" t="str">
        <f t="shared" si="130"/>
        <v/>
      </c>
      <c r="AK490" s="277" t="str">
        <f t="shared" si="131"/>
        <v/>
      </c>
      <c r="AL490" s="100"/>
      <c r="AT490" s="227" t="str">
        <f t="shared" si="132"/>
        <v/>
      </c>
      <c r="AU490" s="227" t="str">
        <f t="shared" si="133"/>
        <v/>
      </c>
      <c r="AW490" s="232">
        <f t="shared" si="134"/>
        <v>0</v>
      </c>
      <c r="AX490" s="232">
        <f t="shared" si="135"/>
        <v>0</v>
      </c>
      <c r="AY490" s="232">
        <f t="shared" si="136"/>
        <v>0</v>
      </c>
      <c r="AZ490" s="232">
        <f t="shared" si="137"/>
        <v>0</v>
      </c>
    </row>
    <row r="491" spans="1:52">
      <c r="A491" s="23" t="str">
        <f>C491&amp;"x"&amp;TEXT(COUNTIF(C$5:C490,C491)+1,0)</f>
        <v>x1</v>
      </c>
      <c r="B491" s="24" t="str">
        <f>D491&amp;"x"&amp;TEXT(COUNTIF(D$5:D490,D491)+1,0)</f>
        <v>x1</v>
      </c>
      <c r="C491" s="25"/>
      <c r="D491" s="25"/>
      <c r="E491" s="130"/>
      <c r="F491" s="25"/>
      <c r="G491" s="188"/>
      <c r="H491" s="188"/>
      <c r="I491" s="188"/>
      <c r="J491" s="156"/>
      <c r="K491" s="130"/>
      <c r="L491" s="26"/>
      <c r="M491" s="281" t="str">
        <f t="shared" si="122"/>
        <v>0</v>
      </c>
      <c r="N491" s="26"/>
      <c r="O491" s="186" t="str">
        <f t="shared" si="123"/>
        <v>0</v>
      </c>
      <c r="P491" s="26"/>
      <c r="Q491" s="26"/>
      <c r="R491" s="270"/>
      <c r="S491" s="282" t="str">
        <f t="shared" si="124"/>
        <v/>
      </c>
      <c r="T491" s="153"/>
      <c r="U491" s="27"/>
      <c r="V491" s="27"/>
      <c r="W491" s="271"/>
      <c r="X491" s="27"/>
      <c r="Y491" s="279"/>
      <c r="Z491" s="275" t="str">
        <f t="shared" si="125"/>
        <v/>
      </c>
      <c r="AA491" s="276"/>
      <c r="AB491" s="276"/>
      <c r="AC491" s="276"/>
      <c r="AD491" s="276"/>
      <c r="AE491" s="276"/>
      <c r="AF491" s="277" t="str">
        <f t="shared" si="126"/>
        <v>NCX19J3</v>
      </c>
      <c r="AG491" s="277" t="str">
        <f t="shared" si="127"/>
        <v>NCX19J3</v>
      </c>
      <c r="AH491" s="277" t="str">
        <f t="shared" si="128"/>
        <v/>
      </c>
      <c r="AI491" s="277" t="str">
        <f t="shared" si="129"/>
        <v/>
      </c>
      <c r="AJ491" s="277" t="str">
        <f t="shared" si="130"/>
        <v/>
      </c>
      <c r="AK491" s="277" t="str">
        <f t="shared" si="131"/>
        <v/>
      </c>
      <c r="AL491" s="100"/>
      <c r="AT491" s="227" t="str">
        <f t="shared" si="132"/>
        <v/>
      </c>
      <c r="AU491" s="227" t="str">
        <f t="shared" si="133"/>
        <v/>
      </c>
      <c r="AW491" s="232">
        <f t="shared" si="134"/>
        <v>0</v>
      </c>
      <c r="AX491" s="232">
        <f t="shared" si="135"/>
        <v>0</v>
      </c>
      <c r="AY491" s="232">
        <f t="shared" si="136"/>
        <v>0</v>
      </c>
      <c r="AZ491" s="232">
        <f t="shared" si="137"/>
        <v>0</v>
      </c>
    </row>
    <row r="492" spans="1:52">
      <c r="A492" s="23" t="str">
        <f>C492&amp;"x"&amp;TEXT(COUNTIF(C$5:C491,C492)+1,0)</f>
        <v>x1</v>
      </c>
      <c r="B492" s="24" t="str">
        <f>D492&amp;"x"&amp;TEXT(COUNTIF(D$5:D491,D492)+1,0)</f>
        <v>x1</v>
      </c>
      <c r="C492" s="25"/>
      <c r="D492" s="25"/>
      <c r="E492" s="130"/>
      <c r="F492" s="25"/>
      <c r="G492" s="188"/>
      <c r="H492" s="188"/>
      <c r="I492" s="188"/>
      <c r="J492" s="156"/>
      <c r="K492" s="130"/>
      <c r="L492" s="26"/>
      <c r="M492" s="281" t="str">
        <f t="shared" si="122"/>
        <v>0</v>
      </c>
      <c r="N492" s="26"/>
      <c r="O492" s="186" t="str">
        <f t="shared" si="123"/>
        <v>0</v>
      </c>
      <c r="P492" s="26"/>
      <c r="Q492" s="26"/>
      <c r="R492" s="270"/>
      <c r="S492" s="282" t="str">
        <f t="shared" si="124"/>
        <v/>
      </c>
      <c r="T492" s="153"/>
      <c r="U492" s="27"/>
      <c r="V492" s="27"/>
      <c r="W492" s="271"/>
      <c r="X492" s="27"/>
      <c r="Y492" s="279"/>
      <c r="Z492" s="275" t="str">
        <f t="shared" si="125"/>
        <v/>
      </c>
      <c r="AA492" s="276"/>
      <c r="AB492" s="276"/>
      <c r="AC492" s="276"/>
      <c r="AD492" s="276"/>
      <c r="AE492" s="276"/>
      <c r="AF492" s="277" t="str">
        <f t="shared" si="126"/>
        <v>NCX19J3</v>
      </c>
      <c r="AG492" s="277" t="str">
        <f t="shared" si="127"/>
        <v>NCX19J3</v>
      </c>
      <c r="AH492" s="277" t="str">
        <f t="shared" si="128"/>
        <v/>
      </c>
      <c r="AI492" s="277" t="str">
        <f t="shared" si="129"/>
        <v/>
      </c>
      <c r="AJ492" s="277" t="str">
        <f t="shared" si="130"/>
        <v/>
      </c>
      <c r="AK492" s="277" t="str">
        <f t="shared" si="131"/>
        <v/>
      </c>
      <c r="AL492" s="100"/>
      <c r="AT492" s="227" t="str">
        <f t="shared" si="132"/>
        <v/>
      </c>
      <c r="AU492" s="227" t="str">
        <f t="shared" si="133"/>
        <v/>
      </c>
      <c r="AW492" s="232">
        <f t="shared" si="134"/>
        <v>0</v>
      </c>
      <c r="AX492" s="232">
        <f t="shared" si="135"/>
        <v>0</v>
      </c>
      <c r="AY492" s="232">
        <f t="shared" si="136"/>
        <v>0</v>
      </c>
      <c r="AZ492" s="232">
        <f t="shared" si="137"/>
        <v>0</v>
      </c>
    </row>
    <row r="493" spans="1:52">
      <c r="A493" s="23" t="str">
        <f>C493&amp;"x"&amp;TEXT(COUNTIF(C$5:C492,C493)+1,0)</f>
        <v>x1</v>
      </c>
      <c r="B493" s="24" t="str">
        <f>D493&amp;"x"&amp;TEXT(COUNTIF(D$5:D492,D493)+1,0)</f>
        <v>x1</v>
      </c>
      <c r="C493" s="25"/>
      <c r="D493" s="25"/>
      <c r="E493" s="130"/>
      <c r="F493" s="25"/>
      <c r="G493" s="188"/>
      <c r="H493" s="188"/>
      <c r="I493" s="188"/>
      <c r="J493" s="156"/>
      <c r="K493" s="130"/>
      <c r="L493" s="26"/>
      <c r="M493" s="281" t="str">
        <f t="shared" si="122"/>
        <v>0</v>
      </c>
      <c r="N493" s="26"/>
      <c r="O493" s="186" t="str">
        <f t="shared" si="123"/>
        <v>0</v>
      </c>
      <c r="P493" s="26"/>
      <c r="Q493" s="26"/>
      <c r="R493" s="270"/>
      <c r="S493" s="282" t="str">
        <f t="shared" si="124"/>
        <v/>
      </c>
      <c r="T493" s="153"/>
      <c r="U493" s="27"/>
      <c r="V493" s="27"/>
      <c r="W493" s="271"/>
      <c r="X493" s="27"/>
      <c r="Y493" s="279"/>
      <c r="Z493" s="275" t="str">
        <f t="shared" si="125"/>
        <v/>
      </c>
      <c r="AA493" s="276"/>
      <c r="AB493" s="276"/>
      <c r="AC493" s="276"/>
      <c r="AD493" s="276"/>
      <c r="AE493" s="276"/>
      <c r="AF493" s="277" t="str">
        <f t="shared" si="126"/>
        <v>NCX19J3</v>
      </c>
      <c r="AG493" s="277" t="str">
        <f t="shared" si="127"/>
        <v>NCX19J3</v>
      </c>
      <c r="AH493" s="277" t="str">
        <f t="shared" si="128"/>
        <v/>
      </c>
      <c r="AI493" s="277" t="str">
        <f t="shared" si="129"/>
        <v/>
      </c>
      <c r="AJ493" s="277" t="str">
        <f t="shared" si="130"/>
        <v/>
      </c>
      <c r="AK493" s="277" t="str">
        <f t="shared" si="131"/>
        <v/>
      </c>
      <c r="AL493" s="100"/>
      <c r="AT493" s="227" t="str">
        <f t="shared" si="132"/>
        <v/>
      </c>
      <c r="AU493" s="227" t="str">
        <f t="shared" si="133"/>
        <v/>
      </c>
      <c r="AW493" s="232">
        <f t="shared" si="134"/>
        <v>0</v>
      </c>
      <c r="AX493" s="232">
        <f t="shared" si="135"/>
        <v>0</v>
      </c>
      <c r="AY493" s="232">
        <f t="shared" si="136"/>
        <v>0</v>
      </c>
      <c r="AZ493" s="232">
        <f t="shared" si="137"/>
        <v>0</v>
      </c>
    </row>
    <row r="494" spans="1:52">
      <c r="A494" s="23" t="str">
        <f>C494&amp;"x"&amp;TEXT(COUNTIF(C$5:C493,C494)+1,0)</f>
        <v>x1</v>
      </c>
      <c r="B494" s="24" t="str">
        <f>D494&amp;"x"&amp;TEXT(COUNTIF(D$5:D493,D494)+1,0)</f>
        <v>x1</v>
      </c>
      <c r="C494" s="25"/>
      <c r="D494" s="25"/>
      <c r="E494" s="130"/>
      <c r="F494" s="25"/>
      <c r="G494" s="188"/>
      <c r="H494" s="188"/>
      <c r="I494" s="188"/>
      <c r="J494" s="156"/>
      <c r="K494" s="130"/>
      <c r="L494" s="26"/>
      <c r="M494" s="281" t="str">
        <f t="shared" si="122"/>
        <v>0</v>
      </c>
      <c r="N494" s="26"/>
      <c r="O494" s="186" t="str">
        <f t="shared" si="123"/>
        <v>0</v>
      </c>
      <c r="P494" s="26"/>
      <c r="Q494" s="26"/>
      <c r="R494" s="270"/>
      <c r="S494" s="282" t="str">
        <f t="shared" si="124"/>
        <v/>
      </c>
      <c r="T494" s="153"/>
      <c r="U494" s="27"/>
      <c r="V494" s="27"/>
      <c r="W494" s="271"/>
      <c r="X494" s="27"/>
      <c r="Y494" s="279"/>
      <c r="Z494" s="275" t="str">
        <f t="shared" si="125"/>
        <v/>
      </c>
      <c r="AA494" s="276"/>
      <c r="AB494" s="276"/>
      <c r="AC494" s="276"/>
      <c r="AD494" s="276"/>
      <c r="AE494" s="276"/>
      <c r="AF494" s="277" t="str">
        <f t="shared" si="126"/>
        <v>NCX19J3</v>
      </c>
      <c r="AG494" s="277" t="str">
        <f t="shared" si="127"/>
        <v>NCX19J3</v>
      </c>
      <c r="AH494" s="277" t="str">
        <f t="shared" si="128"/>
        <v/>
      </c>
      <c r="AI494" s="277" t="str">
        <f t="shared" si="129"/>
        <v/>
      </c>
      <c r="AJ494" s="277" t="str">
        <f t="shared" si="130"/>
        <v/>
      </c>
      <c r="AK494" s="277" t="str">
        <f t="shared" si="131"/>
        <v/>
      </c>
      <c r="AL494" s="100"/>
      <c r="AT494" s="227" t="str">
        <f t="shared" si="132"/>
        <v/>
      </c>
      <c r="AU494" s="227" t="str">
        <f t="shared" si="133"/>
        <v/>
      </c>
      <c r="AW494" s="232">
        <f t="shared" si="134"/>
        <v>0</v>
      </c>
      <c r="AX494" s="232">
        <f t="shared" si="135"/>
        <v>0</v>
      </c>
      <c r="AY494" s="232">
        <f t="shared" si="136"/>
        <v>0</v>
      </c>
      <c r="AZ494" s="232">
        <f t="shared" si="137"/>
        <v>0</v>
      </c>
    </row>
    <row r="495" spans="1:52">
      <c r="A495" s="23" t="str">
        <f>C495&amp;"x"&amp;TEXT(COUNTIF(C$5:C494,C495)+1,0)</f>
        <v>x1</v>
      </c>
      <c r="B495" s="24" t="str">
        <f>D495&amp;"x"&amp;TEXT(COUNTIF(D$5:D494,D495)+1,0)</f>
        <v>x1</v>
      </c>
      <c r="C495" s="25"/>
      <c r="D495" s="25"/>
      <c r="E495" s="130"/>
      <c r="F495" s="25"/>
      <c r="G495" s="188"/>
      <c r="H495" s="188"/>
      <c r="I495" s="188"/>
      <c r="J495" s="156"/>
      <c r="K495" s="130"/>
      <c r="L495" s="26"/>
      <c r="M495" s="281" t="str">
        <f t="shared" si="122"/>
        <v>0</v>
      </c>
      <c r="N495" s="26"/>
      <c r="O495" s="186" t="str">
        <f t="shared" si="123"/>
        <v>0</v>
      </c>
      <c r="P495" s="26"/>
      <c r="Q495" s="26"/>
      <c r="R495" s="270"/>
      <c r="S495" s="282" t="str">
        <f t="shared" si="124"/>
        <v/>
      </c>
      <c r="T495" s="153"/>
      <c r="U495" s="27"/>
      <c r="V495" s="27"/>
      <c r="W495" s="271"/>
      <c r="X495" s="27"/>
      <c r="Y495" s="279"/>
      <c r="Z495" s="275" t="str">
        <f t="shared" si="125"/>
        <v/>
      </c>
      <c r="AA495" s="276"/>
      <c r="AB495" s="276"/>
      <c r="AC495" s="276"/>
      <c r="AD495" s="276"/>
      <c r="AE495" s="276"/>
      <c r="AF495" s="277" t="str">
        <f t="shared" si="126"/>
        <v>NCX19J3</v>
      </c>
      <c r="AG495" s="277" t="str">
        <f t="shared" si="127"/>
        <v>NCX19J3</v>
      </c>
      <c r="AH495" s="277" t="str">
        <f t="shared" si="128"/>
        <v/>
      </c>
      <c r="AI495" s="277" t="str">
        <f t="shared" si="129"/>
        <v/>
      </c>
      <c r="AJ495" s="277" t="str">
        <f t="shared" si="130"/>
        <v/>
      </c>
      <c r="AK495" s="277" t="str">
        <f t="shared" si="131"/>
        <v/>
      </c>
      <c r="AL495" s="100"/>
      <c r="AT495" s="227" t="str">
        <f t="shared" si="132"/>
        <v/>
      </c>
      <c r="AU495" s="227" t="str">
        <f t="shared" si="133"/>
        <v/>
      </c>
      <c r="AW495" s="232">
        <f t="shared" si="134"/>
        <v>0</v>
      </c>
      <c r="AX495" s="232">
        <f t="shared" si="135"/>
        <v>0</v>
      </c>
      <c r="AY495" s="232">
        <f t="shared" si="136"/>
        <v>0</v>
      </c>
      <c r="AZ495" s="232">
        <f t="shared" si="137"/>
        <v>0</v>
      </c>
    </row>
    <row r="496" spans="1:52">
      <c r="A496" s="23" t="str">
        <f>C496&amp;"x"&amp;TEXT(COUNTIF(C$5:C495,C496)+1,0)</f>
        <v>x1</v>
      </c>
      <c r="B496" s="24" t="str">
        <f>D496&amp;"x"&amp;TEXT(COUNTIF(D$5:D495,D496)+1,0)</f>
        <v>x1</v>
      </c>
      <c r="C496" s="25"/>
      <c r="D496" s="25"/>
      <c r="E496" s="130"/>
      <c r="F496" s="25"/>
      <c r="G496" s="188"/>
      <c r="H496" s="188"/>
      <c r="I496" s="188"/>
      <c r="J496" s="156"/>
      <c r="K496" s="130"/>
      <c r="L496" s="26"/>
      <c r="M496" s="281" t="str">
        <f t="shared" si="122"/>
        <v>0</v>
      </c>
      <c r="N496" s="26"/>
      <c r="O496" s="186" t="str">
        <f t="shared" si="123"/>
        <v>0</v>
      </c>
      <c r="P496" s="26"/>
      <c r="Q496" s="26"/>
      <c r="R496" s="270"/>
      <c r="S496" s="282" t="str">
        <f t="shared" si="124"/>
        <v/>
      </c>
      <c r="T496" s="153"/>
      <c r="U496" s="27"/>
      <c r="V496" s="27"/>
      <c r="W496" s="271"/>
      <c r="X496" s="27"/>
      <c r="Y496" s="279"/>
      <c r="Z496" s="275" t="str">
        <f t="shared" si="125"/>
        <v/>
      </c>
      <c r="AA496" s="276"/>
      <c r="AB496" s="276"/>
      <c r="AC496" s="276"/>
      <c r="AD496" s="276"/>
      <c r="AE496" s="276"/>
      <c r="AF496" s="277" t="str">
        <f t="shared" si="126"/>
        <v>NCX19J3</v>
      </c>
      <c r="AG496" s="277" t="str">
        <f t="shared" si="127"/>
        <v>NCX19J3</v>
      </c>
      <c r="AH496" s="277" t="str">
        <f t="shared" si="128"/>
        <v/>
      </c>
      <c r="AI496" s="277" t="str">
        <f t="shared" si="129"/>
        <v/>
      </c>
      <c r="AJ496" s="277" t="str">
        <f t="shared" si="130"/>
        <v/>
      </c>
      <c r="AK496" s="277" t="str">
        <f t="shared" si="131"/>
        <v/>
      </c>
      <c r="AL496" s="100"/>
      <c r="AT496" s="227" t="str">
        <f t="shared" si="132"/>
        <v/>
      </c>
      <c r="AU496" s="227" t="str">
        <f t="shared" si="133"/>
        <v/>
      </c>
      <c r="AW496" s="232">
        <f t="shared" si="134"/>
        <v>0</v>
      </c>
      <c r="AX496" s="232">
        <f t="shared" si="135"/>
        <v>0</v>
      </c>
      <c r="AY496" s="232">
        <f t="shared" si="136"/>
        <v>0</v>
      </c>
      <c r="AZ496" s="232">
        <f t="shared" si="137"/>
        <v>0</v>
      </c>
    </row>
    <row r="497" spans="1:52">
      <c r="A497" s="23" t="str">
        <f>C497&amp;"x"&amp;TEXT(COUNTIF(C$5:C496,C497)+1,0)</f>
        <v>x1</v>
      </c>
      <c r="B497" s="24" t="str">
        <f>D497&amp;"x"&amp;TEXT(COUNTIF(D$5:D496,D497)+1,0)</f>
        <v>x1</v>
      </c>
      <c r="C497" s="25"/>
      <c r="D497" s="25"/>
      <c r="E497" s="130"/>
      <c r="F497" s="25"/>
      <c r="G497" s="188"/>
      <c r="H497" s="188"/>
      <c r="I497" s="188"/>
      <c r="J497" s="156"/>
      <c r="K497" s="130"/>
      <c r="L497" s="26"/>
      <c r="M497" s="281" t="str">
        <f t="shared" si="122"/>
        <v>0</v>
      </c>
      <c r="N497" s="26"/>
      <c r="O497" s="186" t="str">
        <f t="shared" si="123"/>
        <v>0</v>
      </c>
      <c r="P497" s="26"/>
      <c r="Q497" s="26"/>
      <c r="R497" s="270"/>
      <c r="S497" s="282" t="str">
        <f t="shared" si="124"/>
        <v/>
      </c>
      <c r="T497" s="153"/>
      <c r="U497" s="27"/>
      <c r="V497" s="27"/>
      <c r="W497" s="271"/>
      <c r="X497" s="27"/>
      <c r="Y497" s="279"/>
      <c r="Z497" s="275" t="str">
        <f t="shared" si="125"/>
        <v/>
      </c>
      <c r="AA497" s="276"/>
      <c r="AB497" s="276"/>
      <c r="AC497" s="276"/>
      <c r="AD497" s="276"/>
      <c r="AE497" s="276"/>
      <c r="AF497" s="277" t="str">
        <f t="shared" si="126"/>
        <v>NCX19J3</v>
      </c>
      <c r="AG497" s="277" t="str">
        <f t="shared" si="127"/>
        <v>NCX19J3</v>
      </c>
      <c r="AH497" s="277" t="str">
        <f t="shared" si="128"/>
        <v/>
      </c>
      <c r="AI497" s="277" t="str">
        <f t="shared" si="129"/>
        <v/>
      </c>
      <c r="AJ497" s="277" t="str">
        <f t="shared" si="130"/>
        <v/>
      </c>
      <c r="AK497" s="277" t="str">
        <f t="shared" si="131"/>
        <v/>
      </c>
      <c r="AL497" s="100"/>
      <c r="AT497" s="227" t="str">
        <f t="shared" si="132"/>
        <v/>
      </c>
      <c r="AU497" s="227" t="str">
        <f t="shared" si="133"/>
        <v/>
      </c>
      <c r="AW497" s="232">
        <f t="shared" si="134"/>
        <v>0</v>
      </c>
      <c r="AX497" s="232">
        <f t="shared" si="135"/>
        <v>0</v>
      </c>
      <c r="AY497" s="232">
        <f t="shared" si="136"/>
        <v>0</v>
      </c>
      <c r="AZ497" s="232">
        <f t="shared" si="137"/>
        <v>0</v>
      </c>
    </row>
    <row r="498" spans="1:52">
      <c r="A498" s="23" t="str">
        <f>C498&amp;"x"&amp;TEXT(COUNTIF(C$5:C497,C498)+1,0)</f>
        <v>x1</v>
      </c>
      <c r="B498" s="24" t="str">
        <f>D498&amp;"x"&amp;TEXT(COUNTIF(D$5:D497,D498)+1,0)</f>
        <v>x1</v>
      </c>
      <c r="C498" s="25"/>
      <c r="D498" s="25"/>
      <c r="E498" s="130"/>
      <c r="F498" s="25"/>
      <c r="G498" s="188"/>
      <c r="H498" s="188"/>
      <c r="I498" s="188"/>
      <c r="J498" s="156"/>
      <c r="K498" s="130"/>
      <c r="L498" s="26"/>
      <c r="M498" s="281" t="str">
        <f t="shared" si="122"/>
        <v>0</v>
      </c>
      <c r="N498" s="26"/>
      <c r="O498" s="186" t="str">
        <f t="shared" si="123"/>
        <v>0</v>
      </c>
      <c r="P498" s="26"/>
      <c r="Q498" s="26"/>
      <c r="R498" s="270"/>
      <c r="S498" s="282" t="str">
        <f t="shared" si="124"/>
        <v/>
      </c>
      <c r="T498" s="153"/>
      <c r="U498" s="27"/>
      <c r="V498" s="27"/>
      <c r="W498" s="271"/>
      <c r="X498" s="27"/>
      <c r="Y498" s="279"/>
      <c r="Z498" s="275" t="str">
        <f t="shared" si="125"/>
        <v/>
      </c>
      <c r="AA498" s="276"/>
      <c r="AB498" s="276"/>
      <c r="AC498" s="276"/>
      <c r="AD498" s="276"/>
      <c r="AE498" s="276"/>
      <c r="AF498" s="277" t="str">
        <f t="shared" si="126"/>
        <v>NCX19J3</v>
      </c>
      <c r="AG498" s="277" t="str">
        <f t="shared" si="127"/>
        <v>NCX19J3</v>
      </c>
      <c r="AH498" s="277" t="str">
        <f t="shared" si="128"/>
        <v/>
      </c>
      <c r="AI498" s="277" t="str">
        <f t="shared" si="129"/>
        <v/>
      </c>
      <c r="AJ498" s="277" t="str">
        <f t="shared" si="130"/>
        <v/>
      </c>
      <c r="AK498" s="277" t="str">
        <f t="shared" si="131"/>
        <v/>
      </c>
      <c r="AL498" s="100"/>
      <c r="AT498" s="227" t="str">
        <f t="shared" si="132"/>
        <v/>
      </c>
      <c r="AU498" s="227" t="str">
        <f t="shared" si="133"/>
        <v/>
      </c>
      <c r="AW498" s="232">
        <f t="shared" si="134"/>
        <v>0</v>
      </c>
      <c r="AX498" s="232">
        <f t="shared" si="135"/>
        <v>0</v>
      </c>
      <c r="AY498" s="232">
        <f t="shared" si="136"/>
        <v>0</v>
      </c>
      <c r="AZ498" s="232">
        <f t="shared" si="137"/>
        <v>0</v>
      </c>
    </row>
    <row r="499" spans="1:52">
      <c r="A499" s="23" t="str">
        <f>C499&amp;"x"&amp;TEXT(COUNTIF(C$5:C498,C499)+1,0)</f>
        <v>x1</v>
      </c>
      <c r="B499" s="24" t="str">
        <f>D499&amp;"x"&amp;TEXT(COUNTIF(D$5:D498,D499)+1,0)</f>
        <v>x1</v>
      </c>
      <c r="C499" s="25"/>
      <c r="D499" s="25"/>
      <c r="E499" s="130"/>
      <c r="F499" s="25"/>
      <c r="G499" s="188"/>
      <c r="H499" s="188"/>
      <c r="I499" s="188"/>
      <c r="J499" s="156"/>
      <c r="K499" s="130"/>
      <c r="L499" s="26"/>
      <c r="M499" s="281" t="str">
        <f t="shared" si="122"/>
        <v>0</v>
      </c>
      <c r="N499" s="26"/>
      <c r="O499" s="186" t="str">
        <f t="shared" si="123"/>
        <v>0</v>
      </c>
      <c r="P499" s="26"/>
      <c r="Q499" s="26"/>
      <c r="R499" s="270"/>
      <c r="S499" s="282" t="str">
        <f t="shared" si="124"/>
        <v/>
      </c>
      <c r="T499" s="153"/>
      <c r="U499" s="27"/>
      <c r="V499" s="27"/>
      <c r="W499" s="271"/>
      <c r="X499" s="27"/>
      <c r="Y499" s="279"/>
      <c r="Z499" s="275" t="str">
        <f t="shared" si="125"/>
        <v/>
      </c>
      <c r="AA499" s="276"/>
      <c r="AB499" s="276"/>
      <c r="AC499" s="276"/>
      <c r="AD499" s="276"/>
      <c r="AE499" s="276"/>
      <c r="AF499" s="277" t="str">
        <f t="shared" si="126"/>
        <v>NCX19J3</v>
      </c>
      <c r="AG499" s="277" t="str">
        <f t="shared" si="127"/>
        <v>NCX19J3</v>
      </c>
      <c r="AH499" s="277" t="str">
        <f t="shared" si="128"/>
        <v/>
      </c>
      <c r="AI499" s="277" t="str">
        <f t="shared" si="129"/>
        <v/>
      </c>
      <c r="AJ499" s="277" t="str">
        <f t="shared" si="130"/>
        <v/>
      </c>
      <c r="AK499" s="277" t="str">
        <f t="shared" si="131"/>
        <v/>
      </c>
      <c r="AL499" s="100"/>
      <c r="AT499" s="227" t="str">
        <f t="shared" si="132"/>
        <v/>
      </c>
      <c r="AU499" s="227" t="str">
        <f t="shared" si="133"/>
        <v/>
      </c>
      <c r="AW499" s="232">
        <f t="shared" si="134"/>
        <v>0</v>
      </c>
      <c r="AX499" s="232">
        <f t="shared" si="135"/>
        <v>0</v>
      </c>
      <c r="AY499" s="232">
        <f t="shared" si="136"/>
        <v>0</v>
      </c>
      <c r="AZ499" s="232">
        <f t="shared" si="137"/>
        <v>0</v>
      </c>
    </row>
    <row r="500" spans="1:52">
      <c r="A500" s="23" t="str">
        <f>C500&amp;"x"&amp;TEXT(COUNTIF(C$5:C499,C500)+1,0)</f>
        <v>x1</v>
      </c>
      <c r="B500" s="24" t="str">
        <f>D500&amp;"x"&amp;TEXT(COUNTIF(D$5:D499,D500)+1,0)</f>
        <v>x1</v>
      </c>
      <c r="C500" s="25"/>
      <c r="D500" s="25"/>
      <c r="E500" s="130"/>
      <c r="F500" s="25"/>
      <c r="G500" s="188"/>
      <c r="H500" s="188"/>
      <c r="I500" s="188"/>
      <c r="J500" s="156"/>
      <c r="K500" s="130"/>
      <c r="L500" s="26"/>
      <c r="M500" s="281" t="str">
        <f t="shared" si="122"/>
        <v>0</v>
      </c>
      <c r="N500" s="26"/>
      <c r="O500" s="186" t="str">
        <f t="shared" si="123"/>
        <v>0</v>
      </c>
      <c r="P500" s="26"/>
      <c r="Q500" s="26"/>
      <c r="R500" s="270"/>
      <c r="S500" s="282" t="str">
        <f t="shared" si="124"/>
        <v/>
      </c>
      <c r="T500" s="153"/>
      <c r="U500" s="27"/>
      <c r="V500" s="27"/>
      <c r="W500" s="271"/>
      <c r="X500" s="27"/>
      <c r="Y500" s="279"/>
      <c r="Z500" s="275" t="str">
        <f t="shared" si="125"/>
        <v/>
      </c>
      <c r="AA500" s="276"/>
      <c r="AB500" s="276"/>
      <c r="AC500" s="276"/>
      <c r="AD500" s="276"/>
      <c r="AE500" s="276"/>
      <c r="AF500" s="277" t="str">
        <f t="shared" si="126"/>
        <v>NCX19J3</v>
      </c>
      <c r="AG500" s="277" t="str">
        <f t="shared" si="127"/>
        <v>NCX19J3</v>
      </c>
      <c r="AH500" s="277" t="str">
        <f t="shared" si="128"/>
        <v/>
      </c>
      <c r="AI500" s="277" t="str">
        <f t="shared" si="129"/>
        <v/>
      </c>
      <c r="AJ500" s="277" t="str">
        <f t="shared" si="130"/>
        <v/>
      </c>
      <c r="AK500" s="277" t="str">
        <f t="shared" si="131"/>
        <v/>
      </c>
      <c r="AL500" s="100"/>
      <c r="AT500" s="227" t="str">
        <f t="shared" si="132"/>
        <v/>
      </c>
      <c r="AU500" s="227" t="str">
        <f t="shared" si="133"/>
        <v/>
      </c>
      <c r="AW500" s="232">
        <f t="shared" si="134"/>
        <v>0</v>
      </c>
      <c r="AX500" s="232">
        <f t="shared" si="135"/>
        <v>0</v>
      </c>
      <c r="AY500" s="232">
        <f t="shared" si="136"/>
        <v>0</v>
      </c>
      <c r="AZ500" s="232">
        <f t="shared" si="137"/>
        <v>0</v>
      </c>
    </row>
    <row r="501" spans="1:52">
      <c r="A501" s="23" t="str">
        <f>C501&amp;"x"&amp;TEXT(COUNTIF(C$5:C500,C501)+1,0)</f>
        <v>x1</v>
      </c>
      <c r="B501" s="24" t="str">
        <f>D501&amp;"x"&amp;TEXT(COUNTIF(D$5:D500,D501)+1,0)</f>
        <v>x1</v>
      </c>
      <c r="C501" s="25"/>
      <c r="D501" s="25"/>
      <c r="E501" s="130"/>
      <c r="F501" s="25"/>
      <c r="G501" s="188"/>
      <c r="H501" s="188"/>
      <c r="I501" s="188"/>
      <c r="J501" s="156"/>
      <c r="K501" s="130"/>
      <c r="L501" s="26"/>
      <c r="M501" s="281" t="str">
        <f t="shared" si="122"/>
        <v>0</v>
      </c>
      <c r="N501" s="26"/>
      <c r="O501" s="186" t="str">
        <f t="shared" si="123"/>
        <v>0</v>
      </c>
      <c r="P501" s="26"/>
      <c r="Q501" s="26"/>
      <c r="R501" s="270"/>
      <c r="S501" s="282" t="str">
        <f t="shared" si="124"/>
        <v/>
      </c>
      <c r="T501" s="153"/>
      <c r="U501" s="27"/>
      <c r="V501" s="27"/>
      <c r="W501" s="271"/>
      <c r="X501" s="27"/>
      <c r="Y501" s="279"/>
      <c r="Z501" s="275" t="str">
        <f t="shared" si="125"/>
        <v/>
      </c>
      <c r="AA501" s="276"/>
      <c r="AB501" s="276"/>
      <c r="AC501" s="276"/>
      <c r="AD501" s="276"/>
      <c r="AE501" s="276"/>
      <c r="AF501" s="277" t="str">
        <f t="shared" si="126"/>
        <v>NCX19J3</v>
      </c>
      <c r="AG501" s="277" t="str">
        <f t="shared" si="127"/>
        <v>NCX19J3</v>
      </c>
      <c r="AH501" s="277" t="str">
        <f t="shared" si="128"/>
        <v/>
      </c>
      <c r="AI501" s="277" t="str">
        <f t="shared" si="129"/>
        <v/>
      </c>
      <c r="AJ501" s="277" t="str">
        <f t="shared" si="130"/>
        <v/>
      </c>
      <c r="AK501" s="277" t="str">
        <f t="shared" si="131"/>
        <v/>
      </c>
      <c r="AL501" s="100"/>
      <c r="AT501" s="227" t="str">
        <f t="shared" si="132"/>
        <v/>
      </c>
      <c r="AU501" s="227" t="str">
        <f t="shared" si="133"/>
        <v/>
      </c>
      <c r="AW501" s="232">
        <f t="shared" si="134"/>
        <v>0</v>
      </c>
      <c r="AX501" s="232">
        <f t="shared" si="135"/>
        <v>0</v>
      </c>
      <c r="AY501" s="232">
        <f t="shared" si="136"/>
        <v>0</v>
      </c>
      <c r="AZ501" s="232">
        <f t="shared" si="137"/>
        <v>0</v>
      </c>
    </row>
    <row r="502" spans="1:52">
      <c r="A502" s="23" t="str">
        <f>C502&amp;"x"&amp;TEXT(COUNTIF(C$5:C501,C502)+1,0)</f>
        <v>x1</v>
      </c>
      <c r="B502" s="24" t="str">
        <f>D502&amp;"x"&amp;TEXT(COUNTIF(D$5:D501,D502)+1,0)</f>
        <v>x1</v>
      </c>
      <c r="C502" s="25"/>
      <c r="D502" s="25"/>
      <c r="E502" s="130"/>
      <c r="F502" s="25"/>
      <c r="G502" s="188"/>
      <c r="H502" s="188"/>
      <c r="I502" s="188"/>
      <c r="J502" s="156"/>
      <c r="K502" s="130"/>
      <c r="L502" s="26"/>
      <c r="M502" s="281" t="str">
        <f t="shared" si="122"/>
        <v>0</v>
      </c>
      <c r="N502" s="26"/>
      <c r="O502" s="186" t="str">
        <f t="shared" si="123"/>
        <v>0</v>
      </c>
      <c r="P502" s="26"/>
      <c r="Q502" s="26"/>
      <c r="R502" s="270"/>
      <c r="S502" s="282" t="str">
        <f t="shared" si="124"/>
        <v/>
      </c>
      <c r="T502" s="153"/>
      <c r="U502" s="27"/>
      <c r="V502" s="27"/>
      <c r="W502" s="271"/>
      <c r="X502" s="27"/>
      <c r="Y502" s="279"/>
      <c r="Z502" s="275" t="str">
        <f t="shared" si="125"/>
        <v/>
      </c>
      <c r="AA502" s="276"/>
      <c r="AB502" s="276"/>
      <c r="AC502" s="276"/>
      <c r="AD502" s="276"/>
      <c r="AE502" s="276"/>
      <c r="AF502" s="277" t="str">
        <f t="shared" si="126"/>
        <v>NCX19J3</v>
      </c>
      <c r="AG502" s="277" t="str">
        <f t="shared" si="127"/>
        <v>NCX19J3</v>
      </c>
      <c r="AH502" s="277" t="str">
        <f t="shared" si="128"/>
        <v/>
      </c>
      <c r="AI502" s="277" t="str">
        <f t="shared" si="129"/>
        <v/>
      </c>
      <c r="AJ502" s="277" t="str">
        <f t="shared" si="130"/>
        <v/>
      </c>
      <c r="AK502" s="277" t="str">
        <f t="shared" si="131"/>
        <v/>
      </c>
      <c r="AL502" s="100"/>
      <c r="AT502" s="227" t="str">
        <f t="shared" si="132"/>
        <v/>
      </c>
      <c r="AU502" s="227" t="str">
        <f t="shared" si="133"/>
        <v/>
      </c>
      <c r="AW502" s="232">
        <f t="shared" si="134"/>
        <v>0</v>
      </c>
      <c r="AX502" s="232">
        <f t="shared" si="135"/>
        <v>0</v>
      </c>
      <c r="AY502" s="232">
        <f t="shared" si="136"/>
        <v>0</v>
      </c>
      <c r="AZ502" s="232">
        <f t="shared" si="137"/>
        <v>0</v>
      </c>
    </row>
    <row r="503" spans="1:52">
      <c r="A503" s="23" t="str">
        <f>C503&amp;"x"&amp;TEXT(COUNTIF(C$5:C502,C503)+1,0)</f>
        <v>x1</v>
      </c>
      <c r="B503" s="24" t="str">
        <f>D503&amp;"x"&amp;TEXT(COUNTIF(D$5:D502,D503)+1,0)</f>
        <v>x1</v>
      </c>
      <c r="C503" s="25"/>
      <c r="D503" s="25"/>
      <c r="E503" s="130"/>
      <c r="F503" s="25"/>
      <c r="G503" s="188"/>
      <c r="H503" s="188"/>
      <c r="I503" s="188"/>
      <c r="J503" s="156"/>
      <c r="K503" s="130"/>
      <c r="L503" s="26"/>
      <c r="M503" s="281" t="str">
        <f t="shared" si="122"/>
        <v>0</v>
      </c>
      <c r="N503" s="26"/>
      <c r="O503" s="186" t="str">
        <f t="shared" si="123"/>
        <v>0</v>
      </c>
      <c r="P503" s="26"/>
      <c r="Q503" s="26"/>
      <c r="R503" s="270"/>
      <c r="S503" s="282" t="str">
        <f t="shared" si="124"/>
        <v/>
      </c>
      <c r="T503" s="153"/>
      <c r="U503" s="27"/>
      <c r="V503" s="27"/>
      <c r="W503" s="271"/>
      <c r="X503" s="27"/>
      <c r="Y503" s="279"/>
      <c r="Z503" s="275" t="str">
        <f t="shared" si="125"/>
        <v/>
      </c>
      <c r="AA503" s="276"/>
      <c r="AB503" s="276"/>
      <c r="AC503" s="276"/>
      <c r="AD503" s="276"/>
      <c r="AE503" s="276"/>
      <c r="AF503" s="277" t="str">
        <f t="shared" si="126"/>
        <v>NCX19J3</v>
      </c>
      <c r="AG503" s="277" t="str">
        <f t="shared" si="127"/>
        <v>NCX19J3</v>
      </c>
      <c r="AH503" s="277" t="str">
        <f t="shared" si="128"/>
        <v/>
      </c>
      <c r="AI503" s="277" t="str">
        <f t="shared" si="129"/>
        <v/>
      </c>
      <c r="AJ503" s="277" t="str">
        <f t="shared" si="130"/>
        <v/>
      </c>
      <c r="AK503" s="277" t="str">
        <f t="shared" si="131"/>
        <v/>
      </c>
      <c r="AL503" s="100"/>
      <c r="AT503" s="227" t="str">
        <f t="shared" si="132"/>
        <v/>
      </c>
      <c r="AU503" s="227" t="str">
        <f t="shared" si="133"/>
        <v/>
      </c>
      <c r="AW503" s="232">
        <f t="shared" si="134"/>
        <v>0</v>
      </c>
      <c r="AX503" s="232">
        <f t="shared" si="135"/>
        <v>0</v>
      </c>
      <c r="AY503" s="232">
        <f t="shared" si="136"/>
        <v>0</v>
      </c>
      <c r="AZ503" s="232">
        <f t="shared" si="137"/>
        <v>0</v>
      </c>
    </row>
    <row r="504" spans="1:52">
      <c r="A504" s="23" t="str">
        <f>C504&amp;"x"&amp;TEXT(COUNTIF(C$5:C503,C504)+1,0)</f>
        <v>x1</v>
      </c>
      <c r="B504" s="24" t="str">
        <f>D504&amp;"x"&amp;TEXT(COUNTIF(D$5:D503,D504)+1,0)</f>
        <v>x1</v>
      </c>
      <c r="C504" s="25"/>
      <c r="D504" s="25"/>
      <c r="E504" s="130"/>
      <c r="F504" s="25"/>
      <c r="G504" s="188"/>
      <c r="H504" s="188"/>
      <c r="I504" s="188"/>
      <c r="J504" s="156"/>
      <c r="K504" s="130"/>
      <c r="L504" s="26"/>
      <c r="M504" s="281" t="str">
        <f t="shared" si="122"/>
        <v>0</v>
      </c>
      <c r="N504" s="26"/>
      <c r="O504" s="186" t="str">
        <f t="shared" si="123"/>
        <v>0</v>
      </c>
      <c r="P504" s="26"/>
      <c r="Q504" s="26"/>
      <c r="R504" s="270"/>
      <c r="S504" s="282" t="str">
        <f t="shared" si="124"/>
        <v/>
      </c>
      <c r="T504" s="153"/>
      <c r="U504" s="27"/>
      <c r="V504" s="27"/>
      <c r="W504" s="271"/>
      <c r="X504" s="27"/>
      <c r="Y504" s="279"/>
      <c r="Z504" s="275" t="str">
        <f t="shared" si="125"/>
        <v/>
      </c>
      <c r="AA504" s="276"/>
      <c r="AB504" s="276"/>
      <c r="AC504" s="276"/>
      <c r="AD504" s="276"/>
      <c r="AE504" s="276"/>
      <c r="AF504" s="277" t="str">
        <f t="shared" si="126"/>
        <v>NCX19J3</v>
      </c>
      <c r="AG504" s="277" t="str">
        <f t="shared" si="127"/>
        <v>NCX19J3</v>
      </c>
      <c r="AH504" s="277" t="str">
        <f t="shared" si="128"/>
        <v/>
      </c>
      <c r="AI504" s="277" t="str">
        <f t="shared" si="129"/>
        <v/>
      </c>
      <c r="AJ504" s="277" t="str">
        <f t="shared" si="130"/>
        <v/>
      </c>
      <c r="AK504" s="277" t="str">
        <f t="shared" si="131"/>
        <v/>
      </c>
      <c r="AL504" s="100"/>
      <c r="AT504" s="227" t="str">
        <f t="shared" si="132"/>
        <v/>
      </c>
      <c r="AU504" s="227" t="str">
        <f t="shared" si="133"/>
        <v/>
      </c>
      <c r="AW504" s="232">
        <f t="shared" si="134"/>
        <v>0</v>
      </c>
      <c r="AX504" s="232">
        <f t="shared" si="135"/>
        <v>0</v>
      </c>
      <c r="AY504" s="232">
        <f t="shared" si="136"/>
        <v>0</v>
      </c>
      <c r="AZ504" s="232">
        <f t="shared" si="137"/>
        <v>0</v>
      </c>
    </row>
    <row r="505" spans="1:52">
      <c r="A505" s="23" t="str">
        <f>C505&amp;"x"&amp;TEXT(COUNTIF(C$5:C504,C505)+1,0)</f>
        <v>x1</v>
      </c>
      <c r="B505" s="24" t="str">
        <f>D505&amp;"x"&amp;TEXT(COUNTIF(D$5:D504,D505)+1,0)</f>
        <v>x1</v>
      </c>
      <c r="C505" s="25"/>
      <c r="D505" s="25"/>
      <c r="E505" s="130"/>
      <c r="F505" s="25"/>
      <c r="G505" s="188"/>
      <c r="H505" s="188"/>
      <c r="I505" s="188"/>
      <c r="J505" s="156"/>
      <c r="K505" s="130"/>
      <c r="L505" s="26"/>
      <c r="M505" s="281" t="str">
        <f t="shared" si="122"/>
        <v>0</v>
      </c>
      <c r="N505" s="26"/>
      <c r="O505" s="186" t="str">
        <f t="shared" si="123"/>
        <v>0</v>
      </c>
      <c r="P505" s="26"/>
      <c r="Q505" s="26"/>
      <c r="R505" s="270"/>
      <c r="S505" s="282" t="str">
        <f t="shared" si="124"/>
        <v/>
      </c>
      <c r="T505" s="153"/>
      <c r="U505" s="27"/>
      <c r="V505" s="27"/>
      <c r="W505" s="271"/>
      <c r="X505" s="27"/>
      <c r="Y505" s="279"/>
      <c r="Z505" s="275" t="str">
        <f t="shared" si="125"/>
        <v/>
      </c>
      <c r="AA505" s="276"/>
      <c r="AB505" s="276"/>
      <c r="AC505" s="276"/>
      <c r="AD505" s="276"/>
      <c r="AE505" s="276"/>
      <c r="AF505" s="277" t="str">
        <f t="shared" si="126"/>
        <v>NCX19J3</v>
      </c>
      <c r="AG505" s="277" t="str">
        <f t="shared" si="127"/>
        <v>NCX19J3</v>
      </c>
      <c r="AH505" s="277" t="str">
        <f t="shared" si="128"/>
        <v/>
      </c>
      <c r="AI505" s="277" t="str">
        <f t="shared" si="129"/>
        <v/>
      </c>
      <c r="AJ505" s="277" t="str">
        <f t="shared" si="130"/>
        <v/>
      </c>
      <c r="AK505" s="277" t="str">
        <f t="shared" si="131"/>
        <v/>
      </c>
      <c r="AL505" s="100"/>
      <c r="AT505" s="227" t="str">
        <f t="shared" si="132"/>
        <v/>
      </c>
      <c r="AU505" s="227" t="str">
        <f t="shared" si="133"/>
        <v/>
      </c>
      <c r="AW505" s="232">
        <f t="shared" si="134"/>
        <v>0</v>
      </c>
      <c r="AX505" s="232">
        <f t="shared" si="135"/>
        <v>0</v>
      </c>
      <c r="AY505" s="232">
        <f t="shared" si="136"/>
        <v>0</v>
      </c>
      <c r="AZ505" s="232">
        <f t="shared" si="137"/>
        <v>0</v>
      </c>
    </row>
    <row r="506" spans="1:52">
      <c r="A506" s="23" t="str">
        <f>C506&amp;"x"&amp;TEXT(COUNTIF(C$5:C505,C506)+1,0)</f>
        <v>x1</v>
      </c>
      <c r="B506" s="24" t="str">
        <f>D506&amp;"x"&amp;TEXT(COUNTIF(D$5:D505,D506)+1,0)</f>
        <v>x1</v>
      </c>
      <c r="C506" s="25"/>
      <c r="D506" s="25"/>
      <c r="E506" s="130"/>
      <c r="F506" s="25"/>
      <c r="G506" s="188"/>
      <c r="H506" s="188"/>
      <c r="I506" s="188"/>
      <c r="J506" s="156"/>
      <c r="K506" s="130"/>
      <c r="L506" s="26"/>
      <c r="M506" s="281" t="str">
        <f t="shared" si="122"/>
        <v>0</v>
      </c>
      <c r="N506" s="26"/>
      <c r="O506" s="186" t="str">
        <f t="shared" si="123"/>
        <v>0</v>
      </c>
      <c r="P506" s="26"/>
      <c r="Q506" s="26"/>
      <c r="R506" s="270"/>
      <c r="S506" s="282" t="str">
        <f t="shared" si="124"/>
        <v/>
      </c>
      <c r="T506" s="153"/>
      <c r="U506" s="27"/>
      <c r="V506" s="27"/>
      <c r="W506" s="271"/>
      <c r="X506" s="27"/>
      <c r="Y506" s="279"/>
      <c r="Z506" s="275" t="str">
        <f t="shared" si="125"/>
        <v/>
      </c>
      <c r="AA506" s="276"/>
      <c r="AB506" s="276"/>
      <c r="AC506" s="276"/>
      <c r="AD506" s="276"/>
      <c r="AE506" s="276"/>
      <c r="AF506" s="277" t="str">
        <f t="shared" si="126"/>
        <v>NCX19J3</v>
      </c>
      <c r="AG506" s="277" t="str">
        <f t="shared" si="127"/>
        <v>NCX19J3</v>
      </c>
      <c r="AH506" s="277" t="str">
        <f t="shared" si="128"/>
        <v/>
      </c>
      <c r="AI506" s="277" t="str">
        <f t="shared" si="129"/>
        <v/>
      </c>
      <c r="AJ506" s="277" t="str">
        <f t="shared" si="130"/>
        <v/>
      </c>
      <c r="AK506" s="277" t="str">
        <f t="shared" si="131"/>
        <v/>
      </c>
      <c r="AL506" s="100"/>
      <c r="AT506" s="227" t="str">
        <f t="shared" si="132"/>
        <v/>
      </c>
      <c r="AU506" s="227" t="str">
        <f t="shared" si="133"/>
        <v/>
      </c>
      <c r="AW506" s="232">
        <f t="shared" si="134"/>
        <v>0</v>
      </c>
      <c r="AX506" s="232">
        <f t="shared" si="135"/>
        <v>0</v>
      </c>
      <c r="AY506" s="232">
        <f t="shared" si="136"/>
        <v>0</v>
      </c>
      <c r="AZ506" s="232">
        <f t="shared" si="137"/>
        <v>0</v>
      </c>
    </row>
    <row r="507" spans="1:52">
      <c r="A507" s="23" t="str">
        <f>C507&amp;"x"&amp;TEXT(COUNTIF(C$5:C506,C507)+1,0)</f>
        <v>x1</v>
      </c>
      <c r="B507" s="24" t="str">
        <f>D507&amp;"x"&amp;TEXT(COUNTIF(D$5:D506,D507)+1,0)</f>
        <v>x1</v>
      </c>
      <c r="C507" s="25"/>
      <c r="D507" s="25"/>
      <c r="E507" s="130"/>
      <c r="F507" s="25"/>
      <c r="G507" s="188"/>
      <c r="H507" s="188"/>
      <c r="I507" s="188"/>
      <c r="J507" s="156"/>
      <c r="K507" s="130"/>
      <c r="L507" s="26"/>
      <c r="M507" s="281" t="str">
        <f t="shared" si="122"/>
        <v>0</v>
      </c>
      <c r="N507" s="26"/>
      <c r="O507" s="186" t="str">
        <f t="shared" si="123"/>
        <v>0</v>
      </c>
      <c r="P507" s="26"/>
      <c r="Q507" s="26"/>
      <c r="R507" s="270"/>
      <c r="S507" s="282" t="str">
        <f t="shared" si="124"/>
        <v/>
      </c>
      <c r="T507" s="153"/>
      <c r="U507" s="27"/>
      <c r="V507" s="27"/>
      <c r="W507" s="271"/>
      <c r="X507" s="27"/>
      <c r="Y507" s="279"/>
      <c r="Z507" s="275" t="str">
        <f t="shared" si="125"/>
        <v/>
      </c>
      <c r="AA507" s="276"/>
      <c r="AB507" s="276"/>
      <c r="AC507" s="276"/>
      <c r="AD507" s="276"/>
      <c r="AE507" s="276"/>
      <c r="AF507" s="277" t="str">
        <f t="shared" si="126"/>
        <v>NCX19J3</v>
      </c>
      <c r="AG507" s="277" t="str">
        <f t="shared" si="127"/>
        <v>NCX19J3</v>
      </c>
      <c r="AH507" s="277" t="str">
        <f t="shared" si="128"/>
        <v/>
      </c>
      <c r="AI507" s="277" t="str">
        <f t="shared" si="129"/>
        <v/>
      </c>
      <c r="AJ507" s="277" t="str">
        <f t="shared" si="130"/>
        <v/>
      </c>
      <c r="AK507" s="277" t="str">
        <f t="shared" si="131"/>
        <v/>
      </c>
      <c r="AL507" s="100"/>
      <c r="AT507" s="227" t="str">
        <f t="shared" si="132"/>
        <v/>
      </c>
      <c r="AU507" s="227" t="str">
        <f t="shared" si="133"/>
        <v/>
      </c>
      <c r="AW507" s="232">
        <f t="shared" si="134"/>
        <v>0</v>
      </c>
      <c r="AX507" s="232">
        <f t="shared" si="135"/>
        <v>0</v>
      </c>
      <c r="AY507" s="232">
        <f t="shared" si="136"/>
        <v>0</v>
      </c>
      <c r="AZ507" s="232">
        <f t="shared" si="137"/>
        <v>0</v>
      </c>
    </row>
    <row r="508" spans="1:52">
      <c r="A508" s="23" t="str">
        <f>C508&amp;"x"&amp;TEXT(COUNTIF(C$5:C507,C508)+1,0)</f>
        <v>x1</v>
      </c>
      <c r="B508" s="24" t="str">
        <f>D508&amp;"x"&amp;TEXT(COUNTIF(D$5:D507,D508)+1,0)</f>
        <v>x1</v>
      </c>
      <c r="C508" s="25"/>
      <c r="D508" s="25"/>
      <c r="E508" s="130"/>
      <c r="F508" s="25"/>
      <c r="G508" s="188"/>
      <c r="H508" s="188"/>
      <c r="I508" s="188"/>
      <c r="J508" s="156"/>
      <c r="K508" s="130"/>
      <c r="L508" s="26"/>
      <c r="M508" s="281" t="str">
        <f t="shared" si="122"/>
        <v>0</v>
      </c>
      <c r="N508" s="26"/>
      <c r="O508" s="186" t="str">
        <f t="shared" si="123"/>
        <v>0</v>
      </c>
      <c r="P508" s="26"/>
      <c r="Q508" s="26"/>
      <c r="R508" s="270"/>
      <c r="S508" s="282" t="str">
        <f t="shared" si="124"/>
        <v/>
      </c>
      <c r="T508" s="153"/>
      <c r="U508" s="27"/>
      <c r="V508" s="27"/>
      <c r="W508" s="271"/>
      <c r="X508" s="27"/>
      <c r="Y508" s="279"/>
      <c r="Z508" s="275" t="str">
        <f t="shared" si="125"/>
        <v/>
      </c>
      <c r="AA508" s="276"/>
      <c r="AB508" s="276"/>
      <c r="AC508" s="276"/>
      <c r="AD508" s="276"/>
      <c r="AE508" s="276"/>
      <c r="AF508" s="277" t="str">
        <f t="shared" si="126"/>
        <v>NCX19J3</v>
      </c>
      <c r="AG508" s="277" t="str">
        <f t="shared" si="127"/>
        <v>NCX19J3</v>
      </c>
      <c r="AH508" s="277" t="str">
        <f t="shared" si="128"/>
        <v/>
      </c>
      <c r="AI508" s="277" t="str">
        <f t="shared" si="129"/>
        <v/>
      </c>
      <c r="AJ508" s="277" t="str">
        <f t="shared" si="130"/>
        <v/>
      </c>
      <c r="AK508" s="277" t="str">
        <f t="shared" si="131"/>
        <v/>
      </c>
      <c r="AL508" s="100"/>
      <c r="AT508" s="227" t="str">
        <f t="shared" si="132"/>
        <v/>
      </c>
      <c r="AU508" s="227" t="str">
        <f t="shared" si="133"/>
        <v/>
      </c>
      <c r="AW508" s="232">
        <f t="shared" si="134"/>
        <v>0</v>
      </c>
      <c r="AX508" s="232">
        <f t="shared" si="135"/>
        <v>0</v>
      </c>
      <c r="AY508" s="232">
        <f t="shared" si="136"/>
        <v>0</v>
      </c>
      <c r="AZ508" s="232">
        <f t="shared" si="137"/>
        <v>0</v>
      </c>
    </row>
    <row r="509" spans="1:52">
      <c r="A509" s="23" t="str">
        <f>C509&amp;"x"&amp;TEXT(COUNTIF(C$5:C508,C509)+1,0)</f>
        <v>x1</v>
      </c>
      <c r="B509" s="24" t="str">
        <f>D509&amp;"x"&amp;TEXT(COUNTIF(D$5:D508,D509)+1,0)</f>
        <v>x1</v>
      </c>
      <c r="C509" s="25"/>
      <c r="D509" s="25"/>
      <c r="E509" s="130"/>
      <c r="F509" s="25"/>
      <c r="G509" s="188"/>
      <c r="H509" s="188"/>
      <c r="I509" s="188"/>
      <c r="J509" s="156"/>
      <c r="K509" s="130"/>
      <c r="L509" s="26"/>
      <c r="M509" s="281" t="str">
        <f t="shared" si="122"/>
        <v>0</v>
      </c>
      <c r="N509" s="26"/>
      <c r="O509" s="186" t="str">
        <f t="shared" si="123"/>
        <v>0</v>
      </c>
      <c r="P509" s="26"/>
      <c r="Q509" s="26"/>
      <c r="R509" s="270"/>
      <c r="S509" s="282" t="str">
        <f t="shared" si="124"/>
        <v/>
      </c>
      <c r="T509" s="153"/>
      <c r="U509" s="27"/>
      <c r="V509" s="27"/>
      <c r="W509" s="271"/>
      <c r="X509" s="27"/>
      <c r="Y509" s="279"/>
      <c r="Z509" s="275" t="str">
        <f t="shared" si="125"/>
        <v/>
      </c>
      <c r="AA509" s="276"/>
      <c r="AB509" s="276"/>
      <c r="AC509" s="276"/>
      <c r="AD509" s="276"/>
      <c r="AE509" s="276"/>
      <c r="AF509" s="277" t="str">
        <f t="shared" si="126"/>
        <v>NCX19J3</v>
      </c>
      <c r="AG509" s="277" t="str">
        <f t="shared" si="127"/>
        <v>NCX19J3</v>
      </c>
      <c r="AH509" s="277" t="str">
        <f t="shared" si="128"/>
        <v/>
      </c>
      <c r="AI509" s="277" t="str">
        <f t="shared" si="129"/>
        <v/>
      </c>
      <c r="AJ509" s="277" t="str">
        <f t="shared" si="130"/>
        <v/>
      </c>
      <c r="AK509" s="277" t="str">
        <f t="shared" si="131"/>
        <v/>
      </c>
      <c r="AL509" s="100"/>
      <c r="AT509" s="227" t="str">
        <f t="shared" si="132"/>
        <v/>
      </c>
      <c r="AU509" s="227" t="str">
        <f t="shared" si="133"/>
        <v/>
      </c>
      <c r="AW509" s="232">
        <f t="shared" si="134"/>
        <v>0</v>
      </c>
      <c r="AX509" s="232">
        <f t="shared" si="135"/>
        <v>0</v>
      </c>
      <c r="AY509" s="232">
        <f t="shared" si="136"/>
        <v>0</v>
      </c>
      <c r="AZ509" s="232">
        <f t="shared" si="137"/>
        <v>0</v>
      </c>
    </row>
    <row r="510" spans="1:52">
      <c r="A510" s="23" t="str">
        <f>C510&amp;"x"&amp;TEXT(COUNTIF(C$5:C509,C510)+1,0)</f>
        <v>x1</v>
      </c>
      <c r="B510" s="24" t="str">
        <f>D510&amp;"x"&amp;TEXT(COUNTIF(D$5:D509,D510)+1,0)</f>
        <v>x1</v>
      </c>
      <c r="C510" s="25"/>
      <c r="D510" s="25"/>
      <c r="E510" s="130"/>
      <c r="F510" s="25"/>
      <c r="G510" s="188"/>
      <c r="H510" s="188"/>
      <c r="I510" s="188"/>
      <c r="J510" s="156"/>
      <c r="K510" s="130"/>
      <c r="L510" s="26"/>
      <c r="M510" s="281" t="str">
        <f t="shared" si="122"/>
        <v>0</v>
      </c>
      <c r="N510" s="26"/>
      <c r="O510" s="186" t="str">
        <f t="shared" si="123"/>
        <v>0</v>
      </c>
      <c r="P510" s="26"/>
      <c r="Q510" s="26"/>
      <c r="R510" s="270"/>
      <c r="S510" s="282" t="str">
        <f t="shared" si="124"/>
        <v/>
      </c>
      <c r="T510" s="153"/>
      <c r="U510" s="27"/>
      <c r="V510" s="27"/>
      <c r="W510" s="271"/>
      <c r="X510" s="27"/>
      <c r="Y510" s="279"/>
      <c r="Z510" s="275" t="str">
        <f t="shared" si="125"/>
        <v/>
      </c>
      <c r="AA510" s="276"/>
      <c r="AB510" s="276"/>
      <c r="AC510" s="276"/>
      <c r="AD510" s="276"/>
      <c r="AE510" s="276"/>
      <c r="AF510" s="277" t="str">
        <f t="shared" si="126"/>
        <v>NCX19J3</v>
      </c>
      <c r="AG510" s="277" t="str">
        <f t="shared" si="127"/>
        <v>NCX19J3</v>
      </c>
      <c r="AH510" s="277" t="str">
        <f t="shared" si="128"/>
        <v/>
      </c>
      <c r="AI510" s="277" t="str">
        <f t="shared" si="129"/>
        <v/>
      </c>
      <c r="AJ510" s="277" t="str">
        <f t="shared" si="130"/>
        <v/>
      </c>
      <c r="AK510" s="277" t="str">
        <f t="shared" si="131"/>
        <v/>
      </c>
      <c r="AL510" s="100"/>
      <c r="AT510" s="227" t="str">
        <f t="shared" si="132"/>
        <v/>
      </c>
      <c r="AU510" s="227" t="str">
        <f t="shared" si="133"/>
        <v/>
      </c>
      <c r="AW510" s="232">
        <f t="shared" si="134"/>
        <v>0</v>
      </c>
      <c r="AX510" s="232">
        <f t="shared" si="135"/>
        <v>0</v>
      </c>
      <c r="AY510" s="232">
        <f t="shared" si="136"/>
        <v>0</v>
      </c>
      <c r="AZ510" s="232">
        <f t="shared" si="137"/>
        <v>0</v>
      </c>
    </row>
    <row r="511" spans="1:52">
      <c r="A511" s="23" t="str">
        <f>C511&amp;"x"&amp;TEXT(COUNTIF(C$5:C510,C511)+1,0)</f>
        <v>x1</v>
      </c>
      <c r="B511" s="24" t="str">
        <f>D511&amp;"x"&amp;TEXT(COUNTIF(D$5:D510,D511)+1,0)</f>
        <v>x1</v>
      </c>
      <c r="C511" s="25"/>
      <c r="D511" s="25"/>
      <c r="E511" s="130"/>
      <c r="F511" s="25"/>
      <c r="G511" s="188"/>
      <c r="H511" s="188"/>
      <c r="I511" s="188"/>
      <c r="J511" s="156"/>
      <c r="K511" s="130"/>
      <c r="L511" s="26"/>
      <c r="M511" s="281" t="str">
        <f t="shared" si="122"/>
        <v>0</v>
      </c>
      <c r="N511" s="26"/>
      <c r="O511" s="186" t="str">
        <f t="shared" si="123"/>
        <v>0</v>
      </c>
      <c r="P511" s="26"/>
      <c r="Q511" s="26"/>
      <c r="R511" s="270"/>
      <c r="S511" s="282" t="str">
        <f t="shared" si="124"/>
        <v/>
      </c>
      <c r="T511" s="153"/>
      <c r="U511" s="27"/>
      <c r="V511" s="27"/>
      <c r="W511" s="271"/>
      <c r="X511" s="27"/>
      <c r="Y511" s="279"/>
      <c r="Z511" s="275" t="str">
        <f t="shared" si="125"/>
        <v/>
      </c>
      <c r="AA511" s="276"/>
      <c r="AB511" s="276"/>
      <c r="AC511" s="276"/>
      <c r="AD511" s="276"/>
      <c r="AE511" s="276"/>
      <c r="AF511" s="277" t="str">
        <f t="shared" si="126"/>
        <v>NCX19J3</v>
      </c>
      <c r="AG511" s="277" t="str">
        <f t="shared" si="127"/>
        <v>NCX19J3</v>
      </c>
      <c r="AH511" s="277" t="str">
        <f t="shared" si="128"/>
        <v/>
      </c>
      <c r="AI511" s="277" t="str">
        <f t="shared" si="129"/>
        <v/>
      </c>
      <c r="AJ511" s="277" t="str">
        <f t="shared" si="130"/>
        <v/>
      </c>
      <c r="AK511" s="277" t="str">
        <f t="shared" si="131"/>
        <v/>
      </c>
      <c r="AL511" s="100"/>
      <c r="AT511" s="227" t="str">
        <f t="shared" si="132"/>
        <v/>
      </c>
      <c r="AU511" s="227" t="str">
        <f t="shared" si="133"/>
        <v/>
      </c>
      <c r="AW511" s="232">
        <f t="shared" si="134"/>
        <v>0</v>
      </c>
      <c r="AX511" s="232">
        <f t="shared" si="135"/>
        <v>0</v>
      </c>
      <c r="AY511" s="232">
        <f t="shared" si="136"/>
        <v>0</v>
      </c>
      <c r="AZ511" s="232">
        <f t="shared" si="137"/>
        <v>0</v>
      </c>
    </row>
    <row r="512" spans="1:52">
      <c r="A512" s="23" t="str">
        <f>C512&amp;"x"&amp;TEXT(COUNTIF(C$5:C511,C512)+1,0)</f>
        <v>x1</v>
      </c>
      <c r="B512" s="24" t="str">
        <f>D512&amp;"x"&amp;TEXT(COUNTIF(D$5:D511,D512)+1,0)</f>
        <v>x1</v>
      </c>
      <c r="C512" s="25"/>
      <c r="D512" s="25"/>
      <c r="E512" s="130"/>
      <c r="F512" s="25"/>
      <c r="G512" s="188"/>
      <c r="H512" s="188"/>
      <c r="I512" s="188"/>
      <c r="J512" s="156"/>
      <c r="K512" s="130"/>
      <c r="L512" s="26"/>
      <c r="M512" s="281" t="str">
        <f t="shared" si="122"/>
        <v>0</v>
      </c>
      <c r="N512" s="26"/>
      <c r="O512" s="186" t="str">
        <f t="shared" si="123"/>
        <v>0</v>
      </c>
      <c r="P512" s="26"/>
      <c r="Q512" s="26"/>
      <c r="R512" s="270"/>
      <c r="S512" s="282" t="str">
        <f t="shared" si="124"/>
        <v/>
      </c>
      <c r="T512" s="153"/>
      <c r="U512" s="27"/>
      <c r="V512" s="27"/>
      <c r="W512" s="271"/>
      <c r="X512" s="27"/>
      <c r="Y512" s="279"/>
      <c r="Z512" s="275" t="str">
        <f t="shared" si="125"/>
        <v/>
      </c>
      <c r="AA512" s="276"/>
      <c r="AB512" s="276"/>
      <c r="AC512" s="276"/>
      <c r="AD512" s="276"/>
      <c r="AE512" s="276"/>
      <c r="AF512" s="277" t="str">
        <f t="shared" si="126"/>
        <v>NCX19J3</v>
      </c>
      <c r="AG512" s="277" t="str">
        <f t="shared" si="127"/>
        <v>NCX19J3</v>
      </c>
      <c r="AH512" s="277" t="str">
        <f t="shared" si="128"/>
        <v/>
      </c>
      <c r="AI512" s="277" t="str">
        <f t="shared" si="129"/>
        <v/>
      </c>
      <c r="AJ512" s="277" t="str">
        <f t="shared" si="130"/>
        <v/>
      </c>
      <c r="AK512" s="277" t="str">
        <f t="shared" si="131"/>
        <v/>
      </c>
      <c r="AL512" s="100"/>
      <c r="AT512" s="227" t="str">
        <f t="shared" si="132"/>
        <v/>
      </c>
      <c r="AU512" s="227" t="str">
        <f t="shared" si="133"/>
        <v/>
      </c>
      <c r="AW512" s="232">
        <f t="shared" si="134"/>
        <v>0</v>
      </c>
      <c r="AX512" s="232">
        <f t="shared" si="135"/>
        <v>0</v>
      </c>
      <c r="AY512" s="232">
        <f t="shared" si="136"/>
        <v>0</v>
      </c>
      <c r="AZ512" s="232">
        <f t="shared" si="137"/>
        <v>0</v>
      </c>
    </row>
    <row r="513" spans="1:52">
      <c r="A513" s="23" t="str">
        <f>C513&amp;"x"&amp;TEXT(COUNTIF(C$5:C512,C513)+1,0)</f>
        <v>x1</v>
      </c>
      <c r="B513" s="24" t="str">
        <f>D513&amp;"x"&amp;TEXT(COUNTIF(D$5:D512,D513)+1,0)</f>
        <v>x1</v>
      </c>
      <c r="C513" s="25"/>
      <c r="D513" s="25"/>
      <c r="E513" s="130"/>
      <c r="F513" s="25"/>
      <c r="G513" s="188"/>
      <c r="H513" s="188"/>
      <c r="I513" s="188"/>
      <c r="J513" s="156"/>
      <c r="K513" s="130"/>
      <c r="L513" s="26"/>
      <c r="M513" s="281" t="str">
        <f t="shared" si="122"/>
        <v>0</v>
      </c>
      <c r="N513" s="26"/>
      <c r="O513" s="186" t="str">
        <f t="shared" si="123"/>
        <v>0</v>
      </c>
      <c r="P513" s="26"/>
      <c r="Q513" s="26"/>
      <c r="R513" s="270"/>
      <c r="S513" s="282" t="str">
        <f t="shared" si="124"/>
        <v/>
      </c>
      <c r="T513" s="153"/>
      <c r="U513" s="27"/>
      <c r="V513" s="27"/>
      <c r="W513" s="271"/>
      <c r="X513" s="27"/>
      <c r="Y513" s="279"/>
      <c r="Z513" s="275" t="str">
        <f t="shared" si="125"/>
        <v/>
      </c>
      <c r="AA513" s="276"/>
      <c r="AB513" s="276"/>
      <c r="AC513" s="276"/>
      <c r="AD513" s="276"/>
      <c r="AE513" s="276"/>
      <c r="AF513" s="277" t="str">
        <f t="shared" si="126"/>
        <v>NCX19J3</v>
      </c>
      <c r="AG513" s="277" t="str">
        <f t="shared" si="127"/>
        <v>NCX19J3</v>
      </c>
      <c r="AH513" s="277" t="str">
        <f t="shared" si="128"/>
        <v/>
      </c>
      <c r="AI513" s="277" t="str">
        <f t="shared" si="129"/>
        <v/>
      </c>
      <c r="AJ513" s="277" t="str">
        <f t="shared" si="130"/>
        <v/>
      </c>
      <c r="AK513" s="277" t="str">
        <f t="shared" si="131"/>
        <v/>
      </c>
      <c r="AL513" s="100"/>
      <c r="AT513" s="227" t="str">
        <f t="shared" si="132"/>
        <v/>
      </c>
      <c r="AU513" s="227" t="str">
        <f t="shared" si="133"/>
        <v/>
      </c>
      <c r="AW513" s="232">
        <f t="shared" si="134"/>
        <v>0</v>
      </c>
      <c r="AX513" s="232">
        <f t="shared" si="135"/>
        <v>0</v>
      </c>
      <c r="AY513" s="232">
        <f t="shared" si="136"/>
        <v>0</v>
      </c>
      <c r="AZ513" s="232">
        <f t="shared" si="137"/>
        <v>0</v>
      </c>
    </row>
    <row r="514" spans="1:52">
      <c r="A514" s="23" t="str">
        <f>C514&amp;"x"&amp;TEXT(COUNTIF(C$5:C513,C514)+1,0)</f>
        <v>x1</v>
      </c>
      <c r="B514" s="24" t="str">
        <f>D514&amp;"x"&amp;TEXT(COUNTIF(D$5:D513,D514)+1,0)</f>
        <v>x1</v>
      </c>
      <c r="C514" s="25"/>
      <c r="D514" s="25"/>
      <c r="E514" s="130"/>
      <c r="F514" s="25"/>
      <c r="G514" s="188"/>
      <c r="H514" s="188"/>
      <c r="I514" s="188"/>
      <c r="J514" s="156"/>
      <c r="K514" s="130"/>
      <c r="L514" s="26"/>
      <c r="M514" s="281" t="str">
        <f t="shared" si="122"/>
        <v>0</v>
      </c>
      <c r="N514" s="26"/>
      <c r="O514" s="186" t="str">
        <f t="shared" si="123"/>
        <v>0</v>
      </c>
      <c r="P514" s="26"/>
      <c r="Q514" s="26"/>
      <c r="R514" s="270"/>
      <c r="S514" s="282" t="str">
        <f t="shared" si="124"/>
        <v/>
      </c>
      <c r="T514" s="153"/>
      <c r="U514" s="27"/>
      <c r="V514" s="27"/>
      <c r="W514" s="271"/>
      <c r="X514" s="27"/>
      <c r="Y514" s="279"/>
      <c r="Z514" s="275" t="str">
        <f t="shared" si="125"/>
        <v/>
      </c>
      <c r="AA514" s="276"/>
      <c r="AB514" s="276"/>
      <c r="AC514" s="276"/>
      <c r="AD514" s="276"/>
      <c r="AE514" s="276"/>
      <c r="AF514" s="277" t="str">
        <f t="shared" si="126"/>
        <v>NCX19J3</v>
      </c>
      <c r="AG514" s="277" t="str">
        <f t="shared" si="127"/>
        <v>NCX19J3</v>
      </c>
      <c r="AH514" s="277" t="str">
        <f t="shared" si="128"/>
        <v/>
      </c>
      <c r="AI514" s="277" t="str">
        <f t="shared" si="129"/>
        <v/>
      </c>
      <c r="AJ514" s="277" t="str">
        <f t="shared" si="130"/>
        <v/>
      </c>
      <c r="AK514" s="277" t="str">
        <f t="shared" si="131"/>
        <v/>
      </c>
      <c r="AL514" s="100"/>
      <c r="AT514" s="227" t="str">
        <f t="shared" si="132"/>
        <v/>
      </c>
      <c r="AU514" s="227" t="str">
        <f t="shared" si="133"/>
        <v/>
      </c>
      <c r="AW514" s="232">
        <f t="shared" si="134"/>
        <v>0</v>
      </c>
      <c r="AX514" s="232">
        <f t="shared" si="135"/>
        <v>0</v>
      </c>
      <c r="AY514" s="232">
        <f t="shared" si="136"/>
        <v>0</v>
      </c>
      <c r="AZ514" s="232">
        <f t="shared" si="137"/>
        <v>0</v>
      </c>
    </row>
    <row r="515" spans="1:52">
      <c r="A515" s="23" t="str">
        <f>C515&amp;"x"&amp;TEXT(COUNTIF(C$5:C514,C515)+1,0)</f>
        <v>x1</v>
      </c>
      <c r="B515" s="24" t="str">
        <f>D515&amp;"x"&amp;TEXT(COUNTIF(D$5:D514,D515)+1,0)</f>
        <v>x1</v>
      </c>
      <c r="C515" s="25"/>
      <c r="D515" s="25"/>
      <c r="E515" s="130"/>
      <c r="F515" s="25"/>
      <c r="G515" s="188"/>
      <c r="H515" s="188"/>
      <c r="I515" s="188"/>
      <c r="J515" s="156"/>
      <c r="K515" s="130"/>
      <c r="L515" s="26"/>
      <c r="M515" s="281" t="str">
        <f t="shared" si="122"/>
        <v>0</v>
      </c>
      <c r="N515" s="26"/>
      <c r="O515" s="186" t="str">
        <f t="shared" si="123"/>
        <v>0</v>
      </c>
      <c r="P515" s="26"/>
      <c r="Q515" s="26"/>
      <c r="R515" s="270"/>
      <c r="S515" s="282" t="str">
        <f t="shared" si="124"/>
        <v/>
      </c>
      <c r="T515" s="153"/>
      <c r="U515" s="27"/>
      <c r="V515" s="27"/>
      <c r="W515" s="271"/>
      <c r="X515" s="27"/>
      <c r="Y515" s="279"/>
      <c r="Z515" s="275" t="str">
        <f t="shared" si="125"/>
        <v/>
      </c>
      <c r="AA515" s="276"/>
      <c r="AB515" s="276"/>
      <c r="AC515" s="276"/>
      <c r="AD515" s="276"/>
      <c r="AE515" s="276"/>
      <c r="AF515" s="277" t="str">
        <f t="shared" si="126"/>
        <v>NCX19J3</v>
      </c>
      <c r="AG515" s="277" t="str">
        <f t="shared" si="127"/>
        <v>NCX19J3</v>
      </c>
      <c r="AH515" s="277" t="str">
        <f t="shared" si="128"/>
        <v/>
      </c>
      <c r="AI515" s="277" t="str">
        <f t="shared" si="129"/>
        <v/>
      </c>
      <c r="AJ515" s="277" t="str">
        <f t="shared" si="130"/>
        <v/>
      </c>
      <c r="AK515" s="277" t="str">
        <f t="shared" si="131"/>
        <v/>
      </c>
      <c r="AL515" s="100"/>
      <c r="AT515" s="227" t="str">
        <f t="shared" si="132"/>
        <v/>
      </c>
      <c r="AU515" s="227" t="str">
        <f t="shared" si="133"/>
        <v/>
      </c>
      <c r="AW515" s="232">
        <f t="shared" si="134"/>
        <v>0</v>
      </c>
      <c r="AX515" s="232">
        <f t="shared" si="135"/>
        <v>0</v>
      </c>
      <c r="AY515" s="232">
        <f t="shared" si="136"/>
        <v>0</v>
      </c>
      <c r="AZ515" s="232">
        <f t="shared" si="137"/>
        <v>0</v>
      </c>
    </row>
    <row r="516" spans="1:52">
      <c r="A516" s="23" t="str">
        <f>C516&amp;"x"&amp;TEXT(COUNTIF(C$5:C515,C516)+1,0)</f>
        <v>x1</v>
      </c>
      <c r="B516" s="24" t="str">
        <f>D516&amp;"x"&amp;TEXT(COUNTIF(D$5:D515,D516)+1,0)</f>
        <v>x1</v>
      </c>
      <c r="C516" s="25"/>
      <c r="D516" s="25"/>
      <c r="E516" s="130"/>
      <c r="F516" s="25"/>
      <c r="G516" s="188"/>
      <c r="H516" s="188"/>
      <c r="I516" s="188"/>
      <c r="J516" s="156"/>
      <c r="K516" s="130"/>
      <c r="L516" s="26"/>
      <c r="M516" s="281" t="str">
        <f t="shared" si="122"/>
        <v>0</v>
      </c>
      <c r="N516" s="26"/>
      <c r="O516" s="186" t="str">
        <f t="shared" si="123"/>
        <v>0</v>
      </c>
      <c r="P516" s="26"/>
      <c r="Q516" s="26"/>
      <c r="R516" s="270"/>
      <c r="S516" s="282" t="str">
        <f t="shared" si="124"/>
        <v/>
      </c>
      <c r="T516" s="153"/>
      <c r="U516" s="27"/>
      <c r="V516" s="27"/>
      <c r="W516" s="271"/>
      <c r="X516" s="27"/>
      <c r="Y516" s="279"/>
      <c r="Z516" s="275" t="str">
        <f t="shared" si="125"/>
        <v/>
      </c>
      <c r="AA516" s="276"/>
      <c r="AB516" s="276"/>
      <c r="AC516" s="276"/>
      <c r="AD516" s="276"/>
      <c r="AE516" s="276"/>
      <c r="AF516" s="277" t="str">
        <f t="shared" si="126"/>
        <v>NCX19J3</v>
      </c>
      <c r="AG516" s="277" t="str">
        <f t="shared" si="127"/>
        <v>NCX19J3</v>
      </c>
      <c r="AH516" s="277" t="str">
        <f t="shared" si="128"/>
        <v/>
      </c>
      <c r="AI516" s="277" t="str">
        <f t="shared" si="129"/>
        <v/>
      </c>
      <c r="AJ516" s="277" t="str">
        <f t="shared" si="130"/>
        <v/>
      </c>
      <c r="AK516" s="277" t="str">
        <f t="shared" si="131"/>
        <v/>
      </c>
      <c r="AL516" s="100"/>
      <c r="AT516" s="227" t="str">
        <f t="shared" si="132"/>
        <v/>
      </c>
      <c r="AU516" s="227" t="str">
        <f t="shared" si="133"/>
        <v/>
      </c>
      <c r="AW516" s="232">
        <f t="shared" si="134"/>
        <v>0</v>
      </c>
      <c r="AX516" s="232">
        <f t="shared" si="135"/>
        <v>0</v>
      </c>
      <c r="AY516" s="232">
        <f t="shared" si="136"/>
        <v>0</v>
      </c>
      <c r="AZ516" s="232">
        <f t="shared" si="137"/>
        <v>0</v>
      </c>
    </row>
    <row r="517" spans="1:52">
      <c r="A517" s="23" t="str">
        <f>C517&amp;"x"&amp;TEXT(COUNTIF(C$5:C516,C517)+1,0)</f>
        <v>x1</v>
      </c>
      <c r="B517" s="24" t="str">
        <f>D517&amp;"x"&amp;TEXT(COUNTIF(D$5:D516,D517)+1,0)</f>
        <v>x1</v>
      </c>
      <c r="C517" s="25"/>
      <c r="D517" s="25"/>
      <c r="E517" s="130"/>
      <c r="F517" s="25"/>
      <c r="G517" s="188"/>
      <c r="H517" s="188"/>
      <c r="I517" s="188"/>
      <c r="J517" s="156"/>
      <c r="K517" s="130"/>
      <c r="L517" s="26"/>
      <c r="M517" s="281" t="str">
        <f t="shared" ref="M517:M580" si="138">LEFT(L517&amp;"0",1)</f>
        <v>0</v>
      </c>
      <c r="N517" s="26"/>
      <c r="O517" s="186" t="str">
        <f t="shared" ref="O517:O580" si="139">LEFT(N517&amp;"0",1)</f>
        <v>0</v>
      </c>
      <c r="P517" s="26"/>
      <c r="Q517" s="26"/>
      <c r="R517" s="270"/>
      <c r="S517" s="282" t="str">
        <f t="shared" ref="S517:S580" si="140">IF(C517=0,"",C517)</f>
        <v/>
      </c>
      <c r="T517" s="153"/>
      <c r="U517" s="27"/>
      <c r="V517" s="27"/>
      <c r="W517" s="271"/>
      <c r="X517" s="27"/>
      <c r="Y517" s="279"/>
      <c r="Z517" s="275" t="str">
        <f t="shared" ref="Z517:Z580" si="141">lft(J517,Peildatum)</f>
        <v/>
      </c>
      <c r="AA517" s="276"/>
      <c r="AB517" s="276"/>
      <c r="AC517" s="276"/>
      <c r="AD517" s="276"/>
      <c r="AE517" s="276"/>
      <c r="AF517" s="277" t="str">
        <f t="shared" ref="AF517:AF580" si="142">IFERROR(VLOOKUP(M517,CbRc,2,0),"")</f>
        <v>NCX19J3</v>
      </c>
      <c r="AG517" s="277" t="str">
        <f t="shared" ref="AG517:AG580" si="143">IFERROR(VLOOKUP(O517,CbRc,2,0),"")</f>
        <v>NCX19J3</v>
      </c>
      <c r="AH517" s="277" t="str">
        <f t="shared" ref="AH517:AH580" si="144">IF(ISNA(VLOOKUP($AF517&amp;P517,IsTm1A,1,0)),"",P517)</f>
        <v/>
      </c>
      <c r="AI517" s="277" t="str">
        <f t="shared" ref="AI517:AI580" si="145">IF(ISNA(VLOOKUP($AF517&amp;Q517,IsTm2D,1,0)),"",Q517)</f>
        <v/>
      </c>
      <c r="AJ517" s="277" t="str">
        <f t="shared" ref="AJ517:AJ580" si="146">IF(ISNA(VLOOKUP($AF517&amp;R517,IsTm3G,1,0)),"",R517)</f>
        <v/>
      </c>
      <c r="AK517" s="277" t="str">
        <f t="shared" ref="AK517:AK580" si="147">IF(ISNA(VLOOKUP($AG517&amp;S517,IsTm4J,1,0)),"",S517)</f>
        <v/>
      </c>
      <c r="AL517" s="100"/>
      <c r="AT517" s="227" t="str">
        <f t="shared" ref="AT517:AT580" si="148">IF(C517="","",IFERROR(VLOOKUP(C517,AQ:AQ,1,0),"FOUT"))</f>
        <v/>
      </c>
      <c r="AU517" s="227" t="str">
        <f t="shared" ref="AU517:AU580" si="149">IF(D517="","",IFERROR(VLOOKUP(D517,AR:AR,1,0),"FOUT"))</f>
        <v/>
      </c>
      <c r="AW517" s="232">
        <f t="shared" ref="AW517:AW580" si="150">IF(OR(P517="",U517=""),0,SUMIFS(U$5:U$1004,$M$5:$M$1004,$M517,P$5:P$1004,P517))</f>
        <v>0</v>
      </c>
      <c r="AX517" s="232">
        <f t="shared" ref="AX517:AX580" si="151">IF(OR(Q517="",V517=""),0,SUMIFS(V$5:V$1004,$M$5:$M$1004,$M517,Q$5:Q$1004,Q517))</f>
        <v>0</v>
      </c>
      <c r="AY517" s="232">
        <f t="shared" ref="AY517:AY580" si="152">IF(OR(R517="",W517=""),0,SUMIFS(W$5:W$1004,$M$5:$M$1004,$M517,R$5:R$1004,R517))</f>
        <v>0</v>
      </c>
      <c r="AZ517" s="232">
        <f t="shared" ref="AZ517:AZ580" si="153">IF(OR(S517="",X517=""),0,SUMIFS(X$5:X$1004,$O$5:$O$1004,$O517,S$5:S$1004,S517))</f>
        <v>0</v>
      </c>
    </row>
    <row r="518" spans="1:52">
      <c r="A518" s="23" t="str">
        <f>C518&amp;"x"&amp;TEXT(COUNTIF(C$5:C517,C518)+1,0)</f>
        <v>x1</v>
      </c>
      <c r="B518" s="24" t="str">
        <f>D518&amp;"x"&amp;TEXT(COUNTIF(D$5:D517,D518)+1,0)</f>
        <v>x1</v>
      </c>
      <c r="C518" s="25"/>
      <c r="D518" s="25"/>
      <c r="E518" s="130"/>
      <c r="F518" s="25"/>
      <c r="G518" s="188"/>
      <c r="H518" s="188"/>
      <c r="I518" s="188"/>
      <c r="J518" s="156"/>
      <c r="K518" s="130"/>
      <c r="L518" s="26"/>
      <c r="M518" s="281" t="str">
        <f t="shared" si="138"/>
        <v>0</v>
      </c>
      <c r="N518" s="26"/>
      <c r="O518" s="186" t="str">
        <f t="shared" si="139"/>
        <v>0</v>
      </c>
      <c r="P518" s="26"/>
      <c r="Q518" s="26"/>
      <c r="R518" s="270"/>
      <c r="S518" s="282" t="str">
        <f t="shared" si="140"/>
        <v/>
      </c>
      <c r="T518" s="153"/>
      <c r="U518" s="27"/>
      <c r="V518" s="27"/>
      <c r="W518" s="271"/>
      <c r="X518" s="27"/>
      <c r="Y518" s="279"/>
      <c r="Z518" s="275" t="str">
        <f t="shared" si="141"/>
        <v/>
      </c>
      <c r="AA518" s="276"/>
      <c r="AB518" s="276"/>
      <c r="AC518" s="276"/>
      <c r="AD518" s="276"/>
      <c r="AE518" s="276"/>
      <c r="AF518" s="277" t="str">
        <f t="shared" si="142"/>
        <v>NCX19J3</v>
      </c>
      <c r="AG518" s="277" t="str">
        <f t="shared" si="143"/>
        <v>NCX19J3</v>
      </c>
      <c r="AH518" s="277" t="str">
        <f t="shared" si="144"/>
        <v/>
      </c>
      <c r="AI518" s="277" t="str">
        <f t="shared" si="145"/>
        <v/>
      </c>
      <c r="AJ518" s="277" t="str">
        <f t="shared" si="146"/>
        <v/>
      </c>
      <c r="AK518" s="277" t="str">
        <f t="shared" si="147"/>
        <v/>
      </c>
      <c r="AL518" s="100"/>
      <c r="AT518" s="227" t="str">
        <f t="shared" si="148"/>
        <v/>
      </c>
      <c r="AU518" s="227" t="str">
        <f t="shared" si="149"/>
        <v/>
      </c>
      <c r="AW518" s="232">
        <f t="shared" si="150"/>
        <v>0</v>
      </c>
      <c r="AX518" s="232">
        <f t="shared" si="151"/>
        <v>0</v>
      </c>
      <c r="AY518" s="232">
        <f t="shared" si="152"/>
        <v>0</v>
      </c>
      <c r="AZ518" s="232">
        <f t="shared" si="153"/>
        <v>0</v>
      </c>
    </row>
    <row r="519" spans="1:52">
      <c r="A519" s="23" t="str">
        <f>C519&amp;"x"&amp;TEXT(COUNTIF(C$5:C518,C519)+1,0)</f>
        <v>x1</v>
      </c>
      <c r="B519" s="24" t="str">
        <f>D519&amp;"x"&amp;TEXT(COUNTIF(D$5:D518,D519)+1,0)</f>
        <v>x1</v>
      </c>
      <c r="C519" s="25"/>
      <c r="D519" s="25"/>
      <c r="E519" s="130"/>
      <c r="F519" s="25"/>
      <c r="G519" s="188"/>
      <c r="H519" s="188"/>
      <c r="I519" s="188"/>
      <c r="J519" s="156"/>
      <c r="K519" s="130"/>
      <c r="L519" s="26"/>
      <c r="M519" s="281" t="str">
        <f t="shared" si="138"/>
        <v>0</v>
      </c>
      <c r="N519" s="26"/>
      <c r="O519" s="186" t="str">
        <f t="shared" si="139"/>
        <v>0</v>
      </c>
      <c r="P519" s="26"/>
      <c r="Q519" s="26"/>
      <c r="R519" s="270"/>
      <c r="S519" s="282" t="str">
        <f t="shared" si="140"/>
        <v/>
      </c>
      <c r="T519" s="153"/>
      <c r="U519" s="27"/>
      <c r="V519" s="27"/>
      <c r="W519" s="271"/>
      <c r="X519" s="27"/>
      <c r="Y519" s="279"/>
      <c r="Z519" s="275" t="str">
        <f t="shared" si="141"/>
        <v/>
      </c>
      <c r="AA519" s="276"/>
      <c r="AB519" s="276"/>
      <c r="AC519" s="276"/>
      <c r="AD519" s="276"/>
      <c r="AE519" s="276"/>
      <c r="AF519" s="277" t="str">
        <f t="shared" si="142"/>
        <v>NCX19J3</v>
      </c>
      <c r="AG519" s="277" t="str">
        <f t="shared" si="143"/>
        <v>NCX19J3</v>
      </c>
      <c r="AH519" s="277" t="str">
        <f t="shared" si="144"/>
        <v/>
      </c>
      <c r="AI519" s="277" t="str">
        <f t="shared" si="145"/>
        <v/>
      </c>
      <c r="AJ519" s="277" t="str">
        <f t="shared" si="146"/>
        <v/>
      </c>
      <c r="AK519" s="277" t="str">
        <f t="shared" si="147"/>
        <v/>
      </c>
      <c r="AL519" s="100"/>
      <c r="AT519" s="227" t="str">
        <f t="shared" si="148"/>
        <v/>
      </c>
      <c r="AU519" s="227" t="str">
        <f t="shared" si="149"/>
        <v/>
      </c>
      <c r="AW519" s="232">
        <f t="shared" si="150"/>
        <v>0</v>
      </c>
      <c r="AX519" s="232">
        <f t="shared" si="151"/>
        <v>0</v>
      </c>
      <c r="AY519" s="232">
        <f t="shared" si="152"/>
        <v>0</v>
      </c>
      <c r="AZ519" s="232">
        <f t="shared" si="153"/>
        <v>0</v>
      </c>
    </row>
    <row r="520" spans="1:52">
      <c r="A520" s="23" t="str">
        <f>C520&amp;"x"&amp;TEXT(COUNTIF(C$5:C519,C520)+1,0)</f>
        <v>x1</v>
      </c>
      <c r="B520" s="24" t="str">
        <f>D520&amp;"x"&amp;TEXT(COUNTIF(D$5:D519,D520)+1,0)</f>
        <v>x1</v>
      </c>
      <c r="C520" s="25"/>
      <c r="D520" s="25"/>
      <c r="E520" s="130"/>
      <c r="F520" s="25"/>
      <c r="G520" s="188"/>
      <c r="H520" s="188"/>
      <c r="I520" s="188"/>
      <c r="J520" s="156"/>
      <c r="K520" s="130"/>
      <c r="L520" s="26"/>
      <c r="M520" s="281" t="str">
        <f t="shared" si="138"/>
        <v>0</v>
      </c>
      <c r="N520" s="26"/>
      <c r="O520" s="186" t="str">
        <f t="shared" si="139"/>
        <v>0</v>
      </c>
      <c r="P520" s="26"/>
      <c r="Q520" s="26"/>
      <c r="R520" s="270"/>
      <c r="S520" s="282" t="str">
        <f t="shared" si="140"/>
        <v/>
      </c>
      <c r="T520" s="153"/>
      <c r="U520" s="27"/>
      <c r="V520" s="27"/>
      <c r="W520" s="271"/>
      <c r="X520" s="27"/>
      <c r="Y520" s="279"/>
      <c r="Z520" s="275" t="str">
        <f t="shared" si="141"/>
        <v/>
      </c>
      <c r="AA520" s="276"/>
      <c r="AB520" s="276"/>
      <c r="AC520" s="276"/>
      <c r="AD520" s="276"/>
      <c r="AE520" s="276"/>
      <c r="AF520" s="277" t="str">
        <f t="shared" si="142"/>
        <v>NCX19J3</v>
      </c>
      <c r="AG520" s="277" t="str">
        <f t="shared" si="143"/>
        <v>NCX19J3</v>
      </c>
      <c r="AH520" s="277" t="str">
        <f t="shared" si="144"/>
        <v/>
      </c>
      <c r="AI520" s="277" t="str">
        <f t="shared" si="145"/>
        <v/>
      </c>
      <c r="AJ520" s="277" t="str">
        <f t="shared" si="146"/>
        <v/>
      </c>
      <c r="AK520" s="277" t="str">
        <f t="shared" si="147"/>
        <v/>
      </c>
      <c r="AL520" s="100"/>
      <c r="AT520" s="227" t="str">
        <f t="shared" si="148"/>
        <v/>
      </c>
      <c r="AU520" s="227" t="str">
        <f t="shared" si="149"/>
        <v/>
      </c>
      <c r="AW520" s="232">
        <f t="shared" si="150"/>
        <v>0</v>
      </c>
      <c r="AX520" s="232">
        <f t="shared" si="151"/>
        <v>0</v>
      </c>
      <c r="AY520" s="232">
        <f t="shared" si="152"/>
        <v>0</v>
      </c>
      <c r="AZ520" s="232">
        <f t="shared" si="153"/>
        <v>0</v>
      </c>
    </row>
    <row r="521" spans="1:52">
      <c r="A521" s="23" t="str">
        <f>C521&amp;"x"&amp;TEXT(COUNTIF(C$5:C520,C521)+1,0)</f>
        <v>x1</v>
      </c>
      <c r="B521" s="24" t="str">
        <f>D521&amp;"x"&amp;TEXT(COUNTIF(D$5:D520,D521)+1,0)</f>
        <v>x1</v>
      </c>
      <c r="C521" s="25"/>
      <c r="D521" s="25"/>
      <c r="E521" s="130"/>
      <c r="F521" s="25"/>
      <c r="G521" s="188"/>
      <c r="H521" s="188"/>
      <c r="I521" s="188"/>
      <c r="J521" s="156"/>
      <c r="K521" s="130"/>
      <c r="L521" s="26"/>
      <c r="M521" s="281" t="str">
        <f t="shared" si="138"/>
        <v>0</v>
      </c>
      <c r="N521" s="26"/>
      <c r="O521" s="186" t="str">
        <f t="shared" si="139"/>
        <v>0</v>
      </c>
      <c r="P521" s="26"/>
      <c r="Q521" s="26"/>
      <c r="R521" s="270"/>
      <c r="S521" s="282" t="str">
        <f t="shared" si="140"/>
        <v/>
      </c>
      <c r="T521" s="153"/>
      <c r="U521" s="27"/>
      <c r="V521" s="27"/>
      <c r="W521" s="271"/>
      <c r="X521" s="27"/>
      <c r="Y521" s="279"/>
      <c r="Z521" s="275" t="str">
        <f t="shared" si="141"/>
        <v/>
      </c>
      <c r="AA521" s="276"/>
      <c r="AB521" s="276"/>
      <c r="AC521" s="276"/>
      <c r="AD521" s="276"/>
      <c r="AE521" s="276"/>
      <c r="AF521" s="277" t="str">
        <f t="shared" si="142"/>
        <v>NCX19J3</v>
      </c>
      <c r="AG521" s="277" t="str">
        <f t="shared" si="143"/>
        <v>NCX19J3</v>
      </c>
      <c r="AH521" s="277" t="str">
        <f t="shared" si="144"/>
        <v/>
      </c>
      <c r="AI521" s="277" t="str">
        <f t="shared" si="145"/>
        <v/>
      </c>
      <c r="AJ521" s="277" t="str">
        <f t="shared" si="146"/>
        <v/>
      </c>
      <c r="AK521" s="277" t="str">
        <f t="shared" si="147"/>
        <v/>
      </c>
      <c r="AL521" s="100"/>
      <c r="AT521" s="227" t="str">
        <f t="shared" si="148"/>
        <v/>
      </c>
      <c r="AU521" s="227" t="str">
        <f t="shared" si="149"/>
        <v/>
      </c>
      <c r="AW521" s="232">
        <f t="shared" si="150"/>
        <v>0</v>
      </c>
      <c r="AX521" s="232">
        <f t="shared" si="151"/>
        <v>0</v>
      </c>
      <c r="AY521" s="232">
        <f t="shared" si="152"/>
        <v>0</v>
      </c>
      <c r="AZ521" s="232">
        <f t="shared" si="153"/>
        <v>0</v>
      </c>
    </row>
    <row r="522" spans="1:52">
      <c r="A522" s="23" t="str">
        <f>C522&amp;"x"&amp;TEXT(COUNTIF(C$5:C521,C522)+1,0)</f>
        <v>x1</v>
      </c>
      <c r="B522" s="24" t="str">
        <f>D522&amp;"x"&amp;TEXT(COUNTIF(D$5:D521,D522)+1,0)</f>
        <v>x1</v>
      </c>
      <c r="C522" s="25"/>
      <c r="D522" s="25"/>
      <c r="E522" s="130"/>
      <c r="F522" s="25"/>
      <c r="G522" s="188"/>
      <c r="H522" s="188"/>
      <c r="I522" s="188"/>
      <c r="J522" s="156"/>
      <c r="K522" s="130"/>
      <c r="L522" s="26"/>
      <c r="M522" s="281" t="str">
        <f t="shared" si="138"/>
        <v>0</v>
      </c>
      <c r="N522" s="26"/>
      <c r="O522" s="186" t="str">
        <f t="shared" si="139"/>
        <v>0</v>
      </c>
      <c r="P522" s="26"/>
      <c r="Q522" s="26"/>
      <c r="R522" s="270"/>
      <c r="S522" s="282" t="str">
        <f t="shared" si="140"/>
        <v/>
      </c>
      <c r="T522" s="153"/>
      <c r="U522" s="27"/>
      <c r="V522" s="27"/>
      <c r="W522" s="271"/>
      <c r="X522" s="27"/>
      <c r="Y522" s="279"/>
      <c r="Z522" s="275" t="str">
        <f t="shared" si="141"/>
        <v/>
      </c>
      <c r="AA522" s="276"/>
      <c r="AB522" s="276"/>
      <c r="AC522" s="276"/>
      <c r="AD522" s="276"/>
      <c r="AE522" s="276"/>
      <c r="AF522" s="277" t="str">
        <f t="shared" si="142"/>
        <v>NCX19J3</v>
      </c>
      <c r="AG522" s="277" t="str">
        <f t="shared" si="143"/>
        <v>NCX19J3</v>
      </c>
      <c r="AH522" s="277" t="str">
        <f t="shared" si="144"/>
        <v/>
      </c>
      <c r="AI522" s="277" t="str">
        <f t="shared" si="145"/>
        <v/>
      </c>
      <c r="AJ522" s="277" t="str">
        <f t="shared" si="146"/>
        <v/>
      </c>
      <c r="AK522" s="277" t="str">
        <f t="shared" si="147"/>
        <v/>
      </c>
      <c r="AL522" s="100"/>
      <c r="AT522" s="227" t="str">
        <f t="shared" si="148"/>
        <v/>
      </c>
      <c r="AU522" s="227" t="str">
        <f t="shared" si="149"/>
        <v/>
      </c>
      <c r="AW522" s="232">
        <f t="shared" si="150"/>
        <v>0</v>
      </c>
      <c r="AX522" s="232">
        <f t="shared" si="151"/>
        <v>0</v>
      </c>
      <c r="AY522" s="232">
        <f t="shared" si="152"/>
        <v>0</v>
      </c>
      <c r="AZ522" s="232">
        <f t="shared" si="153"/>
        <v>0</v>
      </c>
    </row>
    <row r="523" spans="1:52">
      <c r="A523" s="23" t="str">
        <f>C523&amp;"x"&amp;TEXT(COUNTIF(C$5:C522,C523)+1,0)</f>
        <v>x1</v>
      </c>
      <c r="B523" s="24" t="str">
        <f>D523&amp;"x"&amp;TEXT(COUNTIF(D$5:D522,D523)+1,0)</f>
        <v>x1</v>
      </c>
      <c r="C523" s="25"/>
      <c r="D523" s="25"/>
      <c r="E523" s="130"/>
      <c r="F523" s="25"/>
      <c r="G523" s="188"/>
      <c r="H523" s="188"/>
      <c r="I523" s="188"/>
      <c r="J523" s="156"/>
      <c r="K523" s="130"/>
      <c r="L523" s="26"/>
      <c r="M523" s="281" t="str">
        <f t="shared" si="138"/>
        <v>0</v>
      </c>
      <c r="N523" s="26"/>
      <c r="O523" s="186" t="str">
        <f t="shared" si="139"/>
        <v>0</v>
      </c>
      <c r="P523" s="26"/>
      <c r="Q523" s="26"/>
      <c r="R523" s="270"/>
      <c r="S523" s="282" t="str">
        <f t="shared" si="140"/>
        <v/>
      </c>
      <c r="T523" s="153"/>
      <c r="U523" s="27"/>
      <c r="V523" s="27"/>
      <c r="W523" s="271"/>
      <c r="X523" s="27"/>
      <c r="Y523" s="279"/>
      <c r="Z523" s="275" t="str">
        <f t="shared" si="141"/>
        <v/>
      </c>
      <c r="AA523" s="276"/>
      <c r="AB523" s="276"/>
      <c r="AC523" s="276"/>
      <c r="AD523" s="276"/>
      <c r="AE523" s="276"/>
      <c r="AF523" s="277" t="str">
        <f t="shared" si="142"/>
        <v>NCX19J3</v>
      </c>
      <c r="AG523" s="277" t="str">
        <f t="shared" si="143"/>
        <v>NCX19J3</v>
      </c>
      <c r="AH523" s="277" t="str">
        <f t="shared" si="144"/>
        <v/>
      </c>
      <c r="AI523" s="277" t="str">
        <f t="shared" si="145"/>
        <v/>
      </c>
      <c r="AJ523" s="277" t="str">
        <f t="shared" si="146"/>
        <v/>
      </c>
      <c r="AK523" s="277" t="str">
        <f t="shared" si="147"/>
        <v/>
      </c>
      <c r="AL523" s="100"/>
      <c r="AT523" s="227" t="str">
        <f t="shared" si="148"/>
        <v/>
      </c>
      <c r="AU523" s="227" t="str">
        <f t="shared" si="149"/>
        <v/>
      </c>
      <c r="AW523" s="232">
        <f t="shared" si="150"/>
        <v>0</v>
      </c>
      <c r="AX523" s="232">
        <f t="shared" si="151"/>
        <v>0</v>
      </c>
      <c r="AY523" s="232">
        <f t="shared" si="152"/>
        <v>0</v>
      </c>
      <c r="AZ523" s="232">
        <f t="shared" si="153"/>
        <v>0</v>
      </c>
    </row>
    <row r="524" spans="1:52">
      <c r="A524" s="23" t="str">
        <f>C524&amp;"x"&amp;TEXT(COUNTIF(C$5:C523,C524)+1,0)</f>
        <v>x1</v>
      </c>
      <c r="B524" s="24" t="str">
        <f>D524&amp;"x"&amp;TEXT(COUNTIF(D$5:D523,D524)+1,0)</f>
        <v>x1</v>
      </c>
      <c r="C524" s="25"/>
      <c r="D524" s="25"/>
      <c r="E524" s="130"/>
      <c r="F524" s="25"/>
      <c r="G524" s="188"/>
      <c r="H524" s="188"/>
      <c r="I524" s="188"/>
      <c r="J524" s="156"/>
      <c r="K524" s="130"/>
      <c r="L524" s="26"/>
      <c r="M524" s="281" t="str">
        <f t="shared" si="138"/>
        <v>0</v>
      </c>
      <c r="N524" s="26"/>
      <c r="O524" s="186" t="str">
        <f t="shared" si="139"/>
        <v>0</v>
      </c>
      <c r="P524" s="26"/>
      <c r="Q524" s="26"/>
      <c r="R524" s="270"/>
      <c r="S524" s="282" t="str">
        <f t="shared" si="140"/>
        <v/>
      </c>
      <c r="T524" s="153"/>
      <c r="U524" s="27"/>
      <c r="V524" s="27"/>
      <c r="W524" s="271"/>
      <c r="X524" s="27"/>
      <c r="Y524" s="279"/>
      <c r="Z524" s="275" t="str">
        <f t="shared" si="141"/>
        <v/>
      </c>
      <c r="AA524" s="276"/>
      <c r="AB524" s="276"/>
      <c r="AC524" s="276"/>
      <c r="AD524" s="276"/>
      <c r="AE524" s="276"/>
      <c r="AF524" s="277" t="str">
        <f t="shared" si="142"/>
        <v>NCX19J3</v>
      </c>
      <c r="AG524" s="277" t="str">
        <f t="shared" si="143"/>
        <v>NCX19J3</v>
      </c>
      <c r="AH524" s="277" t="str">
        <f t="shared" si="144"/>
        <v/>
      </c>
      <c r="AI524" s="277" t="str">
        <f t="shared" si="145"/>
        <v/>
      </c>
      <c r="AJ524" s="277" t="str">
        <f t="shared" si="146"/>
        <v/>
      </c>
      <c r="AK524" s="277" t="str">
        <f t="shared" si="147"/>
        <v/>
      </c>
      <c r="AL524" s="100"/>
      <c r="AT524" s="227" t="str">
        <f t="shared" si="148"/>
        <v/>
      </c>
      <c r="AU524" s="227" t="str">
        <f t="shared" si="149"/>
        <v/>
      </c>
      <c r="AW524" s="232">
        <f t="shared" si="150"/>
        <v>0</v>
      </c>
      <c r="AX524" s="232">
        <f t="shared" si="151"/>
        <v>0</v>
      </c>
      <c r="AY524" s="232">
        <f t="shared" si="152"/>
        <v>0</v>
      </c>
      <c r="AZ524" s="232">
        <f t="shared" si="153"/>
        <v>0</v>
      </c>
    </row>
    <row r="525" spans="1:52">
      <c r="A525" s="23" t="str">
        <f>C525&amp;"x"&amp;TEXT(COUNTIF(C$5:C524,C525)+1,0)</f>
        <v>x1</v>
      </c>
      <c r="B525" s="24" t="str">
        <f>D525&amp;"x"&amp;TEXT(COUNTIF(D$5:D524,D525)+1,0)</f>
        <v>x1</v>
      </c>
      <c r="C525" s="25"/>
      <c r="D525" s="25"/>
      <c r="E525" s="130"/>
      <c r="F525" s="25"/>
      <c r="G525" s="188"/>
      <c r="H525" s="188"/>
      <c r="I525" s="188"/>
      <c r="J525" s="156"/>
      <c r="K525" s="130"/>
      <c r="L525" s="26"/>
      <c r="M525" s="281" t="str">
        <f t="shared" si="138"/>
        <v>0</v>
      </c>
      <c r="N525" s="26"/>
      <c r="O525" s="186" t="str">
        <f t="shared" si="139"/>
        <v>0</v>
      </c>
      <c r="P525" s="26"/>
      <c r="Q525" s="26"/>
      <c r="R525" s="270"/>
      <c r="S525" s="282" t="str">
        <f t="shared" si="140"/>
        <v/>
      </c>
      <c r="T525" s="153"/>
      <c r="U525" s="27"/>
      <c r="V525" s="27"/>
      <c r="W525" s="271"/>
      <c r="X525" s="27"/>
      <c r="Y525" s="279"/>
      <c r="Z525" s="275" t="str">
        <f t="shared" si="141"/>
        <v/>
      </c>
      <c r="AA525" s="276"/>
      <c r="AB525" s="276"/>
      <c r="AC525" s="276"/>
      <c r="AD525" s="276"/>
      <c r="AE525" s="276"/>
      <c r="AF525" s="277" t="str">
        <f t="shared" si="142"/>
        <v>NCX19J3</v>
      </c>
      <c r="AG525" s="277" t="str">
        <f t="shared" si="143"/>
        <v>NCX19J3</v>
      </c>
      <c r="AH525" s="277" t="str">
        <f t="shared" si="144"/>
        <v/>
      </c>
      <c r="AI525" s="277" t="str">
        <f t="shared" si="145"/>
        <v/>
      </c>
      <c r="AJ525" s="277" t="str">
        <f t="shared" si="146"/>
        <v/>
      </c>
      <c r="AK525" s="277" t="str">
        <f t="shared" si="147"/>
        <v/>
      </c>
      <c r="AL525" s="100"/>
      <c r="AT525" s="227" t="str">
        <f t="shared" si="148"/>
        <v/>
      </c>
      <c r="AU525" s="227" t="str">
        <f t="shared" si="149"/>
        <v/>
      </c>
      <c r="AW525" s="232">
        <f t="shared" si="150"/>
        <v>0</v>
      </c>
      <c r="AX525" s="232">
        <f t="shared" si="151"/>
        <v>0</v>
      </c>
      <c r="AY525" s="232">
        <f t="shared" si="152"/>
        <v>0</v>
      </c>
      <c r="AZ525" s="232">
        <f t="shared" si="153"/>
        <v>0</v>
      </c>
    </row>
    <row r="526" spans="1:52">
      <c r="A526" s="23" t="str">
        <f>C526&amp;"x"&amp;TEXT(COUNTIF(C$5:C525,C526)+1,0)</f>
        <v>x1</v>
      </c>
      <c r="B526" s="24" t="str">
        <f>D526&amp;"x"&amp;TEXT(COUNTIF(D$5:D525,D526)+1,0)</f>
        <v>x1</v>
      </c>
      <c r="C526" s="25"/>
      <c r="D526" s="25"/>
      <c r="E526" s="130"/>
      <c r="F526" s="25"/>
      <c r="G526" s="188"/>
      <c r="H526" s="188"/>
      <c r="I526" s="188"/>
      <c r="J526" s="156"/>
      <c r="K526" s="130"/>
      <c r="L526" s="26"/>
      <c r="M526" s="281" t="str">
        <f t="shared" si="138"/>
        <v>0</v>
      </c>
      <c r="N526" s="26"/>
      <c r="O526" s="186" t="str">
        <f t="shared" si="139"/>
        <v>0</v>
      </c>
      <c r="P526" s="26"/>
      <c r="Q526" s="26"/>
      <c r="R526" s="270"/>
      <c r="S526" s="282" t="str">
        <f t="shared" si="140"/>
        <v/>
      </c>
      <c r="T526" s="153"/>
      <c r="U526" s="27"/>
      <c r="V526" s="27"/>
      <c r="W526" s="271"/>
      <c r="X526" s="27"/>
      <c r="Y526" s="279"/>
      <c r="Z526" s="275" t="str">
        <f t="shared" si="141"/>
        <v/>
      </c>
      <c r="AA526" s="276"/>
      <c r="AB526" s="276"/>
      <c r="AC526" s="276"/>
      <c r="AD526" s="276"/>
      <c r="AE526" s="276"/>
      <c r="AF526" s="277" t="str">
        <f t="shared" si="142"/>
        <v>NCX19J3</v>
      </c>
      <c r="AG526" s="277" t="str">
        <f t="shared" si="143"/>
        <v>NCX19J3</v>
      </c>
      <c r="AH526" s="277" t="str">
        <f t="shared" si="144"/>
        <v/>
      </c>
      <c r="AI526" s="277" t="str">
        <f t="shared" si="145"/>
        <v/>
      </c>
      <c r="AJ526" s="277" t="str">
        <f t="shared" si="146"/>
        <v/>
      </c>
      <c r="AK526" s="277" t="str">
        <f t="shared" si="147"/>
        <v/>
      </c>
      <c r="AL526" s="100"/>
      <c r="AT526" s="227" t="str">
        <f t="shared" si="148"/>
        <v/>
      </c>
      <c r="AU526" s="227" t="str">
        <f t="shared" si="149"/>
        <v/>
      </c>
      <c r="AW526" s="232">
        <f t="shared" si="150"/>
        <v>0</v>
      </c>
      <c r="AX526" s="232">
        <f t="shared" si="151"/>
        <v>0</v>
      </c>
      <c r="AY526" s="232">
        <f t="shared" si="152"/>
        <v>0</v>
      </c>
      <c r="AZ526" s="232">
        <f t="shared" si="153"/>
        <v>0</v>
      </c>
    </row>
    <row r="527" spans="1:52">
      <c r="A527" s="23" t="str">
        <f>C527&amp;"x"&amp;TEXT(COUNTIF(C$5:C526,C527)+1,0)</f>
        <v>x1</v>
      </c>
      <c r="B527" s="24" t="str">
        <f>D527&amp;"x"&amp;TEXT(COUNTIF(D$5:D526,D527)+1,0)</f>
        <v>x1</v>
      </c>
      <c r="C527" s="25"/>
      <c r="D527" s="25"/>
      <c r="E527" s="130"/>
      <c r="F527" s="25"/>
      <c r="G527" s="188"/>
      <c r="H527" s="188"/>
      <c r="I527" s="188"/>
      <c r="J527" s="156"/>
      <c r="K527" s="130"/>
      <c r="L527" s="26"/>
      <c r="M527" s="281" t="str">
        <f t="shared" si="138"/>
        <v>0</v>
      </c>
      <c r="N527" s="26"/>
      <c r="O527" s="186" t="str">
        <f t="shared" si="139"/>
        <v>0</v>
      </c>
      <c r="P527" s="26"/>
      <c r="Q527" s="26"/>
      <c r="R527" s="270"/>
      <c r="S527" s="282" t="str">
        <f t="shared" si="140"/>
        <v/>
      </c>
      <c r="T527" s="153"/>
      <c r="U527" s="27"/>
      <c r="V527" s="27"/>
      <c r="W527" s="271"/>
      <c r="X527" s="27"/>
      <c r="Y527" s="279"/>
      <c r="Z527" s="275" t="str">
        <f t="shared" si="141"/>
        <v/>
      </c>
      <c r="AA527" s="276"/>
      <c r="AB527" s="276"/>
      <c r="AC527" s="276"/>
      <c r="AD527" s="276"/>
      <c r="AE527" s="276"/>
      <c r="AF527" s="277" t="str">
        <f t="shared" si="142"/>
        <v>NCX19J3</v>
      </c>
      <c r="AG527" s="277" t="str">
        <f t="shared" si="143"/>
        <v>NCX19J3</v>
      </c>
      <c r="AH527" s="277" t="str">
        <f t="shared" si="144"/>
        <v/>
      </c>
      <c r="AI527" s="277" t="str">
        <f t="shared" si="145"/>
        <v/>
      </c>
      <c r="AJ527" s="277" t="str">
        <f t="shared" si="146"/>
        <v/>
      </c>
      <c r="AK527" s="277" t="str">
        <f t="shared" si="147"/>
        <v/>
      </c>
      <c r="AL527" s="100"/>
      <c r="AT527" s="227" t="str">
        <f t="shared" si="148"/>
        <v/>
      </c>
      <c r="AU527" s="227" t="str">
        <f t="shared" si="149"/>
        <v/>
      </c>
      <c r="AW527" s="232">
        <f t="shared" si="150"/>
        <v>0</v>
      </c>
      <c r="AX527" s="232">
        <f t="shared" si="151"/>
        <v>0</v>
      </c>
      <c r="AY527" s="232">
        <f t="shared" si="152"/>
        <v>0</v>
      </c>
      <c r="AZ527" s="232">
        <f t="shared" si="153"/>
        <v>0</v>
      </c>
    </row>
    <row r="528" spans="1:52">
      <c r="A528" s="23" t="str">
        <f>C528&amp;"x"&amp;TEXT(COUNTIF(C$5:C527,C528)+1,0)</f>
        <v>x1</v>
      </c>
      <c r="B528" s="24" t="str">
        <f>D528&amp;"x"&amp;TEXT(COUNTIF(D$5:D527,D528)+1,0)</f>
        <v>x1</v>
      </c>
      <c r="C528" s="25"/>
      <c r="D528" s="25"/>
      <c r="E528" s="130"/>
      <c r="F528" s="25"/>
      <c r="G528" s="188"/>
      <c r="H528" s="188"/>
      <c r="I528" s="188"/>
      <c r="J528" s="156"/>
      <c r="K528" s="130"/>
      <c r="L528" s="26"/>
      <c r="M528" s="281" t="str">
        <f t="shared" si="138"/>
        <v>0</v>
      </c>
      <c r="N528" s="26"/>
      <c r="O528" s="186" t="str">
        <f t="shared" si="139"/>
        <v>0</v>
      </c>
      <c r="P528" s="26"/>
      <c r="Q528" s="26"/>
      <c r="R528" s="270"/>
      <c r="S528" s="282" t="str">
        <f t="shared" si="140"/>
        <v/>
      </c>
      <c r="T528" s="153"/>
      <c r="U528" s="27"/>
      <c r="V528" s="27"/>
      <c r="W528" s="271"/>
      <c r="X528" s="27"/>
      <c r="Y528" s="279"/>
      <c r="Z528" s="275" t="str">
        <f t="shared" si="141"/>
        <v/>
      </c>
      <c r="AA528" s="276"/>
      <c r="AB528" s="276"/>
      <c r="AC528" s="276"/>
      <c r="AD528" s="276"/>
      <c r="AE528" s="276"/>
      <c r="AF528" s="277" t="str">
        <f t="shared" si="142"/>
        <v>NCX19J3</v>
      </c>
      <c r="AG528" s="277" t="str">
        <f t="shared" si="143"/>
        <v>NCX19J3</v>
      </c>
      <c r="AH528" s="277" t="str">
        <f t="shared" si="144"/>
        <v/>
      </c>
      <c r="AI528" s="277" t="str">
        <f t="shared" si="145"/>
        <v/>
      </c>
      <c r="AJ528" s="277" t="str">
        <f t="shared" si="146"/>
        <v/>
      </c>
      <c r="AK528" s="277" t="str">
        <f t="shared" si="147"/>
        <v/>
      </c>
      <c r="AL528" s="100"/>
      <c r="AT528" s="227" t="str">
        <f t="shared" si="148"/>
        <v/>
      </c>
      <c r="AU528" s="227" t="str">
        <f t="shared" si="149"/>
        <v/>
      </c>
      <c r="AW528" s="232">
        <f t="shared" si="150"/>
        <v>0</v>
      </c>
      <c r="AX528" s="232">
        <f t="shared" si="151"/>
        <v>0</v>
      </c>
      <c r="AY528" s="232">
        <f t="shared" si="152"/>
        <v>0</v>
      </c>
      <c r="AZ528" s="232">
        <f t="shared" si="153"/>
        <v>0</v>
      </c>
    </row>
    <row r="529" spans="1:52">
      <c r="A529" s="23" t="str">
        <f>C529&amp;"x"&amp;TEXT(COUNTIF(C$5:C528,C529)+1,0)</f>
        <v>x1</v>
      </c>
      <c r="B529" s="24" t="str">
        <f>D529&amp;"x"&amp;TEXT(COUNTIF(D$5:D528,D529)+1,0)</f>
        <v>x1</v>
      </c>
      <c r="C529" s="25"/>
      <c r="D529" s="25"/>
      <c r="E529" s="130"/>
      <c r="F529" s="25"/>
      <c r="G529" s="188"/>
      <c r="H529" s="188"/>
      <c r="I529" s="188"/>
      <c r="J529" s="156"/>
      <c r="K529" s="130"/>
      <c r="L529" s="26"/>
      <c r="M529" s="281" t="str">
        <f t="shared" si="138"/>
        <v>0</v>
      </c>
      <c r="N529" s="26"/>
      <c r="O529" s="186" t="str">
        <f t="shared" si="139"/>
        <v>0</v>
      </c>
      <c r="P529" s="26"/>
      <c r="Q529" s="26"/>
      <c r="R529" s="270"/>
      <c r="S529" s="282" t="str">
        <f t="shared" si="140"/>
        <v/>
      </c>
      <c r="T529" s="153"/>
      <c r="U529" s="27"/>
      <c r="V529" s="27"/>
      <c r="W529" s="271"/>
      <c r="X529" s="27"/>
      <c r="Y529" s="279"/>
      <c r="Z529" s="275" t="str">
        <f t="shared" si="141"/>
        <v/>
      </c>
      <c r="AA529" s="276"/>
      <c r="AB529" s="276"/>
      <c r="AC529" s="276"/>
      <c r="AD529" s="276"/>
      <c r="AE529" s="276"/>
      <c r="AF529" s="277" t="str">
        <f t="shared" si="142"/>
        <v>NCX19J3</v>
      </c>
      <c r="AG529" s="277" t="str">
        <f t="shared" si="143"/>
        <v>NCX19J3</v>
      </c>
      <c r="AH529" s="277" t="str">
        <f t="shared" si="144"/>
        <v/>
      </c>
      <c r="AI529" s="277" t="str">
        <f t="shared" si="145"/>
        <v/>
      </c>
      <c r="AJ529" s="277" t="str">
        <f t="shared" si="146"/>
        <v/>
      </c>
      <c r="AK529" s="277" t="str">
        <f t="shared" si="147"/>
        <v/>
      </c>
      <c r="AL529" s="100"/>
      <c r="AT529" s="227" t="str">
        <f t="shared" si="148"/>
        <v/>
      </c>
      <c r="AU529" s="227" t="str">
        <f t="shared" si="149"/>
        <v/>
      </c>
      <c r="AW529" s="232">
        <f t="shared" si="150"/>
        <v>0</v>
      </c>
      <c r="AX529" s="232">
        <f t="shared" si="151"/>
        <v>0</v>
      </c>
      <c r="AY529" s="232">
        <f t="shared" si="152"/>
        <v>0</v>
      </c>
      <c r="AZ529" s="232">
        <f t="shared" si="153"/>
        <v>0</v>
      </c>
    </row>
    <row r="530" spans="1:52">
      <c r="A530" s="23" t="str">
        <f>C530&amp;"x"&amp;TEXT(COUNTIF(C$5:C529,C530)+1,0)</f>
        <v>x1</v>
      </c>
      <c r="B530" s="24" t="str">
        <f>D530&amp;"x"&amp;TEXT(COUNTIF(D$5:D529,D530)+1,0)</f>
        <v>x1</v>
      </c>
      <c r="C530" s="25"/>
      <c r="D530" s="25"/>
      <c r="E530" s="130"/>
      <c r="F530" s="25"/>
      <c r="G530" s="188"/>
      <c r="H530" s="188"/>
      <c r="I530" s="188"/>
      <c r="J530" s="156"/>
      <c r="K530" s="130"/>
      <c r="L530" s="26"/>
      <c r="M530" s="281" t="str">
        <f t="shared" si="138"/>
        <v>0</v>
      </c>
      <c r="N530" s="26"/>
      <c r="O530" s="186" t="str">
        <f t="shared" si="139"/>
        <v>0</v>
      </c>
      <c r="P530" s="26"/>
      <c r="Q530" s="26"/>
      <c r="R530" s="270"/>
      <c r="S530" s="282" t="str">
        <f t="shared" si="140"/>
        <v/>
      </c>
      <c r="T530" s="153"/>
      <c r="U530" s="27"/>
      <c r="V530" s="27"/>
      <c r="W530" s="271"/>
      <c r="X530" s="27"/>
      <c r="Y530" s="279"/>
      <c r="Z530" s="275" t="str">
        <f t="shared" si="141"/>
        <v/>
      </c>
      <c r="AA530" s="276"/>
      <c r="AB530" s="276"/>
      <c r="AC530" s="276"/>
      <c r="AD530" s="276"/>
      <c r="AE530" s="276"/>
      <c r="AF530" s="277" t="str">
        <f t="shared" si="142"/>
        <v>NCX19J3</v>
      </c>
      <c r="AG530" s="277" t="str">
        <f t="shared" si="143"/>
        <v>NCX19J3</v>
      </c>
      <c r="AH530" s="277" t="str">
        <f t="shared" si="144"/>
        <v/>
      </c>
      <c r="AI530" s="277" t="str">
        <f t="shared" si="145"/>
        <v/>
      </c>
      <c r="AJ530" s="277" t="str">
        <f t="shared" si="146"/>
        <v/>
      </c>
      <c r="AK530" s="277" t="str">
        <f t="shared" si="147"/>
        <v/>
      </c>
      <c r="AL530" s="100"/>
      <c r="AT530" s="227" t="str">
        <f t="shared" si="148"/>
        <v/>
      </c>
      <c r="AU530" s="227" t="str">
        <f t="shared" si="149"/>
        <v/>
      </c>
      <c r="AW530" s="232">
        <f t="shared" si="150"/>
        <v>0</v>
      </c>
      <c r="AX530" s="232">
        <f t="shared" si="151"/>
        <v>0</v>
      </c>
      <c r="AY530" s="232">
        <f t="shared" si="152"/>
        <v>0</v>
      </c>
      <c r="AZ530" s="232">
        <f t="shared" si="153"/>
        <v>0</v>
      </c>
    </row>
    <row r="531" spans="1:52">
      <c r="A531" s="23" t="str">
        <f>C531&amp;"x"&amp;TEXT(COUNTIF(C$5:C530,C531)+1,0)</f>
        <v>x1</v>
      </c>
      <c r="B531" s="24" t="str">
        <f>D531&amp;"x"&amp;TEXT(COUNTIF(D$5:D530,D531)+1,0)</f>
        <v>x1</v>
      </c>
      <c r="C531" s="25"/>
      <c r="D531" s="25"/>
      <c r="E531" s="130"/>
      <c r="F531" s="25"/>
      <c r="G531" s="188"/>
      <c r="H531" s="188"/>
      <c r="I531" s="188"/>
      <c r="J531" s="156"/>
      <c r="K531" s="130"/>
      <c r="L531" s="26"/>
      <c r="M531" s="281" t="str">
        <f t="shared" si="138"/>
        <v>0</v>
      </c>
      <c r="N531" s="26"/>
      <c r="O531" s="186" t="str">
        <f t="shared" si="139"/>
        <v>0</v>
      </c>
      <c r="P531" s="26"/>
      <c r="Q531" s="26"/>
      <c r="R531" s="270"/>
      <c r="S531" s="282" t="str">
        <f t="shared" si="140"/>
        <v/>
      </c>
      <c r="T531" s="153"/>
      <c r="U531" s="27"/>
      <c r="V531" s="27"/>
      <c r="W531" s="271"/>
      <c r="X531" s="27"/>
      <c r="Y531" s="279"/>
      <c r="Z531" s="275" t="str">
        <f t="shared" si="141"/>
        <v/>
      </c>
      <c r="AA531" s="276"/>
      <c r="AB531" s="276"/>
      <c r="AC531" s="276"/>
      <c r="AD531" s="276"/>
      <c r="AE531" s="276"/>
      <c r="AF531" s="277" t="str">
        <f t="shared" si="142"/>
        <v>NCX19J3</v>
      </c>
      <c r="AG531" s="277" t="str">
        <f t="shared" si="143"/>
        <v>NCX19J3</v>
      </c>
      <c r="AH531" s="277" t="str">
        <f t="shared" si="144"/>
        <v/>
      </c>
      <c r="AI531" s="277" t="str">
        <f t="shared" si="145"/>
        <v/>
      </c>
      <c r="AJ531" s="277" t="str">
        <f t="shared" si="146"/>
        <v/>
      </c>
      <c r="AK531" s="277" t="str">
        <f t="shared" si="147"/>
        <v/>
      </c>
      <c r="AL531" s="100"/>
      <c r="AT531" s="227" t="str">
        <f t="shared" si="148"/>
        <v/>
      </c>
      <c r="AU531" s="227" t="str">
        <f t="shared" si="149"/>
        <v/>
      </c>
      <c r="AW531" s="232">
        <f t="shared" si="150"/>
        <v>0</v>
      </c>
      <c r="AX531" s="232">
        <f t="shared" si="151"/>
        <v>0</v>
      </c>
      <c r="AY531" s="232">
        <f t="shared" si="152"/>
        <v>0</v>
      </c>
      <c r="AZ531" s="232">
        <f t="shared" si="153"/>
        <v>0</v>
      </c>
    </row>
    <row r="532" spans="1:52">
      <c r="A532" s="23" t="str">
        <f>C532&amp;"x"&amp;TEXT(COUNTIF(C$5:C531,C532)+1,0)</f>
        <v>x1</v>
      </c>
      <c r="B532" s="24" t="str">
        <f>D532&amp;"x"&amp;TEXT(COUNTIF(D$5:D531,D532)+1,0)</f>
        <v>x1</v>
      </c>
      <c r="C532" s="25"/>
      <c r="D532" s="25"/>
      <c r="E532" s="130"/>
      <c r="F532" s="25"/>
      <c r="G532" s="188"/>
      <c r="H532" s="188"/>
      <c r="I532" s="188"/>
      <c r="J532" s="156"/>
      <c r="K532" s="130"/>
      <c r="L532" s="26"/>
      <c r="M532" s="281" t="str">
        <f t="shared" si="138"/>
        <v>0</v>
      </c>
      <c r="N532" s="26"/>
      <c r="O532" s="186" t="str">
        <f t="shared" si="139"/>
        <v>0</v>
      </c>
      <c r="P532" s="26"/>
      <c r="Q532" s="26"/>
      <c r="R532" s="270"/>
      <c r="S532" s="282" t="str">
        <f t="shared" si="140"/>
        <v/>
      </c>
      <c r="T532" s="153"/>
      <c r="U532" s="27"/>
      <c r="V532" s="27"/>
      <c r="W532" s="271"/>
      <c r="X532" s="27"/>
      <c r="Y532" s="279"/>
      <c r="Z532" s="275" t="str">
        <f t="shared" si="141"/>
        <v/>
      </c>
      <c r="AA532" s="276"/>
      <c r="AB532" s="276"/>
      <c r="AC532" s="276"/>
      <c r="AD532" s="276"/>
      <c r="AE532" s="276"/>
      <c r="AF532" s="277" t="str">
        <f t="shared" si="142"/>
        <v>NCX19J3</v>
      </c>
      <c r="AG532" s="277" t="str">
        <f t="shared" si="143"/>
        <v>NCX19J3</v>
      </c>
      <c r="AH532" s="277" t="str">
        <f t="shared" si="144"/>
        <v/>
      </c>
      <c r="AI532" s="277" t="str">
        <f t="shared" si="145"/>
        <v/>
      </c>
      <c r="AJ532" s="277" t="str">
        <f t="shared" si="146"/>
        <v/>
      </c>
      <c r="AK532" s="277" t="str">
        <f t="shared" si="147"/>
        <v/>
      </c>
      <c r="AL532" s="100"/>
      <c r="AT532" s="227" t="str">
        <f t="shared" si="148"/>
        <v/>
      </c>
      <c r="AU532" s="227" t="str">
        <f t="shared" si="149"/>
        <v/>
      </c>
      <c r="AW532" s="232">
        <f t="shared" si="150"/>
        <v>0</v>
      </c>
      <c r="AX532" s="232">
        <f t="shared" si="151"/>
        <v>0</v>
      </c>
      <c r="AY532" s="232">
        <f t="shared" si="152"/>
        <v>0</v>
      </c>
      <c r="AZ532" s="232">
        <f t="shared" si="153"/>
        <v>0</v>
      </c>
    </row>
    <row r="533" spans="1:52">
      <c r="A533" s="23" t="str">
        <f>C533&amp;"x"&amp;TEXT(COUNTIF(C$5:C532,C533)+1,0)</f>
        <v>x1</v>
      </c>
      <c r="B533" s="24" t="str">
        <f>D533&amp;"x"&amp;TEXT(COUNTIF(D$5:D532,D533)+1,0)</f>
        <v>x1</v>
      </c>
      <c r="C533" s="25"/>
      <c r="D533" s="25"/>
      <c r="E533" s="130"/>
      <c r="F533" s="25"/>
      <c r="G533" s="188"/>
      <c r="H533" s="188"/>
      <c r="I533" s="188"/>
      <c r="J533" s="156"/>
      <c r="K533" s="130"/>
      <c r="L533" s="26"/>
      <c r="M533" s="281" t="str">
        <f t="shared" si="138"/>
        <v>0</v>
      </c>
      <c r="N533" s="26"/>
      <c r="O533" s="186" t="str">
        <f t="shared" si="139"/>
        <v>0</v>
      </c>
      <c r="P533" s="26"/>
      <c r="Q533" s="26"/>
      <c r="R533" s="270"/>
      <c r="S533" s="282" t="str">
        <f t="shared" si="140"/>
        <v/>
      </c>
      <c r="T533" s="153"/>
      <c r="U533" s="27"/>
      <c r="V533" s="27"/>
      <c r="W533" s="271"/>
      <c r="X533" s="27"/>
      <c r="Y533" s="279"/>
      <c r="Z533" s="275" t="str">
        <f t="shared" si="141"/>
        <v/>
      </c>
      <c r="AA533" s="276"/>
      <c r="AB533" s="276"/>
      <c r="AC533" s="276"/>
      <c r="AD533" s="276"/>
      <c r="AE533" s="276"/>
      <c r="AF533" s="277" t="str">
        <f t="shared" si="142"/>
        <v>NCX19J3</v>
      </c>
      <c r="AG533" s="277" t="str">
        <f t="shared" si="143"/>
        <v>NCX19J3</v>
      </c>
      <c r="AH533" s="277" t="str">
        <f t="shared" si="144"/>
        <v/>
      </c>
      <c r="AI533" s="277" t="str">
        <f t="shared" si="145"/>
        <v/>
      </c>
      <c r="AJ533" s="277" t="str">
        <f t="shared" si="146"/>
        <v/>
      </c>
      <c r="AK533" s="277" t="str">
        <f t="shared" si="147"/>
        <v/>
      </c>
      <c r="AL533" s="100"/>
      <c r="AT533" s="227" t="str">
        <f t="shared" si="148"/>
        <v/>
      </c>
      <c r="AU533" s="227" t="str">
        <f t="shared" si="149"/>
        <v/>
      </c>
      <c r="AW533" s="232">
        <f t="shared" si="150"/>
        <v>0</v>
      </c>
      <c r="AX533" s="232">
        <f t="shared" si="151"/>
        <v>0</v>
      </c>
      <c r="AY533" s="232">
        <f t="shared" si="152"/>
        <v>0</v>
      </c>
      <c r="AZ533" s="232">
        <f t="shared" si="153"/>
        <v>0</v>
      </c>
    </row>
    <row r="534" spans="1:52">
      <c r="A534" s="23" t="str">
        <f>C534&amp;"x"&amp;TEXT(COUNTIF(C$5:C533,C534)+1,0)</f>
        <v>x1</v>
      </c>
      <c r="B534" s="24" t="str">
        <f>D534&amp;"x"&amp;TEXT(COUNTIF(D$5:D533,D534)+1,0)</f>
        <v>x1</v>
      </c>
      <c r="C534" s="25"/>
      <c r="D534" s="25"/>
      <c r="E534" s="130"/>
      <c r="F534" s="25"/>
      <c r="G534" s="188"/>
      <c r="H534" s="188"/>
      <c r="I534" s="188"/>
      <c r="J534" s="156"/>
      <c r="K534" s="130"/>
      <c r="L534" s="26"/>
      <c r="M534" s="281" t="str">
        <f t="shared" si="138"/>
        <v>0</v>
      </c>
      <c r="N534" s="26"/>
      <c r="O534" s="186" t="str">
        <f t="shared" si="139"/>
        <v>0</v>
      </c>
      <c r="P534" s="26"/>
      <c r="Q534" s="26"/>
      <c r="R534" s="270"/>
      <c r="S534" s="282" t="str">
        <f t="shared" si="140"/>
        <v/>
      </c>
      <c r="T534" s="153"/>
      <c r="U534" s="27"/>
      <c r="V534" s="27"/>
      <c r="W534" s="271"/>
      <c r="X534" s="27"/>
      <c r="Y534" s="279"/>
      <c r="Z534" s="275" t="str">
        <f t="shared" si="141"/>
        <v/>
      </c>
      <c r="AA534" s="276"/>
      <c r="AB534" s="276"/>
      <c r="AC534" s="276"/>
      <c r="AD534" s="276"/>
      <c r="AE534" s="276"/>
      <c r="AF534" s="277" t="str">
        <f t="shared" si="142"/>
        <v>NCX19J3</v>
      </c>
      <c r="AG534" s="277" t="str">
        <f t="shared" si="143"/>
        <v>NCX19J3</v>
      </c>
      <c r="AH534" s="277" t="str">
        <f t="shared" si="144"/>
        <v/>
      </c>
      <c r="AI534" s="277" t="str">
        <f t="shared" si="145"/>
        <v/>
      </c>
      <c r="AJ534" s="277" t="str">
        <f t="shared" si="146"/>
        <v/>
      </c>
      <c r="AK534" s="277" t="str">
        <f t="shared" si="147"/>
        <v/>
      </c>
      <c r="AL534" s="100"/>
      <c r="AT534" s="227" t="str">
        <f t="shared" si="148"/>
        <v/>
      </c>
      <c r="AU534" s="227" t="str">
        <f t="shared" si="149"/>
        <v/>
      </c>
      <c r="AW534" s="232">
        <f t="shared" si="150"/>
        <v>0</v>
      </c>
      <c r="AX534" s="232">
        <f t="shared" si="151"/>
        <v>0</v>
      </c>
      <c r="AY534" s="232">
        <f t="shared" si="152"/>
        <v>0</v>
      </c>
      <c r="AZ534" s="232">
        <f t="shared" si="153"/>
        <v>0</v>
      </c>
    </row>
    <row r="535" spans="1:52">
      <c r="A535" s="23" t="str">
        <f>C535&amp;"x"&amp;TEXT(COUNTIF(C$5:C534,C535)+1,0)</f>
        <v>x1</v>
      </c>
      <c r="B535" s="24" t="str">
        <f>D535&amp;"x"&amp;TEXT(COUNTIF(D$5:D534,D535)+1,0)</f>
        <v>x1</v>
      </c>
      <c r="C535" s="25"/>
      <c r="D535" s="25"/>
      <c r="E535" s="130"/>
      <c r="F535" s="25"/>
      <c r="G535" s="188"/>
      <c r="H535" s="188"/>
      <c r="I535" s="188"/>
      <c r="J535" s="156"/>
      <c r="K535" s="130"/>
      <c r="L535" s="26"/>
      <c r="M535" s="281" t="str">
        <f t="shared" si="138"/>
        <v>0</v>
      </c>
      <c r="N535" s="26"/>
      <c r="O535" s="186" t="str">
        <f t="shared" si="139"/>
        <v>0</v>
      </c>
      <c r="P535" s="26"/>
      <c r="Q535" s="26"/>
      <c r="R535" s="270"/>
      <c r="S535" s="282" t="str">
        <f t="shared" si="140"/>
        <v/>
      </c>
      <c r="T535" s="153"/>
      <c r="U535" s="27"/>
      <c r="V535" s="27"/>
      <c r="W535" s="271"/>
      <c r="X535" s="27"/>
      <c r="Y535" s="279"/>
      <c r="Z535" s="275" t="str">
        <f t="shared" si="141"/>
        <v/>
      </c>
      <c r="AA535" s="276"/>
      <c r="AB535" s="276"/>
      <c r="AC535" s="276"/>
      <c r="AD535" s="276"/>
      <c r="AE535" s="276"/>
      <c r="AF535" s="277" t="str">
        <f t="shared" si="142"/>
        <v>NCX19J3</v>
      </c>
      <c r="AG535" s="277" t="str">
        <f t="shared" si="143"/>
        <v>NCX19J3</v>
      </c>
      <c r="AH535" s="277" t="str">
        <f t="shared" si="144"/>
        <v/>
      </c>
      <c r="AI535" s="277" t="str">
        <f t="shared" si="145"/>
        <v/>
      </c>
      <c r="AJ535" s="277" t="str">
        <f t="shared" si="146"/>
        <v/>
      </c>
      <c r="AK535" s="277" t="str">
        <f t="shared" si="147"/>
        <v/>
      </c>
      <c r="AL535" s="100"/>
      <c r="AT535" s="227" t="str">
        <f t="shared" si="148"/>
        <v/>
      </c>
      <c r="AU535" s="227" t="str">
        <f t="shared" si="149"/>
        <v/>
      </c>
      <c r="AW535" s="232">
        <f t="shared" si="150"/>
        <v>0</v>
      </c>
      <c r="AX535" s="232">
        <f t="shared" si="151"/>
        <v>0</v>
      </c>
      <c r="AY535" s="232">
        <f t="shared" si="152"/>
        <v>0</v>
      </c>
      <c r="AZ535" s="232">
        <f t="shared" si="153"/>
        <v>0</v>
      </c>
    </row>
    <row r="536" spans="1:52">
      <c r="A536" s="23" t="str">
        <f>C536&amp;"x"&amp;TEXT(COUNTIF(C$5:C535,C536)+1,0)</f>
        <v>x1</v>
      </c>
      <c r="B536" s="24" t="str">
        <f>D536&amp;"x"&amp;TEXT(COUNTIF(D$5:D535,D536)+1,0)</f>
        <v>x1</v>
      </c>
      <c r="C536" s="25"/>
      <c r="D536" s="25"/>
      <c r="E536" s="130"/>
      <c r="F536" s="25"/>
      <c r="G536" s="188"/>
      <c r="H536" s="188"/>
      <c r="I536" s="188"/>
      <c r="J536" s="156"/>
      <c r="K536" s="130"/>
      <c r="L536" s="26"/>
      <c r="M536" s="281" t="str">
        <f t="shared" si="138"/>
        <v>0</v>
      </c>
      <c r="N536" s="26"/>
      <c r="O536" s="186" t="str">
        <f t="shared" si="139"/>
        <v>0</v>
      </c>
      <c r="P536" s="26"/>
      <c r="Q536" s="26"/>
      <c r="R536" s="270"/>
      <c r="S536" s="282" t="str">
        <f t="shared" si="140"/>
        <v/>
      </c>
      <c r="T536" s="153"/>
      <c r="U536" s="27"/>
      <c r="V536" s="27"/>
      <c r="W536" s="271"/>
      <c r="X536" s="27"/>
      <c r="Y536" s="279"/>
      <c r="Z536" s="275" t="str">
        <f t="shared" si="141"/>
        <v/>
      </c>
      <c r="AA536" s="276"/>
      <c r="AB536" s="276"/>
      <c r="AC536" s="276"/>
      <c r="AD536" s="276"/>
      <c r="AE536" s="276"/>
      <c r="AF536" s="277" t="str">
        <f t="shared" si="142"/>
        <v>NCX19J3</v>
      </c>
      <c r="AG536" s="277" t="str">
        <f t="shared" si="143"/>
        <v>NCX19J3</v>
      </c>
      <c r="AH536" s="277" t="str">
        <f t="shared" si="144"/>
        <v/>
      </c>
      <c r="AI536" s="277" t="str">
        <f t="shared" si="145"/>
        <v/>
      </c>
      <c r="AJ536" s="277" t="str">
        <f t="shared" si="146"/>
        <v/>
      </c>
      <c r="AK536" s="277" t="str">
        <f t="shared" si="147"/>
        <v/>
      </c>
      <c r="AL536" s="100"/>
      <c r="AT536" s="227" t="str">
        <f t="shared" si="148"/>
        <v/>
      </c>
      <c r="AU536" s="227" t="str">
        <f t="shared" si="149"/>
        <v/>
      </c>
      <c r="AW536" s="232">
        <f t="shared" si="150"/>
        <v>0</v>
      </c>
      <c r="AX536" s="232">
        <f t="shared" si="151"/>
        <v>0</v>
      </c>
      <c r="AY536" s="232">
        <f t="shared" si="152"/>
        <v>0</v>
      </c>
      <c r="AZ536" s="232">
        <f t="shared" si="153"/>
        <v>0</v>
      </c>
    </row>
    <row r="537" spans="1:52">
      <c r="A537" s="23" t="str">
        <f>C537&amp;"x"&amp;TEXT(COUNTIF(C$5:C536,C537)+1,0)</f>
        <v>x1</v>
      </c>
      <c r="B537" s="24" t="str">
        <f>D537&amp;"x"&amp;TEXT(COUNTIF(D$5:D536,D537)+1,0)</f>
        <v>x1</v>
      </c>
      <c r="C537" s="25"/>
      <c r="D537" s="25"/>
      <c r="E537" s="130"/>
      <c r="F537" s="25"/>
      <c r="G537" s="188"/>
      <c r="H537" s="188"/>
      <c r="I537" s="188"/>
      <c r="J537" s="156"/>
      <c r="K537" s="130"/>
      <c r="L537" s="26"/>
      <c r="M537" s="281" t="str">
        <f t="shared" si="138"/>
        <v>0</v>
      </c>
      <c r="N537" s="26"/>
      <c r="O537" s="186" t="str">
        <f t="shared" si="139"/>
        <v>0</v>
      </c>
      <c r="P537" s="26"/>
      <c r="Q537" s="26"/>
      <c r="R537" s="270"/>
      <c r="S537" s="282" t="str">
        <f t="shared" si="140"/>
        <v/>
      </c>
      <c r="T537" s="153"/>
      <c r="U537" s="27"/>
      <c r="V537" s="27"/>
      <c r="W537" s="271"/>
      <c r="X537" s="27"/>
      <c r="Y537" s="279"/>
      <c r="Z537" s="275" t="str">
        <f t="shared" si="141"/>
        <v/>
      </c>
      <c r="AA537" s="276"/>
      <c r="AB537" s="276"/>
      <c r="AC537" s="276"/>
      <c r="AD537" s="276"/>
      <c r="AE537" s="276"/>
      <c r="AF537" s="277" t="str">
        <f t="shared" si="142"/>
        <v>NCX19J3</v>
      </c>
      <c r="AG537" s="277" t="str">
        <f t="shared" si="143"/>
        <v>NCX19J3</v>
      </c>
      <c r="AH537" s="277" t="str">
        <f t="shared" si="144"/>
        <v/>
      </c>
      <c r="AI537" s="277" t="str">
        <f t="shared" si="145"/>
        <v/>
      </c>
      <c r="AJ537" s="277" t="str">
        <f t="shared" si="146"/>
        <v/>
      </c>
      <c r="AK537" s="277" t="str">
        <f t="shared" si="147"/>
        <v/>
      </c>
      <c r="AL537" s="100"/>
      <c r="AT537" s="227" t="str">
        <f t="shared" si="148"/>
        <v/>
      </c>
      <c r="AU537" s="227" t="str">
        <f t="shared" si="149"/>
        <v/>
      </c>
      <c r="AW537" s="232">
        <f t="shared" si="150"/>
        <v>0</v>
      </c>
      <c r="AX537" s="232">
        <f t="shared" si="151"/>
        <v>0</v>
      </c>
      <c r="AY537" s="232">
        <f t="shared" si="152"/>
        <v>0</v>
      </c>
      <c r="AZ537" s="232">
        <f t="shared" si="153"/>
        <v>0</v>
      </c>
    </row>
    <row r="538" spans="1:52">
      <c r="A538" s="23" t="str">
        <f>C538&amp;"x"&amp;TEXT(COUNTIF(C$5:C537,C538)+1,0)</f>
        <v>x1</v>
      </c>
      <c r="B538" s="24" t="str">
        <f>D538&amp;"x"&amp;TEXT(COUNTIF(D$5:D537,D538)+1,0)</f>
        <v>x1</v>
      </c>
      <c r="C538" s="25"/>
      <c r="D538" s="25"/>
      <c r="E538" s="130"/>
      <c r="F538" s="25"/>
      <c r="G538" s="188"/>
      <c r="H538" s="188"/>
      <c r="I538" s="188"/>
      <c r="J538" s="156"/>
      <c r="K538" s="130"/>
      <c r="L538" s="26"/>
      <c r="M538" s="281" t="str">
        <f t="shared" si="138"/>
        <v>0</v>
      </c>
      <c r="N538" s="26"/>
      <c r="O538" s="186" t="str">
        <f t="shared" si="139"/>
        <v>0</v>
      </c>
      <c r="P538" s="26"/>
      <c r="Q538" s="26"/>
      <c r="R538" s="270"/>
      <c r="S538" s="282" t="str">
        <f t="shared" si="140"/>
        <v/>
      </c>
      <c r="T538" s="153"/>
      <c r="U538" s="27"/>
      <c r="V538" s="27"/>
      <c r="W538" s="271"/>
      <c r="X538" s="27"/>
      <c r="Y538" s="279"/>
      <c r="Z538" s="275" t="str">
        <f t="shared" si="141"/>
        <v/>
      </c>
      <c r="AA538" s="276"/>
      <c r="AB538" s="276"/>
      <c r="AC538" s="276"/>
      <c r="AD538" s="276"/>
      <c r="AE538" s="276"/>
      <c r="AF538" s="277" t="str">
        <f t="shared" si="142"/>
        <v>NCX19J3</v>
      </c>
      <c r="AG538" s="277" t="str">
        <f t="shared" si="143"/>
        <v>NCX19J3</v>
      </c>
      <c r="AH538" s="277" t="str">
        <f t="shared" si="144"/>
        <v/>
      </c>
      <c r="AI538" s="277" t="str">
        <f t="shared" si="145"/>
        <v/>
      </c>
      <c r="AJ538" s="277" t="str">
        <f t="shared" si="146"/>
        <v/>
      </c>
      <c r="AK538" s="277" t="str">
        <f t="shared" si="147"/>
        <v/>
      </c>
      <c r="AL538" s="100"/>
      <c r="AT538" s="227" t="str">
        <f t="shared" si="148"/>
        <v/>
      </c>
      <c r="AU538" s="227" t="str">
        <f t="shared" si="149"/>
        <v/>
      </c>
      <c r="AW538" s="232">
        <f t="shared" si="150"/>
        <v>0</v>
      </c>
      <c r="AX538" s="232">
        <f t="shared" si="151"/>
        <v>0</v>
      </c>
      <c r="AY538" s="232">
        <f t="shared" si="152"/>
        <v>0</v>
      </c>
      <c r="AZ538" s="232">
        <f t="shared" si="153"/>
        <v>0</v>
      </c>
    </row>
    <row r="539" spans="1:52">
      <c r="A539" s="23" t="str">
        <f>C539&amp;"x"&amp;TEXT(COUNTIF(C$5:C538,C539)+1,0)</f>
        <v>x1</v>
      </c>
      <c r="B539" s="24" t="str">
        <f>D539&amp;"x"&amp;TEXT(COUNTIF(D$5:D538,D539)+1,0)</f>
        <v>x1</v>
      </c>
      <c r="C539" s="25"/>
      <c r="D539" s="25"/>
      <c r="E539" s="130"/>
      <c r="F539" s="25"/>
      <c r="G539" s="188"/>
      <c r="H539" s="188"/>
      <c r="I539" s="188"/>
      <c r="J539" s="156"/>
      <c r="K539" s="130"/>
      <c r="L539" s="26"/>
      <c r="M539" s="281" t="str">
        <f t="shared" si="138"/>
        <v>0</v>
      </c>
      <c r="N539" s="26"/>
      <c r="O539" s="186" t="str">
        <f t="shared" si="139"/>
        <v>0</v>
      </c>
      <c r="P539" s="26"/>
      <c r="Q539" s="26"/>
      <c r="R539" s="270"/>
      <c r="S539" s="282" t="str">
        <f t="shared" si="140"/>
        <v/>
      </c>
      <c r="T539" s="153"/>
      <c r="U539" s="27"/>
      <c r="V539" s="27"/>
      <c r="W539" s="271"/>
      <c r="X539" s="27"/>
      <c r="Y539" s="279"/>
      <c r="Z539" s="275" t="str">
        <f t="shared" si="141"/>
        <v/>
      </c>
      <c r="AA539" s="276"/>
      <c r="AB539" s="276"/>
      <c r="AC539" s="276"/>
      <c r="AD539" s="276"/>
      <c r="AE539" s="276"/>
      <c r="AF539" s="277" t="str">
        <f t="shared" si="142"/>
        <v>NCX19J3</v>
      </c>
      <c r="AG539" s="277" t="str">
        <f t="shared" si="143"/>
        <v>NCX19J3</v>
      </c>
      <c r="AH539" s="277" t="str">
        <f t="shared" si="144"/>
        <v/>
      </c>
      <c r="AI539" s="277" t="str">
        <f t="shared" si="145"/>
        <v/>
      </c>
      <c r="AJ539" s="277" t="str">
        <f t="shared" si="146"/>
        <v/>
      </c>
      <c r="AK539" s="277" t="str">
        <f t="shared" si="147"/>
        <v/>
      </c>
      <c r="AL539" s="100"/>
      <c r="AT539" s="227" t="str">
        <f t="shared" si="148"/>
        <v/>
      </c>
      <c r="AU539" s="227" t="str">
        <f t="shared" si="149"/>
        <v/>
      </c>
      <c r="AW539" s="232">
        <f t="shared" si="150"/>
        <v>0</v>
      </c>
      <c r="AX539" s="232">
        <f t="shared" si="151"/>
        <v>0</v>
      </c>
      <c r="AY539" s="232">
        <f t="shared" si="152"/>
        <v>0</v>
      </c>
      <c r="AZ539" s="232">
        <f t="shared" si="153"/>
        <v>0</v>
      </c>
    </row>
    <row r="540" spans="1:52">
      <c r="A540" s="23" t="str">
        <f>C540&amp;"x"&amp;TEXT(COUNTIF(C$5:C539,C540)+1,0)</f>
        <v>x1</v>
      </c>
      <c r="B540" s="24" t="str">
        <f>D540&amp;"x"&amp;TEXT(COUNTIF(D$5:D539,D540)+1,0)</f>
        <v>x1</v>
      </c>
      <c r="C540" s="25"/>
      <c r="D540" s="25"/>
      <c r="E540" s="130"/>
      <c r="F540" s="25"/>
      <c r="G540" s="188"/>
      <c r="H540" s="188"/>
      <c r="I540" s="188"/>
      <c r="J540" s="156"/>
      <c r="K540" s="130"/>
      <c r="L540" s="26"/>
      <c r="M540" s="281" t="str">
        <f t="shared" si="138"/>
        <v>0</v>
      </c>
      <c r="N540" s="26"/>
      <c r="O540" s="186" t="str">
        <f t="shared" si="139"/>
        <v>0</v>
      </c>
      <c r="P540" s="26"/>
      <c r="Q540" s="26"/>
      <c r="R540" s="270"/>
      <c r="S540" s="282" t="str">
        <f t="shared" si="140"/>
        <v/>
      </c>
      <c r="T540" s="153"/>
      <c r="U540" s="27"/>
      <c r="V540" s="27"/>
      <c r="W540" s="271"/>
      <c r="X540" s="27"/>
      <c r="Y540" s="279"/>
      <c r="Z540" s="275" t="str">
        <f t="shared" si="141"/>
        <v/>
      </c>
      <c r="AA540" s="276"/>
      <c r="AB540" s="276"/>
      <c r="AC540" s="276"/>
      <c r="AD540" s="276"/>
      <c r="AE540" s="276"/>
      <c r="AF540" s="277" t="str">
        <f t="shared" si="142"/>
        <v>NCX19J3</v>
      </c>
      <c r="AG540" s="277" t="str">
        <f t="shared" si="143"/>
        <v>NCX19J3</v>
      </c>
      <c r="AH540" s="277" t="str">
        <f t="shared" si="144"/>
        <v/>
      </c>
      <c r="AI540" s="277" t="str">
        <f t="shared" si="145"/>
        <v/>
      </c>
      <c r="AJ540" s="277" t="str">
        <f t="shared" si="146"/>
        <v/>
      </c>
      <c r="AK540" s="277" t="str">
        <f t="shared" si="147"/>
        <v/>
      </c>
      <c r="AL540" s="100"/>
      <c r="AT540" s="227" t="str">
        <f t="shared" si="148"/>
        <v/>
      </c>
      <c r="AU540" s="227" t="str">
        <f t="shared" si="149"/>
        <v/>
      </c>
      <c r="AW540" s="232">
        <f t="shared" si="150"/>
        <v>0</v>
      </c>
      <c r="AX540" s="232">
        <f t="shared" si="151"/>
        <v>0</v>
      </c>
      <c r="AY540" s="232">
        <f t="shared" si="152"/>
        <v>0</v>
      </c>
      <c r="AZ540" s="232">
        <f t="shared" si="153"/>
        <v>0</v>
      </c>
    </row>
    <row r="541" spans="1:52">
      <c r="A541" s="23" t="str">
        <f>C541&amp;"x"&amp;TEXT(COUNTIF(C$5:C540,C541)+1,0)</f>
        <v>x1</v>
      </c>
      <c r="B541" s="24" t="str">
        <f>D541&amp;"x"&amp;TEXT(COUNTIF(D$5:D540,D541)+1,0)</f>
        <v>x1</v>
      </c>
      <c r="C541" s="25"/>
      <c r="D541" s="25"/>
      <c r="E541" s="130"/>
      <c r="F541" s="25"/>
      <c r="G541" s="188"/>
      <c r="H541" s="188"/>
      <c r="I541" s="188"/>
      <c r="J541" s="156"/>
      <c r="K541" s="130"/>
      <c r="L541" s="26"/>
      <c r="M541" s="281" t="str">
        <f t="shared" si="138"/>
        <v>0</v>
      </c>
      <c r="N541" s="26"/>
      <c r="O541" s="186" t="str">
        <f t="shared" si="139"/>
        <v>0</v>
      </c>
      <c r="P541" s="26"/>
      <c r="Q541" s="26"/>
      <c r="R541" s="270"/>
      <c r="S541" s="282" t="str">
        <f t="shared" si="140"/>
        <v/>
      </c>
      <c r="T541" s="153"/>
      <c r="U541" s="27"/>
      <c r="V541" s="27"/>
      <c r="W541" s="271"/>
      <c r="X541" s="27"/>
      <c r="Y541" s="279"/>
      <c r="Z541" s="275" t="str">
        <f t="shared" si="141"/>
        <v/>
      </c>
      <c r="AA541" s="276"/>
      <c r="AB541" s="276"/>
      <c r="AC541" s="276"/>
      <c r="AD541" s="276"/>
      <c r="AE541" s="276"/>
      <c r="AF541" s="277" t="str">
        <f t="shared" si="142"/>
        <v>NCX19J3</v>
      </c>
      <c r="AG541" s="277" t="str">
        <f t="shared" si="143"/>
        <v>NCX19J3</v>
      </c>
      <c r="AH541" s="277" t="str">
        <f t="shared" si="144"/>
        <v/>
      </c>
      <c r="AI541" s="277" t="str">
        <f t="shared" si="145"/>
        <v/>
      </c>
      <c r="AJ541" s="277" t="str">
        <f t="shared" si="146"/>
        <v/>
      </c>
      <c r="AK541" s="277" t="str">
        <f t="shared" si="147"/>
        <v/>
      </c>
      <c r="AL541" s="100"/>
      <c r="AT541" s="227" t="str">
        <f t="shared" si="148"/>
        <v/>
      </c>
      <c r="AU541" s="227" t="str">
        <f t="shared" si="149"/>
        <v/>
      </c>
      <c r="AW541" s="232">
        <f t="shared" si="150"/>
        <v>0</v>
      </c>
      <c r="AX541" s="232">
        <f t="shared" si="151"/>
        <v>0</v>
      </c>
      <c r="AY541" s="232">
        <f t="shared" si="152"/>
        <v>0</v>
      </c>
      <c r="AZ541" s="232">
        <f t="shared" si="153"/>
        <v>0</v>
      </c>
    </row>
    <row r="542" spans="1:52">
      <c r="A542" s="23" t="str">
        <f>C542&amp;"x"&amp;TEXT(COUNTIF(C$5:C541,C542)+1,0)</f>
        <v>x1</v>
      </c>
      <c r="B542" s="24" t="str">
        <f>D542&amp;"x"&amp;TEXT(COUNTIF(D$5:D541,D542)+1,0)</f>
        <v>x1</v>
      </c>
      <c r="C542" s="25"/>
      <c r="D542" s="25"/>
      <c r="E542" s="130"/>
      <c r="F542" s="25"/>
      <c r="G542" s="188"/>
      <c r="H542" s="188"/>
      <c r="I542" s="188"/>
      <c r="J542" s="156"/>
      <c r="K542" s="130"/>
      <c r="L542" s="26"/>
      <c r="M542" s="281" t="str">
        <f t="shared" si="138"/>
        <v>0</v>
      </c>
      <c r="N542" s="26"/>
      <c r="O542" s="186" t="str">
        <f t="shared" si="139"/>
        <v>0</v>
      </c>
      <c r="P542" s="26"/>
      <c r="Q542" s="26"/>
      <c r="R542" s="270"/>
      <c r="S542" s="282" t="str">
        <f t="shared" si="140"/>
        <v/>
      </c>
      <c r="T542" s="153"/>
      <c r="U542" s="27"/>
      <c r="V542" s="27"/>
      <c r="W542" s="271"/>
      <c r="X542" s="27"/>
      <c r="Y542" s="279"/>
      <c r="Z542" s="275" t="str">
        <f t="shared" si="141"/>
        <v/>
      </c>
      <c r="AA542" s="276"/>
      <c r="AB542" s="276"/>
      <c r="AC542" s="276"/>
      <c r="AD542" s="276"/>
      <c r="AE542" s="276"/>
      <c r="AF542" s="277" t="str">
        <f t="shared" si="142"/>
        <v>NCX19J3</v>
      </c>
      <c r="AG542" s="277" t="str">
        <f t="shared" si="143"/>
        <v>NCX19J3</v>
      </c>
      <c r="AH542" s="277" t="str">
        <f t="shared" si="144"/>
        <v/>
      </c>
      <c r="AI542" s="277" t="str">
        <f t="shared" si="145"/>
        <v/>
      </c>
      <c r="AJ542" s="277" t="str">
        <f t="shared" si="146"/>
        <v/>
      </c>
      <c r="AK542" s="277" t="str">
        <f t="shared" si="147"/>
        <v/>
      </c>
      <c r="AL542" s="100"/>
      <c r="AT542" s="227" t="str">
        <f t="shared" si="148"/>
        <v/>
      </c>
      <c r="AU542" s="227" t="str">
        <f t="shared" si="149"/>
        <v/>
      </c>
      <c r="AW542" s="232">
        <f t="shared" si="150"/>
        <v>0</v>
      </c>
      <c r="AX542" s="232">
        <f t="shared" si="151"/>
        <v>0</v>
      </c>
      <c r="AY542" s="232">
        <f t="shared" si="152"/>
        <v>0</v>
      </c>
      <c r="AZ542" s="232">
        <f t="shared" si="153"/>
        <v>0</v>
      </c>
    </row>
    <row r="543" spans="1:52">
      <c r="A543" s="23" t="str">
        <f>C543&amp;"x"&amp;TEXT(COUNTIF(C$5:C542,C543)+1,0)</f>
        <v>x1</v>
      </c>
      <c r="B543" s="24" t="str">
        <f>D543&amp;"x"&amp;TEXT(COUNTIF(D$5:D542,D543)+1,0)</f>
        <v>x1</v>
      </c>
      <c r="C543" s="25"/>
      <c r="D543" s="25"/>
      <c r="E543" s="130"/>
      <c r="F543" s="25"/>
      <c r="G543" s="188"/>
      <c r="H543" s="188"/>
      <c r="I543" s="188"/>
      <c r="J543" s="156"/>
      <c r="K543" s="130"/>
      <c r="L543" s="26"/>
      <c r="M543" s="281" t="str">
        <f t="shared" si="138"/>
        <v>0</v>
      </c>
      <c r="N543" s="26"/>
      <c r="O543" s="186" t="str">
        <f t="shared" si="139"/>
        <v>0</v>
      </c>
      <c r="P543" s="26"/>
      <c r="Q543" s="26"/>
      <c r="R543" s="270"/>
      <c r="S543" s="282" t="str">
        <f t="shared" si="140"/>
        <v/>
      </c>
      <c r="T543" s="153"/>
      <c r="U543" s="27"/>
      <c r="V543" s="27"/>
      <c r="W543" s="271"/>
      <c r="X543" s="27"/>
      <c r="Y543" s="279"/>
      <c r="Z543" s="275" t="str">
        <f t="shared" si="141"/>
        <v/>
      </c>
      <c r="AA543" s="276"/>
      <c r="AB543" s="276"/>
      <c r="AC543" s="276"/>
      <c r="AD543" s="276"/>
      <c r="AE543" s="276"/>
      <c r="AF543" s="277" t="str">
        <f t="shared" si="142"/>
        <v>NCX19J3</v>
      </c>
      <c r="AG543" s="277" t="str">
        <f t="shared" si="143"/>
        <v>NCX19J3</v>
      </c>
      <c r="AH543" s="277" t="str">
        <f t="shared" si="144"/>
        <v/>
      </c>
      <c r="AI543" s="277" t="str">
        <f t="shared" si="145"/>
        <v/>
      </c>
      <c r="AJ543" s="277" t="str">
        <f t="shared" si="146"/>
        <v/>
      </c>
      <c r="AK543" s="277" t="str">
        <f t="shared" si="147"/>
        <v/>
      </c>
      <c r="AL543" s="100"/>
      <c r="AT543" s="227" t="str">
        <f t="shared" si="148"/>
        <v/>
      </c>
      <c r="AU543" s="227" t="str">
        <f t="shared" si="149"/>
        <v/>
      </c>
      <c r="AW543" s="232">
        <f t="shared" si="150"/>
        <v>0</v>
      </c>
      <c r="AX543" s="232">
        <f t="shared" si="151"/>
        <v>0</v>
      </c>
      <c r="AY543" s="232">
        <f t="shared" si="152"/>
        <v>0</v>
      </c>
      <c r="AZ543" s="232">
        <f t="shared" si="153"/>
        <v>0</v>
      </c>
    </row>
    <row r="544" spans="1:52">
      <c r="A544" s="23" t="str">
        <f>C544&amp;"x"&amp;TEXT(COUNTIF(C$5:C543,C544)+1,0)</f>
        <v>x1</v>
      </c>
      <c r="B544" s="24" t="str">
        <f>D544&amp;"x"&amp;TEXT(COUNTIF(D$5:D543,D544)+1,0)</f>
        <v>x1</v>
      </c>
      <c r="C544" s="25"/>
      <c r="D544" s="25"/>
      <c r="E544" s="130"/>
      <c r="F544" s="25"/>
      <c r="G544" s="188"/>
      <c r="H544" s="188"/>
      <c r="I544" s="188"/>
      <c r="J544" s="156"/>
      <c r="K544" s="130"/>
      <c r="L544" s="26"/>
      <c r="M544" s="281" t="str">
        <f t="shared" si="138"/>
        <v>0</v>
      </c>
      <c r="N544" s="26"/>
      <c r="O544" s="186" t="str">
        <f t="shared" si="139"/>
        <v>0</v>
      </c>
      <c r="P544" s="26"/>
      <c r="Q544" s="26"/>
      <c r="R544" s="270"/>
      <c r="S544" s="282" t="str">
        <f t="shared" si="140"/>
        <v/>
      </c>
      <c r="T544" s="153"/>
      <c r="U544" s="27"/>
      <c r="V544" s="27"/>
      <c r="W544" s="271"/>
      <c r="X544" s="27"/>
      <c r="Y544" s="279"/>
      <c r="Z544" s="275" t="str">
        <f t="shared" si="141"/>
        <v/>
      </c>
      <c r="AA544" s="276"/>
      <c r="AB544" s="276"/>
      <c r="AC544" s="276"/>
      <c r="AD544" s="276"/>
      <c r="AE544" s="276"/>
      <c r="AF544" s="277" t="str">
        <f t="shared" si="142"/>
        <v>NCX19J3</v>
      </c>
      <c r="AG544" s="277" t="str">
        <f t="shared" si="143"/>
        <v>NCX19J3</v>
      </c>
      <c r="AH544" s="277" t="str">
        <f t="shared" si="144"/>
        <v/>
      </c>
      <c r="AI544" s="277" t="str">
        <f t="shared" si="145"/>
        <v/>
      </c>
      <c r="AJ544" s="277" t="str">
        <f t="shared" si="146"/>
        <v/>
      </c>
      <c r="AK544" s="277" t="str">
        <f t="shared" si="147"/>
        <v/>
      </c>
      <c r="AL544" s="100"/>
      <c r="AT544" s="227" t="str">
        <f t="shared" si="148"/>
        <v/>
      </c>
      <c r="AU544" s="227" t="str">
        <f t="shared" si="149"/>
        <v/>
      </c>
      <c r="AW544" s="232">
        <f t="shared" si="150"/>
        <v>0</v>
      </c>
      <c r="AX544" s="232">
        <f t="shared" si="151"/>
        <v>0</v>
      </c>
      <c r="AY544" s="232">
        <f t="shared" si="152"/>
        <v>0</v>
      </c>
      <c r="AZ544" s="232">
        <f t="shared" si="153"/>
        <v>0</v>
      </c>
    </row>
    <row r="545" spans="1:52">
      <c r="A545" s="23" t="str">
        <f>C545&amp;"x"&amp;TEXT(COUNTIF(C$5:C544,C545)+1,0)</f>
        <v>x1</v>
      </c>
      <c r="B545" s="24" t="str">
        <f>D545&amp;"x"&amp;TEXT(COUNTIF(D$5:D544,D545)+1,0)</f>
        <v>x1</v>
      </c>
      <c r="C545" s="25"/>
      <c r="D545" s="25"/>
      <c r="E545" s="130"/>
      <c r="F545" s="25"/>
      <c r="G545" s="188"/>
      <c r="H545" s="188"/>
      <c r="I545" s="188"/>
      <c r="J545" s="156"/>
      <c r="K545" s="130"/>
      <c r="L545" s="26"/>
      <c r="M545" s="281" t="str">
        <f t="shared" si="138"/>
        <v>0</v>
      </c>
      <c r="N545" s="26"/>
      <c r="O545" s="186" t="str">
        <f t="shared" si="139"/>
        <v>0</v>
      </c>
      <c r="P545" s="26"/>
      <c r="Q545" s="26"/>
      <c r="R545" s="270"/>
      <c r="S545" s="282" t="str">
        <f t="shared" si="140"/>
        <v/>
      </c>
      <c r="T545" s="153"/>
      <c r="U545" s="27"/>
      <c r="V545" s="27"/>
      <c r="W545" s="271"/>
      <c r="X545" s="27"/>
      <c r="Y545" s="279"/>
      <c r="Z545" s="275" t="str">
        <f t="shared" si="141"/>
        <v/>
      </c>
      <c r="AA545" s="276"/>
      <c r="AB545" s="276"/>
      <c r="AC545" s="276"/>
      <c r="AD545" s="276"/>
      <c r="AE545" s="276"/>
      <c r="AF545" s="277" t="str">
        <f t="shared" si="142"/>
        <v>NCX19J3</v>
      </c>
      <c r="AG545" s="277" t="str">
        <f t="shared" si="143"/>
        <v>NCX19J3</v>
      </c>
      <c r="AH545" s="277" t="str">
        <f t="shared" si="144"/>
        <v/>
      </c>
      <c r="AI545" s="277" t="str">
        <f t="shared" si="145"/>
        <v/>
      </c>
      <c r="AJ545" s="277" t="str">
        <f t="shared" si="146"/>
        <v/>
      </c>
      <c r="AK545" s="277" t="str">
        <f t="shared" si="147"/>
        <v/>
      </c>
      <c r="AL545" s="100"/>
      <c r="AT545" s="227" t="str">
        <f t="shared" si="148"/>
        <v/>
      </c>
      <c r="AU545" s="227" t="str">
        <f t="shared" si="149"/>
        <v/>
      </c>
      <c r="AW545" s="232">
        <f t="shared" si="150"/>
        <v>0</v>
      </c>
      <c r="AX545" s="232">
        <f t="shared" si="151"/>
        <v>0</v>
      </c>
      <c r="AY545" s="232">
        <f t="shared" si="152"/>
        <v>0</v>
      </c>
      <c r="AZ545" s="232">
        <f t="shared" si="153"/>
        <v>0</v>
      </c>
    </row>
    <row r="546" spans="1:52">
      <c r="A546" s="23" t="str">
        <f>C546&amp;"x"&amp;TEXT(COUNTIF(C$5:C545,C546)+1,0)</f>
        <v>x1</v>
      </c>
      <c r="B546" s="24" t="str">
        <f>D546&amp;"x"&amp;TEXT(COUNTIF(D$5:D545,D546)+1,0)</f>
        <v>x1</v>
      </c>
      <c r="C546" s="25"/>
      <c r="D546" s="25"/>
      <c r="E546" s="130"/>
      <c r="F546" s="25"/>
      <c r="G546" s="188"/>
      <c r="H546" s="188"/>
      <c r="I546" s="188"/>
      <c r="J546" s="156"/>
      <c r="K546" s="130"/>
      <c r="L546" s="26"/>
      <c r="M546" s="281" t="str">
        <f t="shared" si="138"/>
        <v>0</v>
      </c>
      <c r="N546" s="26"/>
      <c r="O546" s="186" t="str">
        <f t="shared" si="139"/>
        <v>0</v>
      </c>
      <c r="P546" s="26"/>
      <c r="Q546" s="26"/>
      <c r="R546" s="270"/>
      <c r="S546" s="282" t="str">
        <f t="shared" si="140"/>
        <v/>
      </c>
      <c r="T546" s="153"/>
      <c r="U546" s="27"/>
      <c r="V546" s="27"/>
      <c r="W546" s="271"/>
      <c r="X546" s="27"/>
      <c r="Y546" s="279"/>
      <c r="Z546" s="275" t="str">
        <f t="shared" si="141"/>
        <v/>
      </c>
      <c r="AA546" s="276"/>
      <c r="AB546" s="276"/>
      <c r="AC546" s="276"/>
      <c r="AD546" s="276"/>
      <c r="AE546" s="276"/>
      <c r="AF546" s="277" t="str">
        <f t="shared" si="142"/>
        <v>NCX19J3</v>
      </c>
      <c r="AG546" s="277" t="str">
        <f t="shared" si="143"/>
        <v>NCX19J3</v>
      </c>
      <c r="AH546" s="277" t="str">
        <f t="shared" si="144"/>
        <v/>
      </c>
      <c r="AI546" s="277" t="str">
        <f t="shared" si="145"/>
        <v/>
      </c>
      <c r="AJ546" s="277" t="str">
        <f t="shared" si="146"/>
        <v/>
      </c>
      <c r="AK546" s="277" t="str">
        <f t="shared" si="147"/>
        <v/>
      </c>
      <c r="AL546" s="100"/>
      <c r="AT546" s="227" t="str">
        <f t="shared" si="148"/>
        <v/>
      </c>
      <c r="AU546" s="227" t="str">
        <f t="shared" si="149"/>
        <v/>
      </c>
      <c r="AW546" s="232">
        <f t="shared" si="150"/>
        <v>0</v>
      </c>
      <c r="AX546" s="232">
        <f t="shared" si="151"/>
        <v>0</v>
      </c>
      <c r="AY546" s="232">
        <f t="shared" si="152"/>
        <v>0</v>
      </c>
      <c r="AZ546" s="232">
        <f t="shared" si="153"/>
        <v>0</v>
      </c>
    </row>
    <row r="547" spans="1:52">
      <c r="A547" s="23" t="str">
        <f>C547&amp;"x"&amp;TEXT(COUNTIF(C$5:C546,C547)+1,0)</f>
        <v>x1</v>
      </c>
      <c r="B547" s="24" t="str">
        <f>D547&amp;"x"&amp;TEXT(COUNTIF(D$5:D546,D547)+1,0)</f>
        <v>x1</v>
      </c>
      <c r="C547" s="25"/>
      <c r="D547" s="25"/>
      <c r="E547" s="130"/>
      <c r="F547" s="25"/>
      <c r="G547" s="188"/>
      <c r="H547" s="188"/>
      <c r="I547" s="188"/>
      <c r="J547" s="156"/>
      <c r="K547" s="130"/>
      <c r="L547" s="26"/>
      <c r="M547" s="281" t="str">
        <f t="shared" si="138"/>
        <v>0</v>
      </c>
      <c r="N547" s="26"/>
      <c r="O547" s="186" t="str">
        <f t="shared" si="139"/>
        <v>0</v>
      </c>
      <c r="P547" s="26"/>
      <c r="Q547" s="26"/>
      <c r="R547" s="270"/>
      <c r="S547" s="282" t="str">
        <f t="shared" si="140"/>
        <v/>
      </c>
      <c r="T547" s="153"/>
      <c r="U547" s="27"/>
      <c r="V547" s="27"/>
      <c r="W547" s="271"/>
      <c r="X547" s="27"/>
      <c r="Y547" s="279"/>
      <c r="Z547" s="275" t="str">
        <f t="shared" si="141"/>
        <v/>
      </c>
      <c r="AA547" s="276"/>
      <c r="AB547" s="276"/>
      <c r="AC547" s="276"/>
      <c r="AD547" s="276"/>
      <c r="AE547" s="276"/>
      <c r="AF547" s="277" t="str">
        <f t="shared" si="142"/>
        <v>NCX19J3</v>
      </c>
      <c r="AG547" s="277" t="str">
        <f t="shared" si="143"/>
        <v>NCX19J3</v>
      </c>
      <c r="AH547" s="277" t="str">
        <f t="shared" si="144"/>
        <v/>
      </c>
      <c r="AI547" s="277" t="str">
        <f t="shared" si="145"/>
        <v/>
      </c>
      <c r="AJ547" s="277" t="str">
        <f t="shared" si="146"/>
        <v/>
      </c>
      <c r="AK547" s="277" t="str">
        <f t="shared" si="147"/>
        <v/>
      </c>
      <c r="AL547" s="100"/>
      <c r="AT547" s="227" t="str">
        <f t="shared" si="148"/>
        <v/>
      </c>
      <c r="AU547" s="227" t="str">
        <f t="shared" si="149"/>
        <v/>
      </c>
      <c r="AW547" s="232">
        <f t="shared" si="150"/>
        <v>0</v>
      </c>
      <c r="AX547" s="232">
        <f t="shared" si="151"/>
        <v>0</v>
      </c>
      <c r="AY547" s="232">
        <f t="shared" si="152"/>
        <v>0</v>
      </c>
      <c r="AZ547" s="232">
        <f t="shared" si="153"/>
        <v>0</v>
      </c>
    </row>
    <row r="548" spans="1:52">
      <c r="A548" s="23" t="str">
        <f>C548&amp;"x"&amp;TEXT(COUNTIF(C$5:C547,C548)+1,0)</f>
        <v>x1</v>
      </c>
      <c r="B548" s="24" t="str">
        <f>D548&amp;"x"&amp;TEXT(COUNTIF(D$5:D547,D548)+1,0)</f>
        <v>x1</v>
      </c>
      <c r="C548" s="25"/>
      <c r="D548" s="25"/>
      <c r="E548" s="130"/>
      <c r="F548" s="25"/>
      <c r="G548" s="188"/>
      <c r="H548" s="188"/>
      <c r="I548" s="188"/>
      <c r="J548" s="156"/>
      <c r="K548" s="130"/>
      <c r="L548" s="26"/>
      <c r="M548" s="281" t="str">
        <f t="shared" si="138"/>
        <v>0</v>
      </c>
      <c r="N548" s="26"/>
      <c r="O548" s="186" t="str">
        <f t="shared" si="139"/>
        <v>0</v>
      </c>
      <c r="P548" s="26"/>
      <c r="Q548" s="26"/>
      <c r="R548" s="270"/>
      <c r="S548" s="282" t="str">
        <f t="shared" si="140"/>
        <v/>
      </c>
      <c r="T548" s="153"/>
      <c r="U548" s="27"/>
      <c r="V548" s="27"/>
      <c r="W548" s="271"/>
      <c r="X548" s="27"/>
      <c r="Y548" s="279"/>
      <c r="Z548" s="275" t="str">
        <f t="shared" si="141"/>
        <v/>
      </c>
      <c r="AA548" s="276"/>
      <c r="AB548" s="276"/>
      <c r="AC548" s="276"/>
      <c r="AD548" s="276"/>
      <c r="AE548" s="276"/>
      <c r="AF548" s="277" t="str">
        <f t="shared" si="142"/>
        <v>NCX19J3</v>
      </c>
      <c r="AG548" s="277" t="str">
        <f t="shared" si="143"/>
        <v>NCX19J3</v>
      </c>
      <c r="AH548" s="277" t="str">
        <f t="shared" si="144"/>
        <v/>
      </c>
      <c r="AI548" s="277" t="str">
        <f t="shared" si="145"/>
        <v/>
      </c>
      <c r="AJ548" s="277" t="str">
        <f t="shared" si="146"/>
        <v/>
      </c>
      <c r="AK548" s="277" t="str">
        <f t="shared" si="147"/>
        <v/>
      </c>
      <c r="AL548" s="100"/>
      <c r="AT548" s="227" t="str">
        <f t="shared" si="148"/>
        <v/>
      </c>
      <c r="AU548" s="227" t="str">
        <f t="shared" si="149"/>
        <v/>
      </c>
      <c r="AW548" s="232">
        <f t="shared" si="150"/>
        <v>0</v>
      </c>
      <c r="AX548" s="232">
        <f t="shared" si="151"/>
        <v>0</v>
      </c>
      <c r="AY548" s="232">
        <f t="shared" si="152"/>
        <v>0</v>
      </c>
      <c r="AZ548" s="232">
        <f t="shared" si="153"/>
        <v>0</v>
      </c>
    </row>
    <row r="549" spans="1:52">
      <c r="A549" s="23" t="str">
        <f>C549&amp;"x"&amp;TEXT(COUNTIF(C$5:C548,C549)+1,0)</f>
        <v>x1</v>
      </c>
      <c r="B549" s="24" t="str">
        <f>D549&amp;"x"&amp;TEXT(COUNTIF(D$5:D548,D549)+1,0)</f>
        <v>x1</v>
      </c>
      <c r="C549" s="25"/>
      <c r="D549" s="25"/>
      <c r="E549" s="130"/>
      <c r="F549" s="25"/>
      <c r="G549" s="188"/>
      <c r="H549" s="188"/>
      <c r="I549" s="188"/>
      <c r="J549" s="156"/>
      <c r="K549" s="130"/>
      <c r="L549" s="26"/>
      <c r="M549" s="281" t="str">
        <f t="shared" si="138"/>
        <v>0</v>
      </c>
      <c r="N549" s="26"/>
      <c r="O549" s="186" t="str">
        <f t="shared" si="139"/>
        <v>0</v>
      </c>
      <c r="P549" s="26"/>
      <c r="Q549" s="26"/>
      <c r="R549" s="270"/>
      <c r="S549" s="282" t="str">
        <f t="shared" si="140"/>
        <v/>
      </c>
      <c r="T549" s="153"/>
      <c r="U549" s="27"/>
      <c r="V549" s="27"/>
      <c r="W549" s="271"/>
      <c r="X549" s="27"/>
      <c r="Y549" s="279"/>
      <c r="Z549" s="275" t="str">
        <f t="shared" si="141"/>
        <v/>
      </c>
      <c r="AA549" s="276"/>
      <c r="AB549" s="276"/>
      <c r="AC549" s="276"/>
      <c r="AD549" s="276"/>
      <c r="AE549" s="276"/>
      <c r="AF549" s="277" t="str">
        <f t="shared" si="142"/>
        <v>NCX19J3</v>
      </c>
      <c r="AG549" s="277" t="str">
        <f t="shared" si="143"/>
        <v>NCX19J3</v>
      </c>
      <c r="AH549" s="277" t="str">
        <f t="shared" si="144"/>
        <v/>
      </c>
      <c r="AI549" s="277" t="str">
        <f t="shared" si="145"/>
        <v/>
      </c>
      <c r="AJ549" s="277" t="str">
        <f t="shared" si="146"/>
        <v/>
      </c>
      <c r="AK549" s="277" t="str">
        <f t="shared" si="147"/>
        <v/>
      </c>
      <c r="AL549" s="100"/>
      <c r="AT549" s="227" t="str">
        <f t="shared" si="148"/>
        <v/>
      </c>
      <c r="AU549" s="227" t="str">
        <f t="shared" si="149"/>
        <v/>
      </c>
      <c r="AW549" s="232">
        <f t="shared" si="150"/>
        <v>0</v>
      </c>
      <c r="AX549" s="232">
        <f t="shared" si="151"/>
        <v>0</v>
      </c>
      <c r="AY549" s="232">
        <f t="shared" si="152"/>
        <v>0</v>
      </c>
      <c r="AZ549" s="232">
        <f t="shared" si="153"/>
        <v>0</v>
      </c>
    </row>
    <row r="550" spans="1:52">
      <c r="A550" s="23" t="str">
        <f>C550&amp;"x"&amp;TEXT(COUNTIF(C$5:C549,C550)+1,0)</f>
        <v>x1</v>
      </c>
      <c r="B550" s="24" t="str">
        <f>D550&amp;"x"&amp;TEXT(COUNTIF(D$5:D549,D550)+1,0)</f>
        <v>x1</v>
      </c>
      <c r="C550" s="25"/>
      <c r="D550" s="25"/>
      <c r="E550" s="130"/>
      <c r="F550" s="25"/>
      <c r="G550" s="188"/>
      <c r="H550" s="188"/>
      <c r="I550" s="188"/>
      <c r="J550" s="156"/>
      <c r="K550" s="130"/>
      <c r="L550" s="26"/>
      <c r="M550" s="281" t="str">
        <f t="shared" si="138"/>
        <v>0</v>
      </c>
      <c r="N550" s="26"/>
      <c r="O550" s="186" t="str">
        <f t="shared" si="139"/>
        <v>0</v>
      </c>
      <c r="P550" s="26"/>
      <c r="Q550" s="26"/>
      <c r="R550" s="270"/>
      <c r="S550" s="282" t="str">
        <f t="shared" si="140"/>
        <v/>
      </c>
      <c r="T550" s="153"/>
      <c r="U550" s="27"/>
      <c r="V550" s="27"/>
      <c r="W550" s="271"/>
      <c r="X550" s="27"/>
      <c r="Y550" s="279"/>
      <c r="Z550" s="275" t="str">
        <f t="shared" si="141"/>
        <v/>
      </c>
      <c r="AA550" s="276"/>
      <c r="AB550" s="276"/>
      <c r="AC550" s="276"/>
      <c r="AD550" s="276"/>
      <c r="AE550" s="276"/>
      <c r="AF550" s="277" t="str">
        <f t="shared" si="142"/>
        <v>NCX19J3</v>
      </c>
      <c r="AG550" s="277" t="str">
        <f t="shared" si="143"/>
        <v>NCX19J3</v>
      </c>
      <c r="AH550" s="277" t="str">
        <f t="shared" si="144"/>
        <v/>
      </c>
      <c r="AI550" s="277" t="str">
        <f t="shared" si="145"/>
        <v/>
      </c>
      <c r="AJ550" s="277" t="str">
        <f t="shared" si="146"/>
        <v/>
      </c>
      <c r="AK550" s="277" t="str">
        <f t="shared" si="147"/>
        <v/>
      </c>
      <c r="AL550" s="100"/>
      <c r="AT550" s="227" t="str">
        <f t="shared" si="148"/>
        <v/>
      </c>
      <c r="AU550" s="227" t="str">
        <f t="shared" si="149"/>
        <v/>
      </c>
      <c r="AW550" s="232">
        <f t="shared" si="150"/>
        <v>0</v>
      </c>
      <c r="AX550" s="232">
        <f t="shared" si="151"/>
        <v>0</v>
      </c>
      <c r="AY550" s="232">
        <f t="shared" si="152"/>
        <v>0</v>
      </c>
      <c r="AZ550" s="232">
        <f t="shared" si="153"/>
        <v>0</v>
      </c>
    </row>
    <row r="551" spans="1:52">
      <c r="A551" s="23" t="str">
        <f>C551&amp;"x"&amp;TEXT(COUNTIF(C$5:C550,C551)+1,0)</f>
        <v>x1</v>
      </c>
      <c r="B551" s="24" t="str">
        <f>D551&amp;"x"&amp;TEXT(COUNTIF(D$5:D550,D551)+1,0)</f>
        <v>x1</v>
      </c>
      <c r="C551" s="25"/>
      <c r="D551" s="25"/>
      <c r="E551" s="130"/>
      <c r="F551" s="25"/>
      <c r="G551" s="188"/>
      <c r="H551" s="188"/>
      <c r="I551" s="188"/>
      <c r="J551" s="156"/>
      <c r="K551" s="130"/>
      <c r="L551" s="26"/>
      <c r="M551" s="281" t="str">
        <f t="shared" si="138"/>
        <v>0</v>
      </c>
      <c r="N551" s="26"/>
      <c r="O551" s="186" t="str">
        <f t="shared" si="139"/>
        <v>0</v>
      </c>
      <c r="P551" s="26"/>
      <c r="Q551" s="26"/>
      <c r="R551" s="270"/>
      <c r="S551" s="282" t="str">
        <f t="shared" si="140"/>
        <v/>
      </c>
      <c r="T551" s="153"/>
      <c r="U551" s="27"/>
      <c r="V551" s="27"/>
      <c r="W551" s="271"/>
      <c r="X551" s="27"/>
      <c r="Y551" s="279"/>
      <c r="Z551" s="275" t="str">
        <f t="shared" si="141"/>
        <v/>
      </c>
      <c r="AA551" s="276"/>
      <c r="AB551" s="276"/>
      <c r="AC551" s="276"/>
      <c r="AD551" s="276"/>
      <c r="AE551" s="276"/>
      <c r="AF551" s="277" t="str">
        <f t="shared" si="142"/>
        <v>NCX19J3</v>
      </c>
      <c r="AG551" s="277" t="str">
        <f t="shared" si="143"/>
        <v>NCX19J3</v>
      </c>
      <c r="AH551" s="277" t="str">
        <f t="shared" si="144"/>
        <v/>
      </c>
      <c r="AI551" s="277" t="str">
        <f t="shared" si="145"/>
        <v/>
      </c>
      <c r="AJ551" s="277" t="str">
        <f t="shared" si="146"/>
        <v/>
      </c>
      <c r="AK551" s="277" t="str">
        <f t="shared" si="147"/>
        <v/>
      </c>
      <c r="AL551" s="100"/>
      <c r="AT551" s="227" t="str">
        <f t="shared" si="148"/>
        <v/>
      </c>
      <c r="AU551" s="227" t="str">
        <f t="shared" si="149"/>
        <v/>
      </c>
      <c r="AW551" s="232">
        <f t="shared" si="150"/>
        <v>0</v>
      </c>
      <c r="AX551" s="232">
        <f t="shared" si="151"/>
        <v>0</v>
      </c>
      <c r="AY551" s="232">
        <f t="shared" si="152"/>
        <v>0</v>
      </c>
      <c r="AZ551" s="232">
        <f t="shared" si="153"/>
        <v>0</v>
      </c>
    </row>
    <row r="552" spans="1:52">
      <c r="A552" s="23" t="str">
        <f>C552&amp;"x"&amp;TEXT(COUNTIF(C$5:C551,C552)+1,0)</f>
        <v>x1</v>
      </c>
      <c r="B552" s="24" t="str">
        <f>D552&amp;"x"&amp;TEXT(COUNTIF(D$5:D551,D552)+1,0)</f>
        <v>x1</v>
      </c>
      <c r="C552" s="25"/>
      <c r="D552" s="25"/>
      <c r="E552" s="130"/>
      <c r="F552" s="25"/>
      <c r="G552" s="188"/>
      <c r="H552" s="188"/>
      <c r="I552" s="188"/>
      <c r="J552" s="156"/>
      <c r="K552" s="130"/>
      <c r="L552" s="26"/>
      <c r="M552" s="281" t="str">
        <f t="shared" si="138"/>
        <v>0</v>
      </c>
      <c r="N552" s="26"/>
      <c r="O552" s="186" t="str">
        <f t="shared" si="139"/>
        <v>0</v>
      </c>
      <c r="P552" s="26"/>
      <c r="Q552" s="26"/>
      <c r="R552" s="270"/>
      <c r="S552" s="282" t="str">
        <f t="shared" si="140"/>
        <v/>
      </c>
      <c r="T552" s="153"/>
      <c r="U552" s="27"/>
      <c r="V552" s="27"/>
      <c r="W552" s="271"/>
      <c r="X552" s="27"/>
      <c r="Y552" s="279"/>
      <c r="Z552" s="275" t="str">
        <f t="shared" si="141"/>
        <v/>
      </c>
      <c r="AA552" s="276"/>
      <c r="AB552" s="276"/>
      <c r="AC552" s="276"/>
      <c r="AD552" s="276"/>
      <c r="AE552" s="276"/>
      <c r="AF552" s="277" t="str">
        <f t="shared" si="142"/>
        <v>NCX19J3</v>
      </c>
      <c r="AG552" s="277" t="str">
        <f t="shared" si="143"/>
        <v>NCX19J3</v>
      </c>
      <c r="AH552" s="277" t="str">
        <f t="shared" si="144"/>
        <v/>
      </c>
      <c r="AI552" s="277" t="str">
        <f t="shared" si="145"/>
        <v/>
      </c>
      <c r="AJ552" s="277" t="str">
        <f t="shared" si="146"/>
        <v/>
      </c>
      <c r="AK552" s="277" t="str">
        <f t="shared" si="147"/>
        <v/>
      </c>
      <c r="AL552" s="100"/>
      <c r="AT552" s="227" t="str">
        <f t="shared" si="148"/>
        <v/>
      </c>
      <c r="AU552" s="227" t="str">
        <f t="shared" si="149"/>
        <v/>
      </c>
      <c r="AW552" s="232">
        <f t="shared" si="150"/>
        <v>0</v>
      </c>
      <c r="AX552" s="232">
        <f t="shared" si="151"/>
        <v>0</v>
      </c>
      <c r="AY552" s="232">
        <f t="shared" si="152"/>
        <v>0</v>
      </c>
      <c r="AZ552" s="232">
        <f t="shared" si="153"/>
        <v>0</v>
      </c>
    </row>
    <row r="553" spans="1:52">
      <c r="A553" s="23" t="str">
        <f>C553&amp;"x"&amp;TEXT(COUNTIF(C$5:C552,C553)+1,0)</f>
        <v>x1</v>
      </c>
      <c r="B553" s="24" t="str">
        <f>D553&amp;"x"&amp;TEXT(COUNTIF(D$5:D552,D553)+1,0)</f>
        <v>x1</v>
      </c>
      <c r="C553" s="25"/>
      <c r="D553" s="25"/>
      <c r="E553" s="130"/>
      <c r="F553" s="25"/>
      <c r="G553" s="188"/>
      <c r="H553" s="188"/>
      <c r="I553" s="188"/>
      <c r="J553" s="156"/>
      <c r="K553" s="130"/>
      <c r="L553" s="26"/>
      <c r="M553" s="281" t="str">
        <f t="shared" si="138"/>
        <v>0</v>
      </c>
      <c r="N553" s="26"/>
      <c r="O553" s="186" t="str">
        <f t="shared" si="139"/>
        <v>0</v>
      </c>
      <c r="P553" s="26"/>
      <c r="Q553" s="26"/>
      <c r="R553" s="270"/>
      <c r="S553" s="282" t="str">
        <f t="shared" si="140"/>
        <v/>
      </c>
      <c r="T553" s="153"/>
      <c r="U553" s="27"/>
      <c r="V553" s="27"/>
      <c r="W553" s="271"/>
      <c r="X553" s="27"/>
      <c r="Y553" s="279"/>
      <c r="Z553" s="275" t="str">
        <f t="shared" si="141"/>
        <v/>
      </c>
      <c r="AA553" s="276"/>
      <c r="AB553" s="276"/>
      <c r="AC553" s="276"/>
      <c r="AD553" s="276"/>
      <c r="AE553" s="276"/>
      <c r="AF553" s="277" t="str">
        <f t="shared" si="142"/>
        <v>NCX19J3</v>
      </c>
      <c r="AG553" s="277" t="str">
        <f t="shared" si="143"/>
        <v>NCX19J3</v>
      </c>
      <c r="AH553" s="277" t="str">
        <f t="shared" si="144"/>
        <v/>
      </c>
      <c r="AI553" s="277" t="str">
        <f t="shared" si="145"/>
        <v/>
      </c>
      <c r="AJ553" s="277" t="str">
        <f t="shared" si="146"/>
        <v/>
      </c>
      <c r="AK553" s="277" t="str">
        <f t="shared" si="147"/>
        <v/>
      </c>
      <c r="AL553" s="100"/>
      <c r="AT553" s="227" t="str">
        <f t="shared" si="148"/>
        <v/>
      </c>
      <c r="AU553" s="227" t="str">
        <f t="shared" si="149"/>
        <v/>
      </c>
      <c r="AW553" s="232">
        <f t="shared" si="150"/>
        <v>0</v>
      </c>
      <c r="AX553" s="232">
        <f t="shared" si="151"/>
        <v>0</v>
      </c>
      <c r="AY553" s="232">
        <f t="shared" si="152"/>
        <v>0</v>
      </c>
      <c r="AZ553" s="232">
        <f t="shared" si="153"/>
        <v>0</v>
      </c>
    </row>
    <row r="554" spans="1:52">
      <c r="A554" s="23" t="str">
        <f>C554&amp;"x"&amp;TEXT(COUNTIF(C$5:C553,C554)+1,0)</f>
        <v>x1</v>
      </c>
      <c r="B554" s="24" t="str">
        <f>D554&amp;"x"&amp;TEXT(COUNTIF(D$5:D553,D554)+1,0)</f>
        <v>x1</v>
      </c>
      <c r="C554" s="25"/>
      <c r="D554" s="25"/>
      <c r="E554" s="130"/>
      <c r="F554" s="25"/>
      <c r="G554" s="188"/>
      <c r="H554" s="188"/>
      <c r="I554" s="188"/>
      <c r="J554" s="156"/>
      <c r="K554" s="130"/>
      <c r="L554" s="26"/>
      <c r="M554" s="281" t="str">
        <f t="shared" si="138"/>
        <v>0</v>
      </c>
      <c r="N554" s="26"/>
      <c r="O554" s="186" t="str">
        <f t="shared" si="139"/>
        <v>0</v>
      </c>
      <c r="P554" s="26"/>
      <c r="Q554" s="26"/>
      <c r="R554" s="270"/>
      <c r="S554" s="282" t="str">
        <f t="shared" si="140"/>
        <v/>
      </c>
      <c r="T554" s="153"/>
      <c r="U554" s="27"/>
      <c r="V554" s="27"/>
      <c r="W554" s="271"/>
      <c r="X554" s="27"/>
      <c r="Y554" s="279"/>
      <c r="Z554" s="275" t="str">
        <f t="shared" si="141"/>
        <v/>
      </c>
      <c r="AA554" s="276"/>
      <c r="AB554" s="276"/>
      <c r="AC554" s="276"/>
      <c r="AD554" s="276"/>
      <c r="AE554" s="276"/>
      <c r="AF554" s="277" t="str">
        <f t="shared" si="142"/>
        <v>NCX19J3</v>
      </c>
      <c r="AG554" s="277" t="str">
        <f t="shared" si="143"/>
        <v>NCX19J3</v>
      </c>
      <c r="AH554" s="277" t="str">
        <f t="shared" si="144"/>
        <v/>
      </c>
      <c r="AI554" s="277" t="str">
        <f t="shared" si="145"/>
        <v/>
      </c>
      <c r="AJ554" s="277" t="str">
        <f t="shared" si="146"/>
        <v/>
      </c>
      <c r="AK554" s="277" t="str">
        <f t="shared" si="147"/>
        <v/>
      </c>
      <c r="AL554" s="100"/>
      <c r="AT554" s="227" t="str">
        <f t="shared" si="148"/>
        <v/>
      </c>
      <c r="AU554" s="227" t="str">
        <f t="shared" si="149"/>
        <v/>
      </c>
      <c r="AW554" s="232">
        <f t="shared" si="150"/>
        <v>0</v>
      </c>
      <c r="AX554" s="232">
        <f t="shared" si="151"/>
        <v>0</v>
      </c>
      <c r="AY554" s="232">
        <f t="shared" si="152"/>
        <v>0</v>
      </c>
      <c r="AZ554" s="232">
        <f t="shared" si="153"/>
        <v>0</v>
      </c>
    </row>
    <row r="555" spans="1:52">
      <c r="A555" s="23" t="str">
        <f>C555&amp;"x"&amp;TEXT(COUNTIF(C$5:C554,C555)+1,0)</f>
        <v>x1</v>
      </c>
      <c r="B555" s="24" t="str">
        <f>D555&amp;"x"&amp;TEXT(COUNTIF(D$5:D554,D555)+1,0)</f>
        <v>x1</v>
      </c>
      <c r="C555" s="25"/>
      <c r="D555" s="25"/>
      <c r="E555" s="130"/>
      <c r="F555" s="25"/>
      <c r="G555" s="188"/>
      <c r="H555" s="188"/>
      <c r="I555" s="188"/>
      <c r="J555" s="156"/>
      <c r="K555" s="130"/>
      <c r="L555" s="26"/>
      <c r="M555" s="281" t="str">
        <f t="shared" si="138"/>
        <v>0</v>
      </c>
      <c r="N555" s="26"/>
      <c r="O555" s="186" t="str">
        <f t="shared" si="139"/>
        <v>0</v>
      </c>
      <c r="P555" s="26"/>
      <c r="Q555" s="26"/>
      <c r="R555" s="270"/>
      <c r="S555" s="282" t="str">
        <f t="shared" si="140"/>
        <v/>
      </c>
      <c r="T555" s="153"/>
      <c r="U555" s="27"/>
      <c r="V555" s="27"/>
      <c r="W555" s="271"/>
      <c r="X555" s="27"/>
      <c r="Y555" s="279"/>
      <c r="Z555" s="275" t="str">
        <f t="shared" si="141"/>
        <v/>
      </c>
      <c r="AA555" s="276"/>
      <c r="AB555" s="276"/>
      <c r="AC555" s="276"/>
      <c r="AD555" s="276"/>
      <c r="AE555" s="276"/>
      <c r="AF555" s="277" t="str">
        <f t="shared" si="142"/>
        <v>NCX19J3</v>
      </c>
      <c r="AG555" s="277" t="str">
        <f t="shared" si="143"/>
        <v>NCX19J3</v>
      </c>
      <c r="AH555" s="277" t="str">
        <f t="shared" si="144"/>
        <v/>
      </c>
      <c r="AI555" s="277" t="str">
        <f t="shared" si="145"/>
        <v/>
      </c>
      <c r="AJ555" s="277" t="str">
        <f t="shared" si="146"/>
        <v/>
      </c>
      <c r="AK555" s="277" t="str">
        <f t="shared" si="147"/>
        <v/>
      </c>
      <c r="AL555" s="100"/>
      <c r="AT555" s="227" t="str">
        <f t="shared" si="148"/>
        <v/>
      </c>
      <c r="AU555" s="227" t="str">
        <f t="shared" si="149"/>
        <v/>
      </c>
      <c r="AW555" s="232">
        <f t="shared" si="150"/>
        <v>0</v>
      </c>
      <c r="AX555" s="232">
        <f t="shared" si="151"/>
        <v>0</v>
      </c>
      <c r="AY555" s="232">
        <f t="shared" si="152"/>
        <v>0</v>
      </c>
      <c r="AZ555" s="232">
        <f t="shared" si="153"/>
        <v>0</v>
      </c>
    </row>
    <row r="556" spans="1:52">
      <c r="A556" s="23" t="str">
        <f>C556&amp;"x"&amp;TEXT(COUNTIF(C$5:C555,C556)+1,0)</f>
        <v>x1</v>
      </c>
      <c r="B556" s="24" t="str">
        <f>D556&amp;"x"&amp;TEXT(COUNTIF(D$5:D555,D556)+1,0)</f>
        <v>x1</v>
      </c>
      <c r="C556" s="25"/>
      <c r="D556" s="25"/>
      <c r="E556" s="130"/>
      <c r="F556" s="25"/>
      <c r="G556" s="188"/>
      <c r="H556" s="188"/>
      <c r="I556" s="188"/>
      <c r="J556" s="156"/>
      <c r="K556" s="130"/>
      <c r="L556" s="26"/>
      <c r="M556" s="281" t="str">
        <f t="shared" si="138"/>
        <v>0</v>
      </c>
      <c r="N556" s="26"/>
      <c r="O556" s="186" t="str">
        <f t="shared" si="139"/>
        <v>0</v>
      </c>
      <c r="P556" s="26"/>
      <c r="Q556" s="26"/>
      <c r="R556" s="270"/>
      <c r="S556" s="282" t="str">
        <f t="shared" si="140"/>
        <v/>
      </c>
      <c r="T556" s="153"/>
      <c r="U556" s="27"/>
      <c r="V556" s="27"/>
      <c r="W556" s="271"/>
      <c r="X556" s="27"/>
      <c r="Y556" s="279"/>
      <c r="Z556" s="275" t="str">
        <f t="shared" si="141"/>
        <v/>
      </c>
      <c r="AA556" s="276"/>
      <c r="AB556" s="276"/>
      <c r="AC556" s="276"/>
      <c r="AD556" s="276"/>
      <c r="AE556" s="276"/>
      <c r="AF556" s="277" t="str">
        <f t="shared" si="142"/>
        <v>NCX19J3</v>
      </c>
      <c r="AG556" s="277" t="str">
        <f t="shared" si="143"/>
        <v>NCX19J3</v>
      </c>
      <c r="AH556" s="277" t="str">
        <f t="shared" si="144"/>
        <v/>
      </c>
      <c r="AI556" s="277" t="str">
        <f t="shared" si="145"/>
        <v/>
      </c>
      <c r="AJ556" s="277" t="str">
        <f t="shared" si="146"/>
        <v/>
      </c>
      <c r="AK556" s="277" t="str">
        <f t="shared" si="147"/>
        <v/>
      </c>
      <c r="AL556" s="100"/>
      <c r="AT556" s="227" t="str">
        <f t="shared" si="148"/>
        <v/>
      </c>
      <c r="AU556" s="227" t="str">
        <f t="shared" si="149"/>
        <v/>
      </c>
      <c r="AW556" s="232">
        <f t="shared" si="150"/>
        <v>0</v>
      </c>
      <c r="AX556" s="232">
        <f t="shared" si="151"/>
        <v>0</v>
      </c>
      <c r="AY556" s="232">
        <f t="shared" si="152"/>
        <v>0</v>
      </c>
      <c r="AZ556" s="232">
        <f t="shared" si="153"/>
        <v>0</v>
      </c>
    </row>
    <row r="557" spans="1:52">
      <c r="A557" s="23" t="str">
        <f>C557&amp;"x"&amp;TEXT(COUNTIF(C$5:C556,C557)+1,0)</f>
        <v>x1</v>
      </c>
      <c r="B557" s="24" t="str">
        <f>D557&amp;"x"&amp;TEXT(COUNTIF(D$5:D556,D557)+1,0)</f>
        <v>x1</v>
      </c>
      <c r="C557" s="25"/>
      <c r="D557" s="25"/>
      <c r="E557" s="130"/>
      <c r="F557" s="25"/>
      <c r="G557" s="188"/>
      <c r="H557" s="188"/>
      <c r="I557" s="188"/>
      <c r="J557" s="156"/>
      <c r="K557" s="130"/>
      <c r="L557" s="26"/>
      <c r="M557" s="281" t="str">
        <f t="shared" si="138"/>
        <v>0</v>
      </c>
      <c r="N557" s="26"/>
      <c r="O557" s="186" t="str">
        <f t="shared" si="139"/>
        <v>0</v>
      </c>
      <c r="P557" s="26"/>
      <c r="Q557" s="26"/>
      <c r="R557" s="270"/>
      <c r="S557" s="282" t="str">
        <f t="shared" si="140"/>
        <v/>
      </c>
      <c r="T557" s="153"/>
      <c r="U557" s="27"/>
      <c r="V557" s="27"/>
      <c r="W557" s="271"/>
      <c r="X557" s="27"/>
      <c r="Y557" s="279"/>
      <c r="Z557" s="275" t="str">
        <f t="shared" si="141"/>
        <v/>
      </c>
      <c r="AA557" s="276"/>
      <c r="AB557" s="276"/>
      <c r="AC557" s="276"/>
      <c r="AD557" s="276"/>
      <c r="AE557" s="276"/>
      <c r="AF557" s="277" t="str">
        <f t="shared" si="142"/>
        <v>NCX19J3</v>
      </c>
      <c r="AG557" s="277" t="str">
        <f t="shared" si="143"/>
        <v>NCX19J3</v>
      </c>
      <c r="AH557" s="277" t="str">
        <f t="shared" si="144"/>
        <v/>
      </c>
      <c r="AI557" s="277" t="str">
        <f t="shared" si="145"/>
        <v/>
      </c>
      <c r="AJ557" s="277" t="str">
        <f t="shared" si="146"/>
        <v/>
      </c>
      <c r="AK557" s="277" t="str">
        <f t="shared" si="147"/>
        <v/>
      </c>
      <c r="AL557" s="100"/>
      <c r="AT557" s="227" t="str">
        <f t="shared" si="148"/>
        <v/>
      </c>
      <c r="AU557" s="227" t="str">
        <f t="shared" si="149"/>
        <v/>
      </c>
      <c r="AW557" s="232">
        <f t="shared" si="150"/>
        <v>0</v>
      </c>
      <c r="AX557" s="232">
        <f t="shared" si="151"/>
        <v>0</v>
      </c>
      <c r="AY557" s="232">
        <f t="shared" si="152"/>
        <v>0</v>
      </c>
      <c r="AZ557" s="232">
        <f t="shared" si="153"/>
        <v>0</v>
      </c>
    </row>
    <row r="558" spans="1:52">
      <c r="A558" s="23" t="str">
        <f>C558&amp;"x"&amp;TEXT(COUNTIF(C$5:C557,C558)+1,0)</f>
        <v>x1</v>
      </c>
      <c r="B558" s="24" t="str">
        <f>D558&amp;"x"&amp;TEXT(COUNTIF(D$5:D557,D558)+1,0)</f>
        <v>x1</v>
      </c>
      <c r="C558" s="25"/>
      <c r="D558" s="25"/>
      <c r="E558" s="130"/>
      <c r="F558" s="25"/>
      <c r="G558" s="188"/>
      <c r="H558" s="188"/>
      <c r="I558" s="188"/>
      <c r="J558" s="156"/>
      <c r="K558" s="130"/>
      <c r="L558" s="26"/>
      <c r="M558" s="281" t="str">
        <f t="shared" si="138"/>
        <v>0</v>
      </c>
      <c r="N558" s="26"/>
      <c r="O558" s="186" t="str">
        <f t="shared" si="139"/>
        <v>0</v>
      </c>
      <c r="P558" s="26"/>
      <c r="Q558" s="26"/>
      <c r="R558" s="270"/>
      <c r="S558" s="282" t="str">
        <f t="shared" si="140"/>
        <v/>
      </c>
      <c r="T558" s="153"/>
      <c r="U558" s="27"/>
      <c r="V558" s="27"/>
      <c r="W558" s="271"/>
      <c r="X558" s="27"/>
      <c r="Y558" s="279"/>
      <c r="Z558" s="275" t="str">
        <f t="shared" si="141"/>
        <v/>
      </c>
      <c r="AA558" s="276"/>
      <c r="AB558" s="276"/>
      <c r="AC558" s="276"/>
      <c r="AD558" s="276"/>
      <c r="AE558" s="276"/>
      <c r="AF558" s="277" t="str">
        <f t="shared" si="142"/>
        <v>NCX19J3</v>
      </c>
      <c r="AG558" s="277" t="str">
        <f t="shared" si="143"/>
        <v>NCX19J3</v>
      </c>
      <c r="AH558" s="277" t="str">
        <f t="shared" si="144"/>
        <v/>
      </c>
      <c r="AI558" s="277" t="str">
        <f t="shared" si="145"/>
        <v/>
      </c>
      <c r="AJ558" s="277" t="str">
        <f t="shared" si="146"/>
        <v/>
      </c>
      <c r="AK558" s="277" t="str">
        <f t="shared" si="147"/>
        <v/>
      </c>
      <c r="AL558" s="100"/>
      <c r="AT558" s="227" t="str">
        <f t="shared" si="148"/>
        <v/>
      </c>
      <c r="AU558" s="227" t="str">
        <f t="shared" si="149"/>
        <v/>
      </c>
      <c r="AW558" s="232">
        <f t="shared" si="150"/>
        <v>0</v>
      </c>
      <c r="AX558" s="232">
        <f t="shared" si="151"/>
        <v>0</v>
      </c>
      <c r="AY558" s="232">
        <f t="shared" si="152"/>
        <v>0</v>
      </c>
      <c r="AZ558" s="232">
        <f t="shared" si="153"/>
        <v>0</v>
      </c>
    </row>
    <row r="559" spans="1:52">
      <c r="A559" s="23" t="str">
        <f>C559&amp;"x"&amp;TEXT(COUNTIF(C$5:C558,C559)+1,0)</f>
        <v>x1</v>
      </c>
      <c r="B559" s="24" t="str">
        <f>D559&amp;"x"&amp;TEXT(COUNTIF(D$5:D558,D559)+1,0)</f>
        <v>x1</v>
      </c>
      <c r="C559" s="25"/>
      <c r="D559" s="25"/>
      <c r="E559" s="130"/>
      <c r="F559" s="25"/>
      <c r="G559" s="188"/>
      <c r="H559" s="188"/>
      <c r="I559" s="188"/>
      <c r="J559" s="156"/>
      <c r="K559" s="130"/>
      <c r="L559" s="26"/>
      <c r="M559" s="281" t="str">
        <f t="shared" si="138"/>
        <v>0</v>
      </c>
      <c r="N559" s="26"/>
      <c r="O559" s="186" t="str">
        <f t="shared" si="139"/>
        <v>0</v>
      </c>
      <c r="P559" s="26"/>
      <c r="Q559" s="26"/>
      <c r="R559" s="270"/>
      <c r="S559" s="282" t="str">
        <f t="shared" si="140"/>
        <v/>
      </c>
      <c r="T559" s="153"/>
      <c r="U559" s="27"/>
      <c r="V559" s="27"/>
      <c r="W559" s="271"/>
      <c r="X559" s="27"/>
      <c r="Y559" s="279"/>
      <c r="Z559" s="275" t="str">
        <f t="shared" si="141"/>
        <v/>
      </c>
      <c r="AA559" s="276"/>
      <c r="AB559" s="276"/>
      <c r="AC559" s="276"/>
      <c r="AD559" s="276"/>
      <c r="AE559" s="276"/>
      <c r="AF559" s="277" t="str">
        <f t="shared" si="142"/>
        <v>NCX19J3</v>
      </c>
      <c r="AG559" s="277" t="str">
        <f t="shared" si="143"/>
        <v>NCX19J3</v>
      </c>
      <c r="AH559" s="277" t="str">
        <f t="shared" si="144"/>
        <v/>
      </c>
      <c r="AI559" s="277" t="str">
        <f t="shared" si="145"/>
        <v/>
      </c>
      <c r="AJ559" s="277" t="str">
        <f t="shared" si="146"/>
        <v/>
      </c>
      <c r="AK559" s="277" t="str">
        <f t="shared" si="147"/>
        <v/>
      </c>
      <c r="AL559" s="100"/>
      <c r="AT559" s="227" t="str">
        <f t="shared" si="148"/>
        <v/>
      </c>
      <c r="AU559" s="227" t="str">
        <f t="shared" si="149"/>
        <v/>
      </c>
      <c r="AW559" s="232">
        <f t="shared" si="150"/>
        <v>0</v>
      </c>
      <c r="AX559" s="232">
        <f t="shared" si="151"/>
        <v>0</v>
      </c>
      <c r="AY559" s="232">
        <f t="shared" si="152"/>
        <v>0</v>
      </c>
      <c r="AZ559" s="232">
        <f t="shared" si="153"/>
        <v>0</v>
      </c>
    </row>
    <row r="560" spans="1:52">
      <c r="A560" s="23" t="str">
        <f>C560&amp;"x"&amp;TEXT(COUNTIF(C$5:C559,C560)+1,0)</f>
        <v>x1</v>
      </c>
      <c r="B560" s="24" t="str">
        <f>D560&amp;"x"&amp;TEXT(COUNTIF(D$5:D559,D560)+1,0)</f>
        <v>x1</v>
      </c>
      <c r="C560" s="25"/>
      <c r="D560" s="25"/>
      <c r="E560" s="130"/>
      <c r="F560" s="25"/>
      <c r="G560" s="188"/>
      <c r="H560" s="188"/>
      <c r="I560" s="188"/>
      <c r="J560" s="156"/>
      <c r="K560" s="130"/>
      <c r="L560" s="26"/>
      <c r="M560" s="281" t="str">
        <f t="shared" si="138"/>
        <v>0</v>
      </c>
      <c r="N560" s="26"/>
      <c r="O560" s="186" t="str">
        <f t="shared" si="139"/>
        <v>0</v>
      </c>
      <c r="P560" s="26"/>
      <c r="Q560" s="26"/>
      <c r="R560" s="270"/>
      <c r="S560" s="282" t="str">
        <f t="shared" si="140"/>
        <v/>
      </c>
      <c r="T560" s="153"/>
      <c r="U560" s="27"/>
      <c r="V560" s="27"/>
      <c r="W560" s="271"/>
      <c r="X560" s="27"/>
      <c r="Y560" s="279"/>
      <c r="Z560" s="275" t="str">
        <f t="shared" si="141"/>
        <v/>
      </c>
      <c r="AA560" s="276"/>
      <c r="AB560" s="276"/>
      <c r="AC560" s="276"/>
      <c r="AD560" s="276"/>
      <c r="AE560" s="276"/>
      <c r="AF560" s="277" t="str">
        <f t="shared" si="142"/>
        <v>NCX19J3</v>
      </c>
      <c r="AG560" s="277" t="str">
        <f t="shared" si="143"/>
        <v>NCX19J3</v>
      </c>
      <c r="AH560" s="277" t="str">
        <f t="shared" si="144"/>
        <v/>
      </c>
      <c r="AI560" s="277" t="str">
        <f t="shared" si="145"/>
        <v/>
      </c>
      <c r="AJ560" s="277" t="str">
        <f t="shared" si="146"/>
        <v/>
      </c>
      <c r="AK560" s="277" t="str">
        <f t="shared" si="147"/>
        <v/>
      </c>
      <c r="AL560" s="100"/>
      <c r="AT560" s="227" t="str">
        <f t="shared" si="148"/>
        <v/>
      </c>
      <c r="AU560" s="227" t="str">
        <f t="shared" si="149"/>
        <v/>
      </c>
      <c r="AW560" s="232">
        <f t="shared" si="150"/>
        <v>0</v>
      </c>
      <c r="AX560" s="232">
        <f t="shared" si="151"/>
        <v>0</v>
      </c>
      <c r="AY560" s="232">
        <f t="shared" si="152"/>
        <v>0</v>
      </c>
      <c r="AZ560" s="232">
        <f t="shared" si="153"/>
        <v>0</v>
      </c>
    </row>
    <row r="561" spans="1:52">
      <c r="A561" s="23" t="str">
        <f>C561&amp;"x"&amp;TEXT(COUNTIF(C$5:C560,C561)+1,0)</f>
        <v>x1</v>
      </c>
      <c r="B561" s="24" t="str">
        <f>D561&amp;"x"&amp;TEXT(COUNTIF(D$5:D560,D561)+1,0)</f>
        <v>x1</v>
      </c>
      <c r="C561" s="25"/>
      <c r="D561" s="25"/>
      <c r="E561" s="130"/>
      <c r="F561" s="25"/>
      <c r="G561" s="188"/>
      <c r="H561" s="188"/>
      <c r="I561" s="188"/>
      <c r="J561" s="156"/>
      <c r="K561" s="130"/>
      <c r="L561" s="26"/>
      <c r="M561" s="281" t="str">
        <f t="shared" si="138"/>
        <v>0</v>
      </c>
      <c r="N561" s="26"/>
      <c r="O561" s="186" t="str">
        <f t="shared" si="139"/>
        <v>0</v>
      </c>
      <c r="P561" s="26"/>
      <c r="Q561" s="26"/>
      <c r="R561" s="270"/>
      <c r="S561" s="282" t="str">
        <f t="shared" si="140"/>
        <v/>
      </c>
      <c r="T561" s="153"/>
      <c r="U561" s="27"/>
      <c r="V561" s="27"/>
      <c r="W561" s="271"/>
      <c r="X561" s="27"/>
      <c r="Y561" s="279"/>
      <c r="Z561" s="275" t="str">
        <f t="shared" si="141"/>
        <v/>
      </c>
      <c r="AA561" s="276"/>
      <c r="AB561" s="276"/>
      <c r="AC561" s="276"/>
      <c r="AD561" s="276"/>
      <c r="AE561" s="276"/>
      <c r="AF561" s="277" t="str">
        <f t="shared" si="142"/>
        <v>NCX19J3</v>
      </c>
      <c r="AG561" s="277" t="str">
        <f t="shared" si="143"/>
        <v>NCX19J3</v>
      </c>
      <c r="AH561" s="277" t="str">
        <f t="shared" si="144"/>
        <v/>
      </c>
      <c r="AI561" s="277" t="str">
        <f t="shared" si="145"/>
        <v/>
      </c>
      <c r="AJ561" s="277" t="str">
        <f t="shared" si="146"/>
        <v/>
      </c>
      <c r="AK561" s="277" t="str">
        <f t="shared" si="147"/>
        <v/>
      </c>
      <c r="AL561" s="100"/>
      <c r="AT561" s="227" t="str">
        <f t="shared" si="148"/>
        <v/>
      </c>
      <c r="AU561" s="227" t="str">
        <f t="shared" si="149"/>
        <v/>
      </c>
      <c r="AW561" s="232">
        <f t="shared" si="150"/>
        <v>0</v>
      </c>
      <c r="AX561" s="232">
        <f t="shared" si="151"/>
        <v>0</v>
      </c>
      <c r="AY561" s="232">
        <f t="shared" si="152"/>
        <v>0</v>
      </c>
      <c r="AZ561" s="232">
        <f t="shared" si="153"/>
        <v>0</v>
      </c>
    </row>
    <row r="562" spans="1:52">
      <c r="A562" s="23" t="str">
        <f>C562&amp;"x"&amp;TEXT(COUNTIF(C$5:C561,C562)+1,0)</f>
        <v>x1</v>
      </c>
      <c r="B562" s="24" t="str">
        <f>D562&amp;"x"&amp;TEXT(COUNTIF(D$5:D561,D562)+1,0)</f>
        <v>x1</v>
      </c>
      <c r="C562" s="25"/>
      <c r="D562" s="25"/>
      <c r="E562" s="130"/>
      <c r="F562" s="25"/>
      <c r="G562" s="188"/>
      <c r="H562" s="188"/>
      <c r="I562" s="188"/>
      <c r="J562" s="156"/>
      <c r="K562" s="130"/>
      <c r="L562" s="26"/>
      <c r="M562" s="281" t="str">
        <f t="shared" si="138"/>
        <v>0</v>
      </c>
      <c r="N562" s="26"/>
      <c r="O562" s="186" t="str">
        <f t="shared" si="139"/>
        <v>0</v>
      </c>
      <c r="P562" s="26"/>
      <c r="Q562" s="26"/>
      <c r="R562" s="270"/>
      <c r="S562" s="282" t="str">
        <f t="shared" si="140"/>
        <v/>
      </c>
      <c r="T562" s="153"/>
      <c r="U562" s="27"/>
      <c r="V562" s="27"/>
      <c r="W562" s="271"/>
      <c r="X562" s="27"/>
      <c r="Y562" s="279"/>
      <c r="Z562" s="275" t="str">
        <f t="shared" si="141"/>
        <v/>
      </c>
      <c r="AA562" s="276"/>
      <c r="AB562" s="276"/>
      <c r="AC562" s="276"/>
      <c r="AD562" s="276"/>
      <c r="AE562" s="276"/>
      <c r="AF562" s="277" t="str">
        <f t="shared" si="142"/>
        <v>NCX19J3</v>
      </c>
      <c r="AG562" s="277" t="str">
        <f t="shared" si="143"/>
        <v>NCX19J3</v>
      </c>
      <c r="AH562" s="277" t="str">
        <f t="shared" si="144"/>
        <v/>
      </c>
      <c r="AI562" s="277" t="str">
        <f t="shared" si="145"/>
        <v/>
      </c>
      <c r="AJ562" s="277" t="str">
        <f t="shared" si="146"/>
        <v/>
      </c>
      <c r="AK562" s="277" t="str">
        <f t="shared" si="147"/>
        <v/>
      </c>
      <c r="AL562" s="100"/>
      <c r="AT562" s="227" t="str">
        <f t="shared" si="148"/>
        <v/>
      </c>
      <c r="AU562" s="227" t="str">
        <f t="shared" si="149"/>
        <v/>
      </c>
      <c r="AW562" s="232">
        <f t="shared" si="150"/>
        <v>0</v>
      </c>
      <c r="AX562" s="232">
        <f t="shared" si="151"/>
        <v>0</v>
      </c>
      <c r="AY562" s="232">
        <f t="shared" si="152"/>
        <v>0</v>
      </c>
      <c r="AZ562" s="232">
        <f t="shared" si="153"/>
        <v>0</v>
      </c>
    </row>
    <row r="563" spans="1:52">
      <c r="A563" s="23" t="str">
        <f>C563&amp;"x"&amp;TEXT(COUNTIF(C$5:C562,C563)+1,0)</f>
        <v>x1</v>
      </c>
      <c r="B563" s="24" t="str">
        <f>D563&amp;"x"&amp;TEXT(COUNTIF(D$5:D562,D563)+1,0)</f>
        <v>x1</v>
      </c>
      <c r="C563" s="25"/>
      <c r="D563" s="25"/>
      <c r="E563" s="130"/>
      <c r="F563" s="25"/>
      <c r="G563" s="188"/>
      <c r="H563" s="188"/>
      <c r="I563" s="188"/>
      <c r="J563" s="156"/>
      <c r="K563" s="130"/>
      <c r="L563" s="26"/>
      <c r="M563" s="281" t="str">
        <f t="shared" si="138"/>
        <v>0</v>
      </c>
      <c r="N563" s="26"/>
      <c r="O563" s="186" t="str">
        <f t="shared" si="139"/>
        <v>0</v>
      </c>
      <c r="P563" s="26"/>
      <c r="Q563" s="26"/>
      <c r="R563" s="270"/>
      <c r="S563" s="282" t="str">
        <f t="shared" si="140"/>
        <v/>
      </c>
      <c r="T563" s="153"/>
      <c r="U563" s="27"/>
      <c r="V563" s="27"/>
      <c r="W563" s="271"/>
      <c r="X563" s="27"/>
      <c r="Y563" s="279"/>
      <c r="Z563" s="275" t="str">
        <f t="shared" si="141"/>
        <v/>
      </c>
      <c r="AA563" s="276"/>
      <c r="AB563" s="276"/>
      <c r="AC563" s="276"/>
      <c r="AD563" s="276"/>
      <c r="AE563" s="276"/>
      <c r="AF563" s="277" t="str">
        <f t="shared" si="142"/>
        <v>NCX19J3</v>
      </c>
      <c r="AG563" s="277" t="str">
        <f t="shared" si="143"/>
        <v>NCX19J3</v>
      </c>
      <c r="AH563" s="277" t="str">
        <f t="shared" si="144"/>
        <v/>
      </c>
      <c r="AI563" s="277" t="str">
        <f t="shared" si="145"/>
        <v/>
      </c>
      <c r="AJ563" s="277" t="str">
        <f t="shared" si="146"/>
        <v/>
      </c>
      <c r="AK563" s="277" t="str">
        <f t="shared" si="147"/>
        <v/>
      </c>
      <c r="AL563" s="100"/>
      <c r="AT563" s="227" t="str">
        <f t="shared" si="148"/>
        <v/>
      </c>
      <c r="AU563" s="227" t="str">
        <f t="shared" si="149"/>
        <v/>
      </c>
      <c r="AW563" s="232">
        <f t="shared" si="150"/>
        <v>0</v>
      </c>
      <c r="AX563" s="232">
        <f t="shared" si="151"/>
        <v>0</v>
      </c>
      <c r="AY563" s="232">
        <f t="shared" si="152"/>
        <v>0</v>
      </c>
      <c r="AZ563" s="232">
        <f t="shared" si="153"/>
        <v>0</v>
      </c>
    </row>
    <row r="564" spans="1:52">
      <c r="A564" s="23" t="str">
        <f>C564&amp;"x"&amp;TEXT(COUNTIF(C$5:C563,C564)+1,0)</f>
        <v>x1</v>
      </c>
      <c r="B564" s="24" t="str">
        <f>D564&amp;"x"&amp;TEXT(COUNTIF(D$5:D563,D564)+1,0)</f>
        <v>x1</v>
      </c>
      <c r="C564" s="25"/>
      <c r="D564" s="25"/>
      <c r="E564" s="130"/>
      <c r="F564" s="25"/>
      <c r="G564" s="188"/>
      <c r="H564" s="188"/>
      <c r="I564" s="188"/>
      <c r="J564" s="156"/>
      <c r="K564" s="130"/>
      <c r="L564" s="26"/>
      <c r="M564" s="281" t="str">
        <f t="shared" si="138"/>
        <v>0</v>
      </c>
      <c r="N564" s="26"/>
      <c r="O564" s="186" t="str">
        <f t="shared" si="139"/>
        <v>0</v>
      </c>
      <c r="P564" s="26"/>
      <c r="Q564" s="26"/>
      <c r="R564" s="270"/>
      <c r="S564" s="282" t="str">
        <f t="shared" si="140"/>
        <v/>
      </c>
      <c r="T564" s="153"/>
      <c r="U564" s="27"/>
      <c r="V564" s="27"/>
      <c r="W564" s="271"/>
      <c r="X564" s="27"/>
      <c r="Y564" s="279"/>
      <c r="Z564" s="275" t="str">
        <f t="shared" si="141"/>
        <v/>
      </c>
      <c r="AA564" s="276"/>
      <c r="AB564" s="276"/>
      <c r="AC564" s="276"/>
      <c r="AD564" s="276"/>
      <c r="AE564" s="276"/>
      <c r="AF564" s="277" t="str">
        <f t="shared" si="142"/>
        <v>NCX19J3</v>
      </c>
      <c r="AG564" s="277" t="str">
        <f t="shared" si="143"/>
        <v>NCX19J3</v>
      </c>
      <c r="AH564" s="277" t="str">
        <f t="shared" si="144"/>
        <v/>
      </c>
      <c r="AI564" s="277" t="str">
        <f t="shared" si="145"/>
        <v/>
      </c>
      <c r="AJ564" s="277" t="str">
        <f t="shared" si="146"/>
        <v/>
      </c>
      <c r="AK564" s="277" t="str">
        <f t="shared" si="147"/>
        <v/>
      </c>
      <c r="AL564" s="100"/>
      <c r="AT564" s="227" t="str">
        <f t="shared" si="148"/>
        <v/>
      </c>
      <c r="AU564" s="227" t="str">
        <f t="shared" si="149"/>
        <v/>
      </c>
      <c r="AW564" s="232">
        <f t="shared" si="150"/>
        <v>0</v>
      </c>
      <c r="AX564" s="232">
        <f t="shared" si="151"/>
        <v>0</v>
      </c>
      <c r="AY564" s="232">
        <f t="shared" si="152"/>
        <v>0</v>
      </c>
      <c r="AZ564" s="232">
        <f t="shared" si="153"/>
        <v>0</v>
      </c>
    </row>
    <row r="565" spans="1:52">
      <c r="A565" s="23" t="str">
        <f>C565&amp;"x"&amp;TEXT(COUNTIF(C$5:C564,C565)+1,0)</f>
        <v>x1</v>
      </c>
      <c r="B565" s="24" t="str">
        <f>D565&amp;"x"&amp;TEXT(COUNTIF(D$5:D564,D565)+1,0)</f>
        <v>x1</v>
      </c>
      <c r="C565" s="25"/>
      <c r="D565" s="25"/>
      <c r="E565" s="130"/>
      <c r="F565" s="25"/>
      <c r="G565" s="188"/>
      <c r="H565" s="188"/>
      <c r="I565" s="188"/>
      <c r="J565" s="156"/>
      <c r="K565" s="130"/>
      <c r="L565" s="26"/>
      <c r="M565" s="281" t="str">
        <f t="shared" si="138"/>
        <v>0</v>
      </c>
      <c r="N565" s="26"/>
      <c r="O565" s="186" t="str">
        <f t="shared" si="139"/>
        <v>0</v>
      </c>
      <c r="P565" s="26"/>
      <c r="Q565" s="26"/>
      <c r="R565" s="270"/>
      <c r="S565" s="282" t="str">
        <f t="shared" si="140"/>
        <v/>
      </c>
      <c r="T565" s="153"/>
      <c r="U565" s="27"/>
      <c r="V565" s="27"/>
      <c r="W565" s="271"/>
      <c r="X565" s="27"/>
      <c r="Y565" s="279"/>
      <c r="Z565" s="275" t="str">
        <f t="shared" si="141"/>
        <v/>
      </c>
      <c r="AA565" s="276"/>
      <c r="AB565" s="276"/>
      <c r="AC565" s="276"/>
      <c r="AD565" s="276"/>
      <c r="AE565" s="276"/>
      <c r="AF565" s="277" t="str">
        <f t="shared" si="142"/>
        <v>NCX19J3</v>
      </c>
      <c r="AG565" s="277" t="str">
        <f t="shared" si="143"/>
        <v>NCX19J3</v>
      </c>
      <c r="AH565" s="277" t="str">
        <f t="shared" si="144"/>
        <v/>
      </c>
      <c r="AI565" s="277" t="str">
        <f t="shared" si="145"/>
        <v/>
      </c>
      <c r="AJ565" s="277" t="str">
        <f t="shared" si="146"/>
        <v/>
      </c>
      <c r="AK565" s="277" t="str">
        <f t="shared" si="147"/>
        <v/>
      </c>
      <c r="AL565" s="100"/>
      <c r="AT565" s="227" t="str">
        <f t="shared" si="148"/>
        <v/>
      </c>
      <c r="AU565" s="227" t="str">
        <f t="shared" si="149"/>
        <v/>
      </c>
      <c r="AW565" s="232">
        <f t="shared" si="150"/>
        <v>0</v>
      </c>
      <c r="AX565" s="232">
        <f t="shared" si="151"/>
        <v>0</v>
      </c>
      <c r="AY565" s="232">
        <f t="shared" si="152"/>
        <v>0</v>
      </c>
      <c r="AZ565" s="232">
        <f t="shared" si="153"/>
        <v>0</v>
      </c>
    </row>
    <row r="566" spans="1:52">
      <c r="A566" s="23" t="str">
        <f>C566&amp;"x"&amp;TEXT(COUNTIF(C$5:C565,C566)+1,0)</f>
        <v>x1</v>
      </c>
      <c r="B566" s="24" t="str">
        <f>D566&amp;"x"&amp;TEXT(COUNTIF(D$5:D565,D566)+1,0)</f>
        <v>x1</v>
      </c>
      <c r="C566" s="25"/>
      <c r="D566" s="25"/>
      <c r="E566" s="130"/>
      <c r="F566" s="25"/>
      <c r="G566" s="188"/>
      <c r="H566" s="188"/>
      <c r="I566" s="188"/>
      <c r="J566" s="156"/>
      <c r="K566" s="130"/>
      <c r="L566" s="26"/>
      <c r="M566" s="281" t="str">
        <f t="shared" si="138"/>
        <v>0</v>
      </c>
      <c r="N566" s="26"/>
      <c r="O566" s="186" t="str">
        <f t="shared" si="139"/>
        <v>0</v>
      </c>
      <c r="P566" s="26"/>
      <c r="Q566" s="26"/>
      <c r="R566" s="270"/>
      <c r="S566" s="282" t="str">
        <f t="shared" si="140"/>
        <v/>
      </c>
      <c r="T566" s="153"/>
      <c r="U566" s="27"/>
      <c r="V566" s="27"/>
      <c r="W566" s="271"/>
      <c r="X566" s="27"/>
      <c r="Y566" s="279"/>
      <c r="Z566" s="275" t="str">
        <f t="shared" si="141"/>
        <v/>
      </c>
      <c r="AA566" s="276"/>
      <c r="AB566" s="276"/>
      <c r="AC566" s="276"/>
      <c r="AD566" s="276"/>
      <c r="AE566" s="276"/>
      <c r="AF566" s="277" t="str">
        <f t="shared" si="142"/>
        <v>NCX19J3</v>
      </c>
      <c r="AG566" s="277" t="str">
        <f t="shared" si="143"/>
        <v>NCX19J3</v>
      </c>
      <c r="AH566" s="277" t="str">
        <f t="shared" si="144"/>
        <v/>
      </c>
      <c r="AI566" s="277" t="str">
        <f t="shared" si="145"/>
        <v/>
      </c>
      <c r="AJ566" s="277" t="str">
        <f t="shared" si="146"/>
        <v/>
      </c>
      <c r="AK566" s="277" t="str">
        <f t="shared" si="147"/>
        <v/>
      </c>
      <c r="AL566" s="100"/>
      <c r="AT566" s="227" t="str">
        <f t="shared" si="148"/>
        <v/>
      </c>
      <c r="AU566" s="227" t="str">
        <f t="shared" si="149"/>
        <v/>
      </c>
      <c r="AW566" s="232">
        <f t="shared" si="150"/>
        <v>0</v>
      </c>
      <c r="AX566" s="232">
        <f t="shared" si="151"/>
        <v>0</v>
      </c>
      <c r="AY566" s="232">
        <f t="shared" si="152"/>
        <v>0</v>
      </c>
      <c r="AZ566" s="232">
        <f t="shared" si="153"/>
        <v>0</v>
      </c>
    </row>
    <row r="567" spans="1:52">
      <c r="A567" s="23" t="str">
        <f>C567&amp;"x"&amp;TEXT(COUNTIF(C$5:C566,C567)+1,0)</f>
        <v>x1</v>
      </c>
      <c r="B567" s="24" t="str">
        <f>D567&amp;"x"&amp;TEXT(COUNTIF(D$5:D566,D567)+1,0)</f>
        <v>x1</v>
      </c>
      <c r="C567" s="25"/>
      <c r="D567" s="25"/>
      <c r="E567" s="130"/>
      <c r="F567" s="25"/>
      <c r="G567" s="188"/>
      <c r="H567" s="188"/>
      <c r="I567" s="188"/>
      <c r="J567" s="156"/>
      <c r="K567" s="130"/>
      <c r="L567" s="26"/>
      <c r="M567" s="281" t="str">
        <f t="shared" si="138"/>
        <v>0</v>
      </c>
      <c r="N567" s="26"/>
      <c r="O567" s="186" t="str">
        <f t="shared" si="139"/>
        <v>0</v>
      </c>
      <c r="P567" s="26"/>
      <c r="Q567" s="26"/>
      <c r="R567" s="270"/>
      <c r="S567" s="282" t="str">
        <f t="shared" si="140"/>
        <v/>
      </c>
      <c r="T567" s="153"/>
      <c r="U567" s="27"/>
      <c r="V567" s="27"/>
      <c r="W567" s="271"/>
      <c r="X567" s="27"/>
      <c r="Y567" s="279"/>
      <c r="Z567" s="275" t="str">
        <f t="shared" si="141"/>
        <v/>
      </c>
      <c r="AA567" s="276"/>
      <c r="AB567" s="276"/>
      <c r="AC567" s="276"/>
      <c r="AD567" s="276"/>
      <c r="AE567" s="276"/>
      <c r="AF567" s="277" t="str">
        <f t="shared" si="142"/>
        <v>NCX19J3</v>
      </c>
      <c r="AG567" s="277" t="str">
        <f t="shared" si="143"/>
        <v>NCX19J3</v>
      </c>
      <c r="AH567" s="277" t="str">
        <f t="shared" si="144"/>
        <v/>
      </c>
      <c r="AI567" s="277" t="str">
        <f t="shared" si="145"/>
        <v/>
      </c>
      <c r="AJ567" s="277" t="str">
        <f t="shared" si="146"/>
        <v/>
      </c>
      <c r="AK567" s="277" t="str">
        <f t="shared" si="147"/>
        <v/>
      </c>
      <c r="AL567" s="100"/>
      <c r="AT567" s="227" t="str">
        <f t="shared" si="148"/>
        <v/>
      </c>
      <c r="AU567" s="227" t="str">
        <f t="shared" si="149"/>
        <v/>
      </c>
      <c r="AW567" s="232">
        <f t="shared" si="150"/>
        <v>0</v>
      </c>
      <c r="AX567" s="232">
        <f t="shared" si="151"/>
        <v>0</v>
      </c>
      <c r="AY567" s="232">
        <f t="shared" si="152"/>
        <v>0</v>
      </c>
      <c r="AZ567" s="232">
        <f t="shared" si="153"/>
        <v>0</v>
      </c>
    </row>
    <row r="568" spans="1:52">
      <c r="A568" s="23" t="str">
        <f>C568&amp;"x"&amp;TEXT(COUNTIF(C$5:C567,C568)+1,0)</f>
        <v>x1</v>
      </c>
      <c r="B568" s="24" t="str">
        <f>D568&amp;"x"&amp;TEXT(COUNTIF(D$5:D567,D568)+1,0)</f>
        <v>x1</v>
      </c>
      <c r="C568" s="25"/>
      <c r="D568" s="25"/>
      <c r="E568" s="130"/>
      <c r="F568" s="25"/>
      <c r="G568" s="188"/>
      <c r="H568" s="188"/>
      <c r="I568" s="188"/>
      <c r="J568" s="156"/>
      <c r="K568" s="130"/>
      <c r="L568" s="26"/>
      <c r="M568" s="281" t="str">
        <f t="shared" si="138"/>
        <v>0</v>
      </c>
      <c r="N568" s="26"/>
      <c r="O568" s="186" t="str">
        <f t="shared" si="139"/>
        <v>0</v>
      </c>
      <c r="P568" s="26"/>
      <c r="Q568" s="26"/>
      <c r="R568" s="270"/>
      <c r="S568" s="282" t="str">
        <f t="shared" si="140"/>
        <v/>
      </c>
      <c r="T568" s="153"/>
      <c r="U568" s="27"/>
      <c r="V568" s="27"/>
      <c r="W568" s="271"/>
      <c r="X568" s="27"/>
      <c r="Y568" s="279"/>
      <c r="Z568" s="275" t="str">
        <f t="shared" si="141"/>
        <v/>
      </c>
      <c r="AA568" s="276"/>
      <c r="AB568" s="276"/>
      <c r="AC568" s="276"/>
      <c r="AD568" s="276"/>
      <c r="AE568" s="276"/>
      <c r="AF568" s="277" t="str">
        <f t="shared" si="142"/>
        <v>NCX19J3</v>
      </c>
      <c r="AG568" s="277" t="str">
        <f t="shared" si="143"/>
        <v>NCX19J3</v>
      </c>
      <c r="AH568" s="277" t="str">
        <f t="shared" si="144"/>
        <v/>
      </c>
      <c r="AI568" s="277" t="str">
        <f t="shared" si="145"/>
        <v/>
      </c>
      <c r="AJ568" s="277" t="str">
        <f t="shared" si="146"/>
        <v/>
      </c>
      <c r="AK568" s="277" t="str">
        <f t="shared" si="147"/>
        <v/>
      </c>
      <c r="AL568" s="100"/>
      <c r="AT568" s="227" t="str">
        <f t="shared" si="148"/>
        <v/>
      </c>
      <c r="AU568" s="227" t="str">
        <f t="shared" si="149"/>
        <v/>
      </c>
      <c r="AW568" s="232">
        <f t="shared" si="150"/>
        <v>0</v>
      </c>
      <c r="AX568" s="232">
        <f t="shared" si="151"/>
        <v>0</v>
      </c>
      <c r="AY568" s="232">
        <f t="shared" si="152"/>
        <v>0</v>
      </c>
      <c r="AZ568" s="232">
        <f t="shared" si="153"/>
        <v>0</v>
      </c>
    </row>
    <row r="569" spans="1:52">
      <c r="A569" s="23" t="str">
        <f>C569&amp;"x"&amp;TEXT(COUNTIF(C$5:C568,C569)+1,0)</f>
        <v>x1</v>
      </c>
      <c r="B569" s="24" t="str">
        <f>D569&amp;"x"&amp;TEXT(COUNTIF(D$5:D568,D569)+1,0)</f>
        <v>x1</v>
      </c>
      <c r="C569" s="25"/>
      <c r="D569" s="25"/>
      <c r="E569" s="130"/>
      <c r="F569" s="25"/>
      <c r="G569" s="188"/>
      <c r="H569" s="188"/>
      <c r="I569" s="188"/>
      <c r="J569" s="156"/>
      <c r="K569" s="130"/>
      <c r="L569" s="26"/>
      <c r="M569" s="281" t="str">
        <f t="shared" si="138"/>
        <v>0</v>
      </c>
      <c r="N569" s="26"/>
      <c r="O569" s="186" t="str">
        <f t="shared" si="139"/>
        <v>0</v>
      </c>
      <c r="P569" s="26"/>
      <c r="Q569" s="26"/>
      <c r="R569" s="270"/>
      <c r="S569" s="282" t="str">
        <f t="shared" si="140"/>
        <v/>
      </c>
      <c r="T569" s="153"/>
      <c r="U569" s="27"/>
      <c r="V569" s="27"/>
      <c r="W569" s="271"/>
      <c r="X569" s="27"/>
      <c r="Y569" s="279"/>
      <c r="Z569" s="275" t="str">
        <f t="shared" si="141"/>
        <v/>
      </c>
      <c r="AA569" s="276"/>
      <c r="AB569" s="276"/>
      <c r="AC569" s="276"/>
      <c r="AD569" s="276"/>
      <c r="AE569" s="276"/>
      <c r="AF569" s="277" t="str">
        <f t="shared" si="142"/>
        <v>NCX19J3</v>
      </c>
      <c r="AG569" s="277" t="str">
        <f t="shared" si="143"/>
        <v>NCX19J3</v>
      </c>
      <c r="AH569" s="277" t="str">
        <f t="shared" si="144"/>
        <v/>
      </c>
      <c r="AI569" s="277" t="str">
        <f t="shared" si="145"/>
        <v/>
      </c>
      <c r="AJ569" s="277" t="str">
        <f t="shared" si="146"/>
        <v/>
      </c>
      <c r="AK569" s="277" t="str">
        <f t="shared" si="147"/>
        <v/>
      </c>
      <c r="AL569" s="100"/>
      <c r="AT569" s="227" t="str">
        <f t="shared" si="148"/>
        <v/>
      </c>
      <c r="AU569" s="227" t="str">
        <f t="shared" si="149"/>
        <v/>
      </c>
      <c r="AW569" s="232">
        <f t="shared" si="150"/>
        <v>0</v>
      </c>
      <c r="AX569" s="232">
        <f t="shared" si="151"/>
        <v>0</v>
      </c>
      <c r="AY569" s="232">
        <f t="shared" si="152"/>
        <v>0</v>
      </c>
      <c r="AZ569" s="232">
        <f t="shared" si="153"/>
        <v>0</v>
      </c>
    </row>
    <row r="570" spans="1:52">
      <c r="A570" s="23" t="str">
        <f>C570&amp;"x"&amp;TEXT(COUNTIF(C$5:C569,C570)+1,0)</f>
        <v>x1</v>
      </c>
      <c r="B570" s="24" t="str">
        <f>D570&amp;"x"&amp;TEXT(COUNTIF(D$5:D569,D570)+1,0)</f>
        <v>x1</v>
      </c>
      <c r="C570" s="25"/>
      <c r="D570" s="25"/>
      <c r="E570" s="130"/>
      <c r="F570" s="25"/>
      <c r="G570" s="188"/>
      <c r="H570" s="188"/>
      <c r="I570" s="188"/>
      <c r="J570" s="156"/>
      <c r="K570" s="130"/>
      <c r="L570" s="26"/>
      <c r="M570" s="281" t="str">
        <f t="shared" si="138"/>
        <v>0</v>
      </c>
      <c r="N570" s="26"/>
      <c r="O570" s="186" t="str">
        <f t="shared" si="139"/>
        <v>0</v>
      </c>
      <c r="P570" s="26"/>
      <c r="Q570" s="26"/>
      <c r="R570" s="270"/>
      <c r="S570" s="282" t="str">
        <f t="shared" si="140"/>
        <v/>
      </c>
      <c r="T570" s="153"/>
      <c r="U570" s="27"/>
      <c r="V570" s="27"/>
      <c r="W570" s="271"/>
      <c r="X570" s="27"/>
      <c r="Y570" s="279"/>
      <c r="Z570" s="275" t="str">
        <f t="shared" si="141"/>
        <v/>
      </c>
      <c r="AA570" s="276"/>
      <c r="AB570" s="276"/>
      <c r="AC570" s="276"/>
      <c r="AD570" s="276"/>
      <c r="AE570" s="276"/>
      <c r="AF570" s="277" t="str">
        <f t="shared" si="142"/>
        <v>NCX19J3</v>
      </c>
      <c r="AG570" s="277" t="str">
        <f t="shared" si="143"/>
        <v>NCX19J3</v>
      </c>
      <c r="AH570" s="277" t="str">
        <f t="shared" si="144"/>
        <v/>
      </c>
      <c r="AI570" s="277" t="str">
        <f t="shared" si="145"/>
        <v/>
      </c>
      <c r="AJ570" s="277" t="str">
        <f t="shared" si="146"/>
        <v/>
      </c>
      <c r="AK570" s="277" t="str">
        <f t="shared" si="147"/>
        <v/>
      </c>
      <c r="AL570" s="100"/>
      <c r="AT570" s="227" t="str">
        <f t="shared" si="148"/>
        <v/>
      </c>
      <c r="AU570" s="227" t="str">
        <f t="shared" si="149"/>
        <v/>
      </c>
      <c r="AW570" s="232">
        <f t="shared" si="150"/>
        <v>0</v>
      </c>
      <c r="AX570" s="232">
        <f t="shared" si="151"/>
        <v>0</v>
      </c>
      <c r="AY570" s="232">
        <f t="shared" si="152"/>
        <v>0</v>
      </c>
      <c r="AZ570" s="232">
        <f t="shared" si="153"/>
        <v>0</v>
      </c>
    </row>
    <row r="571" spans="1:52">
      <c r="A571" s="23" t="str">
        <f>C571&amp;"x"&amp;TEXT(COUNTIF(C$5:C570,C571)+1,0)</f>
        <v>x1</v>
      </c>
      <c r="B571" s="24" t="str">
        <f>D571&amp;"x"&amp;TEXT(COUNTIF(D$5:D570,D571)+1,0)</f>
        <v>x1</v>
      </c>
      <c r="C571" s="25"/>
      <c r="D571" s="25"/>
      <c r="E571" s="130"/>
      <c r="F571" s="25"/>
      <c r="G571" s="188"/>
      <c r="H571" s="188"/>
      <c r="I571" s="188"/>
      <c r="J571" s="156"/>
      <c r="K571" s="130"/>
      <c r="L571" s="26"/>
      <c r="M571" s="281" t="str">
        <f t="shared" si="138"/>
        <v>0</v>
      </c>
      <c r="N571" s="26"/>
      <c r="O571" s="186" t="str">
        <f t="shared" si="139"/>
        <v>0</v>
      </c>
      <c r="P571" s="26"/>
      <c r="Q571" s="26"/>
      <c r="R571" s="270"/>
      <c r="S571" s="282" t="str">
        <f t="shared" si="140"/>
        <v/>
      </c>
      <c r="T571" s="153"/>
      <c r="U571" s="27"/>
      <c r="V571" s="27"/>
      <c r="W571" s="271"/>
      <c r="X571" s="27"/>
      <c r="Y571" s="279"/>
      <c r="Z571" s="275" t="str">
        <f t="shared" si="141"/>
        <v/>
      </c>
      <c r="AA571" s="276"/>
      <c r="AB571" s="276"/>
      <c r="AC571" s="276"/>
      <c r="AD571" s="276"/>
      <c r="AE571" s="276"/>
      <c r="AF571" s="277" t="str">
        <f t="shared" si="142"/>
        <v>NCX19J3</v>
      </c>
      <c r="AG571" s="277" t="str">
        <f t="shared" si="143"/>
        <v>NCX19J3</v>
      </c>
      <c r="AH571" s="277" t="str">
        <f t="shared" si="144"/>
        <v/>
      </c>
      <c r="AI571" s="277" t="str">
        <f t="shared" si="145"/>
        <v/>
      </c>
      <c r="AJ571" s="277" t="str">
        <f t="shared" si="146"/>
        <v/>
      </c>
      <c r="AK571" s="277" t="str">
        <f t="shared" si="147"/>
        <v/>
      </c>
      <c r="AL571" s="100"/>
      <c r="AT571" s="227" t="str">
        <f t="shared" si="148"/>
        <v/>
      </c>
      <c r="AU571" s="227" t="str">
        <f t="shared" si="149"/>
        <v/>
      </c>
      <c r="AW571" s="232">
        <f t="shared" si="150"/>
        <v>0</v>
      </c>
      <c r="AX571" s="232">
        <f t="shared" si="151"/>
        <v>0</v>
      </c>
      <c r="AY571" s="232">
        <f t="shared" si="152"/>
        <v>0</v>
      </c>
      <c r="AZ571" s="232">
        <f t="shared" si="153"/>
        <v>0</v>
      </c>
    </row>
    <row r="572" spans="1:52">
      <c r="A572" s="23" t="str">
        <f>C572&amp;"x"&amp;TEXT(COUNTIF(C$5:C571,C572)+1,0)</f>
        <v>x1</v>
      </c>
      <c r="B572" s="24" t="str">
        <f>D572&amp;"x"&amp;TEXT(COUNTIF(D$5:D571,D572)+1,0)</f>
        <v>x1</v>
      </c>
      <c r="C572" s="25"/>
      <c r="D572" s="25"/>
      <c r="E572" s="130"/>
      <c r="F572" s="25"/>
      <c r="G572" s="188"/>
      <c r="H572" s="188"/>
      <c r="I572" s="188"/>
      <c r="J572" s="156"/>
      <c r="K572" s="130"/>
      <c r="L572" s="26"/>
      <c r="M572" s="281" t="str">
        <f t="shared" si="138"/>
        <v>0</v>
      </c>
      <c r="N572" s="26"/>
      <c r="O572" s="186" t="str">
        <f t="shared" si="139"/>
        <v>0</v>
      </c>
      <c r="P572" s="26"/>
      <c r="Q572" s="26"/>
      <c r="R572" s="270"/>
      <c r="S572" s="282" t="str">
        <f t="shared" si="140"/>
        <v/>
      </c>
      <c r="T572" s="153"/>
      <c r="U572" s="27"/>
      <c r="V572" s="27"/>
      <c r="W572" s="271"/>
      <c r="X572" s="27"/>
      <c r="Y572" s="279"/>
      <c r="Z572" s="275" t="str">
        <f t="shared" si="141"/>
        <v/>
      </c>
      <c r="AA572" s="276"/>
      <c r="AB572" s="276"/>
      <c r="AC572" s="276"/>
      <c r="AD572" s="276"/>
      <c r="AE572" s="276"/>
      <c r="AF572" s="277" t="str">
        <f t="shared" si="142"/>
        <v>NCX19J3</v>
      </c>
      <c r="AG572" s="277" t="str">
        <f t="shared" si="143"/>
        <v>NCX19J3</v>
      </c>
      <c r="AH572" s="277" t="str">
        <f t="shared" si="144"/>
        <v/>
      </c>
      <c r="AI572" s="277" t="str">
        <f t="shared" si="145"/>
        <v/>
      </c>
      <c r="AJ572" s="277" t="str">
        <f t="shared" si="146"/>
        <v/>
      </c>
      <c r="AK572" s="277" t="str">
        <f t="shared" si="147"/>
        <v/>
      </c>
      <c r="AL572" s="100"/>
      <c r="AT572" s="227" t="str">
        <f t="shared" si="148"/>
        <v/>
      </c>
      <c r="AU572" s="227" t="str">
        <f t="shared" si="149"/>
        <v/>
      </c>
      <c r="AW572" s="232">
        <f t="shared" si="150"/>
        <v>0</v>
      </c>
      <c r="AX572" s="232">
        <f t="shared" si="151"/>
        <v>0</v>
      </c>
      <c r="AY572" s="232">
        <f t="shared" si="152"/>
        <v>0</v>
      </c>
      <c r="AZ572" s="232">
        <f t="shared" si="153"/>
        <v>0</v>
      </c>
    </row>
    <row r="573" spans="1:52">
      <c r="A573" s="23" t="str">
        <f>C573&amp;"x"&amp;TEXT(COUNTIF(C$5:C572,C573)+1,0)</f>
        <v>x1</v>
      </c>
      <c r="B573" s="24" t="str">
        <f>D573&amp;"x"&amp;TEXT(COUNTIF(D$5:D572,D573)+1,0)</f>
        <v>x1</v>
      </c>
      <c r="C573" s="25"/>
      <c r="D573" s="25"/>
      <c r="E573" s="130"/>
      <c r="F573" s="25"/>
      <c r="G573" s="188"/>
      <c r="H573" s="188"/>
      <c r="I573" s="188"/>
      <c r="J573" s="156"/>
      <c r="K573" s="130"/>
      <c r="L573" s="26"/>
      <c r="M573" s="281" t="str">
        <f t="shared" si="138"/>
        <v>0</v>
      </c>
      <c r="N573" s="26"/>
      <c r="O573" s="186" t="str">
        <f t="shared" si="139"/>
        <v>0</v>
      </c>
      <c r="P573" s="26"/>
      <c r="Q573" s="26"/>
      <c r="R573" s="270"/>
      <c r="S573" s="282" t="str">
        <f t="shared" si="140"/>
        <v/>
      </c>
      <c r="T573" s="153"/>
      <c r="U573" s="27"/>
      <c r="V573" s="27"/>
      <c r="W573" s="271"/>
      <c r="X573" s="27"/>
      <c r="Y573" s="279"/>
      <c r="Z573" s="275" t="str">
        <f t="shared" si="141"/>
        <v/>
      </c>
      <c r="AA573" s="276"/>
      <c r="AB573" s="276"/>
      <c r="AC573" s="276"/>
      <c r="AD573" s="276"/>
      <c r="AE573" s="276"/>
      <c r="AF573" s="277" t="str">
        <f t="shared" si="142"/>
        <v>NCX19J3</v>
      </c>
      <c r="AG573" s="277" t="str">
        <f t="shared" si="143"/>
        <v>NCX19J3</v>
      </c>
      <c r="AH573" s="277" t="str">
        <f t="shared" si="144"/>
        <v/>
      </c>
      <c r="AI573" s="277" t="str">
        <f t="shared" si="145"/>
        <v/>
      </c>
      <c r="AJ573" s="277" t="str">
        <f t="shared" si="146"/>
        <v/>
      </c>
      <c r="AK573" s="277" t="str">
        <f t="shared" si="147"/>
        <v/>
      </c>
      <c r="AL573" s="100"/>
      <c r="AT573" s="227" t="str">
        <f t="shared" si="148"/>
        <v/>
      </c>
      <c r="AU573" s="227" t="str">
        <f t="shared" si="149"/>
        <v/>
      </c>
      <c r="AW573" s="232">
        <f t="shared" si="150"/>
        <v>0</v>
      </c>
      <c r="AX573" s="232">
        <f t="shared" si="151"/>
        <v>0</v>
      </c>
      <c r="AY573" s="232">
        <f t="shared" si="152"/>
        <v>0</v>
      </c>
      <c r="AZ573" s="232">
        <f t="shared" si="153"/>
        <v>0</v>
      </c>
    </row>
    <row r="574" spans="1:52">
      <c r="A574" s="23" t="str">
        <f>C574&amp;"x"&amp;TEXT(COUNTIF(C$5:C573,C574)+1,0)</f>
        <v>x1</v>
      </c>
      <c r="B574" s="24" t="str">
        <f>D574&amp;"x"&amp;TEXT(COUNTIF(D$5:D573,D574)+1,0)</f>
        <v>x1</v>
      </c>
      <c r="C574" s="25"/>
      <c r="D574" s="25"/>
      <c r="E574" s="130"/>
      <c r="F574" s="25"/>
      <c r="G574" s="188"/>
      <c r="H574" s="188"/>
      <c r="I574" s="188"/>
      <c r="J574" s="156"/>
      <c r="K574" s="130"/>
      <c r="L574" s="26"/>
      <c r="M574" s="281" t="str">
        <f t="shared" si="138"/>
        <v>0</v>
      </c>
      <c r="N574" s="26"/>
      <c r="O574" s="186" t="str">
        <f t="shared" si="139"/>
        <v>0</v>
      </c>
      <c r="P574" s="26"/>
      <c r="Q574" s="26"/>
      <c r="R574" s="270"/>
      <c r="S574" s="282" t="str">
        <f t="shared" si="140"/>
        <v/>
      </c>
      <c r="T574" s="153"/>
      <c r="U574" s="27"/>
      <c r="V574" s="27"/>
      <c r="W574" s="271"/>
      <c r="X574" s="27"/>
      <c r="Y574" s="279"/>
      <c r="Z574" s="275" t="str">
        <f t="shared" si="141"/>
        <v/>
      </c>
      <c r="AA574" s="276"/>
      <c r="AB574" s="276"/>
      <c r="AC574" s="276"/>
      <c r="AD574" s="276"/>
      <c r="AE574" s="276"/>
      <c r="AF574" s="277" t="str">
        <f t="shared" si="142"/>
        <v>NCX19J3</v>
      </c>
      <c r="AG574" s="277" t="str">
        <f t="shared" si="143"/>
        <v>NCX19J3</v>
      </c>
      <c r="AH574" s="277" t="str">
        <f t="shared" si="144"/>
        <v/>
      </c>
      <c r="AI574" s="277" t="str">
        <f t="shared" si="145"/>
        <v/>
      </c>
      <c r="AJ574" s="277" t="str">
        <f t="shared" si="146"/>
        <v/>
      </c>
      <c r="AK574" s="277" t="str">
        <f t="shared" si="147"/>
        <v/>
      </c>
      <c r="AL574" s="100"/>
      <c r="AT574" s="227" t="str">
        <f t="shared" si="148"/>
        <v/>
      </c>
      <c r="AU574" s="227" t="str">
        <f t="shared" si="149"/>
        <v/>
      </c>
      <c r="AW574" s="232">
        <f t="shared" si="150"/>
        <v>0</v>
      </c>
      <c r="AX574" s="232">
        <f t="shared" si="151"/>
        <v>0</v>
      </c>
      <c r="AY574" s="232">
        <f t="shared" si="152"/>
        <v>0</v>
      </c>
      <c r="AZ574" s="232">
        <f t="shared" si="153"/>
        <v>0</v>
      </c>
    </row>
    <row r="575" spans="1:52">
      <c r="A575" s="23" t="str">
        <f>C575&amp;"x"&amp;TEXT(COUNTIF(C$5:C574,C575)+1,0)</f>
        <v>x1</v>
      </c>
      <c r="B575" s="24" t="str">
        <f>D575&amp;"x"&amp;TEXT(COUNTIF(D$5:D574,D575)+1,0)</f>
        <v>x1</v>
      </c>
      <c r="C575" s="25"/>
      <c r="D575" s="25"/>
      <c r="E575" s="130"/>
      <c r="F575" s="25"/>
      <c r="G575" s="188"/>
      <c r="H575" s="188"/>
      <c r="I575" s="188"/>
      <c r="J575" s="156"/>
      <c r="K575" s="130"/>
      <c r="L575" s="26"/>
      <c r="M575" s="281" t="str">
        <f t="shared" si="138"/>
        <v>0</v>
      </c>
      <c r="N575" s="26"/>
      <c r="O575" s="186" t="str">
        <f t="shared" si="139"/>
        <v>0</v>
      </c>
      <c r="P575" s="26"/>
      <c r="Q575" s="26"/>
      <c r="R575" s="270"/>
      <c r="S575" s="282" t="str">
        <f t="shared" si="140"/>
        <v/>
      </c>
      <c r="T575" s="153"/>
      <c r="U575" s="27"/>
      <c r="V575" s="27"/>
      <c r="W575" s="271"/>
      <c r="X575" s="27"/>
      <c r="Y575" s="279"/>
      <c r="Z575" s="275" t="str">
        <f t="shared" si="141"/>
        <v/>
      </c>
      <c r="AA575" s="276"/>
      <c r="AB575" s="276"/>
      <c r="AC575" s="276"/>
      <c r="AD575" s="276"/>
      <c r="AE575" s="276"/>
      <c r="AF575" s="277" t="str">
        <f t="shared" si="142"/>
        <v>NCX19J3</v>
      </c>
      <c r="AG575" s="277" t="str">
        <f t="shared" si="143"/>
        <v>NCX19J3</v>
      </c>
      <c r="AH575" s="277" t="str">
        <f t="shared" si="144"/>
        <v/>
      </c>
      <c r="AI575" s="277" t="str">
        <f t="shared" si="145"/>
        <v/>
      </c>
      <c r="AJ575" s="277" t="str">
        <f t="shared" si="146"/>
        <v/>
      </c>
      <c r="AK575" s="277" t="str">
        <f t="shared" si="147"/>
        <v/>
      </c>
      <c r="AL575" s="100"/>
      <c r="AT575" s="227" t="str">
        <f t="shared" si="148"/>
        <v/>
      </c>
      <c r="AU575" s="227" t="str">
        <f t="shared" si="149"/>
        <v/>
      </c>
      <c r="AW575" s="232">
        <f t="shared" si="150"/>
        <v>0</v>
      </c>
      <c r="AX575" s="232">
        <f t="shared" si="151"/>
        <v>0</v>
      </c>
      <c r="AY575" s="232">
        <f t="shared" si="152"/>
        <v>0</v>
      </c>
      <c r="AZ575" s="232">
        <f t="shared" si="153"/>
        <v>0</v>
      </c>
    </row>
    <row r="576" spans="1:52">
      <c r="A576" s="23" t="str">
        <f>C576&amp;"x"&amp;TEXT(COUNTIF(C$5:C575,C576)+1,0)</f>
        <v>x1</v>
      </c>
      <c r="B576" s="24" t="str">
        <f>D576&amp;"x"&amp;TEXT(COUNTIF(D$5:D575,D576)+1,0)</f>
        <v>x1</v>
      </c>
      <c r="C576" s="25"/>
      <c r="D576" s="25"/>
      <c r="E576" s="130"/>
      <c r="F576" s="25"/>
      <c r="G576" s="188"/>
      <c r="H576" s="188"/>
      <c r="I576" s="188"/>
      <c r="J576" s="156"/>
      <c r="K576" s="130"/>
      <c r="L576" s="26"/>
      <c r="M576" s="281" t="str">
        <f t="shared" si="138"/>
        <v>0</v>
      </c>
      <c r="N576" s="26"/>
      <c r="O576" s="186" t="str">
        <f t="shared" si="139"/>
        <v>0</v>
      </c>
      <c r="P576" s="26"/>
      <c r="Q576" s="26"/>
      <c r="R576" s="270"/>
      <c r="S576" s="282" t="str">
        <f t="shared" si="140"/>
        <v/>
      </c>
      <c r="T576" s="153"/>
      <c r="U576" s="27"/>
      <c r="V576" s="27"/>
      <c r="W576" s="271"/>
      <c r="X576" s="27"/>
      <c r="Y576" s="279"/>
      <c r="Z576" s="275" t="str">
        <f t="shared" si="141"/>
        <v/>
      </c>
      <c r="AA576" s="276"/>
      <c r="AB576" s="276"/>
      <c r="AC576" s="276"/>
      <c r="AD576" s="276"/>
      <c r="AE576" s="276"/>
      <c r="AF576" s="277" t="str">
        <f t="shared" si="142"/>
        <v>NCX19J3</v>
      </c>
      <c r="AG576" s="277" t="str">
        <f t="shared" si="143"/>
        <v>NCX19J3</v>
      </c>
      <c r="AH576" s="277" t="str">
        <f t="shared" si="144"/>
        <v/>
      </c>
      <c r="AI576" s="277" t="str">
        <f t="shared" si="145"/>
        <v/>
      </c>
      <c r="AJ576" s="277" t="str">
        <f t="shared" si="146"/>
        <v/>
      </c>
      <c r="AK576" s="277" t="str">
        <f t="shared" si="147"/>
        <v/>
      </c>
      <c r="AL576" s="100"/>
      <c r="AT576" s="227" t="str">
        <f t="shared" si="148"/>
        <v/>
      </c>
      <c r="AU576" s="227" t="str">
        <f t="shared" si="149"/>
        <v/>
      </c>
      <c r="AW576" s="232">
        <f t="shared" si="150"/>
        <v>0</v>
      </c>
      <c r="AX576" s="232">
        <f t="shared" si="151"/>
        <v>0</v>
      </c>
      <c r="AY576" s="232">
        <f t="shared" si="152"/>
        <v>0</v>
      </c>
      <c r="AZ576" s="232">
        <f t="shared" si="153"/>
        <v>0</v>
      </c>
    </row>
    <row r="577" spans="1:52">
      <c r="A577" s="23" t="str">
        <f>C577&amp;"x"&amp;TEXT(COUNTIF(C$5:C576,C577)+1,0)</f>
        <v>x1</v>
      </c>
      <c r="B577" s="24" t="str">
        <f>D577&amp;"x"&amp;TEXT(COUNTIF(D$5:D576,D577)+1,0)</f>
        <v>x1</v>
      </c>
      <c r="C577" s="25"/>
      <c r="D577" s="25"/>
      <c r="E577" s="130"/>
      <c r="F577" s="25"/>
      <c r="G577" s="188"/>
      <c r="H577" s="188"/>
      <c r="I577" s="188"/>
      <c r="J577" s="156"/>
      <c r="K577" s="130"/>
      <c r="L577" s="26"/>
      <c r="M577" s="281" t="str">
        <f t="shared" si="138"/>
        <v>0</v>
      </c>
      <c r="N577" s="26"/>
      <c r="O577" s="186" t="str">
        <f t="shared" si="139"/>
        <v>0</v>
      </c>
      <c r="P577" s="26"/>
      <c r="Q577" s="26"/>
      <c r="R577" s="270"/>
      <c r="S577" s="282" t="str">
        <f t="shared" si="140"/>
        <v/>
      </c>
      <c r="T577" s="153"/>
      <c r="U577" s="27"/>
      <c r="V577" s="27"/>
      <c r="W577" s="271"/>
      <c r="X577" s="27"/>
      <c r="Y577" s="279"/>
      <c r="Z577" s="275" t="str">
        <f t="shared" si="141"/>
        <v/>
      </c>
      <c r="AA577" s="276"/>
      <c r="AB577" s="276"/>
      <c r="AC577" s="276"/>
      <c r="AD577" s="276"/>
      <c r="AE577" s="276"/>
      <c r="AF577" s="277" t="str">
        <f t="shared" si="142"/>
        <v>NCX19J3</v>
      </c>
      <c r="AG577" s="277" t="str">
        <f t="shared" si="143"/>
        <v>NCX19J3</v>
      </c>
      <c r="AH577" s="277" t="str">
        <f t="shared" si="144"/>
        <v/>
      </c>
      <c r="AI577" s="277" t="str">
        <f t="shared" si="145"/>
        <v/>
      </c>
      <c r="AJ577" s="277" t="str">
        <f t="shared" si="146"/>
        <v/>
      </c>
      <c r="AK577" s="277" t="str">
        <f t="shared" si="147"/>
        <v/>
      </c>
      <c r="AL577" s="100"/>
      <c r="AT577" s="227" t="str">
        <f t="shared" si="148"/>
        <v/>
      </c>
      <c r="AU577" s="227" t="str">
        <f t="shared" si="149"/>
        <v/>
      </c>
      <c r="AW577" s="232">
        <f t="shared" si="150"/>
        <v>0</v>
      </c>
      <c r="AX577" s="232">
        <f t="shared" si="151"/>
        <v>0</v>
      </c>
      <c r="AY577" s="232">
        <f t="shared" si="152"/>
        <v>0</v>
      </c>
      <c r="AZ577" s="232">
        <f t="shared" si="153"/>
        <v>0</v>
      </c>
    </row>
    <row r="578" spans="1:52">
      <c r="A578" s="23" t="str">
        <f>C578&amp;"x"&amp;TEXT(COUNTIF(C$5:C577,C578)+1,0)</f>
        <v>x1</v>
      </c>
      <c r="B578" s="24" t="str">
        <f>D578&amp;"x"&amp;TEXT(COUNTIF(D$5:D577,D578)+1,0)</f>
        <v>x1</v>
      </c>
      <c r="C578" s="25"/>
      <c r="D578" s="25"/>
      <c r="E578" s="130"/>
      <c r="F578" s="25"/>
      <c r="G578" s="188"/>
      <c r="H578" s="188"/>
      <c r="I578" s="188"/>
      <c r="J578" s="156"/>
      <c r="K578" s="130"/>
      <c r="L578" s="26"/>
      <c r="M578" s="281" t="str">
        <f t="shared" si="138"/>
        <v>0</v>
      </c>
      <c r="N578" s="26"/>
      <c r="O578" s="186" t="str">
        <f t="shared" si="139"/>
        <v>0</v>
      </c>
      <c r="P578" s="26"/>
      <c r="Q578" s="26"/>
      <c r="R578" s="270"/>
      <c r="S578" s="282" t="str">
        <f t="shared" si="140"/>
        <v/>
      </c>
      <c r="T578" s="153"/>
      <c r="U578" s="27"/>
      <c r="V578" s="27"/>
      <c r="W578" s="271"/>
      <c r="X578" s="27"/>
      <c r="Y578" s="279"/>
      <c r="Z578" s="275" t="str">
        <f t="shared" si="141"/>
        <v/>
      </c>
      <c r="AA578" s="276"/>
      <c r="AB578" s="276"/>
      <c r="AC578" s="276"/>
      <c r="AD578" s="276"/>
      <c r="AE578" s="276"/>
      <c r="AF578" s="277" t="str">
        <f t="shared" si="142"/>
        <v>NCX19J3</v>
      </c>
      <c r="AG578" s="277" t="str">
        <f t="shared" si="143"/>
        <v>NCX19J3</v>
      </c>
      <c r="AH578" s="277" t="str">
        <f t="shared" si="144"/>
        <v/>
      </c>
      <c r="AI578" s="277" t="str">
        <f t="shared" si="145"/>
        <v/>
      </c>
      <c r="AJ578" s="277" t="str">
        <f t="shared" si="146"/>
        <v/>
      </c>
      <c r="AK578" s="277" t="str">
        <f t="shared" si="147"/>
        <v/>
      </c>
      <c r="AL578" s="100"/>
      <c r="AT578" s="227" t="str">
        <f t="shared" si="148"/>
        <v/>
      </c>
      <c r="AU578" s="227" t="str">
        <f t="shared" si="149"/>
        <v/>
      </c>
      <c r="AW578" s="232">
        <f t="shared" si="150"/>
        <v>0</v>
      </c>
      <c r="AX578" s="232">
        <f t="shared" si="151"/>
        <v>0</v>
      </c>
      <c r="AY578" s="232">
        <f t="shared" si="152"/>
        <v>0</v>
      </c>
      <c r="AZ578" s="232">
        <f t="shared" si="153"/>
        <v>0</v>
      </c>
    </row>
    <row r="579" spans="1:52">
      <c r="A579" s="23" t="str">
        <f>C579&amp;"x"&amp;TEXT(COUNTIF(C$5:C578,C579)+1,0)</f>
        <v>x1</v>
      </c>
      <c r="B579" s="24" t="str">
        <f>D579&amp;"x"&amp;TEXT(COUNTIF(D$5:D578,D579)+1,0)</f>
        <v>x1</v>
      </c>
      <c r="C579" s="25"/>
      <c r="D579" s="25"/>
      <c r="E579" s="130"/>
      <c r="F579" s="25"/>
      <c r="G579" s="188"/>
      <c r="H579" s="188"/>
      <c r="I579" s="188"/>
      <c r="J579" s="156"/>
      <c r="K579" s="130"/>
      <c r="L579" s="26"/>
      <c r="M579" s="281" t="str">
        <f t="shared" si="138"/>
        <v>0</v>
      </c>
      <c r="N579" s="26"/>
      <c r="O579" s="186" t="str">
        <f t="shared" si="139"/>
        <v>0</v>
      </c>
      <c r="P579" s="26"/>
      <c r="Q579" s="26"/>
      <c r="R579" s="270"/>
      <c r="S579" s="282" t="str">
        <f t="shared" si="140"/>
        <v/>
      </c>
      <c r="T579" s="153"/>
      <c r="U579" s="27"/>
      <c r="V579" s="27"/>
      <c r="W579" s="271"/>
      <c r="X579" s="27"/>
      <c r="Y579" s="279"/>
      <c r="Z579" s="275" t="str">
        <f t="shared" si="141"/>
        <v/>
      </c>
      <c r="AA579" s="276"/>
      <c r="AB579" s="276"/>
      <c r="AC579" s="276"/>
      <c r="AD579" s="276"/>
      <c r="AE579" s="276"/>
      <c r="AF579" s="277" t="str">
        <f t="shared" si="142"/>
        <v>NCX19J3</v>
      </c>
      <c r="AG579" s="277" t="str">
        <f t="shared" si="143"/>
        <v>NCX19J3</v>
      </c>
      <c r="AH579" s="277" t="str">
        <f t="shared" si="144"/>
        <v/>
      </c>
      <c r="AI579" s="277" t="str">
        <f t="shared" si="145"/>
        <v/>
      </c>
      <c r="AJ579" s="277" t="str">
        <f t="shared" si="146"/>
        <v/>
      </c>
      <c r="AK579" s="277" t="str">
        <f t="shared" si="147"/>
        <v/>
      </c>
      <c r="AL579" s="100"/>
      <c r="AT579" s="227" t="str">
        <f t="shared" si="148"/>
        <v/>
      </c>
      <c r="AU579" s="227" t="str">
        <f t="shared" si="149"/>
        <v/>
      </c>
      <c r="AW579" s="232">
        <f t="shared" si="150"/>
        <v>0</v>
      </c>
      <c r="AX579" s="232">
        <f t="shared" si="151"/>
        <v>0</v>
      </c>
      <c r="AY579" s="232">
        <f t="shared" si="152"/>
        <v>0</v>
      </c>
      <c r="AZ579" s="232">
        <f t="shared" si="153"/>
        <v>0</v>
      </c>
    </row>
    <row r="580" spans="1:52">
      <c r="A580" s="23" t="str">
        <f>C580&amp;"x"&amp;TEXT(COUNTIF(C$5:C579,C580)+1,0)</f>
        <v>x1</v>
      </c>
      <c r="B580" s="24" t="str">
        <f>D580&amp;"x"&amp;TEXT(COUNTIF(D$5:D579,D580)+1,0)</f>
        <v>x1</v>
      </c>
      <c r="C580" s="25"/>
      <c r="D580" s="25"/>
      <c r="E580" s="130"/>
      <c r="F580" s="25"/>
      <c r="G580" s="188"/>
      <c r="H580" s="188"/>
      <c r="I580" s="188"/>
      <c r="J580" s="156"/>
      <c r="K580" s="130"/>
      <c r="L580" s="26"/>
      <c r="M580" s="281" t="str">
        <f t="shared" si="138"/>
        <v>0</v>
      </c>
      <c r="N580" s="26"/>
      <c r="O580" s="186" t="str">
        <f t="shared" si="139"/>
        <v>0</v>
      </c>
      <c r="P580" s="26"/>
      <c r="Q580" s="26"/>
      <c r="R580" s="270"/>
      <c r="S580" s="282" t="str">
        <f t="shared" si="140"/>
        <v/>
      </c>
      <c r="T580" s="153"/>
      <c r="U580" s="27"/>
      <c r="V580" s="27"/>
      <c r="W580" s="271"/>
      <c r="X580" s="27"/>
      <c r="Y580" s="279"/>
      <c r="Z580" s="275" t="str">
        <f t="shared" si="141"/>
        <v/>
      </c>
      <c r="AA580" s="276"/>
      <c r="AB580" s="276"/>
      <c r="AC580" s="276"/>
      <c r="AD580" s="276"/>
      <c r="AE580" s="276"/>
      <c r="AF580" s="277" t="str">
        <f t="shared" si="142"/>
        <v>NCX19J3</v>
      </c>
      <c r="AG580" s="277" t="str">
        <f t="shared" si="143"/>
        <v>NCX19J3</v>
      </c>
      <c r="AH580" s="277" t="str">
        <f t="shared" si="144"/>
        <v/>
      </c>
      <c r="AI580" s="277" t="str">
        <f t="shared" si="145"/>
        <v/>
      </c>
      <c r="AJ580" s="277" t="str">
        <f t="shared" si="146"/>
        <v/>
      </c>
      <c r="AK580" s="277" t="str">
        <f t="shared" si="147"/>
        <v/>
      </c>
      <c r="AL580" s="100"/>
      <c r="AT580" s="227" t="str">
        <f t="shared" si="148"/>
        <v/>
      </c>
      <c r="AU580" s="227" t="str">
        <f t="shared" si="149"/>
        <v/>
      </c>
      <c r="AW580" s="232">
        <f t="shared" si="150"/>
        <v>0</v>
      </c>
      <c r="AX580" s="232">
        <f t="shared" si="151"/>
        <v>0</v>
      </c>
      <c r="AY580" s="232">
        <f t="shared" si="152"/>
        <v>0</v>
      </c>
      <c r="AZ580" s="232">
        <f t="shared" si="153"/>
        <v>0</v>
      </c>
    </row>
    <row r="581" spans="1:52">
      <c r="A581" s="23" t="str">
        <f>C581&amp;"x"&amp;TEXT(COUNTIF(C$5:C580,C581)+1,0)</f>
        <v>x1</v>
      </c>
      <c r="B581" s="24" t="str">
        <f>D581&amp;"x"&amp;TEXT(COUNTIF(D$5:D580,D581)+1,0)</f>
        <v>x1</v>
      </c>
      <c r="C581" s="25"/>
      <c r="D581" s="25"/>
      <c r="E581" s="130"/>
      <c r="F581" s="25"/>
      <c r="G581" s="188"/>
      <c r="H581" s="188"/>
      <c r="I581" s="188"/>
      <c r="J581" s="156"/>
      <c r="K581" s="130"/>
      <c r="L581" s="26"/>
      <c r="M581" s="281" t="str">
        <f t="shared" ref="M581:M644" si="154">LEFT(L581&amp;"0",1)</f>
        <v>0</v>
      </c>
      <c r="N581" s="26"/>
      <c r="O581" s="186" t="str">
        <f t="shared" ref="O581:O644" si="155">LEFT(N581&amp;"0",1)</f>
        <v>0</v>
      </c>
      <c r="P581" s="26"/>
      <c r="Q581" s="26"/>
      <c r="R581" s="270"/>
      <c r="S581" s="282" t="str">
        <f t="shared" ref="S581:S644" si="156">IF(C581=0,"",C581)</f>
        <v/>
      </c>
      <c r="T581" s="153"/>
      <c r="U581" s="27"/>
      <c r="V581" s="27"/>
      <c r="W581" s="271"/>
      <c r="X581" s="27"/>
      <c r="Y581" s="279"/>
      <c r="Z581" s="275" t="str">
        <f t="shared" ref="Z581:Z644" si="157">lft(J581,Peildatum)</f>
        <v/>
      </c>
      <c r="AA581" s="276"/>
      <c r="AB581" s="276"/>
      <c r="AC581" s="276"/>
      <c r="AD581" s="276"/>
      <c r="AE581" s="276"/>
      <c r="AF581" s="277" t="str">
        <f t="shared" ref="AF581:AF644" si="158">IFERROR(VLOOKUP(M581,CbRc,2,0),"")</f>
        <v>NCX19J3</v>
      </c>
      <c r="AG581" s="277" t="str">
        <f t="shared" ref="AG581:AG644" si="159">IFERROR(VLOOKUP(O581,CbRc,2,0),"")</f>
        <v>NCX19J3</v>
      </c>
      <c r="AH581" s="277" t="str">
        <f t="shared" ref="AH581:AH644" si="160">IF(ISNA(VLOOKUP($AF581&amp;P581,IsTm1A,1,0)),"",P581)</f>
        <v/>
      </c>
      <c r="AI581" s="277" t="str">
        <f t="shared" ref="AI581:AI644" si="161">IF(ISNA(VLOOKUP($AF581&amp;Q581,IsTm2D,1,0)),"",Q581)</f>
        <v/>
      </c>
      <c r="AJ581" s="277" t="str">
        <f t="shared" ref="AJ581:AJ644" si="162">IF(ISNA(VLOOKUP($AF581&amp;R581,IsTm3G,1,0)),"",R581)</f>
        <v/>
      </c>
      <c r="AK581" s="277" t="str">
        <f t="shared" ref="AK581:AK644" si="163">IF(ISNA(VLOOKUP($AG581&amp;S581,IsTm4J,1,0)),"",S581)</f>
        <v/>
      </c>
      <c r="AL581" s="100"/>
      <c r="AT581" s="227" t="str">
        <f t="shared" ref="AT581:AT644" si="164">IF(C581="","",IFERROR(VLOOKUP(C581,AQ:AQ,1,0),"FOUT"))</f>
        <v/>
      </c>
      <c r="AU581" s="227" t="str">
        <f t="shared" ref="AU581:AU644" si="165">IF(D581="","",IFERROR(VLOOKUP(D581,AR:AR,1,0),"FOUT"))</f>
        <v/>
      </c>
      <c r="AW581" s="232">
        <f t="shared" ref="AW581:AW644" si="166">IF(OR(P581="",U581=""),0,SUMIFS(U$5:U$1004,$M$5:$M$1004,$M581,P$5:P$1004,P581))</f>
        <v>0</v>
      </c>
      <c r="AX581" s="232">
        <f t="shared" ref="AX581:AX644" si="167">IF(OR(Q581="",V581=""),0,SUMIFS(V$5:V$1004,$M$5:$M$1004,$M581,Q$5:Q$1004,Q581))</f>
        <v>0</v>
      </c>
      <c r="AY581" s="232">
        <f t="shared" ref="AY581:AY644" si="168">IF(OR(R581="",W581=""),0,SUMIFS(W$5:W$1004,$M$5:$M$1004,$M581,R$5:R$1004,R581))</f>
        <v>0</v>
      </c>
      <c r="AZ581" s="232">
        <f t="shared" ref="AZ581:AZ644" si="169">IF(OR(S581="",X581=""),0,SUMIFS(X$5:X$1004,$O$5:$O$1004,$O581,S$5:S$1004,S581))</f>
        <v>0</v>
      </c>
    </row>
    <row r="582" spans="1:52">
      <c r="A582" s="23" t="str">
        <f>C582&amp;"x"&amp;TEXT(COUNTIF(C$5:C581,C582)+1,0)</f>
        <v>x1</v>
      </c>
      <c r="B582" s="24" t="str">
        <f>D582&amp;"x"&amp;TEXT(COUNTIF(D$5:D581,D582)+1,0)</f>
        <v>x1</v>
      </c>
      <c r="C582" s="25"/>
      <c r="D582" s="25"/>
      <c r="E582" s="130"/>
      <c r="F582" s="25"/>
      <c r="G582" s="188"/>
      <c r="H582" s="188"/>
      <c r="I582" s="188"/>
      <c r="J582" s="156"/>
      <c r="K582" s="130"/>
      <c r="L582" s="26"/>
      <c r="M582" s="281" t="str">
        <f t="shared" si="154"/>
        <v>0</v>
      </c>
      <c r="N582" s="26"/>
      <c r="O582" s="186" t="str">
        <f t="shared" si="155"/>
        <v>0</v>
      </c>
      <c r="P582" s="26"/>
      <c r="Q582" s="26"/>
      <c r="R582" s="270"/>
      <c r="S582" s="282" t="str">
        <f t="shared" si="156"/>
        <v/>
      </c>
      <c r="T582" s="153"/>
      <c r="U582" s="27"/>
      <c r="V582" s="27"/>
      <c r="W582" s="271"/>
      <c r="X582" s="27"/>
      <c r="Y582" s="279"/>
      <c r="Z582" s="275" t="str">
        <f t="shared" si="157"/>
        <v/>
      </c>
      <c r="AA582" s="276"/>
      <c r="AB582" s="276"/>
      <c r="AC582" s="276"/>
      <c r="AD582" s="276"/>
      <c r="AE582" s="276"/>
      <c r="AF582" s="277" t="str">
        <f t="shared" si="158"/>
        <v>NCX19J3</v>
      </c>
      <c r="AG582" s="277" t="str">
        <f t="shared" si="159"/>
        <v>NCX19J3</v>
      </c>
      <c r="AH582" s="277" t="str">
        <f t="shared" si="160"/>
        <v/>
      </c>
      <c r="AI582" s="277" t="str">
        <f t="shared" si="161"/>
        <v/>
      </c>
      <c r="AJ582" s="277" t="str">
        <f t="shared" si="162"/>
        <v/>
      </c>
      <c r="AK582" s="277" t="str">
        <f t="shared" si="163"/>
        <v/>
      </c>
      <c r="AL582" s="100"/>
      <c r="AT582" s="227" t="str">
        <f t="shared" si="164"/>
        <v/>
      </c>
      <c r="AU582" s="227" t="str">
        <f t="shared" si="165"/>
        <v/>
      </c>
      <c r="AW582" s="232">
        <f t="shared" si="166"/>
        <v>0</v>
      </c>
      <c r="AX582" s="232">
        <f t="shared" si="167"/>
        <v>0</v>
      </c>
      <c r="AY582" s="232">
        <f t="shared" si="168"/>
        <v>0</v>
      </c>
      <c r="AZ582" s="232">
        <f t="shared" si="169"/>
        <v>0</v>
      </c>
    </row>
    <row r="583" spans="1:52">
      <c r="A583" s="23" t="str">
        <f>C583&amp;"x"&amp;TEXT(COUNTIF(C$5:C582,C583)+1,0)</f>
        <v>x1</v>
      </c>
      <c r="B583" s="24" t="str">
        <f>D583&amp;"x"&amp;TEXT(COUNTIF(D$5:D582,D583)+1,0)</f>
        <v>x1</v>
      </c>
      <c r="C583" s="25"/>
      <c r="D583" s="25"/>
      <c r="E583" s="130"/>
      <c r="F583" s="25"/>
      <c r="G583" s="188"/>
      <c r="H583" s="188"/>
      <c r="I583" s="188"/>
      <c r="J583" s="156"/>
      <c r="K583" s="130"/>
      <c r="L583" s="26"/>
      <c r="M583" s="281" t="str">
        <f t="shared" si="154"/>
        <v>0</v>
      </c>
      <c r="N583" s="26"/>
      <c r="O583" s="186" t="str">
        <f t="shared" si="155"/>
        <v>0</v>
      </c>
      <c r="P583" s="26"/>
      <c r="Q583" s="26"/>
      <c r="R583" s="270"/>
      <c r="S583" s="282" t="str">
        <f t="shared" si="156"/>
        <v/>
      </c>
      <c r="T583" s="153"/>
      <c r="U583" s="27"/>
      <c r="V583" s="27"/>
      <c r="W583" s="271"/>
      <c r="X583" s="27"/>
      <c r="Y583" s="279"/>
      <c r="Z583" s="275" t="str">
        <f t="shared" si="157"/>
        <v/>
      </c>
      <c r="AA583" s="276"/>
      <c r="AB583" s="276"/>
      <c r="AC583" s="276"/>
      <c r="AD583" s="276"/>
      <c r="AE583" s="276"/>
      <c r="AF583" s="277" t="str">
        <f t="shared" si="158"/>
        <v>NCX19J3</v>
      </c>
      <c r="AG583" s="277" t="str">
        <f t="shared" si="159"/>
        <v>NCX19J3</v>
      </c>
      <c r="AH583" s="277" t="str">
        <f t="shared" si="160"/>
        <v/>
      </c>
      <c r="AI583" s="277" t="str">
        <f t="shared" si="161"/>
        <v/>
      </c>
      <c r="AJ583" s="277" t="str">
        <f t="shared" si="162"/>
        <v/>
      </c>
      <c r="AK583" s="277" t="str">
        <f t="shared" si="163"/>
        <v/>
      </c>
      <c r="AL583" s="100"/>
      <c r="AT583" s="227" t="str">
        <f t="shared" si="164"/>
        <v/>
      </c>
      <c r="AU583" s="227" t="str">
        <f t="shared" si="165"/>
        <v/>
      </c>
      <c r="AW583" s="232">
        <f t="shared" si="166"/>
        <v>0</v>
      </c>
      <c r="AX583" s="232">
        <f t="shared" si="167"/>
        <v>0</v>
      </c>
      <c r="AY583" s="232">
        <f t="shared" si="168"/>
        <v>0</v>
      </c>
      <c r="AZ583" s="232">
        <f t="shared" si="169"/>
        <v>0</v>
      </c>
    </row>
    <row r="584" spans="1:52">
      <c r="A584" s="23" t="str">
        <f>C584&amp;"x"&amp;TEXT(COUNTIF(C$5:C583,C584)+1,0)</f>
        <v>x1</v>
      </c>
      <c r="B584" s="24" t="str">
        <f>D584&amp;"x"&amp;TEXT(COUNTIF(D$5:D583,D584)+1,0)</f>
        <v>x1</v>
      </c>
      <c r="C584" s="25"/>
      <c r="D584" s="25"/>
      <c r="E584" s="130"/>
      <c r="F584" s="25"/>
      <c r="G584" s="188"/>
      <c r="H584" s="188"/>
      <c r="I584" s="188"/>
      <c r="J584" s="156"/>
      <c r="K584" s="130"/>
      <c r="L584" s="26"/>
      <c r="M584" s="281" t="str">
        <f t="shared" si="154"/>
        <v>0</v>
      </c>
      <c r="N584" s="26"/>
      <c r="O584" s="186" t="str">
        <f t="shared" si="155"/>
        <v>0</v>
      </c>
      <c r="P584" s="26"/>
      <c r="Q584" s="26"/>
      <c r="R584" s="270"/>
      <c r="S584" s="282" t="str">
        <f t="shared" si="156"/>
        <v/>
      </c>
      <c r="T584" s="153"/>
      <c r="U584" s="27"/>
      <c r="V584" s="27"/>
      <c r="W584" s="271"/>
      <c r="X584" s="27"/>
      <c r="Y584" s="279"/>
      <c r="Z584" s="275" t="str">
        <f t="shared" si="157"/>
        <v/>
      </c>
      <c r="AA584" s="276"/>
      <c r="AB584" s="276"/>
      <c r="AC584" s="276"/>
      <c r="AD584" s="276"/>
      <c r="AE584" s="276"/>
      <c r="AF584" s="277" t="str">
        <f t="shared" si="158"/>
        <v>NCX19J3</v>
      </c>
      <c r="AG584" s="277" t="str">
        <f t="shared" si="159"/>
        <v>NCX19J3</v>
      </c>
      <c r="AH584" s="277" t="str">
        <f t="shared" si="160"/>
        <v/>
      </c>
      <c r="AI584" s="277" t="str">
        <f t="shared" si="161"/>
        <v/>
      </c>
      <c r="AJ584" s="277" t="str">
        <f t="shared" si="162"/>
        <v/>
      </c>
      <c r="AK584" s="277" t="str">
        <f t="shared" si="163"/>
        <v/>
      </c>
      <c r="AL584" s="100"/>
      <c r="AT584" s="227" t="str">
        <f t="shared" si="164"/>
        <v/>
      </c>
      <c r="AU584" s="227" t="str">
        <f t="shared" si="165"/>
        <v/>
      </c>
      <c r="AW584" s="232">
        <f t="shared" si="166"/>
        <v>0</v>
      </c>
      <c r="AX584" s="232">
        <f t="shared" si="167"/>
        <v>0</v>
      </c>
      <c r="AY584" s="232">
        <f t="shared" si="168"/>
        <v>0</v>
      </c>
      <c r="AZ584" s="232">
        <f t="shared" si="169"/>
        <v>0</v>
      </c>
    </row>
    <row r="585" spans="1:52">
      <c r="A585" s="23" t="str">
        <f>C585&amp;"x"&amp;TEXT(COUNTIF(C$5:C584,C585)+1,0)</f>
        <v>x1</v>
      </c>
      <c r="B585" s="24" t="str">
        <f>D585&amp;"x"&amp;TEXT(COUNTIF(D$5:D584,D585)+1,0)</f>
        <v>x1</v>
      </c>
      <c r="C585" s="25"/>
      <c r="D585" s="25"/>
      <c r="E585" s="130"/>
      <c r="F585" s="25"/>
      <c r="G585" s="188"/>
      <c r="H585" s="188"/>
      <c r="I585" s="188"/>
      <c r="J585" s="156"/>
      <c r="K585" s="130"/>
      <c r="L585" s="26"/>
      <c r="M585" s="281" t="str">
        <f t="shared" si="154"/>
        <v>0</v>
      </c>
      <c r="N585" s="26"/>
      <c r="O585" s="186" t="str">
        <f t="shared" si="155"/>
        <v>0</v>
      </c>
      <c r="P585" s="26"/>
      <c r="Q585" s="26"/>
      <c r="R585" s="270"/>
      <c r="S585" s="282" t="str">
        <f t="shared" si="156"/>
        <v/>
      </c>
      <c r="T585" s="153"/>
      <c r="U585" s="27"/>
      <c r="V585" s="27"/>
      <c r="W585" s="271"/>
      <c r="X585" s="27"/>
      <c r="Y585" s="279"/>
      <c r="Z585" s="275" t="str">
        <f t="shared" si="157"/>
        <v/>
      </c>
      <c r="AA585" s="276"/>
      <c r="AB585" s="276"/>
      <c r="AC585" s="276"/>
      <c r="AD585" s="276"/>
      <c r="AE585" s="276"/>
      <c r="AF585" s="277" t="str">
        <f t="shared" si="158"/>
        <v>NCX19J3</v>
      </c>
      <c r="AG585" s="277" t="str">
        <f t="shared" si="159"/>
        <v>NCX19J3</v>
      </c>
      <c r="AH585" s="277" t="str">
        <f t="shared" si="160"/>
        <v/>
      </c>
      <c r="AI585" s="277" t="str">
        <f t="shared" si="161"/>
        <v/>
      </c>
      <c r="AJ585" s="277" t="str">
        <f t="shared" si="162"/>
        <v/>
      </c>
      <c r="AK585" s="277" t="str">
        <f t="shared" si="163"/>
        <v/>
      </c>
      <c r="AL585" s="100"/>
      <c r="AT585" s="227" t="str">
        <f t="shared" si="164"/>
        <v/>
      </c>
      <c r="AU585" s="227" t="str">
        <f t="shared" si="165"/>
        <v/>
      </c>
      <c r="AW585" s="232">
        <f t="shared" si="166"/>
        <v>0</v>
      </c>
      <c r="AX585" s="232">
        <f t="shared" si="167"/>
        <v>0</v>
      </c>
      <c r="AY585" s="232">
        <f t="shared" si="168"/>
        <v>0</v>
      </c>
      <c r="AZ585" s="232">
        <f t="shared" si="169"/>
        <v>0</v>
      </c>
    </row>
    <row r="586" spans="1:52">
      <c r="A586" s="23" t="str">
        <f>C586&amp;"x"&amp;TEXT(COUNTIF(C$5:C585,C586)+1,0)</f>
        <v>x1</v>
      </c>
      <c r="B586" s="24" t="str">
        <f>D586&amp;"x"&amp;TEXT(COUNTIF(D$5:D585,D586)+1,0)</f>
        <v>x1</v>
      </c>
      <c r="C586" s="25"/>
      <c r="D586" s="25"/>
      <c r="E586" s="130"/>
      <c r="F586" s="25"/>
      <c r="G586" s="188"/>
      <c r="H586" s="188"/>
      <c r="I586" s="188"/>
      <c r="J586" s="156"/>
      <c r="K586" s="130"/>
      <c r="L586" s="26"/>
      <c r="M586" s="281" t="str">
        <f t="shared" si="154"/>
        <v>0</v>
      </c>
      <c r="N586" s="26"/>
      <c r="O586" s="186" t="str">
        <f t="shared" si="155"/>
        <v>0</v>
      </c>
      <c r="P586" s="26"/>
      <c r="Q586" s="26"/>
      <c r="R586" s="270"/>
      <c r="S586" s="282" t="str">
        <f t="shared" si="156"/>
        <v/>
      </c>
      <c r="T586" s="153"/>
      <c r="U586" s="27"/>
      <c r="V586" s="27"/>
      <c r="W586" s="271"/>
      <c r="X586" s="27"/>
      <c r="Y586" s="279"/>
      <c r="Z586" s="275" t="str">
        <f t="shared" si="157"/>
        <v/>
      </c>
      <c r="AA586" s="276"/>
      <c r="AB586" s="276"/>
      <c r="AC586" s="276"/>
      <c r="AD586" s="276"/>
      <c r="AE586" s="276"/>
      <c r="AF586" s="277" t="str">
        <f t="shared" si="158"/>
        <v>NCX19J3</v>
      </c>
      <c r="AG586" s="277" t="str">
        <f t="shared" si="159"/>
        <v>NCX19J3</v>
      </c>
      <c r="AH586" s="277" t="str">
        <f t="shared" si="160"/>
        <v/>
      </c>
      <c r="AI586" s="277" t="str">
        <f t="shared" si="161"/>
        <v/>
      </c>
      <c r="AJ586" s="277" t="str">
        <f t="shared" si="162"/>
        <v/>
      </c>
      <c r="AK586" s="277" t="str">
        <f t="shared" si="163"/>
        <v/>
      </c>
      <c r="AL586" s="100"/>
      <c r="AT586" s="227" t="str">
        <f t="shared" si="164"/>
        <v/>
      </c>
      <c r="AU586" s="227" t="str">
        <f t="shared" si="165"/>
        <v/>
      </c>
      <c r="AW586" s="232">
        <f t="shared" si="166"/>
        <v>0</v>
      </c>
      <c r="AX586" s="232">
        <f t="shared" si="167"/>
        <v>0</v>
      </c>
      <c r="AY586" s="232">
        <f t="shared" si="168"/>
        <v>0</v>
      </c>
      <c r="AZ586" s="232">
        <f t="shared" si="169"/>
        <v>0</v>
      </c>
    </row>
    <row r="587" spans="1:52">
      <c r="A587" s="23" t="str">
        <f>C587&amp;"x"&amp;TEXT(COUNTIF(C$5:C586,C587)+1,0)</f>
        <v>x1</v>
      </c>
      <c r="B587" s="24" t="str">
        <f>D587&amp;"x"&amp;TEXT(COUNTIF(D$5:D586,D587)+1,0)</f>
        <v>x1</v>
      </c>
      <c r="C587" s="25"/>
      <c r="D587" s="25"/>
      <c r="E587" s="130"/>
      <c r="F587" s="25"/>
      <c r="G587" s="188"/>
      <c r="H587" s="188"/>
      <c r="I587" s="188"/>
      <c r="J587" s="156"/>
      <c r="K587" s="130"/>
      <c r="L587" s="26"/>
      <c r="M587" s="281" t="str">
        <f t="shared" si="154"/>
        <v>0</v>
      </c>
      <c r="N587" s="26"/>
      <c r="O587" s="186" t="str">
        <f t="shared" si="155"/>
        <v>0</v>
      </c>
      <c r="P587" s="26"/>
      <c r="Q587" s="26"/>
      <c r="R587" s="270"/>
      <c r="S587" s="282" t="str">
        <f t="shared" si="156"/>
        <v/>
      </c>
      <c r="T587" s="153"/>
      <c r="U587" s="27"/>
      <c r="V587" s="27"/>
      <c r="W587" s="271"/>
      <c r="X587" s="27"/>
      <c r="Y587" s="279"/>
      <c r="Z587" s="275" t="str">
        <f t="shared" si="157"/>
        <v/>
      </c>
      <c r="AA587" s="276"/>
      <c r="AB587" s="276"/>
      <c r="AC587" s="276"/>
      <c r="AD587" s="276"/>
      <c r="AE587" s="276"/>
      <c r="AF587" s="277" t="str">
        <f t="shared" si="158"/>
        <v>NCX19J3</v>
      </c>
      <c r="AG587" s="277" t="str">
        <f t="shared" si="159"/>
        <v>NCX19J3</v>
      </c>
      <c r="AH587" s="277" t="str">
        <f t="shared" si="160"/>
        <v/>
      </c>
      <c r="AI587" s="277" t="str">
        <f t="shared" si="161"/>
        <v/>
      </c>
      <c r="AJ587" s="277" t="str">
        <f t="shared" si="162"/>
        <v/>
      </c>
      <c r="AK587" s="277" t="str">
        <f t="shared" si="163"/>
        <v/>
      </c>
      <c r="AL587" s="100"/>
      <c r="AT587" s="227" t="str">
        <f t="shared" si="164"/>
        <v/>
      </c>
      <c r="AU587" s="227" t="str">
        <f t="shared" si="165"/>
        <v/>
      </c>
      <c r="AW587" s="232">
        <f t="shared" si="166"/>
        <v>0</v>
      </c>
      <c r="AX587" s="232">
        <f t="shared" si="167"/>
        <v>0</v>
      </c>
      <c r="AY587" s="232">
        <f t="shared" si="168"/>
        <v>0</v>
      </c>
      <c r="AZ587" s="232">
        <f t="shared" si="169"/>
        <v>0</v>
      </c>
    </row>
    <row r="588" spans="1:52">
      <c r="A588" s="23" t="str">
        <f>C588&amp;"x"&amp;TEXT(COUNTIF(C$5:C587,C588)+1,0)</f>
        <v>x1</v>
      </c>
      <c r="B588" s="24" t="str">
        <f>D588&amp;"x"&amp;TEXT(COUNTIF(D$5:D587,D588)+1,0)</f>
        <v>x1</v>
      </c>
      <c r="C588" s="25"/>
      <c r="D588" s="25"/>
      <c r="E588" s="130"/>
      <c r="F588" s="25"/>
      <c r="G588" s="188"/>
      <c r="H588" s="188"/>
      <c r="I588" s="188"/>
      <c r="J588" s="156"/>
      <c r="K588" s="130"/>
      <c r="L588" s="26"/>
      <c r="M588" s="281" t="str">
        <f t="shared" si="154"/>
        <v>0</v>
      </c>
      <c r="N588" s="26"/>
      <c r="O588" s="186" t="str">
        <f t="shared" si="155"/>
        <v>0</v>
      </c>
      <c r="P588" s="26"/>
      <c r="Q588" s="26"/>
      <c r="R588" s="270"/>
      <c r="S588" s="282" t="str">
        <f t="shared" si="156"/>
        <v/>
      </c>
      <c r="T588" s="153"/>
      <c r="U588" s="27"/>
      <c r="V588" s="27"/>
      <c r="W588" s="271"/>
      <c r="X588" s="27"/>
      <c r="Y588" s="279"/>
      <c r="Z588" s="275" t="str">
        <f t="shared" si="157"/>
        <v/>
      </c>
      <c r="AA588" s="276"/>
      <c r="AB588" s="276"/>
      <c r="AC588" s="276"/>
      <c r="AD588" s="276"/>
      <c r="AE588" s="276"/>
      <c r="AF588" s="277" t="str">
        <f t="shared" si="158"/>
        <v>NCX19J3</v>
      </c>
      <c r="AG588" s="277" t="str">
        <f t="shared" si="159"/>
        <v>NCX19J3</v>
      </c>
      <c r="AH588" s="277" t="str">
        <f t="shared" si="160"/>
        <v/>
      </c>
      <c r="AI588" s="277" t="str">
        <f t="shared" si="161"/>
        <v/>
      </c>
      <c r="AJ588" s="277" t="str">
        <f t="shared" si="162"/>
        <v/>
      </c>
      <c r="AK588" s="277" t="str">
        <f t="shared" si="163"/>
        <v/>
      </c>
      <c r="AL588" s="100"/>
      <c r="AT588" s="227" t="str">
        <f t="shared" si="164"/>
        <v/>
      </c>
      <c r="AU588" s="227" t="str">
        <f t="shared" si="165"/>
        <v/>
      </c>
      <c r="AW588" s="232">
        <f t="shared" si="166"/>
        <v>0</v>
      </c>
      <c r="AX588" s="232">
        <f t="shared" si="167"/>
        <v>0</v>
      </c>
      <c r="AY588" s="232">
        <f t="shared" si="168"/>
        <v>0</v>
      </c>
      <c r="AZ588" s="232">
        <f t="shared" si="169"/>
        <v>0</v>
      </c>
    </row>
    <row r="589" spans="1:52">
      <c r="A589" s="23" t="str">
        <f>C589&amp;"x"&amp;TEXT(COUNTIF(C$5:C588,C589)+1,0)</f>
        <v>x1</v>
      </c>
      <c r="B589" s="24" t="str">
        <f>D589&amp;"x"&amp;TEXT(COUNTIF(D$5:D588,D589)+1,0)</f>
        <v>x1</v>
      </c>
      <c r="C589" s="25"/>
      <c r="D589" s="25"/>
      <c r="E589" s="130"/>
      <c r="F589" s="25"/>
      <c r="G589" s="188"/>
      <c r="H589" s="188"/>
      <c r="I589" s="188"/>
      <c r="J589" s="156"/>
      <c r="K589" s="130"/>
      <c r="L589" s="26"/>
      <c r="M589" s="281" t="str">
        <f t="shared" si="154"/>
        <v>0</v>
      </c>
      <c r="N589" s="26"/>
      <c r="O589" s="186" t="str">
        <f t="shared" si="155"/>
        <v>0</v>
      </c>
      <c r="P589" s="26"/>
      <c r="Q589" s="26"/>
      <c r="R589" s="270"/>
      <c r="S589" s="282" t="str">
        <f t="shared" si="156"/>
        <v/>
      </c>
      <c r="T589" s="153"/>
      <c r="U589" s="27"/>
      <c r="V589" s="27"/>
      <c r="W589" s="271"/>
      <c r="X589" s="27"/>
      <c r="Y589" s="279"/>
      <c r="Z589" s="275" t="str">
        <f t="shared" si="157"/>
        <v/>
      </c>
      <c r="AA589" s="276"/>
      <c r="AB589" s="276"/>
      <c r="AC589" s="276"/>
      <c r="AD589" s="276"/>
      <c r="AE589" s="276"/>
      <c r="AF589" s="277" t="str">
        <f t="shared" si="158"/>
        <v>NCX19J3</v>
      </c>
      <c r="AG589" s="277" t="str">
        <f t="shared" si="159"/>
        <v>NCX19J3</v>
      </c>
      <c r="AH589" s="277" t="str">
        <f t="shared" si="160"/>
        <v/>
      </c>
      <c r="AI589" s="277" t="str">
        <f t="shared" si="161"/>
        <v/>
      </c>
      <c r="AJ589" s="277" t="str">
        <f t="shared" si="162"/>
        <v/>
      </c>
      <c r="AK589" s="277" t="str">
        <f t="shared" si="163"/>
        <v/>
      </c>
      <c r="AL589" s="100"/>
      <c r="AT589" s="227" t="str">
        <f t="shared" si="164"/>
        <v/>
      </c>
      <c r="AU589" s="227" t="str">
        <f t="shared" si="165"/>
        <v/>
      </c>
      <c r="AW589" s="232">
        <f t="shared" si="166"/>
        <v>0</v>
      </c>
      <c r="AX589" s="232">
        <f t="shared" si="167"/>
        <v>0</v>
      </c>
      <c r="AY589" s="232">
        <f t="shared" si="168"/>
        <v>0</v>
      </c>
      <c r="AZ589" s="232">
        <f t="shared" si="169"/>
        <v>0</v>
      </c>
    </row>
    <row r="590" spans="1:52">
      <c r="A590" s="23" t="str">
        <f>C590&amp;"x"&amp;TEXT(COUNTIF(C$5:C589,C590)+1,0)</f>
        <v>x1</v>
      </c>
      <c r="B590" s="24" t="str">
        <f>D590&amp;"x"&amp;TEXT(COUNTIF(D$5:D589,D590)+1,0)</f>
        <v>x1</v>
      </c>
      <c r="C590" s="25"/>
      <c r="D590" s="25"/>
      <c r="E590" s="130"/>
      <c r="F590" s="25"/>
      <c r="G590" s="188"/>
      <c r="H590" s="188"/>
      <c r="I590" s="188"/>
      <c r="J590" s="156"/>
      <c r="K590" s="130"/>
      <c r="L590" s="26"/>
      <c r="M590" s="281" t="str">
        <f t="shared" si="154"/>
        <v>0</v>
      </c>
      <c r="N590" s="26"/>
      <c r="O590" s="186" t="str">
        <f t="shared" si="155"/>
        <v>0</v>
      </c>
      <c r="P590" s="26"/>
      <c r="Q590" s="26"/>
      <c r="R590" s="270"/>
      <c r="S590" s="282" t="str">
        <f t="shared" si="156"/>
        <v/>
      </c>
      <c r="T590" s="153"/>
      <c r="U590" s="27"/>
      <c r="V590" s="27"/>
      <c r="W590" s="271"/>
      <c r="X590" s="27"/>
      <c r="Y590" s="279"/>
      <c r="Z590" s="275" t="str">
        <f t="shared" si="157"/>
        <v/>
      </c>
      <c r="AA590" s="276"/>
      <c r="AB590" s="276"/>
      <c r="AC590" s="276"/>
      <c r="AD590" s="276"/>
      <c r="AE590" s="276"/>
      <c r="AF590" s="277" t="str">
        <f t="shared" si="158"/>
        <v>NCX19J3</v>
      </c>
      <c r="AG590" s="277" t="str">
        <f t="shared" si="159"/>
        <v>NCX19J3</v>
      </c>
      <c r="AH590" s="277" t="str">
        <f t="shared" si="160"/>
        <v/>
      </c>
      <c r="AI590" s="277" t="str">
        <f t="shared" si="161"/>
        <v/>
      </c>
      <c r="AJ590" s="277" t="str">
        <f t="shared" si="162"/>
        <v/>
      </c>
      <c r="AK590" s="277" t="str">
        <f t="shared" si="163"/>
        <v/>
      </c>
      <c r="AL590" s="100"/>
      <c r="AT590" s="227" t="str">
        <f t="shared" si="164"/>
        <v/>
      </c>
      <c r="AU590" s="227" t="str">
        <f t="shared" si="165"/>
        <v/>
      </c>
      <c r="AW590" s="232">
        <f t="shared" si="166"/>
        <v>0</v>
      </c>
      <c r="AX590" s="232">
        <f t="shared" si="167"/>
        <v>0</v>
      </c>
      <c r="AY590" s="232">
        <f t="shared" si="168"/>
        <v>0</v>
      </c>
      <c r="AZ590" s="232">
        <f t="shared" si="169"/>
        <v>0</v>
      </c>
    </row>
    <row r="591" spans="1:52">
      <c r="A591" s="23" t="str">
        <f>C591&amp;"x"&amp;TEXT(COUNTIF(C$5:C590,C591)+1,0)</f>
        <v>x1</v>
      </c>
      <c r="B591" s="24" t="str">
        <f>D591&amp;"x"&amp;TEXT(COUNTIF(D$5:D590,D591)+1,0)</f>
        <v>x1</v>
      </c>
      <c r="C591" s="25"/>
      <c r="D591" s="25"/>
      <c r="E591" s="130"/>
      <c r="F591" s="25"/>
      <c r="G591" s="188"/>
      <c r="H591" s="188"/>
      <c r="I591" s="188"/>
      <c r="J591" s="156"/>
      <c r="K591" s="130"/>
      <c r="L591" s="26"/>
      <c r="M591" s="281" t="str">
        <f t="shared" si="154"/>
        <v>0</v>
      </c>
      <c r="N591" s="26"/>
      <c r="O591" s="186" t="str">
        <f t="shared" si="155"/>
        <v>0</v>
      </c>
      <c r="P591" s="26"/>
      <c r="Q591" s="26"/>
      <c r="R591" s="270"/>
      <c r="S591" s="282" t="str">
        <f t="shared" si="156"/>
        <v/>
      </c>
      <c r="T591" s="153"/>
      <c r="U591" s="27"/>
      <c r="V591" s="27"/>
      <c r="W591" s="271"/>
      <c r="X591" s="27"/>
      <c r="Y591" s="279"/>
      <c r="Z591" s="275" t="str">
        <f t="shared" si="157"/>
        <v/>
      </c>
      <c r="AA591" s="276"/>
      <c r="AB591" s="276"/>
      <c r="AC591" s="276"/>
      <c r="AD591" s="276"/>
      <c r="AE591" s="276"/>
      <c r="AF591" s="277" t="str">
        <f t="shared" si="158"/>
        <v>NCX19J3</v>
      </c>
      <c r="AG591" s="277" t="str">
        <f t="shared" si="159"/>
        <v>NCX19J3</v>
      </c>
      <c r="AH591" s="277" t="str">
        <f t="shared" si="160"/>
        <v/>
      </c>
      <c r="AI591" s="277" t="str">
        <f t="shared" si="161"/>
        <v/>
      </c>
      <c r="AJ591" s="277" t="str">
        <f t="shared" si="162"/>
        <v/>
      </c>
      <c r="AK591" s="277" t="str">
        <f t="shared" si="163"/>
        <v/>
      </c>
      <c r="AL591" s="100"/>
      <c r="AT591" s="227" t="str">
        <f t="shared" si="164"/>
        <v/>
      </c>
      <c r="AU591" s="227" t="str">
        <f t="shared" si="165"/>
        <v/>
      </c>
      <c r="AW591" s="232">
        <f t="shared" si="166"/>
        <v>0</v>
      </c>
      <c r="AX591" s="232">
        <f t="shared" si="167"/>
        <v>0</v>
      </c>
      <c r="AY591" s="232">
        <f t="shared" si="168"/>
        <v>0</v>
      </c>
      <c r="AZ591" s="232">
        <f t="shared" si="169"/>
        <v>0</v>
      </c>
    </row>
    <row r="592" spans="1:52">
      <c r="A592" s="23" t="str">
        <f>C592&amp;"x"&amp;TEXT(COUNTIF(C$5:C591,C592)+1,0)</f>
        <v>x1</v>
      </c>
      <c r="B592" s="24" t="str">
        <f>D592&amp;"x"&amp;TEXT(COUNTIF(D$5:D591,D592)+1,0)</f>
        <v>x1</v>
      </c>
      <c r="C592" s="25"/>
      <c r="D592" s="25"/>
      <c r="E592" s="130"/>
      <c r="F592" s="25"/>
      <c r="G592" s="188"/>
      <c r="H592" s="188"/>
      <c r="I592" s="188"/>
      <c r="J592" s="156"/>
      <c r="K592" s="130"/>
      <c r="L592" s="26"/>
      <c r="M592" s="281" t="str">
        <f t="shared" si="154"/>
        <v>0</v>
      </c>
      <c r="N592" s="26"/>
      <c r="O592" s="186" t="str">
        <f t="shared" si="155"/>
        <v>0</v>
      </c>
      <c r="P592" s="26"/>
      <c r="Q592" s="26"/>
      <c r="R592" s="270"/>
      <c r="S592" s="282" t="str">
        <f t="shared" si="156"/>
        <v/>
      </c>
      <c r="T592" s="153"/>
      <c r="U592" s="27"/>
      <c r="V592" s="27"/>
      <c r="W592" s="271"/>
      <c r="X592" s="27"/>
      <c r="Y592" s="279"/>
      <c r="Z592" s="275" t="str">
        <f t="shared" si="157"/>
        <v/>
      </c>
      <c r="AA592" s="276"/>
      <c r="AB592" s="276"/>
      <c r="AC592" s="276"/>
      <c r="AD592" s="276"/>
      <c r="AE592" s="276"/>
      <c r="AF592" s="277" t="str">
        <f t="shared" si="158"/>
        <v>NCX19J3</v>
      </c>
      <c r="AG592" s="277" t="str">
        <f t="shared" si="159"/>
        <v>NCX19J3</v>
      </c>
      <c r="AH592" s="277" t="str">
        <f t="shared" si="160"/>
        <v/>
      </c>
      <c r="AI592" s="277" t="str">
        <f t="shared" si="161"/>
        <v/>
      </c>
      <c r="AJ592" s="277" t="str">
        <f t="shared" si="162"/>
        <v/>
      </c>
      <c r="AK592" s="277" t="str">
        <f t="shared" si="163"/>
        <v/>
      </c>
      <c r="AL592" s="100"/>
      <c r="AT592" s="227" t="str">
        <f t="shared" si="164"/>
        <v/>
      </c>
      <c r="AU592" s="227" t="str">
        <f t="shared" si="165"/>
        <v/>
      </c>
      <c r="AW592" s="232">
        <f t="shared" si="166"/>
        <v>0</v>
      </c>
      <c r="AX592" s="232">
        <f t="shared" si="167"/>
        <v>0</v>
      </c>
      <c r="AY592" s="232">
        <f t="shared" si="168"/>
        <v>0</v>
      </c>
      <c r="AZ592" s="232">
        <f t="shared" si="169"/>
        <v>0</v>
      </c>
    </row>
    <row r="593" spans="1:52">
      <c r="A593" s="23" t="str">
        <f>C593&amp;"x"&amp;TEXT(COUNTIF(C$5:C592,C593)+1,0)</f>
        <v>x1</v>
      </c>
      <c r="B593" s="24" t="str">
        <f>D593&amp;"x"&amp;TEXT(COUNTIF(D$5:D592,D593)+1,0)</f>
        <v>x1</v>
      </c>
      <c r="C593" s="25"/>
      <c r="D593" s="25"/>
      <c r="E593" s="130"/>
      <c r="F593" s="25"/>
      <c r="G593" s="188"/>
      <c r="H593" s="188"/>
      <c r="I593" s="188"/>
      <c r="J593" s="156"/>
      <c r="K593" s="130"/>
      <c r="L593" s="26"/>
      <c r="M593" s="281" t="str">
        <f t="shared" si="154"/>
        <v>0</v>
      </c>
      <c r="N593" s="26"/>
      <c r="O593" s="186" t="str">
        <f t="shared" si="155"/>
        <v>0</v>
      </c>
      <c r="P593" s="26"/>
      <c r="Q593" s="26"/>
      <c r="R593" s="270"/>
      <c r="S593" s="282" t="str">
        <f t="shared" si="156"/>
        <v/>
      </c>
      <c r="T593" s="153"/>
      <c r="U593" s="27"/>
      <c r="V593" s="27"/>
      <c r="W593" s="271"/>
      <c r="X593" s="27"/>
      <c r="Y593" s="279"/>
      <c r="Z593" s="275" t="str">
        <f t="shared" si="157"/>
        <v/>
      </c>
      <c r="AA593" s="276"/>
      <c r="AB593" s="276"/>
      <c r="AC593" s="276"/>
      <c r="AD593" s="276"/>
      <c r="AE593" s="276"/>
      <c r="AF593" s="277" t="str">
        <f t="shared" si="158"/>
        <v>NCX19J3</v>
      </c>
      <c r="AG593" s="277" t="str">
        <f t="shared" si="159"/>
        <v>NCX19J3</v>
      </c>
      <c r="AH593" s="277" t="str">
        <f t="shared" si="160"/>
        <v/>
      </c>
      <c r="AI593" s="277" t="str">
        <f t="shared" si="161"/>
        <v/>
      </c>
      <c r="AJ593" s="277" t="str">
        <f t="shared" si="162"/>
        <v/>
      </c>
      <c r="AK593" s="277" t="str">
        <f t="shared" si="163"/>
        <v/>
      </c>
      <c r="AL593" s="100"/>
      <c r="AT593" s="227" t="str">
        <f t="shared" si="164"/>
        <v/>
      </c>
      <c r="AU593" s="227" t="str">
        <f t="shared" si="165"/>
        <v/>
      </c>
      <c r="AW593" s="232">
        <f t="shared" si="166"/>
        <v>0</v>
      </c>
      <c r="AX593" s="232">
        <f t="shared" si="167"/>
        <v>0</v>
      </c>
      <c r="AY593" s="232">
        <f t="shared" si="168"/>
        <v>0</v>
      </c>
      <c r="AZ593" s="232">
        <f t="shared" si="169"/>
        <v>0</v>
      </c>
    </row>
    <row r="594" spans="1:52">
      <c r="A594" s="23" t="str">
        <f>C594&amp;"x"&amp;TEXT(COUNTIF(C$5:C593,C594)+1,0)</f>
        <v>x1</v>
      </c>
      <c r="B594" s="24" t="str">
        <f>D594&amp;"x"&amp;TEXT(COUNTIF(D$5:D593,D594)+1,0)</f>
        <v>x1</v>
      </c>
      <c r="C594" s="25"/>
      <c r="D594" s="25"/>
      <c r="E594" s="130"/>
      <c r="F594" s="25"/>
      <c r="G594" s="188"/>
      <c r="H594" s="188"/>
      <c r="I594" s="188"/>
      <c r="J594" s="156"/>
      <c r="K594" s="130"/>
      <c r="L594" s="26"/>
      <c r="M594" s="281" t="str">
        <f t="shared" si="154"/>
        <v>0</v>
      </c>
      <c r="N594" s="26"/>
      <c r="O594" s="186" t="str">
        <f t="shared" si="155"/>
        <v>0</v>
      </c>
      <c r="P594" s="26"/>
      <c r="Q594" s="26"/>
      <c r="R594" s="270"/>
      <c r="S594" s="282" t="str">
        <f t="shared" si="156"/>
        <v/>
      </c>
      <c r="T594" s="153"/>
      <c r="U594" s="27"/>
      <c r="V594" s="27"/>
      <c r="W594" s="271"/>
      <c r="X594" s="27"/>
      <c r="Y594" s="279"/>
      <c r="Z594" s="275" t="str">
        <f t="shared" si="157"/>
        <v/>
      </c>
      <c r="AA594" s="276"/>
      <c r="AB594" s="276"/>
      <c r="AC594" s="276"/>
      <c r="AD594" s="276"/>
      <c r="AE594" s="276"/>
      <c r="AF594" s="277" t="str">
        <f t="shared" si="158"/>
        <v>NCX19J3</v>
      </c>
      <c r="AG594" s="277" t="str">
        <f t="shared" si="159"/>
        <v>NCX19J3</v>
      </c>
      <c r="AH594" s="277" t="str">
        <f t="shared" si="160"/>
        <v/>
      </c>
      <c r="AI594" s="277" t="str">
        <f t="shared" si="161"/>
        <v/>
      </c>
      <c r="AJ594" s="277" t="str">
        <f t="shared" si="162"/>
        <v/>
      </c>
      <c r="AK594" s="277" t="str">
        <f t="shared" si="163"/>
        <v/>
      </c>
      <c r="AL594" s="100"/>
      <c r="AT594" s="227" t="str">
        <f t="shared" si="164"/>
        <v/>
      </c>
      <c r="AU594" s="227" t="str">
        <f t="shared" si="165"/>
        <v/>
      </c>
      <c r="AW594" s="232">
        <f t="shared" si="166"/>
        <v>0</v>
      </c>
      <c r="AX594" s="232">
        <f t="shared" si="167"/>
        <v>0</v>
      </c>
      <c r="AY594" s="232">
        <f t="shared" si="168"/>
        <v>0</v>
      </c>
      <c r="AZ594" s="232">
        <f t="shared" si="169"/>
        <v>0</v>
      </c>
    </row>
    <row r="595" spans="1:52">
      <c r="A595" s="23" t="str">
        <f>C595&amp;"x"&amp;TEXT(COUNTIF(C$5:C594,C595)+1,0)</f>
        <v>x1</v>
      </c>
      <c r="B595" s="24" t="str">
        <f>D595&amp;"x"&amp;TEXT(COUNTIF(D$5:D594,D595)+1,0)</f>
        <v>x1</v>
      </c>
      <c r="C595" s="25"/>
      <c r="D595" s="25"/>
      <c r="E595" s="130"/>
      <c r="F595" s="25"/>
      <c r="G595" s="188"/>
      <c r="H595" s="188"/>
      <c r="I595" s="188"/>
      <c r="J595" s="156"/>
      <c r="K595" s="130"/>
      <c r="L595" s="26"/>
      <c r="M595" s="281" t="str">
        <f t="shared" si="154"/>
        <v>0</v>
      </c>
      <c r="N595" s="26"/>
      <c r="O595" s="186" t="str">
        <f t="shared" si="155"/>
        <v>0</v>
      </c>
      <c r="P595" s="26"/>
      <c r="Q595" s="26"/>
      <c r="R595" s="270"/>
      <c r="S595" s="282" t="str">
        <f t="shared" si="156"/>
        <v/>
      </c>
      <c r="T595" s="153"/>
      <c r="U595" s="27"/>
      <c r="V595" s="27"/>
      <c r="W595" s="271"/>
      <c r="X595" s="27"/>
      <c r="Y595" s="279"/>
      <c r="Z595" s="275" t="str">
        <f t="shared" si="157"/>
        <v/>
      </c>
      <c r="AA595" s="276"/>
      <c r="AB595" s="276"/>
      <c r="AC595" s="276"/>
      <c r="AD595" s="276"/>
      <c r="AE595" s="276"/>
      <c r="AF595" s="277" t="str">
        <f t="shared" si="158"/>
        <v>NCX19J3</v>
      </c>
      <c r="AG595" s="277" t="str">
        <f t="shared" si="159"/>
        <v>NCX19J3</v>
      </c>
      <c r="AH595" s="277" t="str">
        <f t="shared" si="160"/>
        <v/>
      </c>
      <c r="AI595" s="277" t="str">
        <f t="shared" si="161"/>
        <v/>
      </c>
      <c r="AJ595" s="277" t="str">
        <f t="shared" si="162"/>
        <v/>
      </c>
      <c r="AK595" s="277" t="str">
        <f t="shared" si="163"/>
        <v/>
      </c>
      <c r="AL595" s="100"/>
      <c r="AT595" s="227" t="str">
        <f t="shared" si="164"/>
        <v/>
      </c>
      <c r="AU595" s="227" t="str">
        <f t="shared" si="165"/>
        <v/>
      </c>
      <c r="AW595" s="232">
        <f t="shared" si="166"/>
        <v>0</v>
      </c>
      <c r="AX595" s="232">
        <f t="shared" si="167"/>
        <v>0</v>
      </c>
      <c r="AY595" s="232">
        <f t="shared" si="168"/>
        <v>0</v>
      </c>
      <c r="AZ595" s="232">
        <f t="shared" si="169"/>
        <v>0</v>
      </c>
    </row>
    <row r="596" spans="1:52">
      <c r="A596" s="23" t="str">
        <f>C596&amp;"x"&amp;TEXT(COUNTIF(C$5:C595,C596)+1,0)</f>
        <v>x1</v>
      </c>
      <c r="B596" s="24" t="str">
        <f>D596&amp;"x"&amp;TEXT(COUNTIF(D$5:D595,D596)+1,0)</f>
        <v>x1</v>
      </c>
      <c r="C596" s="25"/>
      <c r="D596" s="25"/>
      <c r="E596" s="130"/>
      <c r="F596" s="25"/>
      <c r="G596" s="188"/>
      <c r="H596" s="188"/>
      <c r="I596" s="188"/>
      <c r="J596" s="156"/>
      <c r="K596" s="130"/>
      <c r="L596" s="26"/>
      <c r="M596" s="281" t="str">
        <f t="shared" si="154"/>
        <v>0</v>
      </c>
      <c r="N596" s="26"/>
      <c r="O596" s="186" t="str">
        <f t="shared" si="155"/>
        <v>0</v>
      </c>
      <c r="P596" s="26"/>
      <c r="Q596" s="26"/>
      <c r="R596" s="270"/>
      <c r="S596" s="282" t="str">
        <f t="shared" si="156"/>
        <v/>
      </c>
      <c r="T596" s="153"/>
      <c r="U596" s="27"/>
      <c r="V596" s="27"/>
      <c r="W596" s="271"/>
      <c r="X596" s="27"/>
      <c r="Y596" s="279"/>
      <c r="Z596" s="275" t="str">
        <f t="shared" si="157"/>
        <v/>
      </c>
      <c r="AA596" s="276"/>
      <c r="AB596" s="276"/>
      <c r="AC596" s="276"/>
      <c r="AD596" s="276"/>
      <c r="AE596" s="276"/>
      <c r="AF596" s="277" t="str">
        <f t="shared" si="158"/>
        <v>NCX19J3</v>
      </c>
      <c r="AG596" s="277" t="str">
        <f t="shared" si="159"/>
        <v>NCX19J3</v>
      </c>
      <c r="AH596" s="277" t="str">
        <f t="shared" si="160"/>
        <v/>
      </c>
      <c r="AI596" s="277" t="str">
        <f t="shared" si="161"/>
        <v/>
      </c>
      <c r="AJ596" s="277" t="str">
        <f t="shared" si="162"/>
        <v/>
      </c>
      <c r="AK596" s="277" t="str">
        <f t="shared" si="163"/>
        <v/>
      </c>
      <c r="AL596" s="100"/>
      <c r="AT596" s="227" t="str">
        <f t="shared" si="164"/>
        <v/>
      </c>
      <c r="AU596" s="227" t="str">
        <f t="shared" si="165"/>
        <v/>
      </c>
      <c r="AW596" s="232">
        <f t="shared" si="166"/>
        <v>0</v>
      </c>
      <c r="AX596" s="232">
        <f t="shared" si="167"/>
        <v>0</v>
      </c>
      <c r="AY596" s="232">
        <f t="shared" si="168"/>
        <v>0</v>
      </c>
      <c r="AZ596" s="232">
        <f t="shared" si="169"/>
        <v>0</v>
      </c>
    </row>
    <row r="597" spans="1:52">
      <c r="A597" s="23" t="str">
        <f>C597&amp;"x"&amp;TEXT(COUNTIF(C$5:C596,C597)+1,0)</f>
        <v>x1</v>
      </c>
      <c r="B597" s="24" t="str">
        <f>D597&amp;"x"&amp;TEXT(COUNTIF(D$5:D596,D597)+1,0)</f>
        <v>x1</v>
      </c>
      <c r="C597" s="25"/>
      <c r="D597" s="25"/>
      <c r="E597" s="130"/>
      <c r="F597" s="25"/>
      <c r="G597" s="188"/>
      <c r="H597" s="188"/>
      <c r="I597" s="188"/>
      <c r="J597" s="156"/>
      <c r="K597" s="130"/>
      <c r="L597" s="26"/>
      <c r="M597" s="281" t="str">
        <f t="shared" si="154"/>
        <v>0</v>
      </c>
      <c r="N597" s="26"/>
      <c r="O597" s="186" t="str">
        <f t="shared" si="155"/>
        <v>0</v>
      </c>
      <c r="P597" s="26"/>
      <c r="Q597" s="26"/>
      <c r="R597" s="270"/>
      <c r="S597" s="282" t="str">
        <f t="shared" si="156"/>
        <v/>
      </c>
      <c r="T597" s="153"/>
      <c r="U597" s="27"/>
      <c r="V597" s="27"/>
      <c r="W597" s="271"/>
      <c r="X597" s="27"/>
      <c r="Y597" s="279"/>
      <c r="Z597" s="275" t="str">
        <f t="shared" si="157"/>
        <v/>
      </c>
      <c r="AA597" s="276"/>
      <c r="AB597" s="276"/>
      <c r="AC597" s="276"/>
      <c r="AD597" s="276"/>
      <c r="AE597" s="276"/>
      <c r="AF597" s="277" t="str">
        <f t="shared" si="158"/>
        <v>NCX19J3</v>
      </c>
      <c r="AG597" s="277" t="str">
        <f t="shared" si="159"/>
        <v>NCX19J3</v>
      </c>
      <c r="AH597" s="277" t="str">
        <f t="shared" si="160"/>
        <v/>
      </c>
      <c r="AI597" s="277" t="str">
        <f t="shared" si="161"/>
        <v/>
      </c>
      <c r="AJ597" s="277" t="str">
        <f t="shared" si="162"/>
        <v/>
      </c>
      <c r="AK597" s="277" t="str">
        <f t="shared" si="163"/>
        <v/>
      </c>
      <c r="AL597" s="100"/>
      <c r="AT597" s="227" t="str">
        <f t="shared" si="164"/>
        <v/>
      </c>
      <c r="AU597" s="227" t="str">
        <f t="shared" si="165"/>
        <v/>
      </c>
      <c r="AW597" s="232">
        <f t="shared" si="166"/>
        <v>0</v>
      </c>
      <c r="AX597" s="232">
        <f t="shared" si="167"/>
        <v>0</v>
      </c>
      <c r="AY597" s="232">
        <f t="shared" si="168"/>
        <v>0</v>
      </c>
      <c r="AZ597" s="232">
        <f t="shared" si="169"/>
        <v>0</v>
      </c>
    </row>
    <row r="598" spans="1:52">
      <c r="A598" s="23" t="str">
        <f>C598&amp;"x"&amp;TEXT(COUNTIF(C$5:C597,C598)+1,0)</f>
        <v>x1</v>
      </c>
      <c r="B598" s="24" t="str">
        <f>D598&amp;"x"&amp;TEXT(COUNTIF(D$5:D597,D598)+1,0)</f>
        <v>x1</v>
      </c>
      <c r="C598" s="25"/>
      <c r="D598" s="25"/>
      <c r="E598" s="130"/>
      <c r="F598" s="25"/>
      <c r="G598" s="188"/>
      <c r="H598" s="188"/>
      <c r="I598" s="188"/>
      <c r="J598" s="156"/>
      <c r="K598" s="130"/>
      <c r="L598" s="26"/>
      <c r="M598" s="281" t="str">
        <f t="shared" si="154"/>
        <v>0</v>
      </c>
      <c r="N598" s="26"/>
      <c r="O598" s="186" t="str">
        <f t="shared" si="155"/>
        <v>0</v>
      </c>
      <c r="P598" s="26"/>
      <c r="Q598" s="26"/>
      <c r="R598" s="270"/>
      <c r="S598" s="282" t="str">
        <f t="shared" si="156"/>
        <v/>
      </c>
      <c r="T598" s="153"/>
      <c r="U598" s="27"/>
      <c r="V598" s="27"/>
      <c r="W598" s="271"/>
      <c r="X598" s="27"/>
      <c r="Y598" s="279"/>
      <c r="Z598" s="275" t="str">
        <f t="shared" si="157"/>
        <v/>
      </c>
      <c r="AA598" s="276"/>
      <c r="AB598" s="276"/>
      <c r="AC598" s="276"/>
      <c r="AD598" s="276"/>
      <c r="AE598" s="276"/>
      <c r="AF598" s="277" t="str">
        <f t="shared" si="158"/>
        <v>NCX19J3</v>
      </c>
      <c r="AG598" s="277" t="str">
        <f t="shared" si="159"/>
        <v>NCX19J3</v>
      </c>
      <c r="AH598" s="277" t="str">
        <f t="shared" si="160"/>
        <v/>
      </c>
      <c r="AI598" s="277" t="str">
        <f t="shared" si="161"/>
        <v/>
      </c>
      <c r="AJ598" s="277" t="str">
        <f t="shared" si="162"/>
        <v/>
      </c>
      <c r="AK598" s="277" t="str">
        <f t="shared" si="163"/>
        <v/>
      </c>
      <c r="AL598" s="100"/>
      <c r="AT598" s="227" t="str">
        <f t="shared" si="164"/>
        <v/>
      </c>
      <c r="AU598" s="227" t="str">
        <f t="shared" si="165"/>
        <v/>
      </c>
      <c r="AW598" s="232">
        <f t="shared" si="166"/>
        <v>0</v>
      </c>
      <c r="AX598" s="232">
        <f t="shared" si="167"/>
        <v>0</v>
      </c>
      <c r="AY598" s="232">
        <f t="shared" si="168"/>
        <v>0</v>
      </c>
      <c r="AZ598" s="232">
        <f t="shared" si="169"/>
        <v>0</v>
      </c>
    </row>
    <row r="599" spans="1:52">
      <c r="A599" s="23" t="str">
        <f>C599&amp;"x"&amp;TEXT(COUNTIF(C$5:C598,C599)+1,0)</f>
        <v>x1</v>
      </c>
      <c r="B599" s="24" t="str">
        <f>D599&amp;"x"&amp;TEXT(COUNTIF(D$5:D598,D599)+1,0)</f>
        <v>x1</v>
      </c>
      <c r="C599" s="25"/>
      <c r="D599" s="25"/>
      <c r="E599" s="130"/>
      <c r="F599" s="25"/>
      <c r="G599" s="188"/>
      <c r="H599" s="188"/>
      <c r="I599" s="188"/>
      <c r="J599" s="156"/>
      <c r="K599" s="130"/>
      <c r="L599" s="26"/>
      <c r="M599" s="281" t="str">
        <f t="shared" si="154"/>
        <v>0</v>
      </c>
      <c r="N599" s="26"/>
      <c r="O599" s="186" t="str">
        <f t="shared" si="155"/>
        <v>0</v>
      </c>
      <c r="P599" s="26"/>
      <c r="Q599" s="26"/>
      <c r="R599" s="270"/>
      <c r="S599" s="282" t="str">
        <f t="shared" si="156"/>
        <v/>
      </c>
      <c r="T599" s="153"/>
      <c r="U599" s="27"/>
      <c r="V599" s="27"/>
      <c r="W599" s="271"/>
      <c r="X599" s="27"/>
      <c r="Y599" s="279"/>
      <c r="Z599" s="275" t="str">
        <f t="shared" si="157"/>
        <v/>
      </c>
      <c r="AA599" s="276"/>
      <c r="AB599" s="276"/>
      <c r="AC599" s="276"/>
      <c r="AD599" s="276"/>
      <c r="AE599" s="276"/>
      <c r="AF599" s="277" t="str">
        <f t="shared" si="158"/>
        <v>NCX19J3</v>
      </c>
      <c r="AG599" s="277" t="str">
        <f t="shared" si="159"/>
        <v>NCX19J3</v>
      </c>
      <c r="AH599" s="277" t="str">
        <f t="shared" si="160"/>
        <v/>
      </c>
      <c r="AI599" s="277" t="str">
        <f t="shared" si="161"/>
        <v/>
      </c>
      <c r="AJ599" s="277" t="str">
        <f t="shared" si="162"/>
        <v/>
      </c>
      <c r="AK599" s="277" t="str">
        <f t="shared" si="163"/>
        <v/>
      </c>
      <c r="AL599" s="100"/>
      <c r="AT599" s="227" t="str">
        <f t="shared" si="164"/>
        <v/>
      </c>
      <c r="AU599" s="227" t="str">
        <f t="shared" si="165"/>
        <v/>
      </c>
      <c r="AW599" s="232">
        <f t="shared" si="166"/>
        <v>0</v>
      </c>
      <c r="AX599" s="232">
        <f t="shared" si="167"/>
        <v>0</v>
      </c>
      <c r="AY599" s="232">
        <f t="shared" si="168"/>
        <v>0</v>
      </c>
      <c r="AZ599" s="232">
        <f t="shared" si="169"/>
        <v>0</v>
      </c>
    </row>
    <row r="600" spans="1:52">
      <c r="A600" s="23" t="str">
        <f>C600&amp;"x"&amp;TEXT(COUNTIF(C$5:C599,C600)+1,0)</f>
        <v>x1</v>
      </c>
      <c r="B600" s="24" t="str">
        <f>D600&amp;"x"&amp;TEXT(COUNTIF(D$5:D599,D600)+1,0)</f>
        <v>x1</v>
      </c>
      <c r="C600" s="25"/>
      <c r="D600" s="25"/>
      <c r="E600" s="130"/>
      <c r="F600" s="25"/>
      <c r="G600" s="188"/>
      <c r="H600" s="188"/>
      <c r="I600" s="188"/>
      <c r="J600" s="156"/>
      <c r="K600" s="130"/>
      <c r="L600" s="26"/>
      <c r="M600" s="281" t="str">
        <f t="shared" si="154"/>
        <v>0</v>
      </c>
      <c r="N600" s="26"/>
      <c r="O600" s="186" t="str">
        <f t="shared" si="155"/>
        <v>0</v>
      </c>
      <c r="P600" s="26"/>
      <c r="Q600" s="26"/>
      <c r="R600" s="270"/>
      <c r="S600" s="282" t="str">
        <f t="shared" si="156"/>
        <v/>
      </c>
      <c r="T600" s="153"/>
      <c r="U600" s="27"/>
      <c r="V600" s="27"/>
      <c r="W600" s="271"/>
      <c r="X600" s="27"/>
      <c r="Y600" s="279"/>
      <c r="Z600" s="275" t="str">
        <f t="shared" si="157"/>
        <v/>
      </c>
      <c r="AA600" s="276"/>
      <c r="AB600" s="276"/>
      <c r="AC600" s="276"/>
      <c r="AD600" s="276"/>
      <c r="AE600" s="276"/>
      <c r="AF600" s="277" t="str">
        <f t="shared" si="158"/>
        <v>NCX19J3</v>
      </c>
      <c r="AG600" s="277" t="str">
        <f t="shared" si="159"/>
        <v>NCX19J3</v>
      </c>
      <c r="AH600" s="277" t="str">
        <f t="shared" si="160"/>
        <v/>
      </c>
      <c r="AI600" s="277" t="str">
        <f t="shared" si="161"/>
        <v/>
      </c>
      <c r="AJ600" s="277" t="str">
        <f t="shared" si="162"/>
        <v/>
      </c>
      <c r="AK600" s="277" t="str">
        <f t="shared" si="163"/>
        <v/>
      </c>
      <c r="AL600" s="100"/>
      <c r="AT600" s="227" t="str">
        <f t="shared" si="164"/>
        <v/>
      </c>
      <c r="AU600" s="227" t="str">
        <f t="shared" si="165"/>
        <v/>
      </c>
      <c r="AW600" s="232">
        <f t="shared" si="166"/>
        <v>0</v>
      </c>
      <c r="AX600" s="232">
        <f t="shared" si="167"/>
        <v>0</v>
      </c>
      <c r="AY600" s="232">
        <f t="shared" si="168"/>
        <v>0</v>
      </c>
      <c r="AZ600" s="232">
        <f t="shared" si="169"/>
        <v>0</v>
      </c>
    </row>
    <row r="601" spans="1:52">
      <c r="A601" s="23" t="str">
        <f>C601&amp;"x"&amp;TEXT(COUNTIF(C$5:C600,C601)+1,0)</f>
        <v>x1</v>
      </c>
      <c r="B601" s="24" t="str">
        <f>D601&amp;"x"&amp;TEXT(COUNTIF(D$5:D600,D601)+1,0)</f>
        <v>x1</v>
      </c>
      <c r="C601" s="25"/>
      <c r="D601" s="25"/>
      <c r="E601" s="130"/>
      <c r="F601" s="25"/>
      <c r="G601" s="188"/>
      <c r="H601" s="188"/>
      <c r="I601" s="188"/>
      <c r="J601" s="156"/>
      <c r="K601" s="130"/>
      <c r="L601" s="26"/>
      <c r="M601" s="281" t="str">
        <f t="shared" si="154"/>
        <v>0</v>
      </c>
      <c r="N601" s="26"/>
      <c r="O601" s="186" t="str">
        <f t="shared" si="155"/>
        <v>0</v>
      </c>
      <c r="P601" s="26"/>
      <c r="Q601" s="26"/>
      <c r="R601" s="270"/>
      <c r="S601" s="282" t="str">
        <f t="shared" si="156"/>
        <v/>
      </c>
      <c r="T601" s="153"/>
      <c r="U601" s="27"/>
      <c r="V601" s="27"/>
      <c r="W601" s="271"/>
      <c r="X601" s="27"/>
      <c r="Y601" s="279"/>
      <c r="Z601" s="275" t="str">
        <f t="shared" si="157"/>
        <v/>
      </c>
      <c r="AA601" s="276"/>
      <c r="AB601" s="276"/>
      <c r="AC601" s="276"/>
      <c r="AD601" s="276"/>
      <c r="AE601" s="276"/>
      <c r="AF601" s="277" t="str">
        <f t="shared" si="158"/>
        <v>NCX19J3</v>
      </c>
      <c r="AG601" s="277" t="str">
        <f t="shared" si="159"/>
        <v>NCX19J3</v>
      </c>
      <c r="AH601" s="277" t="str">
        <f t="shared" si="160"/>
        <v/>
      </c>
      <c r="AI601" s="277" t="str">
        <f t="shared" si="161"/>
        <v/>
      </c>
      <c r="AJ601" s="277" t="str">
        <f t="shared" si="162"/>
        <v/>
      </c>
      <c r="AK601" s="277" t="str">
        <f t="shared" si="163"/>
        <v/>
      </c>
      <c r="AL601" s="100"/>
      <c r="AT601" s="227" t="str">
        <f t="shared" si="164"/>
        <v/>
      </c>
      <c r="AU601" s="227" t="str">
        <f t="shared" si="165"/>
        <v/>
      </c>
      <c r="AW601" s="232">
        <f t="shared" si="166"/>
        <v>0</v>
      </c>
      <c r="AX601" s="232">
        <f t="shared" si="167"/>
        <v>0</v>
      </c>
      <c r="AY601" s="232">
        <f t="shared" si="168"/>
        <v>0</v>
      </c>
      <c r="AZ601" s="232">
        <f t="shared" si="169"/>
        <v>0</v>
      </c>
    </row>
    <row r="602" spans="1:52">
      <c r="A602" s="23" t="str">
        <f>C602&amp;"x"&amp;TEXT(COUNTIF(C$5:C601,C602)+1,0)</f>
        <v>x1</v>
      </c>
      <c r="B602" s="24" t="str">
        <f>D602&amp;"x"&amp;TEXT(COUNTIF(D$5:D601,D602)+1,0)</f>
        <v>x1</v>
      </c>
      <c r="C602" s="25"/>
      <c r="D602" s="25"/>
      <c r="E602" s="130"/>
      <c r="F602" s="25"/>
      <c r="G602" s="188"/>
      <c r="H602" s="188"/>
      <c r="I602" s="188"/>
      <c r="J602" s="156"/>
      <c r="K602" s="130"/>
      <c r="L602" s="26"/>
      <c r="M602" s="281" t="str">
        <f t="shared" si="154"/>
        <v>0</v>
      </c>
      <c r="N602" s="26"/>
      <c r="O602" s="186" t="str">
        <f t="shared" si="155"/>
        <v>0</v>
      </c>
      <c r="P602" s="26"/>
      <c r="Q602" s="26"/>
      <c r="R602" s="270"/>
      <c r="S602" s="282" t="str">
        <f t="shared" si="156"/>
        <v/>
      </c>
      <c r="T602" s="153"/>
      <c r="U602" s="27"/>
      <c r="V602" s="27"/>
      <c r="W602" s="271"/>
      <c r="X602" s="27"/>
      <c r="Y602" s="279"/>
      <c r="Z602" s="275" t="str">
        <f t="shared" si="157"/>
        <v/>
      </c>
      <c r="AA602" s="276"/>
      <c r="AB602" s="276"/>
      <c r="AC602" s="276"/>
      <c r="AD602" s="276"/>
      <c r="AE602" s="276"/>
      <c r="AF602" s="277" t="str">
        <f t="shared" si="158"/>
        <v>NCX19J3</v>
      </c>
      <c r="AG602" s="277" t="str">
        <f t="shared" si="159"/>
        <v>NCX19J3</v>
      </c>
      <c r="AH602" s="277" t="str">
        <f t="shared" si="160"/>
        <v/>
      </c>
      <c r="AI602" s="277" t="str">
        <f t="shared" si="161"/>
        <v/>
      </c>
      <c r="AJ602" s="277" t="str">
        <f t="shared" si="162"/>
        <v/>
      </c>
      <c r="AK602" s="277" t="str">
        <f t="shared" si="163"/>
        <v/>
      </c>
      <c r="AL602" s="100"/>
      <c r="AT602" s="227" t="str">
        <f t="shared" si="164"/>
        <v/>
      </c>
      <c r="AU602" s="227" t="str">
        <f t="shared" si="165"/>
        <v/>
      </c>
      <c r="AW602" s="232">
        <f t="shared" si="166"/>
        <v>0</v>
      </c>
      <c r="AX602" s="232">
        <f t="shared" si="167"/>
        <v>0</v>
      </c>
      <c r="AY602" s="232">
        <f t="shared" si="168"/>
        <v>0</v>
      </c>
      <c r="AZ602" s="232">
        <f t="shared" si="169"/>
        <v>0</v>
      </c>
    </row>
    <row r="603" spans="1:52">
      <c r="A603" s="23" t="str">
        <f>C603&amp;"x"&amp;TEXT(COUNTIF(C$5:C602,C603)+1,0)</f>
        <v>x1</v>
      </c>
      <c r="B603" s="24" t="str">
        <f>D603&amp;"x"&amp;TEXT(COUNTIF(D$5:D602,D603)+1,0)</f>
        <v>x1</v>
      </c>
      <c r="C603" s="25"/>
      <c r="D603" s="25"/>
      <c r="E603" s="130"/>
      <c r="F603" s="25"/>
      <c r="G603" s="188"/>
      <c r="H603" s="188"/>
      <c r="I603" s="188"/>
      <c r="J603" s="156"/>
      <c r="K603" s="130"/>
      <c r="L603" s="26"/>
      <c r="M603" s="281" t="str">
        <f t="shared" si="154"/>
        <v>0</v>
      </c>
      <c r="N603" s="26"/>
      <c r="O603" s="186" t="str">
        <f t="shared" si="155"/>
        <v>0</v>
      </c>
      <c r="P603" s="26"/>
      <c r="Q603" s="26"/>
      <c r="R603" s="270"/>
      <c r="S603" s="282" t="str">
        <f t="shared" si="156"/>
        <v/>
      </c>
      <c r="T603" s="153"/>
      <c r="U603" s="27"/>
      <c r="V603" s="27"/>
      <c r="W603" s="271"/>
      <c r="X603" s="27"/>
      <c r="Y603" s="279"/>
      <c r="Z603" s="275" t="str">
        <f t="shared" si="157"/>
        <v/>
      </c>
      <c r="AA603" s="276"/>
      <c r="AB603" s="276"/>
      <c r="AC603" s="276"/>
      <c r="AD603" s="276"/>
      <c r="AE603" s="276"/>
      <c r="AF603" s="277" t="str">
        <f t="shared" si="158"/>
        <v>NCX19J3</v>
      </c>
      <c r="AG603" s="277" t="str">
        <f t="shared" si="159"/>
        <v>NCX19J3</v>
      </c>
      <c r="AH603" s="277" t="str">
        <f t="shared" si="160"/>
        <v/>
      </c>
      <c r="AI603" s="277" t="str">
        <f t="shared" si="161"/>
        <v/>
      </c>
      <c r="AJ603" s="277" t="str">
        <f t="shared" si="162"/>
        <v/>
      </c>
      <c r="AK603" s="277" t="str">
        <f t="shared" si="163"/>
        <v/>
      </c>
      <c r="AL603" s="100"/>
      <c r="AT603" s="227" t="str">
        <f t="shared" si="164"/>
        <v/>
      </c>
      <c r="AU603" s="227" t="str">
        <f t="shared" si="165"/>
        <v/>
      </c>
      <c r="AW603" s="232">
        <f t="shared" si="166"/>
        <v>0</v>
      </c>
      <c r="AX603" s="232">
        <f t="shared" si="167"/>
        <v>0</v>
      </c>
      <c r="AY603" s="232">
        <f t="shared" si="168"/>
        <v>0</v>
      </c>
      <c r="AZ603" s="232">
        <f t="shared" si="169"/>
        <v>0</v>
      </c>
    </row>
    <row r="604" spans="1:52">
      <c r="A604" s="23" t="str">
        <f>C604&amp;"x"&amp;TEXT(COUNTIF(C$5:C603,C604)+1,0)</f>
        <v>x1</v>
      </c>
      <c r="B604" s="24" t="str">
        <f>D604&amp;"x"&amp;TEXT(COUNTIF(D$5:D603,D604)+1,0)</f>
        <v>x1</v>
      </c>
      <c r="C604" s="25"/>
      <c r="D604" s="25"/>
      <c r="E604" s="130"/>
      <c r="F604" s="25"/>
      <c r="G604" s="188"/>
      <c r="H604" s="188"/>
      <c r="I604" s="188"/>
      <c r="J604" s="156"/>
      <c r="K604" s="130"/>
      <c r="L604" s="26"/>
      <c r="M604" s="281" t="str">
        <f t="shared" si="154"/>
        <v>0</v>
      </c>
      <c r="N604" s="26"/>
      <c r="O604" s="186" t="str">
        <f t="shared" si="155"/>
        <v>0</v>
      </c>
      <c r="P604" s="26"/>
      <c r="Q604" s="26"/>
      <c r="R604" s="270"/>
      <c r="S604" s="282" t="str">
        <f t="shared" si="156"/>
        <v/>
      </c>
      <c r="T604" s="153"/>
      <c r="U604" s="27"/>
      <c r="V604" s="27"/>
      <c r="W604" s="271"/>
      <c r="X604" s="27"/>
      <c r="Y604" s="279"/>
      <c r="Z604" s="275" t="str">
        <f t="shared" si="157"/>
        <v/>
      </c>
      <c r="AA604" s="276"/>
      <c r="AB604" s="276"/>
      <c r="AC604" s="276"/>
      <c r="AD604" s="276"/>
      <c r="AE604" s="276"/>
      <c r="AF604" s="277" t="str">
        <f t="shared" si="158"/>
        <v>NCX19J3</v>
      </c>
      <c r="AG604" s="277" t="str">
        <f t="shared" si="159"/>
        <v>NCX19J3</v>
      </c>
      <c r="AH604" s="277" t="str">
        <f t="shared" si="160"/>
        <v/>
      </c>
      <c r="AI604" s="277" t="str">
        <f t="shared" si="161"/>
        <v/>
      </c>
      <c r="AJ604" s="277" t="str">
        <f t="shared" si="162"/>
        <v/>
      </c>
      <c r="AK604" s="277" t="str">
        <f t="shared" si="163"/>
        <v/>
      </c>
      <c r="AL604" s="100"/>
      <c r="AT604" s="227" t="str">
        <f t="shared" si="164"/>
        <v/>
      </c>
      <c r="AU604" s="227" t="str">
        <f t="shared" si="165"/>
        <v/>
      </c>
      <c r="AW604" s="232">
        <f t="shared" si="166"/>
        <v>0</v>
      </c>
      <c r="AX604" s="232">
        <f t="shared" si="167"/>
        <v>0</v>
      </c>
      <c r="AY604" s="232">
        <f t="shared" si="168"/>
        <v>0</v>
      </c>
      <c r="AZ604" s="232">
        <f t="shared" si="169"/>
        <v>0</v>
      </c>
    </row>
    <row r="605" spans="1:52">
      <c r="A605" s="23" t="str">
        <f>C605&amp;"x"&amp;TEXT(COUNTIF(C$5:C604,C605)+1,0)</f>
        <v>x1</v>
      </c>
      <c r="B605" s="24" t="str">
        <f>D605&amp;"x"&amp;TEXT(COUNTIF(D$5:D604,D605)+1,0)</f>
        <v>x1</v>
      </c>
      <c r="C605" s="25"/>
      <c r="D605" s="25"/>
      <c r="E605" s="130"/>
      <c r="F605" s="25"/>
      <c r="G605" s="188"/>
      <c r="H605" s="188"/>
      <c r="I605" s="188"/>
      <c r="J605" s="156"/>
      <c r="K605" s="130"/>
      <c r="L605" s="26"/>
      <c r="M605" s="281" t="str">
        <f t="shared" si="154"/>
        <v>0</v>
      </c>
      <c r="N605" s="26"/>
      <c r="O605" s="186" t="str">
        <f t="shared" si="155"/>
        <v>0</v>
      </c>
      <c r="P605" s="26"/>
      <c r="Q605" s="26"/>
      <c r="R605" s="270"/>
      <c r="S605" s="282" t="str">
        <f t="shared" si="156"/>
        <v/>
      </c>
      <c r="T605" s="153"/>
      <c r="U605" s="27"/>
      <c r="V605" s="27"/>
      <c r="W605" s="271"/>
      <c r="X605" s="27"/>
      <c r="Y605" s="279"/>
      <c r="Z605" s="275" t="str">
        <f t="shared" si="157"/>
        <v/>
      </c>
      <c r="AA605" s="276"/>
      <c r="AB605" s="276"/>
      <c r="AC605" s="276"/>
      <c r="AD605" s="276"/>
      <c r="AE605" s="276"/>
      <c r="AF605" s="277" t="str">
        <f t="shared" si="158"/>
        <v>NCX19J3</v>
      </c>
      <c r="AG605" s="277" t="str">
        <f t="shared" si="159"/>
        <v>NCX19J3</v>
      </c>
      <c r="AH605" s="277" t="str">
        <f t="shared" si="160"/>
        <v/>
      </c>
      <c r="AI605" s="277" t="str">
        <f t="shared" si="161"/>
        <v/>
      </c>
      <c r="AJ605" s="277" t="str">
        <f t="shared" si="162"/>
        <v/>
      </c>
      <c r="AK605" s="277" t="str">
        <f t="shared" si="163"/>
        <v/>
      </c>
      <c r="AL605" s="100"/>
      <c r="AT605" s="227" t="str">
        <f t="shared" si="164"/>
        <v/>
      </c>
      <c r="AU605" s="227" t="str">
        <f t="shared" si="165"/>
        <v/>
      </c>
      <c r="AW605" s="232">
        <f t="shared" si="166"/>
        <v>0</v>
      </c>
      <c r="AX605" s="232">
        <f t="shared" si="167"/>
        <v>0</v>
      </c>
      <c r="AY605" s="232">
        <f t="shared" si="168"/>
        <v>0</v>
      </c>
      <c r="AZ605" s="232">
        <f t="shared" si="169"/>
        <v>0</v>
      </c>
    </row>
    <row r="606" spans="1:52">
      <c r="A606" s="23" t="str">
        <f>C606&amp;"x"&amp;TEXT(COUNTIF(C$5:C605,C606)+1,0)</f>
        <v>x1</v>
      </c>
      <c r="B606" s="24" t="str">
        <f>D606&amp;"x"&amp;TEXT(COUNTIF(D$5:D605,D606)+1,0)</f>
        <v>x1</v>
      </c>
      <c r="C606" s="25"/>
      <c r="D606" s="25"/>
      <c r="E606" s="130"/>
      <c r="F606" s="25"/>
      <c r="G606" s="188"/>
      <c r="H606" s="188"/>
      <c r="I606" s="188"/>
      <c r="J606" s="156"/>
      <c r="K606" s="130"/>
      <c r="L606" s="26"/>
      <c r="M606" s="281" t="str">
        <f t="shared" si="154"/>
        <v>0</v>
      </c>
      <c r="N606" s="26"/>
      <c r="O606" s="186" t="str">
        <f t="shared" si="155"/>
        <v>0</v>
      </c>
      <c r="P606" s="26"/>
      <c r="Q606" s="26"/>
      <c r="R606" s="270"/>
      <c r="S606" s="282" t="str">
        <f t="shared" si="156"/>
        <v/>
      </c>
      <c r="T606" s="153"/>
      <c r="U606" s="27"/>
      <c r="V606" s="27"/>
      <c r="W606" s="271"/>
      <c r="X606" s="27"/>
      <c r="Y606" s="279"/>
      <c r="Z606" s="275" t="str">
        <f t="shared" si="157"/>
        <v/>
      </c>
      <c r="AA606" s="276"/>
      <c r="AB606" s="276"/>
      <c r="AC606" s="276"/>
      <c r="AD606" s="276"/>
      <c r="AE606" s="276"/>
      <c r="AF606" s="277" t="str">
        <f t="shared" si="158"/>
        <v>NCX19J3</v>
      </c>
      <c r="AG606" s="277" t="str">
        <f t="shared" si="159"/>
        <v>NCX19J3</v>
      </c>
      <c r="AH606" s="277" t="str">
        <f t="shared" si="160"/>
        <v/>
      </c>
      <c r="AI606" s="277" t="str">
        <f t="shared" si="161"/>
        <v/>
      </c>
      <c r="AJ606" s="277" t="str">
        <f t="shared" si="162"/>
        <v/>
      </c>
      <c r="AK606" s="277" t="str">
        <f t="shared" si="163"/>
        <v/>
      </c>
      <c r="AL606" s="100"/>
      <c r="AT606" s="227" t="str">
        <f t="shared" si="164"/>
        <v/>
      </c>
      <c r="AU606" s="227" t="str">
        <f t="shared" si="165"/>
        <v/>
      </c>
      <c r="AW606" s="232">
        <f t="shared" si="166"/>
        <v>0</v>
      </c>
      <c r="AX606" s="232">
        <f t="shared" si="167"/>
        <v>0</v>
      </c>
      <c r="AY606" s="232">
        <f t="shared" si="168"/>
        <v>0</v>
      </c>
      <c r="AZ606" s="232">
        <f t="shared" si="169"/>
        <v>0</v>
      </c>
    </row>
    <row r="607" spans="1:52">
      <c r="A607" s="23" t="str">
        <f>C607&amp;"x"&amp;TEXT(COUNTIF(C$5:C606,C607)+1,0)</f>
        <v>x1</v>
      </c>
      <c r="B607" s="24" t="str">
        <f>D607&amp;"x"&amp;TEXT(COUNTIF(D$5:D606,D607)+1,0)</f>
        <v>x1</v>
      </c>
      <c r="C607" s="25"/>
      <c r="D607" s="25"/>
      <c r="E607" s="130"/>
      <c r="F607" s="25"/>
      <c r="G607" s="188"/>
      <c r="H607" s="188"/>
      <c r="I607" s="188"/>
      <c r="J607" s="156"/>
      <c r="K607" s="130"/>
      <c r="L607" s="26"/>
      <c r="M607" s="281" t="str">
        <f t="shared" si="154"/>
        <v>0</v>
      </c>
      <c r="N607" s="26"/>
      <c r="O607" s="186" t="str">
        <f t="shared" si="155"/>
        <v>0</v>
      </c>
      <c r="P607" s="26"/>
      <c r="Q607" s="26"/>
      <c r="R607" s="270"/>
      <c r="S607" s="282" t="str">
        <f t="shared" si="156"/>
        <v/>
      </c>
      <c r="T607" s="153"/>
      <c r="U607" s="27"/>
      <c r="V607" s="27"/>
      <c r="W607" s="271"/>
      <c r="X607" s="27"/>
      <c r="Y607" s="279"/>
      <c r="Z607" s="275" t="str">
        <f t="shared" si="157"/>
        <v/>
      </c>
      <c r="AA607" s="276"/>
      <c r="AB607" s="276"/>
      <c r="AC607" s="276"/>
      <c r="AD607" s="276"/>
      <c r="AE607" s="276"/>
      <c r="AF607" s="277" t="str">
        <f t="shared" si="158"/>
        <v>NCX19J3</v>
      </c>
      <c r="AG607" s="277" t="str">
        <f t="shared" si="159"/>
        <v>NCX19J3</v>
      </c>
      <c r="AH607" s="277" t="str">
        <f t="shared" si="160"/>
        <v/>
      </c>
      <c r="AI607" s="277" t="str">
        <f t="shared" si="161"/>
        <v/>
      </c>
      <c r="AJ607" s="277" t="str">
        <f t="shared" si="162"/>
        <v/>
      </c>
      <c r="AK607" s="277" t="str">
        <f t="shared" si="163"/>
        <v/>
      </c>
      <c r="AL607" s="100"/>
      <c r="AT607" s="227" t="str">
        <f t="shared" si="164"/>
        <v/>
      </c>
      <c r="AU607" s="227" t="str">
        <f t="shared" si="165"/>
        <v/>
      </c>
      <c r="AW607" s="232">
        <f t="shared" si="166"/>
        <v>0</v>
      </c>
      <c r="AX607" s="232">
        <f t="shared" si="167"/>
        <v>0</v>
      </c>
      <c r="AY607" s="232">
        <f t="shared" si="168"/>
        <v>0</v>
      </c>
      <c r="AZ607" s="232">
        <f t="shared" si="169"/>
        <v>0</v>
      </c>
    </row>
    <row r="608" spans="1:52">
      <c r="A608" s="23" t="str">
        <f>C608&amp;"x"&amp;TEXT(COUNTIF(C$5:C607,C608)+1,0)</f>
        <v>x1</v>
      </c>
      <c r="B608" s="24" t="str">
        <f>D608&amp;"x"&amp;TEXT(COUNTIF(D$5:D607,D608)+1,0)</f>
        <v>x1</v>
      </c>
      <c r="C608" s="25"/>
      <c r="D608" s="25"/>
      <c r="E608" s="130"/>
      <c r="F608" s="25"/>
      <c r="G608" s="188"/>
      <c r="H608" s="188"/>
      <c r="I608" s="188"/>
      <c r="J608" s="156"/>
      <c r="K608" s="130"/>
      <c r="L608" s="26"/>
      <c r="M608" s="281" t="str">
        <f t="shared" si="154"/>
        <v>0</v>
      </c>
      <c r="N608" s="26"/>
      <c r="O608" s="186" t="str">
        <f t="shared" si="155"/>
        <v>0</v>
      </c>
      <c r="P608" s="26"/>
      <c r="Q608" s="26"/>
      <c r="R608" s="270"/>
      <c r="S608" s="282" t="str">
        <f t="shared" si="156"/>
        <v/>
      </c>
      <c r="T608" s="153"/>
      <c r="U608" s="27"/>
      <c r="V608" s="27"/>
      <c r="W608" s="271"/>
      <c r="X608" s="27"/>
      <c r="Y608" s="279"/>
      <c r="Z608" s="275" t="str">
        <f t="shared" si="157"/>
        <v/>
      </c>
      <c r="AA608" s="276"/>
      <c r="AB608" s="276"/>
      <c r="AC608" s="276"/>
      <c r="AD608" s="276"/>
      <c r="AE608" s="276"/>
      <c r="AF608" s="277" t="str">
        <f t="shared" si="158"/>
        <v>NCX19J3</v>
      </c>
      <c r="AG608" s="277" t="str">
        <f t="shared" si="159"/>
        <v>NCX19J3</v>
      </c>
      <c r="AH608" s="277" t="str">
        <f t="shared" si="160"/>
        <v/>
      </c>
      <c r="AI608" s="277" t="str">
        <f t="shared" si="161"/>
        <v/>
      </c>
      <c r="AJ608" s="277" t="str">
        <f t="shared" si="162"/>
        <v/>
      </c>
      <c r="AK608" s="277" t="str">
        <f t="shared" si="163"/>
        <v/>
      </c>
      <c r="AL608" s="100"/>
      <c r="AT608" s="227" t="str">
        <f t="shared" si="164"/>
        <v/>
      </c>
      <c r="AU608" s="227" t="str">
        <f t="shared" si="165"/>
        <v/>
      </c>
      <c r="AW608" s="232">
        <f t="shared" si="166"/>
        <v>0</v>
      </c>
      <c r="AX608" s="232">
        <f t="shared" si="167"/>
        <v>0</v>
      </c>
      <c r="AY608" s="232">
        <f t="shared" si="168"/>
        <v>0</v>
      </c>
      <c r="AZ608" s="232">
        <f t="shared" si="169"/>
        <v>0</v>
      </c>
    </row>
    <row r="609" spans="1:52">
      <c r="A609" s="23" t="str">
        <f>C609&amp;"x"&amp;TEXT(COUNTIF(C$5:C608,C609)+1,0)</f>
        <v>x1</v>
      </c>
      <c r="B609" s="24" t="str">
        <f>D609&amp;"x"&amp;TEXT(COUNTIF(D$5:D608,D609)+1,0)</f>
        <v>x1</v>
      </c>
      <c r="C609" s="25"/>
      <c r="D609" s="25"/>
      <c r="E609" s="130"/>
      <c r="F609" s="25"/>
      <c r="G609" s="188"/>
      <c r="H609" s="188"/>
      <c r="I609" s="188"/>
      <c r="J609" s="156"/>
      <c r="K609" s="130"/>
      <c r="L609" s="26"/>
      <c r="M609" s="281" t="str">
        <f t="shared" si="154"/>
        <v>0</v>
      </c>
      <c r="N609" s="26"/>
      <c r="O609" s="186" t="str">
        <f t="shared" si="155"/>
        <v>0</v>
      </c>
      <c r="P609" s="26"/>
      <c r="Q609" s="26"/>
      <c r="R609" s="270"/>
      <c r="S609" s="282" t="str">
        <f t="shared" si="156"/>
        <v/>
      </c>
      <c r="T609" s="153"/>
      <c r="U609" s="27"/>
      <c r="V609" s="27"/>
      <c r="W609" s="271"/>
      <c r="X609" s="27"/>
      <c r="Y609" s="279"/>
      <c r="Z609" s="275" t="str">
        <f t="shared" si="157"/>
        <v/>
      </c>
      <c r="AA609" s="276"/>
      <c r="AB609" s="276"/>
      <c r="AC609" s="276"/>
      <c r="AD609" s="276"/>
      <c r="AE609" s="276"/>
      <c r="AF609" s="277" t="str">
        <f t="shared" si="158"/>
        <v>NCX19J3</v>
      </c>
      <c r="AG609" s="277" t="str">
        <f t="shared" si="159"/>
        <v>NCX19J3</v>
      </c>
      <c r="AH609" s="277" t="str">
        <f t="shared" si="160"/>
        <v/>
      </c>
      <c r="AI609" s="277" t="str">
        <f t="shared" si="161"/>
        <v/>
      </c>
      <c r="AJ609" s="277" t="str">
        <f t="shared" si="162"/>
        <v/>
      </c>
      <c r="AK609" s="277" t="str">
        <f t="shared" si="163"/>
        <v/>
      </c>
      <c r="AL609" s="100"/>
      <c r="AT609" s="227" t="str">
        <f t="shared" si="164"/>
        <v/>
      </c>
      <c r="AU609" s="227" t="str">
        <f t="shared" si="165"/>
        <v/>
      </c>
      <c r="AW609" s="232">
        <f t="shared" si="166"/>
        <v>0</v>
      </c>
      <c r="AX609" s="232">
        <f t="shared" si="167"/>
        <v>0</v>
      </c>
      <c r="AY609" s="232">
        <f t="shared" si="168"/>
        <v>0</v>
      </c>
      <c r="AZ609" s="232">
        <f t="shared" si="169"/>
        <v>0</v>
      </c>
    </row>
    <row r="610" spans="1:52">
      <c r="A610" s="23" t="str">
        <f>C610&amp;"x"&amp;TEXT(COUNTIF(C$5:C609,C610)+1,0)</f>
        <v>x1</v>
      </c>
      <c r="B610" s="24" t="str">
        <f>D610&amp;"x"&amp;TEXT(COUNTIF(D$5:D609,D610)+1,0)</f>
        <v>x1</v>
      </c>
      <c r="C610" s="25"/>
      <c r="D610" s="25"/>
      <c r="E610" s="130"/>
      <c r="F610" s="25"/>
      <c r="G610" s="188"/>
      <c r="H610" s="188"/>
      <c r="I610" s="188"/>
      <c r="J610" s="156"/>
      <c r="K610" s="130"/>
      <c r="L610" s="26"/>
      <c r="M610" s="281" t="str">
        <f t="shared" si="154"/>
        <v>0</v>
      </c>
      <c r="N610" s="26"/>
      <c r="O610" s="186" t="str">
        <f t="shared" si="155"/>
        <v>0</v>
      </c>
      <c r="P610" s="26"/>
      <c r="Q610" s="26"/>
      <c r="R610" s="270"/>
      <c r="S610" s="282" t="str">
        <f t="shared" si="156"/>
        <v/>
      </c>
      <c r="T610" s="153"/>
      <c r="U610" s="27"/>
      <c r="V610" s="27"/>
      <c r="W610" s="271"/>
      <c r="X610" s="27"/>
      <c r="Y610" s="279"/>
      <c r="Z610" s="275" t="str">
        <f t="shared" si="157"/>
        <v/>
      </c>
      <c r="AA610" s="276"/>
      <c r="AB610" s="276"/>
      <c r="AC610" s="276"/>
      <c r="AD610" s="276"/>
      <c r="AE610" s="276"/>
      <c r="AF610" s="277" t="str">
        <f t="shared" si="158"/>
        <v>NCX19J3</v>
      </c>
      <c r="AG610" s="277" t="str">
        <f t="shared" si="159"/>
        <v>NCX19J3</v>
      </c>
      <c r="AH610" s="277" t="str">
        <f t="shared" si="160"/>
        <v/>
      </c>
      <c r="AI610" s="277" t="str">
        <f t="shared" si="161"/>
        <v/>
      </c>
      <c r="AJ610" s="277" t="str">
        <f t="shared" si="162"/>
        <v/>
      </c>
      <c r="AK610" s="277" t="str">
        <f t="shared" si="163"/>
        <v/>
      </c>
      <c r="AL610" s="100"/>
      <c r="AT610" s="227" t="str">
        <f t="shared" si="164"/>
        <v/>
      </c>
      <c r="AU610" s="227" t="str">
        <f t="shared" si="165"/>
        <v/>
      </c>
      <c r="AW610" s="232">
        <f t="shared" si="166"/>
        <v>0</v>
      </c>
      <c r="AX610" s="232">
        <f t="shared" si="167"/>
        <v>0</v>
      </c>
      <c r="AY610" s="232">
        <f t="shared" si="168"/>
        <v>0</v>
      </c>
      <c r="AZ610" s="232">
        <f t="shared" si="169"/>
        <v>0</v>
      </c>
    </row>
    <row r="611" spans="1:52">
      <c r="A611" s="23" t="str">
        <f>C611&amp;"x"&amp;TEXT(COUNTIF(C$5:C610,C611)+1,0)</f>
        <v>x1</v>
      </c>
      <c r="B611" s="24" t="str">
        <f>D611&amp;"x"&amp;TEXT(COUNTIF(D$5:D610,D611)+1,0)</f>
        <v>x1</v>
      </c>
      <c r="C611" s="25"/>
      <c r="D611" s="25"/>
      <c r="E611" s="130"/>
      <c r="F611" s="25"/>
      <c r="G611" s="188"/>
      <c r="H611" s="188"/>
      <c r="I611" s="188"/>
      <c r="J611" s="156"/>
      <c r="K611" s="130"/>
      <c r="L611" s="26"/>
      <c r="M611" s="281" t="str">
        <f t="shared" si="154"/>
        <v>0</v>
      </c>
      <c r="N611" s="26"/>
      <c r="O611" s="186" t="str">
        <f t="shared" si="155"/>
        <v>0</v>
      </c>
      <c r="P611" s="26"/>
      <c r="Q611" s="26"/>
      <c r="R611" s="270"/>
      <c r="S611" s="282" t="str">
        <f t="shared" si="156"/>
        <v/>
      </c>
      <c r="T611" s="153"/>
      <c r="U611" s="27"/>
      <c r="V611" s="27"/>
      <c r="W611" s="271"/>
      <c r="X611" s="27"/>
      <c r="Y611" s="279"/>
      <c r="Z611" s="275" t="str">
        <f t="shared" si="157"/>
        <v/>
      </c>
      <c r="AA611" s="276"/>
      <c r="AB611" s="276"/>
      <c r="AC611" s="276"/>
      <c r="AD611" s="276"/>
      <c r="AE611" s="276"/>
      <c r="AF611" s="277" t="str">
        <f t="shared" si="158"/>
        <v>NCX19J3</v>
      </c>
      <c r="AG611" s="277" t="str">
        <f t="shared" si="159"/>
        <v>NCX19J3</v>
      </c>
      <c r="AH611" s="277" t="str">
        <f t="shared" si="160"/>
        <v/>
      </c>
      <c r="AI611" s="277" t="str">
        <f t="shared" si="161"/>
        <v/>
      </c>
      <c r="AJ611" s="277" t="str">
        <f t="shared" si="162"/>
        <v/>
      </c>
      <c r="AK611" s="277" t="str">
        <f t="shared" si="163"/>
        <v/>
      </c>
      <c r="AL611" s="100"/>
      <c r="AT611" s="227" t="str">
        <f t="shared" si="164"/>
        <v/>
      </c>
      <c r="AU611" s="227" t="str">
        <f t="shared" si="165"/>
        <v/>
      </c>
      <c r="AW611" s="232">
        <f t="shared" si="166"/>
        <v>0</v>
      </c>
      <c r="AX611" s="232">
        <f t="shared" si="167"/>
        <v>0</v>
      </c>
      <c r="AY611" s="232">
        <f t="shared" si="168"/>
        <v>0</v>
      </c>
      <c r="AZ611" s="232">
        <f t="shared" si="169"/>
        <v>0</v>
      </c>
    </row>
    <row r="612" spans="1:52">
      <c r="A612" s="23" t="str">
        <f>C612&amp;"x"&amp;TEXT(COUNTIF(C$5:C611,C612)+1,0)</f>
        <v>x1</v>
      </c>
      <c r="B612" s="24" t="str">
        <f>D612&amp;"x"&amp;TEXT(COUNTIF(D$5:D611,D612)+1,0)</f>
        <v>x1</v>
      </c>
      <c r="C612" s="25"/>
      <c r="D612" s="25"/>
      <c r="E612" s="130"/>
      <c r="F612" s="25"/>
      <c r="G612" s="188"/>
      <c r="H612" s="188"/>
      <c r="I612" s="188"/>
      <c r="J612" s="156"/>
      <c r="K612" s="130"/>
      <c r="L612" s="26"/>
      <c r="M612" s="281" t="str">
        <f t="shared" si="154"/>
        <v>0</v>
      </c>
      <c r="N612" s="26"/>
      <c r="O612" s="186" t="str">
        <f t="shared" si="155"/>
        <v>0</v>
      </c>
      <c r="P612" s="26"/>
      <c r="Q612" s="26"/>
      <c r="R612" s="270"/>
      <c r="S612" s="282" t="str">
        <f t="shared" si="156"/>
        <v/>
      </c>
      <c r="T612" s="153"/>
      <c r="U612" s="27"/>
      <c r="V612" s="27"/>
      <c r="W612" s="271"/>
      <c r="X612" s="27"/>
      <c r="Y612" s="279"/>
      <c r="Z612" s="275" t="str">
        <f t="shared" si="157"/>
        <v/>
      </c>
      <c r="AA612" s="276"/>
      <c r="AB612" s="276"/>
      <c r="AC612" s="276"/>
      <c r="AD612" s="276"/>
      <c r="AE612" s="276"/>
      <c r="AF612" s="277" t="str">
        <f t="shared" si="158"/>
        <v>NCX19J3</v>
      </c>
      <c r="AG612" s="277" t="str">
        <f t="shared" si="159"/>
        <v>NCX19J3</v>
      </c>
      <c r="AH612" s="277" t="str">
        <f t="shared" si="160"/>
        <v/>
      </c>
      <c r="AI612" s="277" t="str">
        <f t="shared" si="161"/>
        <v/>
      </c>
      <c r="AJ612" s="277" t="str">
        <f t="shared" si="162"/>
        <v/>
      </c>
      <c r="AK612" s="277" t="str">
        <f t="shared" si="163"/>
        <v/>
      </c>
      <c r="AL612" s="100"/>
      <c r="AT612" s="227" t="str">
        <f t="shared" si="164"/>
        <v/>
      </c>
      <c r="AU612" s="227" t="str">
        <f t="shared" si="165"/>
        <v/>
      </c>
      <c r="AW612" s="232">
        <f t="shared" si="166"/>
        <v>0</v>
      </c>
      <c r="AX612" s="232">
        <f t="shared" si="167"/>
        <v>0</v>
      </c>
      <c r="AY612" s="232">
        <f t="shared" si="168"/>
        <v>0</v>
      </c>
      <c r="AZ612" s="232">
        <f t="shared" si="169"/>
        <v>0</v>
      </c>
    </row>
    <row r="613" spans="1:52">
      <c r="A613" s="23" t="str">
        <f>C613&amp;"x"&amp;TEXT(COUNTIF(C$5:C612,C613)+1,0)</f>
        <v>x1</v>
      </c>
      <c r="B613" s="24" t="str">
        <f>D613&amp;"x"&amp;TEXT(COUNTIF(D$5:D612,D613)+1,0)</f>
        <v>x1</v>
      </c>
      <c r="C613" s="25"/>
      <c r="D613" s="25"/>
      <c r="E613" s="130"/>
      <c r="F613" s="25"/>
      <c r="G613" s="188"/>
      <c r="H613" s="188"/>
      <c r="I613" s="188"/>
      <c r="J613" s="156"/>
      <c r="K613" s="130"/>
      <c r="L613" s="26"/>
      <c r="M613" s="281" t="str">
        <f t="shared" si="154"/>
        <v>0</v>
      </c>
      <c r="N613" s="26"/>
      <c r="O613" s="186" t="str">
        <f t="shared" si="155"/>
        <v>0</v>
      </c>
      <c r="P613" s="26"/>
      <c r="Q613" s="26"/>
      <c r="R613" s="270"/>
      <c r="S613" s="282" t="str">
        <f t="shared" si="156"/>
        <v/>
      </c>
      <c r="T613" s="153"/>
      <c r="U613" s="27"/>
      <c r="V613" s="27"/>
      <c r="W613" s="271"/>
      <c r="X613" s="27"/>
      <c r="Y613" s="279"/>
      <c r="Z613" s="275" t="str">
        <f t="shared" si="157"/>
        <v/>
      </c>
      <c r="AA613" s="276"/>
      <c r="AB613" s="276"/>
      <c r="AC613" s="276"/>
      <c r="AD613" s="276"/>
      <c r="AE613" s="276"/>
      <c r="AF613" s="277" t="str">
        <f t="shared" si="158"/>
        <v>NCX19J3</v>
      </c>
      <c r="AG613" s="277" t="str">
        <f t="shared" si="159"/>
        <v>NCX19J3</v>
      </c>
      <c r="AH613" s="277" t="str">
        <f t="shared" si="160"/>
        <v/>
      </c>
      <c r="AI613" s="277" t="str">
        <f t="shared" si="161"/>
        <v/>
      </c>
      <c r="AJ613" s="277" t="str">
        <f t="shared" si="162"/>
        <v/>
      </c>
      <c r="AK613" s="277" t="str">
        <f t="shared" si="163"/>
        <v/>
      </c>
      <c r="AL613" s="100"/>
      <c r="AT613" s="227" t="str">
        <f t="shared" si="164"/>
        <v/>
      </c>
      <c r="AU613" s="227" t="str">
        <f t="shared" si="165"/>
        <v/>
      </c>
      <c r="AW613" s="232">
        <f t="shared" si="166"/>
        <v>0</v>
      </c>
      <c r="AX613" s="232">
        <f t="shared" si="167"/>
        <v>0</v>
      </c>
      <c r="AY613" s="232">
        <f t="shared" si="168"/>
        <v>0</v>
      </c>
      <c r="AZ613" s="232">
        <f t="shared" si="169"/>
        <v>0</v>
      </c>
    </row>
    <row r="614" spans="1:52">
      <c r="A614" s="23" t="str">
        <f>C614&amp;"x"&amp;TEXT(COUNTIF(C$5:C613,C614)+1,0)</f>
        <v>x1</v>
      </c>
      <c r="B614" s="24" t="str">
        <f>D614&amp;"x"&amp;TEXT(COUNTIF(D$5:D613,D614)+1,0)</f>
        <v>x1</v>
      </c>
      <c r="C614" s="25"/>
      <c r="D614" s="25"/>
      <c r="E614" s="130"/>
      <c r="F614" s="25"/>
      <c r="G614" s="188"/>
      <c r="H614" s="188"/>
      <c r="I614" s="188"/>
      <c r="J614" s="156"/>
      <c r="K614" s="130"/>
      <c r="L614" s="26"/>
      <c r="M614" s="281" t="str">
        <f t="shared" si="154"/>
        <v>0</v>
      </c>
      <c r="N614" s="26"/>
      <c r="O614" s="186" t="str">
        <f t="shared" si="155"/>
        <v>0</v>
      </c>
      <c r="P614" s="26"/>
      <c r="Q614" s="26"/>
      <c r="R614" s="270"/>
      <c r="S614" s="282" t="str">
        <f t="shared" si="156"/>
        <v/>
      </c>
      <c r="T614" s="153"/>
      <c r="U614" s="27"/>
      <c r="V614" s="27"/>
      <c r="W614" s="271"/>
      <c r="X614" s="27"/>
      <c r="Y614" s="279"/>
      <c r="Z614" s="275" t="str">
        <f t="shared" si="157"/>
        <v/>
      </c>
      <c r="AA614" s="276"/>
      <c r="AB614" s="276"/>
      <c r="AC614" s="276"/>
      <c r="AD614" s="276"/>
      <c r="AE614" s="276"/>
      <c r="AF614" s="277" t="str">
        <f t="shared" si="158"/>
        <v>NCX19J3</v>
      </c>
      <c r="AG614" s="277" t="str">
        <f t="shared" si="159"/>
        <v>NCX19J3</v>
      </c>
      <c r="AH614" s="277" t="str">
        <f t="shared" si="160"/>
        <v/>
      </c>
      <c r="AI614" s="277" t="str">
        <f t="shared" si="161"/>
        <v/>
      </c>
      <c r="AJ614" s="277" t="str">
        <f t="shared" si="162"/>
        <v/>
      </c>
      <c r="AK614" s="277" t="str">
        <f t="shared" si="163"/>
        <v/>
      </c>
      <c r="AL614" s="100"/>
      <c r="AT614" s="227" t="str">
        <f t="shared" si="164"/>
        <v/>
      </c>
      <c r="AU614" s="227" t="str">
        <f t="shared" si="165"/>
        <v/>
      </c>
      <c r="AW614" s="232">
        <f t="shared" si="166"/>
        <v>0</v>
      </c>
      <c r="AX614" s="232">
        <f t="shared" si="167"/>
        <v>0</v>
      </c>
      <c r="AY614" s="232">
        <f t="shared" si="168"/>
        <v>0</v>
      </c>
      <c r="AZ614" s="232">
        <f t="shared" si="169"/>
        <v>0</v>
      </c>
    </row>
    <row r="615" spans="1:52">
      <c r="A615" s="23" t="str">
        <f>C615&amp;"x"&amp;TEXT(COUNTIF(C$5:C614,C615)+1,0)</f>
        <v>x1</v>
      </c>
      <c r="B615" s="24" t="str">
        <f>D615&amp;"x"&amp;TEXT(COUNTIF(D$5:D614,D615)+1,0)</f>
        <v>x1</v>
      </c>
      <c r="C615" s="25"/>
      <c r="D615" s="25"/>
      <c r="E615" s="130"/>
      <c r="F615" s="25"/>
      <c r="G615" s="188"/>
      <c r="H615" s="188"/>
      <c r="I615" s="188"/>
      <c r="J615" s="156"/>
      <c r="K615" s="130"/>
      <c r="L615" s="26"/>
      <c r="M615" s="281" t="str">
        <f t="shared" si="154"/>
        <v>0</v>
      </c>
      <c r="N615" s="26"/>
      <c r="O615" s="186" t="str">
        <f t="shared" si="155"/>
        <v>0</v>
      </c>
      <c r="P615" s="26"/>
      <c r="Q615" s="26"/>
      <c r="R615" s="270"/>
      <c r="S615" s="282" t="str">
        <f t="shared" si="156"/>
        <v/>
      </c>
      <c r="T615" s="153"/>
      <c r="U615" s="27"/>
      <c r="V615" s="27"/>
      <c r="W615" s="271"/>
      <c r="X615" s="27"/>
      <c r="Y615" s="279"/>
      <c r="Z615" s="275" t="str">
        <f t="shared" si="157"/>
        <v/>
      </c>
      <c r="AA615" s="276"/>
      <c r="AB615" s="276"/>
      <c r="AC615" s="276"/>
      <c r="AD615" s="276"/>
      <c r="AE615" s="276"/>
      <c r="AF615" s="277" t="str">
        <f t="shared" si="158"/>
        <v>NCX19J3</v>
      </c>
      <c r="AG615" s="277" t="str">
        <f t="shared" si="159"/>
        <v>NCX19J3</v>
      </c>
      <c r="AH615" s="277" t="str">
        <f t="shared" si="160"/>
        <v/>
      </c>
      <c r="AI615" s="277" t="str">
        <f t="shared" si="161"/>
        <v/>
      </c>
      <c r="AJ615" s="277" t="str">
        <f t="shared" si="162"/>
        <v/>
      </c>
      <c r="AK615" s="277" t="str">
        <f t="shared" si="163"/>
        <v/>
      </c>
      <c r="AL615" s="100"/>
      <c r="AT615" s="227" t="str">
        <f t="shared" si="164"/>
        <v/>
      </c>
      <c r="AU615" s="227" t="str">
        <f t="shared" si="165"/>
        <v/>
      </c>
      <c r="AW615" s="232">
        <f t="shared" si="166"/>
        <v>0</v>
      </c>
      <c r="AX615" s="232">
        <f t="shared" si="167"/>
        <v>0</v>
      </c>
      <c r="AY615" s="232">
        <f t="shared" si="168"/>
        <v>0</v>
      </c>
      <c r="AZ615" s="232">
        <f t="shared" si="169"/>
        <v>0</v>
      </c>
    </row>
    <row r="616" spans="1:52">
      <c r="A616" s="23" t="str">
        <f>C616&amp;"x"&amp;TEXT(COUNTIF(C$5:C615,C616)+1,0)</f>
        <v>x1</v>
      </c>
      <c r="B616" s="24" t="str">
        <f>D616&amp;"x"&amp;TEXT(COUNTIF(D$5:D615,D616)+1,0)</f>
        <v>x1</v>
      </c>
      <c r="C616" s="25"/>
      <c r="D616" s="25"/>
      <c r="E616" s="130"/>
      <c r="F616" s="25"/>
      <c r="G616" s="188"/>
      <c r="H616" s="188"/>
      <c r="I616" s="188"/>
      <c r="J616" s="156"/>
      <c r="K616" s="130"/>
      <c r="L616" s="26"/>
      <c r="M616" s="281" t="str">
        <f t="shared" si="154"/>
        <v>0</v>
      </c>
      <c r="N616" s="26"/>
      <c r="O616" s="186" t="str">
        <f t="shared" si="155"/>
        <v>0</v>
      </c>
      <c r="P616" s="26"/>
      <c r="Q616" s="26"/>
      <c r="R616" s="270"/>
      <c r="S616" s="282" t="str">
        <f t="shared" si="156"/>
        <v/>
      </c>
      <c r="T616" s="153"/>
      <c r="U616" s="27"/>
      <c r="V616" s="27"/>
      <c r="W616" s="271"/>
      <c r="X616" s="27"/>
      <c r="Y616" s="279"/>
      <c r="Z616" s="275" t="str">
        <f t="shared" si="157"/>
        <v/>
      </c>
      <c r="AA616" s="276"/>
      <c r="AB616" s="276"/>
      <c r="AC616" s="276"/>
      <c r="AD616" s="276"/>
      <c r="AE616" s="276"/>
      <c r="AF616" s="277" t="str">
        <f t="shared" si="158"/>
        <v>NCX19J3</v>
      </c>
      <c r="AG616" s="277" t="str">
        <f t="shared" si="159"/>
        <v>NCX19J3</v>
      </c>
      <c r="AH616" s="277" t="str">
        <f t="shared" si="160"/>
        <v/>
      </c>
      <c r="AI616" s="277" t="str">
        <f t="shared" si="161"/>
        <v/>
      </c>
      <c r="AJ616" s="277" t="str">
        <f t="shared" si="162"/>
        <v/>
      </c>
      <c r="AK616" s="277" t="str">
        <f t="shared" si="163"/>
        <v/>
      </c>
      <c r="AL616" s="100"/>
      <c r="AT616" s="227" t="str">
        <f t="shared" si="164"/>
        <v/>
      </c>
      <c r="AU616" s="227" t="str">
        <f t="shared" si="165"/>
        <v/>
      </c>
      <c r="AW616" s="232">
        <f t="shared" si="166"/>
        <v>0</v>
      </c>
      <c r="AX616" s="232">
        <f t="shared" si="167"/>
        <v>0</v>
      </c>
      <c r="AY616" s="232">
        <f t="shared" si="168"/>
        <v>0</v>
      </c>
      <c r="AZ616" s="232">
        <f t="shared" si="169"/>
        <v>0</v>
      </c>
    </row>
    <row r="617" spans="1:52">
      <c r="A617" s="23" t="str">
        <f>C617&amp;"x"&amp;TEXT(COUNTIF(C$5:C616,C617)+1,0)</f>
        <v>x1</v>
      </c>
      <c r="B617" s="24" t="str">
        <f>D617&amp;"x"&amp;TEXT(COUNTIF(D$5:D616,D617)+1,0)</f>
        <v>x1</v>
      </c>
      <c r="C617" s="25"/>
      <c r="D617" s="25"/>
      <c r="E617" s="130"/>
      <c r="F617" s="25"/>
      <c r="G617" s="188"/>
      <c r="H617" s="188"/>
      <c r="I617" s="188"/>
      <c r="J617" s="156"/>
      <c r="K617" s="130"/>
      <c r="L617" s="26"/>
      <c r="M617" s="281" t="str">
        <f t="shared" si="154"/>
        <v>0</v>
      </c>
      <c r="N617" s="26"/>
      <c r="O617" s="186" t="str">
        <f t="shared" si="155"/>
        <v>0</v>
      </c>
      <c r="P617" s="26"/>
      <c r="Q617" s="26"/>
      <c r="R617" s="270"/>
      <c r="S617" s="282" t="str">
        <f t="shared" si="156"/>
        <v/>
      </c>
      <c r="T617" s="153"/>
      <c r="U617" s="27"/>
      <c r="V617" s="27"/>
      <c r="W617" s="271"/>
      <c r="X617" s="27"/>
      <c r="Y617" s="279"/>
      <c r="Z617" s="275" t="str">
        <f t="shared" si="157"/>
        <v/>
      </c>
      <c r="AA617" s="276"/>
      <c r="AB617" s="276"/>
      <c r="AC617" s="276"/>
      <c r="AD617" s="276"/>
      <c r="AE617" s="276"/>
      <c r="AF617" s="277" t="str">
        <f t="shared" si="158"/>
        <v>NCX19J3</v>
      </c>
      <c r="AG617" s="277" t="str">
        <f t="shared" si="159"/>
        <v>NCX19J3</v>
      </c>
      <c r="AH617" s="277" t="str">
        <f t="shared" si="160"/>
        <v/>
      </c>
      <c r="AI617" s="277" t="str">
        <f t="shared" si="161"/>
        <v/>
      </c>
      <c r="AJ617" s="277" t="str">
        <f t="shared" si="162"/>
        <v/>
      </c>
      <c r="AK617" s="277" t="str">
        <f t="shared" si="163"/>
        <v/>
      </c>
      <c r="AL617" s="100"/>
      <c r="AT617" s="227" t="str">
        <f t="shared" si="164"/>
        <v/>
      </c>
      <c r="AU617" s="227" t="str">
        <f t="shared" si="165"/>
        <v/>
      </c>
      <c r="AW617" s="232">
        <f t="shared" si="166"/>
        <v>0</v>
      </c>
      <c r="AX617" s="232">
        <f t="shared" si="167"/>
        <v>0</v>
      </c>
      <c r="AY617" s="232">
        <f t="shared" si="168"/>
        <v>0</v>
      </c>
      <c r="AZ617" s="232">
        <f t="shared" si="169"/>
        <v>0</v>
      </c>
    </row>
    <row r="618" spans="1:52">
      <c r="A618" s="23" t="str">
        <f>C618&amp;"x"&amp;TEXT(COUNTIF(C$5:C617,C618)+1,0)</f>
        <v>x1</v>
      </c>
      <c r="B618" s="24" t="str">
        <f>D618&amp;"x"&amp;TEXT(COUNTIF(D$5:D617,D618)+1,0)</f>
        <v>x1</v>
      </c>
      <c r="C618" s="25"/>
      <c r="D618" s="25"/>
      <c r="E618" s="130"/>
      <c r="F618" s="25"/>
      <c r="G618" s="188"/>
      <c r="H618" s="188"/>
      <c r="I618" s="188"/>
      <c r="J618" s="156"/>
      <c r="K618" s="130"/>
      <c r="L618" s="26"/>
      <c r="M618" s="281" t="str">
        <f t="shared" si="154"/>
        <v>0</v>
      </c>
      <c r="N618" s="26"/>
      <c r="O618" s="186" t="str">
        <f t="shared" si="155"/>
        <v>0</v>
      </c>
      <c r="P618" s="26"/>
      <c r="Q618" s="26"/>
      <c r="R618" s="270"/>
      <c r="S618" s="282" t="str">
        <f t="shared" si="156"/>
        <v/>
      </c>
      <c r="T618" s="153"/>
      <c r="U618" s="27"/>
      <c r="V618" s="27"/>
      <c r="W618" s="271"/>
      <c r="X618" s="27"/>
      <c r="Y618" s="279"/>
      <c r="Z618" s="275" t="str">
        <f t="shared" si="157"/>
        <v/>
      </c>
      <c r="AA618" s="276"/>
      <c r="AB618" s="276"/>
      <c r="AC618" s="276"/>
      <c r="AD618" s="276"/>
      <c r="AE618" s="276"/>
      <c r="AF618" s="277" t="str">
        <f t="shared" si="158"/>
        <v>NCX19J3</v>
      </c>
      <c r="AG618" s="277" t="str">
        <f t="shared" si="159"/>
        <v>NCX19J3</v>
      </c>
      <c r="AH618" s="277" t="str">
        <f t="shared" si="160"/>
        <v/>
      </c>
      <c r="AI618" s="277" t="str">
        <f t="shared" si="161"/>
        <v/>
      </c>
      <c r="AJ618" s="277" t="str">
        <f t="shared" si="162"/>
        <v/>
      </c>
      <c r="AK618" s="277" t="str">
        <f t="shared" si="163"/>
        <v/>
      </c>
      <c r="AL618" s="100"/>
      <c r="AT618" s="227" t="str">
        <f t="shared" si="164"/>
        <v/>
      </c>
      <c r="AU618" s="227" t="str">
        <f t="shared" si="165"/>
        <v/>
      </c>
      <c r="AW618" s="232">
        <f t="shared" si="166"/>
        <v>0</v>
      </c>
      <c r="AX618" s="232">
        <f t="shared" si="167"/>
        <v>0</v>
      </c>
      <c r="AY618" s="232">
        <f t="shared" si="168"/>
        <v>0</v>
      </c>
      <c r="AZ618" s="232">
        <f t="shared" si="169"/>
        <v>0</v>
      </c>
    </row>
    <row r="619" spans="1:52">
      <c r="A619" s="23" t="str">
        <f>C619&amp;"x"&amp;TEXT(COUNTIF(C$5:C618,C619)+1,0)</f>
        <v>x1</v>
      </c>
      <c r="B619" s="24" t="str">
        <f>D619&amp;"x"&amp;TEXT(COUNTIF(D$5:D618,D619)+1,0)</f>
        <v>x1</v>
      </c>
      <c r="C619" s="25"/>
      <c r="D619" s="25"/>
      <c r="E619" s="130"/>
      <c r="F619" s="25"/>
      <c r="G619" s="188"/>
      <c r="H619" s="188"/>
      <c r="I619" s="188"/>
      <c r="J619" s="156"/>
      <c r="K619" s="130"/>
      <c r="L619" s="26"/>
      <c r="M619" s="281" t="str">
        <f t="shared" si="154"/>
        <v>0</v>
      </c>
      <c r="N619" s="26"/>
      <c r="O619" s="186" t="str">
        <f t="shared" si="155"/>
        <v>0</v>
      </c>
      <c r="P619" s="26"/>
      <c r="Q619" s="26"/>
      <c r="R619" s="270"/>
      <c r="S619" s="282" t="str">
        <f t="shared" si="156"/>
        <v/>
      </c>
      <c r="T619" s="153"/>
      <c r="U619" s="27"/>
      <c r="V619" s="27"/>
      <c r="W619" s="271"/>
      <c r="X619" s="27"/>
      <c r="Y619" s="279"/>
      <c r="Z619" s="275" t="str">
        <f t="shared" si="157"/>
        <v/>
      </c>
      <c r="AA619" s="276"/>
      <c r="AB619" s="276"/>
      <c r="AC619" s="276"/>
      <c r="AD619" s="276"/>
      <c r="AE619" s="276"/>
      <c r="AF619" s="277" t="str">
        <f t="shared" si="158"/>
        <v>NCX19J3</v>
      </c>
      <c r="AG619" s="277" t="str">
        <f t="shared" si="159"/>
        <v>NCX19J3</v>
      </c>
      <c r="AH619" s="277" t="str">
        <f t="shared" si="160"/>
        <v/>
      </c>
      <c r="AI619" s="277" t="str">
        <f t="shared" si="161"/>
        <v/>
      </c>
      <c r="AJ619" s="277" t="str">
        <f t="shared" si="162"/>
        <v/>
      </c>
      <c r="AK619" s="277" t="str">
        <f t="shared" si="163"/>
        <v/>
      </c>
      <c r="AL619" s="100"/>
      <c r="AT619" s="227" t="str">
        <f t="shared" si="164"/>
        <v/>
      </c>
      <c r="AU619" s="227" t="str">
        <f t="shared" si="165"/>
        <v/>
      </c>
      <c r="AW619" s="232">
        <f t="shared" si="166"/>
        <v>0</v>
      </c>
      <c r="AX619" s="232">
        <f t="shared" si="167"/>
        <v>0</v>
      </c>
      <c r="AY619" s="232">
        <f t="shared" si="168"/>
        <v>0</v>
      </c>
      <c r="AZ619" s="232">
        <f t="shared" si="169"/>
        <v>0</v>
      </c>
    </row>
    <row r="620" spans="1:52">
      <c r="A620" s="23" t="str">
        <f>C620&amp;"x"&amp;TEXT(COUNTIF(C$5:C619,C620)+1,0)</f>
        <v>x1</v>
      </c>
      <c r="B620" s="24" t="str">
        <f>D620&amp;"x"&amp;TEXT(COUNTIF(D$5:D619,D620)+1,0)</f>
        <v>x1</v>
      </c>
      <c r="C620" s="25"/>
      <c r="D620" s="25"/>
      <c r="E620" s="130"/>
      <c r="F620" s="25"/>
      <c r="G620" s="188"/>
      <c r="H620" s="188"/>
      <c r="I620" s="188"/>
      <c r="J620" s="156"/>
      <c r="K620" s="130"/>
      <c r="L620" s="26"/>
      <c r="M620" s="281" t="str">
        <f t="shared" si="154"/>
        <v>0</v>
      </c>
      <c r="N620" s="26"/>
      <c r="O620" s="186" t="str">
        <f t="shared" si="155"/>
        <v>0</v>
      </c>
      <c r="P620" s="26"/>
      <c r="Q620" s="26"/>
      <c r="R620" s="270"/>
      <c r="S620" s="282" t="str">
        <f t="shared" si="156"/>
        <v/>
      </c>
      <c r="T620" s="153"/>
      <c r="U620" s="27"/>
      <c r="V620" s="27"/>
      <c r="W620" s="271"/>
      <c r="X620" s="27"/>
      <c r="Y620" s="279"/>
      <c r="Z620" s="275" t="str">
        <f t="shared" si="157"/>
        <v/>
      </c>
      <c r="AA620" s="276"/>
      <c r="AB620" s="276"/>
      <c r="AC620" s="276"/>
      <c r="AD620" s="276"/>
      <c r="AE620" s="276"/>
      <c r="AF620" s="277" t="str">
        <f t="shared" si="158"/>
        <v>NCX19J3</v>
      </c>
      <c r="AG620" s="277" t="str">
        <f t="shared" si="159"/>
        <v>NCX19J3</v>
      </c>
      <c r="AH620" s="277" t="str">
        <f t="shared" si="160"/>
        <v/>
      </c>
      <c r="AI620" s="277" t="str">
        <f t="shared" si="161"/>
        <v/>
      </c>
      <c r="AJ620" s="277" t="str">
        <f t="shared" si="162"/>
        <v/>
      </c>
      <c r="AK620" s="277" t="str">
        <f t="shared" si="163"/>
        <v/>
      </c>
      <c r="AL620" s="100"/>
      <c r="AT620" s="227" t="str">
        <f t="shared" si="164"/>
        <v/>
      </c>
      <c r="AU620" s="227" t="str">
        <f t="shared" si="165"/>
        <v/>
      </c>
      <c r="AW620" s="232">
        <f t="shared" si="166"/>
        <v>0</v>
      </c>
      <c r="AX620" s="232">
        <f t="shared" si="167"/>
        <v>0</v>
      </c>
      <c r="AY620" s="232">
        <f t="shared" si="168"/>
        <v>0</v>
      </c>
      <c r="AZ620" s="232">
        <f t="shared" si="169"/>
        <v>0</v>
      </c>
    </row>
    <row r="621" spans="1:52">
      <c r="A621" s="23" t="str">
        <f>C621&amp;"x"&amp;TEXT(COUNTIF(C$5:C620,C621)+1,0)</f>
        <v>x1</v>
      </c>
      <c r="B621" s="24" t="str">
        <f>D621&amp;"x"&amp;TEXT(COUNTIF(D$5:D620,D621)+1,0)</f>
        <v>x1</v>
      </c>
      <c r="C621" s="25"/>
      <c r="D621" s="25"/>
      <c r="E621" s="130"/>
      <c r="F621" s="25"/>
      <c r="G621" s="188"/>
      <c r="H621" s="188"/>
      <c r="I621" s="188"/>
      <c r="J621" s="156"/>
      <c r="K621" s="130"/>
      <c r="L621" s="26"/>
      <c r="M621" s="281" t="str">
        <f t="shared" si="154"/>
        <v>0</v>
      </c>
      <c r="N621" s="26"/>
      <c r="O621" s="186" t="str">
        <f t="shared" si="155"/>
        <v>0</v>
      </c>
      <c r="P621" s="26"/>
      <c r="Q621" s="26"/>
      <c r="R621" s="270"/>
      <c r="S621" s="282" t="str">
        <f t="shared" si="156"/>
        <v/>
      </c>
      <c r="T621" s="153"/>
      <c r="U621" s="27"/>
      <c r="V621" s="27"/>
      <c r="W621" s="271"/>
      <c r="X621" s="27"/>
      <c r="Y621" s="279"/>
      <c r="Z621" s="275" t="str">
        <f t="shared" si="157"/>
        <v/>
      </c>
      <c r="AA621" s="276"/>
      <c r="AB621" s="276"/>
      <c r="AC621" s="276"/>
      <c r="AD621" s="276"/>
      <c r="AE621" s="276"/>
      <c r="AF621" s="277" t="str">
        <f t="shared" si="158"/>
        <v>NCX19J3</v>
      </c>
      <c r="AG621" s="277" t="str">
        <f t="shared" si="159"/>
        <v>NCX19J3</v>
      </c>
      <c r="AH621" s="277" t="str">
        <f t="shared" si="160"/>
        <v/>
      </c>
      <c r="AI621" s="277" t="str">
        <f t="shared" si="161"/>
        <v/>
      </c>
      <c r="AJ621" s="277" t="str">
        <f t="shared" si="162"/>
        <v/>
      </c>
      <c r="AK621" s="277" t="str">
        <f t="shared" si="163"/>
        <v/>
      </c>
      <c r="AL621" s="100"/>
      <c r="AT621" s="227" t="str">
        <f t="shared" si="164"/>
        <v/>
      </c>
      <c r="AU621" s="227" t="str">
        <f t="shared" si="165"/>
        <v/>
      </c>
      <c r="AW621" s="232">
        <f t="shared" si="166"/>
        <v>0</v>
      </c>
      <c r="AX621" s="232">
        <f t="shared" si="167"/>
        <v>0</v>
      </c>
      <c r="AY621" s="232">
        <f t="shared" si="168"/>
        <v>0</v>
      </c>
      <c r="AZ621" s="232">
        <f t="shared" si="169"/>
        <v>0</v>
      </c>
    </row>
    <row r="622" spans="1:52">
      <c r="A622" s="23" t="str">
        <f>C622&amp;"x"&amp;TEXT(COUNTIF(C$5:C621,C622)+1,0)</f>
        <v>x1</v>
      </c>
      <c r="B622" s="24" t="str">
        <f>D622&amp;"x"&amp;TEXT(COUNTIF(D$5:D621,D622)+1,0)</f>
        <v>x1</v>
      </c>
      <c r="C622" s="25"/>
      <c r="D622" s="25"/>
      <c r="E622" s="130"/>
      <c r="F622" s="25"/>
      <c r="G622" s="188"/>
      <c r="H622" s="188"/>
      <c r="I622" s="188"/>
      <c r="J622" s="156"/>
      <c r="K622" s="130"/>
      <c r="L622" s="26"/>
      <c r="M622" s="281" t="str">
        <f t="shared" si="154"/>
        <v>0</v>
      </c>
      <c r="N622" s="26"/>
      <c r="O622" s="186" t="str">
        <f t="shared" si="155"/>
        <v>0</v>
      </c>
      <c r="P622" s="26"/>
      <c r="Q622" s="26"/>
      <c r="R622" s="270"/>
      <c r="S622" s="282" t="str">
        <f t="shared" si="156"/>
        <v/>
      </c>
      <c r="T622" s="153"/>
      <c r="U622" s="27"/>
      <c r="V622" s="27"/>
      <c r="W622" s="271"/>
      <c r="X622" s="27"/>
      <c r="Y622" s="279"/>
      <c r="Z622" s="275" t="str">
        <f t="shared" si="157"/>
        <v/>
      </c>
      <c r="AA622" s="276"/>
      <c r="AB622" s="276"/>
      <c r="AC622" s="276"/>
      <c r="AD622" s="276"/>
      <c r="AE622" s="276"/>
      <c r="AF622" s="277" t="str">
        <f t="shared" si="158"/>
        <v>NCX19J3</v>
      </c>
      <c r="AG622" s="277" t="str">
        <f t="shared" si="159"/>
        <v>NCX19J3</v>
      </c>
      <c r="AH622" s="277" t="str">
        <f t="shared" si="160"/>
        <v/>
      </c>
      <c r="AI622" s="277" t="str">
        <f t="shared" si="161"/>
        <v/>
      </c>
      <c r="AJ622" s="277" t="str">
        <f t="shared" si="162"/>
        <v/>
      </c>
      <c r="AK622" s="277" t="str">
        <f t="shared" si="163"/>
        <v/>
      </c>
      <c r="AL622" s="100"/>
      <c r="AT622" s="227" t="str">
        <f t="shared" si="164"/>
        <v/>
      </c>
      <c r="AU622" s="227" t="str">
        <f t="shared" si="165"/>
        <v/>
      </c>
      <c r="AW622" s="232">
        <f t="shared" si="166"/>
        <v>0</v>
      </c>
      <c r="AX622" s="232">
        <f t="shared" si="167"/>
        <v>0</v>
      </c>
      <c r="AY622" s="232">
        <f t="shared" si="168"/>
        <v>0</v>
      </c>
      <c r="AZ622" s="232">
        <f t="shared" si="169"/>
        <v>0</v>
      </c>
    </row>
    <row r="623" spans="1:52">
      <c r="A623" s="23" t="str">
        <f>C623&amp;"x"&amp;TEXT(COUNTIF(C$5:C622,C623)+1,0)</f>
        <v>x1</v>
      </c>
      <c r="B623" s="24" t="str">
        <f>D623&amp;"x"&amp;TEXT(COUNTIF(D$5:D622,D623)+1,0)</f>
        <v>x1</v>
      </c>
      <c r="C623" s="25"/>
      <c r="D623" s="25"/>
      <c r="E623" s="130"/>
      <c r="F623" s="25"/>
      <c r="G623" s="188"/>
      <c r="H623" s="188"/>
      <c r="I623" s="188"/>
      <c r="J623" s="156"/>
      <c r="K623" s="130"/>
      <c r="L623" s="26"/>
      <c r="M623" s="281" t="str">
        <f t="shared" si="154"/>
        <v>0</v>
      </c>
      <c r="N623" s="26"/>
      <c r="O623" s="186" t="str">
        <f t="shared" si="155"/>
        <v>0</v>
      </c>
      <c r="P623" s="26"/>
      <c r="Q623" s="26"/>
      <c r="R623" s="270"/>
      <c r="S623" s="282" t="str">
        <f t="shared" si="156"/>
        <v/>
      </c>
      <c r="T623" s="153"/>
      <c r="U623" s="27"/>
      <c r="V623" s="27"/>
      <c r="W623" s="271"/>
      <c r="X623" s="27"/>
      <c r="Y623" s="279"/>
      <c r="Z623" s="275" t="str">
        <f t="shared" si="157"/>
        <v/>
      </c>
      <c r="AA623" s="276"/>
      <c r="AB623" s="276"/>
      <c r="AC623" s="276"/>
      <c r="AD623" s="276"/>
      <c r="AE623" s="276"/>
      <c r="AF623" s="277" t="str">
        <f t="shared" si="158"/>
        <v>NCX19J3</v>
      </c>
      <c r="AG623" s="277" t="str">
        <f t="shared" si="159"/>
        <v>NCX19J3</v>
      </c>
      <c r="AH623" s="277" t="str">
        <f t="shared" si="160"/>
        <v/>
      </c>
      <c r="AI623" s="277" t="str">
        <f t="shared" si="161"/>
        <v/>
      </c>
      <c r="AJ623" s="277" t="str">
        <f t="shared" si="162"/>
        <v/>
      </c>
      <c r="AK623" s="277" t="str">
        <f t="shared" si="163"/>
        <v/>
      </c>
      <c r="AL623" s="100"/>
      <c r="AT623" s="227" t="str">
        <f t="shared" si="164"/>
        <v/>
      </c>
      <c r="AU623" s="227" t="str">
        <f t="shared" si="165"/>
        <v/>
      </c>
      <c r="AW623" s="232">
        <f t="shared" si="166"/>
        <v>0</v>
      </c>
      <c r="AX623" s="232">
        <f t="shared" si="167"/>
        <v>0</v>
      </c>
      <c r="AY623" s="232">
        <f t="shared" si="168"/>
        <v>0</v>
      </c>
      <c r="AZ623" s="232">
        <f t="shared" si="169"/>
        <v>0</v>
      </c>
    </row>
    <row r="624" spans="1:52">
      <c r="A624" s="23" t="str">
        <f>C624&amp;"x"&amp;TEXT(COUNTIF(C$5:C623,C624)+1,0)</f>
        <v>x1</v>
      </c>
      <c r="B624" s="24" t="str">
        <f>D624&amp;"x"&amp;TEXT(COUNTIF(D$5:D623,D624)+1,0)</f>
        <v>x1</v>
      </c>
      <c r="C624" s="25"/>
      <c r="D624" s="25"/>
      <c r="E624" s="130"/>
      <c r="F624" s="25"/>
      <c r="G624" s="188"/>
      <c r="H624" s="188"/>
      <c r="I624" s="188"/>
      <c r="J624" s="156"/>
      <c r="K624" s="130"/>
      <c r="L624" s="26"/>
      <c r="M624" s="281" t="str">
        <f t="shared" si="154"/>
        <v>0</v>
      </c>
      <c r="N624" s="26"/>
      <c r="O624" s="186" t="str">
        <f t="shared" si="155"/>
        <v>0</v>
      </c>
      <c r="P624" s="26"/>
      <c r="Q624" s="26"/>
      <c r="R624" s="270"/>
      <c r="S624" s="282" t="str">
        <f t="shared" si="156"/>
        <v/>
      </c>
      <c r="T624" s="153"/>
      <c r="U624" s="27"/>
      <c r="V624" s="27"/>
      <c r="W624" s="271"/>
      <c r="X624" s="27"/>
      <c r="Y624" s="279"/>
      <c r="Z624" s="275" t="str">
        <f t="shared" si="157"/>
        <v/>
      </c>
      <c r="AA624" s="276"/>
      <c r="AB624" s="276"/>
      <c r="AC624" s="276"/>
      <c r="AD624" s="276"/>
      <c r="AE624" s="276"/>
      <c r="AF624" s="277" t="str">
        <f t="shared" si="158"/>
        <v>NCX19J3</v>
      </c>
      <c r="AG624" s="277" t="str">
        <f t="shared" si="159"/>
        <v>NCX19J3</v>
      </c>
      <c r="AH624" s="277" t="str">
        <f t="shared" si="160"/>
        <v/>
      </c>
      <c r="AI624" s="277" t="str">
        <f t="shared" si="161"/>
        <v/>
      </c>
      <c r="AJ624" s="277" t="str">
        <f t="shared" si="162"/>
        <v/>
      </c>
      <c r="AK624" s="277" t="str">
        <f t="shared" si="163"/>
        <v/>
      </c>
      <c r="AL624" s="100"/>
      <c r="AT624" s="227" t="str">
        <f t="shared" si="164"/>
        <v/>
      </c>
      <c r="AU624" s="227" t="str">
        <f t="shared" si="165"/>
        <v/>
      </c>
      <c r="AW624" s="232">
        <f t="shared" si="166"/>
        <v>0</v>
      </c>
      <c r="AX624" s="232">
        <f t="shared" si="167"/>
        <v>0</v>
      </c>
      <c r="AY624" s="232">
        <f t="shared" si="168"/>
        <v>0</v>
      </c>
      <c r="AZ624" s="232">
        <f t="shared" si="169"/>
        <v>0</v>
      </c>
    </row>
    <row r="625" spans="1:52">
      <c r="A625" s="23" t="str">
        <f>C625&amp;"x"&amp;TEXT(COUNTIF(C$5:C624,C625)+1,0)</f>
        <v>x1</v>
      </c>
      <c r="B625" s="24" t="str">
        <f>D625&amp;"x"&amp;TEXT(COUNTIF(D$5:D624,D625)+1,0)</f>
        <v>x1</v>
      </c>
      <c r="C625" s="25"/>
      <c r="D625" s="25"/>
      <c r="E625" s="130"/>
      <c r="F625" s="25"/>
      <c r="G625" s="188"/>
      <c r="H625" s="188"/>
      <c r="I625" s="188"/>
      <c r="J625" s="156"/>
      <c r="K625" s="130"/>
      <c r="L625" s="26"/>
      <c r="M625" s="281" t="str">
        <f t="shared" si="154"/>
        <v>0</v>
      </c>
      <c r="N625" s="26"/>
      <c r="O625" s="186" t="str">
        <f t="shared" si="155"/>
        <v>0</v>
      </c>
      <c r="P625" s="26"/>
      <c r="Q625" s="26"/>
      <c r="R625" s="270"/>
      <c r="S625" s="282" t="str">
        <f t="shared" si="156"/>
        <v/>
      </c>
      <c r="T625" s="153"/>
      <c r="U625" s="27"/>
      <c r="V625" s="27"/>
      <c r="W625" s="271"/>
      <c r="X625" s="27"/>
      <c r="Y625" s="279"/>
      <c r="Z625" s="275" t="str">
        <f t="shared" si="157"/>
        <v/>
      </c>
      <c r="AA625" s="276"/>
      <c r="AB625" s="276"/>
      <c r="AC625" s="276"/>
      <c r="AD625" s="276"/>
      <c r="AE625" s="276"/>
      <c r="AF625" s="277" t="str">
        <f t="shared" si="158"/>
        <v>NCX19J3</v>
      </c>
      <c r="AG625" s="277" t="str">
        <f t="shared" si="159"/>
        <v>NCX19J3</v>
      </c>
      <c r="AH625" s="277" t="str">
        <f t="shared" si="160"/>
        <v/>
      </c>
      <c r="AI625" s="277" t="str">
        <f t="shared" si="161"/>
        <v/>
      </c>
      <c r="AJ625" s="277" t="str">
        <f t="shared" si="162"/>
        <v/>
      </c>
      <c r="AK625" s="277" t="str">
        <f t="shared" si="163"/>
        <v/>
      </c>
      <c r="AL625" s="100"/>
      <c r="AT625" s="227" t="str">
        <f t="shared" si="164"/>
        <v/>
      </c>
      <c r="AU625" s="227" t="str">
        <f t="shared" si="165"/>
        <v/>
      </c>
      <c r="AW625" s="232">
        <f t="shared" si="166"/>
        <v>0</v>
      </c>
      <c r="AX625" s="232">
        <f t="shared" si="167"/>
        <v>0</v>
      </c>
      <c r="AY625" s="232">
        <f t="shared" si="168"/>
        <v>0</v>
      </c>
      <c r="AZ625" s="232">
        <f t="shared" si="169"/>
        <v>0</v>
      </c>
    </row>
    <row r="626" spans="1:52">
      <c r="A626" s="23" t="str">
        <f>C626&amp;"x"&amp;TEXT(COUNTIF(C$5:C625,C626)+1,0)</f>
        <v>x1</v>
      </c>
      <c r="B626" s="24" t="str">
        <f>D626&amp;"x"&amp;TEXT(COUNTIF(D$5:D625,D626)+1,0)</f>
        <v>x1</v>
      </c>
      <c r="C626" s="25"/>
      <c r="D626" s="25"/>
      <c r="E626" s="130"/>
      <c r="F626" s="25"/>
      <c r="G626" s="188"/>
      <c r="H626" s="188"/>
      <c r="I626" s="188"/>
      <c r="J626" s="156"/>
      <c r="K626" s="130"/>
      <c r="L626" s="26"/>
      <c r="M626" s="281" t="str">
        <f t="shared" si="154"/>
        <v>0</v>
      </c>
      <c r="N626" s="26"/>
      <c r="O626" s="186" t="str">
        <f t="shared" si="155"/>
        <v>0</v>
      </c>
      <c r="P626" s="26"/>
      <c r="Q626" s="26"/>
      <c r="R626" s="270"/>
      <c r="S626" s="282" t="str">
        <f t="shared" si="156"/>
        <v/>
      </c>
      <c r="T626" s="153"/>
      <c r="U626" s="27"/>
      <c r="V626" s="27"/>
      <c r="W626" s="271"/>
      <c r="X626" s="27"/>
      <c r="Y626" s="279"/>
      <c r="Z626" s="275" t="str">
        <f t="shared" si="157"/>
        <v/>
      </c>
      <c r="AA626" s="276"/>
      <c r="AB626" s="276"/>
      <c r="AC626" s="276"/>
      <c r="AD626" s="276"/>
      <c r="AE626" s="276"/>
      <c r="AF626" s="277" t="str">
        <f t="shared" si="158"/>
        <v>NCX19J3</v>
      </c>
      <c r="AG626" s="277" t="str">
        <f t="shared" si="159"/>
        <v>NCX19J3</v>
      </c>
      <c r="AH626" s="277" t="str">
        <f t="shared" si="160"/>
        <v/>
      </c>
      <c r="AI626" s="277" t="str">
        <f t="shared" si="161"/>
        <v/>
      </c>
      <c r="AJ626" s="277" t="str">
        <f t="shared" si="162"/>
        <v/>
      </c>
      <c r="AK626" s="277" t="str">
        <f t="shared" si="163"/>
        <v/>
      </c>
      <c r="AL626" s="100"/>
      <c r="AT626" s="227" t="str">
        <f t="shared" si="164"/>
        <v/>
      </c>
      <c r="AU626" s="227" t="str">
        <f t="shared" si="165"/>
        <v/>
      </c>
      <c r="AW626" s="232">
        <f t="shared" si="166"/>
        <v>0</v>
      </c>
      <c r="AX626" s="232">
        <f t="shared" si="167"/>
        <v>0</v>
      </c>
      <c r="AY626" s="232">
        <f t="shared" si="168"/>
        <v>0</v>
      </c>
      <c r="AZ626" s="232">
        <f t="shared" si="169"/>
        <v>0</v>
      </c>
    </row>
    <row r="627" spans="1:52">
      <c r="A627" s="23" t="str">
        <f>C627&amp;"x"&amp;TEXT(COUNTIF(C$5:C626,C627)+1,0)</f>
        <v>x1</v>
      </c>
      <c r="B627" s="24" t="str">
        <f>D627&amp;"x"&amp;TEXT(COUNTIF(D$5:D626,D627)+1,0)</f>
        <v>x1</v>
      </c>
      <c r="C627" s="25"/>
      <c r="D627" s="25"/>
      <c r="E627" s="130"/>
      <c r="F627" s="25"/>
      <c r="G627" s="188"/>
      <c r="H627" s="188"/>
      <c r="I627" s="188"/>
      <c r="J627" s="156"/>
      <c r="K627" s="130"/>
      <c r="L627" s="26"/>
      <c r="M627" s="281" t="str">
        <f t="shared" si="154"/>
        <v>0</v>
      </c>
      <c r="N627" s="26"/>
      <c r="O627" s="186" t="str">
        <f t="shared" si="155"/>
        <v>0</v>
      </c>
      <c r="P627" s="26"/>
      <c r="Q627" s="26"/>
      <c r="R627" s="270"/>
      <c r="S627" s="282" t="str">
        <f t="shared" si="156"/>
        <v/>
      </c>
      <c r="T627" s="153"/>
      <c r="U627" s="27"/>
      <c r="V627" s="27"/>
      <c r="W627" s="271"/>
      <c r="X627" s="27"/>
      <c r="Y627" s="279"/>
      <c r="Z627" s="275" t="str">
        <f t="shared" si="157"/>
        <v/>
      </c>
      <c r="AA627" s="276"/>
      <c r="AB627" s="276"/>
      <c r="AC627" s="276"/>
      <c r="AD627" s="276"/>
      <c r="AE627" s="276"/>
      <c r="AF627" s="277" t="str">
        <f t="shared" si="158"/>
        <v>NCX19J3</v>
      </c>
      <c r="AG627" s="277" t="str">
        <f t="shared" si="159"/>
        <v>NCX19J3</v>
      </c>
      <c r="AH627" s="277" t="str">
        <f t="shared" si="160"/>
        <v/>
      </c>
      <c r="AI627" s="277" t="str">
        <f t="shared" si="161"/>
        <v/>
      </c>
      <c r="AJ627" s="277" t="str">
        <f t="shared" si="162"/>
        <v/>
      </c>
      <c r="AK627" s="277" t="str">
        <f t="shared" si="163"/>
        <v/>
      </c>
      <c r="AL627" s="100"/>
      <c r="AT627" s="227" t="str">
        <f t="shared" si="164"/>
        <v/>
      </c>
      <c r="AU627" s="227" t="str">
        <f t="shared" si="165"/>
        <v/>
      </c>
      <c r="AW627" s="232">
        <f t="shared" si="166"/>
        <v>0</v>
      </c>
      <c r="AX627" s="232">
        <f t="shared" si="167"/>
        <v>0</v>
      </c>
      <c r="AY627" s="232">
        <f t="shared" si="168"/>
        <v>0</v>
      </c>
      <c r="AZ627" s="232">
        <f t="shared" si="169"/>
        <v>0</v>
      </c>
    </row>
    <row r="628" spans="1:52">
      <c r="A628" s="23" t="str">
        <f>C628&amp;"x"&amp;TEXT(COUNTIF(C$5:C627,C628)+1,0)</f>
        <v>x1</v>
      </c>
      <c r="B628" s="24" t="str">
        <f>D628&amp;"x"&amp;TEXT(COUNTIF(D$5:D627,D628)+1,0)</f>
        <v>x1</v>
      </c>
      <c r="C628" s="25"/>
      <c r="D628" s="25"/>
      <c r="E628" s="130"/>
      <c r="F628" s="25"/>
      <c r="G628" s="188"/>
      <c r="H628" s="188"/>
      <c r="I628" s="188"/>
      <c r="J628" s="156"/>
      <c r="K628" s="130"/>
      <c r="L628" s="26"/>
      <c r="M628" s="281" t="str">
        <f t="shared" si="154"/>
        <v>0</v>
      </c>
      <c r="N628" s="26"/>
      <c r="O628" s="186" t="str">
        <f t="shared" si="155"/>
        <v>0</v>
      </c>
      <c r="P628" s="26"/>
      <c r="Q628" s="26"/>
      <c r="R628" s="270"/>
      <c r="S628" s="282" t="str">
        <f t="shared" si="156"/>
        <v/>
      </c>
      <c r="T628" s="153"/>
      <c r="U628" s="27"/>
      <c r="V628" s="27"/>
      <c r="W628" s="271"/>
      <c r="X628" s="27"/>
      <c r="Y628" s="279"/>
      <c r="Z628" s="275" t="str">
        <f t="shared" si="157"/>
        <v/>
      </c>
      <c r="AA628" s="276"/>
      <c r="AB628" s="276"/>
      <c r="AC628" s="276"/>
      <c r="AD628" s="276"/>
      <c r="AE628" s="276"/>
      <c r="AF628" s="277" t="str">
        <f t="shared" si="158"/>
        <v>NCX19J3</v>
      </c>
      <c r="AG628" s="277" t="str">
        <f t="shared" si="159"/>
        <v>NCX19J3</v>
      </c>
      <c r="AH628" s="277" t="str">
        <f t="shared" si="160"/>
        <v/>
      </c>
      <c r="AI628" s="277" t="str">
        <f t="shared" si="161"/>
        <v/>
      </c>
      <c r="AJ628" s="277" t="str">
        <f t="shared" si="162"/>
        <v/>
      </c>
      <c r="AK628" s="277" t="str">
        <f t="shared" si="163"/>
        <v/>
      </c>
      <c r="AL628" s="100"/>
      <c r="AT628" s="227" t="str">
        <f t="shared" si="164"/>
        <v/>
      </c>
      <c r="AU628" s="227" t="str">
        <f t="shared" si="165"/>
        <v/>
      </c>
      <c r="AW628" s="232">
        <f t="shared" si="166"/>
        <v>0</v>
      </c>
      <c r="AX628" s="232">
        <f t="shared" si="167"/>
        <v>0</v>
      </c>
      <c r="AY628" s="232">
        <f t="shared" si="168"/>
        <v>0</v>
      </c>
      <c r="AZ628" s="232">
        <f t="shared" si="169"/>
        <v>0</v>
      </c>
    </row>
    <row r="629" spans="1:52">
      <c r="A629" s="23" t="str">
        <f>C629&amp;"x"&amp;TEXT(COUNTIF(C$5:C628,C629)+1,0)</f>
        <v>x1</v>
      </c>
      <c r="B629" s="24" t="str">
        <f>D629&amp;"x"&amp;TEXT(COUNTIF(D$5:D628,D629)+1,0)</f>
        <v>x1</v>
      </c>
      <c r="C629" s="25"/>
      <c r="D629" s="25"/>
      <c r="E629" s="130"/>
      <c r="F629" s="25"/>
      <c r="G629" s="188"/>
      <c r="H629" s="188"/>
      <c r="I629" s="188"/>
      <c r="J629" s="156"/>
      <c r="K629" s="130"/>
      <c r="L629" s="26"/>
      <c r="M629" s="281" t="str">
        <f t="shared" si="154"/>
        <v>0</v>
      </c>
      <c r="N629" s="26"/>
      <c r="O629" s="186" t="str">
        <f t="shared" si="155"/>
        <v>0</v>
      </c>
      <c r="P629" s="26"/>
      <c r="Q629" s="26"/>
      <c r="R629" s="270"/>
      <c r="S629" s="282" t="str">
        <f t="shared" si="156"/>
        <v/>
      </c>
      <c r="T629" s="153"/>
      <c r="U629" s="27"/>
      <c r="V629" s="27"/>
      <c r="W629" s="271"/>
      <c r="X629" s="27"/>
      <c r="Y629" s="279"/>
      <c r="Z629" s="275" t="str">
        <f t="shared" si="157"/>
        <v/>
      </c>
      <c r="AA629" s="276"/>
      <c r="AB629" s="276"/>
      <c r="AC629" s="276"/>
      <c r="AD629" s="276"/>
      <c r="AE629" s="276"/>
      <c r="AF629" s="277" t="str">
        <f t="shared" si="158"/>
        <v>NCX19J3</v>
      </c>
      <c r="AG629" s="277" t="str">
        <f t="shared" si="159"/>
        <v>NCX19J3</v>
      </c>
      <c r="AH629" s="277" t="str">
        <f t="shared" si="160"/>
        <v/>
      </c>
      <c r="AI629" s="277" t="str">
        <f t="shared" si="161"/>
        <v/>
      </c>
      <c r="AJ629" s="277" t="str">
        <f t="shared" si="162"/>
        <v/>
      </c>
      <c r="AK629" s="277" t="str">
        <f t="shared" si="163"/>
        <v/>
      </c>
      <c r="AL629" s="100"/>
      <c r="AT629" s="227" t="str">
        <f t="shared" si="164"/>
        <v/>
      </c>
      <c r="AU629" s="227" t="str">
        <f t="shared" si="165"/>
        <v/>
      </c>
      <c r="AW629" s="232">
        <f t="shared" si="166"/>
        <v>0</v>
      </c>
      <c r="AX629" s="232">
        <f t="shared" si="167"/>
        <v>0</v>
      </c>
      <c r="AY629" s="232">
        <f t="shared" si="168"/>
        <v>0</v>
      </c>
      <c r="AZ629" s="232">
        <f t="shared" si="169"/>
        <v>0</v>
      </c>
    </row>
    <row r="630" spans="1:52">
      <c r="A630" s="23" t="str">
        <f>C630&amp;"x"&amp;TEXT(COUNTIF(C$5:C629,C630)+1,0)</f>
        <v>x1</v>
      </c>
      <c r="B630" s="24" t="str">
        <f>D630&amp;"x"&amp;TEXT(COUNTIF(D$5:D629,D630)+1,0)</f>
        <v>x1</v>
      </c>
      <c r="C630" s="25"/>
      <c r="D630" s="25"/>
      <c r="E630" s="130"/>
      <c r="F630" s="25"/>
      <c r="G630" s="188"/>
      <c r="H630" s="188"/>
      <c r="I630" s="188"/>
      <c r="J630" s="156"/>
      <c r="K630" s="130"/>
      <c r="L630" s="26"/>
      <c r="M630" s="281" t="str">
        <f t="shared" si="154"/>
        <v>0</v>
      </c>
      <c r="N630" s="26"/>
      <c r="O630" s="186" t="str">
        <f t="shared" si="155"/>
        <v>0</v>
      </c>
      <c r="P630" s="26"/>
      <c r="Q630" s="26"/>
      <c r="R630" s="270"/>
      <c r="S630" s="282" t="str">
        <f t="shared" si="156"/>
        <v/>
      </c>
      <c r="T630" s="153"/>
      <c r="U630" s="27"/>
      <c r="V630" s="27"/>
      <c r="W630" s="271"/>
      <c r="X630" s="27"/>
      <c r="Y630" s="279"/>
      <c r="Z630" s="275" t="str">
        <f t="shared" si="157"/>
        <v/>
      </c>
      <c r="AA630" s="276"/>
      <c r="AB630" s="276"/>
      <c r="AC630" s="276"/>
      <c r="AD630" s="276"/>
      <c r="AE630" s="276"/>
      <c r="AF630" s="277" t="str">
        <f t="shared" si="158"/>
        <v>NCX19J3</v>
      </c>
      <c r="AG630" s="277" t="str">
        <f t="shared" si="159"/>
        <v>NCX19J3</v>
      </c>
      <c r="AH630" s="277" t="str">
        <f t="shared" si="160"/>
        <v/>
      </c>
      <c r="AI630" s="277" t="str">
        <f t="shared" si="161"/>
        <v/>
      </c>
      <c r="AJ630" s="277" t="str">
        <f t="shared" si="162"/>
        <v/>
      </c>
      <c r="AK630" s="277" t="str">
        <f t="shared" si="163"/>
        <v/>
      </c>
      <c r="AL630" s="100"/>
      <c r="AT630" s="227" t="str">
        <f t="shared" si="164"/>
        <v/>
      </c>
      <c r="AU630" s="227" t="str">
        <f t="shared" si="165"/>
        <v/>
      </c>
      <c r="AW630" s="232">
        <f t="shared" si="166"/>
        <v>0</v>
      </c>
      <c r="AX630" s="232">
        <f t="shared" si="167"/>
        <v>0</v>
      </c>
      <c r="AY630" s="232">
        <f t="shared" si="168"/>
        <v>0</v>
      </c>
      <c r="AZ630" s="232">
        <f t="shared" si="169"/>
        <v>0</v>
      </c>
    </row>
    <row r="631" spans="1:52">
      <c r="A631" s="23" t="str">
        <f>C631&amp;"x"&amp;TEXT(COUNTIF(C$5:C630,C631)+1,0)</f>
        <v>x1</v>
      </c>
      <c r="B631" s="24" t="str">
        <f>D631&amp;"x"&amp;TEXT(COUNTIF(D$5:D630,D631)+1,0)</f>
        <v>x1</v>
      </c>
      <c r="C631" s="25"/>
      <c r="D631" s="25"/>
      <c r="E631" s="130"/>
      <c r="F631" s="25"/>
      <c r="G631" s="188"/>
      <c r="H631" s="188"/>
      <c r="I631" s="188"/>
      <c r="J631" s="156"/>
      <c r="K631" s="130"/>
      <c r="L631" s="26"/>
      <c r="M631" s="281" t="str">
        <f t="shared" si="154"/>
        <v>0</v>
      </c>
      <c r="N631" s="26"/>
      <c r="O631" s="186" t="str">
        <f t="shared" si="155"/>
        <v>0</v>
      </c>
      <c r="P631" s="26"/>
      <c r="Q631" s="26"/>
      <c r="R631" s="270"/>
      <c r="S631" s="282" t="str">
        <f t="shared" si="156"/>
        <v/>
      </c>
      <c r="T631" s="153"/>
      <c r="U631" s="27"/>
      <c r="V631" s="27"/>
      <c r="W631" s="271"/>
      <c r="X631" s="27"/>
      <c r="Y631" s="279"/>
      <c r="Z631" s="275" t="str">
        <f t="shared" si="157"/>
        <v/>
      </c>
      <c r="AA631" s="276"/>
      <c r="AB631" s="276"/>
      <c r="AC631" s="276"/>
      <c r="AD631" s="276"/>
      <c r="AE631" s="276"/>
      <c r="AF631" s="277" t="str">
        <f t="shared" si="158"/>
        <v>NCX19J3</v>
      </c>
      <c r="AG631" s="277" t="str">
        <f t="shared" si="159"/>
        <v>NCX19J3</v>
      </c>
      <c r="AH631" s="277" t="str">
        <f t="shared" si="160"/>
        <v/>
      </c>
      <c r="AI631" s="277" t="str">
        <f t="shared" si="161"/>
        <v/>
      </c>
      <c r="AJ631" s="277" t="str">
        <f t="shared" si="162"/>
        <v/>
      </c>
      <c r="AK631" s="277" t="str">
        <f t="shared" si="163"/>
        <v/>
      </c>
      <c r="AL631" s="100"/>
      <c r="AT631" s="227" t="str">
        <f t="shared" si="164"/>
        <v/>
      </c>
      <c r="AU631" s="227" t="str">
        <f t="shared" si="165"/>
        <v/>
      </c>
      <c r="AW631" s="232">
        <f t="shared" si="166"/>
        <v>0</v>
      </c>
      <c r="AX631" s="232">
        <f t="shared" si="167"/>
        <v>0</v>
      </c>
      <c r="AY631" s="232">
        <f t="shared" si="168"/>
        <v>0</v>
      </c>
      <c r="AZ631" s="232">
        <f t="shared" si="169"/>
        <v>0</v>
      </c>
    </row>
    <row r="632" spans="1:52">
      <c r="A632" s="23" t="str">
        <f>C632&amp;"x"&amp;TEXT(COUNTIF(C$5:C631,C632)+1,0)</f>
        <v>x1</v>
      </c>
      <c r="B632" s="24" t="str">
        <f>D632&amp;"x"&amp;TEXT(COUNTIF(D$5:D631,D632)+1,0)</f>
        <v>x1</v>
      </c>
      <c r="C632" s="25"/>
      <c r="D632" s="25"/>
      <c r="E632" s="130"/>
      <c r="F632" s="25"/>
      <c r="G632" s="188"/>
      <c r="H632" s="188"/>
      <c r="I632" s="188"/>
      <c r="J632" s="156"/>
      <c r="K632" s="130"/>
      <c r="L632" s="26"/>
      <c r="M632" s="281" t="str">
        <f t="shared" si="154"/>
        <v>0</v>
      </c>
      <c r="N632" s="26"/>
      <c r="O632" s="186" t="str">
        <f t="shared" si="155"/>
        <v>0</v>
      </c>
      <c r="P632" s="26"/>
      <c r="Q632" s="26"/>
      <c r="R632" s="270"/>
      <c r="S632" s="282" t="str">
        <f t="shared" si="156"/>
        <v/>
      </c>
      <c r="T632" s="153"/>
      <c r="U632" s="27"/>
      <c r="V632" s="27"/>
      <c r="W632" s="271"/>
      <c r="X632" s="27"/>
      <c r="Y632" s="279"/>
      <c r="Z632" s="275" t="str">
        <f t="shared" si="157"/>
        <v/>
      </c>
      <c r="AA632" s="276"/>
      <c r="AB632" s="276"/>
      <c r="AC632" s="276"/>
      <c r="AD632" s="276"/>
      <c r="AE632" s="276"/>
      <c r="AF632" s="277" t="str">
        <f t="shared" si="158"/>
        <v>NCX19J3</v>
      </c>
      <c r="AG632" s="277" t="str">
        <f t="shared" si="159"/>
        <v>NCX19J3</v>
      </c>
      <c r="AH632" s="277" t="str">
        <f t="shared" si="160"/>
        <v/>
      </c>
      <c r="AI632" s="277" t="str">
        <f t="shared" si="161"/>
        <v/>
      </c>
      <c r="AJ632" s="277" t="str">
        <f t="shared" si="162"/>
        <v/>
      </c>
      <c r="AK632" s="277" t="str">
        <f t="shared" si="163"/>
        <v/>
      </c>
      <c r="AL632" s="100"/>
      <c r="AT632" s="227" t="str">
        <f t="shared" si="164"/>
        <v/>
      </c>
      <c r="AU632" s="227" t="str">
        <f t="shared" si="165"/>
        <v/>
      </c>
      <c r="AW632" s="232">
        <f t="shared" si="166"/>
        <v>0</v>
      </c>
      <c r="AX632" s="232">
        <f t="shared" si="167"/>
        <v>0</v>
      </c>
      <c r="AY632" s="232">
        <f t="shared" si="168"/>
        <v>0</v>
      </c>
      <c r="AZ632" s="232">
        <f t="shared" si="169"/>
        <v>0</v>
      </c>
    </row>
    <row r="633" spans="1:52">
      <c r="A633" s="23" t="str">
        <f>C633&amp;"x"&amp;TEXT(COUNTIF(C$5:C632,C633)+1,0)</f>
        <v>x1</v>
      </c>
      <c r="B633" s="24" t="str">
        <f>D633&amp;"x"&amp;TEXT(COUNTIF(D$5:D632,D633)+1,0)</f>
        <v>x1</v>
      </c>
      <c r="C633" s="25"/>
      <c r="D633" s="25"/>
      <c r="E633" s="130"/>
      <c r="F633" s="25"/>
      <c r="G633" s="188"/>
      <c r="H633" s="188"/>
      <c r="I633" s="188"/>
      <c r="J633" s="156"/>
      <c r="K633" s="130"/>
      <c r="L633" s="26"/>
      <c r="M633" s="281" t="str">
        <f t="shared" si="154"/>
        <v>0</v>
      </c>
      <c r="N633" s="26"/>
      <c r="O633" s="186" t="str">
        <f t="shared" si="155"/>
        <v>0</v>
      </c>
      <c r="P633" s="26"/>
      <c r="Q633" s="26"/>
      <c r="R633" s="270"/>
      <c r="S633" s="282" t="str">
        <f t="shared" si="156"/>
        <v/>
      </c>
      <c r="T633" s="153"/>
      <c r="U633" s="27"/>
      <c r="V633" s="27"/>
      <c r="W633" s="271"/>
      <c r="X633" s="27"/>
      <c r="Y633" s="279"/>
      <c r="Z633" s="275" t="str">
        <f t="shared" si="157"/>
        <v/>
      </c>
      <c r="AA633" s="276"/>
      <c r="AB633" s="276"/>
      <c r="AC633" s="276"/>
      <c r="AD633" s="276"/>
      <c r="AE633" s="276"/>
      <c r="AF633" s="277" t="str">
        <f t="shared" si="158"/>
        <v>NCX19J3</v>
      </c>
      <c r="AG633" s="277" t="str">
        <f t="shared" si="159"/>
        <v>NCX19J3</v>
      </c>
      <c r="AH633" s="277" t="str">
        <f t="shared" si="160"/>
        <v/>
      </c>
      <c r="AI633" s="277" t="str">
        <f t="shared" si="161"/>
        <v/>
      </c>
      <c r="AJ633" s="277" t="str">
        <f t="shared" si="162"/>
        <v/>
      </c>
      <c r="AK633" s="277" t="str">
        <f t="shared" si="163"/>
        <v/>
      </c>
      <c r="AL633" s="100"/>
      <c r="AT633" s="227" t="str">
        <f t="shared" si="164"/>
        <v/>
      </c>
      <c r="AU633" s="227" t="str">
        <f t="shared" si="165"/>
        <v/>
      </c>
      <c r="AW633" s="232">
        <f t="shared" si="166"/>
        <v>0</v>
      </c>
      <c r="AX633" s="232">
        <f t="shared" si="167"/>
        <v>0</v>
      </c>
      <c r="AY633" s="232">
        <f t="shared" si="168"/>
        <v>0</v>
      </c>
      <c r="AZ633" s="232">
        <f t="shared" si="169"/>
        <v>0</v>
      </c>
    </row>
    <row r="634" spans="1:52">
      <c r="A634" s="23" t="str">
        <f>C634&amp;"x"&amp;TEXT(COUNTIF(C$5:C633,C634)+1,0)</f>
        <v>x1</v>
      </c>
      <c r="B634" s="24" t="str">
        <f>D634&amp;"x"&amp;TEXT(COUNTIF(D$5:D633,D634)+1,0)</f>
        <v>x1</v>
      </c>
      <c r="C634" s="25"/>
      <c r="D634" s="25"/>
      <c r="E634" s="130"/>
      <c r="F634" s="25"/>
      <c r="G634" s="188"/>
      <c r="H634" s="188"/>
      <c r="I634" s="188"/>
      <c r="J634" s="156"/>
      <c r="K634" s="130"/>
      <c r="L634" s="26"/>
      <c r="M634" s="281" t="str">
        <f t="shared" si="154"/>
        <v>0</v>
      </c>
      <c r="N634" s="26"/>
      <c r="O634" s="186" t="str">
        <f t="shared" si="155"/>
        <v>0</v>
      </c>
      <c r="P634" s="26"/>
      <c r="Q634" s="26"/>
      <c r="R634" s="270"/>
      <c r="S634" s="282" t="str">
        <f t="shared" si="156"/>
        <v/>
      </c>
      <c r="T634" s="153"/>
      <c r="U634" s="27"/>
      <c r="V634" s="27"/>
      <c r="W634" s="271"/>
      <c r="X634" s="27"/>
      <c r="Y634" s="279"/>
      <c r="Z634" s="275" t="str">
        <f t="shared" si="157"/>
        <v/>
      </c>
      <c r="AA634" s="276"/>
      <c r="AB634" s="276"/>
      <c r="AC634" s="276"/>
      <c r="AD634" s="276"/>
      <c r="AE634" s="276"/>
      <c r="AF634" s="277" t="str">
        <f t="shared" si="158"/>
        <v>NCX19J3</v>
      </c>
      <c r="AG634" s="277" t="str">
        <f t="shared" si="159"/>
        <v>NCX19J3</v>
      </c>
      <c r="AH634" s="277" t="str">
        <f t="shared" si="160"/>
        <v/>
      </c>
      <c r="AI634" s="277" t="str">
        <f t="shared" si="161"/>
        <v/>
      </c>
      <c r="AJ634" s="277" t="str">
        <f t="shared" si="162"/>
        <v/>
      </c>
      <c r="AK634" s="277" t="str">
        <f t="shared" si="163"/>
        <v/>
      </c>
      <c r="AL634" s="100"/>
      <c r="AT634" s="227" t="str">
        <f t="shared" si="164"/>
        <v/>
      </c>
      <c r="AU634" s="227" t="str">
        <f t="shared" si="165"/>
        <v/>
      </c>
      <c r="AW634" s="232">
        <f t="shared" si="166"/>
        <v>0</v>
      </c>
      <c r="AX634" s="232">
        <f t="shared" si="167"/>
        <v>0</v>
      </c>
      <c r="AY634" s="232">
        <f t="shared" si="168"/>
        <v>0</v>
      </c>
      <c r="AZ634" s="232">
        <f t="shared" si="169"/>
        <v>0</v>
      </c>
    </row>
    <row r="635" spans="1:52">
      <c r="A635" s="23" t="str">
        <f>C635&amp;"x"&amp;TEXT(COUNTIF(C$5:C634,C635)+1,0)</f>
        <v>x1</v>
      </c>
      <c r="B635" s="24" t="str">
        <f>D635&amp;"x"&amp;TEXT(COUNTIF(D$5:D634,D635)+1,0)</f>
        <v>x1</v>
      </c>
      <c r="C635" s="25"/>
      <c r="D635" s="25"/>
      <c r="E635" s="130"/>
      <c r="F635" s="25"/>
      <c r="G635" s="188"/>
      <c r="H635" s="188"/>
      <c r="I635" s="188"/>
      <c r="J635" s="156"/>
      <c r="K635" s="130"/>
      <c r="L635" s="26"/>
      <c r="M635" s="281" t="str">
        <f t="shared" si="154"/>
        <v>0</v>
      </c>
      <c r="N635" s="26"/>
      <c r="O635" s="186" t="str">
        <f t="shared" si="155"/>
        <v>0</v>
      </c>
      <c r="P635" s="26"/>
      <c r="Q635" s="26"/>
      <c r="R635" s="270"/>
      <c r="S635" s="282" t="str">
        <f t="shared" si="156"/>
        <v/>
      </c>
      <c r="T635" s="153"/>
      <c r="U635" s="27"/>
      <c r="V635" s="27"/>
      <c r="W635" s="271"/>
      <c r="X635" s="27"/>
      <c r="Y635" s="279"/>
      <c r="Z635" s="275" t="str">
        <f t="shared" si="157"/>
        <v/>
      </c>
      <c r="AA635" s="276"/>
      <c r="AB635" s="276"/>
      <c r="AC635" s="276"/>
      <c r="AD635" s="276"/>
      <c r="AE635" s="276"/>
      <c r="AF635" s="277" t="str">
        <f t="shared" si="158"/>
        <v>NCX19J3</v>
      </c>
      <c r="AG635" s="277" t="str">
        <f t="shared" si="159"/>
        <v>NCX19J3</v>
      </c>
      <c r="AH635" s="277" t="str">
        <f t="shared" si="160"/>
        <v/>
      </c>
      <c r="AI635" s="277" t="str">
        <f t="shared" si="161"/>
        <v/>
      </c>
      <c r="AJ635" s="277" t="str">
        <f t="shared" si="162"/>
        <v/>
      </c>
      <c r="AK635" s="277" t="str">
        <f t="shared" si="163"/>
        <v/>
      </c>
      <c r="AL635" s="100"/>
      <c r="AT635" s="227" t="str">
        <f t="shared" si="164"/>
        <v/>
      </c>
      <c r="AU635" s="227" t="str">
        <f t="shared" si="165"/>
        <v/>
      </c>
      <c r="AW635" s="232">
        <f t="shared" si="166"/>
        <v>0</v>
      </c>
      <c r="AX635" s="232">
        <f t="shared" si="167"/>
        <v>0</v>
      </c>
      <c r="AY635" s="232">
        <f t="shared" si="168"/>
        <v>0</v>
      </c>
      <c r="AZ635" s="232">
        <f t="shared" si="169"/>
        <v>0</v>
      </c>
    </row>
    <row r="636" spans="1:52">
      <c r="A636" s="23" t="str">
        <f>C636&amp;"x"&amp;TEXT(COUNTIF(C$5:C635,C636)+1,0)</f>
        <v>x1</v>
      </c>
      <c r="B636" s="24" t="str">
        <f>D636&amp;"x"&amp;TEXT(COUNTIF(D$5:D635,D636)+1,0)</f>
        <v>x1</v>
      </c>
      <c r="C636" s="25"/>
      <c r="D636" s="25"/>
      <c r="E636" s="130"/>
      <c r="F636" s="25"/>
      <c r="G636" s="188"/>
      <c r="H636" s="188"/>
      <c r="I636" s="188"/>
      <c r="J636" s="156"/>
      <c r="K636" s="130"/>
      <c r="L636" s="26"/>
      <c r="M636" s="281" t="str">
        <f t="shared" si="154"/>
        <v>0</v>
      </c>
      <c r="N636" s="26"/>
      <c r="O636" s="186" t="str">
        <f t="shared" si="155"/>
        <v>0</v>
      </c>
      <c r="P636" s="26"/>
      <c r="Q636" s="26"/>
      <c r="R636" s="270"/>
      <c r="S636" s="282" t="str">
        <f t="shared" si="156"/>
        <v/>
      </c>
      <c r="T636" s="153"/>
      <c r="U636" s="27"/>
      <c r="V636" s="27"/>
      <c r="W636" s="271"/>
      <c r="X636" s="27"/>
      <c r="Y636" s="279"/>
      <c r="Z636" s="275" t="str">
        <f t="shared" si="157"/>
        <v/>
      </c>
      <c r="AA636" s="276"/>
      <c r="AB636" s="276"/>
      <c r="AC636" s="276"/>
      <c r="AD636" s="276"/>
      <c r="AE636" s="276"/>
      <c r="AF636" s="277" t="str">
        <f t="shared" si="158"/>
        <v>NCX19J3</v>
      </c>
      <c r="AG636" s="277" t="str">
        <f t="shared" si="159"/>
        <v>NCX19J3</v>
      </c>
      <c r="AH636" s="277" t="str">
        <f t="shared" si="160"/>
        <v/>
      </c>
      <c r="AI636" s="277" t="str">
        <f t="shared" si="161"/>
        <v/>
      </c>
      <c r="AJ636" s="277" t="str">
        <f t="shared" si="162"/>
        <v/>
      </c>
      <c r="AK636" s="277" t="str">
        <f t="shared" si="163"/>
        <v/>
      </c>
      <c r="AL636" s="100"/>
      <c r="AT636" s="227" t="str">
        <f t="shared" si="164"/>
        <v/>
      </c>
      <c r="AU636" s="227" t="str">
        <f t="shared" si="165"/>
        <v/>
      </c>
      <c r="AW636" s="232">
        <f t="shared" si="166"/>
        <v>0</v>
      </c>
      <c r="AX636" s="232">
        <f t="shared" si="167"/>
        <v>0</v>
      </c>
      <c r="AY636" s="232">
        <f t="shared" si="168"/>
        <v>0</v>
      </c>
      <c r="AZ636" s="232">
        <f t="shared" si="169"/>
        <v>0</v>
      </c>
    </row>
    <row r="637" spans="1:52">
      <c r="A637" s="23" t="str">
        <f>C637&amp;"x"&amp;TEXT(COUNTIF(C$5:C636,C637)+1,0)</f>
        <v>x1</v>
      </c>
      <c r="B637" s="24" t="str">
        <f>D637&amp;"x"&amp;TEXT(COUNTIF(D$5:D636,D637)+1,0)</f>
        <v>x1</v>
      </c>
      <c r="C637" s="25"/>
      <c r="D637" s="25"/>
      <c r="E637" s="130"/>
      <c r="F637" s="25"/>
      <c r="G637" s="188"/>
      <c r="H637" s="188"/>
      <c r="I637" s="188"/>
      <c r="J637" s="156"/>
      <c r="K637" s="130"/>
      <c r="L637" s="26"/>
      <c r="M637" s="281" t="str">
        <f t="shared" si="154"/>
        <v>0</v>
      </c>
      <c r="N637" s="26"/>
      <c r="O637" s="186" t="str">
        <f t="shared" si="155"/>
        <v>0</v>
      </c>
      <c r="P637" s="26"/>
      <c r="Q637" s="26"/>
      <c r="R637" s="270"/>
      <c r="S637" s="282" t="str">
        <f t="shared" si="156"/>
        <v/>
      </c>
      <c r="T637" s="153"/>
      <c r="U637" s="27"/>
      <c r="V637" s="27"/>
      <c r="W637" s="271"/>
      <c r="X637" s="27"/>
      <c r="Y637" s="279"/>
      <c r="Z637" s="275" t="str">
        <f t="shared" si="157"/>
        <v/>
      </c>
      <c r="AA637" s="276"/>
      <c r="AB637" s="276"/>
      <c r="AC637" s="276"/>
      <c r="AD637" s="276"/>
      <c r="AE637" s="276"/>
      <c r="AF637" s="277" t="str">
        <f t="shared" si="158"/>
        <v>NCX19J3</v>
      </c>
      <c r="AG637" s="277" t="str">
        <f t="shared" si="159"/>
        <v>NCX19J3</v>
      </c>
      <c r="AH637" s="277" t="str">
        <f t="shared" si="160"/>
        <v/>
      </c>
      <c r="AI637" s="277" t="str">
        <f t="shared" si="161"/>
        <v/>
      </c>
      <c r="AJ637" s="277" t="str">
        <f t="shared" si="162"/>
        <v/>
      </c>
      <c r="AK637" s="277" t="str">
        <f t="shared" si="163"/>
        <v/>
      </c>
      <c r="AL637" s="100"/>
      <c r="AT637" s="227" t="str">
        <f t="shared" si="164"/>
        <v/>
      </c>
      <c r="AU637" s="227" t="str">
        <f t="shared" si="165"/>
        <v/>
      </c>
      <c r="AW637" s="232">
        <f t="shared" si="166"/>
        <v>0</v>
      </c>
      <c r="AX637" s="232">
        <f t="shared" si="167"/>
        <v>0</v>
      </c>
      <c r="AY637" s="232">
        <f t="shared" si="168"/>
        <v>0</v>
      </c>
      <c r="AZ637" s="232">
        <f t="shared" si="169"/>
        <v>0</v>
      </c>
    </row>
    <row r="638" spans="1:52">
      <c r="A638" s="23" t="str">
        <f>C638&amp;"x"&amp;TEXT(COUNTIF(C$5:C637,C638)+1,0)</f>
        <v>x1</v>
      </c>
      <c r="B638" s="24" t="str">
        <f>D638&amp;"x"&amp;TEXT(COUNTIF(D$5:D637,D638)+1,0)</f>
        <v>x1</v>
      </c>
      <c r="C638" s="25"/>
      <c r="D638" s="25"/>
      <c r="E638" s="130"/>
      <c r="F638" s="25"/>
      <c r="G638" s="188"/>
      <c r="H638" s="188"/>
      <c r="I638" s="188"/>
      <c r="J638" s="156"/>
      <c r="K638" s="130"/>
      <c r="L638" s="26"/>
      <c r="M638" s="281" t="str">
        <f t="shared" si="154"/>
        <v>0</v>
      </c>
      <c r="N638" s="26"/>
      <c r="O638" s="186" t="str">
        <f t="shared" si="155"/>
        <v>0</v>
      </c>
      <c r="P638" s="26"/>
      <c r="Q638" s="26"/>
      <c r="R638" s="270"/>
      <c r="S638" s="282" t="str">
        <f t="shared" si="156"/>
        <v/>
      </c>
      <c r="T638" s="153"/>
      <c r="U638" s="27"/>
      <c r="V638" s="27"/>
      <c r="W638" s="271"/>
      <c r="X638" s="27"/>
      <c r="Y638" s="279"/>
      <c r="Z638" s="275" t="str">
        <f t="shared" si="157"/>
        <v/>
      </c>
      <c r="AA638" s="276"/>
      <c r="AB638" s="276"/>
      <c r="AC638" s="276"/>
      <c r="AD638" s="276"/>
      <c r="AE638" s="276"/>
      <c r="AF638" s="277" t="str">
        <f t="shared" si="158"/>
        <v>NCX19J3</v>
      </c>
      <c r="AG638" s="277" t="str">
        <f t="shared" si="159"/>
        <v>NCX19J3</v>
      </c>
      <c r="AH638" s="277" t="str">
        <f t="shared" si="160"/>
        <v/>
      </c>
      <c r="AI638" s="277" t="str">
        <f t="shared" si="161"/>
        <v/>
      </c>
      <c r="AJ638" s="277" t="str">
        <f t="shared" si="162"/>
        <v/>
      </c>
      <c r="AK638" s="277" t="str">
        <f t="shared" si="163"/>
        <v/>
      </c>
      <c r="AL638" s="100"/>
      <c r="AT638" s="227" t="str">
        <f t="shared" si="164"/>
        <v/>
      </c>
      <c r="AU638" s="227" t="str">
        <f t="shared" si="165"/>
        <v/>
      </c>
      <c r="AW638" s="232">
        <f t="shared" si="166"/>
        <v>0</v>
      </c>
      <c r="AX638" s="232">
        <f t="shared" si="167"/>
        <v>0</v>
      </c>
      <c r="AY638" s="232">
        <f t="shared" si="168"/>
        <v>0</v>
      </c>
      <c r="AZ638" s="232">
        <f t="shared" si="169"/>
        <v>0</v>
      </c>
    </row>
    <row r="639" spans="1:52">
      <c r="A639" s="23" t="str">
        <f>C639&amp;"x"&amp;TEXT(COUNTIF(C$5:C638,C639)+1,0)</f>
        <v>x1</v>
      </c>
      <c r="B639" s="24" t="str">
        <f>D639&amp;"x"&amp;TEXT(COUNTIF(D$5:D638,D639)+1,0)</f>
        <v>x1</v>
      </c>
      <c r="C639" s="25"/>
      <c r="D639" s="25"/>
      <c r="E639" s="130"/>
      <c r="F639" s="25"/>
      <c r="G639" s="188"/>
      <c r="H639" s="188"/>
      <c r="I639" s="188"/>
      <c r="J639" s="156"/>
      <c r="K639" s="130"/>
      <c r="L639" s="26"/>
      <c r="M639" s="281" t="str">
        <f t="shared" si="154"/>
        <v>0</v>
      </c>
      <c r="N639" s="26"/>
      <c r="O639" s="186" t="str">
        <f t="shared" si="155"/>
        <v>0</v>
      </c>
      <c r="P639" s="26"/>
      <c r="Q639" s="26"/>
      <c r="R639" s="270"/>
      <c r="S639" s="282" t="str">
        <f t="shared" si="156"/>
        <v/>
      </c>
      <c r="T639" s="153"/>
      <c r="U639" s="27"/>
      <c r="V639" s="27"/>
      <c r="W639" s="271"/>
      <c r="X639" s="27"/>
      <c r="Y639" s="279"/>
      <c r="Z639" s="275" t="str">
        <f t="shared" si="157"/>
        <v/>
      </c>
      <c r="AA639" s="276"/>
      <c r="AB639" s="276"/>
      <c r="AC639" s="276"/>
      <c r="AD639" s="276"/>
      <c r="AE639" s="276"/>
      <c r="AF639" s="277" t="str">
        <f t="shared" si="158"/>
        <v>NCX19J3</v>
      </c>
      <c r="AG639" s="277" t="str">
        <f t="shared" si="159"/>
        <v>NCX19J3</v>
      </c>
      <c r="AH639" s="277" t="str">
        <f t="shared" si="160"/>
        <v/>
      </c>
      <c r="AI639" s="277" t="str">
        <f t="shared" si="161"/>
        <v/>
      </c>
      <c r="AJ639" s="277" t="str">
        <f t="shared" si="162"/>
        <v/>
      </c>
      <c r="AK639" s="277" t="str">
        <f t="shared" si="163"/>
        <v/>
      </c>
      <c r="AL639" s="100"/>
      <c r="AT639" s="227" t="str">
        <f t="shared" si="164"/>
        <v/>
      </c>
      <c r="AU639" s="227" t="str">
        <f t="shared" si="165"/>
        <v/>
      </c>
      <c r="AW639" s="232">
        <f t="shared" si="166"/>
        <v>0</v>
      </c>
      <c r="AX639" s="232">
        <f t="shared" si="167"/>
        <v>0</v>
      </c>
      <c r="AY639" s="232">
        <f t="shared" si="168"/>
        <v>0</v>
      </c>
      <c r="AZ639" s="232">
        <f t="shared" si="169"/>
        <v>0</v>
      </c>
    </row>
    <row r="640" spans="1:52">
      <c r="A640" s="23" t="str">
        <f>C640&amp;"x"&amp;TEXT(COUNTIF(C$5:C639,C640)+1,0)</f>
        <v>x1</v>
      </c>
      <c r="B640" s="24" t="str">
        <f>D640&amp;"x"&amp;TEXT(COUNTIF(D$5:D639,D640)+1,0)</f>
        <v>x1</v>
      </c>
      <c r="C640" s="25"/>
      <c r="D640" s="25"/>
      <c r="E640" s="130"/>
      <c r="F640" s="25"/>
      <c r="G640" s="188"/>
      <c r="H640" s="188"/>
      <c r="I640" s="188"/>
      <c r="J640" s="156"/>
      <c r="K640" s="130"/>
      <c r="L640" s="26"/>
      <c r="M640" s="281" t="str">
        <f t="shared" si="154"/>
        <v>0</v>
      </c>
      <c r="N640" s="26"/>
      <c r="O640" s="186" t="str">
        <f t="shared" si="155"/>
        <v>0</v>
      </c>
      <c r="P640" s="26"/>
      <c r="Q640" s="26"/>
      <c r="R640" s="270"/>
      <c r="S640" s="282" t="str">
        <f t="shared" si="156"/>
        <v/>
      </c>
      <c r="T640" s="153"/>
      <c r="U640" s="27"/>
      <c r="V640" s="27"/>
      <c r="W640" s="271"/>
      <c r="X640" s="27"/>
      <c r="Y640" s="279"/>
      <c r="Z640" s="275" t="str">
        <f t="shared" si="157"/>
        <v/>
      </c>
      <c r="AA640" s="276"/>
      <c r="AB640" s="276"/>
      <c r="AC640" s="276"/>
      <c r="AD640" s="276"/>
      <c r="AE640" s="276"/>
      <c r="AF640" s="277" t="str">
        <f t="shared" si="158"/>
        <v>NCX19J3</v>
      </c>
      <c r="AG640" s="277" t="str">
        <f t="shared" si="159"/>
        <v>NCX19J3</v>
      </c>
      <c r="AH640" s="277" t="str">
        <f t="shared" si="160"/>
        <v/>
      </c>
      <c r="AI640" s="277" t="str">
        <f t="shared" si="161"/>
        <v/>
      </c>
      <c r="AJ640" s="277" t="str">
        <f t="shared" si="162"/>
        <v/>
      </c>
      <c r="AK640" s="277" t="str">
        <f t="shared" si="163"/>
        <v/>
      </c>
      <c r="AL640" s="100"/>
      <c r="AT640" s="227" t="str">
        <f t="shared" si="164"/>
        <v/>
      </c>
      <c r="AU640" s="227" t="str">
        <f t="shared" si="165"/>
        <v/>
      </c>
      <c r="AW640" s="232">
        <f t="shared" si="166"/>
        <v>0</v>
      </c>
      <c r="AX640" s="232">
        <f t="shared" si="167"/>
        <v>0</v>
      </c>
      <c r="AY640" s="232">
        <f t="shared" si="168"/>
        <v>0</v>
      </c>
      <c r="AZ640" s="232">
        <f t="shared" si="169"/>
        <v>0</v>
      </c>
    </row>
    <row r="641" spans="1:52">
      <c r="A641" s="23" t="str">
        <f>C641&amp;"x"&amp;TEXT(COUNTIF(C$5:C640,C641)+1,0)</f>
        <v>x1</v>
      </c>
      <c r="B641" s="24" t="str">
        <f>D641&amp;"x"&amp;TEXT(COUNTIF(D$5:D640,D641)+1,0)</f>
        <v>x1</v>
      </c>
      <c r="C641" s="25"/>
      <c r="D641" s="25"/>
      <c r="E641" s="130"/>
      <c r="F641" s="25"/>
      <c r="G641" s="188"/>
      <c r="H641" s="188"/>
      <c r="I641" s="188"/>
      <c r="J641" s="156"/>
      <c r="K641" s="130"/>
      <c r="L641" s="26"/>
      <c r="M641" s="281" t="str">
        <f t="shared" si="154"/>
        <v>0</v>
      </c>
      <c r="N641" s="26"/>
      <c r="O641" s="186" t="str">
        <f t="shared" si="155"/>
        <v>0</v>
      </c>
      <c r="P641" s="26"/>
      <c r="Q641" s="26"/>
      <c r="R641" s="270"/>
      <c r="S641" s="282" t="str">
        <f t="shared" si="156"/>
        <v/>
      </c>
      <c r="T641" s="153"/>
      <c r="U641" s="27"/>
      <c r="V641" s="27"/>
      <c r="W641" s="271"/>
      <c r="X641" s="27"/>
      <c r="Y641" s="279"/>
      <c r="Z641" s="275" t="str">
        <f t="shared" si="157"/>
        <v/>
      </c>
      <c r="AA641" s="276"/>
      <c r="AB641" s="276"/>
      <c r="AC641" s="276"/>
      <c r="AD641" s="276"/>
      <c r="AE641" s="276"/>
      <c r="AF641" s="277" t="str">
        <f t="shared" si="158"/>
        <v>NCX19J3</v>
      </c>
      <c r="AG641" s="277" t="str">
        <f t="shared" si="159"/>
        <v>NCX19J3</v>
      </c>
      <c r="AH641" s="277" t="str">
        <f t="shared" si="160"/>
        <v/>
      </c>
      <c r="AI641" s="277" t="str">
        <f t="shared" si="161"/>
        <v/>
      </c>
      <c r="AJ641" s="277" t="str">
        <f t="shared" si="162"/>
        <v/>
      </c>
      <c r="AK641" s="277" t="str">
        <f t="shared" si="163"/>
        <v/>
      </c>
      <c r="AL641" s="100"/>
      <c r="AT641" s="227" t="str">
        <f t="shared" si="164"/>
        <v/>
      </c>
      <c r="AU641" s="227" t="str">
        <f t="shared" si="165"/>
        <v/>
      </c>
      <c r="AW641" s="232">
        <f t="shared" si="166"/>
        <v>0</v>
      </c>
      <c r="AX641" s="232">
        <f t="shared" si="167"/>
        <v>0</v>
      </c>
      <c r="AY641" s="232">
        <f t="shared" si="168"/>
        <v>0</v>
      </c>
      <c r="AZ641" s="232">
        <f t="shared" si="169"/>
        <v>0</v>
      </c>
    </row>
    <row r="642" spans="1:52">
      <c r="A642" s="23" t="str">
        <f>C642&amp;"x"&amp;TEXT(COUNTIF(C$5:C641,C642)+1,0)</f>
        <v>x1</v>
      </c>
      <c r="B642" s="24" t="str">
        <f>D642&amp;"x"&amp;TEXT(COUNTIF(D$5:D641,D642)+1,0)</f>
        <v>x1</v>
      </c>
      <c r="C642" s="25"/>
      <c r="D642" s="25"/>
      <c r="E642" s="130"/>
      <c r="F642" s="25"/>
      <c r="G642" s="188"/>
      <c r="H642" s="188"/>
      <c r="I642" s="188"/>
      <c r="J642" s="156"/>
      <c r="K642" s="130"/>
      <c r="L642" s="26"/>
      <c r="M642" s="281" t="str">
        <f t="shared" si="154"/>
        <v>0</v>
      </c>
      <c r="N642" s="26"/>
      <c r="O642" s="186" t="str">
        <f t="shared" si="155"/>
        <v>0</v>
      </c>
      <c r="P642" s="26"/>
      <c r="Q642" s="26"/>
      <c r="R642" s="270"/>
      <c r="S642" s="282" t="str">
        <f t="shared" si="156"/>
        <v/>
      </c>
      <c r="T642" s="153"/>
      <c r="U642" s="27"/>
      <c r="V642" s="27"/>
      <c r="W642" s="271"/>
      <c r="X642" s="27"/>
      <c r="Y642" s="279"/>
      <c r="Z642" s="275" t="str">
        <f t="shared" si="157"/>
        <v/>
      </c>
      <c r="AA642" s="276"/>
      <c r="AB642" s="276"/>
      <c r="AC642" s="276"/>
      <c r="AD642" s="276"/>
      <c r="AE642" s="276"/>
      <c r="AF642" s="277" t="str">
        <f t="shared" si="158"/>
        <v>NCX19J3</v>
      </c>
      <c r="AG642" s="277" t="str">
        <f t="shared" si="159"/>
        <v>NCX19J3</v>
      </c>
      <c r="AH642" s="277" t="str">
        <f t="shared" si="160"/>
        <v/>
      </c>
      <c r="AI642" s="277" t="str">
        <f t="shared" si="161"/>
        <v/>
      </c>
      <c r="AJ642" s="277" t="str">
        <f t="shared" si="162"/>
        <v/>
      </c>
      <c r="AK642" s="277" t="str">
        <f t="shared" si="163"/>
        <v/>
      </c>
      <c r="AL642" s="100"/>
      <c r="AT642" s="227" t="str">
        <f t="shared" si="164"/>
        <v/>
      </c>
      <c r="AU642" s="227" t="str">
        <f t="shared" si="165"/>
        <v/>
      </c>
      <c r="AW642" s="232">
        <f t="shared" si="166"/>
        <v>0</v>
      </c>
      <c r="AX642" s="232">
        <f t="shared" si="167"/>
        <v>0</v>
      </c>
      <c r="AY642" s="232">
        <f t="shared" si="168"/>
        <v>0</v>
      </c>
      <c r="AZ642" s="232">
        <f t="shared" si="169"/>
        <v>0</v>
      </c>
    </row>
    <row r="643" spans="1:52">
      <c r="A643" s="23" t="str">
        <f>C643&amp;"x"&amp;TEXT(COUNTIF(C$5:C642,C643)+1,0)</f>
        <v>x1</v>
      </c>
      <c r="B643" s="24" t="str">
        <f>D643&amp;"x"&amp;TEXT(COUNTIF(D$5:D642,D643)+1,0)</f>
        <v>x1</v>
      </c>
      <c r="C643" s="25"/>
      <c r="D643" s="25"/>
      <c r="E643" s="130"/>
      <c r="F643" s="25"/>
      <c r="G643" s="188"/>
      <c r="H643" s="188"/>
      <c r="I643" s="188"/>
      <c r="J643" s="156"/>
      <c r="K643" s="130"/>
      <c r="L643" s="26"/>
      <c r="M643" s="281" t="str">
        <f t="shared" si="154"/>
        <v>0</v>
      </c>
      <c r="N643" s="26"/>
      <c r="O643" s="186" t="str">
        <f t="shared" si="155"/>
        <v>0</v>
      </c>
      <c r="P643" s="26"/>
      <c r="Q643" s="26"/>
      <c r="R643" s="270"/>
      <c r="S643" s="282" t="str">
        <f t="shared" si="156"/>
        <v/>
      </c>
      <c r="T643" s="153"/>
      <c r="U643" s="27"/>
      <c r="V643" s="27"/>
      <c r="W643" s="271"/>
      <c r="X643" s="27"/>
      <c r="Y643" s="279"/>
      <c r="Z643" s="275" t="str">
        <f t="shared" si="157"/>
        <v/>
      </c>
      <c r="AA643" s="276"/>
      <c r="AB643" s="276"/>
      <c r="AC643" s="276"/>
      <c r="AD643" s="276"/>
      <c r="AE643" s="276"/>
      <c r="AF643" s="277" t="str">
        <f t="shared" si="158"/>
        <v>NCX19J3</v>
      </c>
      <c r="AG643" s="277" t="str">
        <f t="shared" si="159"/>
        <v>NCX19J3</v>
      </c>
      <c r="AH643" s="277" t="str">
        <f t="shared" si="160"/>
        <v/>
      </c>
      <c r="AI643" s="277" t="str">
        <f t="shared" si="161"/>
        <v/>
      </c>
      <c r="AJ643" s="277" t="str">
        <f t="shared" si="162"/>
        <v/>
      </c>
      <c r="AK643" s="277" t="str">
        <f t="shared" si="163"/>
        <v/>
      </c>
      <c r="AL643" s="100"/>
      <c r="AT643" s="227" t="str">
        <f t="shared" si="164"/>
        <v/>
      </c>
      <c r="AU643" s="227" t="str">
        <f t="shared" si="165"/>
        <v/>
      </c>
      <c r="AW643" s="232">
        <f t="shared" si="166"/>
        <v>0</v>
      </c>
      <c r="AX643" s="232">
        <f t="shared" si="167"/>
        <v>0</v>
      </c>
      <c r="AY643" s="232">
        <f t="shared" si="168"/>
        <v>0</v>
      </c>
      <c r="AZ643" s="232">
        <f t="shared" si="169"/>
        <v>0</v>
      </c>
    </row>
    <row r="644" spans="1:52">
      <c r="A644" s="23" t="str">
        <f>C644&amp;"x"&amp;TEXT(COUNTIF(C$5:C643,C644)+1,0)</f>
        <v>x1</v>
      </c>
      <c r="B644" s="24" t="str">
        <f>D644&amp;"x"&amp;TEXT(COUNTIF(D$5:D643,D644)+1,0)</f>
        <v>x1</v>
      </c>
      <c r="C644" s="25"/>
      <c r="D644" s="25"/>
      <c r="E644" s="130"/>
      <c r="F644" s="25"/>
      <c r="G644" s="188"/>
      <c r="H644" s="188"/>
      <c r="I644" s="188"/>
      <c r="J644" s="156"/>
      <c r="K644" s="130"/>
      <c r="L644" s="26"/>
      <c r="M644" s="281" t="str">
        <f t="shared" si="154"/>
        <v>0</v>
      </c>
      <c r="N644" s="26"/>
      <c r="O644" s="186" t="str">
        <f t="shared" si="155"/>
        <v>0</v>
      </c>
      <c r="P644" s="26"/>
      <c r="Q644" s="26"/>
      <c r="R644" s="270"/>
      <c r="S644" s="282" t="str">
        <f t="shared" si="156"/>
        <v/>
      </c>
      <c r="T644" s="153"/>
      <c r="U644" s="27"/>
      <c r="V644" s="27"/>
      <c r="W644" s="271"/>
      <c r="X644" s="27"/>
      <c r="Y644" s="279"/>
      <c r="Z644" s="275" t="str">
        <f t="shared" si="157"/>
        <v/>
      </c>
      <c r="AA644" s="276"/>
      <c r="AB644" s="276"/>
      <c r="AC644" s="276"/>
      <c r="AD644" s="276"/>
      <c r="AE644" s="276"/>
      <c r="AF644" s="277" t="str">
        <f t="shared" si="158"/>
        <v>NCX19J3</v>
      </c>
      <c r="AG644" s="277" t="str">
        <f t="shared" si="159"/>
        <v>NCX19J3</v>
      </c>
      <c r="AH644" s="277" t="str">
        <f t="shared" si="160"/>
        <v/>
      </c>
      <c r="AI644" s="277" t="str">
        <f t="shared" si="161"/>
        <v/>
      </c>
      <c r="AJ644" s="277" t="str">
        <f t="shared" si="162"/>
        <v/>
      </c>
      <c r="AK644" s="277" t="str">
        <f t="shared" si="163"/>
        <v/>
      </c>
      <c r="AL644" s="100"/>
      <c r="AT644" s="227" t="str">
        <f t="shared" si="164"/>
        <v/>
      </c>
      <c r="AU644" s="227" t="str">
        <f t="shared" si="165"/>
        <v/>
      </c>
      <c r="AW644" s="232">
        <f t="shared" si="166"/>
        <v>0</v>
      </c>
      <c r="AX644" s="232">
        <f t="shared" si="167"/>
        <v>0</v>
      </c>
      <c r="AY644" s="232">
        <f t="shared" si="168"/>
        <v>0</v>
      </c>
      <c r="AZ644" s="232">
        <f t="shared" si="169"/>
        <v>0</v>
      </c>
    </row>
    <row r="645" spans="1:52">
      <c r="A645" s="23" t="str">
        <f>C645&amp;"x"&amp;TEXT(COUNTIF(C$5:C644,C645)+1,0)</f>
        <v>x1</v>
      </c>
      <c r="B645" s="24" t="str">
        <f>D645&amp;"x"&amp;TEXT(COUNTIF(D$5:D644,D645)+1,0)</f>
        <v>x1</v>
      </c>
      <c r="C645" s="25"/>
      <c r="D645" s="25"/>
      <c r="E645" s="130"/>
      <c r="F645" s="25"/>
      <c r="G645" s="188"/>
      <c r="H645" s="188"/>
      <c r="I645" s="188"/>
      <c r="J645" s="156"/>
      <c r="K645" s="130"/>
      <c r="L645" s="26"/>
      <c r="M645" s="281" t="str">
        <f t="shared" ref="M645:M708" si="170">LEFT(L645&amp;"0",1)</f>
        <v>0</v>
      </c>
      <c r="N645" s="26"/>
      <c r="O645" s="186" t="str">
        <f t="shared" ref="O645:O708" si="171">LEFT(N645&amp;"0",1)</f>
        <v>0</v>
      </c>
      <c r="P645" s="26"/>
      <c r="Q645" s="26"/>
      <c r="R645" s="270"/>
      <c r="S645" s="282" t="str">
        <f t="shared" ref="S645:S708" si="172">IF(C645=0,"",C645)</f>
        <v/>
      </c>
      <c r="T645" s="153"/>
      <c r="U645" s="27"/>
      <c r="V645" s="27"/>
      <c r="W645" s="271"/>
      <c r="X645" s="27"/>
      <c r="Y645" s="279"/>
      <c r="Z645" s="275" t="str">
        <f t="shared" ref="Z645:Z708" si="173">lft(J645,Peildatum)</f>
        <v/>
      </c>
      <c r="AA645" s="276"/>
      <c r="AB645" s="276"/>
      <c r="AC645" s="276"/>
      <c r="AD645" s="276"/>
      <c r="AE645" s="276"/>
      <c r="AF645" s="277" t="str">
        <f t="shared" ref="AF645:AF708" si="174">IFERROR(VLOOKUP(M645,CbRc,2,0),"")</f>
        <v>NCX19J3</v>
      </c>
      <c r="AG645" s="277" t="str">
        <f t="shared" ref="AG645:AG708" si="175">IFERROR(VLOOKUP(O645,CbRc,2,0),"")</f>
        <v>NCX19J3</v>
      </c>
      <c r="AH645" s="277" t="str">
        <f t="shared" ref="AH645:AH708" si="176">IF(ISNA(VLOOKUP($AF645&amp;P645,IsTm1A,1,0)),"",P645)</f>
        <v/>
      </c>
      <c r="AI645" s="277" t="str">
        <f t="shared" ref="AI645:AI708" si="177">IF(ISNA(VLOOKUP($AF645&amp;Q645,IsTm2D,1,0)),"",Q645)</f>
        <v/>
      </c>
      <c r="AJ645" s="277" t="str">
        <f t="shared" ref="AJ645:AJ708" si="178">IF(ISNA(VLOOKUP($AF645&amp;R645,IsTm3G,1,0)),"",R645)</f>
        <v/>
      </c>
      <c r="AK645" s="277" t="str">
        <f t="shared" ref="AK645:AK708" si="179">IF(ISNA(VLOOKUP($AG645&amp;S645,IsTm4J,1,0)),"",S645)</f>
        <v/>
      </c>
      <c r="AL645" s="100"/>
      <c r="AT645" s="227" t="str">
        <f t="shared" ref="AT645:AT708" si="180">IF(C645="","",IFERROR(VLOOKUP(C645,AQ:AQ,1,0),"FOUT"))</f>
        <v/>
      </c>
      <c r="AU645" s="227" t="str">
        <f t="shared" ref="AU645:AU708" si="181">IF(D645="","",IFERROR(VLOOKUP(D645,AR:AR,1,0),"FOUT"))</f>
        <v/>
      </c>
      <c r="AW645" s="232">
        <f t="shared" ref="AW645:AW708" si="182">IF(OR(P645="",U645=""),0,SUMIFS(U$5:U$1004,$M$5:$M$1004,$M645,P$5:P$1004,P645))</f>
        <v>0</v>
      </c>
      <c r="AX645" s="232">
        <f t="shared" ref="AX645:AX708" si="183">IF(OR(Q645="",V645=""),0,SUMIFS(V$5:V$1004,$M$5:$M$1004,$M645,Q$5:Q$1004,Q645))</f>
        <v>0</v>
      </c>
      <c r="AY645" s="232">
        <f t="shared" ref="AY645:AY708" si="184">IF(OR(R645="",W645=""),0,SUMIFS(W$5:W$1004,$M$5:$M$1004,$M645,R$5:R$1004,R645))</f>
        <v>0</v>
      </c>
      <c r="AZ645" s="232">
        <f t="shared" ref="AZ645:AZ708" si="185">IF(OR(S645="",X645=""),0,SUMIFS(X$5:X$1004,$O$5:$O$1004,$O645,S$5:S$1004,S645))</f>
        <v>0</v>
      </c>
    </row>
    <row r="646" spans="1:52">
      <c r="A646" s="23" t="str">
        <f>C646&amp;"x"&amp;TEXT(COUNTIF(C$5:C645,C646)+1,0)</f>
        <v>x1</v>
      </c>
      <c r="B646" s="24" t="str">
        <f>D646&amp;"x"&amp;TEXT(COUNTIF(D$5:D645,D646)+1,0)</f>
        <v>x1</v>
      </c>
      <c r="C646" s="25"/>
      <c r="D646" s="25"/>
      <c r="E646" s="130"/>
      <c r="F646" s="25"/>
      <c r="G646" s="188"/>
      <c r="H646" s="188"/>
      <c r="I646" s="188"/>
      <c r="J646" s="156"/>
      <c r="K646" s="130"/>
      <c r="L646" s="26"/>
      <c r="M646" s="281" t="str">
        <f t="shared" si="170"/>
        <v>0</v>
      </c>
      <c r="N646" s="26"/>
      <c r="O646" s="186" t="str">
        <f t="shared" si="171"/>
        <v>0</v>
      </c>
      <c r="P646" s="26"/>
      <c r="Q646" s="26"/>
      <c r="R646" s="270"/>
      <c r="S646" s="282" t="str">
        <f t="shared" si="172"/>
        <v/>
      </c>
      <c r="T646" s="153"/>
      <c r="U646" s="27"/>
      <c r="V646" s="27"/>
      <c r="W646" s="271"/>
      <c r="X646" s="27"/>
      <c r="Y646" s="279"/>
      <c r="Z646" s="275" t="str">
        <f t="shared" si="173"/>
        <v/>
      </c>
      <c r="AA646" s="276"/>
      <c r="AB646" s="276"/>
      <c r="AC646" s="276"/>
      <c r="AD646" s="276"/>
      <c r="AE646" s="276"/>
      <c r="AF646" s="277" t="str">
        <f t="shared" si="174"/>
        <v>NCX19J3</v>
      </c>
      <c r="AG646" s="277" t="str">
        <f t="shared" si="175"/>
        <v>NCX19J3</v>
      </c>
      <c r="AH646" s="277" t="str">
        <f t="shared" si="176"/>
        <v/>
      </c>
      <c r="AI646" s="277" t="str">
        <f t="shared" si="177"/>
        <v/>
      </c>
      <c r="AJ646" s="277" t="str">
        <f t="shared" si="178"/>
        <v/>
      </c>
      <c r="AK646" s="277" t="str">
        <f t="shared" si="179"/>
        <v/>
      </c>
      <c r="AL646" s="100"/>
      <c r="AT646" s="227" t="str">
        <f t="shared" si="180"/>
        <v/>
      </c>
      <c r="AU646" s="227" t="str">
        <f t="shared" si="181"/>
        <v/>
      </c>
      <c r="AW646" s="232">
        <f t="shared" si="182"/>
        <v>0</v>
      </c>
      <c r="AX646" s="232">
        <f t="shared" si="183"/>
        <v>0</v>
      </c>
      <c r="AY646" s="232">
        <f t="shared" si="184"/>
        <v>0</v>
      </c>
      <c r="AZ646" s="232">
        <f t="shared" si="185"/>
        <v>0</v>
      </c>
    </row>
    <row r="647" spans="1:52">
      <c r="A647" s="23" t="str">
        <f>C647&amp;"x"&amp;TEXT(COUNTIF(C$5:C646,C647)+1,0)</f>
        <v>x1</v>
      </c>
      <c r="B647" s="24" t="str">
        <f>D647&amp;"x"&amp;TEXT(COUNTIF(D$5:D646,D647)+1,0)</f>
        <v>x1</v>
      </c>
      <c r="C647" s="25"/>
      <c r="D647" s="25"/>
      <c r="E647" s="130"/>
      <c r="F647" s="25"/>
      <c r="G647" s="188"/>
      <c r="H647" s="188"/>
      <c r="I647" s="188"/>
      <c r="J647" s="156"/>
      <c r="K647" s="130"/>
      <c r="L647" s="26"/>
      <c r="M647" s="281" t="str">
        <f t="shared" si="170"/>
        <v>0</v>
      </c>
      <c r="N647" s="26"/>
      <c r="O647" s="186" t="str">
        <f t="shared" si="171"/>
        <v>0</v>
      </c>
      <c r="P647" s="26"/>
      <c r="Q647" s="26"/>
      <c r="R647" s="270"/>
      <c r="S647" s="282" t="str">
        <f t="shared" si="172"/>
        <v/>
      </c>
      <c r="T647" s="153"/>
      <c r="U647" s="27"/>
      <c r="V647" s="27"/>
      <c r="W647" s="271"/>
      <c r="X647" s="27"/>
      <c r="Y647" s="279"/>
      <c r="Z647" s="275" t="str">
        <f t="shared" si="173"/>
        <v/>
      </c>
      <c r="AA647" s="276"/>
      <c r="AB647" s="276"/>
      <c r="AC647" s="276"/>
      <c r="AD647" s="276"/>
      <c r="AE647" s="276"/>
      <c r="AF647" s="277" t="str">
        <f t="shared" si="174"/>
        <v>NCX19J3</v>
      </c>
      <c r="AG647" s="277" t="str">
        <f t="shared" si="175"/>
        <v>NCX19J3</v>
      </c>
      <c r="AH647" s="277" t="str">
        <f t="shared" si="176"/>
        <v/>
      </c>
      <c r="AI647" s="277" t="str">
        <f t="shared" si="177"/>
        <v/>
      </c>
      <c r="AJ647" s="277" t="str">
        <f t="shared" si="178"/>
        <v/>
      </c>
      <c r="AK647" s="277" t="str">
        <f t="shared" si="179"/>
        <v/>
      </c>
      <c r="AL647" s="100"/>
      <c r="AT647" s="227" t="str">
        <f t="shared" si="180"/>
        <v/>
      </c>
      <c r="AU647" s="227" t="str">
        <f t="shared" si="181"/>
        <v/>
      </c>
      <c r="AW647" s="232">
        <f t="shared" si="182"/>
        <v>0</v>
      </c>
      <c r="AX647" s="232">
        <f t="shared" si="183"/>
        <v>0</v>
      </c>
      <c r="AY647" s="232">
        <f t="shared" si="184"/>
        <v>0</v>
      </c>
      <c r="AZ647" s="232">
        <f t="shared" si="185"/>
        <v>0</v>
      </c>
    </row>
    <row r="648" spans="1:52">
      <c r="A648" s="23" t="str">
        <f>C648&amp;"x"&amp;TEXT(COUNTIF(C$5:C647,C648)+1,0)</f>
        <v>x1</v>
      </c>
      <c r="B648" s="24" t="str">
        <f>D648&amp;"x"&amp;TEXT(COUNTIF(D$5:D647,D648)+1,0)</f>
        <v>x1</v>
      </c>
      <c r="C648" s="25"/>
      <c r="D648" s="25"/>
      <c r="E648" s="130"/>
      <c r="F648" s="25"/>
      <c r="G648" s="188"/>
      <c r="H648" s="188"/>
      <c r="I648" s="188"/>
      <c r="J648" s="156"/>
      <c r="K648" s="130"/>
      <c r="L648" s="26"/>
      <c r="M648" s="281" t="str">
        <f t="shared" si="170"/>
        <v>0</v>
      </c>
      <c r="N648" s="26"/>
      <c r="O648" s="186" t="str">
        <f t="shared" si="171"/>
        <v>0</v>
      </c>
      <c r="P648" s="26"/>
      <c r="Q648" s="26"/>
      <c r="R648" s="270"/>
      <c r="S648" s="282" t="str">
        <f t="shared" si="172"/>
        <v/>
      </c>
      <c r="T648" s="153"/>
      <c r="U648" s="27"/>
      <c r="V648" s="27"/>
      <c r="W648" s="271"/>
      <c r="X648" s="27"/>
      <c r="Y648" s="279"/>
      <c r="Z648" s="275" t="str">
        <f t="shared" si="173"/>
        <v/>
      </c>
      <c r="AA648" s="276"/>
      <c r="AB648" s="276"/>
      <c r="AC648" s="276"/>
      <c r="AD648" s="276"/>
      <c r="AE648" s="276"/>
      <c r="AF648" s="277" t="str">
        <f t="shared" si="174"/>
        <v>NCX19J3</v>
      </c>
      <c r="AG648" s="277" t="str">
        <f t="shared" si="175"/>
        <v>NCX19J3</v>
      </c>
      <c r="AH648" s="277" t="str">
        <f t="shared" si="176"/>
        <v/>
      </c>
      <c r="AI648" s="277" t="str">
        <f t="shared" si="177"/>
        <v/>
      </c>
      <c r="AJ648" s="277" t="str">
        <f t="shared" si="178"/>
        <v/>
      </c>
      <c r="AK648" s="277" t="str">
        <f t="shared" si="179"/>
        <v/>
      </c>
      <c r="AL648" s="100"/>
      <c r="AT648" s="227" t="str">
        <f t="shared" si="180"/>
        <v/>
      </c>
      <c r="AU648" s="227" t="str">
        <f t="shared" si="181"/>
        <v/>
      </c>
      <c r="AW648" s="232">
        <f t="shared" si="182"/>
        <v>0</v>
      </c>
      <c r="AX648" s="232">
        <f t="shared" si="183"/>
        <v>0</v>
      </c>
      <c r="AY648" s="232">
        <f t="shared" si="184"/>
        <v>0</v>
      </c>
      <c r="AZ648" s="232">
        <f t="shared" si="185"/>
        <v>0</v>
      </c>
    </row>
    <row r="649" spans="1:52">
      <c r="A649" s="23" t="str">
        <f>C649&amp;"x"&amp;TEXT(COUNTIF(C$5:C648,C649)+1,0)</f>
        <v>x1</v>
      </c>
      <c r="B649" s="24" t="str">
        <f>D649&amp;"x"&amp;TEXT(COUNTIF(D$5:D648,D649)+1,0)</f>
        <v>x1</v>
      </c>
      <c r="C649" s="25"/>
      <c r="D649" s="25"/>
      <c r="E649" s="130"/>
      <c r="F649" s="25"/>
      <c r="G649" s="188"/>
      <c r="H649" s="188"/>
      <c r="I649" s="188"/>
      <c r="J649" s="156"/>
      <c r="K649" s="130"/>
      <c r="L649" s="26"/>
      <c r="M649" s="281" t="str">
        <f t="shared" si="170"/>
        <v>0</v>
      </c>
      <c r="N649" s="26"/>
      <c r="O649" s="186" t="str">
        <f t="shared" si="171"/>
        <v>0</v>
      </c>
      <c r="P649" s="26"/>
      <c r="Q649" s="26"/>
      <c r="R649" s="270"/>
      <c r="S649" s="282" t="str">
        <f t="shared" si="172"/>
        <v/>
      </c>
      <c r="T649" s="153"/>
      <c r="U649" s="27"/>
      <c r="V649" s="27"/>
      <c r="W649" s="271"/>
      <c r="X649" s="27"/>
      <c r="Y649" s="279"/>
      <c r="Z649" s="275" t="str">
        <f t="shared" si="173"/>
        <v/>
      </c>
      <c r="AA649" s="276"/>
      <c r="AB649" s="276"/>
      <c r="AC649" s="276"/>
      <c r="AD649" s="276"/>
      <c r="AE649" s="276"/>
      <c r="AF649" s="277" t="str">
        <f t="shared" si="174"/>
        <v>NCX19J3</v>
      </c>
      <c r="AG649" s="277" t="str">
        <f t="shared" si="175"/>
        <v>NCX19J3</v>
      </c>
      <c r="AH649" s="277" t="str">
        <f t="shared" si="176"/>
        <v/>
      </c>
      <c r="AI649" s="277" t="str">
        <f t="shared" si="177"/>
        <v/>
      </c>
      <c r="AJ649" s="277" t="str">
        <f t="shared" si="178"/>
        <v/>
      </c>
      <c r="AK649" s="277" t="str">
        <f t="shared" si="179"/>
        <v/>
      </c>
      <c r="AL649" s="100"/>
      <c r="AT649" s="227" t="str">
        <f t="shared" si="180"/>
        <v/>
      </c>
      <c r="AU649" s="227" t="str">
        <f t="shared" si="181"/>
        <v/>
      </c>
      <c r="AW649" s="232">
        <f t="shared" si="182"/>
        <v>0</v>
      </c>
      <c r="AX649" s="232">
        <f t="shared" si="183"/>
        <v>0</v>
      </c>
      <c r="AY649" s="232">
        <f t="shared" si="184"/>
        <v>0</v>
      </c>
      <c r="AZ649" s="232">
        <f t="shared" si="185"/>
        <v>0</v>
      </c>
    </row>
    <row r="650" spans="1:52">
      <c r="A650" s="23" t="str">
        <f>C650&amp;"x"&amp;TEXT(COUNTIF(C$5:C649,C650)+1,0)</f>
        <v>x1</v>
      </c>
      <c r="B650" s="24" t="str">
        <f>D650&amp;"x"&amp;TEXT(COUNTIF(D$5:D649,D650)+1,0)</f>
        <v>x1</v>
      </c>
      <c r="C650" s="25"/>
      <c r="D650" s="25"/>
      <c r="E650" s="130"/>
      <c r="F650" s="25"/>
      <c r="G650" s="188"/>
      <c r="H650" s="188"/>
      <c r="I650" s="188"/>
      <c r="J650" s="156"/>
      <c r="K650" s="130"/>
      <c r="L650" s="26"/>
      <c r="M650" s="281" t="str">
        <f t="shared" si="170"/>
        <v>0</v>
      </c>
      <c r="N650" s="26"/>
      <c r="O650" s="186" t="str">
        <f t="shared" si="171"/>
        <v>0</v>
      </c>
      <c r="P650" s="26"/>
      <c r="Q650" s="26"/>
      <c r="R650" s="270"/>
      <c r="S650" s="282" t="str">
        <f t="shared" si="172"/>
        <v/>
      </c>
      <c r="T650" s="153"/>
      <c r="U650" s="27"/>
      <c r="V650" s="27"/>
      <c r="W650" s="271"/>
      <c r="X650" s="27"/>
      <c r="Y650" s="279"/>
      <c r="Z650" s="275" t="str">
        <f t="shared" si="173"/>
        <v/>
      </c>
      <c r="AA650" s="276"/>
      <c r="AB650" s="276"/>
      <c r="AC650" s="276"/>
      <c r="AD650" s="276"/>
      <c r="AE650" s="276"/>
      <c r="AF650" s="277" t="str">
        <f t="shared" si="174"/>
        <v>NCX19J3</v>
      </c>
      <c r="AG650" s="277" t="str">
        <f t="shared" si="175"/>
        <v>NCX19J3</v>
      </c>
      <c r="AH650" s="277" t="str">
        <f t="shared" si="176"/>
        <v/>
      </c>
      <c r="AI650" s="277" t="str">
        <f t="shared" si="177"/>
        <v/>
      </c>
      <c r="AJ650" s="277" t="str">
        <f t="shared" si="178"/>
        <v/>
      </c>
      <c r="AK650" s="277" t="str">
        <f t="shared" si="179"/>
        <v/>
      </c>
      <c r="AL650" s="100"/>
      <c r="AT650" s="227" t="str">
        <f t="shared" si="180"/>
        <v/>
      </c>
      <c r="AU650" s="227" t="str">
        <f t="shared" si="181"/>
        <v/>
      </c>
      <c r="AW650" s="232">
        <f t="shared" si="182"/>
        <v>0</v>
      </c>
      <c r="AX650" s="232">
        <f t="shared" si="183"/>
        <v>0</v>
      </c>
      <c r="AY650" s="232">
        <f t="shared" si="184"/>
        <v>0</v>
      </c>
      <c r="AZ650" s="232">
        <f t="shared" si="185"/>
        <v>0</v>
      </c>
    </row>
    <row r="651" spans="1:52">
      <c r="A651" s="23" t="str">
        <f>C651&amp;"x"&amp;TEXT(COUNTIF(C$5:C650,C651)+1,0)</f>
        <v>x1</v>
      </c>
      <c r="B651" s="24" t="str">
        <f>D651&amp;"x"&amp;TEXT(COUNTIF(D$5:D650,D651)+1,0)</f>
        <v>x1</v>
      </c>
      <c r="C651" s="25"/>
      <c r="D651" s="25"/>
      <c r="E651" s="130"/>
      <c r="F651" s="25"/>
      <c r="G651" s="188"/>
      <c r="H651" s="188"/>
      <c r="I651" s="188"/>
      <c r="J651" s="156"/>
      <c r="K651" s="130"/>
      <c r="L651" s="26"/>
      <c r="M651" s="281" t="str">
        <f t="shared" si="170"/>
        <v>0</v>
      </c>
      <c r="N651" s="26"/>
      <c r="O651" s="186" t="str">
        <f t="shared" si="171"/>
        <v>0</v>
      </c>
      <c r="P651" s="26"/>
      <c r="Q651" s="26"/>
      <c r="R651" s="270"/>
      <c r="S651" s="282" t="str">
        <f t="shared" si="172"/>
        <v/>
      </c>
      <c r="T651" s="153"/>
      <c r="U651" s="27"/>
      <c r="V651" s="27"/>
      <c r="W651" s="271"/>
      <c r="X651" s="27"/>
      <c r="Y651" s="279"/>
      <c r="Z651" s="275" t="str">
        <f t="shared" si="173"/>
        <v/>
      </c>
      <c r="AA651" s="276"/>
      <c r="AB651" s="276"/>
      <c r="AC651" s="276"/>
      <c r="AD651" s="276"/>
      <c r="AE651" s="276"/>
      <c r="AF651" s="277" t="str">
        <f t="shared" si="174"/>
        <v>NCX19J3</v>
      </c>
      <c r="AG651" s="277" t="str">
        <f t="shared" si="175"/>
        <v>NCX19J3</v>
      </c>
      <c r="AH651" s="277" t="str">
        <f t="shared" si="176"/>
        <v/>
      </c>
      <c r="AI651" s="277" t="str">
        <f t="shared" si="177"/>
        <v/>
      </c>
      <c r="AJ651" s="277" t="str">
        <f t="shared" si="178"/>
        <v/>
      </c>
      <c r="AK651" s="277" t="str">
        <f t="shared" si="179"/>
        <v/>
      </c>
      <c r="AL651" s="100"/>
      <c r="AT651" s="227" t="str">
        <f t="shared" si="180"/>
        <v/>
      </c>
      <c r="AU651" s="227" t="str">
        <f t="shared" si="181"/>
        <v/>
      </c>
      <c r="AW651" s="232">
        <f t="shared" si="182"/>
        <v>0</v>
      </c>
      <c r="AX651" s="232">
        <f t="shared" si="183"/>
        <v>0</v>
      </c>
      <c r="AY651" s="232">
        <f t="shared" si="184"/>
        <v>0</v>
      </c>
      <c r="AZ651" s="232">
        <f t="shared" si="185"/>
        <v>0</v>
      </c>
    </row>
    <row r="652" spans="1:52">
      <c r="A652" s="23" t="str">
        <f>C652&amp;"x"&amp;TEXT(COUNTIF(C$5:C651,C652)+1,0)</f>
        <v>x1</v>
      </c>
      <c r="B652" s="24" t="str">
        <f>D652&amp;"x"&amp;TEXT(COUNTIF(D$5:D651,D652)+1,0)</f>
        <v>x1</v>
      </c>
      <c r="C652" s="25"/>
      <c r="D652" s="25"/>
      <c r="E652" s="130"/>
      <c r="F652" s="25"/>
      <c r="G652" s="188"/>
      <c r="H652" s="188"/>
      <c r="I652" s="188"/>
      <c r="J652" s="156"/>
      <c r="K652" s="130"/>
      <c r="L652" s="26"/>
      <c r="M652" s="281" t="str">
        <f t="shared" si="170"/>
        <v>0</v>
      </c>
      <c r="N652" s="26"/>
      <c r="O652" s="186" t="str">
        <f t="shared" si="171"/>
        <v>0</v>
      </c>
      <c r="P652" s="26"/>
      <c r="Q652" s="26"/>
      <c r="R652" s="270"/>
      <c r="S652" s="282" t="str">
        <f t="shared" si="172"/>
        <v/>
      </c>
      <c r="T652" s="153"/>
      <c r="U652" s="27"/>
      <c r="V652" s="27"/>
      <c r="W652" s="271"/>
      <c r="X652" s="27"/>
      <c r="Y652" s="279"/>
      <c r="Z652" s="275" t="str">
        <f t="shared" si="173"/>
        <v/>
      </c>
      <c r="AA652" s="276"/>
      <c r="AB652" s="276"/>
      <c r="AC652" s="276"/>
      <c r="AD652" s="276"/>
      <c r="AE652" s="276"/>
      <c r="AF652" s="277" t="str">
        <f t="shared" si="174"/>
        <v>NCX19J3</v>
      </c>
      <c r="AG652" s="277" t="str">
        <f t="shared" si="175"/>
        <v>NCX19J3</v>
      </c>
      <c r="AH652" s="277" t="str">
        <f t="shared" si="176"/>
        <v/>
      </c>
      <c r="AI652" s="277" t="str">
        <f t="shared" si="177"/>
        <v/>
      </c>
      <c r="AJ652" s="277" t="str">
        <f t="shared" si="178"/>
        <v/>
      </c>
      <c r="AK652" s="277" t="str">
        <f t="shared" si="179"/>
        <v/>
      </c>
      <c r="AL652" s="100"/>
      <c r="AT652" s="227" t="str">
        <f t="shared" si="180"/>
        <v/>
      </c>
      <c r="AU652" s="227" t="str">
        <f t="shared" si="181"/>
        <v/>
      </c>
      <c r="AW652" s="232">
        <f t="shared" si="182"/>
        <v>0</v>
      </c>
      <c r="AX652" s="232">
        <f t="shared" si="183"/>
        <v>0</v>
      </c>
      <c r="AY652" s="232">
        <f t="shared" si="184"/>
        <v>0</v>
      </c>
      <c r="AZ652" s="232">
        <f t="shared" si="185"/>
        <v>0</v>
      </c>
    </row>
    <row r="653" spans="1:52">
      <c r="A653" s="23" t="str">
        <f>C653&amp;"x"&amp;TEXT(COUNTIF(C$5:C652,C653)+1,0)</f>
        <v>x1</v>
      </c>
      <c r="B653" s="24" t="str">
        <f>D653&amp;"x"&amp;TEXT(COUNTIF(D$5:D652,D653)+1,0)</f>
        <v>x1</v>
      </c>
      <c r="C653" s="25"/>
      <c r="D653" s="25"/>
      <c r="E653" s="130"/>
      <c r="F653" s="25"/>
      <c r="G653" s="188"/>
      <c r="H653" s="188"/>
      <c r="I653" s="188"/>
      <c r="J653" s="156"/>
      <c r="K653" s="130"/>
      <c r="L653" s="26"/>
      <c r="M653" s="281" t="str">
        <f t="shared" si="170"/>
        <v>0</v>
      </c>
      <c r="N653" s="26"/>
      <c r="O653" s="186" t="str">
        <f t="shared" si="171"/>
        <v>0</v>
      </c>
      <c r="P653" s="26"/>
      <c r="Q653" s="26"/>
      <c r="R653" s="270"/>
      <c r="S653" s="282" t="str">
        <f t="shared" si="172"/>
        <v/>
      </c>
      <c r="T653" s="153"/>
      <c r="U653" s="27"/>
      <c r="V653" s="27"/>
      <c r="W653" s="271"/>
      <c r="X653" s="27"/>
      <c r="Y653" s="279"/>
      <c r="Z653" s="275" t="str">
        <f t="shared" si="173"/>
        <v/>
      </c>
      <c r="AA653" s="276"/>
      <c r="AB653" s="276"/>
      <c r="AC653" s="276"/>
      <c r="AD653" s="276"/>
      <c r="AE653" s="276"/>
      <c r="AF653" s="277" t="str">
        <f t="shared" si="174"/>
        <v>NCX19J3</v>
      </c>
      <c r="AG653" s="277" t="str">
        <f t="shared" si="175"/>
        <v>NCX19J3</v>
      </c>
      <c r="AH653" s="277" t="str">
        <f t="shared" si="176"/>
        <v/>
      </c>
      <c r="AI653" s="277" t="str">
        <f t="shared" si="177"/>
        <v/>
      </c>
      <c r="AJ653" s="277" t="str">
        <f t="shared" si="178"/>
        <v/>
      </c>
      <c r="AK653" s="277" t="str">
        <f t="shared" si="179"/>
        <v/>
      </c>
      <c r="AL653" s="100"/>
      <c r="AT653" s="227" t="str">
        <f t="shared" si="180"/>
        <v/>
      </c>
      <c r="AU653" s="227" t="str">
        <f t="shared" si="181"/>
        <v/>
      </c>
      <c r="AW653" s="232">
        <f t="shared" si="182"/>
        <v>0</v>
      </c>
      <c r="AX653" s="232">
        <f t="shared" si="183"/>
        <v>0</v>
      </c>
      <c r="AY653" s="232">
        <f t="shared" si="184"/>
        <v>0</v>
      </c>
      <c r="AZ653" s="232">
        <f t="shared" si="185"/>
        <v>0</v>
      </c>
    </row>
    <row r="654" spans="1:52">
      <c r="A654" s="23" t="str">
        <f>C654&amp;"x"&amp;TEXT(COUNTIF(C$5:C653,C654)+1,0)</f>
        <v>x1</v>
      </c>
      <c r="B654" s="24" t="str">
        <f>D654&amp;"x"&amp;TEXT(COUNTIF(D$5:D653,D654)+1,0)</f>
        <v>x1</v>
      </c>
      <c r="C654" s="25"/>
      <c r="D654" s="25"/>
      <c r="E654" s="130"/>
      <c r="F654" s="25"/>
      <c r="G654" s="188"/>
      <c r="H654" s="188"/>
      <c r="I654" s="188"/>
      <c r="J654" s="156"/>
      <c r="K654" s="130"/>
      <c r="L654" s="26"/>
      <c r="M654" s="281" t="str">
        <f t="shared" si="170"/>
        <v>0</v>
      </c>
      <c r="N654" s="26"/>
      <c r="O654" s="186" t="str">
        <f t="shared" si="171"/>
        <v>0</v>
      </c>
      <c r="P654" s="26"/>
      <c r="Q654" s="26"/>
      <c r="R654" s="270"/>
      <c r="S654" s="282" t="str">
        <f t="shared" si="172"/>
        <v/>
      </c>
      <c r="T654" s="153"/>
      <c r="U654" s="27"/>
      <c r="V654" s="27"/>
      <c r="W654" s="271"/>
      <c r="X654" s="27"/>
      <c r="Y654" s="279"/>
      <c r="Z654" s="275" t="str">
        <f t="shared" si="173"/>
        <v/>
      </c>
      <c r="AA654" s="276"/>
      <c r="AB654" s="276"/>
      <c r="AC654" s="276"/>
      <c r="AD654" s="276"/>
      <c r="AE654" s="276"/>
      <c r="AF654" s="277" t="str">
        <f t="shared" si="174"/>
        <v>NCX19J3</v>
      </c>
      <c r="AG654" s="277" t="str">
        <f t="shared" si="175"/>
        <v>NCX19J3</v>
      </c>
      <c r="AH654" s="277" t="str">
        <f t="shared" si="176"/>
        <v/>
      </c>
      <c r="AI654" s="277" t="str">
        <f t="shared" si="177"/>
        <v/>
      </c>
      <c r="AJ654" s="277" t="str">
        <f t="shared" si="178"/>
        <v/>
      </c>
      <c r="AK654" s="277" t="str">
        <f t="shared" si="179"/>
        <v/>
      </c>
      <c r="AL654" s="100"/>
      <c r="AT654" s="227" t="str">
        <f t="shared" si="180"/>
        <v/>
      </c>
      <c r="AU654" s="227" t="str">
        <f t="shared" si="181"/>
        <v/>
      </c>
      <c r="AW654" s="232">
        <f t="shared" si="182"/>
        <v>0</v>
      </c>
      <c r="AX654" s="232">
        <f t="shared" si="183"/>
        <v>0</v>
      </c>
      <c r="AY654" s="232">
        <f t="shared" si="184"/>
        <v>0</v>
      </c>
      <c r="AZ654" s="232">
        <f t="shared" si="185"/>
        <v>0</v>
      </c>
    </row>
    <row r="655" spans="1:52">
      <c r="A655" s="23" t="str">
        <f>C655&amp;"x"&amp;TEXT(COUNTIF(C$5:C654,C655)+1,0)</f>
        <v>x1</v>
      </c>
      <c r="B655" s="24" t="str">
        <f>D655&amp;"x"&amp;TEXT(COUNTIF(D$5:D654,D655)+1,0)</f>
        <v>x1</v>
      </c>
      <c r="C655" s="25"/>
      <c r="D655" s="25"/>
      <c r="E655" s="130"/>
      <c r="F655" s="25"/>
      <c r="G655" s="188"/>
      <c r="H655" s="188"/>
      <c r="I655" s="188"/>
      <c r="J655" s="156"/>
      <c r="K655" s="130"/>
      <c r="L655" s="26"/>
      <c r="M655" s="281" t="str">
        <f t="shared" si="170"/>
        <v>0</v>
      </c>
      <c r="N655" s="26"/>
      <c r="O655" s="186" t="str">
        <f t="shared" si="171"/>
        <v>0</v>
      </c>
      <c r="P655" s="26"/>
      <c r="Q655" s="26"/>
      <c r="R655" s="270"/>
      <c r="S655" s="282" t="str">
        <f t="shared" si="172"/>
        <v/>
      </c>
      <c r="T655" s="153"/>
      <c r="U655" s="27"/>
      <c r="V655" s="27"/>
      <c r="W655" s="271"/>
      <c r="X655" s="27"/>
      <c r="Y655" s="279"/>
      <c r="Z655" s="275" t="str">
        <f t="shared" si="173"/>
        <v/>
      </c>
      <c r="AA655" s="276"/>
      <c r="AB655" s="276"/>
      <c r="AC655" s="276"/>
      <c r="AD655" s="276"/>
      <c r="AE655" s="276"/>
      <c r="AF655" s="277" t="str">
        <f t="shared" si="174"/>
        <v>NCX19J3</v>
      </c>
      <c r="AG655" s="277" t="str">
        <f t="shared" si="175"/>
        <v>NCX19J3</v>
      </c>
      <c r="AH655" s="277" t="str">
        <f t="shared" si="176"/>
        <v/>
      </c>
      <c r="AI655" s="277" t="str">
        <f t="shared" si="177"/>
        <v/>
      </c>
      <c r="AJ655" s="277" t="str">
        <f t="shared" si="178"/>
        <v/>
      </c>
      <c r="AK655" s="277" t="str">
        <f t="shared" si="179"/>
        <v/>
      </c>
      <c r="AL655" s="100"/>
      <c r="AT655" s="227" t="str">
        <f t="shared" si="180"/>
        <v/>
      </c>
      <c r="AU655" s="227" t="str">
        <f t="shared" si="181"/>
        <v/>
      </c>
      <c r="AW655" s="232">
        <f t="shared" si="182"/>
        <v>0</v>
      </c>
      <c r="AX655" s="232">
        <f t="shared" si="183"/>
        <v>0</v>
      </c>
      <c r="AY655" s="232">
        <f t="shared" si="184"/>
        <v>0</v>
      </c>
      <c r="AZ655" s="232">
        <f t="shared" si="185"/>
        <v>0</v>
      </c>
    </row>
    <row r="656" spans="1:52">
      <c r="A656" s="23" t="str">
        <f>C656&amp;"x"&amp;TEXT(COUNTIF(C$5:C655,C656)+1,0)</f>
        <v>x1</v>
      </c>
      <c r="B656" s="24" t="str">
        <f>D656&amp;"x"&amp;TEXT(COUNTIF(D$5:D655,D656)+1,0)</f>
        <v>x1</v>
      </c>
      <c r="C656" s="25"/>
      <c r="D656" s="25"/>
      <c r="E656" s="130"/>
      <c r="F656" s="25"/>
      <c r="G656" s="188"/>
      <c r="H656" s="188"/>
      <c r="I656" s="188"/>
      <c r="J656" s="156"/>
      <c r="K656" s="130"/>
      <c r="L656" s="26"/>
      <c r="M656" s="281" t="str">
        <f t="shared" si="170"/>
        <v>0</v>
      </c>
      <c r="N656" s="26"/>
      <c r="O656" s="186" t="str">
        <f t="shared" si="171"/>
        <v>0</v>
      </c>
      <c r="P656" s="26"/>
      <c r="Q656" s="26"/>
      <c r="R656" s="270"/>
      <c r="S656" s="282" t="str">
        <f t="shared" si="172"/>
        <v/>
      </c>
      <c r="T656" s="153"/>
      <c r="U656" s="27"/>
      <c r="V656" s="27"/>
      <c r="W656" s="271"/>
      <c r="X656" s="27"/>
      <c r="Y656" s="279"/>
      <c r="Z656" s="275" t="str">
        <f t="shared" si="173"/>
        <v/>
      </c>
      <c r="AA656" s="276"/>
      <c r="AB656" s="276"/>
      <c r="AC656" s="276"/>
      <c r="AD656" s="276"/>
      <c r="AE656" s="276"/>
      <c r="AF656" s="277" t="str">
        <f t="shared" si="174"/>
        <v>NCX19J3</v>
      </c>
      <c r="AG656" s="277" t="str">
        <f t="shared" si="175"/>
        <v>NCX19J3</v>
      </c>
      <c r="AH656" s="277" t="str">
        <f t="shared" si="176"/>
        <v/>
      </c>
      <c r="AI656" s="277" t="str">
        <f t="shared" si="177"/>
        <v/>
      </c>
      <c r="AJ656" s="277" t="str">
        <f t="shared" si="178"/>
        <v/>
      </c>
      <c r="AK656" s="277" t="str">
        <f t="shared" si="179"/>
        <v/>
      </c>
      <c r="AL656" s="100"/>
      <c r="AT656" s="227" t="str">
        <f t="shared" si="180"/>
        <v/>
      </c>
      <c r="AU656" s="227" t="str">
        <f t="shared" si="181"/>
        <v/>
      </c>
      <c r="AW656" s="232">
        <f t="shared" si="182"/>
        <v>0</v>
      </c>
      <c r="AX656" s="232">
        <f t="shared" si="183"/>
        <v>0</v>
      </c>
      <c r="AY656" s="232">
        <f t="shared" si="184"/>
        <v>0</v>
      </c>
      <c r="AZ656" s="232">
        <f t="shared" si="185"/>
        <v>0</v>
      </c>
    </row>
    <row r="657" spans="1:52">
      <c r="A657" s="23" t="str">
        <f>C657&amp;"x"&amp;TEXT(COUNTIF(C$5:C656,C657)+1,0)</f>
        <v>x1</v>
      </c>
      <c r="B657" s="24" t="str">
        <f>D657&amp;"x"&amp;TEXT(COUNTIF(D$5:D656,D657)+1,0)</f>
        <v>x1</v>
      </c>
      <c r="C657" s="25"/>
      <c r="D657" s="25"/>
      <c r="E657" s="130"/>
      <c r="F657" s="25"/>
      <c r="G657" s="188"/>
      <c r="H657" s="188"/>
      <c r="I657" s="188"/>
      <c r="J657" s="156"/>
      <c r="K657" s="130"/>
      <c r="L657" s="26"/>
      <c r="M657" s="281" t="str">
        <f t="shared" si="170"/>
        <v>0</v>
      </c>
      <c r="N657" s="26"/>
      <c r="O657" s="186" t="str">
        <f t="shared" si="171"/>
        <v>0</v>
      </c>
      <c r="P657" s="26"/>
      <c r="Q657" s="26"/>
      <c r="R657" s="270"/>
      <c r="S657" s="282" t="str">
        <f t="shared" si="172"/>
        <v/>
      </c>
      <c r="T657" s="153"/>
      <c r="U657" s="27"/>
      <c r="V657" s="27"/>
      <c r="W657" s="271"/>
      <c r="X657" s="27"/>
      <c r="Y657" s="279"/>
      <c r="Z657" s="275" t="str">
        <f t="shared" si="173"/>
        <v/>
      </c>
      <c r="AA657" s="276"/>
      <c r="AB657" s="276"/>
      <c r="AC657" s="276"/>
      <c r="AD657" s="276"/>
      <c r="AE657" s="276"/>
      <c r="AF657" s="277" t="str">
        <f t="shared" si="174"/>
        <v>NCX19J3</v>
      </c>
      <c r="AG657" s="277" t="str">
        <f t="shared" si="175"/>
        <v>NCX19J3</v>
      </c>
      <c r="AH657" s="277" t="str">
        <f t="shared" si="176"/>
        <v/>
      </c>
      <c r="AI657" s="277" t="str">
        <f t="shared" si="177"/>
        <v/>
      </c>
      <c r="AJ657" s="277" t="str">
        <f t="shared" si="178"/>
        <v/>
      </c>
      <c r="AK657" s="277" t="str">
        <f t="shared" si="179"/>
        <v/>
      </c>
      <c r="AL657" s="100"/>
      <c r="AT657" s="227" t="str">
        <f t="shared" si="180"/>
        <v/>
      </c>
      <c r="AU657" s="227" t="str">
        <f t="shared" si="181"/>
        <v/>
      </c>
      <c r="AW657" s="232">
        <f t="shared" si="182"/>
        <v>0</v>
      </c>
      <c r="AX657" s="232">
        <f t="shared" si="183"/>
        <v>0</v>
      </c>
      <c r="AY657" s="232">
        <f t="shared" si="184"/>
        <v>0</v>
      </c>
      <c r="AZ657" s="232">
        <f t="shared" si="185"/>
        <v>0</v>
      </c>
    </row>
    <row r="658" spans="1:52">
      <c r="A658" s="23" t="str">
        <f>C658&amp;"x"&amp;TEXT(COUNTIF(C$5:C657,C658)+1,0)</f>
        <v>x1</v>
      </c>
      <c r="B658" s="24" t="str">
        <f>D658&amp;"x"&amp;TEXT(COUNTIF(D$5:D657,D658)+1,0)</f>
        <v>x1</v>
      </c>
      <c r="C658" s="25"/>
      <c r="D658" s="25"/>
      <c r="E658" s="130"/>
      <c r="F658" s="25"/>
      <c r="G658" s="188"/>
      <c r="H658" s="188"/>
      <c r="I658" s="188"/>
      <c r="J658" s="156"/>
      <c r="K658" s="130"/>
      <c r="L658" s="26"/>
      <c r="M658" s="281" t="str">
        <f t="shared" si="170"/>
        <v>0</v>
      </c>
      <c r="N658" s="26"/>
      <c r="O658" s="186" t="str">
        <f t="shared" si="171"/>
        <v>0</v>
      </c>
      <c r="P658" s="26"/>
      <c r="Q658" s="26"/>
      <c r="R658" s="270"/>
      <c r="S658" s="282" t="str">
        <f t="shared" si="172"/>
        <v/>
      </c>
      <c r="T658" s="153"/>
      <c r="U658" s="27"/>
      <c r="V658" s="27"/>
      <c r="W658" s="271"/>
      <c r="X658" s="27"/>
      <c r="Y658" s="279"/>
      <c r="Z658" s="275" t="str">
        <f t="shared" si="173"/>
        <v/>
      </c>
      <c r="AA658" s="276"/>
      <c r="AB658" s="276"/>
      <c r="AC658" s="276"/>
      <c r="AD658" s="276"/>
      <c r="AE658" s="276"/>
      <c r="AF658" s="277" t="str">
        <f t="shared" si="174"/>
        <v>NCX19J3</v>
      </c>
      <c r="AG658" s="277" t="str">
        <f t="shared" si="175"/>
        <v>NCX19J3</v>
      </c>
      <c r="AH658" s="277" t="str">
        <f t="shared" si="176"/>
        <v/>
      </c>
      <c r="AI658" s="277" t="str">
        <f t="shared" si="177"/>
        <v/>
      </c>
      <c r="AJ658" s="277" t="str">
        <f t="shared" si="178"/>
        <v/>
      </c>
      <c r="AK658" s="277" t="str">
        <f t="shared" si="179"/>
        <v/>
      </c>
      <c r="AL658" s="100"/>
      <c r="AT658" s="227" t="str">
        <f t="shared" si="180"/>
        <v/>
      </c>
      <c r="AU658" s="227" t="str">
        <f t="shared" si="181"/>
        <v/>
      </c>
      <c r="AW658" s="232">
        <f t="shared" si="182"/>
        <v>0</v>
      </c>
      <c r="AX658" s="232">
        <f t="shared" si="183"/>
        <v>0</v>
      </c>
      <c r="AY658" s="232">
        <f t="shared" si="184"/>
        <v>0</v>
      </c>
      <c r="AZ658" s="232">
        <f t="shared" si="185"/>
        <v>0</v>
      </c>
    </row>
    <row r="659" spans="1:52">
      <c r="A659" s="23" t="str">
        <f>C659&amp;"x"&amp;TEXT(COUNTIF(C$5:C658,C659)+1,0)</f>
        <v>x1</v>
      </c>
      <c r="B659" s="24" t="str">
        <f>D659&amp;"x"&amp;TEXT(COUNTIF(D$5:D658,D659)+1,0)</f>
        <v>x1</v>
      </c>
      <c r="C659" s="25"/>
      <c r="D659" s="25"/>
      <c r="E659" s="130"/>
      <c r="F659" s="25"/>
      <c r="G659" s="188"/>
      <c r="H659" s="188"/>
      <c r="I659" s="188"/>
      <c r="J659" s="156"/>
      <c r="K659" s="130"/>
      <c r="L659" s="26"/>
      <c r="M659" s="281" t="str">
        <f t="shared" si="170"/>
        <v>0</v>
      </c>
      <c r="N659" s="26"/>
      <c r="O659" s="186" t="str">
        <f t="shared" si="171"/>
        <v>0</v>
      </c>
      <c r="P659" s="26"/>
      <c r="Q659" s="26"/>
      <c r="R659" s="270"/>
      <c r="S659" s="282" t="str">
        <f t="shared" si="172"/>
        <v/>
      </c>
      <c r="T659" s="153"/>
      <c r="U659" s="27"/>
      <c r="V659" s="27"/>
      <c r="W659" s="271"/>
      <c r="X659" s="27"/>
      <c r="Y659" s="279"/>
      <c r="Z659" s="275" t="str">
        <f t="shared" si="173"/>
        <v/>
      </c>
      <c r="AA659" s="276"/>
      <c r="AB659" s="276"/>
      <c r="AC659" s="276"/>
      <c r="AD659" s="276"/>
      <c r="AE659" s="276"/>
      <c r="AF659" s="277" t="str">
        <f t="shared" si="174"/>
        <v>NCX19J3</v>
      </c>
      <c r="AG659" s="277" t="str">
        <f t="shared" si="175"/>
        <v>NCX19J3</v>
      </c>
      <c r="AH659" s="277" t="str">
        <f t="shared" si="176"/>
        <v/>
      </c>
      <c r="AI659" s="277" t="str">
        <f t="shared" si="177"/>
        <v/>
      </c>
      <c r="AJ659" s="277" t="str">
        <f t="shared" si="178"/>
        <v/>
      </c>
      <c r="AK659" s="277" t="str">
        <f t="shared" si="179"/>
        <v/>
      </c>
      <c r="AL659" s="100"/>
      <c r="AT659" s="227" t="str">
        <f t="shared" si="180"/>
        <v/>
      </c>
      <c r="AU659" s="227" t="str">
        <f t="shared" si="181"/>
        <v/>
      </c>
      <c r="AW659" s="232">
        <f t="shared" si="182"/>
        <v>0</v>
      </c>
      <c r="AX659" s="232">
        <f t="shared" si="183"/>
        <v>0</v>
      </c>
      <c r="AY659" s="232">
        <f t="shared" si="184"/>
        <v>0</v>
      </c>
      <c r="AZ659" s="232">
        <f t="shared" si="185"/>
        <v>0</v>
      </c>
    </row>
    <row r="660" spans="1:52">
      <c r="A660" s="23" t="str">
        <f>C660&amp;"x"&amp;TEXT(COUNTIF(C$5:C659,C660)+1,0)</f>
        <v>x1</v>
      </c>
      <c r="B660" s="24" t="str">
        <f>D660&amp;"x"&amp;TEXT(COUNTIF(D$5:D659,D660)+1,0)</f>
        <v>x1</v>
      </c>
      <c r="C660" s="25"/>
      <c r="D660" s="25"/>
      <c r="E660" s="130"/>
      <c r="F660" s="25"/>
      <c r="G660" s="188"/>
      <c r="H660" s="188"/>
      <c r="I660" s="188"/>
      <c r="J660" s="156"/>
      <c r="K660" s="130"/>
      <c r="L660" s="26"/>
      <c r="M660" s="281" t="str">
        <f t="shared" si="170"/>
        <v>0</v>
      </c>
      <c r="N660" s="26"/>
      <c r="O660" s="186" t="str">
        <f t="shared" si="171"/>
        <v>0</v>
      </c>
      <c r="P660" s="26"/>
      <c r="Q660" s="26"/>
      <c r="R660" s="270"/>
      <c r="S660" s="282" t="str">
        <f t="shared" si="172"/>
        <v/>
      </c>
      <c r="T660" s="153"/>
      <c r="U660" s="27"/>
      <c r="V660" s="27"/>
      <c r="W660" s="271"/>
      <c r="X660" s="27"/>
      <c r="Y660" s="279"/>
      <c r="Z660" s="275" t="str">
        <f t="shared" si="173"/>
        <v/>
      </c>
      <c r="AA660" s="276"/>
      <c r="AB660" s="276"/>
      <c r="AC660" s="276"/>
      <c r="AD660" s="276"/>
      <c r="AE660" s="276"/>
      <c r="AF660" s="277" t="str">
        <f t="shared" si="174"/>
        <v>NCX19J3</v>
      </c>
      <c r="AG660" s="277" t="str">
        <f t="shared" si="175"/>
        <v>NCX19J3</v>
      </c>
      <c r="AH660" s="277" t="str">
        <f t="shared" si="176"/>
        <v/>
      </c>
      <c r="AI660" s="277" t="str">
        <f t="shared" si="177"/>
        <v/>
      </c>
      <c r="AJ660" s="277" t="str">
        <f t="shared" si="178"/>
        <v/>
      </c>
      <c r="AK660" s="277" t="str">
        <f t="shared" si="179"/>
        <v/>
      </c>
      <c r="AL660" s="100"/>
      <c r="AT660" s="227" t="str">
        <f t="shared" si="180"/>
        <v/>
      </c>
      <c r="AU660" s="227" t="str">
        <f t="shared" si="181"/>
        <v/>
      </c>
      <c r="AW660" s="232">
        <f t="shared" si="182"/>
        <v>0</v>
      </c>
      <c r="AX660" s="232">
        <f t="shared" si="183"/>
        <v>0</v>
      </c>
      <c r="AY660" s="232">
        <f t="shared" si="184"/>
        <v>0</v>
      </c>
      <c r="AZ660" s="232">
        <f t="shared" si="185"/>
        <v>0</v>
      </c>
    </row>
    <row r="661" spans="1:52">
      <c r="A661" s="23" t="str">
        <f>C661&amp;"x"&amp;TEXT(COUNTIF(C$5:C660,C661)+1,0)</f>
        <v>x1</v>
      </c>
      <c r="B661" s="24" t="str">
        <f>D661&amp;"x"&amp;TEXT(COUNTIF(D$5:D660,D661)+1,0)</f>
        <v>x1</v>
      </c>
      <c r="C661" s="25"/>
      <c r="D661" s="25"/>
      <c r="E661" s="130"/>
      <c r="F661" s="25"/>
      <c r="G661" s="188"/>
      <c r="H661" s="188"/>
      <c r="I661" s="188"/>
      <c r="J661" s="156"/>
      <c r="K661" s="130"/>
      <c r="L661" s="26"/>
      <c r="M661" s="281" t="str">
        <f t="shared" si="170"/>
        <v>0</v>
      </c>
      <c r="N661" s="26"/>
      <c r="O661" s="186" t="str">
        <f t="shared" si="171"/>
        <v>0</v>
      </c>
      <c r="P661" s="26"/>
      <c r="Q661" s="26"/>
      <c r="R661" s="270"/>
      <c r="S661" s="282" t="str">
        <f t="shared" si="172"/>
        <v/>
      </c>
      <c r="T661" s="153"/>
      <c r="U661" s="27"/>
      <c r="V661" s="27"/>
      <c r="W661" s="271"/>
      <c r="X661" s="27"/>
      <c r="Y661" s="279"/>
      <c r="Z661" s="275" t="str">
        <f t="shared" si="173"/>
        <v/>
      </c>
      <c r="AA661" s="276"/>
      <c r="AB661" s="276"/>
      <c r="AC661" s="276"/>
      <c r="AD661" s="276"/>
      <c r="AE661" s="276"/>
      <c r="AF661" s="277" t="str">
        <f t="shared" si="174"/>
        <v>NCX19J3</v>
      </c>
      <c r="AG661" s="277" t="str">
        <f t="shared" si="175"/>
        <v>NCX19J3</v>
      </c>
      <c r="AH661" s="277" t="str">
        <f t="shared" si="176"/>
        <v/>
      </c>
      <c r="AI661" s="277" t="str">
        <f t="shared" si="177"/>
        <v/>
      </c>
      <c r="AJ661" s="277" t="str">
        <f t="shared" si="178"/>
        <v/>
      </c>
      <c r="AK661" s="277" t="str">
        <f t="shared" si="179"/>
        <v/>
      </c>
      <c r="AL661" s="100"/>
      <c r="AT661" s="227" t="str">
        <f t="shared" si="180"/>
        <v/>
      </c>
      <c r="AU661" s="227" t="str">
        <f t="shared" si="181"/>
        <v/>
      </c>
      <c r="AW661" s="232">
        <f t="shared" si="182"/>
        <v>0</v>
      </c>
      <c r="AX661" s="232">
        <f t="shared" si="183"/>
        <v>0</v>
      </c>
      <c r="AY661" s="232">
        <f t="shared" si="184"/>
        <v>0</v>
      </c>
      <c r="AZ661" s="232">
        <f t="shared" si="185"/>
        <v>0</v>
      </c>
    </row>
    <row r="662" spans="1:52">
      <c r="A662" s="23" t="str">
        <f>C662&amp;"x"&amp;TEXT(COUNTIF(C$5:C661,C662)+1,0)</f>
        <v>x1</v>
      </c>
      <c r="B662" s="24" t="str">
        <f>D662&amp;"x"&amp;TEXT(COUNTIF(D$5:D661,D662)+1,0)</f>
        <v>x1</v>
      </c>
      <c r="C662" s="25"/>
      <c r="D662" s="25"/>
      <c r="E662" s="130"/>
      <c r="F662" s="25"/>
      <c r="G662" s="188"/>
      <c r="H662" s="188"/>
      <c r="I662" s="188"/>
      <c r="J662" s="156"/>
      <c r="K662" s="130"/>
      <c r="L662" s="26"/>
      <c r="M662" s="281" t="str">
        <f t="shared" si="170"/>
        <v>0</v>
      </c>
      <c r="N662" s="26"/>
      <c r="O662" s="186" t="str">
        <f t="shared" si="171"/>
        <v>0</v>
      </c>
      <c r="P662" s="26"/>
      <c r="Q662" s="26"/>
      <c r="R662" s="270"/>
      <c r="S662" s="282" t="str">
        <f t="shared" si="172"/>
        <v/>
      </c>
      <c r="T662" s="153"/>
      <c r="U662" s="27"/>
      <c r="V662" s="27"/>
      <c r="W662" s="271"/>
      <c r="X662" s="27"/>
      <c r="Y662" s="279"/>
      <c r="Z662" s="275" t="str">
        <f t="shared" si="173"/>
        <v/>
      </c>
      <c r="AA662" s="276"/>
      <c r="AB662" s="276"/>
      <c r="AC662" s="276"/>
      <c r="AD662" s="276"/>
      <c r="AE662" s="276"/>
      <c r="AF662" s="277" t="str">
        <f t="shared" si="174"/>
        <v>NCX19J3</v>
      </c>
      <c r="AG662" s="277" t="str">
        <f t="shared" si="175"/>
        <v>NCX19J3</v>
      </c>
      <c r="AH662" s="277" t="str">
        <f t="shared" si="176"/>
        <v/>
      </c>
      <c r="AI662" s="277" t="str">
        <f t="shared" si="177"/>
        <v/>
      </c>
      <c r="AJ662" s="277" t="str">
        <f t="shared" si="178"/>
        <v/>
      </c>
      <c r="AK662" s="277" t="str">
        <f t="shared" si="179"/>
        <v/>
      </c>
      <c r="AL662" s="100"/>
      <c r="AT662" s="227" t="str">
        <f t="shared" si="180"/>
        <v/>
      </c>
      <c r="AU662" s="227" t="str">
        <f t="shared" si="181"/>
        <v/>
      </c>
      <c r="AW662" s="232">
        <f t="shared" si="182"/>
        <v>0</v>
      </c>
      <c r="AX662" s="232">
        <f t="shared" si="183"/>
        <v>0</v>
      </c>
      <c r="AY662" s="232">
        <f t="shared" si="184"/>
        <v>0</v>
      </c>
      <c r="AZ662" s="232">
        <f t="shared" si="185"/>
        <v>0</v>
      </c>
    </row>
    <row r="663" spans="1:52">
      <c r="A663" s="23" t="str">
        <f>C663&amp;"x"&amp;TEXT(COUNTIF(C$5:C662,C663)+1,0)</f>
        <v>x1</v>
      </c>
      <c r="B663" s="24" t="str">
        <f>D663&amp;"x"&amp;TEXT(COUNTIF(D$5:D662,D663)+1,0)</f>
        <v>x1</v>
      </c>
      <c r="C663" s="25"/>
      <c r="D663" s="25"/>
      <c r="E663" s="130"/>
      <c r="F663" s="25"/>
      <c r="G663" s="188"/>
      <c r="H663" s="188"/>
      <c r="I663" s="188"/>
      <c r="J663" s="156"/>
      <c r="K663" s="130"/>
      <c r="L663" s="26"/>
      <c r="M663" s="281" t="str">
        <f t="shared" si="170"/>
        <v>0</v>
      </c>
      <c r="N663" s="26"/>
      <c r="O663" s="186" t="str">
        <f t="shared" si="171"/>
        <v>0</v>
      </c>
      <c r="P663" s="26"/>
      <c r="Q663" s="26"/>
      <c r="R663" s="270"/>
      <c r="S663" s="282" t="str">
        <f t="shared" si="172"/>
        <v/>
      </c>
      <c r="T663" s="153"/>
      <c r="U663" s="27"/>
      <c r="V663" s="27"/>
      <c r="W663" s="271"/>
      <c r="X663" s="27"/>
      <c r="Y663" s="279"/>
      <c r="Z663" s="275" t="str">
        <f t="shared" si="173"/>
        <v/>
      </c>
      <c r="AA663" s="276"/>
      <c r="AB663" s="276"/>
      <c r="AC663" s="276"/>
      <c r="AD663" s="276"/>
      <c r="AE663" s="276"/>
      <c r="AF663" s="277" t="str">
        <f t="shared" si="174"/>
        <v>NCX19J3</v>
      </c>
      <c r="AG663" s="277" t="str">
        <f t="shared" si="175"/>
        <v>NCX19J3</v>
      </c>
      <c r="AH663" s="277" t="str">
        <f t="shared" si="176"/>
        <v/>
      </c>
      <c r="AI663" s="277" t="str">
        <f t="shared" si="177"/>
        <v/>
      </c>
      <c r="AJ663" s="277" t="str">
        <f t="shared" si="178"/>
        <v/>
      </c>
      <c r="AK663" s="277" t="str">
        <f t="shared" si="179"/>
        <v/>
      </c>
      <c r="AL663" s="100"/>
      <c r="AT663" s="227" t="str">
        <f t="shared" si="180"/>
        <v/>
      </c>
      <c r="AU663" s="227" t="str">
        <f t="shared" si="181"/>
        <v/>
      </c>
      <c r="AW663" s="232">
        <f t="shared" si="182"/>
        <v>0</v>
      </c>
      <c r="AX663" s="232">
        <f t="shared" si="183"/>
        <v>0</v>
      </c>
      <c r="AY663" s="232">
        <f t="shared" si="184"/>
        <v>0</v>
      </c>
      <c r="AZ663" s="232">
        <f t="shared" si="185"/>
        <v>0</v>
      </c>
    </row>
    <row r="664" spans="1:52">
      <c r="A664" s="23" t="str">
        <f>C664&amp;"x"&amp;TEXT(COUNTIF(C$5:C663,C664)+1,0)</f>
        <v>x1</v>
      </c>
      <c r="B664" s="24" t="str">
        <f>D664&amp;"x"&amp;TEXT(COUNTIF(D$5:D663,D664)+1,0)</f>
        <v>x1</v>
      </c>
      <c r="C664" s="25"/>
      <c r="D664" s="25"/>
      <c r="E664" s="130"/>
      <c r="F664" s="25"/>
      <c r="G664" s="188"/>
      <c r="H664" s="188"/>
      <c r="I664" s="188"/>
      <c r="J664" s="156"/>
      <c r="K664" s="130"/>
      <c r="L664" s="26"/>
      <c r="M664" s="281" t="str">
        <f t="shared" si="170"/>
        <v>0</v>
      </c>
      <c r="N664" s="26"/>
      <c r="O664" s="186" t="str">
        <f t="shared" si="171"/>
        <v>0</v>
      </c>
      <c r="P664" s="26"/>
      <c r="Q664" s="26"/>
      <c r="R664" s="270"/>
      <c r="S664" s="282" t="str">
        <f t="shared" si="172"/>
        <v/>
      </c>
      <c r="T664" s="153"/>
      <c r="U664" s="27"/>
      <c r="V664" s="27"/>
      <c r="W664" s="271"/>
      <c r="X664" s="27"/>
      <c r="Y664" s="279"/>
      <c r="Z664" s="275" t="str">
        <f t="shared" si="173"/>
        <v/>
      </c>
      <c r="AA664" s="276"/>
      <c r="AB664" s="276"/>
      <c r="AC664" s="276"/>
      <c r="AD664" s="276"/>
      <c r="AE664" s="276"/>
      <c r="AF664" s="277" t="str">
        <f t="shared" si="174"/>
        <v>NCX19J3</v>
      </c>
      <c r="AG664" s="277" t="str">
        <f t="shared" si="175"/>
        <v>NCX19J3</v>
      </c>
      <c r="AH664" s="277" t="str">
        <f t="shared" si="176"/>
        <v/>
      </c>
      <c r="AI664" s="277" t="str">
        <f t="shared" si="177"/>
        <v/>
      </c>
      <c r="AJ664" s="277" t="str">
        <f t="shared" si="178"/>
        <v/>
      </c>
      <c r="AK664" s="277" t="str">
        <f t="shared" si="179"/>
        <v/>
      </c>
      <c r="AL664" s="100"/>
      <c r="AT664" s="227" t="str">
        <f t="shared" si="180"/>
        <v/>
      </c>
      <c r="AU664" s="227" t="str">
        <f t="shared" si="181"/>
        <v/>
      </c>
      <c r="AW664" s="232">
        <f t="shared" si="182"/>
        <v>0</v>
      </c>
      <c r="AX664" s="232">
        <f t="shared" si="183"/>
        <v>0</v>
      </c>
      <c r="AY664" s="232">
        <f t="shared" si="184"/>
        <v>0</v>
      </c>
      <c r="AZ664" s="232">
        <f t="shared" si="185"/>
        <v>0</v>
      </c>
    </row>
    <row r="665" spans="1:52">
      <c r="A665" s="23" t="str">
        <f>C665&amp;"x"&amp;TEXT(COUNTIF(C$5:C664,C665)+1,0)</f>
        <v>x1</v>
      </c>
      <c r="B665" s="24" t="str">
        <f>D665&amp;"x"&amp;TEXT(COUNTIF(D$5:D664,D665)+1,0)</f>
        <v>x1</v>
      </c>
      <c r="C665" s="25"/>
      <c r="D665" s="25"/>
      <c r="E665" s="130"/>
      <c r="F665" s="25"/>
      <c r="G665" s="188"/>
      <c r="H665" s="188"/>
      <c r="I665" s="188"/>
      <c r="J665" s="156"/>
      <c r="K665" s="130"/>
      <c r="L665" s="26"/>
      <c r="M665" s="281" t="str">
        <f t="shared" si="170"/>
        <v>0</v>
      </c>
      <c r="N665" s="26"/>
      <c r="O665" s="186" t="str">
        <f t="shared" si="171"/>
        <v>0</v>
      </c>
      <c r="P665" s="26"/>
      <c r="Q665" s="26"/>
      <c r="R665" s="270"/>
      <c r="S665" s="282" t="str">
        <f t="shared" si="172"/>
        <v/>
      </c>
      <c r="T665" s="153"/>
      <c r="U665" s="27"/>
      <c r="V665" s="27"/>
      <c r="W665" s="271"/>
      <c r="X665" s="27"/>
      <c r="Y665" s="279"/>
      <c r="Z665" s="275" t="str">
        <f t="shared" si="173"/>
        <v/>
      </c>
      <c r="AA665" s="276"/>
      <c r="AB665" s="276"/>
      <c r="AC665" s="276"/>
      <c r="AD665" s="276"/>
      <c r="AE665" s="276"/>
      <c r="AF665" s="277" t="str">
        <f t="shared" si="174"/>
        <v>NCX19J3</v>
      </c>
      <c r="AG665" s="277" t="str">
        <f t="shared" si="175"/>
        <v>NCX19J3</v>
      </c>
      <c r="AH665" s="277" t="str">
        <f t="shared" si="176"/>
        <v/>
      </c>
      <c r="AI665" s="277" t="str">
        <f t="shared" si="177"/>
        <v/>
      </c>
      <c r="AJ665" s="277" t="str">
        <f t="shared" si="178"/>
        <v/>
      </c>
      <c r="AK665" s="277" t="str">
        <f t="shared" si="179"/>
        <v/>
      </c>
      <c r="AL665" s="100"/>
      <c r="AT665" s="227" t="str">
        <f t="shared" si="180"/>
        <v/>
      </c>
      <c r="AU665" s="227" t="str">
        <f t="shared" si="181"/>
        <v/>
      </c>
      <c r="AW665" s="232">
        <f t="shared" si="182"/>
        <v>0</v>
      </c>
      <c r="AX665" s="232">
        <f t="shared" si="183"/>
        <v>0</v>
      </c>
      <c r="AY665" s="232">
        <f t="shared" si="184"/>
        <v>0</v>
      </c>
      <c r="AZ665" s="232">
        <f t="shared" si="185"/>
        <v>0</v>
      </c>
    </row>
    <row r="666" spans="1:52">
      <c r="A666" s="23" t="str">
        <f>C666&amp;"x"&amp;TEXT(COUNTIF(C$5:C665,C666)+1,0)</f>
        <v>x1</v>
      </c>
      <c r="B666" s="24" t="str">
        <f>D666&amp;"x"&amp;TEXT(COUNTIF(D$5:D665,D666)+1,0)</f>
        <v>x1</v>
      </c>
      <c r="C666" s="25"/>
      <c r="D666" s="25"/>
      <c r="E666" s="130"/>
      <c r="F666" s="25"/>
      <c r="G666" s="188"/>
      <c r="H666" s="188"/>
      <c r="I666" s="188"/>
      <c r="J666" s="156"/>
      <c r="K666" s="130"/>
      <c r="L666" s="26"/>
      <c r="M666" s="281" t="str">
        <f t="shared" si="170"/>
        <v>0</v>
      </c>
      <c r="N666" s="26"/>
      <c r="O666" s="186" t="str">
        <f t="shared" si="171"/>
        <v>0</v>
      </c>
      <c r="P666" s="26"/>
      <c r="Q666" s="26"/>
      <c r="R666" s="270"/>
      <c r="S666" s="282" t="str">
        <f t="shared" si="172"/>
        <v/>
      </c>
      <c r="T666" s="153"/>
      <c r="U666" s="27"/>
      <c r="V666" s="27"/>
      <c r="W666" s="271"/>
      <c r="X666" s="27"/>
      <c r="Y666" s="279"/>
      <c r="Z666" s="275" t="str">
        <f t="shared" si="173"/>
        <v/>
      </c>
      <c r="AA666" s="276"/>
      <c r="AB666" s="276"/>
      <c r="AC666" s="276"/>
      <c r="AD666" s="276"/>
      <c r="AE666" s="276"/>
      <c r="AF666" s="277" t="str">
        <f t="shared" si="174"/>
        <v>NCX19J3</v>
      </c>
      <c r="AG666" s="277" t="str">
        <f t="shared" si="175"/>
        <v>NCX19J3</v>
      </c>
      <c r="AH666" s="277" t="str">
        <f t="shared" si="176"/>
        <v/>
      </c>
      <c r="AI666" s="277" t="str">
        <f t="shared" si="177"/>
        <v/>
      </c>
      <c r="AJ666" s="277" t="str">
        <f t="shared" si="178"/>
        <v/>
      </c>
      <c r="AK666" s="277" t="str">
        <f t="shared" si="179"/>
        <v/>
      </c>
      <c r="AL666" s="100"/>
      <c r="AT666" s="227" t="str">
        <f t="shared" si="180"/>
        <v/>
      </c>
      <c r="AU666" s="227" t="str">
        <f t="shared" si="181"/>
        <v/>
      </c>
      <c r="AW666" s="232">
        <f t="shared" si="182"/>
        <v>0</v>
      </c>
      <c r="AX666" s="232">
        <f t="shared" si="183"/>
        <v>0</v>
      </c>
      <c r="AY666" s="232">
        <f t="shared" si="184"/>
        <v>0</v>
      </c>
      <c r="AZ666" s="232">
        <f t="shared" si="185"/>
        <v>0</v>
      </c>
    </row>
    <row r="667" spans="1:52">
      <c r="A667" s="23" t="str">
        <f>C667&amp;"x"&amp;TEXT(COUNTIF(C$5:C666,C667)+1,0)</f>
        <v>x1</v>
      </c>
      <c r="B667" s="24" t="str">
        <f>D667&amp;"x"&amp;TEXT(COUNTIF(D$5:D666,D667)+1,0)</f>
        <v>x1</v>
      </c>
      <c r="C667" s="25"/>
      <c r="D667" s="25"/>
      <c r="E667" s="130"/>
      <c r="F667" s="25"/>
      <c r="G667" s="188"/>
      <c r="H667" s="188"/>
      <c r="I667" s="188"/>
      <c r="J667" s="156"/>
      <c r="K667" s="130"/>
      <c r="L667" s="26"/>
      <c r="M667" s="281" t="str">
        <f t="shared" si="170"/>
        <v>0</v>
      </c>
      <c r="N667" s="26"/>
      <c r="O667" s="186" t="str">
        <f t="shared" si="171"/>
        <v>0</v>
      </c>
      <c r="P667" s="26"/>
      <c r="Q667" s="26"/>
      <c r="R667" s="270"/>
      <c r="S667" s="282" t="str">
        <f t="shared" si="172"/>
        <v/>
      </c>
      <c r="T667" s="153"/>
      <c r="U667" s="27"/>
      <c r="V667" s="27"/>
      <c r="W667" s="271"/>
      <c r="X667" s="27"/>
      <c r="Y667" s="279"/>
      <c r="Z667" s="275" t="str">
        <f t="shared" si="173"/>
        <v/>
      </c>
      <c r="AA667" s="276"/>
      <c r="AB667" s="276"/>
      <c r="AC667" s="276"/>
      <c r="AD667" s="276"/>
      <c r="AE667" s="276"/>
      <c r="AF667" s="277" t="str">
        <f t="shared" si="174"/>
        <v>NCX19J3</v>
      </c>
      <c r="AG667" s="277" t="str">
        <f t="shared" si="175"/>
        <v>NCX19J3</v>
      </c>
      <c r="AH667" s="277" t="str">
        <f t="shared" si="176"/>
        <v/>
      </c>
      <c r="AI667" s="277" t="str">
        <f t="shared" si="177"/>
        <v/>
      </c>
      <c r="AJ667" s="277" t="str">
        <f t="shared" si="178"/>
        <v/>
      </c>
      <c r="AK667" s="277" t="str">
        <f t="shared" si="179"/>
        <v/>
      </c>
      <c r="AL667" s="100"/>
      <c r="AT667" s="227" t="str">
        <f t="shared" si="180"/>
        <v/>
      </c>
      <c r="AU667" s="227" t="str">
        <f t="shared" si="181"/>
        <v/>
      </c>
      <c r="AW667" s="232">
        <f t="shared" si="182"/>
        <v>0</v>
      </c>
      <c r="AX667" s="232">
        <f t="shared" si="183"/>
        <v>0</v>
      </c>
      <c r="AY667" s="232">
        <f t="shared" si="184"/>
        <v>0</v>
      </c>
      <c r="AZ667" s="232">
        <f t="shared" si="185"/>
        <v>0</v>
      </c>
    </row>
    <row r="668" spans="1:52">
      <c r="A668" s="23" t="str">
        <f>C668&amp;"x"&amp;TEXT(COUNTIF(C$5:C667,C668)+1,0)</f>
        <v>x1</v>
      </c>
      <c r="B668" s="24" t="str">
        <f>D668&amp;"x"&amp;TEXT(COUNTIF(D$5:D667,D668)+1,0)</f>
        <v>x1</v>
      </c>
      <c r="C668" s="25"/>
      <c r="D668" s="25"/>
      <c r="E668" s="130"/>
      <c r="F668" s="25"/>
      <c r="G668" s="188"/>
      <c r="H668" s="188"/>
      <c r="I668" s="188"/>
      <c r="J668" s="156"/>
      <c r="K668" s="130"/>
      <c r="L668" s="26"/>
      <c r="M668" s="281" t="str">
        <f t="shared" si="170"/>
        <v>0</v>
      </c>
      <c r="N668" s="26"/>
      <c r="O668" s="186" t="str">
        <f t="shared" si="171"/>
        <v>0</v>
      </c>
      <c r="P668" s="26"/>
      <c r="Q668" s="26"/>
      <c r="R668" s="270"/>
      <c r="S668" s="282" t="str">
        <f t="shared" si="172"/>
        <v/>
      </c>
      <c r="T668" s="153"/>
      <c r="U668" s="27"/>
      <c r="V668" s="27"/>
      <c r="W668" s="271"/>
      <c r="X668" s="27"/>
      <c r="Y668" s="279"/>
      <c r="Z668" s="275" t="str">
        <f t="shared" si="173"/>
        <v/>
      </c>
      <c r="AA668" s="276"/>
      <c r="AB668" s="276"/>
      <c r="AC668" s="276"/>
      <c r="AD668" s="276"/>
      <c r="AE668" s="276"/>
      <c r="AF668" s="277" t="str">
        <f t="shared" si="174"/>
        <v>NCX19J3</v>
      </c>
      <c r="AG668" s="277" t="str">
        <f t="shared" si="175"/>
        <v>NCX19J3</v>
      </c>
      <c r="AH668" s="277" t="str">
        <f t="shared" si="176"/>
        <v/>
      </c>
      <c r="AI668" s="277" t="str">
        <f t="shared" si="177"/>
        <v/>
      </c>
      <c r="AJ668" s="277" t="str">
        <f t="shared" si="178"/>
        <v/>
      </c>
      <c r="AK668" s="277" t="str">
        <f t="shared" si="179"/>
        <v/>
      </c>
      <c r="AL668" s="100"/>
      <c r="AT668" s="227" t="str">
        <f t="shared" si="180"/>
        <v/>
      </c>
      <c r="AU668" s="227" t="str">
        <f t="shared" si="181"/>
        <v/>
      </c>
      <c r="AW668" s="232">
        <f t="shared" si="182"/>
        <v>0</v>
      </c>
      <c r="AX668" s="232">
        <f t="shared" si="183"/>
        <v>0</v>
      </c>
      <c r="AY668" s="232">
        <f t="shared" si="184"/>
        <v>0</v>
      </c>
      <c r="AZ668" s="232">
        <f t="shared" si="185"/>
        <v>0</v>
      </c>
    </row>
    <row r="669" spans="1:52">
      <c r="A669" s="23" t="str">
        <f>C669&amp;"x"&amp;TEXT(COUNTIF(C$5:C668,C669)+1,0)</f>
        <v>x1</v>
      </c>
      <c r="B669" s="24" t="str">
        <f>D669&amp;"x"&amp;TEXT(COUNTIF(D$5:D668,D669)+1,0)</f>
        <v>x1</v>
      </c>
      <c r="C669" s="25"/>
      <c r="D669" s="25"/>
      <c r="E669" s="130"/>
      <c r="F669" s="25"/>
      <c r="G669" s="188"/>
      <c r="H669" s="188"/>
      <c r="I669" s="188"/>
      <c r="J669" s="156"/>
      <c r="K669" s="130"/>
      <c r="L669" s="26"/>
      <c r="M669" s="281" t="str">
        <f t="shared" si="170"/>
        <v>0</v>
      </c>
      <c r="N669" s="26"/>
      <c r="O669" s="186" t="str">
        <f t="shared" si="171"/>
        <v>0</v>
      </c>
      <c r="P669" s="26"/>
      <c r="Q669" s="26"/>
      <c r="R669" s="270"/>
      <c r="S669" s="282" t="str">
        <f t="shared" si="172"/>
        <v/>
      </c>
      <c r="T669" s="153"/>
      <c r="U669" s="27"/>
      <c r="V669" s="27"/>
      <c r="W669" s="271"/>
      <c r="X669" s="27"/>
      <c r="Y669" s="279"/>
      <c r="Z669" s="275" t="str">
        <f t="shared" si="173"/>
        <v/>
      </c>
      <c r="AA669" s="276"/>
      <c r="AB669" s="276"/>
      <c r="AC669" s="276"/>
      <c r="AD669" s="276"/>
      <c r="AE669" s="276"/>
      <c r="AF669" s="277" t="str">
        <f t="shared" si="174"/>
        <v>NCX19J3</v>
      </c>
      <c r="AG669" s="277" t="str">
        <f t="shared" si="175"/>
        <v>NCX19J3</v>
      </c>
      <c r="AH669" s="277" t="str">
        <f t="shared" si="176"/>
        <v/>
      </c>
      <c r="AI669" s="277" t="str">
        <f t="shared" si="177"/>
        <v/>
      </c>
      <c r="AJ669" s="277" t="str">
        <f t="shared" si="178"/>
        <v/>
      </c>
      <c r="AK669" s="277" t="str">
        <f t="shared" si="179"/>
        <v/>
      </c>
      <c r="AL669" s="100"/>
      <c r="AT669" s="227" t="str">
        <f t="shared" si="180"/>
        <v/>
      </c>
      <c r="AU669" s="227" t="str">
        <f t="shared" si="181"/>
        <v/>
      </c>
      <c r="AW669" s="232">
        <f t="shared" si="182"/>
        <v>0</v>
      </c>
      <c r="AX669" s="232">
        <f t="shared" si="183"/>
        <v>0</v>
      </c>
      <c r="AY669" s="232">
        <f t="shared" si="184"/>
        <v>0</v>
      </c>
      <c r="AZ669" s="232">
        <f t="shared" si="185"/>
        <v>0</v>
      </c>
    </row>
    <row r="670" spans="1:52">
      <c r="A670" s="23" t="str">
        <f>C670&amp;"x"&amp;TEXT(COUNTIF(C$5:C669,C670)+1,0)</f>
        <v>x1</v>
      </c>
      <c r="B670" s="24" t="str">
        <f>D670&amp;"x"&amp;TEXT(COUNTIF(D$5:D669,D670)+1,0)</f>
        <v>x1</v>
      </c>
      <c r="C670" s="25"/>
      <c r="D670" s="25"/>
      <c r="E670" s="130"/>
      <c r="F670" s="25"/>
      <c r="G670" s="188"/>
      <c r="H670" s="188"/>
      <c r="I670" s="188"/>
      <c r="J670" s="156"/>
      <c r="K670" s="130"/>
      <c r="L670" s="26"/>
      <c r="M670" s="281" t="str">
        <f t="shared" si="170"/>
        <v>0</v>
      </c>
      <c r="N670" s="26"/>
      <c r="O670" s="186" t="str">
        <f t="shared" si="171"/>
        <v>0</v>
      </c>
      <c r="P670" s="26"/>
      <c r="Q670" s="26"/>
      <c r="R670" s="270"/>
      <c r="S670" s="282" t="str">
        <f t="shared" si="172"/>
        <v/>
      </c>
      <c r="T670" s="153"/>
      <c r="U670" s="27"/>
      <c r="V670" s="27"/>
      <c r="W670" s="271"/>
      <c r="X670" s="27"/>
      <c r="Y670" s="279"/>
      <c r="Z670" s="275" t="str">
        <f t="shared" si="173"/>
        <v/>
      </c>
      <c r="AA670" s="276"/>
      <c r="AB670" s="276"/>
      <c r="AC670" s="276"/>
      <c r="AD670" s="276"/>
      <c r="AE670" s="276"/>
      <c r="AF670" s="277" t="str">
        <f t="shared" si="174"/>
        <v>NCX19J3</v>
      </c>
      <c r="AG670" s="277" t="str">
        <f t="shared" si="175"/>
        <v>NCX19J3</v>
      </c>
      <c r="AH670" s="277" t="str">
        <f t="shared" si="176"/>
        <v/>
      </c>
      <c r="AI670" s="277" t="str">
        <f t="shared" si="177"/>
        <v/>
      </c>
      <c r="AJ670" s="277" t="str">
        <f t="shared" si="178"/>
        <v/>
      </c>
      <c r="AK670" s="277" t="str">
        <f t="shared" si="179"/>
        <v/>
      </c>
      <c r="AL670" s="100"/>
      <c r="AT670" s="227" t="str">
        <f t="shared" si="180"/>
        <v/>
      </c>
      <c r="AU670" s="227" t="str">
        <f t="shared" si="181"/>
        <v/>
      </c>
      <c r="AW670" s="232">
        <f t="shared" si="182"/>
        <v>0</v>
      </c>
      <c r="AX670" s="232">
        <f t="shared" si="183"/>
        <v>0</v>
      </c>
      <c r="AY670" s="232">
        <f t="shared" si="184"/>
        <v>0</v>
      </c>
      <c r="AZ670" s="232">
        <f t="shared" si="185"/>
        <v>0</v>
      </c>
    </row>
    <row r="671" spans="1:52">
      <c r="A671" s="23" t="str">
        <f>C671&amp;"x"&amp;TEXT(COUNTIF(C$5:C670,C671)+1,0)</f>
        <v>x1</v>
      </c>
      <c r="B671" s="24" t="str">
        <f>D671&amp;"x"&amp;TEXT(COUNTIF(D$5:D670,D671)+1,0)</f>
        <v>x1</v>
      </c>
      <c r="C671" s="25"/>
      <c r="D671" s="25"/>
      <c r="E671" s="130"/>
      <c r="F671" s="25"/>
      <c r="G671" s="188"/>
      <c r="H671" s="188"/>
      <c r="I671" s="188"/>
      <c r="J671" s="156"/>
      <c r="K671" s="130"/>
      <c r="L671" s="26"/>
      <c r="M671" s="281" t="str">
        <f t="shared" si="170"/>
        <v>0</v>
      </c>
      <c r="N671" s="26"/>
      <c r="O671" s="186" t="str">
        <f t="shared" si="171"/>
        <v>0</v>
      </c>
      <c r="P671" s="26"/>
      <c r="Q671" s="26"/>
      <c r="R671" s="270"/>
      <c r="S671" s="282" t="str">
        <f t="shared" si="172"/>
        <v/>
      </c>
      <c r="T671" s="153"/>
      <c r="U671" s="27"/>
      <c r="V671" s="27"/>
      <c r="W671" s="271"/>
      <c r="X671" s="27"/>
      <c r="Y671" s="279"/>
      <c r="Z671" s="275" t="str">
        <f t="shared" si="173"/>
        <v/>
      </c>
      <c r="AA671" s="276"/>
      <c r="AB671" s="276"/>
      <c r="AC671" s="276"/>
      <c r="AD671" s="276"/>
      <c r="AE671" s="276"/>
      <c r="AF671" s="277" t="str">
        <f t="shared" si="174"/>
        <v>NCX19J3</v>
      </c>
      <c r="AG671" s="277" t="str">
        <f t="shared" si="175"/>
        <v>NCX19J3</v>
      </c>
      <c r="AH671" s="277" t="str">
        <f t="shared" si="176"/>
        <v/>
      </c>
      <c r="AI671" s="277" t="str">
        <f t="shared" si="177"/>
        <v/>
      </c>
      <c r="AJ671" s="277" t="str">
        <f t="shared" si="178"/>
        <v/>
      </c>
      <c r="AK671" s="277" t="str">
        <f t="shared" si="179"/>
        <v/>
      </c>
      <c r="AL671" s="100"/>
      <c r="AT671" s="227" t="str">
        <f t="shared" si="180"/>
        <v/>
      </c>
      <c r="AU671" s="227" t="str">
        <f t="shared" si="181"/>
        <v/>
      </c>
      <c r="AW671" s="232">
        <f t="shared" si="182"/>
        <v>0</v>
      </c>
      <c r="AX671" s="232">
        <f t="shared" si="183"/>
        <v>0</v>
      </c>
      <c r="AY671" s="232">
        <f t="shared" si="184"/>
        <v>0</v>
      </c>
      <c r="AZ671" s="232">
        <f t="shared" si="185"/>
        <v>0</v>
      </c>
    </row>
    <row r="672" spans="1:52">
      <c r="A672" s="23" t="str">
        <f>C672&amp;"x"&amp;TEXT(COUNTIF(C$5:C671,C672)+1,0)</f>
        <v>x1</v>
      </c>
      <c r="B672" s="24" t="str">
        <f>D672&amp;"x"&amp;TEXT(COUNTIF(D$5:D671,D672)+1,0)</f>
        <v>x1</v>
      </c>
      <c r="C672" s="25"/>
      <c r="D672" s="25"/>
      <c r="E672" s="130"/>
      <c r="F672" s="25"/>
      <c r="G672" s="188"/>
      <c r="H672" s="188"/>
      <c r="I672" s="188"/>
      <c r="J672" s="156"/>
      <c r="K672" s="130"/>
      <c r="L672" s="26"/>
      <c r="M672" s="281" t="str">
        <f t="shared" si="170"/>
        <v>0</v>
      </c>
      <c r="N672" s="26"/>
      <c r="O672" s="186" t="str">
        <f t="shared" si="171"/>
        <v>0</v>
      </c>
      <c r="P672" s="26"/>
      <c r="Q672" s="26"/>
      <c r="R672" s="270"/>
      <c r="S672" s="282" t="str">
        <f t="shared" si="172"/>
        <v/>
      </c>
      <c r="T672" s="153"/>
      <c r="U672" s="27"/>
      <c r="V672" s="27"/>
      <c r="W672" s="271"/>
      <c r="X672" s="27"/>
      <c r="Y672" s="279"/>
      <c r="Z672" s="275" t="str">
        <f t="shared" si="173"/>
        <v/>
      </c>
      <c r="AA672" s="276"/>
      <c r="AB672" s="276"/>
      <c r="AC672" s="276"/>
      <c r="AD672" s="276"/>
      <c r="AE672" s="276"/>
      <c r="AF672" s="277" t="str">
        <f t="shared" si="174"/>
        <v>NCX19J3</v>
      </c>
      <c r="AG672" s="277" t="str">
        <f t="shared" si="175"/>
        <v>NCX19J3</v>
      </c>
      <c r="AH672" s="277" t="str">
        <f t="shared" si="176"/>
        <v/>
      </c>
      <c r="AI672" s="277" t="str">
        <f t="shared" si="177"/>
        <v/>
      </c>
      <c r="AJ672" s="277" t="str">
        <f t="shared" si="178"/>
        <v/>
      </c>
      <c r="AK672" s="277" t="str">
        <f t="shared" si="179"/>
        <v/>
      </c>
      <c r="AL672" s="100"/>
      <c r="AT672" s="227" t="str">
        <f t="shared" si="180"/>
        <v/>
      </c>
      <c r="AU672" s="227" t="str">
        <f t="shared" si="181"/>
        <v/>
      </c>
      <c r="AW672" s="232">
        <f t="shared" si="182"/>
        <v>0</v>
      </c>
      <c r="AX672" s="232">
        <f t="shared" si="183"/>
        <v>0</v>
      </c>
      <c r="AY672" s="232">
        <f t="shared" si="184"/>
        <v>0</v>
      </c>
      <c r="AZ672" s="232">
        <f t="shared" si="185"/>
        <v>0</v>
      </c>
    </row>
    <row r="673" spans="1:52">
      <c r="A673" s="23" t="str">
        <f>C673&amp;"x"&amp;TEXT(COUNTIF(C$5:C672,C673)+1,0)</f>
        <v>x1</v>
      </c>
      <c r="B673" s="24" t="str">
        <f>D673&amp;"x"&amp;TEXT(COUNTIF(D$5:D672,D673)+1,0)</f>
        <v>x1</v>
      </c>
      <c r="C673" s="25"/>
      <c r="D673" s="25"/>
      <c r="E673" s="130"/>
      <c r="F673" s="25"/>
      <c r="G673" s="188"/>
      <c r="H673" s="188"/>
      <c r="I673" s="188"/>
      <c r="J673" s="156"/>
      <c r="K673" s="130"/>
      <c r="L673" s="26"/>
      <c r="M673" s="281" t="str">
        <f t="shared" si="170"/>
        <v>0</v>
      </c>
      <c r="N673" s="26"/>
      <c r="O673" s="186" t="str">
        <f t="shared" si="171"/>
        <v>0</v>
      </c>
      <c r="P673" s="26"/>
      <c r="Q673" s="26"/>
      <c r="R673" s="270"/>
      <c r="S673" s="282" t="str">
        <f t="shared" si="172"/>
        <v/>
      </c>
      <c r="T673" s="153"/>
      <c r="U673" s="27"/>
      <c r="V673" s="27"/>
      <c r="W673" s="271"/>
      <c r="X673" s="27"/>
      <c r="Y673" s="279"/>
      <c r="Z673" s="275" t="str">
        <f t="shared" si="173"/>
        <v/>
      </c>
      <c r="AA673" s="276"/>
      <c r="AB673" s="276"/>
      <c r="AC673" s="276"/>
      <c r="AD673" s="276"/>
      <c r="AE673" s="276"/>
      <c r="AF673" s="277" t="str">
        <f t="shared" si="174"/>
        <v>NCX19J3</v>
      </c>
      <c r="AG673" s="277" t="str">
        <f t="shared" si="175"/>
        <v>NCX19J3</v>
      </c>
      <c r="AH673" s="277" t="str">
        <f t="shared" si="176"/>
        <v/>
      </c>
      <c r="AI673" s="277" t="str">
        <f t="shared" si="177"/>
        <v/>
      </c>
      <c r="AJ673" s="277" t="str">
        <f t="shared" si="178"/>
        <v/>
      </c>
      <c r="AK673" s="277" t="str">
        <f t="shared" si="179"/>
        <v/>
      </c>
      <c r="AL673" s="100"/>
      <c r="AT673" s="227" t="str">
        <f t="shared" si="180"/>
        <v/>
      </c>
      <c r="AU673" s="227" t="str">
        <f t="shared" si="181"/>
        <v/>
      </c>
      <c r="AW673" s="232">
        <f t="shared" si="182"/>
        <v>0</v>
      </c>
      <c r="AX673" s="232">
        <f t="shared" si="183"/>
        <v>0</v>
      </c>
      <c r="AY673" s="232">
        <f t="shared" si="184"/>
        <v>0</v>
      </c>
      <c r="AZ673" s="232">
        <f t="shared" si="185"/>
        <v>0</v>
      </c>
    </row>
    <row r="674" spans="1:52">
      <c r="A674" s="23" t="str">
        <f>C674&amp;"x"&amp;TEXT(COUNTIF(C$5:C673,C674)+1,0)</f>
        <v>x1</v>
      </c>
      <c r="B674" s="24" t="str">
        <f>D674&amp;"x"&amp;TEXT(COUNTIF(D$5:D673,D674)+1,0)</f>
        <v>x1</v>
      </c>
      <c r="C674" s="25"/>
      <c r="D674" s="25"/>
      <c r="E674" s="130"/>
      <c r="F674" s="25"/>
      <c r="G674" s="188"/>
      <c r="H674" s="188"/>
      <c r="I674" s="188"/>
      <c r="J674" s="156"/>
      <c r="K674" s="130"/>
      <c r="L674" s="26"/>
      <c r="M674" s="281" t="str">
        <f t="shared" si="170"/>
        <v>0</v>
      </c>
      <c r="N674" s="26"/>
      <c r="O674" s="186" t="str">
        <f t="shared" si="171"/>
        <v>0</v>
      </c>
      <c r="P674" s="26"/>
      <c r="Q674" s="26"/>
      <c r="R674" s="270"/>
      <c r="S674" s="282" t="str">
        <f t="shared" si="172"/>
        <v/>
      </c>
      <c r="T674" s="153"/>
      <c r="U674" s="27"/>
      <c r="V674" s="27"/>
      <c r="W674" s="271"/>
      <c r="X674" s="27"/>
      <c r="Y674" s="279"/>
      <c r="Z674" s="275" t="str">
        <f t="shared" si="173"/>
        <v/>
      </c>
      <c r="AA674" s="276"/>
      <c r="AB674" s="276"/>
      <c r="AC674" s="276"/>
      <c r="AD674" s="276"/>
      <c r="AE674" s="276"/>
      <c r="AF674" s="277" t="str">
        <f t="shared" si="174"/>
        <v>NCX19J3</v>
      </c>
      <c r="AG674" s="277" t="str">
        <f t="shared" si="175"/>
        <v>NCX19J3</v>
      </c>
      <c r="AH674" s="277" t="str">
        <f t="shared" si="176"/>
        <v/>
      </c>
      <c r="AI674" s="277" t="str">
        <f t="shared" si="177"/>
        <v/>
      </c>
      <c r="AJ674" s="277" t="str">
        <f t="shared" si="178"/>
        <v/>
      </c>
      <c r="AK674" s="277" t="str">
        <f t="shared" si="179"/>
        <v/>
      </c>
      <c r="AL674" s="100"/>
      <c r="AT674" s="227" t="str">
        <f t="shared" si="180"/>
        <v/>
      </c>
      <c r="AU674" s="227" t="str">
        <f t="shared" si="181"/>
        <v/>
      </c>
      <c r="AW674" s="232">
        <f t="shared" si="182"/>
        <v>0</v>
      </c>
      <c r="AX674" s="232">
        <f t="shared" si="183"/>
        <v>0</v>
      </c>
      <c r="AY674" s="232">
        <f t="shared" si="184"/>
        <v>0</v>
      </c>
      <c r="AZ674" s="232">
        <f t="shared" si="185"/>
        <v>0</v>
      </c>
    </row>
    <row r="675" spans="1:52">
      <c r="A675" s="23" t="str">
        <f>C675&amp;"x"&amp;TEXT(COUNTIF(C$5:C674,C675)+1,0)</f>
        <v>x1</v>
      </c>
      <c r="B675" s="24" t="str">
        <f>D675&amp;"x"&amp;TEXT(COUNTIF(D$5:D674,D675)+1,0)</f>
        <v>x1</v>
      </c>
      <c r="C675" s="25"/>
      <c r="D675" s="25"/>
      <c r="E675" s="130"/>
      <c r="F675" s="25"/>
      <c r="G675" s="188"/>
      <c r="H675" s="188"/>
      <c r="I675" s="188"/>
      <c r="J675" s="156"/>
      <c r="K675" s="130"/>
      <c r="L675" s="26"/>
      <c r="M675" s="281" t="str">
        <f t="shared" si="170"/>
        <v>0</v>
      </c>
      <c r="N675" s="26"/>
      <c r="O675" s="186" t="str">
        <f t="shared" si="171"/>
        <v>0</v>
      </c>
      <c r="P675" s="26"/>
      <c r="Q675" s="26"/>
      <c r="R675" s="270"/>
      <c r="S675" s="282" t="str">
        <f t="shared" si="172"/>
        <v/>
      </c>
      <c r="T675" s="153"/>
      <c r="U675" s="27"/>
      <c r="V675" s="27"/>
      <c r="W675" s="271"/>
      <c r="X675" s="27"/>
      <c r="Y675" s="279"/>
      <c r="Z675" s="275" t="str">
        <f t="shared" si="173"/>
        <v/>
      </c>
      <c r="AA675" s="276"/>
      <c r="AB675" s="276"/>
      <c r="AC675" s="276"/>
      <c r="AD675" s="276"/>
      <c r="AE675" s="276"/>
      <c r="AF675" s="277" t="str">
        <f t="shared" si="174"/>
        <v>NCX19J3</v>
      </c>
      <c r="AG675" s="277" t="str">
        <f t="shared" si="175"/>
        <v>NCX19J3</v>
      </c>
      <c r="AH675" s="277" t="str">
        <f t="shared" si="176"/>
        <v/>
      </c>
      <c r="AI675" s="277" t="str">
        <f t="shared" si="177"/>
        <v/>
      </c>
      <c r="AJ675" s="277" t="str">
        <f t="shared" si="178"/>
        <v/>
      </c>
      <c r="AK675" s="277" t="str">
        <f t="shared" si="179"/>
        <v/>
      </c>
      <c r="AL675" s="100"/>
      <c r="AT675" s="227" t="str">
        <f t="shared" si="180"/>
        <v/>
      </c>
      <c r="AU675" s="227" t="str">
        <f t="shared" si="181"/>
        <v/>
      </c>
      <c r="AW675" s="232">
        <f t="shared" si="182"/>
        <v>0</v>
      </c>
      <c r="AX675" s="232">
        <f t="shared" si="183"/>
        <v>0</v>
      </c>
      <c r="AY675" s="232">
        <f t="shared" si="184"/>
        <v>0</v>
      </c>
      <c r="AZ675" s="232">
        <f t="shared" si="185"/>
        <v>0</v>
      </c>
    </row>
    <row r="676" spans="1:52">
      <c r="A676" s="23" t="str">
        <f>C676&amp;"x"&amp;TEXT(COUNTIF(C$5:C675,C676)+1,0)</f>
        <v>x1</v>
      </c>
      <c r="B676" s="24" t="str">
        <f>D676&amp;"x"&amp;TEXT(COUNTIF(D$5:D675,D676)+1,0)</f>
        <v>x1</v>
      </c>
      <c r="C676" s="25"/>
      <c r="D676" s="25"/>
      <c r="E676" s="130"/>
      <c r="F676" s="25"/>
      <c r="G676" s="188"/>
      <c r="H676" s="188"/>
      <c r="I676" s="188"/>
      <c r="J676" s="156"/>
      <c r="K676" s="130"/>
      <c r="L676" s="26"/>
      <c r="M676" s="281" t="str">
        <f t="shared" si="170"/>
        <v>0</v>
      </c>
      <c r="N676" s="26"/>
      <c r="O676" s="186" t="str">
        <f t="shared" si="171"/>
        <v>0</v>
      </c>
      <c r="P676" s="26"/>
      <c r="Q676" s="26"/>
      <c r="R676" s="270"/>
      <c r="S676" s="282" t="str">
        <f t="shared" si="172"/>
        <v/>
      </c>
      <c r="T676" s="153"/>
      <c r="U676" s="27"/>
      <c r="V676" s="27"/>
      <c r="W676" s="271"/>
      <c r="X676" s="27"/>
      <c r="Y676" s="279"/>
      <c r="Z676" s="275" t="str">
        <f t="shared" si="173"/>
        <v/>
      </c>
      <c r="AA676" s="276"/>
      <c r="AB676" s="276"/>
      <c r="AC676" s="276"/>
      <c r="AD676" s="276"/>
      <c r="AE676" s="276"/>
      <c r="AF676" s="277" t="str">
        <f t="shared" si="174"/>
        <v>NCX19J3</v>
      </c>
      <c r="AG676" s="277" t="str">
        <f t="shared" si="175"/>
        <v>NCX19J3</v>
      </c>
      <c r="AH676" s="277" t="str">
        <f t="shared" si="176"/>
        <v/>
      </c>
      <c r="AI676" s="277" t="str">
        <f t="shared" si="177"/>
        <v/>
      </c>
      <c r="AJ676" s="277" t="str">
        <f t="shared" si="178"/>
        <v/>
      </c>
      <c r="AK676" s="277" t="str">
        <f t="shared" si="179"/>
        <v/>
      </c>
      <c r="AL676" s="100"/>
      <c r="AT676" s="227" t="str">
        <f t="shared" si="180"/>
        <v/>
      </c>
      <c r="AU676" s="227" t="str">
        <f t="shared" si="181"/>
        <v/>
      </c>
      <c r="AW676" s="232">
        <f t="shared" si="182"/>
        <v>0</v>
      </c>
      <c r="AX676" s="232">
        <f t="shared" si="183"/>
        <v>0</v>
      </c>
      <c r="AY676" s="232">
        <f t="shared" si="184"/>
        <v>0</v>
      </c>
      <c r="AZ676" s="232">
        <f t="shared" si="185"/>
        <v>0</v>
      </c>
    </row>
    <row r="677" spans="1:52">
      <c r="A677" s="23" t="str">
        <f>C677&amp;"x"&amp;TEXT(COUNTIF(C$5:C676,C677)+1,0)</f>
        <v>x1</v>
      </c>
      <c r="B677" s="24" t="str">
        <f>D677&amp;"x"&amp;TEXT(COUNTIF(D$5:D676,D677)+1,0)</f>
        <v>x1</v>
      </c>
      <c r="C677" s="25"/>
      <c r="D677" s="25"/>
      <c r="E677" s="130"/>
      <c r="F677" s="25"/>
      <c r="G677" s="188"/>
      <c r="H677" s="188"/>
      <c r="I677" s="188"/>
      <c r="J677" s="156"/>
      <c r="K677" s="130"/>
      <c r="L677" s="26"/>
      <c r="M677" s="281" t="str">
        <f t="shared" si="170"/>
        <v>0</v>
      </c>
      <c r="N677" s="26"/>
      <c r="O677" s="186" t="str">
        <f t="shared" si="171"/>
        <v>0</v>
      </c>
      <c r="P677" s="26"/>
      <c r="Q677" s="26"/>
      <c r="R677" s="270"/>
      <c r="S677" s="282" t="str">
        <f t="shared" si="172"/>
        <v/>
      </c>
      <c r="T677" s="153"/>
      <c r="U677" s="27"/>
      <c r="V677" s="27"/>
      <c r="W677" s="271"/>
      <c r="X677" s="27"/>
      <c r="Y677" s="279"/>
      <c r="Z677" s="275" t="str">
        <f t="shared" si="173"/>
        <v/>
      </c>
      <c r="AA677" s="276"/>
      <c r="AB677" s="276"/>
      <c r="AC677" s="276"/>
      <c r="AD677" s="276"/>
      <c r="AE677" s="276"/>
      <c r="AF677" s="277" t="str">
        <f t="shared" si="174"/>
        <v>NCX19J3</v>
      </c>
      <c r="AG677" s="277" t="str">
        <f t="shared" si="175"/>
        <v>NCX19J3</v>
      </c>
      <c r="AH677" s="277" t="str">
        <f t="shared" si="176"/>
        <v/>
      </c>
      <c r="AI677" s="277" t="str">
        <f t="shared" si="177"/>
        <v/>
      </c>
      <c r="AJ677" s="277" t="str">
        <f t="shared" si="178"/>
        <v/>
      </c>
      <c r="AK677" s="277" t="str">
        <f t="shared" si="179"/>
        <v/>
      </c>
      <c r="AL677" s="100"/>
      <c r="AT677" s="227" t="str">
        <f t="shared" si="180"/>
        <v/>
      </c>
      <c r="AU677" s="227" t="str">
        <f t="shared" si="181"/>
        <v/>
      </c>
      <c r="AW677" s="232">
        <f t="shared" si="182"/>
        <v>0</v>
      </c>
      <c r="AX677" s="232">
        <f t="shared" si="183"/>
        <v>0</v>
      </c>
      <c r="AY677" s="232">
        <f t="shared" si="184"/>
        <v>0</v>
      </c>
      <c r="AZ677" s="232">
        <f t="shared" si="185"/>
        <v>0</v>
      </c>
    </row>
    <row r="678" spans="1:52">
      <c r="A678" s="23" t="str">
        <f>C678&amp;"x"&amp;TEXT(COUNTIF(C$5:C677,C678)+1,0)</f>
        <v>x1</v>
      </c>
      <c r="B678" s="24" t="str">
        <f>D678&amp;"x"&amp;TEXT(COUNTIF(D$5:D677,D678)+1,0)</f>
        <v>x1</v>
      </c>
      <c r="C678" s="25"/>
      <c r="D678" s="25"/>
      <c r="E678" s="130"/>
      <c r="F678" s="25"/>
      <c r="G678" s="188"/>
      <c r="H678" s="188"/>
      <c r="I678" s="188"/>
      <c r="J678" s="156"/>
      <c r="K678" s="130"/>
      <c r="L678" s="26"/>
      <c r="M678" s="281" t="str">
        <f t="shared" si="170"/>
        <v>0</v>
      </c>
      <c r="N678" s="26"/>
      <c r="O678" s="186" t="str">
        <f t="shared" si="171"/>
        <v>0</v>
      </c>
      <c r="P678" s="26"/>
      <c r="Q678" s="26"/>
      <c r="R678" s="270"/>
      <c r="S678" s="282" t="str">
        <f t="shared" si="172"/>
        <v/>
      </c>
      <c r="T678" s="153"/>
      <c r="U678" s="27"/>
      <c r="V678" s="27"/>
      <c r="W678" s="271"/>
      <c r="X678" s="27"/>
      <c r="Y678" s="279"/>
      <c r="Z678" s="275" t="str">
        <f t="shared" si="173"/>
        <v/>
      </c>
      <c r="AA678" s="276"/>
      <c r="AB678" s="276"/>
      <c r="AC678" s="276"/>
      <c r="AD678" s="276"/>
      <c r="AE678" s="276"/>
      <c r="AF678" s="277" t="str">
        <f t="shared" si="174"/>
        <v>NCX19J3</v>
      </c>
      <c r="AG678" s="277" t="str">
        <f t="shared" si="175"/>
        <v>NCX19J3</v>
      </c>
      <c r="AH678" s="277" t="str">
        <f t="shared" si="176"/>
        <v/>
      </c>
      <c r="AI678" s="277" t="str">
        <f t="shared" si="177"/>
        <v/>
      </c>
      <c r="AJ678" s="277" t="str">
        <f t="shared" si="178"/>
        <v/>
      </c>
      <c r="AK678" s="277" t="str">
        <f t="shared" si="179"/>
        <v/>
      </c>
      <c r="AL678" s="100"/>
      <c r="AT678" s="227" t="str">
        <f t="shared" si="180"/>
        <v/>
      </c>
      <c r="AU678" s="227" t="str">
        <f t="shared" si="181"/>
        <v/>
      </c>
      <c r="AW678" s="232">
        <f t="shared" si="182"/>
        <v>0</v>
      </c>
      <c r="AX678" s="232">
        <f t="shared" si="183"/>
        <v>0</v>
      </c>
      <c r="AY678" s="232">
        <f t="shared" si="184"/>
        <v>0</v>
      </c>
      <c r="AZ678" s="232">
        <f t="shared" si="185"/>
        <v>0</v>
      </c>
    </row>
    <row r="679" spans="1:52">
      <c r="A679" s="23" t="str">
        <f>C679&amp;"x"&amp;TEXT(COUNTIF(C$5:C678,C679)+1,0)</f>
        <v>x1</v>
      </c>
      <c r="B679" s="24" t="str">
        <f>D679&amp;"x"&amp;TEXT(COUNTIF(D$5:D678,D679)+1,0)</f>
        <v>x1</v>
      </c>
      <c r="C679" s="25"/>
      <c r="D679" s="25"/>
      <c r="E679" s="130"/>
      <c r="F679" s="25"/>
      <c r="G679" s="188"/>
      <c r="H679" s="188"/>
      <c r="I679" s="188"/>
      <c r="J679" s="156"/>
      <c r="K679" s="130"/>
      <c r="L679" s="26"/>
      <c r="M679" s="281" t="str">
        <f t="shared" si="170"/>
        <v>0</v>
      </c>
      <c r="N679" s="26"/>
      <c r="O679" s="186" t="str">
        <f t="shared" si="171"/>
        <v>0</v>
      </c>
      <c r="P679" s="26"/>
      <c r="Q679" s="26"/>
      <c r="R679" s="270"/>
      <c r="S679" s="282" t="str">
        <f t="shared" si="172"/>
        <v/>
      </c>
      <c r="T679" s="153"/>
      <c r="U679" s="27"/>
      <c r="V679" s="27"/>
      <c r="W679" s="271"/>
      <c r="X679" s="27"/>
      <c r="Y679" s="279"/>
      <c r="Z679" s="275" t="str">
        <f t="shared" si="173"/>
        <v/>
      </c>
      <c r="AA679" s="276"/>
      <c r="AB679" s="276"/>
      <c r="AC679" s="276"/>
      <c r="AD679" s="276"/>
      <c r="AE679" s="276"/>
      <c r="AF679" s="277" t="str">
        <f t="shared" si="174"/>
        <v>NCX19J3</v>
      </c>
      <c r="AG679" s="277" t="str">
        <f t="shared" si="175"/>
        <v>NCX19J3</v>
      </c>
      <c r="AH679" s="277" t="str">
        <f t="shared" si="176"/>
        <v/>
      </c>
      <c r="AI679" s="277" t="str">
        <f t="shared" si="177"/>
        <v/>
      </c>
      <c r="AJ679" s="277" t="str">
        <f t="shared" si="178"/>
        <v/>
      </c>
      <c r="AK679" s="277" t="str">
        <f t="shared" si="179"/>
        <v/>
      </c>
      <c r="AL679" s="100"/>
      <c r="AT679" s="227" t="str">
        <f t="shared" si="180"/>
        <v/>
      </c>
      <c r="AU679" s="227" t="str">
        <f t="shared" si="181"/>
        <v/>
      </c>
      <c r="AW679" s="232">
        <f t="shared" si="182"/>
        <v>0</v>
      </c>
      <c r="AX679" s="232">
        <f t="shared" si="183"/>
        <v>0</v>
      </c>
      <c r="AY679" s="232">
        <f t="shared" si="184"/>
        <v>0</v>
      </c>
      <c r="AZ679" s="232">
        <f t="shared" si="185"/>
        <v>0</v>
      </c>
    </row>
    <row r="680" spans="1:52">
      <c r="A680" s="23" t="str">
        <f>C680&amp;"x"&amp;TEXT(COUNTIF(C$5:C679,C680)+1,0)</f>
        <v>x1</v>
      </c>
      <c r="B680" s="24" t="str">
        <f>D680&amp;"x"&amp;TEXT(COUNTIF(D$5:D679,D680)+1,0)</f>
        <v>x1</v>
      </c>
      <c r="C680" s="25"/>
      <c r="D680" s="25"/>
      <c r="E680" s="130"/>
      <c r="F680" s="25"/>
      <c r="G680" s="188"/>
      <c r="H680" s="188"/>
      <c r="I680" s="188"/>
      <c r="J680" s="156"/>
      <c r="K680" s="130"/>
      <c r="L680" s="26"/>
      <c r="M680" s="281" t="str">
        <f t="shared" si="170"/>
        <v>0</v>
      </c>
      <c r="N680" s="26"/>
      <c r="O680" s="186" t="str">
        <f t="shared" si="171"/>
        <v>0</v>
      </c>
      <c r="P680" s="26"/>
      <c r="Q680" s="26"/>
      <c r="R680" s="270"/>
      <c r="S680" s="282" t="str">
        <f t="shared" si="172"/>
        <v/>
      </c>
      <c r="T680" s="153"/>
      <c r="U680" s="27"/>
      <c r="V680" s="27"/>
      <c r="W680" s="271"/>
      <c r="X680" s="27"/>
      <c r="Y680" s="279"/>
      <c r="Z680" s="275" t="str">
        <f t="shared" si="173"/>
        <v/>
      </c>
      <c r="AA680" s="276"/>
      <c r="AB680" s="276"/>
      <c r="AC680" s="276"/>
      <c r="AD680" s="276"/>
      <c r="AE680" s="276"/>
      <c r="AF680" s="277" t="str">
        <f t="shared" si="174"/>
        <v>NCX19J3</v>
      </c>
      <c r="AG680" s="277" t="str">
        <f t="shared" si="175"/>
        <v>NCX19J3</v>
      </c>
      <c r="AH680" s="277" t="str">
        <f t="shared" si="176"/>
        <v/>
      </c>
      <c r="AI680" s="277" t="str">
        <f t="shared" si="177"/>
        <v/>
      </c>
      <c r="AJ680" s="277" t="str">
        <f t="shared" si="178"/>
        <v/>
      </c>
      <c r="AK680" s="277" t="str">
        <f t="shared" si="179"/>
        <v/>
      </c>
      <c r="AL680" s="100"/>
      <c r="AT680" s="227" t="str">
        <f t="shared" si="180"/>
        <v/>
      </c>
      <c r="AU680" s="227" t="str">
        <f t="shared" si="181"/>
        <v/>
      </c>
      <c r="AW680" s="232">
        <f t="shared" si="182"/>
        <v>0</v>
      </c>
      <c r="AX680" s="232">
        <f t="shared" si="183"/>
        <v>0</v>
      </c>
      <c r="AY680" s="232">
        <f t="shared" si="184"/>
        <v>0</v>
      </c>
      <c r="AZ680" s="232">
        <f t="shared" si="185"/>
        <v>0</v>
      </c>
    </row>
    <row r="681" spans="1:52">
      <c r="A681" s="23" t="str">
        <f>C681&amp;"x"&amp;TEXT(COUNTIF(C$5:C680,C681)+1,0)</f>
        <v>x1</v>
      </c>
      <c r="B681" s="24" t="str">
        <f>D681&amp;"x"&amp;TEXT(COUNTIF(D$5:D680,D681)+1,0)</f>
        <v>x1</v>
      </c>
      <c r="C681" s="25"/>
      <c r="D681" s="25"/>
      <c r="E681" s="130"/>
      <c r="F681" s="25"/>
      <c r="G681" s="188"/>
      <c r="H681" s="188"/>
      <c r="I681" s="188"/>
      <c r="J681" s="156"/>
      <c r="K681" s="130"/>
      <c r="L681" s="26"/>
      <c r="M681" s="281" t="str">
        <f t="shared" si="170"/>
        <v>0</v>
      </c>
      <c r="N681" s="26"/>
      <c r="O681" s="186" t="str">
        <f t="shared" si="171"/>
        <v>0</v>
      </c>
      <c r="P681" s="26"/>
      <c r="Q681" s="26"/>
      <c r="R681" s="270"/>
      <c r="S681" s="282" t="str">
        <f t="shared" si="172"/>
        <v/>
      </c>
      <c r="T681" s="153"/>
      <c r="U681" s="27"/>
      <c r="V681" s="27"/>
      <c r="W681" s="271"/>
      <c r="X681" s="27"/>
      <c r="Y681" s="279"/>
      <c r="Z681" s="275" t="str">
        <f t="shared" si="173"/>
        <v/>
      </c>
      <c r="AA681" s="276"/>
      <c r="AB681" s="276"/>
      <c r="AC681" s="276"/>
      <c r="AD681" s="276"/>
      <c r="AE681" s="276"/>
      <c r="AF681" s="277" t="str">
        <f t="shared" si="174"/>
        <v>NCX19J3</v>
      </c>
      <c r="AG681" s="277" t="str">
        <f t="shared" si="175"/>
        <v>NCX19J3</v>
      </c>
      <c r="AH681" s="277" t="str">
        <f t="shared" si="176"/>
        <v/>
      </c>
      <c r="AI681" s="277" t="str">
        <f t="shared" si="177"/>
        <v/>
      </c>
      <c r="AJ681" s="277" t="str">
        <f t="shared" si="178"/>
        <v/>
      </c>
      <c r="AK681" s="277" t="str">
        <f t="shared" si="179"/>
        <v/>
      </c>
      <c r="AL681" s="100"/>
      <c r="AT681" s="227" t="str">
        <f t="shared" si="180"/>
        <v/>
      </c>
      <c r="AU681" s="227" t="str">
        <f t="shared" si="181"/>
        <v/>
      </c>
      <c r="AW681" s="232">
        <f t="shared" si="182"/>
        <v>0</v>
      </c>
      <c r="AX681" s="232">
        <f t="shared" si="183"/>
        <v>0</v>
      </c>
      <c r="AY681" s="232">
        <f t="shared" si="184"/>
        <v>0</v>
      </c>
      <c r="AZ681" s="232">
        <f t="shared" si="185"/>
        <v>0</v>
      </c>
    </row>
    <row r="682" spans="1:52">
      <c r="A682" s="23" t="str">
        <f>C682&amp;"x"&amp;TEXT(COUNTIF(C$5:C681,C682)+1,0)</f>
        <v>x1</v>
      </c>
      <c r="B682" s="24" t="str">
        <f>D682&amp;"x"&amp;TEXT(COUNTIF(D$5:D681,D682)+1,0)</f>
        <v>x1</v>
      </c>
      <c r="C682" s="25"/>
      <c r="D682" s="25"/>
      <c r="E682" s="130"/>
      <c r="F682" s="25"/>
      <c r="G682" s="188"/>
      <c r="H682" s="188"/>
      <c r="I682" s="188"/>
      <c r="J682" s="156"/>
      <c r="K682" s="130"/>
      <c r="L682" s="26"/>
      <c r="M682" s="281" t="str">
        <f t="shared" si="170"/>
        <v>0</v>
      </c>
      <c r="N682" s="26"/>
      <c r="O682" s="186" t="str">
        <f t="shared" si="171"/>
        <v>0</v>
      </c>
      <c r="P682" s="26"/>
      <c r="Q682" s="26"/>
      <c r="R682" s="270"/>
      <c r="S682" s="282" t="str">
        <f t="shared" si="172"/>
        <v/>
      </c>
      <c r="T682" s="153"/>
      <c r="U682" s="27"/>
      <c r="V682" s="27"/>
      <c r="W682" s="271"/>
      <c r="X682" s="27"/>
      <c r="Y682" s="279"/>
      <c r="Z682" s="275" t="str">
        <f t="shared" si="173"/>
        <v/>
      </c>
      <c r="AA682" s="276"/>
      <c r="AB682" s="276"/>
      <c r="AC682" s="276"/>
      <c r="AD682" s="276"/>
      <c r="AE682" s="276"/>
      <c r="AF682" s="277" t="str">
        <f t="shared" si="174"/>
        <v>NCX19J3</v>
      </c>
      <c r="AG682" s="277" t="str">
        <f t="shared" si="175"/>
        <v>NCX19J3</v>
      </c>
      <c r="AH682" s="277" t="str">
        <f t="shared" si="176"/>
        <v/>
      </c>
      <c r="AI682" s="277" t="str">
        <f t="shared" si="177"/>
        <v/>
      </c>
      <c r="AJ682" s="277" t="str">
        <f t="shared" si="178"/>
        <v/>
      </c>
      <c r="AK682" s="277" t="str">
        <f t="shared" si="179"/>
        <v/>
      </c>
      <c r="AL682" s="100"/>
      <c r="AT682" s="227" t="str">
        <f t="shared" si="180"/>
        <v/>
      </c>
      <c r="AU682" s="227" t="str">
        <f t="shared" si="181"/>
        <v/>
      </c>
      <c r="AW682" s="232">
        <f t="shared" si="182"/>
        <v>0</v>
      </c>
      <c r="AX682" s="232">
        <f t="shared" si="183"/>
        <v>0</v>
      </c>
      <c r="AY682" s="232">
        <f t="shared" si="184"/>
        <v>0</v>
      </c>
      <c r="AZ682" s="232">
        <f t="shared" si="185"/>
        <v>0</v>
      </c>
    </row>
    <row r="683" spans="1:52">
      <c r="A683" s="23" t="str">
        <f>C683&amp;"x"&amp;TEXT(COUNTIF(C$5:C682,C683)+1,0)</f>
        <v>x1</v>
      </c>
      <c r="B683" s="24" t="str">
        <f>D683&amp;"x"&amp;TEXT(COUNTIF(D$5:D682,D683)+1,0)</f>
        <v>x1</v>
      </c>
      <c r="C683" s="25"/>
      <c r="D683" s="25"/>
      <c r="E683" s="130"/>
      <c r="F683" s="25"/>
      <c r="G683" s="188"/>
      <c r="H683" s="188"/>
      <c r="I683" s="188"/>
      <c r="J683" s="156"/>
      <c r="K683" s="130"/>
      <c r="L683" s="26"/>
      <c r="M683" s="281" t="str">
        <f t="shared" si="170"/>
        <v>0</v>
      </c>
      <c r="N683" s="26"/>
      <c r="O683" s="186" t="str">
        <f t="shared" si="171"/>
        <v>0</v>
      </c>
      <c r="P683" s="26"/>
      <c r="Q683" s="26"/>
      <c r="R683" s="270"/>
      <c r="S683" s="282" t="str">
        <f t="shared" si="172"/>
        <v/>
      </c>
      <c r="T683" s="153"/>
      <c r="U683" s="27"/>
      <c r="V683" s="27"/>
      <c r="W683" s="271"/>
      <c r="X683" s="27"/>
      <c r="Y683" s="279"/>
      <c r="Z683" s="275" t="str">
        <f t="shared" si="173"/>
        <v/>
      </c>
      <c r="AA683" s="276"/>
      <c r="AB683" s="276"/>
      <c r="AC683" s="276"/>
      <c r="AD683" s="276"/>
      <c r="AE683" s="276"/>
      <c r="AF683" s="277" t="str">
        <f t="shared" si="174"/>
        <v>NCX19J3</v>
      </c>
      <c r="AG683" s="277" t="str">
        <f t="shared" si="175"/>
        <v>NCX19J3</v>
      </c>
      <c r="AH683" s="277" t="str">
        <f t="shared" si="176"/>
        <v/>
      </c>
      <c r="AI683" s="277" t="str">
        <f t="shared" si="177"/>
        <v/>
      </c>
      <c r="AJ683" s="277" t="str">
        <f t="shared" si="178"/>
        <v/>
      </c>
      <c r="AK683" s="277" t="str">
        <f t="shared" si="179"/>
        <v/>
      </c>
      <c r="AL683" s="100"/>
      <c r="AT683" s="227" t="str">
        <f t="shared" si="180"/>
        <v/>
      </c>
      <c r="AU683" s="227" t="str">
        <f t="shared" si="181"/>
        <v/>
      </c>
      <c r="AW683" s="232">
        <f t="shared" si="182"/>
        <v>0</v>
      </c>
      <c r="AX683" s="232">
        <f t="shared" si="183"/>
        <v>0</v>
      </c>
      <c r="AY683" s="232">
        <f t="shared" si="184"/>
        <v>0</v>
      </c>
      <c r="AZ683" s="232">
        <f t="shared" si="185"/>
        <v>0</v>
      </c>
    </row>
    <row r="684" spans="1:52">
      <c r="A684" s="23" t="str">
        <f>C684&amp;"x"&amp;TEXT(COUNTIF(C$5:C683,C684)+1,0)</f>
        <v>x1</v>
      </c>
      <c r="B684" s="24" t="str">
        <f>D684&amp;"x"&amp;TEXT(COUNTIF(D$5:D683,D684)+1,0)</f>
        <v>x1</v>
      </c>
      <c r="C684" s="25"/>
      <c r="D684" s="25"/>
      <c r="E684" s="130"/>
      <c r="F684" s="25"/>
      <c r="G684" s="188"/>
      <c r="H684" s="188"/>
      <c r="I684" s="188"/>
      <c r="J684" s="156"/>
      <c r="K684" s="130"/>
      <c r="L684" s="26"/>
      <c r="M684" s="281" t="str">
        <f t="shared" si="170"/>
        <v>0</v>
      </c>
      <c r="N684" s="26"/>
      <c r="O684" s="186" t="str">
        <f t="shared" si="171"/>
        <v>0</v>
      </c>
      <c r="P684" s="26"/>
      <c r="Q684" s="26"/>
      <c r="R684" s="270"/>
      <c r="S684" s="282" t="str">
        <f t="shared" si="172"/>
        <v/>
      </c>
      <c r="T684" s="153"/>
      <c r="U684" s="27"/>
      <c r="V684" s="27"/>
      <c r="W684" s="271"/>
      <c r="X684" s="27"/>
      <c r="Y684" s="279"/>
      <c r="Z684" s="275" t="str">
        <f t="shared" si="173"/>
        <v/>
      </c>
      <c r="AA684" s="276"/>
      <c r="AB684" s="276"/>
      <c r="AC684" s="276"/>
      <c r="AD684" s="276"/>
      <c r="AE684" s="276"/>
      <c r="AF684" s="277" t="str">
        <f t="shared" si="174"/>
        <v>NCX19J3</v>
      </c>
      <c r="AG684" s="277" t="str">
        <f t="shared" si="175"/>
        <v>NCX19J3</v>
      </c>
      <c r="AH684" s="277" t="str">
        <f t="shared" si="176"/>
        <v/>
      </c>
      <c r="AI684" s="277" t="str">
        <f t="shared" si="177"/>
        <v/>
      </c>
      <c r="AJ684" s="277" t="str">
        <f t="shared" si="178"/>
        <v/>
      </c>
      <c r="AK684" s="277" t="str">
        <f t="shared" si="179"/>
        <v/>
      </c>
      <c r="AL684" s="100"/>
      <c r="AT684" s="227" t="str">
        <f t="shared" si="180"/>
        <v/>
      </c>
      <c r="AU684" s="227" t="str">
        <f t="shared" si="181"/>
        <v/>
      </c>
      <c r="AW684" s="232">
        <f t="shared" si="182"/>
        <v>0</v>
      </c>
      <c r="AX684" s="232">
        <f t="shared" si="183"/>
        <v>0</v>
      </c>
      <c r="AY684" s="232">
        <f t="shared" si="184"/>
        <v>0</v>
      </c>
      <c r="AZ684" s="232">
        <f t="shared" si="185"/>
        <v>0</v>
      </c>
    </row>
    <row r="685" spans="1:52">
      <c r="A685" s="23" t="str">
        <f>C685&amp;"x"&amp;TEXT(COUNTIF(C$5:C684,C685)+1,0)</f>
        <v>x1</v>
      </c>
      <c r="B685" s="24" t="str">
        <f>D685&amp;"x"&amp;TEXT(COUNTIF(D$5:D684,D685)+1,0)</f>
        <v>x1</v>
      </c>
      <c r="C685" s="25"/>
      <c r="D685" s="25"/>
      <c r="E685" s="130"/>
      <c r="F685" s="25"/>
      <c r="G685" s="188"/>
      <c r="H685" s="188"/>
      <c r="I685" s="188"/>
      <c r="J685" s="156"/>
      <c r="K685" s="130"/>
      <c r="L685" s="26"/>
      <c r="M685" s="281" t="str">
        <f t="shared" si="170"/>
        <v>0</v>
      </c>
      <c r="N685" s="26"/>
      <c r="O685" s="186" t="str">
        <f t="shared" si="171"/>
        <v>0</v>
      </c>
      <c r="P685" s="26"/>
      <c r="Q685" s="26"/>
      <c r="R685" s="270"/>
      <c r="S685" s="282" t="str">
        <f t="shared" si="172"/>
        <v/>
      </c>
      <c r="T685" s="153"/>
      <c r="U685" s="27"/>
      <c r="V685" s="27"/>
      <c r="W685" s="271"/>
      <c r="X685" s="27"/>
      <c r="Y685" s="279"/>
      <c r="Z685" s="275" t="str">
        <f t="shared" si="173"/>
        <v/>
      </c>
      <c r="AA685" s="276"/>
      <c r="AB685" s="276"/>
      <c r="AC685" s="276"/>
      <c r="AD685" s="276"/>
      <c r="AE685" s="276"/>
      <c r="AF685" s="277" t="str">
        <f t="shared" si="174"/>
        <v>NCX19J3</v>
      </c>
      <c r="AG685" s="277" t="str">
        <f t="shared" si="175"/>
        <v>NCX19J3</v>
      </c>
      <c r="AH685" s="277" t="str">
        <f t="shared" si="176"/>
        <v/>
      </c>
      <c r="AI685" s="277" t="str">
        <f t="shared" si="177"/>
        <v/>
      </c>
      <c r="AJ685" s="277" t="str">
        <f t="shared" si="178"/>
        <v/>
      </c>
      <c r="AK685" s="277" t="str">
        <f t="shared" si="179"/>
        <v/>
      </c>
      <c r="AL685" s="100"/>
      <c r="AT685" s="227" t="str">
        <f t="shared" si="180"/>
        <v/>
      </c>
      <c r="AU685" s="227" t="str">
        <f t="shared" si="181"/>
        <v/>
      </c>
      <c r="AW685" s="232">
        <f t="shared" si="182"/>
        <v>0</v>
      </c>
      <c r="AX685" s="232">
        <f t="shared" si="183"/>
        <v>0</v>
      </c>
      <c r="AY685" s="232">
        <f t="shared" si="184"/>
        <v>0</v>
      </c>
      <c r="AZ685" s="232">
        <f t="shared" si="185"/>
        <v>0</v>
      </c>
    </row>
    <row r="686" spans="1:52">
      <c r="A686" s="23" t="str">
        <f>C686&amp;"x"&amp;TEXT(COUNTIF(C$5:C685,C686)+1,0)</f>
        <v>x1</v>
      </c>
      <c r="B686" s="24" t="str">
        <f>D686&amp;"x"&amp;TEXT(COUNTIF(D$5:D685,D686)+1,0)</f>
        <v>x1</v>
      </c>
      <c r="C686" s="25"/>
      <c r="D686" s="25"/>
      <c r="E686" s="130"/>
      <c r="F686" s="25"/>
      <c r="G686" s="188"/>
      <c r="H686" s="188"/>
      <c r="I686" s="188"/>
      <c r="J686" s="156"/>
      <c r="K686" s="130"/>
      <c r="L686" s="26"/>
      <c r="M686" s="281" t="str">
        <f t="shared" si="170"/>
        <v>0</v>
      </c>
      <c r="N686" s="26"/>
      <c r="O686" s="186" t="str">
        <f t="shared" si="171"/>
        <v>0</v>
      </c>
      <c r="P686" s="26"/>
      <c r="Q686" s="26"/>
      <c r="R686" s="270"/>
      <c r="S686" s="282" t="str">
        <f t="shared" si="172"/>
        <v/>
      </c>
      <c r="T686" s="153"/>
      <c r="U686" s="27"/>
      <c r="V686" s="27"/>
      <c r="W686" s="271"/>
      <c r="X686" s="27"/>
      <c r="Y686" s="279"/>
      <c r="Z686" s="275" t="str">
        <f t="shared" si="173"/>
        <v/>
      </c>
      <c r="AA686" s="276"/>
      <c r="AB686" s="276"/>
      <c r="AC686" s="276"/>
      <c r="AD686" s="276"/>
      <c r="AE686" s="276"/>
      <c r="AF686" s="277" t="str">
        <f t="shared" si="174"/>
        <v>NCX19J3</v>
      </c>
      <c r="AG686" s="277" t="str">
        <f t="shared" si="175"/>
        <v>NCX19J3</v>
      </c>
      <c r="AH686" s="277" t="str">
        <f t="shared" si="176"/>
        <v/>
      </c>
      <c r="AI686" s="277" t="str">
        <f t="shared" si="177"/>
        <v/>
      </c>
      <c r="AJ686" s="277" t="str">
        <f t="shared" si="178"/>
        <v/>
      </c>
      <c r="AK686" s="277" t="str">
        <f t="shared" si="179"/>
        <v/>
      </c>
      <c r="AL686" s="100"/>
      <c r="AT686" s="227" t="str">
        <f t="shared" si="180"/>
        <v/>
      </c>
      <c r="AU686" s="227" t="str">
        <f t="shared" si="181"/>
        <v/>
      </c>
      <c r="AW686" s="232">
        <f t="shared" si="182"/>
        <v>0</v>
      </c>
      <c r="AX686" s="232">
        <f t="shared" si="183"/>
        <v>0</v>
      </c>
      <c r="AY686" s="232">
        <f t="shared" si="184"/>
        <v>0</v>
      </c>
      <c r="AZ686" s="232">
        <f t="shared" si="185"/>
        <v>0</v>
      </c>
    </row>
    <row r="687" spans="1:52">
      <c r="A687" s="23" t="str">
        <f>C687&amp;"x"&amp;TEXT(COUNTIF(C$5:C686,C687)+1,0)</f>
        <v>x1</v>
      </c>
      <c r="B687" s="24" t="str">
        <f>D687&amp;"x"&amp;TEXT(COUNTIF(D$5:D686,D687)+1,0)</f>
        <v>x1</v>
      </c>
      <c r="C687" s="25"/>
      <c r="D687" s="25"/>
      <c r="E687" s="130"/>
      <c r="F687" s="25"/>
      <c r="G687" s="188"/>
      <c r="H687" s="188"/>
      <c r="I687" s="188"/>
      <c r="J687" s="156"/>
      <c r="K687" s="130"/>
      <c r="L687" s="26"/>
      <c r="M687" s="281" t="str">
        <f t="shared" si="170"/>
        <v>0</v>
      </c>
      <c r="N687" s="26"/>
      <c r="O687" s="186" t="str">
        <f t="shared" si="171"/>
        <v>0</v>
      </c>
      <c r="P687" s="26"/>
      <c r="Q687" s="26"/>
      <c r="R687" s="270"/>
      <c r="S687" s="282" t="str">
        <f t="shared" si="172"/>
        <v/>
      </c>
      <c r="T687" s="153"/>
      <c r="U687" s="27"/>
      <c r="V687" s="27"/>
      <c r="W687" s="271"/>
      <c r="X687" s="27"/>
      <c r="Y687" s="279"/>
      <c r="Z687" s="275" t="str">
        <f t="shared" si="173"/>
        <v/>
      </c>
      <c r="AA687" s="276"/>
      <c r="AB687" s="276"/>
      <c r="AC687" s="276"/>
      <c r="AD687" s="276"/>
      <c r="AE687" s="276"/>
      <c r="AF687" s="277" t="str">
        <f t="shared" si="174"/>
        <v>NCX19J3</v>
      </c>
      <c r="AG687" s="277" t="str">
        <f t="shared" si="175"/>
        <v>NCX19J3</v>
      </c>
      <c r="AH687" s="277" t="str">
        <f t="shared" si="176"/>
        <v/>
      </c>
      <c r="AI687" s="277" t="str">
        <f t="shared" si="177"/>
        <v/>
      </c>
      <c r="AJ687" s="277" t="str">
        <f t="shared" si="178"/>
        <v/>
      </c>
      <c r="AK687" s="277" t="str">
        <f t="shared" si="179"/>
        <v/>
      </c>
      <c r="AL687" s="100"/>
      <c r="AT687" s="227" t="str">
        <f t="shared" si="180"/>
        <v/>
      </c>
      <c r="AU687" s="227" t="str">
        <f t="shared" si="181"/>
        <v/>
      </c>
      <c r="AW687" s="232">
        <f t="shared" si="182"/>
        <v>0</v>
      </c>
      <c r="AX687" s="232">
        <f t="shared" si="183"/>
        <v>0</v>
      </c>
      <c r="AY687" s="232">
        <f t="shared" si="184"/>
        <v>0</v>
      </c>
      <c r="AZ687" s="232">
        <f t="shared" si="185"/>
        <v>0</v>
      </c>
    </row>
    <row r="688" spans="1:52">
      <c r="A688" s="23" t="str">
        <f>C688&amp;"x"&amp;TEXT(COUNTIF(C$5:C687,C688)+1,0)</f>
        <v>x1</v>
      </c>
      <c r="B688" s="24" t="str">
        <f>D688&amp;"x"&amp;TEXT(COUNTIF(D$5:D687,D688)+1,0)</f>
        <v>x1</v>
      </c>
      <c r="C688" s="25"/>
      <c r="D688" s="25"/>
      <c r="E688" s="130"/>
      <c r="F688" s="25"/>
      <c r="G688" s="188"/>
      <c r="H688" s="188"/>
      <c r="I688" s="188"/>
      <c r="J688" s="156"/>
      <c r="K688" s="130"/>
      <c r="L688" s="26"/>
      <c r="M688" s="281" t="str">
        <f t="shared" si="170"/>
        <v>0</v>
      </c>
      <c r="N688" s="26"/>
      <c r="O688" s="186" t="str">
        <f t="shared" si="171"/>
        <v>0</v>
      </c>
      <c r="P688" s="26"/>
      <c r="Q688" s="26"/>
      <c r="R688" s="270"/>
      <c r="S688" s="282" t="str">
        <f t="shared" si="172"/>
        <v/>
      </c>
      <c r="T688" s="153"/>
      <c r="U688" s="27"/>
      <c r="V688" s="27"/>
      <c r="W688" s="271"/>
      <c r="X688" s="27"/>
      <c r="Y688" s="279"/>
      <c r="Z688" s="275" t="str">
        <f t="shared" si="173"/>
        <v/>
      </c>
      <c r="AA688" s="276"/>
      <c r="AB688" s="276"/>
      <c r="AC688" s="276"/>
      <c r="AD688" s="276"/>
      <c r="AE688" s="276"/>
      <c r="AF688" s="277" t="str">
        <f t="shared" si="174"/>
        <v>NCX19J3</v>
      </c>
      <c r="AG688" s="277" t="str">
        <f t="shared" si="175"/>
        <v>NCX19J3</v>
      </c>
      <c r="AH688" s="277" t="str">
        <f t="shared" si="176"/>
        <v/>
      </c>
      <c r="AI688" s="277" t="str">
        <f t="shared" si="177"/>
        <v/>
      </c>
      <c r="AJ688" s="277" t="str">
        <f t="shared" si="178"/>
        <v/>
      </c>
      <c r="AK688" s="277" t="str">
        <f t="shared" si="179"/>
        <v/>
      </c>
      <c r="AL688" s="100"/>
      <c r="AT688" s="227" t="str">
        <f t="shared" si="180"/>
        <v/>
      </c>
      <c r="AU688" s="227" t="str">
        <f t="shared" si="181"/>
        <v/>
      </c>
      <c r="AW688" s="232">
        <f t="shared" si="182"/>
        <v>0</v>
      </c>
      <c r="AX688" s="232">
        <f t="shared" si="183"/>
        <v>0</v>
      </c>
      <c r="AY688" s="232">
        <f t="shared" si="184"/>
        <v>0</v>
      </c>
      <c r="AZ688" s="232">
        <f t="shared" si="185"/>
        <v>0</v>
      </c>
    </row>
    <row r="689" spans="1:52">
      <c r="A689" s="23" t="str">
        <f>C689&amp;"x"&amp;TEXT(COUNTIF(C$5:C688,C689)+1,0)</f>
        <v>x1</v>
      </c>
      <c r="B689" s="24" t="str">
        <f>D689&amp;"x"&amp;TEXT(COUNTIF(D$5:D688,D689)+1,0)</f>
        <v>x1</v>
      </c>
      <c r="C689" s="25"/>
      <c r="D689" s="25"/>
      <c r="E689" s="130"/>
      <c r="F689" s="25"/>
      <c r="G689" s="188"/>
      <c r="H689" s="188"/>
      <c r="I689" s="188"/>
      <c r="J689" s="156"/>
      <c r="K689" s="130"/>
      <c r="L689" s="26"/>
      <c r="M689" s="281" t="str">
        <f t="shared" si="170"/>
        <v>0</v>
      </c>
      <c r="N689" s="26"/>
      <c r="O689" s="186" t="str">
        <f t="shared" si="171"/>
        <v>0</v>
      </c>
      <c r="P689" s="26"/>
      <c r="Q689" s="26"/>
      <c r="R689" s="270"/>
      <c r="S689" s="282" t="str">
        <f t="shared" si="172"/>
        <v/>
      </c>
      <c r="T689" s="153"/>
      <c r="U689" s="27"/>
      <c r="V689" s="27"/>
      <c r="W689" s="271"/>
      <c r="X689" s="27"/>
      <c r="Y689" s="279"/>
      <c r="Z689" s="275" t="str">
        <f t="shared" si="173"/>
        <v/>
      </c>
      <c r="AA689" s="276"/>
      <c r="AB689" s="276"/>
      <c r="AC689" s="276"/>
      <c r="AD689" s="276"/>
      <c r="AE689" s="276"/>
      <c r="AF689" s="277" t="str">
        <f t="shared" si="174"/>
        <v>NCX19J3</v>
      </c>
      <c r="AG689" s="277" t="str">
        <f t="shared" si="175"/>
        <v>NCX19J3</v>
      </c>
      <c r="AH689" s="277" t="str">
        <f t="shared" si="176"/>
        <v/>
      </c>
      <c r="AI689" s="277" t="str">
        <f t="shared" si="177"/>
        <v/>
      </c>
      <c r="AJ689" s="277" t="str">
        <f t="shared" si="178"/>
        <v/>
      </c>
      <c r="AK689" s="277" t="str">
        <f t="shared" si="179"/>
        <v/>
      </c>
      <c r="AL689" s="100"/>
      <c r="AT689" s="227" t="str">
        <f t="shared" si="180"/>
        <v/>
      </c>
      <c r="AU689" s="227" t="str">
        <f t="shared" si="181"/>
        <v/>
      </c>
      <c r="AW689" s="232">
        <f t="shared" si="182"/>
        <v>0</v>
      </c>
      <c r="AX689" s="232">
        <f t="shared" si="183"/>
        <v>0</v>
      </c>
      <c r="AY689" s="232">
        <f t="shared" si="184"/>
        <v>0</v>
      </c>
      <c r="AZ689" s="232">
        <f t="shared" si="185"/>
        <v>0</v>
      </c>
    </row>
    <row r="690" spans="1:52">
      <c r="A690" s="23" t="str">
        <f>C690&amp;"x"&amp;TEXT(COUNTIF(C$5:C689,C690)+1,0)</f>
        <v>x1</v>
      </c>
      <c r="B690" s="24" t="str">
        <f>D690&amp;"x"&amp;TEXT(COUNTIF(D$5:D689,D690)+1,0)</f>
        <v>x1</v>
      </c>
      <c r="C690" s="25"/>
      <c r="D690" s="25"/>
      <c r="E690" s="130"/>
      <c r="F690" s="25"/>
      <c r="G690" s="188"/>
      <c r="H690" s="188"/>
      <c r="I690" s="188"/>
      <c r="J690" s="156"/>
      <c r="K690" s="130"/>
      <c r="L690" s="26"/>
      <c r="M690" s="281" t="str">
        <f t="shared" si="170"/>
        <v>0</v>
      </c>
      <c r="N690" s="26"/>
      <c r="O690" s="186" t="str">
        <f t="shared" si="171"/>
        <v>0</v>
      </c>
      <c r="P690" s="26"/>
      <c r="Q690" s="26"/>
      <c r="R690" s="270"/>
      <c r="S690" s="282" t="str">
        <f t="shared" si="172"/>
        <v/>
      </c>
      <c r="T690" s="153"/>
      <c r="U690" s="27"/>
      <c r="V690" s="27"/>
      <c r="W690" s="271"/>
      <c r="X690" s="27"/>
      <c r="Y690" s="279"/>
      <c r="Z690" s="275" t="str">
        <f t="shared" si="173"/>
        <v/>
      </c>
      <c r="AA690" s="276"/>
      <c r="AB690" s="276"/>
      <c r="AC690" s="276"/>
      <c r="AD690" s="276"/>
      <c r="AE690" s="276"/>
      <c r="AF690" s="277" t="str">
        <f t="shared" si="174"/>
        <v>NCX19J3</v>
      </c>
      <c r="AG690" s="277" t="str">
        <f t="shared" si="175"/>
        <v>NCX19J3</v>
      </c>
      <c r="AH690" s="277" t="str">
        <f t="shared" si="176"/>
        <v/>
      </c>
      <c r="AI690" s="277" t="str">
        <f t="shared" si="177"/>
        <v/>
      </c>
      <c r="AJ690" s="277" t="str">
        <f t="shared" si="178"/>
        <v/>
      </c>
      <c r="AK690" s="277" t="str">
        <f t="shared" si="179"/>
        <v/>
      </c>
      <c r="AL690" s="100"/>
      <c r="AT690" s="227" t="str">
        <f t="shared" si="180"/>
        <v/>
      </c>
      <c r="AU690" s="227" t="str">
        <f t="shared" si="181"/>
        <v/>
      </c>
      <c r="AW690" s="232">
        <f t="shared" si="182"/>
        <v>0</v>
      </c>
      <c r="AX690" s="232">
        <f t="shared" si="183"/>
        <v>0</v>
      </c>
      <c r="AY690" s="232">
        <f t="shared" si="184"/>
        <v>0</v>
      </c>
      <c r="AZ690" s="232">
        <f t="shared" si="185"/>
        <v>0</v>
      </c>
    </row>
    <row r="691" spans="1:52">
      <c r="A691" s="23" t="str">
        <f>C691&amp;"x"&amp;TEXT(COUNTIF(C$5:C690,C691)+1,0)</f>
        <v>x1</v>
      </c>
      <c r="B691" s="24" t="str">
        <f>D691&amp;"x"&amp;TEXT(COUNTIF(D$5:D690,D691)+1,0)</f>
        <v>x1</v>
      </c>
      <c r="C691" s="25"/>
      <c r="D691" s="25"/>
      <c r="E691" s="130"/>
      <c r="F691" s="25"/>
      <c r="G691" s="188"/>
      <c r="H691" s="188"/>
      <c r="I691" s="188"/>
      <c r="J691" s="156"/>
      <c r="K691" s="130"/>
      <c r="L691" s="26"/>
      <c r="M691" s="281" t="str">
        <f t="shared" si="170"/>
        <v>0</v>
      </c>
      <c r="N691" s="26"/>
      <c r="O691" s="186" t="str">
        <f t="shared" si="171"/>
        <v>0</v>
      </c>
      <c r="P691" s="26"/>
      <c r="Q691" s="26"/>
      <c r="R691" s="270"/>
      <c r="S691" s="282" t="str">
        <f t="shared" si="172"/>
        <v/>
      </c>
      <c r="T691" s="153"/>
      <c r="U691" s="27"/>
      <c r="V691" s="27"/>
      <c r="W691" s="271"/>
      <c r="X691" s="27"/>
      <c r="Y691" s="279"/>
      <c r="Z691" s="275" t="str">
        <f t="shared" si="173"/>
        <v/>
      </c>
      <c r="AA691" s="276"/>
      <c r="AB691" s="276"/>
      <c r="AC691" s="276"/>
      <c r="AD691" s="276"/>
      <c r="AE691" s="276"/>
      <c r="AF691" s="277" t="str">
        <f t="shared" si="174"/>
        <v>NCX19J3</v>
      </c>
      <c r="AG691" s="277" t="str">
        <f t="shared" si="175"/>
        <v>NCX19J3</v>
      </c>
      <c r="AH691" s="277" t="str">
        <f t="shared" si="176"/>
        <v/>
      </c>
      <c r="AI691" s="277" t="str">
        <f t="shared" si="177"/>
        <v/>
      </c>
      <c r="AJ691" s="277" t="str">
        <f t="shared" si="178"/>
        <v/>
      </c>
      <c r="AK691" s="277" t="str">
        <f t="shared" si="179"/>
        <v/>
      </c>
      <c r="AL691" s="100"/>
      <c r="AT691" s="227" t="str">
        <f t="shared" si="180"/>
        <v/>
      </c>
      <c r="AU691" s="227" t="str">
        <f t="shared" si="181"/>
        <v/>
      </c>
      <c r="AW691" s="232">
        <f t="shared" si="182"/>
        <v>0</v>
      </c>
      <c r="AX691" s="232">
        <f t="shared" si="183"/>
        <v>0</v>
      </c>
      <c r="AY691" s="232">
        <f t="shared" si="184"/>
        <v>0</v>
      </c>
      <c r="AZ691" s="232">
        <f t="shared" si="185"/>
        <v>0</v>
      </c>
    </row>
    <row r="692" spans="1:52">
      <c r="A692" s="23" t="str">
        <f>C692&amp;"x"&amp;TEXT(COUNTIF(C$5:C691,C692)+1,0)</f>
        <v>x1</v>
      </c>
      <c r="B692" s="24" t="str">
        <f>D692&amp;"x"&amp;TEXT(COUNTIF(D$5:D691,D692)+1,0)</f>
        <v>x1</v>
      </c>
      <c r="C692" s="25"/>
      <c r="D692" s="25"/>
      <c r="E692" s="130"/>
      <c r="F692" s="25"/>
      <c r="G692" s="188"/>
      <c r="H692" s="188"/>
      <c r="I692" s="188"/>
      <c r="J692" s="156"/>
      <c r="K692" s="130"/>
      <c r="L692" s="26"/>
      <c r="M692" s="281" t="str">
        <f t="shared" si="170"/>
        <v>0</v>
      </c>
      <c r="N692" s="26"/>
      <c r="O692" s="186" t="str">
        <f t="shared" si="171"/>
        <v>0</v>
      </c>
      <c r="P692" s="26"/>
      <c r="Q692" s="26"/>
      <c r="R692" s="270"/>
      <c r="S692" s="282" t="str">
        <f t="shared" si="172"/>
        <v/>
      </c>
      <c r="T692" s="153"/>
      <c r="U692" s="27"/>
      <c r="V692" s="27"/>
      <c r="W692" s="271"/>
      <c r="X692" s="27"/>
      <c r="Y692" s="279"/>
      <c r="Z692" s="275" t="str">
        <f t="shared" si="173"/>
        <v/>
      </c>
      <c r="AA692" s="276"/>
      <c r="AB692" s="276"/>
      <c r="AC692" s="276"/>
      <c r="AD692" s="276"/>
      <c r="AE692" s="276"/>
      <c r="AF692" s="277" t="str">
        <f t="shared" si="174"/>
        <v>NCX19J3</v>
      </c>
      <c r="AG692" s="277" t="str">
        <f t="shared" si="175"/>
        <v>NCX19J3</v>
      </c>
      <c r="AH692" s="277" t="str">
        <f t="shared" si="176"/>
        <v/>
      </c>
      <c r="AI692" s="277" t="str">
        <f t="shared" si="177"/>
        <v/>
      </c>
      <c r="AJ692" s="277" t="str">
        <f t="shared" si="178"/>
        <v/>
      </c>
      <c r="AK692" s="277" t="str">
        <f t="shared" si="179"/>
        <v/>
      </c>
      <c r="AL692" s="100"/>
      <c r="AT692" s="227" t="str">
        <f t="shared" si="180"/>
        <v/>
      </c>
      <c r="AU692" s="227" t="str">
        <f t="shared" si="181"/>
        <v/>
      </c>
      <c r="AW692" s="232">
        <f t="shared" si="182"/>
        <v>0</v>
      </c>
      <c r="AX692" s="232">
        <f t="shared" si="183"/>
        <v>0</v>
      </c>
      <c r="AY692" s="232">
        <f t="shared" si="184"/>
        <v>0</v>
      </c>
      <c r="AZ692" s="232">
        <f t="shared" si="185"/>
        <v>0</v>
      </c>
    </row>
    <row r="693" spans="1:52">
      <c r="A693" s="23" t="str">
        <f>C693&amp;"x"&amp;TEXT(COUNTIF(C$5:C692,C693)+1,0)</f>
        <v>x1</v>
      </c>
      <c r="B693" s="24" t="str">
        <f>D693&amp;"x"&amp;TEXT(COUNTIF(D$5:D692,D693)+1,0)</f>
        <v>x1</v>
      </c>
      <c r="C693" s="25"/>
      <c r="D693" s="25"/>
      <c r="E693" s="130"/>
      <c r="F693" s="25"/>
      <c r="G693" s="188"/>
      <c r="H693" s="188"/>
      <c r="I693" s="188"/>
      <c r="J693" s="156"/>
      <c r="K693" s="130"/>
      <c r="L693" s="26"/>
      <c r="M693" s="281" t="str">
        <f t="shared" si="170"/>
        <v>0</v>
      </c>
      <c r="N693" s="26"/>
      <c r="O693" s="186" t="str">
        <f t="shared" si="171"/>
        <v>0</v>
      </c>
      <c r="P693" s="26"/>
      <c r="Q693" s="26"/>
      <c r="R693" s="270"/>
      <c r="S693" s="282" t="str">
        <f t="shared" si="172"/>
        <v/>
      </c>
      <c r="T693" s="153"/>
      <c r="U693" s="27"/>
      <c r="V693" s="27"/>
      <c r="W693" s="271"/>
      <c r="X693" s="27"/>
      <c r="Y693" s="279"/>
      <c r="Z693" s="275" t="str">
        <f t="shared" si="173"/>
        <v/>
      </c>
      <c r="AA693" s="276"/>
      <c r="AB693" s="276"/>
      <c r="AC693" s="276"/>
      <c r="AD693" s="276"/>
      <c r="AE693" s="276"/>
      <c r="AF693" s="277" t="str">
        <f t="shared" si="174"/>
        <v>NCX19J3</v>
      </c>
      <c r="AG693" s="277" t="str">
        <f t="shared" si="175"/>
        <v>NCX19J3</v>
      </c>
      <c r="AH693" s="277" t="str">
        <f t="shared" si="176"/>
        <v/>
      </c>
      <c r="AI693" s="277" t="str">
        <f t="shared" si="177"/>
        <v/>
      </c>
      <c r="AJ693" s="277" t="str">
        <f t="shared" si="178"/>
        <v/>
      </c>
      <c r="AK693" s="277" t="str">
        <f t="shared" si="179"/>
        <v/>
      </c>
      <c r="AL693" s="100"/>
      <c r="AT693" s="227" t="str">
        <f t="shared" si="180"/>
        <v/>
      </c>
      <c r="AU693" s="227" t="str">
        <f t="shared" si="181"/>
        <v/>
      </c>
      <c r="AW693" s="232">
        <f t="shared" si="182"/>
        <v>0</v>
      </c>
      <c r="AX693" s="232">
        <f t="shared" si="183"/>
        <v>0</v>
      </c>
      <c r="AY693" s="232">
        <f t="shared" si="184"/>
        <v>0</v>
      </c>
      <c r="AZ693" s="232">
        <f t="shared" si="185"/>
        <v>0</v>
      </c>
    </row>
    <row r="694" spans="1:52">
      <c r="A694" s="23" t="str">
        <f>C694&amp;"x"&amp;TEXT(COUNTIF(C$5:C693,C694)+1,0)</f>
        <v>x1</v>
      </c>
      <c r="B694" s="24" t="str">
        <f>D694&amp;"x"&amp;TEXT(COUNTIF(D$5:D693,D694)+1,0)</f>
        <v>x1</v>
      </c>
      <c r="C694" s="25"/>
      <c r="D694" s="25"/>
      <c r="E694" s="130"/>
      <c r="F694" s="25"/>
      <c r="G694" s="188"/>
      <c r="H694" s="188"/>
      <c r="I694" s="188"/>
      <c r="J694" s="156"/>
      <c r="K694" s="130"/>
      <c r="L694" s="26"/>
      <c r="M694" s="281" t="str">
        <f t="shared" si="170"/>
        <v>0</v>
      </c>
      <c r="N694" s="26"/>
      <c r="O694" s="186" t="str">
        <f t="shared" si="171"/>
        <v>0</v>
      </c>
      <c r="P694" s="26"/>
      <c r="Q694" s="26"/>
      <c r="R694" s="270"/>
      <c r="S694" s="282" t="str">
        <f t="shared" si="172"/>
        <v/>
      </c>
      <c r="T694" s="153"/>
      <c r="U694" s="27"/>
      <c r="V694" s="27"/>
      <c r="W694" s="271"/>
      <c r="X694" s="27"/>
      <c r="Y694" s="279"/>
      <c r="Z694" s="275" t="str">
        <f t="shared" si="173"/>
        <v/>
      </c>
      <c r="AA694" s="276"/>
      <c r="AB694" s="276"/>
      <c r="AC694" s="276"/>
      <c r="AD694" s="276"/>
      <c r="AE694" s="276"/>
      <c r="AF694" s="277" t="str">
        <f t="shared" si="174"/>
        <v>NCX19J3</v>
      </c>
      <c r="AG694" s="277" t="str">
        <f t="shared" si="175"/>
        <v>NCX19J3</v>
      </c>
      <c r="AH694" s="277" t="str">
        <f t="shared" si="176"/>
        <v/>
      </c>
      <c r="AI694" s="277" t="str">
        <f t="shared" si="177"/>
        <v/>
      </c>
      <c r="AJ694" s="277" t="str">
        <f t="shared" si="178"/>
        <v/>
      </c>
      <c r="AK694" s="277" t="str">
        <f t="shared" si="179"/>
        <v/>
      </c>
      <c r="AL694" s="100"/>
      <c r="AT694" s="227" t="str">
        <f t="shared" si="180"/>
        <v/>
      </c>
      <c r="AU694" s="227" t="str">
        <f t="shared" si="181"/>
        <v/>
      </c>
      <c r="AW694" s="232">
        <f t="shared" si="182"/>
        <v>0</v>
      </c>
      <c r="AX694" s="232">
        <f t="shared" si="183"/>
        <v>0</v>
      </c>
      <c r="AY694" s="232">
        <f t="shared" si="184"/>
        <v>0</v>
      </c>
      <c r="AZ694" s="232">
        <f t="shared" si="185"/>
        <v>0</v>
      </c>
    </row>
    <row r="695" spans="1:52">
      <c r="A695" s="23" t="str">
        <f>C695&amp;"x"&amp;TEXT(COUNTIF(C$5:C694,C695)+1,0)</f>
        <v>x1</v>
      </c>
      <c r="B695" s="24" t="str">
        <f>D695&amp;"x"&amp;TEXT(COUNTIF(D$5:D694,D695)+1,0)</f>
        <v>x1</v>
      </c>
      <c r="C695" s="25"/>
      <c r="D695" s="25"/>
      <c r="E695" s="130"/>
      <c r="F695" s="25"/>
      <c r="G695" s="188"/>
      <c r="H695" s="188"/>
      <c r="I695" s="188"/>
      <c r="J695" s="156"/>
      <c r="K695" s="130"/>
      <c r="L695" s="26"/>
      <c r="M695" s="281" t="str">
        <f t="shared" si="170"/>
        <v>0</v>
      </c>
      <c r="N695" s="26"/>
      <c r="O695" s="186" t="str">
        <f t="shared" si="171"/>
        <v>0</v>
      </c>
      <c r="P695" s="26"/>
      <c r="Q695" s="26"/>
      <c r="R695" s="270"/>
      <c r="S695" s="282" t="str">
        <f t="shared" si="172"/>
        <v/>
      </c>
      <c r="T695" s="153"/>
      <c r="U695" s="27"/>
      <c r="V695" s="27"/>
      <c r="W695" s="271"/>
      <c r="X695" s="27"/>
      <c r="Y695" s="279"/>
      <c r="Z695" s="275" t="str">
        <f t="shared" si="173"/>
        <v/>
      </c>
      <c r="AA695" s="276"/>
      <c r="AB695" s="276"/>
      <c r="AC695" s="276"/>
      <c r="AD695" s="276"/>
      <c r="AE695" s="276"/>
      <c r="AF695" s="277" t="str">
        <f t="shared" si="174"/>
        <v>NCX19J3</v>
      </c>
      <c r="AG695" s="277" t="str">
        <f t="shared" si="175"/>
        <v>NCX19J3</v>
      </c>
      <c r="AH695" s="277" t="str">
        <f t="shared" si="176"/>
        <v/>
      </c>
      <c r="AI695" s="277" t="str">
        <f t="shared" si="177"/>
        <v/>
      </c>
      <c r="AJ695" s="277" t="str">
        <f t="shared" si="178"/>
        <v/>
      </c>
      <c r="AK695" s="277" t="str">
        <f t="shared" si="179"/>
        <v/>
      </c>
      <c r="AL695" s="100"/>
      <c r="AT695" s="227" t="str">
        <f t="shared" si="180"/>
        <v/>
      </c>
      <c r="AU695" s="227" t="str">
        <f t="shared" si="181"/>
        <v/>
      </c>
      <c r="AW695" s="232">
        <f t="shared" si="182"/>
        <v>0</v>
      </c>
      <c r="AX695" s="232">
        <f t="shared" si="183"/>
        <v>0</v>
      </c>
      <c r="AY695" s="232">
        <f t="shared" si="184"/>
        <v>0</v>
      </c>
      <c r="AZ695" s="232">
        <f t="shared" si="185"/>
        <v>0</v>
      </c>
    </row>
    <row r="696" spans="1:52">
      <c r="A696" s="23" t="str">
        <f>C696&amp;"x"&amp;TEXT(COUNTIF(C$5:C695,C696)+1,0)</f>
        <v>x1</v>
      </c>
      <c r="B696" s="24" t="str">
        <f>D696&amp;"x"&amp;TEXT(COUNTIF(D$5:D695,D696)+1,0)</f>
        <v>x1</v>
      </c>
      <c r="C696" s="25"/>
      <c r="D696" s="25"/>
      <c r="E696" s="130"/>
      <c r="F696" s="25"/>
      <c r="G696" s="188"/>
      <c r="H696" s="188"/>
      <c r="I696" s="188"/>
      <c r="J696" s="156"/>
      <c r="K696" s="130"/>
      <c r="L696" s="26"/>
      <c r="M696" s="281" t="str">
        <f t="shared" si="170"/>
        <v>0</v>
      </c>
      <c r="N696" s="26"/>
      <c r="O696" s="186" t="str">
        <f t="shared" si="171"/>
        <v>0</v>
      </c>
      <c r="P696" s="26"/>
      <c r="Q696" s="26"/>
      <c r="R696" s="270"/>
      <c r="S696" s="282" t="str">
        <f t="shared" si="172"/>
        <v/>
      </c>
      <c r="T696" s="153"/>
      <c r="U696" s="27"/>
      <c r="V696" s="27"/>
      <c r="W696" s="271"/>
      <c r="X696" s="27"/>
      <c r="Y696" s="279"/>
      <c r="Z696" s="275" t="str">
        <f t="shared" si="173"/>
        <v/>
      </c>
      <c r="AA696" s="276"/>
      <c r="AB696" s="276"/>
      <c r="AC696" s="276"/>
      <c r="AD696" s="276"/>
      <c r="AE696" s="276"/>
      <c r="AF696" s="277" t="str">
        <f t="shared" si="174"/>
        <v>NCX19J3</v>
      </c>
      <c r="AG696" s="277" t="str">
        <f t="shared" si="175"/>
        <v>NCX19J3</v>
      </c>
      <c r="AH696" s="277" t="str">
        <f t="shared" si="176"/>
        <v/>
      </c>
      <c r="AI696" s="277" t="str">
        <f t="shared" si="177"/>
        <v/>
      </c>
      <c r="AJ696" s="277" t="str">
        <f t="shared" si="178"/>
        <v/>
      </c>
      <c r="AK696" s="277" t="str">
        <f t="shared" si="179"/>
        <v/>
      </c>
      <c r="AL696" s="100"/>
      <c r="AT696" s="227" t="str">
        <f t="shared" si="180"/>
        <v/>
      </c>
      <c r="AU696" s="227" t="str">
        <f t="shared" si="181"/>
        <v/>
      </c>
      <c r="AW696" s="232">
        <f t="shared" si="182"/>
        <v>0</v>
      </c>
      <c r="AX696" s="232">
        <f t="shared" si="183"/>
        <v>0</v>
      </c>
      <c r="AY696" s="232">
        <f t="shared" si="184"/>
        <v>0</v>
      </c>
      <c r="AZ696" s="232">
        <f t="shared" si="185"/>
        <v>0</v>
      </c>
    </row>
    <row r="697" spans="1:52">
      <c r="A697" s="23" t="str">
        <f>C697&amp;"x"&amp;TEXT(COUNTIF(C$5:C696,C697)+1,0)</f>
        <v>x1</v>
      </c>
      <c r="B697" s="24" t="str">
        <f>D697&amp;"x"&amp;TEXT(COUNTIF(D$5:D696,D697)+1,0)</f>
        <v>x1</v>
      </c>
      <c r="C697" s="25"/>
      <c r="D697" s="25"/>
      <c r="E697" s="130"/>
      <c r="F697" s="25"/>
      <c r="G697" s="188"/>
      <c r="H697" s="188"/>
      <c r="I697" s="188"/>
      <c r="J697" s="156"/>
      <c r="K697" s="130"/>
      <c r="L697" s="26"/>
      <c r="M697" s="281" t="str">
        <f t="shared" si="170"/>
        <v>0</v>
      </c>
      <c r="N697" s="26"/>
      <c r="O697" s="186" t="str">
        <f t="shared" si="171"/>
        <v>0</v>
      </c>
      <c r="P697" s="26"/>
      <c r="Q697" s="26"/>
      <c r="R697" s="270"/>
      <c r="S697" s="282" t="str">
        <f t="shared" si="172"/>
        <v/>
      </c>
      <c r="T697" s="153"/>
      <c r="U697" s="27"/>
      <c r="V697" s="27"/>
      <c r="W697" s="271"/>
      <c r="X697" s="27"/>
      <c r="Y697" s="279"/>
      <c r="Z697" s="275" t="str">
        <f t="shared" si="173"/>
        <v/>
      </c>
      <c r="AA697" s="276"/>
      <c r="AB697" s="276"/>
      <c r="AC697" s="276"/>
      <c r="AD697" s="276"/>
      <c r="AE697" s="276"/>
      <c r="AF697" s="277" t="str">
        <f t="shared" si="174"/>
        <v>NCX19J3</v>
      </c>
      <c r="AG697" s="277" t="str">
        <f t="shared" si="175"/>
        <v>NCX19J3</v>
      </c>
      <c r="AH697" s="277" t="str">
        <f t="shared" si="176"/>
        <v/>
      </c>
      <c r="AI697" s="277" t="str">
        <f t="shared" si="177"/>
        <v/>
      </c>
      <c r="AJ697" s="277" t="str">
        <f t="shared" si="178"/>
        <v/>
      </c>
      <c r="AK697" s="277" t="str">
        <f t="shared" si="179"/>
        <v/>
      </c>
      <c r="AL697" s="100"/>
      <c r="AT697" s="227" t="str">
        <f t="shared" si="180"/>
        <v/>
      </c>
      <c r="AU697" s="227" t="str">
        <f t="shared" si="181"/>
        <v/>
      </c>
      <c r="AW697" s="232">
        <f t="shared" si="182"/>
        <v>0</v>
      </c>
      <c r="AX697" s="232">
        <f t="shared" si="183"/>
        <v>0</v>
      </c>
      <c r="AY697" s="232">
        <f t="shared" si="184"/>
        <v>0</v>
      </c>
      <c r="AZ697" s="232">
        <f t="shared" si="185"/>
        <v>0</v>
      </c>
    </row>
    <row r="698" spans="1:52">
      <c r="A698" s="23" t="str">
        <f>C698&amp;"x"&amp;TEXT(COUNTIF(C$5:C697,C698)+1,0)</f>
        <v>x1</v>
      </c>
      <c r="B698" s="24" t="str">
        <f>D698&amp;"x"&amp;TEXT(COUNTIF(D$5:D697,D698)+1,0)</f>
        <v>x1</v>
      </c>
      <c r="C698" s="25"/>
      <c r="D698" s="25"/>
      <c r="E698" s="130"/>
      <c r="F698" s="25"/>
      <c r="G698" s="188"/>
      <c r="H698" s="188"/>
      <c r="I698" s="188"/>
      <c r="J698" s="156"/>
      <c r="K698" s="130"/>
      <c r="L698" s="26"/>
      <c r="M698" s="281" t="str">
        <f t="shared" si="170"/>
        <v>0</v>
      </c>
      <c r="N698" s="26"/>
      <c r="O698" s="186" t="str">
        <f t="shared" si="171"/>
        <v>0</v>
      </c>
      <c r="P698" s="26"/>
      <c r="Q698" s="26"/>
      <c r="R698" s="270"/>
      <c r="S698" s="282" t="str">
        <f t="shared" si="172"/>
        <v/>
      </c>
      <c r="T698" s="153"/>
      <c r="U698" s="27"/>
      <c r="V698" s="27"/>
      <c r="W698" s="271"/>
      <c r="X698" s="27"/>
      <c r="Y698" s="279"/>
      <c r="Z698" s="275" t="str">
        <f t="shared" si="173"/>
        <v/>
      </c>
      <c r="AA698" s="276"/>
      <c r="AB698" s="276"/>
      <c r="AC698" s="276"/>
      <c r="AD698" s="276"/>
      <c r="AE698" s="276"/>
      <c r="AF698" s="277" t="str">
        <f t="shared" si="174"/>
        <v>NCX19J3</v>
      </c>
      <c r="AG698" s="277" t="str">
        <f t="shared" si="175"/>
        <v>NCX19J3</v>
      </c>
      <c r="AH698" s="277" t="str">
        <f t="shared" si="176"/>
        <v/>
      </c>
      <c r="AI698" s="277" t="str">
        <f t="shared" si="177"/>
        <v/>
      </c>
      <c r="AJ698" s="277" t="str">
        <f t="shared" si="178"/>
        <v/>
      </c>
      <c r="AK698" s="277" t="str">
        <f t="shared" si="179"/>
        <v/>
      </c>
      <c r="AL698" s="100"/>
      <c r="AT698" s="227" t="str">
        <f t="shared" si="180"/>
        <v/>
      </c>
      <c r="AU698" s="227" t="str">
        <f t="shared" si="181"/>
        <v/>
      </c>
      <c r="AW698" s="232">
        <f t="shared" si="182"/>
        <v>0</v>
      </c>
      <c r="AX698" s="232">
        <f t="shared" si="183"/>
        <v>0</v>
      </c>
      <c r="AY698" s="232">
        <f t="shared" si="184"/>
        <v>0</v>
      </c>
      <c r="AZ698" s="232">
        <f t="shared" si="185"/>
        <v>0</v>
      </c>
    </row>
    <row r="699" spans="1:52">
      <c r="A699" s="23" t="str">
        <f>C699&amp;"x"&amp;TEXT(COUNTIF(C$5:C698,C699)+1,0)</f>
        <v>x1</v>
      </c>
      <c r="B699" s="24" t="str">
        <f>D699&amp;"x"&amp;TEXT(COUNTIF(D$5:D698,D699)+1,0)</f>
        <v>x1</v>
      </c>
      <c r="C699" s="25"/>
      <c r="D699" s="25"/>
      <c r="E699" s="130"/>
      <c r="F699" s="25"/>
      <c r="G699" s="188"/>
      <c r="H699" s="188"/>
      <c r="I699" s="188"/>
      <c r="J699" s="156"/>
      <c r="K699" s="130"/>
      <c r="L699" s="26"/>
      <c r="M699" s="281" t="str">
        <f t="shared" si="170"/>
        <v>0</v>
      </c>
      <c r="N699" s="26"/>
      <c r="O699" s="186" t="str">
        <f t="shared" si="171"/>
        <v>0</v>
      </c>
      <c r="P699" s="26"/>
      <c r="Q699" s="26"/>
      <c r="R699" s="270"/>
      <c r="S699" s="282" t="str">
        <f t="shared" si="172"/>
        <v/>
      </c>
      <c r="T699" s="153"/>
      <c r="U699" s="27"/>
      <c r="V699" s="27"/>
      <c r="W699" s="271"/>
      <c r="X699" s="27"/>
      <c r="Y699" s="279"/>
      <c r="Z699" s="275" t="str">
        <f t="shared" si="173"/>
        <v/>
      </c>
      <c r="AA699" s="276"/>
      <c r="AB699" s="276"/>
      <c r="AC699" s="276"/>
      <c r="AD699" s="276"/>
      <c r="AE699" s="276"/>
      <c r="AF699" s="277" t="str">
        <f t="shared" si="174"/>
        <v>NCX19J3</v>
      </c>
      <c r="AG699" s="277" t="str">
        <f t="shared" si="175"/>
        <v>NCX19J3</v>
      </c>
      <c r="AH699" s="277" t="str">
        <f t="shared" si="176"/>
        <v/>
      </c>
      <c r="AI699" s="277" t="str">
        <f t="shared" si="177"/>
        <v/>
      </c>
      <c r="AJ699" s="277" t="str">
        <f t="shared" si="178"/>
        <v/>
      </c>
      <c r="AK699" s="277" t="str">
        <f t="shared" si="179"/>
        <v/>
      </c>
      <c r="AL699" s="100"/>
      <c r="AT699" s="227" t="str">
        <f t="shared" si="180"/>
        <v/>
      </c>
      <c r="AU699" s="227" t="str">
        <f t="shared" si="181"/>
        <v/>
      </c>
      <c r="AW699" s="232">
        <f t="shared" si="182"/>
        <v>0</v>
      </c>
      <c r="AX699" s="232">
        <f t="shared" si="183"/>
        <v>0</v>
      </c>
      <c r="AY699" s="232">
        <f t="shared" si="184"/>
        <v>0</v>
      </c>
      <c r="AZ699" s="232">
        <f t="shared" si="185"/>
        <v>0</v>
      </c>
    </row>
    <row r="700" spans="1:52">
      <c r="A700" s="23" t="str">
        <f>C700&amp;"x"&amp;TEXT(COUNTIF(C$5:C699,C700)+1,0)</f>
        <v>x1</v>
      </c>
      <c r="B700" s="24" t="str">
        <f>D700&amp;"x"&amp;TEXT(COUNTIF(D$5:D699,D700)+1,0)</f>
        <v>x1</v>
      </c>
      <c r="C700" s="25"/>
      <c r="D700" s="25"/>
      <c r="E700" s="130"/>
      <c r="F700" s="25"/>
      <c r="G700" s="188"/>
      <c r="H700" s="188"/>
      <c r="I700" s="188"/>
      <c r="J700" s="156"/>
      <c r="K700" s="130"/>
      <c r="L700" s="26"/>
      <c r="M700" s="281" t="str">
        <f t="shared" si="170"/>
        <v>0</v>
      </c>
      <c r="N700" s="26"/>
      <c r="O700" s="186" t="str">
        <f t="shared" si="171"/>
        <v>0</v>
      </c>
      <c r="P700" s="26"/>
      <c r="Q700" s="26"/>
      <c r="R700" s="270"/>
      <c r="S700" s="282" t="str">
        <f t="shared" si="172"/>
        <v/>
      </c>
      <c r="T700" s="153"/>
      <c r="U700" s="27"/>
      <c r="V700" s="27"/>
      <c r="W700" s="271"/>
      <c r="X700" s="27"/>
      <c r="Y700" s="279"/>
      <c r="Z700" s="275" t="str">
        <f t="shared" si="173"/>
        <v/>
      </c>
      <c r="AA700" s="276"/>
      <c r="AB700" s="276"/>
      <c r="AC700" s="276"/>
      <c r="AD700" s="276"/>
      <c r="AE700" s="276"/>
      <c r="AF700" s="277" t="str">
        <f t="shared" si="174"/>
        <v>NCX19J3</v>
      </c>
      <c r="AG700" s="277" t="str">
        <f t="shared" si="175"/>
        <v>NCX19J3</v>
      </c>
      <c r="AH700" s="277" t="str">
        <f t="shared" si="176"/>
        <v/>
      </c>
      <c r="AI700" s="277" t="str">
        <f t="shared" si="177"/>
        <v/>
      </c>
      <c r="AJ700" s="277" t="str">
        <f t="shared" si="178"/>
        <v/>
      </c>
      <c r="AK700" s="277" t="str">
        <f t="shared" si="179"/>
        <v/>
      </c>
      <c r="AL700" s="100"/>
      <c r="AT700" s="227" t="str">
        <f t="shared" si="180"/>
        <v/>
      </c>
      <c r="AU700" s="227" t="str">
        <f t="shared" si="181"/>
        <v/>
      </c>
      <c r="AW700" s="232">
        <f t="shared" si="182"/>
        <v>0</v>
      </c>
      <c r="AX700" s="232">
        <f t="shared" si="183"/>
        <v>0</v>
      </c>
      <c r="AY700" s="232">
        <f t="shared" si="184"/>
        <v>0</v>
      </c>
      <c r="AZ700" s="232">
        <f t="shared" si="185"/>
        <v>0</v>
      </c>
    </row>
    <row r="701" spans="1:52">
      <c r="A701" s="23" t="str">
        <f>C701&amp;"x"&amp;TEXT(COUNTIF(C$5:C700,C701)+1,0)</f>
        <v>x1</v>
      </c>
      <c r="B701" s="24" t="str">
        <f>D701&amp;"x"&amp;TEXT(COUNTIF(D$5:D700,D701)+1,0)</f>
        <v>x1</v>
      </c>
      <c r="C701" s="25"/>
      <c r="D701" s="25"/>
      <c r="E701" s="130"/>
      <c r="F701" s="25"/>
      <c r="G701" s="188"/>
      <c r="H701" s="188"/>
      <c r="I701" s="188"/>
      <c r="J701" s="156"/>
      <c r="K701" s="130"/>
      <c r="L701" s="26"/>
      <c r="M701" s="281" t="str">
        <f t="shared" si="170"/>
        <v>0</v>
      </c>
      <c r="N701" s="26"/>
      <c r="O701" s="186" t="str">
        <f t="shared" si="171"/>
        <v>0</v>
      </c>
      <c r="P701" s="26"/>
      <c r="Q701" s="26"/>
      <c r="R701" s="270"/>
      <c r="S701" s="282" t="str">
        <f t="shared" si="172"/>
        <v/>
      </c>
      <c r="T701" s="153"/>
      <c r="U701" s="27"/>
      <c r="V701" s="27"/>
      <c r="W701" s="271"/>
      <c r="X701" s="27"/>
      <c r="Y701" s="279"/>
      <c r="Z701" s="275" t="str">
        <f t="shared" si="173"/>
        <v/>
      </c>
      <c r="AA701" s="276"/>
      <c r="AB701" s="276"/>
      <c r="AC701" s="276"/>
      <c r="AD701" s="276"/>
      <c r="AE701" s="276"/>
      <c r="AF701" s="277" t="str">
        <f t="shared" si="174"/>
        <v>NCX19J3</v>
      </c>
      <c r="AG701" s="277" t="str">
        <f t="shared" si="175"/>
        <v>NCX19J3</v>
      </c>
      <c r="AH701" s="277" t="str">
        <f t="shared" si="176"/>
        <v/>
      </c>
      <c r="AI701" s="277" t="str">
        <f t="shared" si="177"/>
        <v/>
      </c>
      <c r="AJ701" s="277" t="str">
        <f t="shared" si="178"/>
        <v/>
      </c>
      <c r="AK701" s="277" t="str">
        <f t="shared" si="179"/>
        <v/>
      </c>
      <c r="AL701" s="100"/>
      <c r="AT701" s="227" t="str">
        <f t="shared" si="180"/>
        <v/>
      </c>
      <c r="AU701" s="227" t="str">
        <f t="shared" si="181"/>
        <v/>
      </c>
      <c r="AW701" s="232">
        <f t="shared" si="182"/>
        <v>0</v>
      </c>
      <c r="AX701" s="232">
        <f t="shared" si="183"/>
        <v>0</v>
      </c>
      <c r="AY701" s="232">
        <f t="shared" si="184"/>
        <v>0</v>
      </c>
      <c r="AZ701" s="232">
        <f t="shared" si="185"/>
        <v>0</v>
      </c>
    </row>
    <row r="702" spans="1:52">
      <c r="A702" s="23" t="str">
        <f>C702&amp;"x"&amp;TEXT(COUNTIF(C$5:C701,C702)+1,0)</f>
        <v>x1</v>
      </c>
      <c r="B702" s="24" t="str">
        <f>D702&amp;"x"&amp;TEXT(COUNTIF(D$5:D701,D702)+1,0)</f>
        <v>x1</v>
      </c>
      <c r="C702" s="25"/>
      <c r="D702" s="25"/>
      <c r="E702" s="130"/>
      <c r="F702" s="25"/>
      <c r="G702" s="188"/>
      <c r="H702" s="188"/>
      <c r="I702" s="188"/>
      <c r="J702" s="156"/>
      <c r="K702" s="130"/>
      <c r="L702" s="26"/>
      <c r="M702" s="281" t="str">
        <f t="shared" si="170"/>
        <v>0</v>
      </c>
      <c r="N702" s="26"/>
      <c r="O702" s="186" t="str">
        <f t="shared" si="171"/>
        <v>0</v>
      </c>
      <c r="P702" s="26"/>
      <c r="Q702" s="26"/>
      <c r="R702" s="270"/>
      <c r="S702" s="282" t="str">
        <f t="shared" si="172"/>
        <v/>
      </c>
      <c r="T702" s="153"/>
      <c r="U702" s="27"/>
      <c r="V702" s="27"/>
      <c r="W702" s="271"/>
      <c r="X702" s="27"/>
      <c r="Y702" s="279"/>
      <c r="Z702" s="275" t="str">
        <f t="shared" si="173"/>
        <v/>
      </c>
      <c r="AA702" s="276"/>
      <c r="AB702" s="276"/>
      <c r="AC702" s="276"/>
      <c r="AD702" s="276"/>
      <c r="AE702" s="276"/>
      <c r="AF702" s="277" t="str">
        <f t="shared" si="174"/>
        <v>NCX19J3</v>
      </c>
      <c r="AG702" s="277" t="str">
        <f t="shared" si="175"/>
        <v>NCX19J3</v>
      </c>
      <c r="AH702" s="277" t="str">
        <f t="shared" si="176"/>
        <v/>
      </c>
      <c r="AI702" s="277" t="str">
        <f t="shared" si="177"/>
        <v/>
      </c>
      <c r="AJ702" s="277" t="str">
        <f t="shared" si="178"/>
        <v/>
      </c>
      <c r="AK702" s="277" t="str">
        <f t="shared" si="179"/>
        <v/>
      </c>
      <c r="AL702" s="100"/>
      <c r="AT702" s="227" t="str">
        <f t="shared" si="180"/>
        <v/>
      </c>
      <c r="AU702" s="227" t="str">
        <f t="shared" si="181"/>
        <v/>
      </c>
      <c r="AW702" s="232">
        <f t="shared" si="182"/>
        <v>0</v>
      </c>
      <c r="AX702" s="232">
        <f t="shared" si="183"/>
        <v>0</v>
      </c>
      <c r="AY702" s="232">
        <f t="shared" si="184"/>
        <v>0</v>
      </c>
      <c r="AZ702" s="232">
        <f t="shared" si="185"/>
        <v>0</v>
      </c>
    </row>
    <row r="703" spans="1:52">
      <c r="A703" s="23" t="str">
        <f>C703&amp;"x"&amp;TEXT(COUNTIF(C$5:C702,C703)+1,0)</f>
        <v>x1</v>
      </c>
      <c r="B703" s="24" t="str">
        <f>D703&amp;"x"&amp;TEXT(COUNTIF(D$5:D702,D703)+1,0)</f>
        <v>x1</v>
      </c>
      <c r="C703" s="25"/>
      <c r="D703" s="25"/>
      <c r="E703" s="130"/>
      <c r="F703" s="25"/>
      <c r="G703" s="188"/>
      <c r="H703" s="188"/>
      <c r="I703" s="188"/>
      <c r="J703" s="156"/>
      <c r="K703" s="130"/>
      <c r="L703" s="26"/>
      <c r="M703" s="281" t="str">
        <f t="shared" si="170"/>
        <v>0</v>
      </c>
      <c r="N703" s="26"/>
      <c r="O703" s="186" t="str">
        <f t="shared" si="171"/>
        <v>0</v>
      </c>
      <c r="P703" s="26"/>
      <c r="Q703" s="26"/>
      <c r="R703" s="270"/>
      <c r="S703" s="282" t="str">
        <f t="shared" si="172"/>
        <v/>
      </c>
      <c r="T703" s="153"/>
      <c r="U703" s="27"/>
      <c r="V703" s="27"/>
      <c r="W703" s="271"/>
      <c r="X703" s="27"/>
      <c r="Y703" s="279"/>
      <c r="Z703" s="275" t="str">
        <f t="shared" si="173"/>
        <v/>
      </c>
      <c r="AA703" s="276"/>
      <c r="AB703" s="276"/>
      <c r="AC703" s="276"/>
      <c r="AD703" s="276"/>
      <c r="AE703" s="276"/>
      <c r="AF703" s="277" t="str">
        <f t="shared" si="174"/>
        <v>NCX19J3</v>
      </c>
      <c r="AG703" s="277" t="str">
        <f t="shared" si="175"/>
        <v>NCX19J3</v>
      </c>
      <c r="AH703" s="277" t="str">
        <f t="shared" si="176"/>
        <v/>
      </c>
      <c r="AI703" s="277" t="str">
        <f t="shared" si="177"/>
        <v/>
      </c>
      <c r="AJ703" s="277" t="str">
        <f t="shared" si="178"/>
        <v/>
      </c>
      <c r="AK703" s="277" t="str">
        <f t="shared" si="179"/>
        <v/>
      </c>
      <c r="AL703" s="100"/>
      <c r="AT703" s="227" t="str">
        <f t="shared" si="180"/>
        <v/>
      </c>
      <c r="AU703" s="227" t="str">
        <f t="shared" si="181"/>
        <v/>
      </c>
      <c r="AW703" s="232">
        <f t="shared" si="182"/>
        <v>0</v>
      </c>
      <c r="AX703" s="232">
        <f t="shared" si="183"/>
        <v>0</v>
      </c>
      <c r="AY703" s="232">
        <f t="shared" si="184"/>
        <v>0</v>
      </c>
      <c r="AZ703" s="232">
        <f t="shared" si="185"/>
        <v>0</v>
      </c>
    </row>
    <row r="704" spans="1:52">
      <c r="A704" s="23" t="str">
        <f>C704&amp;"x"&amp;TEXT(COUNTIF(C$5:C703,C704)+1,0)</f>
        <v>x1</v>
      </c>
      <c r="B704" s="24" t="str">
        <f>D704&amp;"x"&amp;TEXT(COUNTIF(D$5:D703,D704)+1,0)</f>
        <v>x1</v>
      </c>
      <c r="C704" s="25"/>
      <c r="D704" s="25"/>
      <c r="E704" s="130"/>
      <c r="F704" s="25"/>
      <c r="G704" s="188"/>
      <c r="H704" s="188"/>
      <c r="I704" s="188"/>
      <c r="J704" s="156"/>
      <c r="K704" s="130"/>
      <c r="L704" s="26"/>
      <c r="M704" s="281" t="str">
        <f t="shared" si="170"/>
        <v>0</v>
      </c>
      <c r="N704" s="26"/>
      <c r="O704" s="186" t="str">
        <f t="shared" si="171"/>
        <v>0</v>
      </c>
      <c r="P704" s="26"/>
      <c r="Q704" s="26"/>
      <c r="R704" s="270"/>
      <c r="S704" s="282" t="str">
        <f t="shared" si="172"/>
        <v/>
      </c>
      <c r="T704" s="153"/>
      <c r="U704" s="27"/>
      <c r="V704" s="27"/>
      <c r="W704" s="271"/>
      <c r="X704" s="27"/>
      <c r="Y704" s="279"/>
      <c r="Z704" s="275" t="str">
        <f t="shared" si="173"/>
        <v/>
      </c>
      <c r="AA704" s="276"/>
      <c r="AB704" s="276"/>
      <c r="AC704" s="276"/>
      <c r="AD704" s="276"/>
      <c r="AE704" s="276"/>
      <c r="AF704" s="277" t="str">
        <f t="shared" si="174"/>
        <v>NCX19J3</v>
      </c>
      <c r="AG704" s="277" t="str">
        <f t="shared" si="175"/>
        <v>NCX19J3</v>
      </c>
      <c r="AH704" s="277" t="str">
        <f t="shared" si="176"/>
        <v/>
      </c>
      <c r="AI704" s="277" t="str">
        <f t="shared" si="177"/>
        <v/>
      </c>
      <c r="AJ704" s="277" t="str">
        <f t="shared" si="178"/>
        <v/>
      </c>
      <c r="AK704" s="277" t="str">
        <f t="shared" si="179"/>
        <v/>
      </c>
      <c r="AL704" s="100"/>
      <c r="AT704" s="227" t="str">
        <f t="shared" si="180"/>
        <v/>
      </c>
      <c r="AU704" s="227" t="str">
        <f t="shared" si="181"/>
        <v/>
      </c>
      <c r="AW704" s="232">
        <f t="shared" si="182"/>
        <v>0</v>
      </c>
      <c r="AX704" s="232">
        <f t="shared" si="183"/>
        <v>0</v>
      </c>
      <c r="AY704" s="232">
        <f t="shared" si="184"/>
        <v>0</v>
      </c>
      <c r="AZ704" s="232">
        <f t="shared" si="185"/>
        <v>0</v>
      </c>
    </row>
    <row r="705" spans="1:52">
      <c r="A705" s="23" t="str">
        <f>C705&amp;"x"&amp;TEXT(COUNTIF(C$5:C704,C705)+1,0)</f>
        <v>x1</v>
      </c>
      <c r="B705" s="24" t="str">
        <f>D705&amp;"x"&amp;TEXT(COUNTIF(D$5:D704,D705)+1,0)</f>
        <v>x1</v>
      </c>
      <c r="C705" s="25"/>
      <c r="D705" s="25"/>
      <c r="E705" s="130"/>
      <c r="F705" s="25"/>
      <c r="G705" s="188"/>
      <c r="H705" s="188"/>
      <c r="I705" s="188"/>
      <c r="J705" s="156"/>
      <c r="K705" s="130"/>
      <c r="L705" s="26"/>
      <c r="M705" s="281" t="str">
        <f t="shared" si="170"/>
        <v>0</v>
      </c>
      <c r="N705" s="26"/>
      <c r="O705" s="186" t="str">
        <f t="shared" si="171"/>
        <v>0</v>
      </c>
      <c r="P705" s="26"/>
      <c r="Q705" s="26"/>
      <c r="R705" s="270"/>
      <c r="S705" s="282" t="str">
        <f t="shared" si="172"/>
        <v/>
      </c>
      <c r="T705" s="153"/>
      <c r="U705" s="27"/>
      <c r="V705" s="27"/>
      <c r="W705" s="271"/>
      <c r="X705" s="27"/>
      <c r="Y705" s="279"/>
      <c r="Z705" s="275" t="str">
        <f t="shared" si="173"/>
        <v/>
      </c>
      <c r="AA705" s="276"/>
      <c r="AB705" s="276"/>
      <c r="AC705" s="276"/>
      <c r="AD705" s="276"/>
      <c r="AE705" s="276"/>
      <c r="AF705" s="277" t="str">
        <f t="shared" si="174"/>
        <v>NCX19J3</v>
      </c>
      <c r="AG705" s="277" t="str">
        <f t="shared" si="175"/>
        <v>NCX19J3</v>
      </c>
      <c r="AH705" s="277" t="str">
        <f t="shared" si="176"/>
        <v/>
      </c>
      <c r="AI705" s="277" t="str">
        <f t="shared" si="177"/>
        <v/>
      </c>
      <c r="AJ705" s="277" t="str">
        <f t="shared" si="178"/>
        <v/>
      </c>
      <c r="AK705" s="277" t="str">
        <f t="shared" si="179"/>
        <v/>
      </c>
      <c r="AL705" s="100"/>
      <c r="AT705" s="227" t="str">
        <f t="shared" si="180"/>
        <v/>
      </c>
      <c r="AU705" s="227" t="str">
        <f t="shared" si="181"/>
        <v/>
      </c>
      <c r="AW705" s="232">
        <f t="shared" si="182"/>
        <v>0</v>
      </c>
      <c r="AX705" s="232">
        <f t="shared" si="183"/>
        <v>0</v>
      </c>
      <c r="AY705" s="232">
        <f t="shared" si="184"/>
        <v>0</v>
      </c>
      <c r="AZ705" s="232">
        <f t="shared" si="185"/>
        <v>0</v>
      </c>
    </row>
    <row r="706" spans="1:52">
      <c r="A706" s="23" t="str">
        <f>C706&amp;"x"&amp;TEXT(COUNTIF(C$5:C705,C706)+1,0)</f>
        <v>x1</v>
      </c>
      <c r="B706" s="24" t="str">
        <f>D706&amp;"x"&amp;TEXT(COUNTIF(D$5:D705,D706)+1,0)</f>
        <v>x1</v>
      </c>
      <c r="C706" s="25"/>
      <c r="D706" s="25"/>
      <c r="E706" s="130"/>
      <c r="F706" s="25"/>
      <c r="G706" s="188"/>
      <c r="H706" s="188"/>
      <c r="I706" s="188"/>
      <c r="J706" s="156"/>
      <c r="K706" s="130"/>
      <c r="L706" s="26"/>
      <c r="M706" s="281" t="str">
        <f t="shared" si="170"/>
        <v>0</v>
      </c>
      <c r="N706" s="26"/>
      <c r="O706" s="186" t="str">
        <f t="shared" si="171"/>
        <v>0</v>
      </c>
      <c r="P706" s="26"/>
      <c r="Q706" s="26"/>
      <c r="R706" s="270"/>
      <c r="S706" s="282" t="str">
        <f t="shared" si="172"/>
        <v/>
      </c>
      <c r="T706" s="153"/>
      <c r="U706" s="27"/>
      <c r="V706" s="27"/>
      <c r="W706" s="271"/>
      <c r="X706" s="27"/>
      <c r="Y706" s="279"/>
      <c r="Z706" s="275" t="str">
        <f t="shared" si="173"/>
        <v/>
      </c>
      <c r="AA706" s="276"/>
      <c r="AB706" s="276"/>
      <c r="AC706" s="276"/>
      <c r="AD706" s="276"/>
      <c r="AE706" s="276"/>
      <c r="AF706" s="277" t="str">
        <f t="shared" si="174"/>
        <v>NCX19J3</v>
      </c>
      <c r="AG706" s="277" t="str">
        <f t="shared" si="175"/>
        <v>NCX19J3</v>
      </c>
      <c r="AH706" s="277" t="str">
        <f t="shared" si="176"/>
        <v/>
      </c>
      <c r="AI706" s="277" t="str">
        <f t="shared" si="177"/>
        <v/>
      </c>
      <c r="AJ706" s="277" t="str">
        <f t="shared" si="178"/>
        <v/>
      </c>
      <c r="AK706" s="277" t="str">
        <f t="shared" si="179"/>
        <v/>
      </c>
      <c r="AL706" s="100"/>
      <c r="AT706" s="227" t="str">
        <f t="shared" si="180"/>
        <v/>
      </c>
      <c r="AU706" s="227" t="str">
        <f t="shared" si="181"/>
        <v/>
      </c>
      <c r="AW706" s="232">
        <f t="shared" si="182"/>
        <v>0</v>
      </c>
      <c r="AX706" s="232">
        <f t="shared" si="183"/>
        <v>0</v>
      </c>
      <c r="AY706" s="232">
        <f t="shared" si="184"/>
        <v>0</v>
      </c>
      <c r="AZ706" s="232">
        <f t="shared" si="185"/>
        <v>0</v>
      </c>
    </row>
    <row r="707" spans="1:52">
      <c r="A707" s="23" t="str">
        <f>C707&amp;"x"&amp;TEXT(COUNTIF(C$5:C706,C707)+1,0)</f>
        <v>x1</v>
      </c>
      <c r="B707" s="24" t="str">
        <f>D707&amp;"x"&amp;TEXT(COUNTIF(D$5:D706,D707)+1,0)</f>
        <v>x1</v>
      </c>
      <c r="C707" s="25"/>
      <c r="D707" s="25"/>
      <c r="E707" s="130"/>
      <c r="F707" s="25"/>
      <c r="G707" s="188"/>
      <c r="H707" s="188"/>
      <c r="I707" s="188"/>
      <c r="J707" s="156"/>
      <c r="K707" s="130"/>
      <c r="L707" s="26"/>
      <c r="M707" s="281" t="str">
        <f t="shared" si="170"/>
        <v>0</v>
      </c>
      <c r="N707" s="26"/>
      <c r="O707" s="186" t="str">
        <f t="shared" si="171"/>
        <v>0</v>
      </c>
      <c r="P707" s="26"/>
      <c r="Q707" s="26"/>
      <c r="R707" s="270"/>
      <c r="S707" s="282" t="str">
        <f t="shared" si="172"/>
        <v/>
      </c>
      <c r="T707" s="153"/>
      <c r="U707" s="27"/>
      <c r="V707" s="27"/>
      <c r="W707" s="271"/>
      <c r="X707" s="27"/>
      <c r="Y707" s="279"/>
      <c r="Z707" s="275" t="str">
        <f t="shared" si="173"/>
        <v/>
      </c>
      <c r="AA707" s="276"/>
      <c r="AB707" s="276"/>
      <c r="AC707" s="276"/>
      <c r="AD707" s="276"/>
      <c r="AE707" s="276"/>
      <c r="AF707" s="277" t="str">
        <f t="shared" si="174"/>
        <v>NCX19J3</v>
      </c>
      <c r="AG707" s="277" t="str">
        <f t="shared" si="175"/>
        <v>NCX19J3</v>
      </c>
      <c r="AH707" s="277" t="str">
        <f t="shared" si="176"/>
        <v/>
      </c>
      <c r="AI707" s="277" t="str">
        <f t="shared" si="177"/>
        <v/>
      </c>
      <c r="AJ707" s="277" t="str">
        <f t="shared" si="178"/>
        <v/>
      </c>
      <c r="AK707" s="277" t="str">
        <f t="shared" si="179"/>
        <v/>
      </c>
      <c r="AL707" s="100"/>
      <c r="AT707" s="227" t="str">
        <f t="shared" si="180"/>
        <v/>
      </c>
      <c r="AU707" s="227" t="str">
        <f t="shared" si="181"/>
        <v/>
      </c>
      <c r="AW707" s="232">
        <f t="shared" si="182"/>
        <v>0</v>
      </c>
      <c r="AX707" s="232">
        <f t="shared" si="183"/>
        <v>0</v>
      </c>
      <c r="AY707" s="232">
        <f t="shared" si="184"/>
        <v>0</v>
      </c>
      <c r="AZ707" s="232">
        <f t="shared" si="185"/>
        <v>0</v>
      </c>
    </row>
    <row r="708" spans="1:52">
      <c r="A708" s="23" t="str">
        <f>C708&amp;"x"&amp;TEXT(COUNTIF(C$5:C707,C708)+1,0)</f>
        <v>x1</v>
      </c>
      <c r="B708" s="24" t="str">
        <f>D708&amp;"x"&amp;TEXT(COUNTIF(D$5:D707,D708)+1,0)</f>
        <v>x1</v>
      </c>
      <c r="C708" s="25"/>
      <c r="D708" s="25"/>
      <c r="E708" s="130"/>
      <c r="F708" s="25"/>
      <c r="G708" s="188"/>
      <c r="H708" s="188"/>
      <c r="I708" s="188"/>
      <c r="J708" s="156"/>
      <c r="K708" s="130"/>
      <c r="L708" s="26"/>
      <c r="M708" s="281" t="str">
        <f t="shared" si="170"/>
        <v>0</v>
      </c>
      <c r="N708" s="26"/>
      <c r="O708" s="186" t="str">
        <f t="shared" si="171"/>
        <v>0</v>
      </c>
      <c r="P708" s="26"/>
      <c r="Q708" s="26"/>
      <c r="R708" s="270"/>
      <c r="S708" s="282" t="str">
        <f t="shared" si="172"/>
        <v/>
      </c>
      <c r="T708" s="153"/>
      <c r="U708" s="27"/>
      <c r="V708" s="27"/>
      <c r="W708" s="271"/>
      <c r="X708" s="27"/>
      <c r="Y708" s="279"/>
      <c r="Z708" s="275" t="str">
        <f t="shared" si="173"/>
        <v/>
      </c>
      <c r="AA708" s="276"/>
      <c r="AB708" s="276"/>
      <c r="AC708" s="276"/>
      <c r="AD708" s="276"/>
      <c r="AE708" s="276"/>
      <c r="AF708" s="277" t="str">
        <f t="shared" si="174"/>
        <v>NCX19J3</v>
      </c>
      <c r="AG708" s="277" t="str">
        <f t="shared" si="175"/>
        <v>NCX19J3</v>
      </c>
      <c r="AH708" s="277" t="str">
        <f t="shared" si="176"/>
        <v/>
      </c>
      <c r="AI708" s="277" t="str">
        <f t="shared" si="177"/>
        <v/>
      </c>
      <c r="AJ708" s="277" t="str">
        <f t="shared" si="178"/>
        <v/>
      </c>
      <c r="AK708" s="277" t="str">
        <f t="shared" si="179"/>
        <v/>
      </c>
      <c r="AL708" s="100"/>
      <c r="AT708" s="227" t="str">
        <f t="shared" si="180"/>
        <v/>
      </c>
      <c r="AU708" s="227" t="str">
        <f t="shared" si="181"/>
        <v/>
      </c>
      <c r="AW708" s="232">
        <f t="shared" si="182"/>
        <v>0</v>
      </c>
      <c r="AX708" s="232">
        <f t="shared" si="183"/>
        <v>0</v>
      </c>
      <c r="AY708" s="232">
        <f t="shared" si="184"/>
        <v>0</v>
      </c>
      <c r="AZ708" s="232">
        <f t="shared" si="185"/>
        <v>0</v>
      </c>
    </row>
    <row r="709" spans="1:52">
      <c r="A709" s="23" t="str">
        <f>C709&amp;"x"&amp;TEXT(COUNTIF(C$5:C708,C709)+1,0)</f>
        <v>x1</v>
      </c>
      <c r="B709" s="24" t="str">
        <f>D709&amp;"x"&amp;TEXT(COUNTIF(D$5:D708,D709)+1,0)</f>
        <v>x1</v>
      </c>
      <c r="C709" s="25"/>
      <c r="D709" s="25"/>
      <c r="E709" s="130"/>
      <c r="F709" s="25"/>
      <c r="G709" s="188"/>
      <c r="H709" s="188"/>
      <c r="I709" s="188"/>
      <c r="J709" s="156"/>
      <c r="K709" s="130"/>
      <c r="L709" s="26"/>
      <c r="M709" s="281" t="str">
        <f t="shared" ref="M709:M772" si="186">LEFT(L709&amp;"0",1)</f>
        <v>0</v>
      </c>
      <c r="N709" s="26"/>
      <c r="O709" s="186" t="str">
        <f t="shared" ref="O709:O772" si="187">LEFT(N709&amp;"0",1)</f>
        <v>0</v>
      </c>
      <c r="P709" s="26"/>
      <c r="Q709" s="26"/>
      <c r="R709" s="270"/>
      <c r="S709" s="282" t="str">
        <f t="shared" ref="S709:S772" si="188">IF(C709=0,"",C709)</f>
        <v/>
      </c>
      <c r="T709" s="153"/>
      <c r="U709" s="27"/>
      <c r="V709" s="27"/>
      <c r="W709" s="271"/>
      <c r="X709" s="27"/>
      <c r="Y709" s="279"/>
      <c r="Z709" s="275" t="str">
        <f t="shared" ref="Z709:Z772" si="189">lft(J709,Peildatum)</f>
        <v/>
      </c>
      <c r="AA709" s="276"/>
      <c r="AB709" s="276"/>
      <c r="AC709" s="276"/>
      <c r="AD709" s="276"/>
      <c r="AE709" s="276"/>
      <c r="AF709" s="277" t="str">
        <f t="shared" ref="AF709:AF772" si="190">IFERROR(VLOOKUP(M709,CbRc,2,0),"")</f>
        <v>NCX19J3</v>
      </c>
      <c r="AG709" s="277" t="str">
        <f t="shared" ref="AG709:AG772" si="191">IFERROR(VLOOKUP(O709,CbRc,2,0),"")</f>
        <v>NCX19J3</v>
      </c>
      <c r="AH709" s="277" t="str">
        <f t="shared" ref="AH709:AH772" si="192">IF(ISNA(VLOOKUP($AF709&amp;P709,IsTm1A,1,0)),"",P709)</f>
        <v/>
      </c>
      <c r="AI709" s="277" t="str">
        <f t="shared" ref="AI709:AI772" si="193">IF(ISNA(VLOOKUP($AF709&amp;Q709,IsTm2D,1,0)),"",Q709)</f>
        <v/>
      </c>
      <c r="AJ709" s="277" t="str">
        <f t="shared" ref="AJ709:AJ772" si="194">IF(ISNA(VLOOKUP($AF709&amp;R709,IsTm3G,1,0)),"",R709)</f>
        <v/>
      </c>
      <c r="AK709" s="277" t="str">
        <f t="shared" ref="AK709:AK772" si="195">IF(ISNA(VLOOKUP($AG709&amp;S709,IsTm4J,1,0)),"",S709)</f>
        <v/>
      </c>
      <c r="AL709" s="100"/>
      <c r="AT709" s="227" t="str">
        <f t="shared" ref="AT709:AT772" si="196">IF(C709="","",IFERROR(VLOOKUP(C709,AQ:AQ,1,0),"FOUT"))</f>
        <v/>
      </c>
      <c r="AU709" s="227" t="str">
        <f t="shared" ref="AU709:AU772" si="197">IF(D709="","",IFERROR(VLOOKUP(D709,AR:AR,1,0),"FOUT"))</f>
        <v/>
      </c>
      <c r="AW709" s="232">
        <f t="shared" ref="AW709:AW772" si="198">IF(OR(P709="",U709=""),0,SUMIFS(U$5:U$1004,$M$5:$M$1004,$M709,P$5:P$1004,P709))</f>
        <v>0</v>
      </c>
      <c r="AX709" s="232">
        <f t="shared" ref="AX709:AX772" si="199">IF(OR(Q709="",V709=""),0,SUMIFS(V$5:V$1004,$M$5:$M$1004,$M709,Q$5:Q$1004,Q709))</f>
        <v>0</v>
      </c>
      <c r="AY709" s="232">
        <f t="shared" ref="AY709:AY772" si="200">IF(OR(R709="",W709=""),0,SUMIFS(W$5:W$1004,$M$5:$M$1004,$M709,R$5:R$1004,R709))</f>
        <v>0</v>
      </c>
      <c r="AZ709" s="232">
        <f t="shared" ref="AZ709:AZ772" si="201">IF(OR(S709="",X709=""),0,SUMIFS(X$5:X$1004,$O$5:$O$1004,$O709,S$5:S$1004,S709))</f>
        <v>0</v>
      </c>
    </row>
    <row r="710" spans="1:52">
      <c r="A710" s="23" t="str">
        <f>C710&amp;"x"&amp;TEXT(COUNTIF(C$5:C709,C710)+1,0)</f>
        <v>x1</v>
      </c>
      <c r="B710" s="24" t="str">
        <f>D710&amp;"x"&amp;TEXT(COUNTIF(D$5:D709,D710)+1,0)</f>
        <v>x1</v>
      </c>
      <c r="C710" s="25"/>
      <c r="D710" s="25"/>
      <c r="E710" s="130"/>
      <c r="F710" s="25"/>
      <c r="G710" s="188"/>
      <c r="H710" s="188"/>
      <c r="I710" s="188"/>
      <c r="J710" s="156"/>
      <c r="K710" s="130"/>
      <c r="L710" s="26"/>
      <c r="M710" s="281" t="str">
        <f t="shared" si="186"/>
        <v>0</v>
      </c>
      <c r="N710" s="26"/>
      <c r="O710" s="186" t="str">
        <f t="shared" si="187"/>
        <v>0</v>
      </c>
      <c r="P710" s="26"/>
      <c r="Q710" s="26"/>
      <c r="R710" s="270"/>
      <c r="S710" s="282" t="str">
        <f t="shared" si="188"/>
        <v/>
      </c>
      <c r="T710" s="153"/>
      <c r="U710" s="27"/>
      <c r="V710" s="27"/>
      <c r="W710" s="271"/>
      <c r="X710" s="27"/>
      <c r="Y710" s="279"/>
      <c r="Z710" s="275" t="str">
        <f t="shared" si="189"/>
        <v/>
      </c>
      <c r="AA710" s="276"/>
      <c r="AB710" s="276"/>
      <c r="AC710" s="276"/>
      <c r="AD710" s="276"/>
      <c r="AE710" s="276"/>
      <c r="AF710" s="277" t="str">
        <f t="shared" si="190"/>
        <v>NCX19J3</v>
      </c>
      <c r="AG710" s="277" t="str">
        <f t="shared" si="191"/>
        <v>NCX19J3</v>
      </c>
      <c r="AH710" s="277" t="str">
        <f t="shared" si="192"/>
        <v/>
      </c>
      <c r="AI710" s="277" t="str">
        <f t="shared" si="193"/>
        <v/>
      </c>
      <c r="AJ710" s="277" t="str">
        <f t="shared" si="194"/>
        <v/>
      </c>
      <c r="AK710" s="277" t="str">
        <f t="shared" si="195"/>
        <v/>
      </c>
      <c r="AL710" s="100"/>
      <c r="AT710" s="227" t="str">
        <f t="shared" si="196"/>
        <v/>
      </c>
      <c r="AU710" s="227" t="str">
        <f t="shared" si="197"/>
        <v/>
      </c>
      <c r="AW710" s="232">
        <f t="shared" si="198"/>
        <v>0</v>
      </c>
      <c r="AX710" s="232">
        <f t="shared" si="199"/>
        <v>0</v>
      </c>
      <c r="AY710" s="232">
        <f t="shared" si="200"/>
        <v>0</v>
      </c>
      <c r="AZ710" s="232">
        <f t="shared" si="201"/>
        <v>0</v>
      </c>
    </row>
    <row r="711" spans="1:52">
      <c r="A711" s="23" t="str">
        <f>C711&amp;"x"&amp;TEXT(COUNTIF(C$5:C710,C711)+1,0)</f>
        <v>x1</v>
      </c>
      <c r="B711" s="24" t="str">
        <f>D711&amp;"x"&amp;TEXT(COUNTIF(D$5:D710,D711)+1,0)</f>
        <v>x1</v>
      </c>
      <c r="C711" s="25"/>
      <c r="D711" s="25"/>
      <c r="E711" s="130"/>
      <c r="F711" s="25"/>
      <c r="G711" s="188"/>
      <c r="H711" s="188"/>
      <c r="I711" s="188"/>
      <c r="J711" s="156"/>
      <c r="K711" s="130"/>
      <c r="L711" s="26"/>
      <c r="M711" s="281" t="str">
        <f t="shared" si="186"/>
        <v>0</v>
      </c>
      <c r="N711" s="26"/>
      <c r="O711" s="186" t="str">
        <f t="shared" si="187"/>
        <v>0</v>
      </c>
      <c r="P711" s="26"/>
      <c r="Q711" s="26"/>
      <c r="R711" s="270"/>
      <c r="S711" s="282" t="str">
        <f t="shared" si="188"/>
        <v/>
      </c>
      <c r="T711" s="153"/>
      <c r="U711" s="27"/>
      <c r="V711" s="27"/>
      <c r="W711" s="271"/>
      <c r="X711" s="27"/>
      <c r="Y711" s="279"/>
      <c r="Z711" s="275" t="str">
        <f t="shared" si="189"/>
        <v/>
      </c>
      <c r="AA711" s="276"/>
      <c r="AB711" s="276"/>
      <c r="AC711" s="276"/>
      <c r="AD711" s="276"/>
      <c r="AE711" s="276"/>
      <c r="AF711" s="277" t="str">
        <f t="shared" si="190"/>
        <v>NCX19J3</v>
      </c>
      <c r="AG711" s="277" t="str">
        <f t="shared" si="191"/>
        <v>NCX19J3</v>
      </c>
      <c r="AH711" s="277" t="str">
        <f t="shared" si="192"/>
        <v/>
      </c>
      <c r="AI711" s="277" t="str">
        <f t="shared" si="193"/>
        <v/>
      </c>
      <c r="AJ711" s="277" t="str">
        <f t="shared" si="194"/>
        <v/>
      </c>
      <c r="AK711" s="277" t="str">
        <f t="shared" si="195"/>
        <v/>
      </c>
      <c r="AL711" s="100"/>
      <c r="AT711" s="227" t="str">
        <f t="shared" si="196"/>
        <v/>
      </c>
      <c r="AU711" s="227" t="str">
        <f t="shared" si="197"/>
        <v/>
      </c>
      <c r="AW711" s="232">
        <f t="shared" si="198"/>
        <v>0</v>
      </c>
      <c r="AX711" s="232">
        <f t="shared" si="199"/>
        <v>0</v>
      </c>
      <c r="AY711" s="232">
        <f t="shared" si="200"/>
        <v>0</v>
      </c>
      <c r="AZ711" s="232">
        <f t="shared" si="201"/>
        <v>0</v>
      </c>
    </row>
    <row r="712" spans="1:52">
      <c r="A712" s="23" t="str">
        <f>C712&amp;"x"&amp;TEXT(COUNTIF(C$5:C711,C712)+1,0)</f>
        <v>x1</v>
      </c>
      <c r="B712" s="24" t="str">
        <f>D712&amp;"x"&amp;TEXT(COUNTIF(D$5:D711,D712)+1,0)</f>
        <v>x1</v>
      </c>
      <c r="C712" s="25"/>
      <c r="D712" s="25"/>
      <c r="E712" s="130"/>
      <c r="F712" s="25"/>
      <c r="G712" s="188"/>
      <c r="H712" s="188"/>
      <c r="I712" s="188"/>
      <c r="J712" s="156"/>
      <c r="K712" s="130"/>
      <c r="L712" s="26"/>
      <c r="M712" s="281" t="str">
        <f t="shared" si="186"/>
        <v>0</v>
      </c>
      <c r="N712" s="26"/>
      <c r="O712" s="186" t="str">
        <f t="shared" si="187"/>
        <v>0</v>
      </c>
      <c r="P712" s="26"/>
      <c r="Q712" s="26"/>
      <c r="R712" s="270"/>
      <c r="S712" s="282" t="str">
        <f t="shared" si="188"/>
        <v/>
      </c>
      <c r="T712" s="153"/>
      <c r="U712" s="27"/>
      <c r="V712" s="27"/>
      <c r="W712" s="271"/>
      <c r="X712" s="27"/>
      <c r="Y712" s="279"/>
      <c r="Z712" s="275" t="str">
        <f t="shared" si="189"/>
        <v/>
      </c>
      <c r="AA712" s="276"/>
      <c r="AB712" s="276"/>
      <c r="AC712" s="276"/>
      <c r="AD712" s="276"/>
      <c r="AE712" s="276"/>
      <c r="AF712" s="277" t="str">
        <f t="shared" si="190"/>
        <v>NCX19J3</v>
      </c>
      <c r="AG712" s="277" t="str">
        <f t="shared" si="191"/>
        <v>NCX19J3</v>
      </c>
      <c r="AH712" s="277" t="str">
        <f t="shared" si="192"/>
        <v/>
      </c>
      <c r="AI712" s="277" t="str">
        <f t="shared" si="193"/>
        <v/>
      </c>
      <c r="AJ712" s="277" t="str">
        <f t="shared" si="194"/>
        <v/>
      </c>
      <c r="AK712" s="277" t="str">
        <f t="shared" si="195"/>
        <v/>
      </c>
      <c r="AL712" s="100"/>
      <c r="AT712" s="227" t="str">
        <f t="shared" si="196"/>
        <v/>
      </c>
      <c r="AU712" s="227" t="str">
        <f t="shared" si="197"/>
        <v/>
      </c>
      <c r="AW712" s="232">
        <f t="shared" si="198"/>
        <v>0</v>
      </c>
      <c r="AX712" s="232">
        <f t="shared" si="199"/>
        <v>0</v>
      </c>
      <c r="AY712" s="232">
        <f t="shared" si="200"/>
        <v>0</v>
      </c>
      <c r="AZ712" s="232">
        <f t="shared" si="201"/>
        <v>0</v>
      </c>
    </row>
    <row r="713" spans="1:52">
      <c r="A713" s="23" t="str">
        <f>C713&amp;"x"&amp;TEXT(COUNTIF(C$5:C712,C713)+1,0)</f>
        <v>x1</v>
      </c>
      <c r="B713" s="24" t="str">
        <f>D713&amp;"x"&amp;TEXT(COUNTIF(D$5:D712,D713)+1,0)</f>
        <v>x1</v>
      </c>
      <c r="C713" s="25"/>
      <c r="D713" s="25"/>
      <c r="E713" s="130"/>
      <c r="F713" s="25"/>
      <c r="G713" s="188"/>
      <c r="H713" s="188"/>
      <c r="I713" s="188"/>
      <c r="J713" s="156"/>
      <c r="K713" s="130"/>
      <c r="L713" s="26"/>
      <c r="M713" s="281" t="str">
        <f t="shared" si="186"/>
        <v>0</v>
      </c>
      <c r="N713" s="26"/>
      <c r="O713" s="186" t="str">
        <f t="shared" si="187"/>
        <v>0</v>
      </c>
      <c r="P713" s="26"/>
      <c r="Q713" s="26"/>
      <c r="R713" s="270"/>
      <c r="S713" s="282" t="str">
        <f t="shared" si="188"/>
        <v/>
      </c>
      <c r="T713" s="153"/>
      <c r="U713" s="27"/>
      <c r="V713" s="27"/>
      <c r="W713" s="271"/>
      <c r="X713" s="27"/>
      <c r="Y713" s="279"/>
      <c r="Z713" s="275" t="str">
        <f t="shared" si="189"/>
        <v/>
      </c>
      <c r="AA713" s="276"/>
      <c r="AB713" s="276"/>
      <c r="AC713" s="276"/>
      <c r="AD713" s="276"/>
      <c r="AE713" s="276"/>
      <c r="AF713" s="277" t="str">
        <f t="shared" si="190"/>
        <v>NCX19J3</v>
      </c>
      <c r="AG713" s="277" t="str">
        <f t="shared" si="191"/>
        <v>NCX19J3</v>
      </c>
      <c r="AH713" s="277" t="str">
        <f t="shared" si="192"/>
        <v/>
      </c>
      <c r="AI713" s="277" t="str">
        <f t="shared" si="193"/>
        <v/>
      </c>
      <c r="AJ713" s="277" t="str">
        <f t="shared" si="194"/>
        <v/>
      </c>
      <c r="AK713" s="277" t="str">
        <f t="shared" si="195"/>
        <v/>
      </c>
      <c r="AL713" s="100"/>
      <c r="AT713" s="227" t="str">
        <f t="shared" si="196"/>
        <v/>
      </c>
      <c r="AU713" s="227" t="str">
        <f t="shared" si="197"/>
        <v/>
      </c>
      <c r="AW713" s="232">
        <f t="shared" si="198"/>
        <v>0</v>
      </c>
      <c r="AX713" s="232">
        <f t="shared" si="199"/>
        <v>0</v>
      </c>
      <c r="AY713" s="232">
        <f t="shared" si="200"/>
        <v>0</v>
      </c>
      <c r="AZ713" s="232">
        <f t="shared" si="201"/>
        <v>0</v>
      </c>
    </row>
    <row r="714" spans="1:52">
      <c r="A714" s="23" t="str">
        <f>C714&amp;"x"&amp;TEXT(COUNTIF(C$5:C713,C714)+1,0)</f>
        <v>x1</v>
      </c>
      <c r="B714" s="24" t="str">
        <f>D714&amp;"x"&amp;TEXT(COUNTIF(D$5:D713,D714)+1,0)</f>
        <v>x1</v>
      </c>
      <c r="C714" s="25"/>
      <c r="D714" s="25"/>
      <c r="E714" s="130"/>
      <c r="F714" s="25"/>
      <c r="G714" s="188"/>
      <c r="H714" s="188"/>
      <c r="I714" s="188"/>
      <c r="J714" s="156"/>
      <c r="K714" s="130"/>
      <c r="L714" s="26"/>
      <c r="M714" s="281" t="str">
        <f t="shared" si="186"/>
        <v>0</v>
      </c>
      <c r="N714" s="26"/>
      <c r="O714" s="186" t="str">
        <f t="shared" si="187"/>
        <v>0</v>
      </c>
      <c r="P714" s="26"/>
      <c r="Q714" s="26"/>
      <c r="R714" s="270"/>
      <c r="S714" s="282" t="str">
        <f t="shared" si="188"/>
        <v/>
      </c>
      <c r="T714" s="153"/>
      <c r="U714" s="27"/>
      <c r="V714" s="27"/>
      <c r="W714" s="271"/>
      <c r="X714" s="27"/>
      <c r="Y714" s="279"/>
      <c r="Z714" s="275" t="str">
        <f t="shared" si="189"/>
        <v/>
      </c>
      <c r="AA714" s="276"/>
      <c r="AB714" s="276"/>
      <c r="AC714" s="276"/>
      <c r="AD714" s="276"/>
      <c r="AE714" s="276"/>
      <c r="AF714" s="277" t="str">
        <f t="shared" si="190"/>
        <v>NCX19J3</v>
      </c>
      <c r="AG714" s="277" t="str">
        <f t="shared" si="191"/>
        <v>NCX19J3</v>
      </c>
      <c r="AH714" s="277" t="str">
        <f t="shared" si="192"/>
        <v/>
      </c>
      <c r="AI714" s="277" t="str">
        <f t="shared" si="193"/>
        <v/>
      </c>
      <c r="AJ714" s="277" t="str">
        <f t="shared" si="194"/>
        <v/>
      </c>
      <c r="AK714" s="277" t="str">
        <f t="shared" si="195"/>
        <v/>
      </c>
      <c r="AL714" s="100"/>
      <c r="AT714" s="227" t="str">
        <f t="shared" si="196"/>
        <v/>
      </c>
      <c r="AU714" s="227" t="str">
        <f t="shared" si="197"/>
        <v/>
      </c>
      <c r="AW714" s="232">
        <f t="shared" si="198"/>
        <v>0</v>
      </c>
      <c r="AX714" s="232">
        <f t="shared" si="199"/>
        <v>0</v>
      </c>
      <c r="AY714" s="232">
        <f t="shared" si="200"/>
        <v>0</v>
      </c>
      <c r="AZ714" s="232">
        <f t="shared" si="201"/>
        <v>0</v>
      </c>
    </row>
    <row r="715" spans="1:52">
      <c r="A715" s="23" t="str">
        <f>C715&amp;"x"&amp;TEXT(COUNTIF(C$5:C714,C715)+1,0)</f>
        <v>x1</v>
      </c>
      <c r="B715" s="24" t="str">
        <f>D715&amp;"x"&amp;TEXT(COUNTIF(D$5:D714,D715)+1,0)</f>
        <v>x1</v>
      </c>
      <c r="C715" s="25"/>
      <c r="D715" s="25"/>
      <c r="E715" s="130"/>
      <c r="F715" s="25"/>
      <c r="G715" s="188"/>
      <c r="H715" s="188"/>
      <c r="I715" s="188"/>
      <c r="J715" s="156"/>
      <c r="K715" s="130"/>
      <c r="L715" s="26"/>
      <c r="M715" s="281" t="str">
        <f t="shared" si="186"/>
        <v>0</v>
      </c>
      <c r="N715" s="26"/>
      <c r="O715" s="186" t="str">
        <f t="shared" si="187"/>
        <v>0</v>
      </c>
      <c r="P715" s="26"/>
      <c r="Q715" s="26"/>
      <c r="R715" s="270"/>
      <c r="S715" s="282" t="str">
        <f t="shared" si="188"/>
        <v/>
      </c>
      <c r="T715" s="153"/>
      <c r="U715" s="27"/>
      <c r="V715" s="27"/>
      <c r="W715" s="271"/>
      <c r="X715" s="27"/>
      <c r="Y715" s="279"/>
      <c r="Z715" s="275" t="str">
        <f t="shared" si="189"/>
        <v/>
      </c>
      <c r="AA715" s="276"/>
      <c r="AB715" s="276"/>
      <c r="AC715" s="276"/>
      <c r="AD715" s="276"/>
      <c r="AE715" s="276"/>
      <c r="AF715" s="277" t="str">
        <f t="shared" si="190"/>
        <v>NCX19J3</v>
      </c>
      <c r="AG715" s="277" t="str">
        <f t="shared" si="191"/>
        <v>NCX19J3</v>
      </c>
      <c r="AH715" s="277" t="str">
        <f t="shared" si="192"/>
        <v/>
      </c>
      <c r="AI715" s="277" t="str">
        <f t="shared" si="193"/>
        <v/>
      </c>
      <c r="AJ715" s="277" t="str">
        <f t="shared" si="194"/>
        <v/>
      </c>
      <c r="AK715" s="277" t="str">
        <f t="shared" si="195"/>
        <v/>
      </c>
      <c r="AL715" s="100"/>
      <c r="AT715" s="227" t="str">
        <f t="shared" si="196"/>
        <v/>
      </c>
      <c r="AU715" s="227" t="str">
        <f t="shared" si="197"/>
        <v/>
      </c>
      <c r="AW715" s="232">
        <f t="shared" si="198"/>
        <v>0</v>
      </c>
      <c r="AX715" s="232">
        <f t="shared" si="199"/>
        <v>0</v>
      </c>
      <c r="AY715" s="232">
        <f t="shared" si="200"/>
        <v>0</v>
      </c>
      <c r="AZ715" s="232">
        <f t="shared" si="201"/>
        <v>0</v>
      </c>
    </row>
    <row r="716" spans="1:52">
      <c r="A716" s="23" t="str">
        <f>C716&amp;"x"&amp;TEXT(COUNTIF(C$5:C715,C716)+1,0)</f>
        <v>x1</v>
      </c>
      <c r="B716" s="24" t="str">
        <f>D716&amp;"x"&amp;TEXT(COUNTIF(D$5:D715,D716)+1,0)</f>
        <v>x1</v>
      </c>
      <c r="C716" s="25"/>
      <c r="D716" s="25"/>
      <c r="E716" s="130"/>
      <c r="F716" s="25"/>
      <c r="G716" s="188"/>
      <c r="H716" s="188"/>
      <c r="I716" s="188"/>
      <c r="J716" s="156"/>
      <c r="K716" s="130"/>
      <c r="L716" s="26"/>
      <c r="M716" s="281" t="str">
        <f t="shared" si="186"/>
        <v>0</v>
      </c>
      <c r="N716" s="26"/>
      <c r="O716" s="186" t="str">
        <f t="shared" si="187"/>
        <v>0</v>
      </c>
      <c r="P716" s="26"/>
      <c r="Q716" s="26"/>
      <c r="R716" s="270"/>
      <c r="S716" s="282" t="str">
        <f t="shared" si="188"/>
        <v/>
      </c>
      <c r="T716" s="153"/>
      <c r="U716" s="27"/>
      <c r="V716" s="27"/>
      <c r="W716" s="271"/>
      <c r="X716" s="27"/>
      <c r="Y716" s="279"/>
      <c r="Z716" s="275" t="str">
        <f t="shared" si="189"/>
        <v/>
      </c>
      <c r="AA716" s="276"/>
      <c r="AB716" s="276"/>
      <c r="AC716" s="276"/>
      <c r="AD716" s="276"/>
      <c r="AE716" s="276"/>
      <c r="AF716" s="277" t="str">
        <f t="shared" si="190"/>
        <v>NCX19J3</v>
      </c>
      <c r="AG716" s="277" t="str">
        <f t="shared" si="191"/>
        <v>NCX19J3</v>
      </c>
      <c r="AH716" s="277" t="str">
        <f t="shared" si="192"/>
        <v/>
      </c>
      <c r="AI716" s="277" t="str">
        <f t="shared" si="193"/>
        <v/>
      </c>
      <c r="AJ716" s="277" t="str">
        <f t="shared" si="194"/>
        <v/>
      </c>
      <c r="AK716" s="277" t="str">
        <f t="shared" si="195"/>
        <v/>
      </c>
      <c r="AL716" s="100"/>
      <c r="AT716" s="227" t="str">
        <f t="shared" si="196"/>
        <v/>
      </c>
      <c r="AU716" s="227" t="str">
        <f t="shared" si="197"/>
        <v/>
      </c>
      <c r="AW716" s="232">
        <f t="shared" si="198"/>
        <v>0</v>
      </c>
      <c r="AX716" s="232">
        <f t="shared" si="199"/>
        <v>0</v>
      </c>
      <c r="AY716" s="232">
        <f t="shared" si="200"/>
        <v>0</v>
      </c>
      <c r="AZ716" s="232">
        <f t="shared" si="201"/>
        <v>0</v>
      </c>
    </row>
    <row r="717" spans="1:52">
      <c r="A717" s="23" t="str">
        <f>C717&amp;"x"&amp;TEXT(COUNTIF(C$5:C716,C717)+1,0)</f>
        <v>x1</v>
      </c>
      <c r="B717" s="24" t="str">
        <f>D717&amp;"x"&amp;TEXT(COUNTIF(D$5:D716,D717)+1,0)</f>
        <v>x1</v>
      </c>
      <c r="C717" s="25"/>
      <c r="D717" s="25"/>
      <c r="E717" s="130"/>
      <c r="F717" s="25"/>
      <c r="G717" s="188"/>
      <c r="H717" s="188"/>
      <c r="I717" s="188"/>
      <c r="J717" s="156"/>
      <c r="K717" s="130"/>
      <c r="L717" s="26"/>
      <c r="M717" s="281" t="str">
        <f t="shared" si="186"/>
        <v>0</v>
      </c>
      <c r="N717" s="26"/>
      <c r="O717" s="186" t="str">
        <f t="shared" si="187"/>
        <v>0</v>
      </c>
      <c r="P717" s="26"/>
      <c r="Q717" s="26"/>
      <c r="R717" s="270"/>
      <c r="S717" s="282" t="str">
        <f t="shared" si="188"/>
        <v/>
      </c>
      <c r="T717" s="153"/>
      <c r="U717" s="27"/>
      <c r="V717" s="27"/>
      <c r="W717" s="271"/>
      <c r="X717" s="27"/>
      <c r="Y717" s="279"/>
      <c r="Z717" s="275" t="str">
        <f t="shared" si="189"/>
        <v/>
      </c>
      <c r="AA717" s="276"/>
      <c r="AB717" s="276"/>
      <c r="AC717" s="276"/>
      <c r="AD717" s="276"/>
      <c r="AE717" s="276"/>
      <c r="AF717" s="277" t="str">
        <f t="shared" si="190"/>
        <v>NCX19J3</v>
      </c>
      <c r="AG717" s="277" t="str">
        <f t="shared" si="191"/>
        <v>NCX19J3</v>
      </c>
      <c r="AH717" s="277" t="str">
        <f t="shared" si="192"/>
        <v/>
      </c>
      <c r="AI717" s="277" t="str">
        <f t="shared" si="193"/>
        <v/>
      </c>
      <c r="AJ717" s="277" t="str">
        <f t="shared" si="194"/>
        <v/>
      </c>
      <c r="AK717" s="277" t="str">
        <f t="shared" si="195"/>
        <v/>
      </c>
      <c r="AL717" s="100"/>
      <c r="AT717" s="227" t="str">
        <f t="shared" si="196"/>
        <v/>
      </c>
      <c r="AU717" s="227" t="str">
        <f t="shared" si="197"/>
        <v/>
      </c>
      <c r="AW717" s="232">
        <f t="shared" si="198"/>
        <v>0</v>
      </c>
      <c r="AX717" s="232">
        <f t="shared" si="199"/>
        <v>0</v>
      </c>
      <c r="AY717" s="232">
        <f t="shared" si="200"/>
        <v>0</v>
      </c>
      <c r="AZ717" s="232">
        <f t="shared" si="201"/>
        <v>0</v>
      </c>
    </row>
    <row r="718" spans="1:52">
      <c r="A718" s="23" t="str">
        <f>C718&amp;"x"&amp;TEXT(COUNTIF(C$5:C717,C718)+1,0)</f>
        <v>x1</v>
      </c>
      <c r="B718" s="24" t="str">
        <f>D718&amp;"x"&amp;TEXT(COUNTIF(D$5:D717,D718)+1,0)</f>
        <v>x1</v>
      </c>
      <c r="C718" s="25"/>
      <c r="D718" s="25"/>
      <c r="E718" s="130"/>
      <c r="F718" s="25"/>
      <c r="G718" s="188"/>
      <c r="H718" s="188"/>
      <c r="I718" s="188"/>
      <c r="J718" s="156"/>
      <c r="K718" s="130"/>
      <c r="L718" s="26"/>
      <c r="M718" s="281" t="str">
        <f t="shared" si="186"/>
        <v>0</v>
      </c>
      <c r="N718" s="26"/>
      <c r="O718" s="186" t="str">
        <f t="shared" si="187"/>
        <v>0</v>
      </c>
      <c r="P718" s="26"/>
      <c r="Q718" s="26"/>
      <c r="R718" s="270"/>
      <c r="S718" s="282" t="str">
        <f t="shared" si="188"/>
        <v/>
      </c>
      <c r="T718" s="153"/>
      <c r="U718" s="27"/>
      <c r="V718" s="27"/>
      <c r="W718" s="271"/>
      <c r="X718" s="27"/>
      <c r="Y718" s="279"/>
      <c r="Z718" s="275" t="str">
        <f t="shared" si="189"/>
        <v/>
      </c>
      <c r="AA718" s="276"/>
      <c r="AB718" s="276"/>
      <c r="AC718" s="276"/>
      <c r="AD718" s="276"/>
      <c r="AE718" s="276"/>
      <c r="AF718" s="277" t="str">
        <f t="shared" si="190"/>
        <v>NCX19J3</v>
      </c>
      <c r="AG718" s="277" t="str">
        <f t="shared" si="191"/>
        <v>NCX19J3</v>
      </c>
      <c r="AH718" s="277" t="str">
        <f t="shared" si="192"/>
        <v/>
      </c>
      <c r="AI718" s="277" t="str">
        <f t="shared" si="193"/>
        <v/>
      </c>
      <c r="AJ718" s="277" t="str">
        <f t="shared" si="194"/>
        <v/>
      </c>
      <c r="AK718" s="277" t="str">
        <f t="shared" si="195"/>
        <v/>
      </c>
      <c r="AL718" s="100"/>
      <c r="AT718" s="227" t="str">
        <f t="shared" si="196"/>
        <v/>
      </c>
      <c r="AU718" s="227" t="str">
        <f t="shared" si="197"/>
        <v/>
      </c>
      <c r="AW718" s="232">
        <f t="shared" si="198"/>
        <v>0</v>
      </c>
      <c r="AX718" s="232">
        <f t="shared" si="199"/>
        <v>0</v>
      </c>
      <c r="AY718" s="232">
        <f t="shared" si="200"/>
        <v>0</v>
      </c>
      <c r="AZ718" s="232">
        <f t="shared" si="201"/>
        <v>0</v>
      </c>
    </row>
    <row r="719" spans="1:52">
      <c r="A719" s="23" t="str">
        <f>C719&amp;"x"&amp;TEXT(COUNTIF(C$5:C718,C719)+1,0)</f>
        <v>x1</v>
      </c>
      <c r="B719" s="24" t="str">
        <f>D719&amp;"x"&amp;TEXT(COUNTIF(D$5:D718,D719)+1,0)</f>
        <v>x1</v>
      </c>
      <c r="C719" s="25"/>
      <c r="D719" s="25"/>
      <c r="E719" s="130"/>
      <c r="F719" s="25"/>
      <c r="G719" s="188"/>
      <c r="H719" s="188"/>
      <c r="I719" s="188"/>
      <c r="J719" s="156"/>
      <c r="K719" s="130"/>
      <c r="L719" s="26"/>
      <c r="M719" s="281" t="str">
        <f t="shared" si="186"/>
        <v>0</v>
      </c>
      <c r="N719" s="26"/>
      <c r="O719" s="186" t="str">
        <f t="shared" si="187"/>
        <v>0</v>
      </c>
      <c r="P719" s="26"/>
      <c r="Q719" s="26"/>
      <c r="R719" s="270"/>
      <c r="S719" s="282" t="str">
        <f t="shared" si="188"/>
        <v/>
      </c>
      <c r="T719" s="153"/>
      <c r="U719" s="27"/>
      <c r="V719" s="27"/>
      <c r="W719" s="271"/>
      <c r="X719" s="27"/>
      <c r="Y719" s="279"/>
      <c r="Z719" s="275" t="str">
        <f t="shared" si="189"/>
        <v/>
      </c>
      <c r="AA719" s="276"/>
      <c r="AB719" s="276"/>
      <c r="AC719" s="276"/>
      <c r="AD719" s="276"/>
      <c r="AE719" s="276"/>
      <c r="AF719" s="277" t="str">
        <f t="shared" si="190"/>
        <v>NCX19J3</v>
      </c>
      <c r="AG719" s="277" t="str">
        <f t="shared" si="191"/>
        <v>NCX19J3</v>
      </c>
      <c r="AH719" s="277" t="str">
        <f t="shared" si="192"/>
        <v/>
      </c>
      <c r="AI719" s="277" t="str">
        <f t="shared" si="193"/>
        <v/>
      </c>
      <c r="AJ719" s="277" t="str">
        <f t="shared" si="194"/>
        <v/>
      </c>
      <c r="AK719" s="277" t="str">
        <f t="shared" si="195"/>
        <v/>
      </c>
      <c r="AL719" s="100"/>
      <c r="AT719" s="227" t="str">
        <f t="shared" si="196"/>
        <v/>
      </c>
      <c r="AU719" s="227" t="str">
        <f t="shared" si="197"/>
        <v/>
      </c>
      <c r="AW719" s="232">
        <f t="shared" si="198"/>
        <v>0</v>
      </c>
      <c r="AX719" s="232">
        <f t="shared" si="199"/>
        <v>0</v>
      </c>
      <c r="AY719" s="232">
        <f t="shared" si="200"/>
        <v>0</v>
      </c>
      <c r="AZ719" s="232">
        <f t="shared" si="201"/>
        <v>0</v>
      </c>
    </row>
    <row r="720" spans="1:52">
      <c r="A720" s="23" t="str">
        <f>C720&amp;"x"&amp;TEXT(COUNTIF(C$5:C719,C720)+1,0)</f>
        <v>x1</v>
      </c>
      <c r="B720" s="24" t="str">
        <f>D720&amp;"x"&amp;TEXT(COUNTIF(D$5:D719,D720)+1,0)</f>
        <v>x1</v>
      </c>
      <c r="C720" s="25"/>
      <c r="D720" s="25"/>
      <c r="E720" s="130"/>
      <c r="F720" s="25"/>
      <c r="G720" s="188"/>
      <c r="H720" s="188"/>
      <c r="I720" s="188"/>
      <c r="J720" s="156"/>
      <c r="K720" s="130"/>
      <c r="L720" s="26"/>
      <c r="M720" s="281" t="str">
        <f t="shared" si="186"/>
        <v>0</v>
      </c>
      <c r="N720" s="26"/>
      <c r="O720" s="186" t="str">
        <f t="shared" si="187"/>
        <v>0</v>
      </c>
      <c r="P720" s="26"/>
      <c r="Q720" s="26"/>
      <c r="R720" s="270"/>
      <c r="S720" s="282" t="str">
        <f t="shared" si="188"/>
        <v/>
      </c>
      <c r="T720" s="153"/>
      <c r="U720" s="27"/>
      <c r="V720" s="27"/>
      <c r="W720" s="271"/>
      <c r="X720" s="27"/>
      <c r="Y720" s="279"/>
      <c r="Z720" s="275" t="str">
        <f t="shared" si="189"/>
        <v/>
      </c>
      <c r="AA720" s="276"/>
      <c r="AB720" s="276"/>
      <c r="AC720" s="276"/>
      <c r="AD720" s="276"/>
      <c r="AE720" s="276"/>
      <c r="AF720" s="277" t="str">
        <f t="shared" si="190"/>
        <v>NCX19J3</v>
      </c>
      <c r="AG720" s="277" t="str">
        <f t="shared" si="191"/>
        <v>NCX19J3</v>
      </c>
      <c r="AH720" s="277" t="str">
        <f t="shared" si="192"/>
        <v/>
      </c>
      <c r="AI720" s="277" t="str">
        <f t="shared" si="193"/>
        <v/>
      </c>
      <c r="AJ720" s="277" t="str">
        <f t="shared" si="194"/>
        <v/>
      </c>
      <c r="AK720" s="277" t="str">
        <f t="shared" si="195"/>
        <v/>
      </c>
      <c r="AL720" s="100"/>
      <c r="AT720" s="227" t="str">
        <f t="shared" si="196"/>
        <v/>
      </c>
      <c r="AU720" s="227" t="str">
        <f t="shared" si="197"/>
        <v/>
      </c>
      <c r="AW720" s="232">
        <f t="shared" si="198"/>
        <v>0</v>
      </c>
      <c r="AX720" s="232">
        <f t="shared" si="199"/>
        <v>0</v>
      </c>
      <c r="AY720" s="232">
        <f t="shared" si="200"/>
        <v>0</v>
      </c>
      <c r="AZ720" s="232">
        <f t="shared" si="201"/>
        <v>0</v>
      </c>
    </row>
    <row r="721" spans="1:52">
      <c r="A721" s="23" t="str">
        <f>C721&amp;"x"&amp;TEXT(COUNTIF(C$5:C720,C721)+1,0)</f>
        <v>x1</v>
      </c>
      <c r="B721" s="24" t="str">
        <f>D721&amp;"x"&amp;TEXT(COUNTIF(D$5:D720,D721)+1,0)</f>
        <v>x1</v>
      </c>
      <c r="C721" s="25"/>
      <c r="D721" s="25"/>
      <c r="E721" s="130"/>
      <c r="F721" s="25"/>
      <c r="G721" s="188"/>
      <c r="H721" s="188"/>
      <c r="I721" s="188"/>
      <c r="J721" s="156"/>
      <c r="K721" s="130"/>
      <c r="L721" s="26"/>
      <c r="M721" s="281" t="str">
        <f t="shared" si="186"/>
        <v>0</v>
      </c>
      <c r="N721" s="26"/>
      <c r="O721" s="186" t="str">
        <f t="shared" si="187"/>
        <v>0</v>
      </c>
      <c r="P721" s="26"/>
      <c r="Q721" s="26"/>
      <c r="R721" s="270"/>
      <c r="S721" s="282" t="str">
        <f t="shared" si="188"/>
        <v/>
      </c>
      <c r="T721" s="153"/>
      <c r="U721" s="27"/>
      <c r="V721" s="27"/>
      <c r="W721" s="271"/>
      <c r="X721" s="27"/>
      <c r="Y721" s="279"/>
      <c r="Z721" s="275" t="str">
        <f t="shared" si="189"/>
        <v/>
      </c>
      <c r="AA721" s="276"/>
      <c r="AB721" s="276"/>
      <c r="AC721" s="276"/>
      <c r="AD721" s="276"/>
      <c r="AE721" s="276"/>
      <c r="AF721" s="277" t="str">
        <f t="shared" si="190"/>
        <v>NCX19J3</v>
      </c>
      <c r="AG721" s="277" t="str">
        <f t="shared" si="191"/>
        <v>NCX19J3</v>
      </c>
      <c r="AH721" s="277" t="str">
        <f t="shared" si="192"/>
        <v/>
      </c>
      <c r="AI721" s="277" t="str">
        <f t="shared" si="193"/>
        <v/>
      </c>
      <c r="AJ721" s="277" t="str">
        <f t="shared" si="194"/>
        <v/>
      </c>
      <c r="AK721" s="277" t="str">
        <f t="shared" si="195"/>
        <v/>
      </c>
      <c r="AL721" s="100"/>
      <c r="AT721" s="227" t="str">
        <f t="shared" si="196"/>
        <v/>
      </c>
      <c r="AU721" s="227" t="str">
        <f t="shared" si="197"/>
        <v/>
      </c>
      <c r="AW721" s="232">
        <f t="shared" si="198"/>
        <v>0</v>
      </c>
      <c r="AX721" s="232">
        <f t="shared" si="199"/>
        <v>0</v>
      </c>
      <c r="AY721" s="232">
        <f t="shared" si="200"/>
        <v>0</v>
      </c>
      <c r="AZ721" s="232">
        <f t="shared" si="201"/>
        <v>0</v>
      </c>
    </row>
    <row r="722" spans="1:52">
      <c r="A722" s="23" t="str">
        <f>C722&amp;"x"&amp;TEXT(COUNTIF(C$5:C721,C722)+1,0)</f>
        <v>x1</v>
      </c>
      <c r="B722" s="24" t="str">
        <f>D722&amp;"x"&amp;TEXT(COUNTIF(D$5:D721,D722)+1,0)</f>
        <v>x1</v>
      </c>
      <c r="C722" s="25"/>
      <c r="D722" s="25"/>
      <c r="E722" s="130"/>
      <c r="F722" s="25"/>
      <c r="G722" s="188"/>
      <c r="H722" s="188"/>
      <c r="I722" s="188"/>
      <c r="J722" s="156"/>
      <c r="K722" s="130"/>
      <c r="L722" s="26"/>
      <c r="M722" s="281" t="str">
        <f t="shared" si="186"/>
        <v>0</v>
      </c>
      <c r="N722" s="26"/>
      <c r="O722" s="186" t="str">
        <f t="shared" si="187"/>
        <v>0</v>
      </c>
      <c r="P722" s="26"/>
      <c r="Q722" s="26"/>
      <c r="R722" s="270"/>
      <c r="S722" s="282" t="str">
        <f t="shared" si="188"/>
        <v/>
      </c>
      <c r="T722" s="153"/>
      <c r="U722" s="27"/>
      <c r="V722" s="27"/>
      <c r="W722" s="271"/>
      <c r="X722" s="27"/>
      <c r="Y722" s="279"/>
      <c r="Z722" s="275" t="str">
        <f t="shared" si="189"/>
        <v/>
      </c>
      <c r="AA722" s="276"/>
      <c r="AB722" s="276"/>
      <c r="AC722" s="276"/>
      <c r="AD722" s="276"/>
      <c r="AE722" s="276"/>
      <c r="AF722" s="277" t="str">
        <f t="shared" si="190"/>
        <v>NCX19J3</v>
      </c>
      <c r="AG722" s="277" t="str">
        <f t="shared" si="191"/>
        <v>NCX19J3</v>
      </c>
      <c r="AH722" s="277" t="str">
        <f t="shared" si="192"/>
        <v/>
      </c>
      <c r="AI722" s="277" t="str">
        <f t="shared" si="193"/>
        <v/>
      </c>
      <c r="AJ722" s="277" t="str">
        <f t="shared" si="194"/>
        <v/>
      </c>
      <c r="AK722" s="277" t="str">
        <f t="shared" si="195"/>
        <v/>
      </c>
      <c r="AL722" s="100"/>
      <c r="AT722" s="227" t="str">
        <f t="shared" si="196"/>
        <v/>
      </c>
      <c r="AU722" s="227" t="str">
        <f t="shared" si="197"/>
        <v/>
      </c>
      <c r="AW722" s="232">
        <f t="shared" si="198"/>
        <v>0</v>
      </c>
      <c r="AX722" s="232">
        <f t="shared" si="199"/>
        <v>0</v>
      </c>
      <c r="AY722" s="232">
        <f t="shared" si="200"/>
        <v>0</v>
      </c>
      <c r="AZ722" s="232">
        <f t="shared" si="201"/>
        <v>0</v>
      </c>
    </row>
    <row r="723" spans="1:52">
      <c r="A723" s="23" t="str">
        <f>C723&amp;"x"&amp;TEXT(COUNTIF(C$5:C722,C723)+1,0)</f>
        <v>x1</v>
      </c>
      <c r="B723" s="24" t="str">
        <f>D723&amp;"x"&amp;TEXT(COUNTIF(D$5:D722,D723)+1,0)</f>
        <v>x1</v>
      </c>
      <c r="C723" s="25"/>
      <c r="D723" s="25"/>
      <c r="E723" s="130"/>
      <c r="F723" s="25"/>
      <c r="G723" s="188"/>
      <c r="H723" s="188"/>
      <c r="I723" s="188"/>
      <c r="J723" s="156"/>
      <c r="K723" s="130"/>
      <c r="L723" s="26"/>
      <c r="M723" s="281" t="str">
        <f t="shared" si="186"/>
        <v>0</v>
      </c>
      <c r="N723" s="26"/>
      <c r="O723" s="186" t="str">
        <f t="shared" si="187"/>
        <v>0</v>
      </c>
      <c r="P723" s="26"/>
      <c r="Q723" s="26"/>
      <c r="R723" s="270"/>
      <c r="S723" s="282" t="str">
        <f t="shared" si="188"/>
        <v/>
      </c>
      <c r="T723" s="153"/>
      <c r="U723" s="27"/>
      <c r="V723" s="27"/>
      <c r="W723" s="271"/>
      <c r="X723" s="27"/>
      <c r="Y723" s="279"/>
      <c r="Z723" s="275" t="str">
        <f t="shared" si="189"/>
        <v/>
      </c>
      <c r="AA723" s="276"/>
      <c r="AB723" s="276"/>
      <c r="AC723" s="276"/>
      <c r="AD723" s="276"/>
      <c r="AE723" s="276"/>
      <c r="AF723" s="277" t="str">
        <f t="shared" si="190"/>
        <v>NCX19J3</v>
      </c>
      <c r="AG723" s="277" t="str">
        <f t="shared" si="191"/>
        <v>NCX19J3</v>
      </c>
      <c r="AH723" s="277" t="str">
        <f t="shared" si="192"/>
        <v/>
      </c>
      <c r="AI723" s="277" t="str">
        <f t="shared" si="193"/>
        <v/>
      </c>
      <c r="AJ723" s="277" t="str">
        <f t="shared" si="194"/>
        <v/>
      </c>
      <c r="AK723" s="277" t="str">
        <f t="shared" si="195"/>
        <v/>
      </c>
      <c r="AL723" s="100"/>
      <c r="AT723" s="227" t="str">
        <f t="shared" si="196"/>
        <v/>
      </c>
      <c r="AU723" s="227" t="str">
        <f t="shared" si="197"/>
        <v/>
      </c>
      <c r="AW723" s="232">
        <f t="shared" si="198"/>
        <v>0</v>
      </c>
      <c r="AX723" s="232">
        <f t="shared" si="199"/>
        <v>0</v>
      </c>
      <c r="AY723" s="232">
        <f t="shared" si="200"/>
        <v>0</v>
      </c>
      <c r="AZ723" s="232">
        <f t="shared" si="201"/>
        <v>0</v>
      </c>
    </row>
    <row r="724" spans="1:52">
      <c r="A724" s="23" t="str">
        <f>C724&amp;"x"&amp;TEXT(COUNTIF(C$5:C723,C724)+1,0)</f>
        <v>x1</v>
      </c>
      <c r="B724" s="24" t="str">
        <f>D724&amp;"x"&amp;TEXT(COUNTIF(D$5:D723,D724)+1,0)</f>
        <v>x1</v>
      </c>
      <c r="C724" s="25"/>
      <c r="D724" s="25"/>
      <c r="E724" s="130"/>
      <c r="F724" s="25"/>
      <c r="G724" s="188"/>
      <c r="H724" s="188"/>
      <c r="I724" s="188"/>
      <c r="J724" s="156"/>
      <c r="K724" s="130"/>
      <c r="L724" s="26"/>
      <c r="M724" s="281" t="str">
        <f t="shared" si="186"/>
        <v>0</v>
      </c>
      <c r="N724" s="26"/>
      <c r="O724" s="186" t="str">
        <f t="shared" si="187"/>
        <v>0</v>
      </c>
      <c r="P724" s="26"/>
      <c r="Q724" s="26"/>
      <c r="R724" s="270"/>
      <c r="S724" s="282" t="str">
        <f t="shared" si="188"/>
        <v/>
      </c>
      <c r="T724" s="153"/>
      <c r="U724" s="27"/>
      <c r="V724" s="27"/>
      <c r="W724" s="271"/>
      <c r="X724" s="27"/>
      <c r="Y724" s="279"/>
      <c r="Z724" s="275" t="str">
        <f t="shared" si="189"/>
        <v/>
      </c>
      <c r="AA724" s="276"/>
      <c r="AB724" s="276"/>
      <c r="AC724" s="276"/>
      <c r="AD724" s="276"/>
      <c r="AE724" s="276"/>
      <c r="AF724" s="277" t="str">
        <f t="shared" si="190"/>
        <v>NCX19J3</v>
      </c>
      <c r="AG724" s="277" t="str">
        <f t="shared" si="191"/>
        <v>NCX19J3</v>
      </c>
      <c r="AH724" s="277" t="str">
        <f t="shared" si="192"/>
        <v/>
      </c>
      <c r="AI724" s="277" t="str">
        <f t="shared" si="193"/>
        <v/>
      </c>
      <c r="AJ724" s="277" t="str">
        <f t="shared" si="194"/>
        <v/>
      </c>
      <c r="AK724" s="277" t="str">
        <f t="shared" si="195"/>
        <v/>
      </c>
      <c r="AL724" s="100"/>
      <c r="AT724" s="227" t="str">
        <f t="shared" si="196"/>
        <v/>
      </c>
      <c r="AU724" s="227" t="str">
        <f t="shared" si="197"/>
        <v/>
      </c>
      <c r="AW724" s="232">
        <f t="shared" si="198"/>
        <v>0</v>
      </c>
      <c r="AX724" s="232">
        <f t="shared" si="199"/>
        <v>0</v>
      </c>
      <c r="AY724" s="232">
        <f t="shared" si="200"/>
        <v>0</v>
      </c>
      <c r="AZ724" s="232">
        <f t="shared" si="201"/>
        <v>0</v>
      </c>
    </row>
    <row r="725" spans="1:52">
      <c r="A725" s="23" t="str">
        <f>C725&amp;"x"&amp;TEXT(COUNTIF(C$5:C724,C725)+1,0)</f>
        <v>x1</v>
      </c>
      <c r="B725" s="24" t="str">
        <f>D725&amp;"x"&amp;TEXT(COUNTIF(D$5:D724,D725)+1,0)</f>
        <v>x1</v>
      </c>
      <c r="C725" s="25"/>
      <c r="D725" s="25"/>
      <c r="E725" s="130"/>
      <c r="F725" s="25"/>
      <c r="G725" s="188"/>
      <c r="H725" s="188"/>
      <c r="I725" s="188"/>
      <c r="J725" s="156"/>
      <c r="K725" s="130"/>
      <c r="L725" s="26"/>
      <c r="M725" s="281" t="str">
        <f t="shared" si="186"/>
        <v>0</v>
      </c>
      <c r="N725" s="26"/>
      <c r="O725" s="186" t="str">
        <f t="shared" si="187"/>
        <v>0</v>
      </c>
      <c r="P725" s="26"/>
      <c r="Q725" s="26"/>
      <c r="R725" s="270"/>
      <c r="S725" s="282" t="str">
        <f t="shared" si="188"/>
        <v/>
      </c>
      <c r="T725" s="153"/>
      <c r="U725" s="27"/>
      <c r="V725" s="27"/>
      <c r="W725" s="271"/>
      <c r="X725" s="27"/>
      <c r="Y725" s="279"/>
      <c r="Z725" s="275" t="str">
        <f t="shared" si="189"/>
        <v/>
      </c>
      <c r="AA725" s="276"/>
      <c r="AB725" s="276"/>
      <c r="AC725" s="276"/>
      <c r="AD725" s="276"/>
      <c r="AE725" s="276"/>
      <c r="AF725" s="277" t="str">
        <f t="shared" si="190"/>
        <v>NCX19J3</v>
      </c>
      <c r="AG725" s="277" t="str">
        <f t="shared" si="191"/>
        <v>NCX19J3</v>
      </c>
      <c r="AH725" s="277" t="str">
        <f t="shared" si="192"/>
        <v/>
      </c>
      <c r="AI725" s="277" t="str">
        <f t="shared" si="193"/>
        <v/>
      </c>
      <c r="AJ725" s="277" t="str">
        <f t="shared" si="194"/>
        <v/>
      </c>
      <c r="AK725" s="277" t="str">
        <f t="shared" si="195"/>
        <v/>
      </c>
      <c r="AL725" s="100"/>
      <c r="AT725" s="227" t="str">
        <f t="shared" si="196"/>
        <v/>
      </c>
      <c r="AU725" s="227" t="str">
        <f t="shared" si="197"/>
        <v/>
      </c>
      <c r="AW725" s="232">
        <f t="shared" si="198"/>
        <v>0</v>
      </c>
      <c r="AX725" s="232">
        <f t="shared" si="199"/>
        <v>0</v>
      </c>
      <c r="AY725" s="232">
        <f t="shared" si="200"/>
        <v>0</v>
      </c>
      <c r="AZ725" s="232">
        <f t="shared" si="201"/>
        <v>0</v>
      </c>
    </row>
    <row r="726" spans="1:52">
      <c r="A726" s="23" t="str">
        <f>C726&amp;"x"&amp;TEXT(COUNTIF(C$5:C725,C726)+1,0)</f>
        <v>x1</v>
      </c>
      <c r="B726" s="24" t="str">
        <f>D726&amp;"x"&amp;TEXT(COUNTIF(D$5:D725,D726)+1,0)</f>
        <v>x1</v>
      </c>
      <c r="C726" s="25"/>
      <c r="D726" s="25"/>
      <c r="E726" s="130"/>
      <c r="F726" s="25"/>
      <c r="G726" s="188"/>
      <c r="H726" s="188"/>
      <c r="I726" s="188"/>
      <c r="J726" s="156"/>
      <c r="K726" s="130"/>
      <c r="L726" s="26"/>
      <c r="M726" s="281" t="str">
        <f t="shared" si="186"/>
        <v>0</v>
      </c>
      <c r="N726" s="26"/>
      <c r="O726" s="186" t="str">
        <f t="shared" si="187"/>
        <v>0</v>
      </c>
      <c r="P726" s="26"/>
      <c r="Q726" s="26"/>
      <c r="R726" s="270"/>
      <c r="S726" s="282" t="str">
        <f t="shared" si="188"/>
        <v/>
      </c>
      <c r="T726" s="153"/>
      <c r="U726" s="27"/>
      <c r="V726" s="27"/>
      <c r="W726" s="271"/>
      <c r="X726" s="27"/>
      <c r="Y726" s="279"/>
      <c r="Z726" s="275" t="str">
        <f t="shared" si="189"/>
        <v/>
      </c>
      <c r="AA726" s="276"/>
      <c r="AB726" s="276"/>
      <c r="AC726" s="276"/>
      <c r="AD726" s="276"/>
      <c r="AE726" s="276"/>
      <c r="AF726" s="277" t="str">
        <f t="shared" si="190"/>
        <v>NCX19J3</v>
      </c>
      <c r="AG726" s="277" t="str">
        <f t="shared" si="191"/>
        <v>NCX19J3</v>
      </c>
      <c r="AH726" s="277" t="str">
        <f t="shared" si="192"/>
        <v/>
      </c>
      <c r="AI726" s="277" t="str">
        <f t="shared" si="193"/>
        <v/>
      </c>
      <c r="AJ726" s="277" t="str">
        <f t="shared" si="194"/>
        <v/>
      </c>
      <c r="AK726" s="277" t="str">
        <f t="shared" si="195"/>
        <v/>
      </c>
      <c r="AL726" s="100"/>
      <c r="AT726" s="227" t="str">
        <f t="shared" si="196"/>
        <v/>
      </c>
      <c r="AU726" s="227" t="str">
        <f t="shared" si="197"/>
        <v/>
      </c>
      <c r="AW726" s="232">
        <f t="shared" si="198"/>
        <v>0</v>
      </c>
      <c r="AX726" s="232">
        <f t="shared" si="199"/>
        <v>0</v>
      </c>
      <c r="AY726" s="232">
        <f t="shared" si="200"/>
        <v>0</v>
      </c>
      <c r="AZ726" s="232">
        <f t="shared" si="201"/>
        <v>0</v>
      </c>
    </row>
    <row r="727" spans="1:52">
      <c r="A727" s="23" t="str">
        <f>C727&amp;"x"&amp;TEXT(COUNTIF(C$5:C726,C727)+1,0)</f>
        <v>x1</v>
      </c>
      <c r="B727" s="24" t="str">
        <f>D727&amp;"x"&amp;TEXT(COUNTIF(D$5:D726,D727)+1,0)</f>
        <v>x1</v>
      </c>
      <c r="C727" s="25"/>
      <c r="D727" s="25"/>
      <c r="E727" s="130"/>
      <c r="F727" s="25"/>
      <c r="G727" s="188"/>
      <c r="H727" s="188"/>
      <c r="I727" s="188"/>
      <c r="J727" s="156"/>
      <c r="K727" s="130"/>
      <c r="L727" s="26"/>
      <c r="M727" s="281" t="str">
        <f t="shared" si="186"/>
        <v>0</v>
      </c>
      <c r="N727" s="26"/>
      <c r="O727" s="186" t="str">
        <f t="shared" si="187"/>
        <v>0</v>
      </c>
      <c r="P727" s="26"/>
      <c r="Q727" s="26"/>
      <c r="R727" s="270"/>
      <c r="S727" s="282" t="str">
        <f t="shared" si="188"/>
        <v/>
      </c>
      <c r="T727" s="153"/>
      <c r="U727" s="27"/>
      <c r="V727" s="27"/>
      <c r="W727" s="271"/>
      <c r="X727" s="27"/>
      <c r="Y727" s="279"/>
      <c r="Z727" s="275" t="str">
        <f t="shared" si="189"/>
        <v/>
      </c>
      <c r="AA727" s="276"/>
      <c r="AB727" s="276"/>
      <c r="AC727" s="276"/>
      <c r="AD727" s="276"/>
      <c r="AE727" s="276"/>
      <c r="AF727" s="277" t="str">
        <f t="shared" si="190"/>
        <v>NCX19J3</v>
      </c>
      <c r="AG727" s="277" t="str">
        <f t="shared" si="191"/>
        <v>NCX19J3</v>
      </c>
      <c r="AH727" s="277" t="str">
        <f t="shared" si="192"/>
        <v/>
      </c>
      <c r="AI727" s="277" t="str">
        <f t="shared" si="193"/>
        <v/>
      </c>
      <c r="AJ727" s="277" t="str">
        <f t="shared" si="194"/>
        <v/>
      </c>
      <c r="AK727" s="277" t="str">
        <f t="shared" si="195"/>
        <v/>
      </c>
      <c r="AL727" s="100"/>
      <c r="AT727" s="227" t="str">
        <f t="shared" si="196"/>
        <v/>
      </c>
      <c r="AU727" s="227" t="str">
        <f t="shared" si="197"/>
        <v/>
      </c>
      <c r="AW727" s="232">
        <f t="shared" si="198"/>
        <v>0</v>
      </c>
      <c r="AX727" s="232">
        <f t="shared" si="199"/>
        <v>0</v>
      </c>
      <c r="AY727" s="232">
        <f t="shared" si="200"/>
        <v>0</v>
      </c>
      <c r="AZ727" s="232">
        <f t="shared" si="201"/>
        <v>0</v>
      </c>
    </row>
    <row r="728" spans="1:52">
      <c r="A728" s="23" t="str">
        <f>C728&amp;"x"&amp;TEXT(COUNTIF(C$5:C727,C728)+1,0)</f>
        <v>x1</v>
      </c>
      <c r="B728" s="24" t="str">
        <f>D728&amp;"x"&amp;TEXT(COUNTIF(D$5:D727,D728)+1,0)</f>
        <v>x1</v>
      </c>
      <c r="C728" s="25"/>
      <c r="D728" s="25"/>
      <c r="E728" s="130"/>
      <c r="F728" s="25"/>
      <c r="G728" s="188"/>
      <c r="H728" s="188"/>
      <c r="I728" s="188"/>
      <c r="J728" s="156"/>
      <c r="K728" s="130"/>
      <c r="L728" s="26"/>
      <c r="M728" s="281" t="str">
        <f t="shared" si="186"/>
        <v>0</v>
      </c>
      <c r="N728" s="26"/>
      <c r="O728" s="186" t="str">
        <f t="shared" si="187"/>
        <v>0</v>
      </c>
      <c r="P728" s="26"/>
      <c r="Q728" s="26"/>
      <c r="R728" s="270"/>
      <c r="S728" s="282" t="str">
        <f t="shared" si="188"/>
        <v/>
      </c>
      <c r="T728" s="153"/>
      <c r="U728" s="27"/>
      <c r="V728" s="27"/>
      <c r="W728" s="271"/>
      <c r="X728" s="27"/>
      <c r="Y728" s="279"/>
      <c r="Z728" s="275" t="str">
        <f t="shared" si="189"/>
        <v/>
      </c>
      <c r="AA728" s="276"/>
      <c r="AB728" s="276"/>
      <c r="AC728" s="276"/>
      <c r="AD728" s="276"/>
      <c r="AE728" s="276"/>
      <c r="AF728" s="277" t="str">
        <f t="shared" si="190"/>
        <v>NCX19J3</v>
      </c>
      <c r="AG728" s="277" t="str">
        <f t="shared" si="191"/>
        <v>NCX19J3</v>
      </c>
      <c r="AH728" s="277" t="str">
        <f t="shared" si="192"/>
        <v/>
      </c>
      <c r="AI728" s="277" t="str">
        <f t="shared" si="193"/>
        <v/>
      </c>
      <c r="AJ728" s="277" t="str">
        <f t="shared" si="194"/>
        <v/>
      </c>
      <c r="AK728" s="277" t="str">
        <f t="shared" si="195"/>
        <v/>
      </c>
      <c r="AL728" s="100"/>
      <c r="AT728" s="227" t="str">
        <f t="shared" si="196"/>
        <v/>
      </c>
      <c r="AU728" s="227" t="str">
        <f t="shared" si="197"/>
        <v/>
      </c>
      <c r="AW728" s="232">
        <f t="shared" si="198"/>
        <v>0</v>
      </c>
      <c r="AX728" s="232">
        <f t="shared" si="199"/>
        <v>0</v>
      </c>
      <c r="AY728" s="232">
        <f t="shared" si="200"/>
        <v>0</v>
      </c>
      <c r="AZ728" s="232">
        <f t="shared" si="201"/>
        <v>0</v>
      </c>
    </row>
    <row r="729" spans="1:52">
      <c r="A729" s="23" t="str">
        <f>C729&amp;"x"&amp;TEXT(COUNTIF(C$5:C728,C729)+1,0)</f>
        <v>x1</v>
      </c>
      <c r="B729" s="24" t="str">
        <f>D729&amp;"x"&amp;TEXT(COUNTIF(D$5:D728,D729)+1,0)</f>
        <v>x1</v>
      </c>
      <c r="C729" s="25"/>
      <c r="D729" s="25"/>
      <c r="E729" s="130"/>
      <c r="F729" s="25"/>
      <c r="G729" s="188"/>
      <c r="H729" s="188"/>
      <c r="I729" s="188"/>
      <c r="J729" s="156"/>
      <c r="K729" s="130"/>
      <c r="L729" s="26"/>
      <c r="M729" s="281" t="str">
        <f t="shared" si="186"/>
        <v>0</v>
      </c>
      <c r="N729" s="26"/>
      <c r="O729" s="186" t="str">
        <f t="shared" si="187"/>
        <v>0</v>
      </c>
      <c r="P729" s="26"/>
      <c r="Q729" s="26"/>
      <c r="R729" s="270"/>
      <c r="S729" s="282" t="str">
        <f t="shared" si="188"/>
        <v/>
      </c>
      <c r="T729" s="153"/>
      <c r="U729" s="27"/>
      <c r="V729" s="27"/>
      <c r="W729" s="271"/>
      <c r="X729" s="27"/>
      <c r="Y729" s="279"/>
      <c r="Z729" s="275" t="str">
        <f t="shared" si="189"/>
        <v/>
      </c>
      <c r="AA729" s="276"/>
      <c r="AB729" s="276"/>
      <c r="AC729" s="276"/>
      <c r="AD729" s="276"/>
      <c r="AE729" s="276"/>
      <c r="AF729" s="277" t="str">
        <f t="shared" si="190"/>
        <v>NCX19J3</v>
      </c>
      <c r="AG729" s="277" t="str">
        <f t="shared" si="191"/>
        <v>NCX19J3</v>
      </c>
      <c r="AH729" s="277" t="str">
        <f t="shared" si="192"/>
        <v/>
      </c>
      <c r="AI729" s="277" t="str">
        <f t="shared" si="193"/>
        <v/>
      </c>
      <c r="AJ729" s="277" t="str">
        <f t="shared" si="194"/>
        <v/>
      </c>
      <c r="AK729" s="277" t="str">
        <f t="shared" si="195"/>
        <v/>
      </c>
      <c r="AL729" s="100"/>
      <c r="AT729" s="227" t="str">
        <f t="shared" si="196"/>
        <v/>
      </c>
      <c r="AU729" s="227" t="str">
        <f t="shared" si="197"/>
        <v/>
      </c>
      <c r="AW729" s="232">
        <f t="shared" si="198"/>
        <v>0</v>
      </c>
      <c r="AX729" s="232">
        <f t="shared" si="199"/>
        <v>0</v>
      </c>
      <c r="AY729" s="232">
        <f t="shared" si="200"/>
        <v>0</v>
      </c>
      <c r="AZ729" s="232">
        <f t="shared" si="201"/>
        <v>0</v>
      </c>
    </row>
    <row r="730" spans="1:52">
      <c r="A730" s="23" t="str">
        <f>C730&amp;"x"&amp;TEXT(COUNTIF(C$5:C729,C730)+1,0)</f>
        <v>x1</v>
      </c>
      <c r="B730" s="24" t="str">
        <f>D730&amp;"x"&amp;TEXT(COUNTIF(D$5:D729,D730)+1,0)</f>
        <v>x1</v>
      </c>
      <c r="C730" s="25"/>
      <c r="D730" s="25"/>
      <c r="E730" s="130"/>
      <c r="F730" s="25"/>
      <c r="G730" s="188"/>
      <c r="H730" s="188"/>
      <c r="I730" s="188"/>
      <c r="J730" s="156"/>
      <c r="K730" s="130"/>
      <c r="L730" s="26"/>
      <c r="M730" s="281" t="str">
        <f t="shared" si="186"/>
        <v>0</v>
      </c>
      <c r="N730" s="26"/>
      <c r="O730" s="186" t="str">
        <f t="shared" si="187"/>
        <v>0</v>
      </c>
      <c r="P730" s="26"/>
      <c r="Q730" s="26"/>
      <c r="R730" s="270"/>
      <c r="S730" s="282" t="str">
        <f t="shared" si="188"/>
        <v/>
      </c>
      <c r="T730" s="153"/>
      <c r="U730" s="27"/>
      <c r="V730" s="27"/>
      <c r="W730" s="271"/>
      <c r="X730" s="27"/>
      <c r="Y730" s="279"/>
      <c r="Z730" s="275" t="str">
        <f t="shared" si="189"/>
        <v/>
      </c>
      <c r="AA730" s="276"/>
      <c r="AB730" s="276"/>
      <c r="AC730" s="276"/>
      <c r="AD730" s="276"/>
      <c r="AE730" s="276"/>
      <c r="AF730" s="277" t="str">
        <f t="shared" si="190"/>
        <v>NCX19J3</v>
      </c>
      <c r="AG730" s="277" t="str">
        <f t="shared" si="191"/>
        <v>NCX19J3</v>
      </c>
      <c r="AH730" s="277" t="str">
        <f t="shared" si="192"/>
        <v/>
      </c>
      <c r="AI730" s="277" t="str">
        <f t="shared" si="193"/>
        <v/>
      </c>
      <c r="AJ730" s="277" t="str">
        <f t="shared" si="194"/>
        <v/>
      </c>
      <c r="AK730" s="277" t="str">
        <f t="shared" si="195"/>
        <v/>
      </c>
      <c r="AL730" s="100"/>
      <c r="AT730" s="227" t="str">
        <f t="shared" si="196"/>
        <v/>
      </c>
      <c r="AU730" s="227" t="str">
        <f t="shared" si="197"/>
        <v/>
      </c>
      <c r="AW730" s="232">
        <f t="shared" si="198"/>
        <v>0</v>
      </c>
      <c r="AX730" s="232">
        <f t="shared" si="199"/>
        <v>0</v>
      </c>
      <c r="AY730" s="232">
        <f t="shared" si="200"/>
        <v>0</v>
      </c>
      <c r="AZ730" s="232">
        <f t="shared" si="201"/>
        <v>0</v>
      </c>
    </row>
    <row r="731" spans="1:52">
      <c r="A731" s="23" t="str">
        <f>C731&amp;"x"&amp;TEXT(COUNTIF(C$5:C730,C731)+1,0)</f>
        <v>x1</v>
      </c>
      <c r="B731" s="24" t="str">
        <f>D731&amp;"x"&amp;TEXT(COUNTIF(D$5:D730,D731)+1,0)</f>
        <v>x1</v>
      </c>
      <c r="C731" s="25"/>
      <c r="D731" s="25"/>
      <c r="E731" s="130"/>
      <c r="F731" s="25"/>
      <c r="G731" s="188"/>
      <c r="H731" s="188"/>
      <c r="I731" s="188"/>
      <c r="J731" s="156"/>
      <c r="K731" s="130"/>
      <c r="L731" s="26"/>
      <c r="M731" s="281" t="str">
        <f t="shared" si="186"/>
        <v>0</v>
      </c>
      <c r="N731" s="26"/>
      <c r="O731" s="186" t="str">
        <f t="shared" si="187"/>
        <v>0</v>
      </c>
      <c r="P731" s="26"/>
      <c r="Q731" s="26"/>
      <c r="R731" s="270"/>
      <c r="S731" s="282" t="str">
        <f t="shared" si="188"/>
        <v/>
      </c>
      <c r="T731" s="153"/>
      <c r="U731" s="27"/>
      <c r="V731" s="27"/>
      <c r="W731" s="271"/>
      <c r="X731" s="27"/>
      <c r="Y731" s="279"/>
      <c r="Z731" s="275" t="str">
        <f t="shared" si="189"/>
        <v/>
      </c>
      <c r="AA731" s="276"/>
      <c r="AB731" s="276"/>
      <c r="AC731" s="276"/>
      <c r="AD731" s="276"/>
      <c r="AE731" s="276"/>
      <c r="AF731" s="277" t="str">
        <f t="shared" si="190"/>
        <v>NCX19J3</v>
      </c>
      <c r="AG731" s="277" t="str">
        <f t="shared" si="191"/>
        <v>NCX19J3</v>
      </c>
      <c r="AH731" s="277" t="str">
        <f t="shared" si="192"/>
        <v/>
      </c>
      <c r="AI731" s="277" t="str">
        <f t="shared" si="193"/>
        <v/>
      </c>
      <c r="AJ731" s="277" t="str">
        <f t="shared" si="194"/>
        <v/>
      </c>
      <c r="AK731" s="277" t="str">
        <f t="shared" si="195"/>
        <v/>
      </c>
      <c r="AL731" s="100"/>
      <c r="AT731" s="227" t="str">
        <f t="shared" si="196"/>
        <v/>
      </c>
      <c r="AU731" s="227" t="str">
        <f t="shared" si="197"/>
        <v/>
      </c>
      <c r="AW731" s="232">
        <f t="shared" si="198"/>
        <v>0</v>
      </c>
      <c r="AX731" s="232">
        <f t="shared" si="199"/>
        <v>0</v>
      </c>
      <c r="AY731" s="232">
        <f t="shared" si="200"/>
        <v>0</v>
      </c>
      <c r="AZ731" s="232">
        <f t="shared" si="201"/>
        <v>0</v>
      </c>
    </row>
    <row r="732" spans="1:52">
      <c r="A732" s="23" t="str">
        <f>C732&amp;"x"&amp;TEXT(COUNTIF(C$5:C731,C732)+1,0)</f>
        <v>x1</v>
      </c>
      <c r="B732" s="24" t="str">
        <f>D732&amp;"x"&amp;TEXT(COUNTIF(D$5:D731,D732)+1,0)</f>
        <v>x1</v>
      </c>
      <c r="C732" s="25"/>
      <c r="D732" s="25"/>
      <c r="E732" s="130"/>
      <c r="F732" s="25"/>
      <c r="G732" s="188"/>
      <c r="H732" s="188"/>
      <c r="I732" s="188"/>
      <c r="J732" s="156"/>
      <c r="K732" s="130"/>
      <c r="L732" s="26"/>
      <c r="M732" s="281" t="str">
        <f t="shared" si="186"/>
        <v>0</v>
      </c>
      <c r="N732" s="26"/>
      <c r="O732" s="186" t="str">
        <f t="shared" si="187"/>
        <v>0</v>
      </c>
      <c r="P732" s="26"/>
      <c r="Q732" s="26"/>
      <c r="R732" s="270"/>
      <c r="S732" s="282" t="str">
        <f t="shared" si="188"/>
        <v/>
      </c>
      <c r="T732" s="153"/>
      <c r="U732" s="27"/>
      <c r="V732" s="27"/>
      <c r="W732" s="271"/>
      <c r="X732" s="27"/>
      <c r="Y732" s="279"/>
      <c r="Z732" s="275" t="str">
        <f t="shared" si="189"/>
        <v/>
      </c>
      <c r="AA732" s="276"/>
      <c r="AB732" s="276"/>
      <c r="AC732" s="276"/>
      <c r="AD732" s="276"/>
      <c r="AE732" s="276"/>
      <c r="AF732" s="277" t="str">
        <f t="shared" si="190"/>
        <v>NCX19J3</v>
      </c>
      <c r="AG732" s="277" t="str">
        <f t="shared" si="191"/>
        <v>NCX19J3</v>
      </c>
      <c r="AH732" s="277" t="str">
        <f t="shared" si="192"/>
        <v/>
      </c>
      <c r="AI732" s="277" t="str">
        <f t="shared" si="193"/>
        <v/>
      </c>
      <c r="AJ732" s="277" t="str">
        <f t="shared" si="194"/>
        <v/>
      </c>
      <c r="AK732" s="277" t="str">
        <f t="shared" si="195"/>
        <v/>
      </c>
      <c r="AL732" s="100"/>
      <c r="AT732" s="227" t="str">
        <f t="shared" si="196"/>
        <v/>
      </c>
      <c r="AU732" s="227" t="str">
        <f t="shared" si="197"/>
        <v/>
      </c>
      <c r="AW732" s="232">
        <f t="shared" si="198"/>
        <v>0</v>
      </c>
      <c r="AX732" s="232">
        <f t="shared" si="199"/>
        <v>0</v>
      </c>
      <c r="AY732" s="232">
        <f t="shared" si="200"/>
        <v>0</v>
      </c>
      <c r="AZ732" s="232">
        <f t="shared" si="201"/>
        <v>0</v>
      </c>
    </row>
    <row r="733" spans="1:52">
      <c r="A733" s="23" t="str">
        <f>C733&amp;"x"&amp;TEXT(COUNTIF(C$5:C732,C733)+1,0)</f>
        <v>x1</v>
      </c>
      <c r="B733" s="24" t="str">
        <f>D733&amp;"x"&amp;TEXT(COUNTIF(D$5:D732,D733)+1,0)</f>
        <v>x1</v>
      </c>
      <c r="C733" s="25"/>
      <c r="D733" s="25"/>
      <c r="E733" s="130"/>
      <c r="F733" s="25"/>
      <c r="G733" s="188"/>
      <c r="H733" s="188"/>
      <c r="I733" s="188"/>
      <c r="J733" s="156"/>
      <c r="K733" s="130"/>
      <c r="L733" s="26"/>
      <c r="M733" s="281" t="str">
        <f t="shared" si="186"/>
        <v>0</v>
      </c>
      <c r="N733" s="26"/>
      <c r="O733" s="186" t="str">
        <f t="shared" si="187"/>
        <v>0</v>
      </c>
      <c r="P733" s="26"/>
      <c r="Q733" s="26"/>
      <c r="R733" s="270"/>
      <c r="S733" s="282" t="str">
        <f t="shared" si="188"/>
        <v/>
      </c>
      <c r="T733" s="153"/>
      <c r="U733" s="27"/>
      <c r="V733" s="27"/>
      <c r="W733" s="271"/>
      <c r="X733" s="27"/>
      <c r="Y733" s="279"/>
      <c r="Z733" s="275" t="str">
        <f t="shared" si="189"/>
        <v/>
      </c>
      <c r="AA733" s="276"/>
      <c r="AB733" s="276"/>
      <c r="AC733" s="276"/>
      <c r="AD733" s="276"/>
      <c r="AE733" s="276"/>
      <c r="AF733" s="277" t="str">
        <f t="shared" si="190"/>
        <v>NCX19J3</v>
      </c>
      <c r="AG733" s="277" t="str">
        <f t="shared" si="191"/>
        <v>NCX19J3</v>
      </c>
      <c r="AH733" s="277" t="str">
        <f t="shared" si="192"/>
        <v/>
      </c>
      <c r="AI733" s="277" t="str">
        <f t="shared" si="193"/>
        <v/>
      </c>
      <c r="AJ733" s="277" t="str">
        <f t="shared" si="194"/>
        <v/>
      </c>
      <c r="AK733" s="277" t="str">
        <f t="shared" si="195"/>
        <v/>
      </c>
      <c r="AL733" s="100"/>
      <c r="AT733" s="227" t="str">
        <f t="shared" si="196"/>
        <v/>
      </c>
      <c r="AU733" s="227" t="str">
        <f t="shared" si="197"/>
        <v/>
      </c>
      <c r="AW733" s="232">
        <f t="shared" si="198"/>
        <v>0</v>
      </c>
      <c r="AX733" s="232">
        <f t="shared" si="199"/>
        <v>0</v>
      </c>
      <c r="AY733" s="232">
        <f t="shared" si="200"/>
        <v>0</v>
      </c>
      <c r="AZ733" s="232">
        <f t="shared" si="201"/>
        <v>0</v>
      </c>
    </row>
    <row r="734" spans="1:52">
      <c r="A734" s="23" t="str">
        <f>C734&amp;"x"&amp;TEXT(COUNTIF(C$5:C733,C734)+1,0)</f>
        <v>x1</v>
      </c>
      <c r="B734" s="24" t="str">
        <f>D734&amp;"x"&amp;TEXT(COUNTIF(D$5:D733,D734)+1,0)</f>
        <v>x1</v>
      </c>
      <c r="C734" s="25"/>
      <c r="D734" s="25"/>
      <c r="E734" s="130"/>
      <c r="F734" s="25"/>
      <c r="G734" s="188"/>
      <c r="H734" s="188"/>
      <c r="I734" s="188"/>
      <c r="J734" s="156"/>
      <c r="K734" s="130"/>
      <c r="L734" s="26"/>
      <c r="M734" s="281" t="str">
        <f t="shared" si="186"/>
        <v>0</v>
      </c>
      <c r="N734" s="26"/>
      <c r="O734" s="186" t="str">
        <f t="shared" si="187"/>
        <v>0</v>
      </c>
      <c r="P734" s="26"/>
      <c r="Q734" s="26"/>
      <c r="R734" s="270"/>
      <c r="S734" s="282" t="str">
        <f t="shared" si="188"/>
        <v/>
      </c>
      <c r="T734" s="153"/>
      <c r="U734" s="27"/>
      <c r="V734" s="27"/>
      <c r="W734" s="271"/>
      <c r="X734" s="27"/>
      <c r="Y734" s="279"/>
      <c r="Z734" s="275" t="str">
        <f t="shared" si="189"/>
        <v/>
      </c>
      <c r="AA734" s="276"/>
      <c r="AB734" s="276"/>
      <c r="AC734" s="276"/>
      <c r="AD734" s="276"/>
      <c r="AE734" s="276"/>
      <c r="AF734" s="277" t="str">
        <f t="shared" si="190"/>
        <v>NCX19J3</v>
      </c>
      <c r="AG734" s="277" t="str">
        <f t="shared" si="191"/>
        <v>NCX19J3</v>
      </c>
      <c r="AH734" s="277" t="str">
        <f t="shared" si="192"/>
        <v/>
      </c>
      <c r="AI734" s="277" t="str">
        <f t="shared" si="193"/>
        <v/>
      </c>
      <c r="AJ734" s="277" t="str">
        <f t="shared" si="194"/>
        <v/>
      </c>
      <c r="AK734" s="277" t="str">
        <f t="shared" si="195"/>
        <v/>
      </c>
      <c r="AL734" s="100"/>
      <c r="AT734" s="227" t="str">
        <f t="shared" si="196"/>
        <v/>
      </c>
      <c r="AU734" s="227" t="str">
        <f t="shared" si="197"/>
        <v/>
      </c>
      <c r="AW734" s="232">
        <f t="shared" si="198"/>
        <v>0</v>
      </c>
      <c r="AX734" s="232">
        <f t="shared" si="199"/>
        <v>0</v>
      </c>
      <c r="AY734" s="232">
        <f t="shared" si="200"/>
        <v>0</v>
      </c>
      <c r="AZ734" s="232">
        <f t="shared" si="201"/>
        <v>0</v>
      </c>
    </row>
    <row r="735" spans="1:52">
      <c r="A735" s="23" t="str">
        <f>C735&amp;"x"&amp;TEXT(COUNTIF(C$5:C734,C735)+1,0)</f>
        <v>x1</v>
      </c>
      <c r="B735" s="24" t="str">
        <f>D735&amp;"x"&amp;TEXT(COUNTIF(D$5:D734,D735)+1,0)</f>
        <v>x1</v>
      </c>
      <c r="C735" s="25"/>
      <c r="D735" s="25"/>
      <c r="E735" s="130"/>
      <c r="F735" s="25"/>
      <c r="G735" s="188"/>
      <c r="H735" s="188"/>
      <c r="I735" s="188"/>
      <c r="J735" s="156"/>
      <c r="K735" s="130"/>
      <c r="L735" s="26"/>
      <c r="M735" s="281" t="str">
        <f t="shared" si="186"/>
        <v>0</v>
      </c>
      <c r="N735" s="26"/>
      <c r="O735" s="186" t="str">
        <f t="shared" si="187"/>
        <v>0</v>
      </c>
      <c r="P735" s="26"/>
      <c r="Q735" s="26"/>
      <c r="R735" s="270"/>
      <c r="S735" s="282" t="str">
        <f t="shared" si="188"/>
        <v/>
      </c>
      <c r="T735" s="153"/>
      <c r="U735" s="27"/>
      <c r="V735" s="27"/>
      <c r="W735" s="271"/>
      <c r="X735" s="27"/>
      <c r="Y735" s="279"/>
      <c r="Z735" s="275" t="str">
        <f t="shared" si="189"/>
        <v/>
      </c>
      <c r="AA735" s="276"/>
      <c r="AB735" s="276"/>
      <c r="AC735" s="276"/>
      <c r="AD735" s="276"/>
      <c r="AE735" s="276"/>
      <c r="AF735" s="277" t="str">
        <f t="shared" si="190"/>
        <v>NCX19J3</v>
      </c>
      <c r="AG735" s="277" t="str">
        <f t="shared" si="191"/>
        <v>NCX19J3</v>
      </c>
      <c r="AH735" s="277" t="str">
        <f t="shared" si="192"/>
        <v/>
      </c>
      <c r="AI735" s="277" t="str">
        <f t="shared" si="193"/>
        <v/>
      </c>
      <c r="AJ735" s="277" t="str">
        <f t="shared" si="194"/>
        <v/>
      </c>
      <c r="AK735" s="277" t="str">
        <f t="shared" si="195"/>
        <v/>
      </c>
      <c r="AL735" s="100"/>
      <c r="AT735" s="227" t="str">
        <f t="shared" si="196"/>
        <v/>
      </c>
      <c r="AU735" s="227" t="str">
        <f t="shared" si="197"/>
        <v/>
      </c>
      <c r="AW735" s="232">
        <f t="shared" si="198"/>
        <v>0</v>
      </c>
      <c r="AX735" s="232">
        <f t="shared" si="199"/>
        <v>0</v>
      </c>
      <c r="AY735" s="232">
        <f t="shared" si="200"/>
        <v>0</v>
      </c>
      <c r="AZ735" s="232">
        <f t="shared" si="201"/>
        <v>0</v>
      </c>
    </row>
    <row r="736" spans="1:52">
      <c r="A736" s="23" t="str">
        <f>C736&amp;"x"&amp;TEXT(COUNTIF(C$5:C735,C736)+1,0)</f>
        <v>x1</v>
      </c>
      <c r="B736" s="24" t="str">
        <f>D736&amp;"x"&amp;TEXT(COUNTIF(D$5:D735,D736)+1,0)</f>
        <v>x1</v>
      </c>
      <c r="C736" s="25"/>
      <c r="D736" s="25"/>
      <c r="E736" s="130"/>
      <c r="F736" s="25"/>
      <c r="G736" s="188"/>
      <c r="H736" s="188"/>
      <c r="I736" s="188"/>
      <c r="J736" s="156"/>
      <c r="K736" s="130"/>
      <c r="L736" s="26"/>
      <c r="M736" s="281" t="str">
        <f t="shared" si="186"/>
        <v>0</v>
      </c>
      <c r="N736" s="26"/>
      <c r="O736" s="186" t="str">
        <f t="shared" si="187"/>
        <v>0</v>
      </c>
      <c r="P736" s="26"/>
      <c r="Q736" s="26"/>
      <c r="R736" s="270"/>
      <c r="S736" s="282" t="str">
        <f t="shared" si="188"/>
        <v/>
      </c>
      <c r="T736" s="153"/>
      <c r="U736" s="27"/>
      <c r="V736" s="27"/>
      <c r="W736" s="271"/>
      <c r="X736" s="27"/>
      <c r="Y736" s="279"/>
      <c r="Z736" s="275" t="str">
        <f t="shared" si="189"/>
        <v/>
      </c>
      <c r="AA736" s="276"/>
      <c r="AB736" s="276"/>
      <c r="AC736" s="276"/>
      <c r="AD736" s="276"/>
      <c r="AE736" s="276"/>
      <c r="AF736" s="277" t="str">
        <f t="shared" si="190"/>
        <v>NCX19J3</v>
      </c>
      <c r="AG736" s="277" t="str">
        <f t="shared" si="191"/>
        <v>NCX19J3</v>
      </c>
      <c r="AH736" s="277" t="str">
        <f t="shared" si="192"/>
        <v/>
      </c>
      <c r="AI736" s="277" t="str">
        <f t="shared" si="193"/>
        <v/>
      </c>
      <c r="AJ736" s="277" t="str">
        <f t="shared" si="194"/>
        <v/>
      </c>
      <c r="AK736" s="277" t="str">
        <f t="shared" si="195"/>
        <v/>
      </c>
      <c r="AL736" s="100"/>
      <c r="AT736" s="227" t="str">
        <f t="shared" si="196"/>
        <v/>
      </c>
      <c r="AU736" s="227" t="str">
        <f t="shared" si="197"/>
        <v/>
      </c>
      <c r="AW736" s="232">
        <f t="shared" si="198"/>
        <v>0</v>
      </c>
      <c r="AX736" s="232">
        <f t="shared" si="199"/>
        <v>0</v>
      </c>
      <c r="AY736" s="232">
        <f t="shared" si="200"/>
        <v>0</v>
      </c>
      <c r="AZ736" s="232">
        <f t="shared" si="201"/>
        <v>0</v>
      </c>
    </row>
    <row r="737" spans="1:52">
      <c r="A737" s="23" t="str">
        <f>C737&amp;"x"&amp;TEXT(COUNTIF(C$5:C736,C737)+1,0)</f>
        <v>x1</v>
      </c>
      <c r="B737" s="24" t="str">
        <f>D737&amp;"x"&amp;TEXT(COUNTIF(D$5:D736,D737)+1,0)</f>
        <v>x1</v>
      </c>
      <c r="C737" s="25"/>
      <c r="D737" s="25"/>
      <c r="E737" s="130"/>
      <c r="F737" s="25"/>
      <c r="G737" s="188"/>
      <c r="H737" s="188"/>
      <c r="I737" s="188"/>
      <c r="J737" s="156"/>
      <c r="K737" s="130"/>
      <c r="L737" s="26"/>
      <c r="M737" s="281" t="str">
        <f t="shared" si="186"/>
        <v>0</v>
      </c>
      <c r="N737" s="26"/>
      <c r="O737" s="186" t="str">
        <f t="shared" si="187"/>
        <v>0</v>
      </c>
      <c r="P737" s="26"/>
      <c r="Q737" s="26"/>
      <c r="R737" s="270"/>
      <c r="S737" s="282" t="str">
        <f t="shared" si="188"/>
        <v/>
      </c>
      <c r="T737" s="153"/>
      <c r="U737" s="27"/>
      <c r="V737" s="27"/>
      <c r="W737" s="271"/>
      <c r="X737" s="27"/>
      <c r="Y737" s="279"/>
      <c r="Z737" s="275" t="str">
        <f t="shared" si="189"/>
        <v/>
      </c>
      <c r="AA737" s="276"/>
      <c r="AB737" s="276"/>
      <c r="AC737" s="276"/>
      <c r="AD737" s="276"/>
      <c r="AE737" s="276"/>
      <c r="AF737" s="277" t="str">
        <f t="shared" si="190"/>
        <v>NCX19J3</v>
      </c>
      <c r="AG737" s="277" t="str">
        <f t="shared" si="191"/>
        <v>NCX19J3</v>
      </c>
      <c r="AH737" s="277" t="str">
        <f t="shared" si="192"/>
        <v/>
      </c>
      <c r="AI737" s="277" t="str">
        <f t="shared" si="193"/>
        <v/>
      </c>
      <c r="AJ737" s="277" t="str">
        <f t="shared" si="194"/>
        <v/>
      </c>
      <c r="AK737" s="277" t="str">
        <f t="shared" si="195"/>
        <v/>
      </c>
      <c r="AL737" s="100"/>
      <c r="AT737" s="227" t="str">
        <f t="shared" si="196"/>
        <v/>
      </c>
      <c r="AU737" s="227" t="str">
        <f t="shared" si="197"/>
        <v/>
      </c>
      <c r="AW737" s="232">
        <f t="shared" si="198"/>
        <v>0</v>
      </c>
      <c r="AX737" s="232">
        <f t="shared" si="199"/>
        <v>0</v>
      </c>
      <c r="AY737" s="232">
        <f t="shared" si="200"/>
        <v>0</v>
      </c>
      <c r="AZ737" s="232">
        <f t="shared" si="201"/>
        <v>0</v>
      </c>
    </row>
    <row r="738" spans="1:52">
      <c r="A738" s="23" t="str">
        <f>C738&amp;"x"&amp;TEXT(COUNTIF(C$5:C737,C738)+1,0)</f>
        <v>x1</v>
      </c>
      <c r="B738" s="24" t="str">
        <f>D738&amp;"x"&amp;TEXT(COUNTIF(D$5:D737,D738)+1,0)</f>
        <v>x1</v>
      </c>
      <c r="C738" s="25"/>
      <c r="D738" s="25"/>
      <c r="E738" s="130"/>
      <c r="F738" s="25"/>
      <c r="G738" s="188"/>
      <c r="H738" s="188"/>
      <c r="I738" s="188"/>
      <c r="J738" s="156"/>
      <c r="K738" s="130"/>
      <c r="L738" s="26"/>
      <c r="M738" s="281" t="str">
        <f t="shared" si="186"/>
        <v>0</v>
      </c>
      <c r="N738" s="26"/>
      <c r="O738" s="186" t="str">
        <f t="shared" si="187"/>
        <v>0</v>
      </c>
      <c r="P738" s="26"/>
      <c r="Q738" s="26"/>
      <c r="R738" s="270"/>
      <c r="S738" s="282" t="str">
        <f t="shared" si="188"/>
        <v/>
      </c>
      <c r="T738" s="153"/>
      <c r="U738" s="27"/>
      <c r="V738" s="27"/>
      <c r="W738" s="271"/>
      <c r="X738" s="27"/>
      <c r="Y738" s="279"/>
      <c r="Z738" s="275" t="str">
        <f t="shared" si="189"/>
        <v/>
      </c>
      <c r="AA738" s="276"/>
      <c r="AB738" s="276"/>
      <c r="AC738" s="276"/>
      <c r="AD738" s="276"/>
      <c r="AE738" s="276"/>
      <c r="AF738" s="277" t="str">
        <f t="shared" si="190"/>
        <v>NCX19J3</v>
      </c>
      <c r="AG738" s="277" t="str">
        <f t="shared" si="191"/>
        <v>NCX19J3</v>
      </c>
      <c r="AH738" s="277" t="str">
        <f t="shared" si="192"/>
        <v/>
      </c>
      <c r="AI738" s="277" t="str">
        <f t="shared" si="193"/>
        <v/>
      </c>
      <c r="AJ738" s="277" t="str">
        <f t="shared" si="194"/>
        <v/>
      </c>
      <c r="AK738" s="277" t="str">
        <f t="shared" si="195"/>
        <v/>
      </c>
      <c r="AL738" s="100"/>
      <c r="AT738" s="227" t="str">
        <f t="shared" si="196"/>
        <v/>
      </c>
      <c r="AU738" s="227" t="str">
        <f t="shared" si="197"/>
        <v/>
      </c>
      <c r="AW738" s="232">
        <f t="shared" si="198"/>
        <v>0</v>
      </c>
      <c r="AX738" s="232">
        <f t="shared" si="199"/>
        <v>0</v>
      </c>
      <c r="AY738" s="232">
        <f t="shared" si="200"/>
        <v>0</v>
      </c>
      <c r="AZ738" s="232">
        <f t="shared" si="201"/>
        <v>0</v>
      </c>
    </row>
    <row r="739" spans="1:52">
      <c r="A739" s="23" t="str">
        <f>C739&amp;"x"&amp;TEXT(COUNTIF(C$5:C738,C739)+1,0)</f>
        <v>x1</v>
      </c>
      <c r="B739" s="24" t="str">
        <f>D739&amp;"x"&amp;TEXT(COUNTIF(D$5:D738,D739)+1,0)</f>
        <v>x1</v>
      </c>
      <c r="C739" s="25"/>
      <c r="D739" s="25"/>
      <c r="E739" s="130"/>
      <c r="F739" s="25"/>
      <c r="G739" s="188"/>
      <c r="H739" s="188"/>
      <c r="I739" s="188"/>
      <c r="J739" s="156"/>
      <c r="K739" s="130"/>
      <c r="L739" s="26"/>
      <c r="M739" s="281" t="str">
        <f t="shared" si="186"/>
        <v>0</v>
      </c>
      <c r="N739" s="26"/>
      <c r="O739" s="186" t="str">
        <f t="shared" si="187"/>
        <v>0</v>
      </c>
      <c r="P739" s="26"/>
      <c r="Q739" s="26"/>
      <c r="R739" s="270"/>
      <c r="S739" s="282" t="str">
        <f t="shared" si="188"/>
        <v/>
      </c>
      <c r="T739" s="153"/>
      <c r="U739" s="27"/>
      <c r="V739" s="27"/>
      <c r="W739" s="271"/>
      <c r="X739" s="27"/>
      <c r="Y739" s="279"/>
      <c r="Z739" s="275" t="str">
        <f t="shared" si="189"/>
        <v/>
      </c>
      <c r="AA739" s="276"/>
      <c r="AB739" s="276"/>
      <c r="AC739" s="276"/>
      <c r="AD739" s="276"/>
      <c r="AE739" s="276"/>
      <c r="AF739" s="277" t="str">
        <f t="shared" si="190"/>
        <v>NCX19J3</v>
      </c>
      <c r="AG739" s="277" t="str">
        <f t="shared" si="191"/>
        <v>NCX19J3</v>
      </c>
      <c r="AH739" s="277" t="str">
        <f t="shared" si="192"/>
        <v/>
      </c>
      <c r="AI739" s="277" t="str">
        <f t="shared" si="193"/>
        <v/>
      </c>
      <c r="AJ739" s="277" t="str">
        <f t="shared" si="194"/>
        <v/>
      </c>
      <c r="AK739" s="277" t="str">
        <f t="shared" si="195"/>
        <v/>
      </c>
      <c r="AL739" s="100"/>
      <c r="AT739" s="227" t="str">
        <f t="shared" si="196"/>
        <v/>
      </c>
      <c r="AU739" s="227" t="str">
        <f t="shared" si="197"/>
        <v/>
      </c>
      <c r="AW739" s="232">
        <f t="shared" si="198"/>
        <v>0</v>
      </c>
      <c r="AX739" s="232">
        <f t="shared" si="199"/>
        <v>0</v>
      </c>
      <c r="AY739" s="232">
        <f t="shared" si="200"/>
        <v>0</v>
      </c>
      <c r="AZ739" s="232">
        <f t="shared" si="201"/>
        <v>0</v>
      </c>
    </row>
    <row r="740" spans="1:52">
      <c r="A740" s="23" t="str">
        <f>C740&amp;"x"&amp;TEXT(COUNTIF(C$5:C739,C740)+1,0)</f>
        <v>x1</v>
      </c>
      <c r="B740" s="24" t="str">
        <f>D740&amp;"x"&amp;TEXT(COUNTIF(D$5:D739,D740)+1,0)</f>
        <v>x1</v>
      </c>
      <c r="C740" s="25"/>
      <c r="D740" s="25"/>
      <c r="E740" s="130"/>
      <c r="F740" s="25"/>
      <c r="G740" s="188"/>
      <c r="H740" s="188"/>
      <c r="I740" s="188"/>
      <c r="J740" s="156"/>
      <c r="K740" s="130"/>
      <c r="L740" s="26"/>
      <c r="M740" s="281" t="str">
        <f t="shared" si="186"/>
        <v>0</v>
      </c>
      <c r="N740" s="26"/>
      <c r="O740" s="186" t="str">
        <f t="shared" si="187"/>
        <v>0</v>
      </c>
      <c r="P740" s="26"/>
      <c r="Q740" s="26"/>
      <c r="R740" s="270"/>
      <c r="S740" s="282" t="str">
        <f t="shared" si="188"/>
        <v/>
      </c>
      <c r="T740" s="153"/>
      <c r="U740" s="27"/>
      <c r="V740" s="27"/>
      <c r="W740" s="271"/>
      <c r="X740" s="27"/>
      <c r="Y740" s="279"/>
      <c r="Z740" s="275" t="str">
        <f t="shared" si="189"/>
        <v/>
      </c>
      <c r="AA740" s="276"/>
      <c r="AB740" s="276"/>
      <c r="AC740" s="276"/>
      <c r="AD740" s="276"/>
      <c r="AE740" s="276"/>
      <c r="AF740" s="277" t="str">
        <f t="shared" si="190"/>
        <v>NCX19J3</v>
      </c>
      <c r="AG740" s="277" t="str">
        <f t="shared" si="191"/>
        <v>NCX19J3</v>
      </c>
      <c r="AH740" s="277" t="str">
        <f t="shared" si="192"/>
        <v/>
      </c>
      <c r="AI740" s="277" t="str">
        <f t="shared" si="193"/>
        <v/>
      </c>
      <c r="AJ740" s="277" t="str">
        <f t="shared" si="194"/>
        <v/>
      </c>
      <c r="AK740" s="277" t="str">
        <f t="shared" si="195"/>
        <v/>
      </c>
      <c r="AL740" s="100"/>
      <c r="AT740" s="227" t="str">
        <f t="shared" si="196"/>
        <v/>
      </c>
      <c r="AU740" s="227" t="str">
        <f t="shared" si="197"/>
        <v/>
      </c>
      <c r="AW740" s="232">
        <f t="shared" si="198"/>
        <v>0</v>
      </c>
      <c r="AX740" s="232">
        <f t="shared" si="199"/>
        <v>0</v>
      </c>
      <c r="AY740" s="232">
        <f t="shared" si="200"/>
        <v>0</v>
      </c>
      <c r="AZ740" s="232">
        <f t="shared" si="201"/>
        <v>0</v>
      </c>
    </row>
    <row r="741" spans="1:52">
      <c r="A741" s="23" t="str">
        <f>C741&amp;"x"&amp;TEXT(COUNTIF(C$5:C740,C741)+1,0)</f>
        <v>x1</v>
      </c>
      <c r="B741" s="24" t="str">
        <f>D741&amp;"x"&amp;TEXT(COUNTIF(D$5:D740,D741)+1,0)</f>
        <v>x1</v>
      </c>
      <c r="C741" s="25"/>
      <c r="D741" s="25"/>
      <c r="E741" s="130"/>
      <c r="F741" s="25"/>
      <c r="G741" s="188"/>
      <c r="H741" s="188"/>
      <c r="I741" s="188"/>
      <c r="J741" s="156"/>
      <c r="K741" s="130"/>
      <c r="L741" s="26"/>
      <c r="M741" s="281" t="str">
        <f t="shared" si="186"/>
        <v>0</v>
      </c>
      <c r="N741" s="26"/>
      <c r="O741" s="186" t="str">
        <f t="shared" si="187"/>
        <v>0</v>
      </c>
      <c r="P741" s="26"/>
      <c r="Q741" s="26"/>
      <c r="R741" s="270"/>
      <c r="S741" s="282" t="str">
        <f t="shared" si="188"/>
        <v/>
      </c>
      <c r="T741" s="153"/>
      <c r="U741" s="27"/>
      <c r="V741" s="27"/>
      <c r="W741" s="271"/>
      <c r="X741" s="27"/>
      <c r="Y741" s="279"/>
      <c r="Z741" s="275" t="str">
        <f t="shared" si="189"/>
        <v/>
      </c>
      <c r="AA741" s="276"/>
      <c r="AB741" s="276"/>
      <c r="AC741" s="276"/>
      <c r="AD741" s="276"/>
      <c r="AE741" s="276"/>
      <c r="AF741" s="277" t="str">
        <f t="shared" si="190"/>
        <v>NCX19J3</v>
      </c>
      <c r="AG741" s="277" t="str">
        <f t="shared" si="191"/>
        <v>NCX19J3</v>
      </c>
      <c r="AH741" s="277" t="str">
        <f t="shared" si="192"/>
        <v/>
      </c>
      <c r="AI741" s="277" t="str">
        <f t="shared" si="193"/>
        <v/>
      </c>
      <c r="AJ741" s="277" t="str">
        <f t="shared" si="194"/>
        <v/>
      </c>
      <c r="AK741" s="277" t="str">
        <f t="shared" si="195"/>
        <v/>
      </c>
      <c r="AL741" s="100"/>
      <c r="AT741" s="227" t="str">
        <f t="shared" si="196"/>
        <v/>
      </c>
      <c r="AU741" s="227" t="str">
        <f t="shared" si="197"/>
        <v/>
      </c>
      <c r="AW741" s="232">
        <f t="shared" si="198"/>
        <v>0</v>
      </c>
      <c r="AX741" s="232">
        <f t="shared" si="199"/>
        <v>0</v>
      </c>
      <c r="AY741" s="232">
        <f t="shared" si="200"/>
        <v>0</v>
      </c>
      <c r="AZ741" s="232">
        <f t="shared" si="201"/>
        <v>0</v>
      </c>
    </row>
    <row r="742" spans="1:52">
      <c r="A742" s="23" t="str">
        <f>C742&amp;"x"&amp;TEXT(COUNTIF(C$5:C741,C742)+1,0)</f>
        <v>x1</v>
      </c>
      <c r="B742" s="24" t="str">
        <f>D742&amp;"x"&amp;TEXT(COUNTIF(D$5:D741,D742)+1,0)</f>
        <v>x1</v>
      </c>
      <c r="C742" s="25"/>
      <c r="D742" s="25"/>
      <c r="E742" s="130"/>
      <c r="F742" s="25"/>
      <c r="G742" s="188"/>
      <c r="H742" s="188"/>
      <c r="I742" s="188"/>
      <c r="J742" s="156"/>
      <c r="K742" s="130"/>
      <c r="L742" s="26"/>
      <c r="M742" s="281" t="str">
        <f t="shared" si="186"/>
        <v>0</v>
      </c>
      <c r="N742" s="26"/>
      <c r="O742" s="186" t="str">
        <f t="shared" si="187"/>
        <v>0</v>
      </c>
      <c r="P742" s="26"/>
      <c r="Q742" s="26"/>
      <c r="R742" s="270"/>
      <c r="S742" s="282" t="str">
        <f t="shared" si="188"/>
        <v/>
      </c>
      <c r="T742" s="153"/>
      <c r="U742" s="27"/>
      <c r="V742" s="27"/>
      <c r="W742" s="271"/>
      <c r="X742" s="27"/>
      <c r="Y742" s="279"/>
      <c r="Z742" s="275" t="str">
        <f t="shared" si="189"/>
        <v/>
      </c>
      <c r="AA742" s="276"/>
      <c r="AB742" s="276"/>
      <c r="AC742" s="276"/>
      <c r="AD742" s="276"/>
      <c r="AE742" s="276"/>
      <c r="AF742" s="277" t="str">
        <f t="shared" si="190"/>
        <v>NCX19J3</v>
      </c>
      <c r="AG742" s="277" t="str">
        <f t="shared" si="191"/>
        <v>NCX19J3</v>
      </c>
      <c r="AH742" s="277" t="str">
        <f t="shared" si="192"/>
        <v/>
      </c>
      <c r="AI742" s="277" t="str">
        <f t="shared" si="193"/>
        <v/>
      </c>
      <c r="AJ742" s="277" t="str">
        <f t="shared" si="194"/>
        <v/>
      </c>
      <c r="AK742" s="277" t="str">
        <f t="shared" si="195"/>
        <v/>
      </c>
      <c r="AL742" s="100"/>
      <c r="AT742" s="227" t="str">
        <f t="shared" si="196"/>
        <v/>
      </c>
      <c r="AU742" s="227" t="str">
        <f t="shared" si="197"/>
        <v/>
      </c>
      <c r="AW742" s="232">
        <f t="shared" si="198"/>
        <v>0</v>
      </c>
      <c r="AX742" s="232">
        <f t="shared" si="199"/>
        <v>0</v>
      </c>
      <c r="AY742" s="232">
        <f t="shared" si="200"/>
        <v>0</v>
      </c>
      <c r="AZ742" s="232">
        <f t="shared" si="201"/>
        <v>0</v>
      </c>
    </row>
    <row r="743" spans="1:52">
      <c r="A743" s="23" t="str">
        <f>C743&amp;"x"&amp;TEXT(COUNTIF(C$5:C742,C743)+1,0)</f>
        <v>x1</v>
      </c>
      <c r="B743" s="24" t="str">
        <f>D743&amp;"x"&amp;TEXT(COUNTIF(D$5:D742,D743)+1,0)</f>
        <v>x1</v>
      </c>
      <c r="C743" s="25"/>
      <c r="D743" s="25"/>
      <c r="E743" s="130"/>
      <c r="F743" s="25"/>
      <c r="G743" s="188"/>
      <c r="H743" s="188"/>
      <c r="I743" s="188"/>
      <c r="J743" s="156"/>
      <c r="K743" s="130"/>
      <c r="L743" s="26"/>
      <c r="M743" s="281" t="str">
        <f t="shared" si="186"/>
        <v>0</v>
      </c>
      <c r="N743" s="26"/>
      <c r="O743" s="186" t="str">
        <f t="shared" si="187"/>
        <v>0</v>
      </c>
      <c r="P743" s="26"/>
      <c r="Q743" s="26"/>
      <c r="R743" s="270"/>
      <c r="S743" s="282" t="str">
        <f t="shared" si="188"/>
        <v/>
      </c>
      <c r="T743" s="153"/>
      <c r="U743" s="27"/>
      <c r="V743" s="27"/>
      <c r="W743" s="271"/>
      <c r="X743" s="27"/>
      <c r="Y743" s="279"/>
      <c r="Z743" s="275" t="str">
        <f t="shared" si="189"/>
        <v/>
      </c>
      <c r="AA743" s="276"/>
      <c r="AB743" s="276"/>
      <c r="AC743" s="276"/>
      <c r="AD743" s="276"/>
      <c r="AE743" s="276"/>
      <c r="AF743" s="277" t="str">
        <f t="shared" si="190"/>
        <v>NCX19J3</v>
      </c>
      <c r="AG743" s="277" t="str">
        <f t="shared" si="191"/>
        <v>NCX19J3</v>
      </c>
      <c r="AH743" s="277" t="str">
        <f t="shared" si="192"/>
        <v/>
      </c>
      <c r="AI743" s="277" t="str">
        <f t="shared" si="193"/>
        <v/>
      </c>
      <c r="AJ743" s="277" t="str">
        <f t="shared" si="194"/>
        <v/>
      </c>
      <c r="AK743" s="277" t="str">
        <f t="shared" si="195"/>
        <v/>
      </c>
      <c r="AL743" s="100"/>
      <c r="AT743" s="227" t="str">
        <f t="shared" si="196"/>
        <v/>
      </c>
      <c r="AU743" s="227" t="str">
        <f t="shared" si="197"/>
        <v/>
      </c>
      <c r="AW743" s="232">
        <f t="shared" si="198"/>
        <v>0</v>
      </c>
      <c r="AX743" s="232">
        <f t="shared" si="199"/>
        <v>0</v>
      </c>
      <c r="AY743" s="232">
        <f t="shared" si="200"/>
        <v>0</v>
      </c>
      <c r="AZ743" s="232">
        <f t="shared" si="201"/>
        <v>0</v>
      </c>
    </row>
    <row r="744" spans="1:52">
      <c r="A744" s="23" t="str">
        <f>C744&amp;"x"&amp;TEXT(COUNTIF(C$5:C743,C744)+1,0)</f>
        <v>x1</v>
      </c>
      <c r="B744" s="24" t="str">
        <f>D744&amp;"x"&amp;TEXT(COUNTIF(D$5:D743,D744)+1,0)</f>
        <v>x1</v>
      </c>
      <c r="C744" s="25"/>
      <c r="D744" s="25"/>
      <c r="E744" s="130"/>
      <c r="F744" s="25"/>
      <c r="G744" s="188"/>
      <c r="H744" s="188"/>
      <c r="I744" s="188"/>
      <c r="J744" s="156"/>
      <c r="K744" s="130"/>
      <c r="L744" s="26"/>
      <c r="M744" s="281" t="str">
        <f t="shared" si="186"/>
        <v>0</v>
      </c>
      <c r="N744" s="26"/>
      <c r="O744" s="186" t="str">
        <f t="shared" si="187"/>
        <v>0</v>
      </c>
      <c r="P744" s="26"/>
      <c r="Q744" s="26"/>
      <c r="R744" s="270"/>
      <c r="S744" s="282" t="str">
        <f t="shared" si="188"/>
        <v/>
      </c>
      <c r="T744" s="153"/>
      <c r="U744" s="27"/>
      <c r="V744" s="27"/>
      <c r="W744" s="271"/>
      <c r="X744" s="27"/>
      <c r="Y744" s="279"/>
      <c r="Z744" s="275" t="str">
        <f t="shared" si="189"/>
        <v/>
      </c>
      <c r="AA744" s="276"/>
      <c r="AB744" s="276"/>
      <c r="AC744" s="276"/>
      <c r="AD744" s="276"/>
      <c r="AE744" s="276"/>
      <c r="AF744" s="277" t="str">
        <f t="shared" si="190"/>
        <v>NCX19J3</v>
      </c>
      <c r="AG744" s="277" t="str">
        <f t="shared" si="191"/>
        <v>NCX19J3</v>
      </c>
      <c r="AH744" s="277" t="str">
        <f t="shared" si="192"/>
        <v/>
      </c>
      <c r="AI744" s="277" t="str">
        <f t="shared" si="193"/>
        <v/>
      </c>
      <c r="AJ744" s="277" t="str">
        <f t="shared" si="194"/>
        <v/>
      </c>
      <c r="AK744" s="277" t="str">
        <f t="shared" si="195"/>
        <v/>
      </c>
      <c r="AL744" s="100"/>
      <c r="AT744" s="227" t="str">
        <f t="shared" si="196"/>
        <v/>
      </c>
      <c r="AU744" s="227" t="str">
        <f t="shared" si="197"/>
        <v/>
      </c>
      <c r="AW744" s="232">
        <f t="shared" si="198"/>
        <v>0</v>
      </c>
      <c r="AX744" s="232">
        <f t="shared" si="199"/>
        <v>0</v>
      </c>
      <c r="AY744" s="232">
        <f t="shared" si="200"/>
        <v>0</v>
      </c>
      <c r="AZ744" s="232">
        <f t="shared" si="201"/>
        <v>0</v>
      </c>
    </row>
    <row r="745" spans="1:52">
      <c r="A745" s="23" t="str">
        <f>C745&amp;"x"&amp;TEXT(COUNTIF(C$5:C744,C745)+1,0)</f>
        <v>x1</v>
      </c>
      <c r="B745" s="24" t="str">
        <f>D745&amp;"x"&amp;TEXT(COUNTIF(D$5:D744,D745)+1,0)</f>
        <v>x1</v>
      </c>
      <c r="C745" s="25"/>
      <c r="D745" s="25"/>
      <c r="E745" s="130"/>
      <c r="F745" s="25"/>
      <c r="G745" s="188"/>
      <c r="H745" s="188"/>
      <c r="I745" s="188"/>
      <c r="J745" s="156"/>
      <c r="K745" s="130"/>
      <c r="L745" s="26"/>
      <c r="M745" s="281" t="str">
        <f t="shared" si="186"/>
        <v>0</v>
      </c>
      <c r="N745" s="26"/>
      <c r="O745" s="186" t="str">
        <f t="shared" si="187"/>
        <v>0</v>
      </c>
      <c r="P745" s="26"/>
      <c r="Q745" s="26"/>
      <c r="R745" s="270"/>
      <c r="S745" s="282" t="str">
        <f t="shared" si="188"/>
        <v/>
      </c>
      <c r="T745" s="153"/>
      <c r="U745" s="27"/>
      <c r="V745" s="27"/>
      <c r="W745" s="271"/>
      <c r="X745" s="27"/>
      <c r="Y745" s="279"/>
      <c r="Z745" s="275" t="str">
        <f t="shared" si="189"/>
        <v/>
      </c>
      <c r="AA745" s="276"/>
      <c r="AB745" s="276"/>
      <c r="AC745" s="276"/>
      <c r="AD745" s="276"/>
      <c r="AE745" s="276"/>
      <c r="AF745" s="277" t="str">
        <f t="shared" si="190"/>
        <v>NCX19J3</v>
      </c>
      <c r="AG745" s="277" t="str">
        <f t="shared" si="191"/>
        <v>NCX19J3</v>
      </c>
      <c r="AH745" s="277" t="str">
        <f t="shared" si="192"/>
        <v/>
      </c>
      <c r="AI745" s="277" t="str">
        <f t="shared" si="193"/>
        <v/>
      </c>
      <c r="AJ745" s="277" t="str">
        <f t="shared" si="194"/>
        <v/>
      </c>
      <c r="AK745" s="277" t="str">
        <f t="shared" si="195"/>
        <v/>
      </c>
      <c r="AL745" s="100"/>
      <c r="AT745" s="227" t="str">
        <f t="shared" si="196"/>
        <v/>
      </c>
      <c r="AU745" s="227" t="str">
        <f t="shared" si="197"/>
        <v/>
      </c>
      <c r="AW745" s="232">
        <f t="shared" si="198"/>
        <v>0</v>
      </c>
      <c r="AX745" s="232">
        <f t="shared" si="199"/>
        <v>0</v>
      </c>
      <c r="AY745" s="232">
        <f t="shared" si="200"/>
        <v>0</v>
      </c>
      <c r="AZ745" s="232">
        <f t="shared" si="201"/>
        <v>0</v>
      </c>
    </row>
    <row r="746" spans="1:52">
      <c r="A746" s="23" t="str">
        <f>C746&amp;"x"&amp;TEXT(COUNTIF(C$5:C745,C746)+1,0)</f>
        <v>x1</v>
      </c>
      <c r="B746" s="24" t="str">
        <f>D746&amp;"x"&amp;TEXT(COUNTIF(D$5:D745,D746)+1,0)</f>
        <v>x1</v>
      </c>
      <c r="C746" s="25"/>
      <c r="D746" s="25"/>
      <c r="E746" s="130"/>
      <c r="F746" s="25"/>
      <c r="G746" s="188"/>
      <c r="H746" s="188"/>
      <c r="I746" s="188"/>
      <c r="J746" s="156"/>
      <c r="K746" s="130"/>
      <c r="L746" s="26"/>
      <c r="M746" s="281" t="str">
        <f t="shared" si="186"/>
        <v>0</v>
      </c>
      <c r="N746" s="26"/>
      <c r="O746" s="186" t="str">
        <f t="shared" si="187"/>
        <v>0</v>
      </c>
      <c r="P746" s="26"/>
      <c r="Q746" s="26"/>
      <c r="R746" s="270"/>
      <c r="S746" s="282" t="str">
        <f t="shared" si="188"/>
        <v/>
      </c>
      <c r="T746" s="153"/>
      <c r="U746" s="27"/>
      <c r="V746" s="27"/>
      <c r="W746" s="271"/>
      <c r="X746" s="27"/>
      <c r="Y746" s="279"/>
      <c r="Z746" s="275" t="str">
        <f t="shared" si="189"/>
        <v/>
      </c>
      <c r="AA746" s="276"/>
      <c r="AB746" s="276"/>
      <c r="AC746" s="276"/>
      <c r="AD746" s="276"/>
      <c r="AE746" s="276"/>
      <c r="AF746" s="277" t="str">
        <f t="shared" si="190"/>
        <v>NCX19J3</v>
      </c>
      <c r="AG746" s="277" t="str">
        <f t="shared" si="191"/>
        <v>NCX19J3</v>
      </c>
      <c r="AH746" s="277" t="str">
        <f t="shared" si="192"/>
        <v/>
      </c>
      <c r="AI746" s="277" t="str">
        <f t="shared" si="193"/>
        <v/>
      </c>
      <c r="AJ746" s="277" t="str">
        <f t="shared" si="194"/>
        <v/>
      </c>
      <c r="AK746" s="277" t="str">
        <f t="shared" si="195"/>
        <v/>
      </c>
      <c r="AL746" s="100"/>
      <c r="AT746" s="227" t="str">
        <f t="shared" si="196"/>
        <v/>
      </c>
      <c r="AU746" s="227" t="str">
        <f t="shared" si="197"/>
        <v/>
      </c>
      <c r="AW746" s="232">
        <f t="shared" si="198"/>
        <v>0</v>
      </c>
      <c r="AX746" s="232">
        <f t="shared" si="199"/>
        <v>0</v>
      </c>
      <c r="AY746" s="232">
        <f t="shared" si="200"/>
        <v>0</v>
      </c>
      <c r="AZ746" s="232">
        <f t="shared" si="201"/>
        <v>0</v>
      </c>
    </row>
    <row r="747" spans="1:52">
      <c r="A747" s="23" t="str">
        <f>C747&amp;"x"&amp;TEXT(COUNTIF(C$5:C746,C747)+1,0)</f>
        <v>x1</v>
      </c>
      <c r="B747" s="24" t="str">
        <f>D747&amp;"x"&amp;TEXT(COUNTIF(D$5:D746,D747)+1,0)</f>
        <v>x1</v>
      </c>
      <c r="C747" s="25"/>
      <c r="D747" s="25"/>
      <c r="E747" s="130"/>
      <c r="F747" s="25"/>
      <c r="G747" s="188"/>
      <c r="H747" s="188"/>
      <c r="I747" s="188"/>
      <c r="J747" s="156"/>
      <c r="K747" s="130"/>
      <c r="L747" s="26"/>
      <c r="M747" s="281" t="str">
        <f t="shared" si="186"/>
        <v>0</v>
      </c>
      <c r="N747" s="26"/>
      <c r="O747" s="186" t="str">
        <f t="shared" si="187"/>
        <v>0</v>
      </c>
      <c r="P747" s="26"/>
      <c r="Q747" s="26"/>
      <c r="R747" s="270"/>
      <c r="S747" s="282" t="str">
        <f t="shared" si="188"/>
        <v/>
      </c>
      <c r="T747" s="153"/>
      <c r="U747" s="27"/>
      <c r="V747" s="27"/>
      <c r="W747" s="271"/>
      <c r="X747" s="27"/>
      <c r="Y747" s="279"/>
      <c r="Z747" s="275" t="str">
        <f t="shared" si="189"/>
        <v/>
      </c>
      <c r="AA747" s="276"/>
      <c r="AB747" s="276"/>
      <c r="AC747" s="276"/>
      <c r="AD747" s="276"/>
      <c r="AE747" s="276"/>
      <c r="AF747" s="277" t="str">
        <f t="shared" si="190"/>
        <v>NCX19J3</v>
      </c>
      <c r="AG747" s="277" t="str">
        <f t="shared" si="191"/>
        <v>NCX19J3</v>
      </c>
      <c r="AH747" s="277" t="str">
        <f t="shared" si="192"/>
        <v/>
      </c>
      <c r="AI747" s="277" t="str">
        <f t="shared" si="193"/>
        <v/>
      </c>
      <c r="AJ747" s="277" t="str">
        <f t="shared" si="194"/>
        <v/>
      </c>
      <c r="AK747" s="277" t="str">
        <f t="shared" si="195"/>
        <v/>
      </c>
      <c r="AL747" s="100"/>
      <c r="AT747" s="227" t="str">
        <f t="shared" si="196"/>
        <v/>
      </c>
      <c r="AU747" s="227" t="str">
        <f t="shared" si="197"/>
        <v/>
      </c>
      <c r="AW747" s="232">
        <f t="shared" si="198"/>
        <v>0</v>
      </c>
      <c r="AX747" s="232">
        <f t="shared" si="199"/>
        <v>0</v>
      </c>
      <c r="AY747" s="232">
        <f t="shared" si="200"/>
        <v>0</v>
      </c>
      <c r="AZ747" s="232">
        <f t="shared" si="201"/>
        <v>0</v>
      </c>
    </row>
    <row r="748" spans="1:52">
      <c r="A748" s="23" t="str">
        <f>C748&amp;"x"&amp;TEXT(COUNTIF(C$5:C747,C748)+1,0)</f>
        <v>x1</v>
      </c>
      <c r="B748" s="24" t="str">
        <f>D748&amp;"x"&amp;TEXT(COUNTIF(D$5:D747,D748)+1,0)</f>
        <v>x1</v>
      </c>
      <c r="C748" s="25"/>
      <c r="D748" s="25"/>
      <c r="E748" s="130"/>
      <c r="F748" s="25"/>
      <c r="G748" s="188"/>
      <c r="H748" s="188"/>
      <c r="I748" s="188"/>
      <c r="J748" s="156"/>
      <c r="K748" s="130"/>
      <c r="L748" s="26"/>
      <c r="M748" s="281" t="str">
        <f t="shared" si="186"/>
        <v>0</v>
      </c>
      <c r="N748" s="26"/>
      <c r="O748" s="186" t="str">
        <f t="shared" si="187"/>
        <v>0</v>
      </c>
      <c r="P748" s="26"/>
      <c r="Q748" s="26"/>
      <c r="R748" s="270"/>
      <c r="S748" s="282" t="str">
        <f t="shared" si="188"/>
        <v/>
      </c>
      <c r="T748" s="153"/>
      <c r="U748" s="27"/>
      <c r="V748" s="27"/>
      <c r="W748" s="271"/>
      <c r="X748" s="27"/>
      <c r="Y748" s="279"/>
      <c r="Z748" s="275" t="str">
        <f t="shared" si="189"/>
        <v/>
      </c>
      <c r="AA748" s="276"/>
      <c r="AB748" s="276"/>
      <c r="AC748" s="276"/>
      <c r="AD748" s="276"/>
      <c r="AE748" s="276"/>
      <c r="AF748" s="277" t="str">
        <f t="shared" si="190"/>
        <v>NCX19J3</v>
      </c>
      <c r="AG748" s="277" t="str">
        <f t="shared" si="191"/>
        <v>NCX19J3</v>
      </c>
      <c r="AH748" s="277" t="str">
        <f t="shared" si="192"/>
        <v/>
      </c>
      <c r="AI748" s="277" t="str">
        <f t="shared" si="193"/>
        <v/>
      </c>
      <c r="AJ748" s="277" t="str">
        <f t="shared" si="194"/>
        <v/>
      </c>
      <c r="AK748" s="277" t="str">
        <f t="shared" si="195"/>
        <v/>
      </c>
      <c r="AL748" s="100"/>
      <c r="AT748" s="227" t="str">
        <f t="shared" si="196"/>
        <v/>
      </c>
      <c r="AU748" s="227" t="str">
        <f t="shared" si="197"/>
        <v/>
      </c>
      <c r="AW748" s="232">
        <f t="shared" si="198"/>
        <v>0</v>
      </c>
      <c r="AX748" s="232">
        <f t="shared" si="199"/>
        <v>0</v>
      </c>
      <c r="AY748" s="232">
        <f t="shared" si="200"/>
        <v>0</v>
      </c>
      <c r="AZ748" s="232">
        <f t="shared" si="201"/>
        <v>0</v>
      </c>
    </row>
    <row r="749" spans="1:52">
      <c r="A749" s="23" t="str">
        <f>C749&amp;"x"&amp;TEXT(COUNTIF(C$5:C748,C749)+1,0)</f>
        <v>x1</v>
      </c>
      <c r="B749" s="24" t="str">
        <f>D749&amp;"x"&amp;TEXT(COUNTIF(D$5:D748,D749)+1,0)</f>
        <v>x1</v>
      </c>
      <c r="C749" s="25"/>
      <c r="D749" s="25"/>
      <c r="E749" s="130"/>
      <c r="F749" s="25"/>
      <c r="G749" s="188"/>
      <c r="H749" s="188"/>
      <c r="I749" s="188"/>
      <c r="J749" s="156"/>
      <c r="K749" s="130"/>
      <c r="L749" s="26"/>
      <c r="M749" s="281" t="str">
        <f t="shared" si="186"/>
        <v>0</v>
      </c>
      <c r="N749" s="26"/>
      <c r="O749" s="186" t="str">
        <f t="shared" si="187"/>
        <v>0</v>
      </c>
      <c r="P749" s="26"/>
      <c r="Q749" s="26"/>
      <c r="R749" s="270"/>
      <c r="S749" s="282" t="str">
        <f t="shared" si="188"/>
        <v/>
      </c>
      <c r="T749" s="153"/>
      <c r="U749" s="27"/>
      <c r="V749" s="27"/>
      <c r="W749" s="271"/>
      <c r="X749" s="27"/>
      <c r="Y749" s="279"/>
      <c r="Z749" s="275" t="str">
        <f t="shared" si="189"/>
        <v/>
      </c>
      <c r="AA749" s="276"/>
      <c r="AB749" s="276"/>
      <c r="AC749" s="276"/>
      <c r="AD749" s="276"/>
      <c r="AE749" s="276"/>
      <c r="AF749" s="277" t="str">
        <f t="shared" si="190"/>
        <v>NCX19J3</v>
      </c>
      <c r="AG749" s="277" t="str">
        <f t="shared" si="191"/>
        <v>NCX19J3</v>
      </c>
      <c r="AH749" s="277" t="str">
        <f t="shared" si="192"/>
        <v/>
      </c>
      <c r="AI749" s="277" t="str">
        <f t="shared" si="193"/>
        <v/>
      </c>
      <c r="AJ749" s="277" t="str">
        <f t="shared" si="194"/>
        <v/>
      </c>
      <c r="AK749" s="277" t="str">
        <f t="shared" si="195"/>
        <v/>
      </c>
      <c r="AL749" s="100"/>
      <c r="AT749" s="227" t="str">
        <f t="shared" si="196"/>
        <v/>
      </c>
      <c r="AU749" s="227" t="str">
        <f t="shared" si="197"/>
        <v/>
      </c>
      <c r="AW749" s="232">
        <f t="shared" si="198"/>
        <v>0</v>
      </c>
      <c r="AX749" s="232">
        <f t="shared" si="199"/>
        <v>0</v>
      </c>
      <c r="AY749" s="232">
        <f t="shared" si="200"/>
        <v>0</v>
      </c>
      <c r="AZ749" s="232">
        <f t="shared" si="201"/>
        <v>0</v>
      </c>
    </row>
    <row r="750" spans="1:52">
      <c r="A750" s="23" t="str">
        <f>C750&amp;"x"&amp;TEXT(COUNTIF(C$5:C749,C750)+1,0)</f>
        <v>x1</v>
      </c>
      <c r="B750" s="24" t="str">
        <f>D750&amp;"x"&amp;TEXT(COUNTIF(D$5:D749,D750)+1,0)</f>
        <v>x1</v>
      </c>
      <c r="C750" s="25"/>
      <c r="D750" s="25"/>
      <c r="E750" s="130"/>
      <c r="F750" s="25"/>
      <c r="G750" s="188"/>
      <c r="H750" s="188"/>
      <c r="I750" s="188"/>
      <c r="J750" s="156"/>
      <c r="K750" s="130"/>
      <c r="L750" s="26"/>
      <c r="M750" s="281" t="str">
        <f t="shared" si="186"/>
        <v>0</v>
      </c>
      <c r="N750" s="26"/>
      <c r="O750" s="186" t="str">
        <f t="shared" si="187"/>
        <v>0</v>
      </c>
      <c r="P750" s="26"/>
      <c r="Q750" s="26"/>
      <c r="R750" s="270"/>
      <c r="S750" s="282" t="str">
        <f t="shared" si="188"/>
        <v/>
      </c>
      <c r="T750" s="153"/>
      <c r="U750" s="27"/>
      <c r="V750" s="27"/>
      <c r="W750" s="271"/>
      <c r="X750" s="27"/>
      <c r="Y750" s="279"/>
      <c r="Z750" s="275" t="str">
        <f t="shared" si="189"/>
        <v/>
      </c>
      <c r="AA750" s="276"/>
      <c r="AB750" s="276"/>
      <c r="AC750" s="276"/>
      <c r="AD750" s="276"/>
      <c r="AE750" s="276"/>
      <c r="AF750" s="277" t="str">
        <f t="shared" si="190"/>
        <v>NCX19J3</v>
      </c>
      <c r="AG750" s="277" t="str">
        <f t="shared" si="191"/>
        <v>NCX19J3</v>
      </c>
      <c r="AH750" s="277" t="str">
        <f t="shared" si="192"/>
        <v/>
      </c>
      <c r="AI750" s="277" t="str">
        <f t="shared" si="193"/>
        <v/>
      </c>
      <c r="AJ750" s="277" t="str">
        <f t="shared" si="194"/>
        <v/>
      </c>
      <c r="AK750" s="277" t="str">
        <f t="shared" si="195"/>
        <v/>
      </c>
      <c r="AL750" s="100"/>
      <c r="AT750" s="227" t="str">
        <f t="shared" si="196"/>
        <v/>
      </c>
      <c r="AU750" s="227" t="str">
        <f t="shared" si="197"/>
        <v/>
      </c>
      <c r="AW750" s="232">
        <f t="shared" si="198"/>
        <v>0</v>
      </c>
      <c r="AX750" s="232">
        <f t="shared" si="199"/>
        <v>0</v>
      </c>
      <c r="AY750" s="232">
        <f t="shared" si="200"/>
        <v>0</v>
      </c>
      <c r="AZ750" s="232">
        <f t="shared" si="201"/>
        <v>0</v>
      </c>
    </row>
    <row r="751" spans="1:52">
      <c r="A751" s="23" t="str">
        <f>C751&amp;"x"&amp;TEXT(COUNTIF(C$5:C750,C751)+1,0)</f>
        <v>x1</v>
      </c>
      <c r="B751" s="24" t="str">
        <f>D751&amp;"x"&amp;TEXT(COUNTIF(D$5:D750,D751)+1,0)</f>
        <v>x1</v>
      </c>
      <c r="C751" s="25"/>
      <c r="D751" s="25"/>
      <c r="E751" s="130"/>
      <c r="F751" s="25"/>
      <c r="G751" s="188"/>
      <c r="H751" s="188"/>
      <c r="I751" s="188"/>
      <c r="J751" s="156"/>
      <c r="K751" s="130"/>
      <c r="L751" s="26"/>
      <c r="M751" s="281" t="str">
        <f t="shared" si="186"/>
        <v>0</v>
      </c>
      <c r="N751" s="26"/>
      <c r="O751" s="186" t="str">
        <f t="shared" si="187"/>
        <v>0</v>
      </c>
      <c r="P751" s="26"/>
      <c r="Q751" s="26"/>
      <c r="R751" s="270"/>
      <c r="S751" s="282" t="str">
        <f t="shared" si="188"/>
        <v/>
      </c>
      <c r="T751" s="153"/>
      <c r="U751" s="27"/>
      <c r="V751" s="27"/>
      <c r="W751" s="271"/>
      <c r="X751" s="27"/>
      <c r="Y751" s="279"/>
      <c r="Z751" s="275" t="str">
        <f t="shared" si="189"/>
        <v/>
      </c>
      <c r="AA751" s="276"/>
      <c r="AB751" s="276"/>
      <c r="AC751" s="276"/>
      <c r="AD751" s="276"/>
      <c r="AE751" s="276"/>
      <c r="AF751" s="277" t="str">
        <f t="shared" si="190"/>
        <v>NCX19J3</v>
      </c>
      <c r="AG751" s="277" t="str">
        <f t="shared" si="191"/>
        <v>NCX19J3</v>
      </c>
      <c r="AH751" s="277" t="str">
        <f t="shared" si="192"/>
        <v/>
      </c>
      <c r="AI751" s="277" t="str">
        <f t="shared" si="193"/>
        <v/>
      </c>
      <c r="AJ751" s="277" t="str">
        <f t="shared" si="194"/>
        <v/>
      </c>
      <c r="AK751" s="277" t="str">
        <f t="shared" si="195"/>
        <v/>
      </c>
      <c r="AL751" s="100"/>
      <c r="AT751" s="227" t="str">
        <f t="shared" si="196"/>
        <v/>
      </c>
      <c r="AU751" s="227" t="str">
        <f t="shared" si="197"/>
        <v/>
      </c>
      <c r="AW751" s="232">
        <f t="shared" si="198"/>
        <v>0</v>
      </c>
      <c r="AX751" s="232">
        <f t="shared" si="199"/>
        <v>0</v>
      </c>
      <c r="AY751" s="232">
        <f t="shared" si="200"/>
        <v>0</v>
      </c>
      <c r="AZ751" s="232">
        <f t="shared" si="201"/>
        <v>0</v>
      </c>
    </row>
    <row r="752" spans="1:52">
      <c r="A752" s="23" t="str">
        <f>C752&amp;"x"&amp;TEXT(COUNTIF(C$5:C751,C752)+1,0)</f>
        <v>x1</v>
      </c>
      <c r="B752" s="24" t="str">
        <f>D752&amp;"x"&amp;TEXT(COUNTIF(D$5:D751,D752)+1,0)</f>
        <v>x1</v>
      </c>
      <c r="C752" s="25"/>
      <c r="D752" s="25"/>
      <c r="E752" s="130"/>
      <c r="F752" s="25"/>
      <c r="G752" s="188"/>
      <c r="H752" s="188"/>
      <c r="I752" s="188"/>
      <c r="J752" s="156"/>
      <c r="K752" s="130"/>
      <c r="L752" s="26"/>
      <c r="M752" s="281" t="str">
        <f t="shared" si="186"/>
        <v>0</v>
      </c>
      <c r="N752" s="26"/>
      <c r="O752" s="186" t="str">
        <f t="shared" si="187"/>
        <v>0</v>
      </c>
      <c r="P752" s="26"/>
      <c r="Q752" s="26"/>
      <c r="R752" s="270"/>
      <c r="S752" s="282" t="str">
        <f t="shared" si="188"/>
        <v/>
      </c>
      <c r="T752" s="153"/>
      <c r="U752" s="27"/>
      <c r="V752" s="27"/>
      <c r="W752" s="271"/>
      <c r="X752" s="27"/>
      <c r="Y752" s="279"/>
      <c r="Z752" s="275" t="str">
        <f t="shared" si="189"/>
        <v/>
      </c>
      <c r="AA752" s="276"/>
      <c r="AB752" s="276"/>
      <c r="AC752" s="276"/>
      <c r="AD752" s="276"/>
      <c r="AE752" s="276"/>
      <c r="AF752" s="277" t="str">
        <f t="shared" si="190"/>
        <v>NCX19J3</v>
      </c>
      <c r="AG752" s="277" t="str">
        <f t="shared" si="191"/>
        <v>NCX19J3</v>
      </c>
      <c r="AH752" s="277" t="str">
        <f t="shared" si="192"/>
        <v/>
      </c>
      <c r="AI752" s="277" t="str">
        <f t="shared" si="193"/>
        <v/>
      </c>
      <c r="AJ752" s="277" t="str">
        <f t="shared" si="194"/>
        <v/>
      </c>
      <c r="AK752" s="277" t="str">
        <f t="shared" si="195"/>
        <v/>
      </c>
      <c r="AL752" s="100"/>
      <c r="AT752" s="227" t="str">
        <f t="shared" si="196"/>
        <v/>
      </c>
      <c r="AU752" s="227" t="str">
        <f t="shared" si="197"/>
        <v/>
      </c>
      <c r="AW752" s="232">
        <f t="shared" si="198"/>
        <v>0</v>
      </c>
      <c r="AX752" s="232">
        <f t="shared" si="199"/>
        <v>0</v>
      </c>
      <c r="AY752" s="232">
        <f t="shared" si="200"/>
        <v>0</v>
      </c>
      <c r="AZ752" s="232">
        <f t="shared" si="201"/>
        <v>0</v>
      </c>
    </row>
    <row r="753" spans="1:52">
      <c r="A753" s="23" t="str">
        <f>C753&amp;"x"&amp;TEXT(COUNTIF(C$5:C752,C753)+1,0)</f>
        <v>x1</v>
      </c>
      <c r="B753" s="24" t="str">
        <f>D753&amp;"x"&amp;TEXT(COUNTIF(D$5:D752,D753)+1,0)</f>
        <v>x1</v>
      </c>
      <c r="C753" s="25"/>
      <c r="D753" s="25"/>
      <c r="E753" s="130"/>
      <c r="F753" s="25"/>
      <c r="G753" s="188"/>
      <c r="H753" s="188"/>
      <c r="I753" s="188"/>
      <c r="J753" s="156"/>
      <c r="K753" s="130"/>
      <c r="L753" s="26"/>
      <c r="M753" s="281" t="str">
        <f t="shared" si="186"/>
        <v>0</v>
      </c>
      <c r="N753" s="26"/>
      <c r="O753" s="186" t="str">
        <f t="shared" si="187"/>
        <v>0</v>
      </c>
      <c r="P753" s="26"/>
      <c r="Q753" s="26"/>
      <c r="R753" s="270"/>
      <c r="S753" s="282" t="str">
        <f t="shared" si="188"/>
        <v/>
      </c>
      <c r="T753" s="153"/>
      <c r="U753" s="27"/>
      <c r="V753" s="27"/>
      <c r="W753" s="271"/>
      <c r="X753" s="27"/>
      <c r="Y753" s="279"/>
      <c r="Z753" s="275" t="str">
        <f t="shared" si="189"/>
        <v/>
      </c>
      <c r="AA753" s="276"/>
      <c r="AB753" s="276"/>
      <c r="AC753" s="276"/>
      <c r="AD753" s="276"/>
      <c r="AE753" s="276"/>
      <c r="AF753" s="277" t="str">
        <f t="shared" si="190"/>
        <v>NCX19J3</v>
      </c>
      <c r="AG753" s="277" t="str">
        <f t="shared" si="191"/>
        <v>NCX19J3</v>
      </c>
      <c r="AH753" s="277" t="str">
        <f t="shared" si="192"/>
        <v/>
      </c>
      <c r="AI753" s="277" t="str">
        <f t="shared" si="193"/>
        <v/>
      </c>
      <c r="AJ753" s="277" t="str">
        <f t="shared" si="194"/>
        <v/>
      </c>
      <c r="AK753" s="277" t="str">
        <f t="shared" si="195"/>
        <v/>
      </c>
      <c r="AL753" s="100"/>
      <c r="AT753" s="227" t="str">
        <f t="shared" si="196"/>
        <v/>
      </c>
      <c r="AU753" s="227" t="str">
        <f t="shared" si="197"/>
        <v/>
      </c>
      <c r="AW753" s="232">
        <f t="shared" si="198"/>
        <v>0</v>
      </c>
      <c r="AX753" s="232">
        <f t="shared" si="199"/>
        <v>0</v>
      </c>
      <c r="AY753" s="232">
        <f t="shared" si="200"/>
        <v>0</v>
      </c>
      <c r="AZ753" s="232">
        <f t="shared" si="201"/>
        <v>0</v>
      </c>
    </row>
    <row r="754" spans="1:52">
      <c r="A754" s="23" t="str">
        <f>C754&amp;"x"&amp;TEXT(COUNTIF(C$5:C753,C754)+1,0)</f>
        <v>x1</v>
      </c>
      <c r="B754" s="24" t="str">
        <f>D754&amp;"x"&amp;TEXT(COUNTIF(D$5:D753,D754)+1,0)</f>
        <v>x1</v>
      </c>
      <c r="C754" s="25"/>
      <c r="D754" s="25"/>
      <c r="E754" s="130"/>
      <c r="F754" s="25"/>
      <c r="G754" s="188"/>
      <c r="H754" s="188"/>
      <c r="I754" s="188"/>
      <c r="J754" s="156"/>
      <c r="K754" s="130"/>
      <c r="L754" s="26"/>
      <c r="M754" s="281" t="str">
        <f t="shared" si="186"/>
        <v>0</v>
      </c>
      <c r="N754" s="26"/>
      <c r="O754" s="186" t="str">
        <f t="shared" si="187"/>
        <v>0</v>
      </c>
      <c r="P754" s="26"/>
      <c r="Q754" s="26"/>
      <c r="R754" s="270"/>
      <c r="S754" s="282" t="str">
        <f t="shared" si="188"/>
        <v/>
      </c>
      <c r="T754" s="153"/>
      <c r="U754" s="27"/>
      <c r="V754" s="27"/>
      <c r="W754" s="271"/>
      <c r="X754" s="27"/>
      <c r="Y754" s="279"/>
      <c r="Z754" s="275" t="str">
        <f t="shared" si="189"/>
        <v/>
      </c>
      <c r="AA754" s="276"/>
      <c r="AB754" s="276"/>
      <c r="AC754" s="276"/>
      <c r="AD754" s="276"/>
      <c r="AE754" s="276"/>
      <c r="AF754" s="277" t="str">
        <f t="shared" si="190"/>
        <v>NCX19J3</v>
      </c>
      <c r="AG754" s="277" t="str">
        <f t="shared" si="191"/>
        <v>NCX19J3</v>
      </c>
      <c r="AH754" s="277" t="str">
        <f t="shared" si="192"/>
        <v/>
      </c>
      <c r="AI754" s="277" t="str">
        <f t="shared" si="193"/>
        <v/>
      </c>
      <c r="AJ754" s="277" t="str">
        <f t="shared" si="194"/>
        <v/>
      </c>
      <c r="AK754" s="277" t="str">
        <f t="shared" si="195"/>
        <v/>
      </c>
      <c r="AL754" s="100"/>
      <c r="AT754" s="227" t="str">
        <f t="shared" si="196"/>
        <v/>
      </c>
      <c r="AU754" s="227" t="str">
        <f t="shared" si="197"/>
        <v/>
      </c>
      <c r="AW754" s="232">
        <f t="shared" si="198"/>
        <v>0</v>
      </c>
      <c r="AX754" s="232">
        <f t="shared" si="199"/>
        <v>0</v>
      </c>
      <c r="AY754" s="232">
        <f t="shared" si="200"/>
        <v>0</v>
      </c>
      <c r="AZ754" s="232">
        <f t="shared" si="201"/>
        <v>0</v>
      </c>
    </row>
    <row r="755" spans="1:52">
      <c r="A755" s="23" t="str">
        <f>C755&amp;"x"&amp;TEXT(COUNTIF(C$5:C754,C755)+1,0)</f>
        <v>x1</v>
      </c>
      <c r="B755" s="24" t="str">
        <f>D755&amp;"x"&amp;TEXT(COUNTIF(D$5:D754,D755)+1,0)</f>
        <v>x1</v>
      </c>
      <c r="C755" s="25"/>
      <c r="D755" s="25"/>
      <c r="E755" s="130"/>
      <c r="F755" s="25"/>
      <c r="G755" s="188"/>
      <c r="H755" s="188"/>
      <c r="I755" s="188"/>
      <c r="J755" s="156"/>
      <c r="K755" s="130"/>
      <c r="L755" s="26"/>
      <c r="M755" s="281" t="str">
        <f t="shared" si="186"/>
        <v>0</v>
      </c>
      <c r="N755" s="26"/>
      <c r="O755" s="186" t="str">
        <f t="shared" si="187"/>
        <v>0</v>
      </c>
      <c r="P755" s="26"/>
      <c r="Q755" s="26"/>
      <c r="R755" s="270"/>
      <c r="S755" s="282" t="str">
        <f t="shared" si="188"/>
        <v/>
      </c>
      <c r="T755" s="153"/>
      <c r="U755" s="27"/>
      <c r="V755" s="27"/>
      <c r="W755" s="271"/>
      <c r="X755" s="27"/>
      <c r="Y755" s="279"/>
      <c r="Z755" s="275" t="str">
        <f t="shared" si="189"/>
        <v/>
      </c>
      <c r="AA755" s="276"/>
      <c r="AB755" s="276"/>
      <c r="AC755" s="276"/>
      <c r="AD755" s="276"/>
      <c r="AE755" s="276"/>
      <c r="AF755" s="277" t="str">
        <f t="shared" si="190"/>
        <v>NCX19J3</v>
      </c>
      <c r="AG755" s="277" t="str">
        <f t="shared" si="191"/>
        <v>NCX19J3</v>
      </c>
      <c r="AH755" s="277" t="str">
        <f t="shared" si="192"/>
        <v/>
      </c>
      <c r="AI755" s="277" t="str">
        <f t="shared" si="193"/>
        <v/>
      </c>
      <c r="AJ755" s="277" t="str">
        <f t="shared" si="194"/>
        <v/>
      </c>
      <c r="AK755" s="277" t="str">
        <f t="shared" si="195"/>
        <v/>
      </c>
      <c r="AL755" s="100"/>
      <c r="AT755" s="227" t="str">
        <f t="shared" si="196"/>
        <v/>
      </c>
      <c r="AU755" s="227" t="str">
        <f t="shared" si="197"/>
        <v/>
      </c>
      <c r="AW755" s="232">
        <f t="shared" si="198"/>
        <v>0</v>
      </c>
      <c r="AX755" s="232">
        <f t="shared" si="199"/>
        <v>0</v>
      </c>
      <c r="AY755" s="232">
        <f t="shared" si="200"/>
        <v>0</v>
      </c>
      <c r="AZ755" s="232">
        <f t="shared" si="201"/>
        <v>0</v>
      </c>
    </row>
    <row r="756" spans="1:52">
      <c r="A756" s="23" t="str">
        <f>C756&amp;"x"&amp;TEXT(COUNTIF(C$5:C755,C756)+1,0)</f>
        <v>x1</v>
      </c>
      <c r="B756" s="24" t="str">
        <f>D756&amp;"x"&amp;TEXT(COUNTIF(D$5:D755,D756)+1,0)</f>
        <v>x1</v>
      </c>
      <c r="C756" s="25"/>
      <c r="D756" s="25"/>
      <c r="E756" s="130"/>
      <c r="F756" s="25"/>
      <c r="G756" s="188"/>
      <c r="H756" s="188"/>
      <c r="I756" s="188"/>
      <c r="J756" s="156"/>
      <c r="K756" s="130"/>
      <c r="L756" s="26"/>
      <c r="M756" s="281" t="str">
        <f t="shared" si="186"/>
        <v>0</v>
      </c>
      <c r="N756" s="26"/>
      <c r="O756" s="186" t="str">
        <f t="shared" si="187"/>
        <v>0</v>
      </c>
      <c r="P756" s="26"/>
      <c r="Q756" s="26"/>
      <c r="R756" s="270"/>
      <c r="S756" s="282" t="str">
        <f t="shared" si="188"/>
        <v/>
      </c>
      <c r="T756" s="153"/>
      <c r="U756" s="27"/>
      <c r="V756" s="27"/>
      <c r="W756" s="271"/>
      <c r="X756" s="27"/>
      <c r="Y756" s="279"/>
      <c r="Z756" s="275" t="str">
        <f t="shared" si="189"/>
        <v/>
      </c>
      <c r="AA756" s="276"/>
      <c r="AB756" s="276"/>
      <c r="AC756" s="276"/>
      <c r="AD756" s="276"/>
      <c r="AE756" s="276"/>
      <c r="AF756" s="277" t="str">
        <f t="shared" si="190"/>
        <v>NCX19J3</v>
      </c>
      <c r="AG756" s="277" t="str">
        <f t="shared" si="191"/>
        <v>NCX19J3</v>
      </c>
      <c r="AH756" s="277" t="str">
        <f t="shared" si="192"/>
        <v/>
      </c>
      <c r="AI756" s="277" t="str">
        <f t="shared" si="193"/>
        <v/>
      </c>
      <c r="AJ756" s="277" t="str">
        <f t="shared" si="194"/>
        <v/>
      </c>
      <c r="AK756" s="277" t="str">
        <f t="shared" si="195"/>
        <v/>
      </c>
      <c r="AL756" s="100"/>
      <c r="AT756" s="227" t="str">
        <f t="shared" si="196"/>
        <v/>
      </c>
      <c r="AU756" s="227" t="str">
        <f t="shared" si="197"/>
        <v/>
      </c>
      <c r="AW756" s="232">
        <f t="shared" si="198"/>
        <v>0</v>
      </c>
      <c r="AX756" s="232">
        <f t="shared" si="199"/>
        <v>0</v>
      </c>
      <c r="AY756" s="232">
        <f t="shared" si="200"/>
        <v>0</v>
      </c>
      <c r="AZ756" s="232">
        <f t="shared" si="201"/>
        <v>0</v>
      </c>
    </row>
    <row r="757" spans="1:52">
      <c r="A757" s="23" t="str">
        <f>C757&amp;"x"&amp;TEXT(COUNTIF(C$5:C756,C757)+1,0)</f>
        <v>x1</v>
      </c>
      <c r="B757" s="24" t="str">
        <f>D757&amp;"x"&amp;TEXT(COUNTIF(D$5:D756,D757)+1,0)</f>
        <v>x1</v>
      </c>
      <c r="C757" s="25"/>
      <c r="D757" s="25"/>
      <c r="E757" s="130"/>
      <c r="F757" s="25"/>
      <c r="G757" s="188"/>
      <c r="H757" s="188"/>
      <c r="I757" s="188"/>
      <c r="J757" s="156"/>
      <c r="K757" s="130"/>
      <c r="L757" s="26"/>
      <c r="M757" s="281" t="str">
        <f t="shared" si="186"/>
        <v>0</v>
      </c>
      <c r="N757" s="26"/>
      <c r="O757" s="186" t="str">
        <f t="shared" si="187"/>
        <v>0</v>
      </c>
      <c r="P757" s="26"/>
      <c r="Q757" s="26"/>
      <c r="R757" s="270"/>
      <c r="S757" s="282" t="str">
        <f t="shared" si="188"/>
        <v/>
      </c>
      <c r="T757" s="153"/>
      <c r="U757" s="27"/>
      <c r="V757" s="27"/>
      <c r="W757" s="271"/>
      <c r="X757" s="27"/>
      <c r="Y757" s="279"/>
      <c r="Z757" s="275" t="str">
        <f t="shared" si="189"/>
        <v/>
      </c>
      <c r="AA757" s="276"/>
      <c r="AB757" s="276"/>
      <c r="AC757" s="276"/>
      <c r="AD757" s="276"/>
      <c r="AE757" s="276"/>
      <c r="AF757" s="277" t="str">
        <f t="shared" si="190"/>
        <v>NCX19J3</v>
      </c>
      <c r="AG757" s="277" t="str">
        <f t="shared" si="191"/>
        <v>NCX19J3</v>
      </c>
      <c r="AH757" s="277" t="str">
        <f t="shared" si="192"/>
        <v/>
      </c>
      <c r="AI757" s="277" t="str">
        <f t="shared" si="193"/>
        <v/>
      </c>
      <c r="AJ757" s="277" t="str">
        <f t="shared" si="194"/>
        <v/>
      </c>
      <c r="AK757" s="277" t="str">
        <f t="shared" si="195"/>
        <v/>
      </c>
      <c r="AL757" s="100"/>
      <c r="AT757" s="227" t="str">
        <f t="shared" si="196"/>
        <v/>
      </c>
      <c r="AU757" s="227" t="str">
        <f t="shared" si="197"/>
        <v/>
      </c>
      <c r="AW757" s="232">
        <f t="shared" si="198"/>
        <v>0</v>
      </c>
      <c r="AX757" s="232">
        <f t="shared" si="199"/>
        <v>0</v>
      </c>
      <c r="AY757" s="232">
        <f t="shared" si="200"/>
        <v>0</v>
      </c>
      <c r="AZ757" s="232">
        <f t="shared" si="201"/>
        <v>0</v>
      </c>
    </row>
    <row r="758" spans="1:52">
      <c r="A758" s="23" t="str">
        <f>C758&amp;"x"&amp;TEXT(COUNTIF(C$5:C757,C758)+1,0)</f>
        <v>x1</v>
      </c>
      <c r="B758" s="24" t="str">
        <f>D758&amp;"x"&amp;TEXT(COUNTIF(D$5:D757,D758)+1,0)</f>
        <v>x1</v>
      </c>
      <c r="C758" s="25"/>
      <c r="D758" s="25"/>
      <c r="E758" s="130"/>
      <c r="F758" s="25"/>
      <c r="G758" s="188"/>
      <c r="H758" s="188"/>
      <c r="I758" s="188"/>
      <c r="J758" s="156"/>
      <c r="K758" s="130"/>
      <c r="L758" s="26"/>
      <c r="M758" s="281" t="str">
        <f t="shared" si="186"/>
        <v>0</v>
      </c>
      <c r="N758" s="26"/>
      <c r="O758" s="186" t="str">
        <f t="shared" si="187"/>
        <v>0</v>
      </c>
      <c r="P758" s="26"/>
      <c r="Q758" s="26"/>
      <c r="R758" s="270"/>
      <c r="S758" s="282" t="str">
        <f t="shared" si="188"/>
        <v/>
      </c>
      <c r="T758" s="153"/>
      <c r="U758" s="27"/>
      <c r="V758" s="27"/>
      <c r="W758" s="271"/>
      <c r="X758" s="27"/>
      <c r="Y758" s="279"/>
      <c r="Z758" s="275" t="str">
        <f t="shared" si="189"/>
        <v/>
      </c>
      <c r="AA758" s="276"/>
      <c r="AB758" s="276"/>
      <c r="AC758" s="276"/>
      <c r="AD758" s="276"/>
      <c r="AE758" s="276"/>
      <c r="AF758" s="277" t="str">
        <f t="shared" si="190"/>
        <v>NCX19J3</v>
      </c>
      <c r="AG758" s="277" t="str">
        <f t="shared" si="191"/>
        <v>NCX19J3</v>
      </c>
      <c r="AH758" s="277" t="str">
        <f t="shared" si="192"/>
        <v/>
      </c>
      <c r="AI758" s="277" t="str">
        <f t="shared" si="193"/>
        <v/>
      </c>
      <c r="AJ758" s="277" t="str">
        <f t="shared" si="194"/>
        <v/>
      </c>
      <c r="AK758" s="277" t="str">
        <f t="shared" si="195"/>
        <v/>
      </c>
      <c r="AL758" s="100"/>
      <c r="AT758" s="227" t="str">
        <f t="shared" si="196"/>
        <v/>
      </c>
      <c r="AU758" s="227" t="str">
        <f t="shared" si="197"/>
        <v/>
      </c>
      <c r="AW758" s="232">
        <f t="shared" si="198"/>
        <v>0</v>
      </c>
      <c r="AX758" s="232">
        <f t="shared" si="199"/>
        <v>0</v>
      </c>
      <c r="AY758" s="232">
        <f t="shared" si="200"/>
        <v>0</v>
      </c>
      <c r="AZ758" s="232">
        <f t="shared" si="201"/>
        <v>0</v>
      </c>
    </row>
    <row r="759" spans="1:52">
      <c r="A759" s="23" t="str">
        <f>C759&amp;"x"&amp;TEXT(COUNTIF(C$5:C758,C759)+1,0)</f>
        <v>x1</v>
      </c>
      <c r="B759" s="24" t="str">
        <f>D759&amp;"x"&amp;TEXT(COUNTIF(D$5:D758,D759)+1,0)</f>
        <v>x1</v>
      </c>
      <c r="C759" s="25"/>
      <c r="D759" s="25"/>
      <c r="E759" s="130"/>
      <c r="F759" s="25"/>
      <c r="G759" s="188"/>
      <c r="H759" s="188"/>
      <c r="I759" s="188"/>
      <c r="J759" s="156"/>
      <c r="K759" s="130"/>
      <c r="L759" s="26"/>
      <c r="M759" s="281" t="str">
        <f t="shared" si="186"/>
        <v>0</v>
      </c>
      <c r="N759" s="26"/>
      <c r="O759" s="186" t="str">
        <f t="shared" si="187"/>
        <v>0</v>
      </c>
      <c r="P759" s="26"/>
      <c r="Q759" s="26"/>
      <c r="R759" s="270"/>
      <c r="S759" s="282" t="str">
        <f t="shared" si="188"/>
        <v/>
      </c>
      <c r="T759" s="153"/>
      <c r="U759" s="27"/>
      <c r="V759" s="27"/>
      <c r="W759" s="271"/>
      <c r="X759" s="27"/>
      <c r="Y759" s="279"/>
      <c r="Z759" s="275" t="str">
        <f t="shared" si="189"/>
        <v/>
      </c>
      <c r="AA759" s="276"/>
      <c r="AB759" s="276"/>
      <c r="AC759" s="276"/>
      <c r="AD759" s="276"/>
      <c r="AE759" s="276"/>
      <c r="AF759" s="277" t="str">
        <f t="shared" si="190"/>
        <v>NCX19J3</v>
      </c>
      <c r="AG759" s="277" t="str">
        <f t="shared" si="191"/>
        <v>NCX19J3</v>
      </c>
      <c r="AH759" s="277" t="str">
        <f t="shared" si="192"/>
        <v/>
      </c>
      <c r="AI759" s="277" t="str">
        <f t="shared" si="193"/>
        <v/>
      </c>
      <c r="AJ759" s="277" t="str">
        <f t="shared" si="194"/>
        <v/>
      </c>
      <c r="AK759" s="277" t="str">
        <f t="shared" si="195"/>
        <v/>
      </c>
      <c r="AL759" s="100"/>
      <c r="AT759" s="227" t="str">
        <f t="shared" si="196"/>
        <v/>
      </c>
      <c r="AU759" s="227" t="str">
        <f t="shared" si="197"/>
        <v/>
      </c>
      <c r="AW759" s="232">
        <f t="shared" si="198"/>
        <v>0</v>
      </c>
      <c r="AX759" s="232">
        <f t="shared" si="199"/>
        <v>0</v>
      </c>
      <c r="AY759" s="232">
        <f t="shared" si="200"/>
        <v>0</v>
      </c>
      <c r="AZ759" s="232">
        <f t="shared" si="201"/>
        <v>0</v>
      </c>
    </row>
    <row r="760" spans="1:52">
      <c r="A760" s="23" t="str">
        <f>C760&amp;"x"&amp;TEXT(COUNTIF(C$5:C759,C760)+1,0)</f>
        <v>x1</v>
      </c>
      <c r="B760" s="24" t="str">
        <f>D760&amp;"x"&amp;TEXT(COUNTIF(D$5:D759,D760)+1,0)</f>
        <v>x1</v>
      </c>
      <c r="C760" s="25"/>
      <c r="D760" s="25"/>
      <c r="E760" s="130"/>
      <c r="F760" s="25"/>
      <c r="G760" s="188"/>
      <c r="H760" s="188"/>
      <c r="I760" s="188"/>
      <c r="J760" s="156"/>
      <c r="K760" s="130"/>
      <c r="L760" s="26"/>
      <c r="M760" s="281" t="str">
        <f t="shared" si="186"/>
        <v>0</v>
      </c>
      <c r="N760" s="26"/>
      <c r="O760" s="186" t="str">
        <f t="shared" si="187"/>
        <v>0</v>
      </c>
      <c r="P760" s="26"/>
      <c r="Q760" s="26"/>
      <c r="R760" s="270"/>
      <c r="S760" s="282" t="str">
        <f t="shared" si="188"/>
        <v/>
      </c>
      <c r="T760" s="153"/>
      <c r="U760" s="27"/>
      <c r="V760" s="27"/>
      <c r="W760" s="271"/>
      <c r="X760" s="27"/>
      <c r="Y760" s="279"/>
      <c r="Z760" s="275" t="str">
        <f t="shared" si="189"/>
        <v/>
      </c>
      <c r="AA760" s="276"/>
      <c r="AB760" s="276"/>
      <c r="AC760" s="276"/>
      <c r="AD760" s="276"/>
      <c r="AE760" s="276"/>
      <c r="AF760" s="277" t="str">
        <f t="shared" si="190"/>
        <v>NCX19J3</v>
      </c>
      <c r="AG760" s="277" t="str">
        <f t="shared" si="191"/>
        <v>NCX19J3</v>
      </c>
      <c r="AH760" s="277" t="str">
        <f t="shared" si="192"/>
        <v/>
      </c>
      <c r="AI760" s="277" t="str">
        <f t="shared" si="193"/>
        <v/>
      </c>
      <c r="AJ760" s="277" t="str">
        <f t="shared" si="194"/>
        <v/>
      </c>
      <c r="AK760" s="277" t="str">
        <f t="shared" si="195"/>
        <v/>
      </c>
      <c r="AL760" s="100"/>
      <c r="AT760" s="227" t="str">
        <f t="shared" si="196"/>
        <v/>
      </c>
      <c r="AU760" s="227" t="str">
        <f t="shared" si="197"/>
        <v/>
      </c>
      <c r="AW760" s="232">
        <f t="shared" si="198"/>
        <v>0</v>
      </c>
      <c r="AX760" s="232">
        <f t="shared" si="199"/>
        <v>0</v>
      </c>
      <c r="AY760" s="232">
        <f t="shared" si="200"/>
        <v>0</v>
      </c>
      <c r="AZ760" s="232">
        <f t="shared" si="201"/>
        <v>0</v>
      </c>
    </row>
    <row r="761" spans="1:52">
      <c r="A761" s="23" t="str">
        <f>C761&amp;"x"&amp;TEXT(COUNTIF(C$5:C760,C761)+1,0)</f>
        <v>x1</v>
      </c>
      <c r="B761" s="24" t="str">
        <f>D761&amp;"x"&amp;TEXT(COUNTIF(D$5:D760,D761)+1,0)</f>
        <v>x1</v>
      </c>
      <c r="C761" s="25"/>
      <c r="D761" s="25"/>
      <c r="E761" s="130"/>
      <c r="F761" s="25"/>
      <c r="G761" s="188"/>
      <c r="H761" s="188"/>
      <c r="I761" s="188"/>
      <c r="J761" s="156"/>
      <c r="K761" s="130"/>
      <c r="L761" s="26"/>
      <c r="M761" s="281" t="str">
        <f t="shared" si="186"/>
        <v>0</v>
      </c>
      <c r="N761" s="26"/>
      <c r="O761" s="186" t="str">
        <f t="shared" si="187"/>
        <v>0</v>
      </c>
      <c r="P761" s="26"/>
      <c r="Q761" s="26"/>
      <c r="R761" s="270"/>
      <c r="S761" s="282" t="str">
        <f t="shared" si="188"/>
        <v/>
      </c>
      <c r="T761" s="153"/>
      <c r="U761" s="27"/>
      <c r="V761" s="27"/>
      <c r="W761" s="271"/>
      <c r="X761" s="27"/>
      <c r="Y761" s="279"/>
      <c r="Z761" s="275" t="str">
        <f t="shared" si="189"/>
        <v/>
      </c>
      <c r="AA761" s="276"/>
      <c r="AB761" s="276"/>
      <c r="AC761" s="276"/>
      <c r="AD761" s="276"/>
      <c r="AE761" s="276"/>
      <c r="AF761" s="277" t="str">
        <f t="shared" si="190"/>
        <v>NCX19J3</v>
      </c>
      <c r="AG761" s="277" t="str">
        <f t="shared" si="191"/>
        <v>NCX19J3</v>
      </c>
      <c r="AH761" s="277" t="str">
        <f t="shared" si="192"/>
        <v/>
      </c>
      <c r="AI761" s="277" t="str">
        <f t="shared" si="193"/>
        <v/>
      </c>
      <c r="AJ761" s="277" t="str">
        <f t="shared" si="194"/>
        <v/>
      </c>
      <c r="AK761" s="277" t="str">
        <f t="shared" si="195"/>
        <v/>
      </c>
      <c r="AL761" s="100"/>
      <c r="AT761" s="227" t="str">
        <f t="shared" si="196"/>
        <v/>
      </c>
      <c r="AU761" s="227" t="str">
        <f t="shared" si="197"/>
        <v/>
      </c>
      <c r="AW761" s="232">
        <f t="shared" si="198"/>
        <v>0</v>
      </c>
      <c r="AX761" s="232">
        <f t="shared" si="199"/>
        <v>0</v>
      </c>
      <c r="AY761" s="232">
        <f t="shared" si="200"/>
        <v>0</v>
      </c>
      <c r="AZ761" s="232">
        <f t="shared" si="201"/>
        <v>0</v>
      </c>
    </row>
    <row r="762" spans="1:52">
      <c r="A762" s="23" t="str">
        <f>C762&amp;"x"&amp;TEXT(COUNTIF(C$5:C761,C762)+1,0)</f>
        <v>x1</v>
      </c>
      <c r="B762" s="24" t="str">
        <f>D762&amp;"x"&amp;TEXT(COUNTIF(D$5:D761,D762)+1,0)</f>
        <v>x1</v>
      </c>
      <c r="C762" s="25"/>
      <c r="D762" s="25"/>
      <c r="E762" s="130"/>
      <c r="F762" s="25"/>
      <c r="G762" s="188"/>
      <c r="H762" s="188"/>
      <c r="I762" s="188"/>
      <c r="J762" s="156"/>
      <c r="K762" s="130"/>
      <c r="L762" s="26"/>
      <c r="M762" s="281" t="str">
        <f t="shared" si="186"/>
        <v>0</v>
      </c>
      <c r="N762" s="26"/>
      <c r="O762" s="186" t="str">
        <f t="shared" si="187"/>
        <v>0</v>
      </c>
      <c r="P762" s="26"/>
      <c r="Q762" s="26"/>
      <c r="R762" s="270"/>
      <c r="S762" s="282" t="str">
        <f t="shared" si="188"/>
        <v/>
      </c>
      <c r="T762" s="153"/>
      <c r="U762" s="27"/>
      <c r="V762" s="27"/>
      <c r="W762" s="271"/>
      <c r="X762" s="27"/>
      <c r="Y762" s="279"/>
      <c r="Z762" s="275" t="str">
        <f t="shared" si="189"/>
        <v/>
      </c>
      <c r="AA762" s="276"/>
      <c r="AB762" s="276"/>
      <c r="AC762" s="276"/>
      <c r="AD762" s="276"/>
      <c r="AE762" s="276"/>
      <c r="AF762" s="277" t="str">
        <f t="shared" si="190"/>
        <v>NCX19J3</v>
      </c>
      <c r="AG762" s="277" t="str">
        <f t="shared" si="191"/>
        <v>NCX19J3</v>
      </c>
      <c r="AH762" s="277" t="str">
        <f t="shared" si="192"/>
        <v/>
      </c>
      <c r="AI762" s="277" t="str">
        <f t="shared" si="193"/>
        <v/>
      </c>
      <c r="AJ762" s="277" t="str">
        <f t="shared" si="194"/>
        <v/>
      </c>
      <c r="AK762" s="277" t="str">
        <f t="shared" si="195"/>
        <v/>
      </c>
      <c r="AL762" s="100"/>
      <c r="AT762" s="227" t="str">
        <f t="shared" si="196"/>
        <v/>
      </c>
      <c r="AU762" s="227" t="str">
        <f t="shared" si="197"/>
        <v/>
      </c>
      <c r="AW762" s="232">
        <f t="shared" si="198"/>
        <v>0</v>
      </c>
      <c r="AX762" s="232">
        <f t="shared" si="199"/>
        <v>0</v>
      </c>
      <c r="AY762" s="232">
        <f t="shared" si="200"/>
        <v>0</v>
      </c>
      <c r="AZ762" s="232">
        <f t="shared" si="201"/>
        <v>0</v>
      </c>
    </row>
    <row r="763" spans="1:52">
      <c r="A763" s="23" t="str">
        <f>C763&amp;"x"&amp;TEXT(COUNTIF(C$5:C762,C763)+1,0)</f>
        <v>x1</v>
      </c>
      <c r="B763" s="24" t="str">
        <f>D763&amp;"x"&amp;TEXT(COUNTIF(D$5:D762,D763)+1,0)</f>
        <v>x1</v>
      </c>
      <c r="C763" s="25"/>
      <c r="D763" s="25"/>
      <c r="E763" s="130"/>
      <c r="F763" s="25"/>
      <c r="G763" s="188"/>
      <c r="H763" s="188"/>
      <c r="I763" s="188"/>
      <c r="J763" s="156"/>
      <c r="K763" s="130"/>
      <c r="L763" s="26"/>
      <c r="M763" s="281" t="str">
        <f t="shared" si="186"/>
        <v>0</v>
      </c>
      <c r="N763" s="26"/>
      <c r="O763" s="186" t="str">
        <f t="shared" si="187"/>
        <v>0</v>
      </c>
      <c r="P763" s="26"/>
      <c r="Q763" s="26"/>
      <c r="R763" s="270"/>
      <c r="S763" s="282" t="str">
        <f t="shared" si="188"/>
        <v/>
      </c>
      <c r="T763" s="153"/>
      <c r="U763" s="27"/>
      <c r="V763" s="27"/>
      <c r="W763" s="271"/>
      <c r="X763" s="27"/>
      <c r="Y763" s="279"/>
      <c r="Z763" s="275" t="str">
        <f t="shared" si="189"/>
        <v/>
      </c>
      <c r="AA763" s="276"/>
      <c r="AB763" s="276"/>
      <c r="AC763" s="276"/>
      <c r="AD763" s="276"/>
      <c r="AE763" s="276"/>
      <c r="AF763" s="277" t="str">
        <f t="shared" si="190"/>
        <v>NCX19J3</v>
      </c>
      <c r="AG763" s="277" t="str">
        <f t="shared" si="191"/>
        <v>NCX19J3</v>
      </c>
      <c r="AH763" s="277" t="str">
        <f t="shared" si="192"/>
        <v/>
      </c>
      <c r="AI763" s="277" t="str">
        <f t="shared" si="193"/>
        <v/>
      </c>
      <c r="AJ763" s="277" t="str">
        <f t="shared" si="194"/>
        <v/>
      </c>
      <c r="AK763" s="277" t="str">
        <f t="shared" si="195"/>
        <v/>
      </c>
      <c r="AL763" s="100"/>
      <c r="AT763" s="227" t="str">
        <f t="shared" si="196"/>
        <v/>
      </c>
      <c r="AU763" s="227" t="str">
        <f t="shared" si="197"/>
        <v/>
      </c>
      <c r="AW763" s="232">
        <f t="shared" si="198"/>
        <v>0</v>
      </c>
      <c r="AX763" s="232">
        <f t="shared" si="199"/>
        <v>0</v>
      </c>
      <c r="AY763" s="232">
        <f t="shared" si="200"/>
        <v>0</v>
      </c>
      <c r="AZ763" s="232">
        <f t="shared" si="201"/>
        <v>0</v>
      </c>
    </row>
    <row r="764" spans="1:52">
      <c r="A764" s="23" t="str">
        <f>C764&amp;"x"&amp;TEXT(COUNTIF(C$5:C763,C764)+1,0)</f>
        <v>x1</v>
      </c>
      <c r="B764" s="24" t="str">
        <f>D764&amp;"x"&amp;TEXT(COUNTIF(D$5:D763,D764)+1,0)</f>
        <v>x1</v>
      </c>
      <c r="C764" s="25"/>
      <c r="D764" s="25"/>
      <c r="E764" s="130"/>
      <c r="F764" s="25"/>
      <c r="G764" s="188"/>
      <c r="H764" s="188"/>
      <c r="I764" s="188"/>
      <c r="J764" s="156"/>
      <c r="K764" s="130"/>
      <c r="L764" s="26"/>
      <c r="M764" s="281" t="str">
        <f t="shared" si="186"/>
        <v>0</v>
      </c>
      <c r="N764" s="26"/>
      <c r="O764" s="186" t="str">
        <f t="shared" si="187"/>
        <v>0</v>
      </c>
      <c r="P764" s="26"/>
      <c r="Q764" s="26"/>
      <c r="R764" s="270"/>
      <c r="S764" s="282" t="str">
        <f t="shared" si="188"/>
        <v/>
      </c>
      <c r="T764" s="153"/>
      <c r="U764" s="27"/>
      <c r="V764" s="27"/>
      <c r="W764" s="271"/>
      <c r="X764" s="27"/>
      <c r="Y764" s="279"/>
      <c r="Z764" s="275" t="str">
        <f t="shared" si="189"/>
        <v/>
      </c>
      <c r="AA764" s="276"/>
      <c r="AB764" s="276"/>
      <c r="AC764" s="276"/>
      <c r="AD764" s="276"/>
      <c r="AE764" s="276"/>
      <c r="AF764" s="277" t="str">
        <f t="shared" si="190"/>
        <v>NCX19J3</v>
      </c>
      <c r="AG764" s="277" t="str">
        <f t="shared" si="191"/>
        <v>NCX19J3</v>
      </c>
      <c r="AH764" s="277" t="str">
        <f t="shared" si="192"/>
        <v/>
      </c>
      <c r="AI764" s="277" t="str">
        <f t="shared" si="193"/>
        <v/>
      </c>
      <c r="AJ764" s="277" t="str">
        <f t="shared" si="194"/>
        <v/>
      </c>
      <c r="AK764" s="277" t="str">
        <f t="shared" si="195"/>
        <v/>
      </c>
      <c r="AL764" s="100"/>
      <c r="AT764" s="227" t="str">
        <f t="shared" si="196"/>
        <v/>
      </c>
      <c r="AU764" s="227" t="str">
        <f t="shared" si="197"/>
        <v/>
      </c>
      <c r="AW764" s="232">
        <f t="shared" si="198"/>
        <v>0</v>
      </c>
      <c r="AX764" s="232">
        <f t="shared" si="199"/>
        <v>0</v>
      </c>
      <c r="AY764" s="232">
        <f t="shared" si="200"/>
        <v>0</v>
      </c>
      <c r="AZ764" s="232">
        <f t="shared" si="201"/>
        <v>0</v>
      </c>
    </row>
    <row r="765" spans="1:52">
      <c r="A765" s="23" t="str">
        <f>C765&amp;"x"&amp;TEXT(COUNTIF(C$5:C764,C765)+1,0)</f>
        <v>x1</v>
      </c>
      <c r="B765" s="24" t="str">
        <f>D765&amp;"x"&amp;TEXT(COUNTIF(D$5:D764,D765)+1,0)</f>
        <v>x1</v>
      </c>
      <c r="C765" s="25"/>
      <c r="D765" s="25"/>
      <c r="E765" s="130"/>
      <c r="F765" s="25"/>
      <c r="G765" s="188"/>
      <c r="H765" s="188"/>
      <c r="I765" s="188"/>
      <c r="J765" s="156"/>
      <c r="K765" s="130"/>
      <c r="L765" s="26"/>
      <c r="M765" s="281" t="str">
        <f t="shared" si="186"/>
        <v>0</v>
      </c>
      <c r="N765" s="26"/>
      <c r="O765" s="186" t="str">
        <f t="shared" si="187"/>
        <v>0</v>
      </c>
      <c r="P765" s="26"/>
      <c r="Q765" s="26"/>
      <c r="R765" s="270"/>
      <c r="S765" s="282" t="str">
        <f t="shared" si="188"/>
        <v/>
      </c>
      <c r="T765" s="153"/>
      <c r="U765" s="27"/>
      <c r="V765" s="27"/>
      <c r="W765" s="271"/>
      <c r="X765" s="27"/>
      <c r="Y765" s="279"/>
      <c r="Z765" s="275" t="str">
        <f t="shared" si="189"/>
        <v/>
      </c>
      <c r="AA765" s="276"/>
      <c r="AB765" s="276"/>
      <c r="AC765" s="276"/>
      <c r="AD765" s="276"/>
      <c r="AE765" s="276"/>
      <c r="AF765" s="277" t="str">
        <f t="shared" si="190"/>
        <v>NCX19J3</v>
      </c>
      <c r="AG765" s="277" t="str">
        <f t="shared" si="191"/>
        <v>NCX19J3</v>
      </c>
      <c r="AH765" s="277" t="str">
        <f t="shared" si="192"/>
        <v/>
      </c>
      <c r="AI765" s="277" t="str">
        <f t="shared" si="193"/>
        <v/>
      </c>
      <c r="AJ765" s="277" t="str">
        <f t="shared" si="194"/>
        <v/>
      </c>
      <c r="AK765" s="277" t="str">
        <f t="shared" si="195"/>
        <v/>
      </c>
      <c r="AL765" s="100"/>
      <c r="AT765" s="227" t="str">
        <f t="shared" si="196"/>
        <v/>
      </c>
      <c r="AU765" s="227" t="str">
        <f t="shared" si="197"/>
        <v/>
      </c>
      <c r="AW765" s="232">
        <f t="shared" si="198"/>
        <v>0</v>
      </c>
      <c r="AX765" s="232">
        <f t="shared" si="199"/>
        <v>0</v>
      </c>
      <c r="AY765" s="232">
        <f t="shared" si="200"/>
        <v>0</v>
      </c>
      <c r="AZ765" s="232">
        <f t="shared" si="201"/>
        <v>0</v>
      </c>
    </row>
    <row r="766" spans="1:52">
      <c r="A766" s="23" t="str">
        <f>C766&amp;"x"&amp;TEXT(COUNTIF(C$5:C765,C766)+1,0)</f>
        <v>x1</v>
      </c>
      <c r="B766" s="24" t="str">
        <f>D766&amp;"x"&amp;TEXT(COUNTIF(D$5:D765,D766)+1,0)</f>
        <v>x1</v>
      </c>
      <c r="C766" s="25"/>
      <c r="D766" s="25"/>
      <c r="E766" s="130"/>
      <c r="F766" s="25"/>
      <c r="G766" s="188"/>
      <c r="H766" s="188"/>
      <c r="I766" s="188"/>
      <c r="J766" s="156"/>
      <c r="K766" s="130"/>
      <c r="L766" s="26"/>
      <c r="M766" s="281" t="str">
        <f t="shared" si="186"/>
        <v>0</v>
      </c>
      <c r="N766" s="26"/>
      <c r="O766" s="186" t="str">
        <f t="shared" si="187"/>
        <v>0</v>
      </c>
      <c r="P766" s="26"/>
      <c r="Q766" s="26"/>
      <c r="R766" s="270"/>
      <c r="S766" s="282" t="str">
        <f t="shared" si="188"/>
        <v/>
      </c>
      <c r="T766" s="153"/>
      <c r="U766" s="27"/>
      <c r="V766" s="27"/>
      <c r="W766" s="271"/>
      <c r="X766" s="27"/>
      <c r="Y766" s="279"/>
      <c r="Z766" s="275" t="str">
        <f t="shared" si="189"/>
        <v/>
      </c>
      <c r="AA766" s="276"/>
      <c r="AB766" s="276"/>
      <c r="AC766" s="276"/>
      <c r="AD766" s="276"/>
      <c r="AE766" s="276"/>
      <c r="AF766" s="277" t="str">
        <f t="shared" si="190"/>
        <v>NCX19J3</v>
      </c>
      <c r="AG766" s="277" t="str">
        <f t="shared" si="191"/>
        <v>NCX19J3</v>
      </c>
      <c r="AH766" s="277" t="str">
        <f t="shared" si="192"/>
        <v/>
      </c>
      <c r="AI766" s="277" t="str">
        <f t="shared" si="193"/>
        <v/>
      </c>
      <c r="AJ766" s="277" t="str">
        <f t="shared" si="194"/>
        <v/>
      </c>
      <c r="AK766" s="277" t="str">
        <f t="shared" si="195"/>
        <v/>
      </c>
      <c r="AL766" s="100"/>
      <c r="AT766" s="227" t="str">
        <f t="shared" si="196"/>
        <v/>
      </c>
      <c r="AU766" s="227" t="str">
        <f t="shared" si="197"/>
        <v/>
      </c>
      <c r="AW766" s="232">
        <f t="shared" si="198"/>
        <v>0</v>
      </c>
      <c r="AX766" s="232">
        <f t="shared" si="199"/>
        <v>0</v>
      </c>
      <c r="AY766" s="232">
        <f t="shared" si="200"/>
        <v>0</v>
      </c>
      <c r="AZ766" s="232">
        <f t="shared" si="201"/>
        <v>0</v>
      </c>
    </row>
    <row r="767" spans="1:52">
      <c r="A767" s="23" t="str">
        <f>C767&amp;"x"&amp;TEXT(COUNTIF(C$5:C766,C767)+1,0)</f>
        <v>x1</v>
      </c>
      <c r="B767" s="24" t="str">
        <f>D767&amp;"x"&amp;TEXT(COUNTIF(D$5:D766,D767)+1,0)</f>
        <v>x1</v>
      </c>
      <c r="C767" s="25"/>
      <c r="D767" s="25"/>
      <c r="E767" s="130"/>
      <c r="F767" s="25"/>
      <c r="G767" s="188"/>
      <c r="H767" s="188"/>
      <c r="I767" s="188"/>
      <c r="J767" s="156"/>
      <c r="K767" s="130"/>
      <c r="L767" s="26"/>
      <c r="M767" s="281" t="str">
        <f t="shared" si="186"/>
        <v>0</v>
      </c>
      <c r="N767" s="26"/>
      <c r="O767" s="186" t="str">
        <f t="shared" si="187"/>
        <v>0</v>
      </c>
      <c r="P767" s="26"/>
      <c r="Q767" s="26"/>
      <c r="R767" s="270"/>
      <c r="S767" s="282" t="str">
        <f t="shared" si="188"/>
        <v/>
      </c>
      <c r="T767" s="153"/>
      <c r="U767" s="27"/>
      <c r="V767" s="27"/>
      <c r="W767" s="271"/>
      <c r="X767" s="27"/>
      <c r="Y767" s="279"/>
      <c r="Z767" s="275" t="str">
        <f t="shared" si="189"/>
        <v/>
      </c>
      <c r="AA767" s="276"/>
      <c r="AB767" s="276"/>
      <c r="AC767" s="276"/>
      <c r="AD767" s="276"/>
      <c r="AE767" s="276"/>
      <c r="AF767" s="277" t="str">
        <f t="shared" si="190"/>
        <v>NCX19J3</v>
      </c>
      <c r="AG767" s="277" t="str">
        <f t="shared" si="191"/>
        <v>NCX19J3</v>
      </c>
      <c r="AH767" s="277" t="str">
        <f t="shared" si="192"/>
        <v/>
      </c>
      <c r="AI767" s="277" t="str">
        <f t="shared" si="193"/>
        <v/>
      </c>
      <c r="AJ767" s="277" t="str">
        <f t="shared" si="194"/>
        <v/>
      </c>
      <c r="AK767" s="277" t="str">
        <f t="shared" si="195"/>
        <v/>
      </c>
      <c r="AL767" s="100"/>
      <c r="AT767" s="227" t="str">
        <f t="shared" si="196"/>
        <v/>
      </c>
      <c r="AU767" s="227" t="str">
        <f t="shared" si="197"/>
        <v/>
      </c>
      <c r="AW767" s="232">
        <f t="shared" si="198"/>
        <v>0</v>
      </c>
      <c r="AX767" s="232">
        <f t="shared" si="199"/>
        <v>0</v>
      </c>
      <c r="AY767" s="232">
        <f t="shared" si="200"/>
        <v>0</v>
      </c>
      <c r="AZ767" s="232">
        <f t="shared" si="201"/>
        <v>0</v>
      </c>
    </row>
    <row r="768" spans="1:52">
      <c r="A768" s="23" t="str">
        <f>C768&amp;"x"&amp;TEXT(COUNTIF(C$5:C767,C768)+1,0)</f>
        <v>x1</v>
      </c>
      <c r="B768" s="24" t="str">
        <f>D768&amp;"x"&amp;TEXT(COUNTIF(D$5:D767,D768)+1,0)</f>
        <v>x1</v>
      </c>
      <c r="C768" s="25"/>
      <c r="D768" s="25"/>
      <c r="E768" s="130"/>
      <c r="F768" s="25"/>
      <c r="G768" s="188"/>
      <c r="H768" s="188"/>
      <c r="I768" s="188"/>
      <c r="J768" s="156"/>
      <c r="K768" s="130"/>
      <c r="L768" s="26"/>
      <c r="M768" s="281" t="str">
        <f t="shared" si="186"/>
        <v>0</v>
      </c>
      <c r="N768" s="26"/>
      <c r="O768" s="186" t="str">
        <f t="shared" si="187"/>
        <v>0</v>
      </c>
      <c r="P768" s="26"/>
      <c r="Q768" s="26"/>
      <c r="R768" s="270"/>
      <c r="S768" s="282" t="str">
        <f t="shared" si="188"/>
        <v/>
      </c>
      <c r="T768" s="153"/>
      <c r="U768" s="27"/>
      <c r="V768" s="27"/>
      <c r="W768" s="271"/>
      <c r="X768" s="27"/>
      <c r="Y768" s="279"/>
      <c r="Z768" s="275" t="str">
        <f t="shared" si="189"/>
        <v/>
      </c>
      <c r="AA768" s="276"/>
      <c r="AB768" s="276"/>
      <c r="AC768" s="276"/>
      <c r="AD768" s="276"/>
      <c r="AE768" s="276"/>
      <c r="AF768" s="277" t="str">
        <f t="shared" si="190"/>
        <v>NCX19J3</v>
      </c>
      <c r="AG768" s="277" t="str">
        <f t="shared" si="191"/>
        <v>NCX19J3</v>
      </c>
      <c r="AH768" s="277" t="str">
        <f t="shared" si="192"/>
        <v/>
      </c>
      <c r="AI768" s="277" t="str">
        <f t="shared" si="193"/>
        <v/>
      </c>
      <c r="AJ768" s="277" t="str">
        <f t="shared" si="194"/>
        <v/>
      </c>
      <c r="AK768" s="277" t="str">
        <f t="shared" si="195"/>
        <v/>
      </c>
      <c r="AL768" s="100"/>
      <c r="AT768" s="227" t="str">
        <f t="shared" si="196"/>
        <v/>
      </c>
      <c r="AU768" s="227" t="str">
        <f t="shared" si="197"/>
        <v/>
      </c>
      <c r="AW768" s="232">
        <f t="shared" si="198"/>
        <v>0</v>
      </c>
      <c r="AX768" s="232">
        <f t="shared" si="199"/>
        <v>0</v>
      </c>
      <c r="AY768" s="232">
        <f t="shared" si="200"/>
        <v>0</v>
      </c>
      <c r="AZ768" s="232">
        <f t="shared" si="201"/>
        <v>0</v>
      </c>
    </row>
    <row r="769" spans="1:52">
      <c r="A769" s="23" t="str">
        <f>C769&amp;"x"&amp;TEXT(COUNTIF(C$5:C768,C769)+1,0)</f>
        <v>x1</v>
      </c>
      <c r="B769" s="24" t="str">
        <f>D769&amp;"x"&amp;TEXT(COUNTIF(D$5:D768,D769)+1,0)</f>
        <v>x1</v>
      </c>
      <c r="C769" s="25"/>
      <c r="D769" s="25"/>
      <c r="E769" s="130"/>
      <c r="F769" s="25"/>
      <c r="G769" s="188"/>
      <c r="H769" s="188"/>
      <c r="I769" s="188"/>
      <c r="J769" s="156"/>
      <c r="K769" s="130"/>
      <c r="L769" s="26"/>
      <c r="M769" s="281" t="str">
        <f t="shared" si="186"/>
        <v>0</v>
      </c>
      <c r="N769" s="26"/>
      <c r="O769" s="186" t="str">
        <f t="shared" si="187"/>
        <v>0</v>
      </c>
      <c r="P769" s="26"/>
      <c r="Q769" s="26"/>
      <c r="R769" s="270"/>
      <c r="S769" s="282" t="str">
        <f t="shared" si="188"/>
        <v/>
      </c>
      <c r="T769" s="153"/>
      <c r="U769" s="27"/>
      <c r="V769" s="27"/>
      <c r="W769" s="271"/>
      <c r="X769" s="27"/>
      <c r="Y769" s="279"/>
      <c r="Z769" s="275" t="str">
        <f t="shared" si="189"/>
        <v/>
      </c>
      <c r="AA769" s="276"/>
      <c r="AB769" s="276"/>
      <c r="AC769" s="276"/>
      <c r="AD769" s="276"/>
      <c r="AE769" s="276"/>
      <c r="AF769" s="277" t="str">
        <f t="shared" si="190"/>
        <v>NCX19J3</v>
      </c>
      <c r="AG769" s="277" t="str">
        <f t="shared" si="191"/>
        <v>NCX19J3</v>
      </c>
      <c r="AH769" s="277" t="str">
        <f t="shared" si="192"/>
        <v/>
      </c>
      <c r="AI769" s="277" t="str">
        <f t="shared" si="193"/>
        <v/>
      </c>
      <c r="AJ769" s="277" t="str">
        <f t="shared" si="194"/>
        <v/>
      </c>
      <c r="AK769" s="277" t="str">
        <f t="shared" si="195"/>
        <v/>
      </c>
      <c r="AL769" s="100"/>
      <c r="AT769" s="227" t="str">
        <f t="shared" si="196"/>
        <v/>
      </c>
      <c r="AU769" s="227" t="str">
        <f t="shared" si="197"/>
        <v/>
      </c>
      <c r="AW769" s="232">
        <f t="shared" si="198"/>
        <v>0</v>
      </c>
      <c r="AX769" s="232">
        <f t="shared" si="199"/>
        <v>0</v>
      </c>
      <c r="AY769" s="232">
        <f t="shared" si="200"/>
        <v>0</v>
      </c>
      <c r="AZ769" s="232">
        <f t="shared" si="201"/>
        <v>0</v>
      </c>
    </row>
    <row r="770" spans="1:52">
      <c r="A770" s="23" t="str">
        <f>C770&amp;"x"&amp;TEXT(COUNTIF(C$5:C769,C770)+1,0)</f>
        <v>x1</v>
      </c>
      <c r="B770" s="24" t="str">
        <f>D770&amp;"x"&amp;TEXT(COUNTIF(D$5:D769,D770)+1,0)</f>
        <v>x1</v>
      </c>
      <c r="C770" s="25"/>
      <c r="D770" s="25"/>
      <c r="E770" s="130"/>
      <c r="F770" s="25"/>
      <c r="G770" s="188"/>
      <c r="H770" s="188"/>
      <c r="I770" s="188"/>
      <c r="J770" s="156"/>
      <c r="K770" s="130"/>
      <c r="L770" s="26"/>
      <c r="M770" s="281" t="str">
        <f t="shared" si="186"/>
        <v>0</v>
      </c>
      <c r="N770" s="26"/>
      <c r="O770" s="186" t="str">
        <f t="shared" si="187"/>
        <v>0</v>
      </c>
      <c r="P770" s="26"/>
      <c r="Q770" s="26"/>
      <c r="R770" s="270"/>
      <c r="S770" s="282" t="str">
        <f t="shared" si="188"/>
        <v/>
      </c>
      <c r="T770" s="153"/>
      <c r="U770" s="27"/>
      <c r="V770" s="27"/>
      <c r="W770" s="271"/>
      <c r="X770" s="27"/>
      <c r="Y770" s="279"/>
      <c r="Z770" s="275" t="str">
        <f t="shared" si="189"/>
        <v/>
      </c>
      <c r="AA770" s="276"/>
      <c r="AB770" s="276"/>
      <c r="AC770" s="276"/>
      <c r="AD770" s="276"/>
      <c r="AE770" s="276"/>
      <c r="AF770" s="277" t="str">
        <f t="shared" si="190"/>
        <v>NCX19J3</v>
      </c>
      <c r="AG770" s="277" t="str">
        <f t="shared" si="191"/>
        <v>NCX19J3</v>
      </c>
      <c r="AH770" s="277" t="str">
        <f t="shared" si="192"/>
        <v/>
      </c>
      <c r="AI770" s="277" t="str">
        <f t="shared" si="193"/>
        <v/>
      </c>
      <c r="AJ770" s="277" t="str">
        <f t="shared" si="194"/>
        <v/>
      </c>
      <c r="AK770" s="277" t="str">
        <f t="shared" si="195"/>
        <v/>
      </c>
      <c r="AL770" s="100"/>
      <c r="AT770" s="227" t="str">
        <f t="shared" si="196"/>
        <v/>
      </c>
      <c r="AU770" s="227" t="str">
        <f t="shared" si="197"/>
        <v/>
      </c>
      <c r="AW770" s="232">
        <f t="shared" si="198"/>
        <v>0</v>
      </c>
      <c r="AX770" s="232">
        <f t="shared" si="199"/>
        <v>0</v>
      </c>
      <c r="AY770" s="232">
        <f t="shared" si="200"/>
        <v>0</v>
      </c>
      <c r="AZ770" s="232">
        <f t="shared" si="201"/>
        <v>0</v>
      </c>
    </row>
    <row r="771" spans="1:52">
      <c r="A771" s="23" t="str">
        <f>C771&amp;"x"&amp;TEXT(COUNTIF(C$5:C770,C771)+1,0)</f>
        <v>x1</v>
      </c>
      <c r="B771" s="24" t="str">
        <f>D771&amp;"x"&amp;TEXT(COUNTIF(D$5:D770,D771)+1,0)</f>
        <v>x1</v>
      </c>
      <c r="C771" s="25"/>
      <c r="D771" s="25"/>
      <c r="E771" s="130"/>
      <c r="F771" s="25"/>
      <c r="G771" s="188"/>
      <c r="H771" s="188"/>
      <c r="I771" s="188"/>
      <c r="J771" s="156"/>
      <c r="K771" s="130"/>
      <c r="L771" s="26"/>
      <c r="M771" s="281" t="str">
        <f t="shared" si="186"/>
        <v>0</v>
      </c>
      <c r="N771" s="26"/>
      <c r="O771" s="186" t="str">
        <f t="shared" si="187"/>
        <v>0</v>
      </c>
      <c r="P771" s="26"/>
      <c r="Q771" s="26"/>
      <c r="R771" s="270"/>
      <c r="S771" s="282" t="str">
        <f t="shared" si="188"/>
        <v/>
      </c>
      <c r="T771" s="153"/>
      <c r="U771" s="27"/>
      <c r="V771" s="27"/>
      <c r="W771" s="271"/>
      <c r="X771" s="27"/>
      <c r="Y771" s="279"/>
      <c r="Z771" s="275" t="str">
        <f t="shared" si="189"/>
        <v/>
      </c>
      <c r="AA771" s="276"/>
      <c r="AB771" s="276"/>
      <c r="AC771" s="276"/>
      <c r="AD771" s="276"/>
      <c r="AE771" s="276"/>
      <c r="AF771" s="277" t="str">
        <f t="shared" si="190"/>
        <v>NCX19J3</v>
      </c>
      <c r="AG771" s="277" t="str">
        <f t="shared" si="191"/>
        <v>NCX19J3</v>
      </c>
      <c r="AH771" s="277" t="str">
        <f t="shared" si="192"/>
        <v/>
      </c>
      <c r="AI771" s="277" t="str">
        <f t="shared" si="193"/>
        <v/>
      </c>
      <c r="AJ771" s="277" t="str">
        <f t="shared" si="194"/>
        <v/>
      </c>
      <c r="AK771" s="277" t="str">
        <f t="shared" si="195"/>
        <v/>
      </c>
      <c r="AL771" s="100"/>
      <c r="AT771" s="227" t="str">
        <f t="shared" si="196"/>
        <v/>
      </c>
      <c r="AU771" s="227" t="str">
        <f t="shared" si="197"/>
        <v/>
      </c>
      <c r="AW771" s="232">
        <f t="shared" si="198"/>
        <v>0</v>
      </c>
      <c r="AX771" s="232">
        <f t="shared" si="199"/>
        <v>0</v>
      </c>
      <c r="AY771" s="232">
        <f t="shared" si="200"/>
        <v>0</v>
      </c>
      <c r="AZ771" s="232">
        <f t="shared" si="201"/>
        <v>0</v>
      </c>
    </row>
    <row r="772" spans="1:52">
      <c r="A772" s="23" t="str">
        <f>C772&amp;"x"&amp;TEXT(COUNTIF(C$5:C771,C772)+1,0)</f>
        <v>x1</v>
      </c>
      <c r="B772" s="24" t="str">
        <f>D772&amp;"x"&amp;TEXT(COUNTIF(D$5:D771,D772)+1,0)</f>
        <v>x1</v>
      </c>
      <c r="C772" s="25"/>
      <c r="D772" s="25"/>
      <c r="E772" s="130"/>
      <c r="F772" s="25"/>
      <c r="G772" s="188"/>
      <c r="H772" s="188"/>
      <c r="I772" s="188"/>
      <c r="J772" s="156"/>
      <c r="K772" s="130"/>
      <c r="L772" s="26"/>
      <c r="M772" s="281" t="str">
        <f t="shared" si="186"/>
        <v>0</v>
      </c>
      <c r="N772" s="26"/>
      <c r="O772" s="186" t="str">
        <f t="shared" si="187"/>
        <v>0</v>
      </c>
      <c r="P772" s="26"/>
      <c r="Q772" s="26"/>
      <c r="R772" s="270"/>
      <c r="S772" s="282" t="str">
        <f t="shared" si="188"/>
        <v/>
      </c>
      <c r="T772" s="153"/>
      <c r="U772" s="27"/>
      <c r="V772" s="27"/>
      <c r="W772" s="271"/>
      <c r="X772" s="27"/>
      <c r="Y772" s="279"/>
      <c r="Z772" s="275" t="str">
        <f t="shared" si="189"/>
        <v/>
      </c>
      <c r="AA772" s="276"/>
      <c r="AB772" s="276"/>
      <c r="AC772" s="276"/>
      <c r="AD772" s="276"/>
      <c r="AE772" s="276"/>
      <c r="AF772" s="277" t="str">
        <f t="shared" si="190"/>
        <v>NCX19J3</v>
      </c>
      <c r="AG772" s="277" t="str">
        <f t="shared" si="191"/>
        <v>NCX19J3</v>
      </c>
      <c r="AH772" s="277" t="str">
        <f t="shared" si="192"/>
        <v/>
      </c>
      <c r="AI772" s="277" t="str">
        <f t="shared" si="193"/>
        <v/>
      </c>
      <c r="AJ772" s="277" t="str">
        <f t="shared" si="194"/>
        <v/>
      </c>
      <c r="AK772" s="277" t="str">
        <f t="shared" si="195"/>
        <v/>
      </c>
      <c r="AL772" s="100"/>
      <c r="AT772" s="227" t="str">
        <f t="shared" si="196"/>
        <v/>
      </c>
      <c r="AU772" s="227" t="str">
        <f t="shared" si="197"/>
        <v/>
      </c>
      <c r="AW772" s="232">
        <f t="shared" si="198"/>
        <v>0</v>
      </c>
      <c r="AX772" s="232">
        <f t="shared" si="199"/>
        <v>0</v>
      </c>
      <c r="AY772" s="232">
        <f t="shared" si="200"/>
        <v>0</v>
      </c>
      <c r="AZ772" s="232">
        <f t="shared" si="201"/>
        <v>0</v>
      </c>
    </row>
    <row r="773" spans="1:52">
      <c r="A773" s="23" t="str">
        <f>C773&amp;"x"&amp;TEXT(COUNTIF(C$5:C772,C773)+1,0)</f>
        <v>x1</v>
      </c>
      <c r="B773" s="24" t="str">
        <f>D773&amp;"x"&amp;TEXT(COUNTIF(D$5:D772,D773)+1,0)</f>
        <v>x1</v>
      </c>
      <c r="C773" s="25"/>
      <c r="D773" s="25"/>
      <c r="E773" s="130"/>
      <c r="F773" s="25"/>
      <c r="G773" s="188"/>
      <c r="H773" s="188"/>
      <c r="I773" s="188"/>
      <c r="J773" s="156"/>
      <c r="K773" s="130"/>
      <c r="L773" s="26"/>
      <c r="M773" s="281" t="str">
        <f t="shared" ref="M773:M836" si="202">LEFT(L773&amp;"0",1)</f>
        <v>0</v>
      </c>
      <c r="N773" s="26"/>
      <c r="O773" s="186" t="str">
        <f t="shared" ref="O773:O836" si="203">LEFT(N773&amp;"0",1)</f>
        <v>0</v>
      </c>
      <c r="P773" s="26"/>
      <c r="Q773" s="26"/>
      <c r="R773" s="270"/>
      <c r="S773" s="282" t="str">
        <f t="shared" ref="S773:S836" si="204">IF(C773=0,"",C773)</f>
        <v/>
      </c>
      <c r="T773" s="153"/>
      <c r="U773" s="27"/>
      <c r="V773" s="27"/>
      <c r="W773" s="271"/>
      <c r="X773" s="27"/>
      <c r="Y773" s="279"/>
      <c r="Z773" s="275" t="str">
        <f t="shared" ref="Z773:Z836" si="205">lft(J773,Peildatum)</f>
        <v/>
      </c>
      <c r="AA773" s="276"/>
      <c r="AB773" s="276"/>
      <c r="AC773" s="276"/>
      <c r="AD773" s="276"/>
      <c r="AE773" s="276"/>
      <c r="AF773" s="277" t="str">
        <f t="shared" ref="AF773:AF836" si="206">IFERROR(VLOOKUP(M773,CbRc,2,0),"")</f>
        <v>NCX19J3</v>
      </c>
      <c r="AG773" s="277" t="str">
        <f t="shared" ref="AG773:AG836" si="207">IFERROR(VLOOKUP(O773,CbRc,2,0),"")</f>
        <v>NCX19J3</v>
      </c>
      <c r="AH773" s="277" t="str">
        <f t="shared" ref="AH773:AH836" si="208">IF(ISNA(VLOOKUP($AF773&amp;P773,IsTm1A,1,0)),"",P773)</f>
        <v/>
      </c>
      <c r="AI773" s="277" t="str">
        <f t="shared" ref="AI773:AI836" si="209">IF(ISNA(VLOOKUP($AF773&amp;Q773,IsTm2D,1,0)),"",Q773)</f>
        <v/>
      </c>
      <c r="AJ773" s="277" t="str">
        <f t="shared" ref="AJ773:AJ836" si="210">IF(ISNA(VLOOKUP($AF773&amp;R773,IsTm3G,1,0)),"",R773)</f>
        <v/>
      </c>
      <c r="AK773" s="277" t="str">
        <f t="shared" ref="AK773:AK836" si="211">IF(ISNA(VLOOKUP($AG773&amp;S773,IsTm4J,1,0)),"",S773)</f>
        <v/>
      </c>
      <c r="AL773" s="100"/>
      <c r="AT773" s="227" t="str">
        <f t="shared" ref="AT773:AT836" si="212">IF(C773="","",IFERROR(VLOOKUP(C773,AQ:AQ,1,0),"FOUT"))</f>
        <v/>
      </c>
      <c r="AU773" s="227" t="str">
        <f t="shared" ref="AU773:AU836" si="213">IF(D773="","",IFERROR(VLOOKUP(D773,AR:AR,1,0),"FOUT"))</f>
        <v/>
      </c>
      <c r="AW773" s="232">
        <f t="shared" ref="AW773:AW836" si="214">IF(OR(P773="",U773=""),0,SUMIFS(U$5:U$1004,$M$5:$M$1004,$M773,P$5:P$1004,P773))</f>
        <v>0</v>
      </c>
      <c r="AX773" s="232">
        <f t="shared" ref="AX773:AX836" si="215">IF(OR(Q773="",V773=""),0,SUMIFS(V$5:V$1004,$M$5:$M$1004,$M773,Q$5:Q$1004,Q773))</f>
        <v>0</v>
      </c>
      <c r="AY773" s="232">
        <f t="shared" ref="AY773:AY836" si="216">IF(OR(R773="",W773=""),0,SUMIFS(W$5:W$1004,$M$5:$M$1004,$M773,R$5:R$1004,R773))</f>
        <v>0</v>
      </c>
      <c r="AZ773" s="232">
        <f t="shared" ref="AZ773:AZ836" si="217">IF(OR(S773="",X773=""),0,SUMIFS(X$5:X$1004,$O$5:$O$1004,$O773,S$5:S$1004,S773))</f>
        <v>0</v>
      </c>
    </row>
    <row r="774" spans="1:52">
      <c r="A774" s="23" t="str">
        <f>C774&amp;"x"&amp;TEXT(COUNTIF(C$5:C773,C774)+1,0)</f>
        <v>x1</v>
      </c>
      <c r="B774" s="24" t="str">
        <f>D774&amp;"x"&amp;TEXT(COUNTIF(D$5:D773,D774)+1,0)</f>
        <v>x1</v>
      </c>
      <c r="C774" s="25"/>
      <c r="D774" s="25"/>
      <c r="E774" s="130"/>
      <c r="F774" s="25"/>
      <c r="G774" s="188"/>
      <c r="H774" s="188"/>
      <c r="I774" s="188"/>
      <c r="J774" s="156"/>
      <c r="K774" s="130"/>
      <c r="L774" s="26"/>
      <c r="M774" s="281" t="str">
        <f t="shared" si="202"/>
        <v>0</v>
      </c>
      <c r="N774" s="26"/>
      <c r="O774" s="186" t="str">
        <f t="shared" si="203"/>
        <v>0</v>
      </c>
      <c r="P774" s="26"/>
      <c r="Q774" s="26"/>
      <c r="R774" s="270"/>
      <c r="S774" s="282" t="str">
        <f t="shared" si="204"/>
        <v/>
      </c>
      <c r="T774" s="153"/>
      <c r="U774" s="27"/>
      <c r="V774" s="27"/>
      <c r="W774" s="271"/>
      <c r="X774" s="27"/>
      <c r="Y774" s="279"/>
      <c r="Z774" s="275" t="str">
        <f t="shared" si="205"/>
        <v/>
      </c>
      <c r="AA774" s="276"/>
      <c r="AB774" s="276"/>
      <c r="AC774" s="276"/>
      <c r="AD774" s="276"/>
      <c r="AE774" s="276"/>
      <c r="AF774" s="277" t="str">
        <f t="shared" si="206"/>
        <v>NCX19J3</v>
      </c>
      <c r="AG774" s="277" t="str">
        <f t="shared" si="207"/>
        <v>NCX19J3</v>
      </c>
      <c r="AH774" s="277" t="str">
        <f t="shared" si="208"/>
        <v/>
      </c>
      <c r="AI774" s="277" t="str">
        <f t="shared" si="209"/>
        <v/>
      </c>
      <c r="AJ774" s="277" t="str">
        <f t="shared" si="210"/>
        <v/>
      </c>
      <c r="AK774" s="277" t="str">
        <f t="shared" si="211"/>
        <v/>
      </c>
      <c r="AL774" s="100"/>
      <c r="AT774" s="227" t="str">
        <f t="shared" si="212"/>
        <v/>
      </c>
      <c r="AU774" s="227" t="str">
        <f t="shared" si="213"/>
        <v/>
      </c>
      <c r="AW774" s="232">
        <f t="shared" si="214"/>
        <v>0</v>
      </c>
      <c r="AX774" s="232">
        <f t="shared" si="215"/>
        <v>0</v>
      </c>
      <c r="AY774" s="232">
        <f t="shared" si="216"/>
        <v>0</v>
      </c>
      <c r="AZ774" s="232">
        <f t="shared" si="217"/>
        <v>0</v>
      </c>
    </row>
    <row r="775" spans="1:52">
      <c r="A775" s="23" t="str">
        <f>C775&amp;"x"&amp;TEXT(COUNTIF(C$5:C774,C775)+1,0)</f>
        <v>x1</v>
      </c>
      <c r="B775" s="24" t="str">
        <f>D775&amp;"x"&amp;TEXT(COUNTIF(D$5:D774,D775)+1,0)</f>
        <v>x1</v>
      </c>
      <c r="C775" s="25"/>
      <c r="D775" s="25"/>
      <c r="E775" s="130"/>
      <c r="F775" s="25"/>
      <c r="G775" s="188"/>
      <c r="H775" s="188"/>
      <c r="I775" s="188"/>
      <c r="J775" s="156"/>
      <c r="K775" s="130"/>
      <c r="L775" s="26"/>
      <c r="M775" s="281" t="str">
        <f t="shared" si="202"/>
        <v>0</v>
      </c>
      <c r="N775" s="26"/>
      <c r="O775" s="186" t="str">
        <f t="shared" si="203"/>
        <v>0</v>
      </c>
      <c r="P775" s="26"/>
      <c r="Q775" s="26"/>
      <c r="R775" s="270"/>
      <c r="S775" s="282" t="str">
        <f t="shared" si="204"/>
        <v/>
      </c>
      <c r="T775" s="153"/>
      <c r="U775" s="27"/>
      <c r="V775" s="27"/>
      <c r="W775" s="271"/>
      <c r="X775" s="27"/>
      <c r="Y775" s="279"/>
      <c r="Z775" s="275" t="str">
        <f t="shared" si="205"/>
        <v/>
      </c>
      <c r="AA775" s="276"/>
      <c r="AB775" s="276"/>
      <c r="AC775" s="276"/>
      <c r="AD775" s="276"/>
      <c r="AE775" s="276"/>
      <c r="AF775" s="277" t="str">
        <f t="shared" si="206"/>
        <v>NCX19J3</v>
      </c>
      <c r="AG775" s="277" t="str">
        <f t="shared" si="207"/>
        <v>NCX19J3</v>
      </c>
      <c r="AH775" s="277" t="str">
        <f t="shared" si="208"/>
        <v/>
      </c>
      <c r="AI775" s="277" t="str">
        <f t="shared" si="209"/>
        <v/>
      </c>
      <c r="AJ775" s="277" t="str">
        <f t="shared" si="210"/>
        <v/>
      </c>
      <c r="AK775" s="277" t="str">
        <f t="shared" si="211"/>
        <v/>
      </c>
      <c r="AL775" s="100"/>
      <c r="AT775" s="227" t="str">
        <f t="shared" si="212"/>
        <v/>
      </c>
      <c r="AU775" s="227" t="str">
        <f t="shared" si="213"/>
        <v/>
      </c>
      <c r="AW775" s="232">
        <f t="shared" si="214"/>
        <v>0</v>
      </c>
      <c r="AX775" s="232">
        <f t="shared" si="215"/>
        <v>0</v>
      </c>
      <c r="AY775" s="232">
        <f t="shared" si="216"/>
        <v>0</v>
      </c>
      <c r="AZ775" s="232">
        <f t="shared" si="217"/>
        <v>0</v>
      </c>
    </row>
    <row r="776" spans="1:52">
      <c r="A776" s="23" t="str">
        <f>C776&amp;"x"&amp;TEXT(COUNTIF(C$5:C775,C776)+1,0)</f>
        <v>x1</v>
      </c>
      <c r="B776" s="24" t="str">
        <f>D776&amp;"x"&amp;TEXT(COUNTIF(D$5:D775,D776)+1,0)</f>
        <v>x1</v>
      </c>
      <c r="C776" s="25"/>
      <c r="D776" s="25"/>
      <c r="E776" s="130"/>
      <c r="F776" s="25"/>
      <c r="G776" s="188"/>
      <c r="H776" s="188"/>
      <c r="I776" s="188"/>
      <c r="J776" s="156"/>
      <c r="K776" s="130"/>
      <c r="L776" s="26"/>
      <c r="M776" s="281" t="str">
        <f t="shared" si="202"/>
        <v>0</v>
      </c>
      <c r="N776" s="26"/>
      <c r="O776" s="186" t="str">
        <f t="shared" si="203"/>
        <v>0</v>
      </c>
      <c r="P776" s="26"/>
      <c r="Q776" s="26"/>
      <c r="R776" s="270"/>
      <c r="S776" s="282" t="str">
        <f t="shared" si="204"/>
        <v/>
      </c>
      <c r="T776" s="153"/>
      <c r="U776" s="27"/>
      <c r="V776" s="27"/>
      <c r="W776" s="271"/>
      <c r="X776" s="27"/>
      <c r="Y776" s="279"/>
      <c r="Z776" s="275" t="str">
        <f t="shared" si="205"/>
        <v/>
      </c>
      <c r="AA776" s="276"/>
      <c r="AB776" s="276"/>
      <c r="AC776" s="276"/>
      <c r="AD776" s="276"/>
      <c r="AE776" s="276"/>
      <c r="AF776" s="277" t="str">
        <f t="shared" si="206"/>
        <v>NCX19J3</v>
      </c>
      <c r="AG776" s="277" t="str">
        <f t="shared" si="207"/>
        <v>NCX19J3</v>
      </c>
      <c r="AH776" s="277" t="str">
        <f t="shared" si="208"/>
        <v/>
      </c>
      <c r="AI776" s="277" t="str">
        <f t="shared" si="209"/>
        <v/>
      </c>
      <c r="AJ776" s="277" t="str">
        <f t="shared" si="210"/>
        <v/>
      </c>
      <c r="AK776" s="277" t="str">
        <f t="shared" si="211"/>
        <v/>
      </c>
      <c r="AL776" s="100"/>
      <c r="AT776" s="227" t="str">
        <f t="shared" si="212"/>
        <v/>
      </c>
      <c r="AU776" s="227" t="str">
        <f t="shared" si="213"/>
        <v/>
      </c>
      <c r="AW776" s="232">
        <f t="shared" si="214"/>
        <v>0</v>
      </c>
      <c r="AX776" s="232">
        <f t="shared" si="215"/>
        <v>0</v>
      </c>
      <c r="AY776" s="232">
        <f t="shared" si="216"/>
        <v>0</v>
      </c>
      <c r="AZ776" s="232">
        <f t="shared" si="217"/>
        <v>0</v>
      </c>
    </row>
    <row r="777" spans="1:52">
      <c r="A777" s="23" t="str">
        <f>C777&amp;"x"&amp;TEXT(COUNTIF(C$5:C776,C777)+1,0)</f>
        <v>x1</v>
      </c>
      <c r="B777" s="24" t="str">
        <f>D777&amp;"x"&amp;TEXT(COUNTIF(D$5:D776,D777)+1,0)</f>
        <v>x1</v>
      </c>
      <c r="C777" s="25"/>
      <c r="D777" s="25"/>
      <c r="E777" s="130"/>
      <c r="F777" s="25"/>
      <c r="G777" s="188"/>
      <c r="H777" s="188"/>
      <c r="I777" s="188"/>
      <c r="J777" s="156"/>
      <c r="K777" s="130"/>
      <c r="L777" s="26"/>
      <c r="M777" s="281" t="str">
        <f t="shared" si="202"/>
        <v>0</v>
      </c>
      <c r="N777" s="26"/>
      <c r="O777" s="186" t="str">
        <f t="shared" si="203"/>
        <v>0</v>
      </c>
      <c r="P777" s="26"/>
      <c r="Q777" s="26"/>
      <c r="R777" s="270"/>
      <c r="S777" s="282" t="str">
        <f t="shared" si="204"/>
        <v/>
      </c>
      <c r="T777" s="153"/>
      <c r="U777" s="27"/>
      <c r="V777" s="27"/>
      <c r="W777" s="271"/>
      <c r="X777" s="27"/>
      <c r="Y777" s="279"/>
      <c r="Z777" s="275" t="str">
        <f t="shared" si="205"/>
        <v/>
      </c>
      <c r="AA777" s="276"/>
      <c r="AB777" s="276"/>
      <c r="AC777" s="276"/>
      <c r="AD777" s="276"/>
      <c r="AE777" s="276"/>
      <c r="AF777" s="277" t="str">
        <f t="shared" si="206"/>
        <v>NCX19J3</v>
      </c>
      <c r="AG777" s="277" t="str">
        <f t="shared" si="207"/>
        <v>NCX19J3</v>
      </c>
      <c r="AH777" s="277" t="str">
        <f t="shared" si="208"/>
        <v/>
      </c>
      <c r="AI777" s="277" t="str">
        <f t="shared" si="209"/>
        <v/>
      </c>
      <c r="AJ777" s="277" t="str">
        <f t="shared" si="210"/>
        <v/>
      </c>
      <c r="AK777" s="277" t="str">
        <f t="shared" si="211"/>
        <v/>
      </c>
      <c r="AL777" s="100"/>
      <c r="AT777" s="227" t="str">
        <f t="shared" si="212"/>
        <v/>
      </c>
      <c r="AU777" s="227" t="str">
        <f t="shared" si="213"/>
        <v/>
      </c>
      <c r="AW777" s="232">
        <f t="shared" si="214"/>
        <v>0</v>
      </c>
      <c r="AX777" s="232">
        <f t="shared" si="215"/>
        <v>0</v>
      </c>
      <c r="AY777" s="232">
        <f t="shared" si="216"/>
        <v>0</v>
      </c>
      <c r="AZ777" s="232">
        <f t="shared" si="217"/>
        <v>0</v>
      </c>
    </row>
    <row r="778" spans="1:52">
      <c r="A778" s="23" t="str">
        <f>C778&amp;"x"&amp;TEXT(COUNTIF(C$5:C777,C778)+1,0)</f>
        <v>x1</v>
      </c>
      <c r="B778" s="24" t="str">
        <f>D778&amp;"x"&amp;TEXT(COUNTIF(D$5:D777,D778)+1,0)</f>
        <v>x1</v>
      </c>
      <c r="C778" s="25"/>
      <c r="D778" s="25"/>
      <c r="E778" s="130"/>
      <c r="F778" s="25"/>
      <c r="G778" s="188"/>
      <c r="H778" s="188"/>
      <c r="I778" s="188"/>
      <c r="J778" s="156"/>
      <c r="K778" s="130"/>
      <c r="L778" s="26"/>
      <c r="M778" s="281" t="str">
        <f t="shared" si="202"/>
        <v>0</v>
      </c>
      <c r="N778" s="26"/>
      <c r="O778" s="186" t="str">
        <f t="shared" si="203"/>
        <v>0</v>
      </c>
      <c r="P778" s="26"/>
      <c r="Q778" s="26"/>
      <c r="R778" s="270"/>
      <c r="S778" s="282" t="str">
        <f t="shared" si="204"/>
        <v/>
      </c>
      <c r="T778" s="153"/>
      <c r="U778" s="27"/>
      <c r="V778" s="27"/>
      <c r="W778" s="271"/>
      <c r="X778" s="27"/>
      <c r="Y778" s="279"/>
      <c r="Z778" s="275" t="str">
        <f t="shared" si="205"/>
        <v/>
      </c>
      <c r="AA778" s="276"/>
      <c r="AB778" s="276"/>
      <c r="AC778" s="276"/>
      <c r="AD778" s="276"/>
      <c r="AE778" s="276"/>
      <c r="AF778" s="277" t="str">
        <f t="shared" si="206"/>
        <v>NCX19J3</v>
      </c>
      <c r="AG778" s="277" t="str">
        <f t="shared" si="207"/>
        <v>NCX19J3</v>
      </c>
      <c r="AH778" s="277" t="str">
        <f t="shared" si="208"/>
        <v/>
      </c>
      <c r="AI778" s="277" t="str">
        <f t="shared" si="209"/>
        <v/>
      </c>
      <c r="AJ778" s="277" t="str">
        <f t="shared" si="210"/>
        <v/>
      </c>
      <c r="AK778" s="277" t="str">
        <f t="shared" si="211"/>
        <v/>
      </c>
      <c r="AL778" s="100"/>
      <c r="AT778" s="227" t="str">
        <f t="shared" si="212"/>
        <v/>
      </c>
      <c r="AU778" s="227" t="str">
        <f t="shared" si="213"/>
        <v/>
      </c>
      <c r="AW778" s="232">
        <f t="shared" si="214"/>
        <v>0</v>
      </c>
      <c r="AX778" s="232">
        <f t="shared" si="215"/>
        <v>0</v>
      </c>
      <c r="AY778" s="232">
        <f t="shared" si="216"/>
        <v>0</v>
      </c>
      <c r="AZ778" s="232">
        <f t="shared" si="217"/>
        <v>0</v>
      </c>
    </row>
    <row r="779" spans="1:52">
      <c r="A779" s="23" t="str">
        <f>C779&amp;"x"&amp;TEXT(COUNTIF(C$5:C778,C779)+1,0)</f>
        <v>x1</v>
      </c>
      <c r="B779" s="24" t="str">
        <f>D779&amp;"x"&amp;TEXT(COUNTIF(D$5:D778,D779)+1,0)</f>
        <v>x1</v>
      </c>
      <c r="C779" s="25"/>
      <c r="D779" s="25"/>
      <c r="E779" s="130"/>
      <c r="F779" s="25"/>
      <c r="G779" s="188"/>
      <c r="H779" s="188"/>
      <c r="I779" s="188"/>
      <c r="J779" s="156"/>
      <c r="K779" s="130"/>
      <c r="L779" s="26"/>
      <c r="M779" s="281" t="str">
        <f t="shared" si="202"/>
        <v>0</v>
      </c>
      <c r="N779" s="26"/>
      <c r="O779" s="186" t="str">
        <f t="shared" si="203"/>
        <v>0</v>
      </c>
      <c r="P779" s="26"/>
      <c r="Q779" s="26"/>
      <c r="R779" s="270"/>
      <c r="S779" s="282" t="str">
        <f t="shared" si="204"/>
        <v/>
      </c>
      <c r="T779" s="153"/>
      <c r="U779" s="27"/>
      <c r="V779" s="27"/>
      <c r="W779" s="271"/>
      <c r="X779" s="27"/>
      <c r="Y779" s="279"/>
      <c r="Z779" s="275" t="str">
        <f t="shared" si="205"/>
        <v/>
      </c>
      <c r="AA779" s="276"/>
      <c r="AB779" s="276"/>
      <c r="AC779" s="276"/>
      <c r="AD779" s="276"/>
      <c r="AE779" s="276"/>
      <c r="AF779" s="277" t="str">
        <f t="shared" si="206"/>
        <v>NCX19J3</v>
      </c>
      <c r="AG779" s="277" t="str">
        <f t="shared" si="207"/>
        <v>NCX19J3</v>
      </c>
      <c r="AH779" s="277" t="str">
        <f t="shared" si="208"/>
        <v/>
      </c>
      <c r="AI779" s="277" t="str">
        <f t="shared" si="209"/>
        <v/>
      </c>
      <c r="AJ779" s="277" t="str">
        <f t="shared" si="210"/>
        <v/>
      </c>
      <c r="AK779" s="277" t="str">
        <f t="shared" si="211"/>
        <v/>
      </c>
      <c r="AL779" s="100"/>
      <c r="AT779" s="227" t="str">
        <f t="shared" si="212"/>
        <v/>
      </c>
      <c r="AU779" s="227" t="str">
        <f t="shared" si="213"/>
        <v/>
      </c>
      <c r="AW779" s="232">
        <f t="shared" si="214"/>
        <v>0</v>
      </c>
      <c r="AX779" s="232">
        <f t="shared" si="215"/>
        <v>0</v>
      </c>
      <c r="AY779" s="232">
        <f t="shared" si="216"/>
        <v>0</v>
      </c>
      <c r="AZ779" s="232">
        <f t="shared" si="217"/>
        <v>0</v>
      </c>
    </row>
    <row r="780" spans="1:52">
      <c r="A780" s="23" t="str">
        <f>C780&amp;"x"&amp;TEXT(COUNTIF(C$5:C779,C780)+1,0)</f>
        <v>x1</v>
      </c>
      <c r="B780" s="24" t="str">
        <f>D780&amp;"x"&amp;TEXT(COUNTIF(D$5:D779,D780)+1,0)</f>
        <v>x1</v>
      </c>
      <c r="C780" s="25"/>
      <c r="D780" s="25"/>
      <c r="E780" s="130"/>
      <c r="F780" s="25"/>
      <c r="G780" s="188"/>
      <c r="H780" s="188"/>
      <c r="I780" s="188"/>
      <c r="J780" s="156"/>
      <c r="K780" s="130"/>
      <c r="L780" s="26"/>
      <c r="M780" s="281" t="str">
        <f t="shared" si="202"/>
        <v>0</v>
      </c>
      <c r="N780" s="26"/>
      <c r="O780" s="186" t="str">
        <f t="shared" si="203"/>
        <v>0</v>
      </c>
      <c r="P780" s="26"/>
      <c r="Q780" s="26"/>
      <c r="R780" s="270"/>
      <c r="S780" s="282" t="str">
        <f t="shared" si="204"/>
        <v/>
      </c>
      <c r="T780" s="153"/>
      <c r="U780" s="27"/>
      <c r="V780" s="27"/>
      <c r="W780" s="271"/>
      <c r="X780" s="27"/>
      <c r="Y780" s="279"/>
      <c r="Z780" s="275" t="str">
        <f t="shared" si="205"/>
        <v/>
      </c>
      <c r="AA780" s="276"/>
      <c r="AB780" s="276"/>
      <c r="AC780" s="276"/>
      <c r="AD780" s="276"/>
      <c r="AE780" s="276"/>
      <c r="AF780" s="277" t="str">
        <f t="shared" si="206"/>
        <v>NCX19J3</v>
      </c>
      <c r="AG780" s="277" t="str">
        <f t="shared" si="207"/>
        <v>NCX19J3</v>
      </c>
      <c r="AH780" s="277" t="str">
        <f t="shared" si="208"/>
        <v/>
      </c>
      <c r="AI780" s="277" t="str">
        <f t="shared" si="209"/>
        <v/>
      </c>
      <c r="AJ780" s="277" t="str">
        <f t="shared" si="210"/>
        <v/>
      </c>
      <c r="AK780" s="277" t="str">
        <f t="shared" si="211"/>
        <v/>
      </c>
      <c r="AL780" s="100"/>
      <c r="AT780" s="227" t="str">
        <f t="shared" si="212"/>
        <v/>
      </c>
      <c r="AU780" s="227" t="str">
        <f t="shared" si="213"/>
        <v/>
      </c>
      <c r="AW780" s="232">
        <f t="shared" si="214"/>
        <v>0</v>
      </c>
      <c r="AX780" s="232">
        <f t="shared" si="215"/>
        <v>0</v>
      </c>
      <c r="AY780" s="232">
        <f t="shared" si="216"/>
        <v>0</v>
      </c>
      <c r="AZ780" s="232">
        <f t="shared" si="217"/>
        <v>0</v>
      </c>
    </row>
    <row r="781" spans="1:52">
      <c r="A781" s="23" t="str">
        <f>C781&amp;"x"&amp;TEXT(COUNTIF(C$5:C780,C781)+1,0)</f>
        <v>x1</v>
      </c>
      <c r="B781" s="24" t="str">
        <f>D781&amp;"x"&amp;TEXT(COUNTIF(D$5:D780,D781)+1,0)</f>
        <v>x1</v>
      </c>
      <c r="C781" s="25"/>
      <c r="D781" s="25"/>
      <c r="E781" s="130"/>
      <c r="F781" s="25"/>
      <c r="G781" s="188"/>
      <c r="H781" s="188"/>
      <c r="I781" s="188"/>
      <c r="J781" s="156"/>
      <c r="K781" s="130"/>
      <c r="L781" s="26"/>
      <c r="M781" s="281" t="str">
        <f t="shared" si="202"/>
        <v>0</v>
      </c>
      <c r="N781" s="26"/>
      <c r="O781" s="186" t="str">
        <f t="shared" si="203"/>
        <v>0</v>
      </c>
      <c r="P781" s="26"/>
      <c r="Q781" s="26"/>
      <c r="R781" s="270"/>
      <c r="S781" s="282" t="str">
        <f t="shared" si="204"/>
        <v/>
      </c>
      <c r="T781" s="153"/>
      <c r="U781" s="27"/>
      <c r="V781" s="27"/>
      <c r="W781" s="271"/>
      <c r="X781" s="27"/>
      <c r="Y781" s="279"/>
      <c r="Z781" s="275" t="str">
        <f t="shared" si="205"/>
        <v/>
      </c>
      <c r="AA781" s="276"/>
      <c r="AB781" s="276"/>
      <c r="AC781" s="276"/>
      <c r="AD781" s="276"/>
      <c r="AE781" s="276"/>
      <c r="AF781" s="277" t="str">
        <f t="shared" si="206"/>
        <v>NCX19J3</v>
      </c>
      <c r="AG781" s="277" t="str">
        <f t="shared" si="207"/>
        <v>NCX19J3</v>
      </c>
      <c r="AH781" s="277" t="str">
        <f t="shared" si="208"/>
        <v/>
      </c>
      <c r="AI781" s="277" t="str">
        <f t="shared" si="209"/>
        <v/>
      </c>
      <c r="AJ781" s="277" t="str">
        <f t="shared" si="210"/>
        <v/>
      </c>
      <c r="AK781" s="277" t="str">
        <f t="shared" si="211"/>
        <v/>
      </c>
      <c r="AL781" s="100"/>
      <c r="AT781" s="227" t="str">
        <f t="shared" si="212"/>
        <v/>
      </c>
      <c r="AU781" s="227" t="str">
        <f t="shared" si="213"/>
        <v/>
      </c>
      <c r="AW781" s="232">
        <f t="shared" si="214"/>
        <v>0</v>
      </c>
      <c r="AX781" s="232">
        <f t="shared" si="215"/>
        <v>0</v>
      </c>
      <c r="AY781" s="232">
        <f t="shared" si="216"/>
        <v>0</v>
      </c>
      <c r="AZ781" s="232">
        <f t="shared" si="217"/>
        <v>0</v>
      </c>
    </row>
    <row r="782" spans="1:52">
      <c r="A782" s="23" t="str">
        <f>C782&amp;"x"&amp;TEXT(COUNTIF(C$5:C781,C782)+1,0)</f>
        <v>x1</v>
      </c>
      <c r="B782" s="24" t="str">
        <f>D782&amp;"x"&amp;TEXT(COUNTIF(D$5:D781,D782)+1,0)</f>
        <v>x1</v>
      </c>
      <c r="C782" s="25"/>
      <c r="D782" s="25"/>
      <c r="E782" s="130"/>
      <c r="F782" s="25"/>
      <c r="G782" s="188"/>
      <c r="H782" s="188"/>
      <c r="I782" s="188"/>
      <c r="J782" s="156"/>
      <c r="K782" s="130"/>
      <c r="L782" s="26"/>
      <c r="M782" s="281" t="str">
        <f t="shared" si="202"/>
        <v>0</v>
      </c>
      <c r="N782" s="26"/>
      <c r="O782" s="186" t="str">
        <f t="shared" si="203"/>
        <v>0</v>
      </c>
      <c r="P782" s="26"/>
      <c r="Q782" s="26"/>
      <c r="R782" s="270"/>
      <c r="S782" s="282" t="str">
        <f t="shared" si="204"/>
        <v/>
      </c>
      <c r="T782" s="153"/>
      <c r="U782" s="27"/>
      <c r="V782" s="27"/>
      <c r="W782" s="271"/>
      <c r="X782" s="27"/>
      <c r="Y782" s="279"/>
      <c r="Z782" s="275" t="str">
        <f t="shared" si="205"/>
        <v/>
      </c>
      <c r="AA782" s="276"/>
      <c r="AB782" s="276"/>
      <c r="AC782" s="276"/>
      <c r="AD782" s="276"/>
      <c r="AE782" s="276"/>
      <c r="AF782" s="277" t="str">
        <f t="shared" si="206"/>
        <v>NCX19J3</v>
      </c>
      <c r="AG782" s="277" t="str">
        <f t="shared" si="207"/>
        <v>NCX19J3</v>
      </c>
      <c r="AH782" s="277" t="str">
        <f t="shared" si="208"/>
        <v/>
      </c>
      <c r="AI782" s="277" t="str">
        <f t="shared" si="209"/>
        <v/>
      </c>
      <c r="AJ782" s="277" t="str">
        <f t="shared" si="210"/>
        <v/>
      </c>
      <c r="AK782" s="277" t="str">
        <f t="shared" si="211"/>
        <v/>
      </c>
      <c r="AL782" s="100"/>
      <c r="AT782" s="227" t="str">
        <f t="shared" si="212"/>
        <v/>
      </c>
      <c r="AU782" s="227" t="str">
        <f t="shared" si="213"/>
        <v/>
      </c>
      <c r="AW782" s="232">
        <f t="shared" si="214"/>
        <v>0</v>
      </c>
      <c r="AX782" s="232">
        <f t="shared" si="215"/>
        <v>0</v>
      </c>
      <c r="AY782" s="232">
        <f t="shared" si="216"/>
        <v>0</v>
      </c>
      <c r="AZ782" s="232">
        <f t="shared" si="217"/>
        <v>0</v>
      </c>
    </row>
    <row r="783" spans="1:52">
      <c r="A783" s="23" t="str">
        <f>C783&amp;"x"&amp;TEXT(COUNTIF(C$5:C782,C783)+1,0)</f>
        <v>x1</v>
      </c>
      <c r="B783" s="24" t="str">
        <f>D783&amp;"x"&amp;TEXT(COUNTIF(D$5:D782,D783)+1,0)</f>
        <v>x1</v>
      </c>
      <c r="C783" s="25"/>
      <c r="D783" s="25"/>
      <c r="E783" s="130"/>
      <c r="F783" s="25"/>
      <c r="G783" s="188"/>
      <c r="H783" s="188"/>
      <c r="I783" s="188"/>
      <c r="J783" s="156"/>
      <c r="K783" s="130"/>
      <c r="L783" s="26"/>
      <c r="M783" s="281" t="str">
        <f t="shared" si="202"/>
        <v>0</v>
      </c>
      <c r="N783" s="26"/>
      <c r="O783" s="186" t="str">
        <f t="shared" si="203"/>
        <v>0</v>
      </c>
      <c r="P783" s="26"/>
      <c r="Q783" s="26"/>
      <c r="R783" s="270"/>
      <c r="S783" s="282" t="str">
        <f t="shared" si="204"/>
        <v/>
      </c>
      <c r="T783" s="153"/>
      <c r="U783" s="27"/>
      <c r="V783" s="27"/>
      <c r="W783" s="271"/>
      <c r="X783" s="27"/>
      <c r="Y783" s="279"/>
      <c r="Z783" s="275" t="str">
        <f t="shared" si="205"/>
        <v/>
      </c>
      <c r="AA783" s="276"/>
      <c r="AB783" s="276"/>
      <c r="AC783" s="276"/>
      <c r="AD783" s="276"/>
      <c r="AE783" s="276"/>
      <c r="AF783" s="277" t="str">
        <f t="shared" si="206"/>
        <v>NCX19J3</v>
      </c>
      <c r="AG783" s="277" t="str">
        <f t="shared" si="207"/>
        <v>NCX19J3</v>
      </c>
      <c r="AH783" s="277" t="str">
        <f t="shared" si="208"/>
        <v/>
      </c>
      <c r="AI783" s="277" t="str">
        <f t="shared" si="209"/>
        <v/>
      </c>
      <c r="AJ783" s="277" t="str">
        <f t="shared" si="210"/>
        <v/>
      </c>
      <c r="AK783" s="277" t="str">
        <f t="shared" si="211"/>
        <v/>
      </c>
      <c r="AL783" s="100"/>
      <c r="AT783" s="227" t="str">
        <f t="shared" si="212"/>
        <v/>
      </c>
      <c r="AU783" s="227" t="str">
        <f t="shared" si="213"/>
        <v/>
      </c>
      <c r="AW783" s="232">
        <f t="shared" si="214"/>
        <v>0</v>
      </c>
      <c r="AX783" s="232">
        <f t="shared" si="215"/>
        <v>0</v>
      </c>
      <c r="AY783" s="232">
        <f t="shared" si="216"/>
        <v>0</v>
      </c>
      <c r="AZ783" s="232">
        <f t="shared" si="217"/>
        <v>0</v>
      </c>
    </row>
    <row r="784" spans="1:52">
      <c r="A784" s="23" t="str">
        <f>C784&amp;"x"&amp;TEXT(COUNTIF(C$5:C783,C784)+1,0)</f>
        <v>x1</v>
      </c>
      <c r="B784" s="24" t="str">
        <f>D784&amp;"x"&amp;TEXT(COUNTIF(D$5:D783,D784)+1,0)</f>
        <v>x1</v>
      </c>
      <c r="C784" s="25"/>
      <c r="D784" s="25"/>
      <c r="E784" s="130"/>
      <c r="F784" s="25"/>
      <c r="G784" s="188"/>
      <c r="H784" s="188"/>
      <c r="I784" s="188"/>
      <c r="J784" s="156"/>
      <c r="K784" s="130"/>
      <c r="L784" s="26"/>
      <c r="M784" s="281" t="str">
        <f t="shared" si="202"/>
        <v>0</v>
      </c>
      <c r="N784" s="26"/>
      <c r="O784" s="186" t="str">
        <f t="shared" si="203"/>
        <v>0</v>
      </c>
      <c r="P784" s="26"/>
      <c r="Q784" s="26"/>
      <c r="R784" s="270"/>
      <c r="S784" s="282" t="str">
        <f t="shared" si="204"/>
        <v/>
      </c>
      <c r="T784" s="153"/>
      <c r="U784" s="27"/>
      <c r="V784" s="27"/>
      <c r="W784" s="271"/>
      <c r="X784" s="27"/>
      <c r="Y784" s="279"/>
      <c r="Z784" s="275" t="str">
        <f t="shared" si="205"/>
        <v/>
      </c>
      <c r="AA784" s="276"/>
      <c r="AB784" s="276"/>
      <c r="AC784" s="276"/>
      <c r="AD784" s="276"/>
      <c r="AE784" s="276"/>
      <c r="AF784" s="277" t="str">
        <f t="shared" si="206"/>
        <v>NCX19J3</v>
      </c>
      <c r="AG784" s="277" t="str">
        <f t="shared" si="207"/>
        <v>NCX19J3</v>
      </c>
      <c r="AH784" s="277" t="str">
        <f t="shared" si="208"/>
        <v/>
      </c>
      <c r="AI784" s="277" t="str">
        <f t="shared" si="209"/>
        <v/>
      </c>
      <c r="AJ784" s="277" t="str">
        <f t="shared" si="210"/>
        <v/>
      </c>
      <c r="AK784" s="277" t="str">
        <f t="shared" si="211"/>
        <v/>
      </c>
      <c r="AL784" s="100"/>
      <c r="AT784" s="227" t="str">
        <f t="shared" si="212"/>
        <v/>
      </c>
      <c r="AU784" s="227" t="str">
        <f t="shared" si="213"/>
        <v/>
      </c>
      <c r="AW784" s="232">
        <f t="shared" si="214"/>
        <v>0</v>
      </c>
      <c r="AX784" s="232">
        <f t="shared" si="215"/>
        <v>0</v>
      </c>
      <c r="AY784" s="232">
        <f t="shared" si="216"/>
        <v>0</v>
      </c>
      <c r="AZ784" s="232">
        <f t="shared" si="217"/>
        <v>0</v>
      </c>
    </row>
    <row r="785" spans="1:52">
      <c r="A785" s="23" t="str">
        <f>C785&amp;"x"&amp;TEXT(COUNTIF(C$5:C784,C785)+1,0)</f>
        <v>x1</v>
      </c>
      <c r="B785" s="24" t="str">
        <f>D785&amp;"x"&amp;TEXT(COUNTIF(D$5:D784,D785)+1,0)</f>
        <v>x1</v>
      </c>
      <c r="C785" s="25"/>
      <c r="D785" s="25"/>
      <c r="E785" s="130"/>
      <c r="F785" s="25"/>
      <c r="G785" s="188"/>
      <c r="H785" s="188"/>
      <c r="I785" s="188"/>
      <c r="J785" s="156"/>
      <c r="K785" s="130"/>
      <c r="L785" s="26"/>
      <c r="M785" s="281" t="str">
        <f t="shared" si="202"/>
        <v>0</v>
      </c>
      <c r="N785" s="26"/>
      <c r="O785" s="186" t="str">
        <f t="shared" si="203"/>
        <v>0</v>
      </c>
      <c r="P785" s="26"/>
      <c r="Q785" s="26"/>
      <c r="R785" s="270"/>
      <c r="S785" s="282" t="str">
        <f t="shared" si="204"/>
        <v/>
      </c>
      <c r="T785" s="153"/>
      <c r="U785" s="27"/>
      <c r="V785" s="27"/>
      <c r="W785" s="271"/>
      <c r="X785" s="27"/>
      <c r="Y785" s="279"/>
      <c r="Z785" s="275" t="str">
        <f t="shared" si="205"/>
        <v/>
      </c>
      <c r="AA785" s="276"/>
      <c r="AB785" s="276"/>
      <c r="AC785" s="276"/>
      <c r="AD785" s="276"/>
      <c r="AE785" s="276"/>
      <c r="AF785" s="277" t="str">
        <f t="shared" si="206"/>
        <v>NCX19J3</v>
      </c>
      <c r="AG785" s="277" t="str">
        <f t="shared" si="207"/>
        <v>NCX19J3</v>
      </c>
      <c r="AH785" s="277" t="str">
        <f t="shared" si="208"/>
        <v/>
      </c>
      <c r="AI785" s="277" t="str">
        <f t="shared" si="209"/>
        <v/>
      </c>
      <c r="AJ785" s="277" t="str">
        <f t="shared" si="210"/>
        <v/>
      </c>
      <c r="AK785" s="277" t="str">
        <f t="shared" si="211"/>
        <v/>
      </c>
      <c r="AL785" s="100"/>
      <c r="AT785" s="227" t="str">
        <f t="shared" si="212"/>
        <v/>
      </c>
      <c r="AU785" s="227" t="str">
        <f t="shared" si="213"/>
        <v/>
      </c>
      <c r="AW785" s="232">
        <f t="shared" si="214"/>
        <v>0</v>
      </c>
      <c r="AX785" s="232">
        <f t="shared" si="215"/>
        <v>0</v>
      </c>
      <c r="AY785" s="232">
        <f t="shared" si="216"/>
        <v>0</v>
      </c>
      <c r="AZ785" s="232">
        <f t="shared" si="217"/>
        <v>0</v>
      </c>
    </row>
    <row r="786" spans="1:52">
      <c r="A786" s="23" t="str">
        <f>C786&amp;"x"&amp;TEXT(COUNTIF(C$5:C785,C786)+1,0)</f>
        <v>x1</v>
      </c>
      <c r="B786" s="24" t="str">
        <f>D786&amp;"x"&amp;TEXT(COUNTIF(D$5:D785,D786)+1,0)</f>
        <v>x1</v>
      </c>
      <c r="C786" s="25"/>
      <c r="D786" s="25"/>
      <c r="E786" s="130"/>
      <c r="F786" s="25"/>
      <c r="G786" s="188"/>
      <c r="H786" s="188"/>
      <c r="I786" s="188"/>
      <c r="J786" s="156"/>
      <c r="K786" s="130"/>
      <c r="L786" s="26"/>
      <c r="M786" s="281" t="str">
        <f t="shared" si="202"/>
        <v>0</v>
      </c>
      <c r="N786" s="26"/>
      <c r="O786" s="186" t="str">
        <f t="shared" si="203"/>
        <v>0</v>
      </c>
      <c r="P786" s="26"/>
      <c r="Q786" s="26"/>
      <c r="R786" s="270"/>
      <c r="S786" s="282" t="str">
        <f t="shared" si="204"/>
        <v/>
      </c>
      <c r="T786" s="153"/>
      <c r="U786" s="27"/>
      <c r="V786" s="27"/>
      <c r="W786" s="271"/>
      <c r="X786" s="27"/>
      <c r="Y786" s="279"/>
      <c r="Z786" s="275" t="str">
        <f t="shared" si="205"/>
        <v/>
      </c>
      <c r="AA786" s="276"/>
      <c r="AB786" s="276"/>
      <c r="AC786" s="276"/>
      <c r="AD786" s="276"/>
      <c r="AE786" s="276"/>
      <c r="AF786" s="277" t="str">
        <f t="shared" si="206"/>
        <v>NCX19J3</v>
      </c>
      <c r="AG786" s="277" t="str">
        <f t="shared" si="207"/>
        <v>NCX19J3</v>
      </c>
      <c r="AH786" s="277" t="str">
        <f t="shared" si="208"/>
        <v/>
      </c>
      <c r="AI786" s="277" t="str">
        <f t="shared" si="209"/>
        <v/>
      </c>
      <c r="AJ786" s="277" t="str">
        <f t="shared" si="210"/>
        <v/>
      </c>
      <c r="AK786" s="277" t="str">
        <f t="shared" si="211"/>
        <v/>
      </c>
      <c r="AL786" s="100"/>
      <c r="AT786" s="227" t="str">
        <f t="shared" si="212"/>
        <v/>
      </c>
      <c r="AU786" s="227" t="str">
        <f t="shared" si="213"/>
        <v/>
      </c>
      <c r="AW786" s="232">
        <f t="shared" si="214"/>
        <v>0</v>
      </c>
      <c r="AX786" s="232">
        <f t="shared" si="215"/>
        <v>0</v>
      </c>
      <c r="AY786" s="232">
        <f t="shared" si="216"/>
        <v>0</v>
      </c>
      <c r="AZ786" s="232">
        <f t="shared" si="217"/>
        <v>0</v>
      </c>
    </row>
    <row r="787" spans="1:52">
      <c r="A787" s="23" t="str">
        <f>C787&amp;"x"&amp;TEXT(COUNTIF(C$5:C786,C787)+1,0)</f>
        <v>x1</v>
      </c>
      <c r="B787" s="24" t="str">
        <f>D787&amp;"x"&amp;TEXT(COUNTIF(D$5:D786,D787)+1,0)</f>
        <v>x1</v>
      </c>
      <c r="C787" s="25"/>
      <c r="D787" s="25"/>
      <c r="E787" s="130"/>
      <c r="F787" s="25"/>
      <c r="G787" s="188"/>
      <c r="H787" s="188"/>
      <c r="I787" s="188"/>
      <c r="J787" s="156"/>
      <c r="K787" s="130"/>
      <c r="L787" s="26"/>
      <c r="M787" s="281" t="str">
        <f t="shared" si="202"/>
        <v>0</v>
      </c>
      <c r="N787" s="26"/>
      <c r="O787" s="186" t="str">
        <f t="shared" si="203"/>
        <v>0</v>
      </c>
      <c r="P787" s="26"/>
      <c r="Q787" s="26"/>
      <c r="R787" s="270"/>
      <c r="S787" s="282" t="str">
        <f t="shared" si="204"/>
        <v/>
      </c>
      <c r="T787" s="153"/>
      <c r="U787" s="27"/>
      <c r="V787" s="27"/>
      <c r="W787" s="271"/>
      <c r="X787" s="27"/>
      <c r="Y787" s="279"/>
      <c r="Z787" s="275" t="str">
        <f t="shared" si="205"/>
        <v/>
      </c>
      <c r="AA787" s="276"/>
      <c r="AB787" s="276"/>
      <c r="AC787" s="276"/>
      <c r="AD787" s="276"/>
      <c r="AE787" s="276"/>
      <c r="AF787" s="277" t="str">
        <f t="shared" si="206"/>
        <v>NCX19J3</v>
      </c>
      <c r="AG787" s="277" t="str">
        <f t="shared" si="207"/>
        <v>NCX19J3</v>
      </c>
      <c r="AH787" s="277" t="str">
        <f t="shared" si="208"/>
        <v/>
      </c>
      <c r="AI787" s="277" t="str">
        <f t="shared" si="209"/>
        <v/>
      </c>
      <c r="AJ787" s="277" t="str">
        <f t="shared" si="210"/>
        <v/>
      </c>
      <c r="AK787" s="277" t="str">
        <f t="shared" si="211"/>
        <v/>
      </c>
      <c r="AL787" s="100"/>
      <c r="AT787" s="227" t="str">
        <f t="shared" si="212"/>
        <v/>
      </c>
      <c r="AU787" s="227" t="str">
        <f t="shared" si="213"/>
        <v/>
      </c>
      <c r="AW787" s="232">
        <f t="shared" si="214"/>
        <v>0</v>
      </c>
      <c r="AX787" s="232">
        <f t="shared" si="215"/>
        <v>0</v>
      </c>
      <c r="AY787" s="232">
        <f t="shared" si="216"/>
        <v>0</v>
      </c>
      <c r="AZ787" s="232">
        <f t="shared" si="217"/>
        <v>0</v>
      </c>
    </row>
    <row r="788" spans="1:52">
      <c r="A788" s="23" t="str">
        <f>C788&amp;"x"&amp;TEXT(COUNTIF(C$5:C787,C788)+1,0)</f>
        <v>x1</v>
      </c>
      <c r="B788" s="24" t="str">
        <f>D788&amp;"x"&amp;TEXT(COUNTIF(D$5:D787,D788)+1,0)</f>
        <v>x1</v>
      </c>
      <c r="C788" s="25"/>
      <c r="D788" s="25"/>
      <c r="E788" s="130"/>
      <c r="F788" s="25"/>
      <c r="G788" s="188"/>
      <c r="H788" s="188"/>
      <c r="I788" s="188"/>
      <c r="J788" s="156"/>
      <c r="K788" s="130"/>
      <c r="L788" s="26"/>
      <c r="M788" s="281" t="str">
        <f t="shared" si="202"/>
        <v>0</v>
      </c>
      <c r="N788" s="26"/>
      <c r="O788" s="186" t="str">
        <f t="shared" si="203"/>
        <v>0</v>
      </c>
      <c r="P788" s="26"/>
      <c r="Q788" s="26"/>
      <c r="R788" s="270"/>
      <c r="S788" s="282" t="str">
        <f t="shared" si="204"/>
        <v/>
      </c>
      <c r="T788" s="153"/>
      <c r="U788" s="27"/>
      <c r="V788" s="27"/>
      <c r="W788" s="271"/>
      <c r="X788" s="27"/>
      <c r="Y788" s="279"/>
      <c r="Z788" s="275" t="str">
        <f t="shared" si="205"/>
        <v/>
      </c>
      <c r="AA788" s="276"/>
      <c r="AB788" s="276"/>
      <c r="AC788" s="276"/>
      <c r="AD788" s="276"/>
      <c r="AE788" s="276"/>
      <c r="AF788" s="277" t="str">
        <f t="shared" si="206"/>
        <v>NCX19J3</v>
      </c>
      <c r="AG788" s="277" t="str">
        <f t="shared" si="207"/>
        <v>NCX19J3</v>
      </c>
      <c r="AH788" s="277" t="str">
        <f t="shared" si="208"/>
        <v/>
      </c>
      <c r="AI788" s="277" t="str">
        <f t="shared" si="209"/>
        <v/>
      </c>
      <c r="AJ788" s="277" t="str">
        <f t="shared" si="210"/>
        <v/>
      </c>
      <c r="AK788" s="277" t="str">
        <f t="shared" si="211"/>
        <v/>
      </c>
      <c r="AL788" s="100"/>
      <c r="AT788" s="227" t="str">
        <f t="shared" si="212"/>
        <v/>
      </c>
      <c r="AU788" s="227" t="str">
        <f t="shared" si="213"/>
        <v/>
      </c>
      <c r="AW788" s="232">
        <f t="shared" si="214"/>
        <v>0</v>
      </c>
      <c r="AX788" s="232">
        <f t="shared" si="215"/>
        <v>0</v>
      </c>
      <c r="AY788" s="232">
        <f t="shared" si="216"/>
        <v>0</v>
      </c>
      <c r="AZ788" s="232">
        <f t="shared" si="217"/>
        <v>0</v>
      </c>
    </row>
    <row r="789" spans="1:52">
      <c r="A789" s="23" t="str">
        <f>C789&amp;"x"&amp;TEXT(COUNTIF(C$5:C788,C789)+1,0)</f>
        <v>x1</v>
      </c>
      <c r="B789" s="24" t="str">
        <f>D789&amp;"x"&amp;TEXT(COUNTIF(D$5:D788,D789)+1,0)</f>
        <v>x1</v>
      </c>
      <c r="C789" s="25"/>
      <c r="D789" s="25"/>
      <c r="E789" s="130"/>
      <c r="F789" s="25"/>
      <c r="G789" s="188"/>
      <c r="H789" s="188"/>
      <c r="I789" s="188"/>
      <c r="J789" s="156"/>
      <c r="K789" s="130"/>
      <c r="L789" s="26"/>
      <c r="M789" s="281" t="str">
        <f t="shared" si="202"/>
        <v>0</v>
      </c>
      <c r="N789" s="26"/>
      <c r="O789" s="186" t="str">
        <f t="shared" si="203"/>
        <v>0</v>
      </c>
      <c r="P789" s="26"/>
      <c r="Q789" s="26"/>
      <c r="R789" s="270"/>
      <c r="S789" s="282" t="str">
        <f t="shared" si="204"/>
        <v/>
      </c>
      <c r="T789" s="153"/>
      <c r="U789" s="27"/>
      <c r="V789" s="27"/>
      <c r="W789" s="271"/>
      <c r="X789" s="27"/>
      <c r="Y789" s="279"/>
      <c r="Z789" s="275" t="str">
        <f t="shared" si="205"/>
        <v/>
      </c>
      <c r="AA789" s="276"/>
      <c r="AB789" s="276"/>
      <c r="AC789" s="276"/>
      <c r="AD789" s="276"/>
      <c r="AE789" s="276"/>
      <c r="AF789" s="277" t="str">
        <f t="shared" si="206"/>
        <v>NCX19J3</v>
      </c>
      <c r="AG789" s="277" t="str">
        <f t="shared" si="207"/>
        <v>NCX19J3</v>
      </c>
      <c r="AH789" s="277" t="str">
        <f t="shared" si="208"/>
        <v/>
      </c>
      <c r="AI789" s="277" t="str">
        <f t="shared" si="209"/>
        <v/>
      </c>
      <c r="AJ789" s="277" t="str">
        <f t="shared" si="210"/>
        <v/>
      </c>
      <c r="AK789" s="277" t="str">
        <f t="shared" si="211"/>
        <v/>
      </c>
      <c r="AL789" s="100"/>
      <c r="AT789" s="227" t="str">
        <f t="shared" si="212"/>
        <v/>
      </c>
      <c r="AU789" s="227" t="str">
        <f t="shared" si="213"/>
        <v/>
      </c>
      <c r="AW789" s="232">
        <f t="shared" si="214"/>
        <v>0</v>
      </c>
      <c r="AX789" s="232">
        <f t="shared" si="215"/>
        <v>0</v>
      </c>
      <c r="AY789" s="232">
        <f t="shared" si="216"/>
        <v>0</v>
      </c>
      <c r="AZ789" s="232">
        <f t="shared" si="217"/>
        <v>0</v>
      </c>
    </row>
    <row r="790" spans="1:52">
      <c r="A790" s="23" t="str">
        <f>C790&amp;"x"&amp;TEXT(COUNTIF(C$5:C789,C790)+1,0)</f>
        <v>x1</v>
      </c>
      <c r="B790" s="24" t="str">
        <f>D790&amp;"x"&amp;TEXT(COUNTIF(D$5:D789,D790)+1,0)</f>
        <v>x1</v>
      </c>
      <c r="C790" s="25"/>
      <c r="D790" s="25"/>
      <c r="E790" s="130"/>
      <c r="F790" s="25"/>
      <c r="G790" s="188"/>
      <c r="H790" s="188"/>
      <c r="I790" s="188"/>
      <c r="J790" s="156"/>
      <c r="K790" s="130"/>
      <c r="L790" s="26"/>
      <c r="M790" s="281" t="str">
        <f t="shared" si="202"/>
        <v>0</v>
      </c>
      <c r="N790" s="26"/>
      <c r="O790" s="186" t="str">
        <f t="shared" si="203"/>
        <v>0</v>
      </c>
      <c r="P790" s="26"/>
      <c r="Q790" s="26"/>
      <c r="R790" s="270"/>
      <c r="S790" s="282" t="str">
        <f t="shared" si="204"/>
        <v/>
      </c>
      <c r="T790" s="153"/>
      <c r="U790" s="27"/>
      <c r="V790" s="27"/>
      <c r="W790" s="271"/>
      <c r="X790" s="27"/>
      <c r="Y790" s="279"/>
      <c r="Z790" s="275" t="str">
        <f t="shared" si="205"/>
        <v/>
      </c>
      <c r="AA790" s="276"/>
      <c r="AB790" s="276"/>
      <c r="AC790" s="276"/>
      <c r="AD790" s="276"/>
      <c r="AE790" s="276"/>
      <c r="AF790" s="277" t="str">
        <f t="shared" si="206"/>
        <v>NCX19J3</v>
      </c>
      <c r="AG790" s="277" t="str">
        <f t="shared" si="207"/>
        <v>NCX19J3</v>
      </c>
      <c r="AH790" s="277" t="str">
        <f t="shared" si="208"/>
        <v/>
      </c>
      <c r="AI790" s="277" t="str">
        <f t="shared" si="209"/>
        <v/>
      </c>
      <c r="AJ790" s="277" t="str">
        <f t="shared" si="210"/>
        <v/>
      </c>
      <c r="AK790" s="277" t="str">
        <f t="shared" si="211"/>
        <v/>
      </c>
      <c r="AL790" s="100"/>
      <c r="AT790" s="227" t="str">
        <f t="shared" si="212"/>
        <v/>
      </c>
      <c r="AU790" s="227" t="str">
        <f t="shared" si="213"/>
        <v/>
      </c>
      <c r="AW790" s="232">
        <f t="shared" si="214"/>
        <v>0</v>
      </c>
      <c r="AX790" s="232">
        <f t="shared" si="215"/>
        <v>0</v>
      </c>
      <c r="AY790" s="232">
        <f t="shared" si="216"/>
        <v>0</v>
      </c>
      <c r="AZ790" s="232">
        <f t="shared" si="217"/>
        <v>0</v>
      </c>
    </row>
    <row r="791" spans="1:52">
      <c r="A791" s="23" t="str">
        <f>C791&amp;"x"&amp;TEXT(COUNTIF(C$5:C790,C791)+1,0)</f>
        <v>x1</v>
      </c>
      <c r="B791" s="24" t="str">
        <f>D791&amp;"x"&amp;TEXT(COUNTIF(D$5:D790,D791)+1,0)</f>
        <v>x1</v>
      </c>
      <c r="C791" s="25"/>
      <c r="D791" s="25"/>
      <c r="E791" s="130"/>
      <c r="F791" s="25"/>
      <c r="G791" s="188"/>
      <c r="H791" s="188"/>
      <c r="I791" s="188"/>
      <c r="J791" s="156"/>
      <c r="K791" s="130"/>
      <c r="L791" s="26"/>
      <c r="M791" s="281" t="str">
        <f t="shared" si="202"/>
        <v>0</v>
      </c>
      <c r="N791" s="26"/>
      <c r="O791" s="186" t="str">
        <f t="shared" si="203"/>
        <v>0</v>
      </c>
      <c r="P791" s="26"/>
      <c r="Q791" s="26"/>
      <c r="R791" s="270"/>
      <c r="S791" s="282" t="str">
        <f t="shared" si="204"/>
        <v/>
      </c>
      <c r="T791" s="153"/>
      <c r="U791" s="27"/>
      <c r="V791" s="27"/>
      <c r="W791" s="271"/>
      <c r="X791" s="27"/>
      <c r="Y791" s="279"/>
      <c r="Z791" s="275" t="str">
        <f t="shared" si="205"/>
        <v/>
      </c>
      <c r="AA791" s="276"/>
      <c r="AB791" s="276"/>
      <c r="AC791" s="276"/>
      <c r="AD791" s="276"/>
      <c r="AE791" s="276"/>
      <c r="AF791" s="277" t="str">
        <f t="shared" si="206"/>
        <v>NCX19J3</v>
      </c>
      <c r="AG791" s="277" t="str">
        <f t="shared" si="207"/>
        <v>NCX19J3</v>
      </c>
      <c r="AH791" s="277" t="str">
        <f t="shared" si="208"/>
        <v/>
      </c>
      <c r="AI791" s="277" t="str">
        <f t="shared" si="209"/>
        <v/>
      </c>
      <c r="AJ791" s="277" t="str">
        <f t="shared" si="210"/>
        <v/>
      </c>
      <c r="AK791" s="277" t="str">
        <f t="shared" si="211"/>
        <v/>
      </c>
      <c r="AL791" s="100"/>
      <c r="AT791" s="227" t="str">
        <f t="shared" si="212"/>
        <v/>
      </c>
      <c r="AU791" s="227" t="str">
        <f t="shared" si="213"/>
        <v/>
      </c>
      <c r="AW791" s="232">
        <f t="shared" si="214"/>
        <v>0</v>
      </c>
      <c r="AX791" s="232">
        <f t="shared" si="215"/>
        <v>0</v>
      </c>
      <c r="AY791" s="232">
        <f t="shared" si="216"/>
        <v>0</v>
      </c>
      <c r="AZ791" s="232">
        <f t="shared" si="217"/>
        <v>0</v>
      </c>
    </row>
    <row r="792" spans="1:52">
      <c r="A792" s="23" t="str">
        <f>C792&amp;"x"&amp;TEXT(COUNTIF(C$5:C791,C792)+1,0)</f>
        <v>x1</v>
      </c>
      <c r="B792" s="24" t="str">
        <f>D792&amp;"x"&amp;TEXT(COUNTIF(D$5:D791,D792)+1,0)</f>
        <v>x1</v>
      </c>
      <c r="C792" s="25"/>
      <c r="D792" s="25"/>
      <c r="E792" s="130"/>
      <c r="F792" s="25"/>
      <c r="G792" s="188"/>
      <c r="H792" s="188"/>
      <c r="I792" s="188"/>
      <c r="J792" s="156"/>
      <c r="K792" s="130"/>
      <c r="L792" s="26"/>
      <c r="M792" s="281" t="str">
        <f t="shared" si="202"/>
        <v>0</v>
      </c>
      <c r="N792" s="26"/>
      <c r="O792" s="186" t="str">
        <f t="shared" si="203"/>
        <v>0</v>
      </c>
      <c r="P792" s="26"/>
      <c r="Q792" s="26"/>
      <c r="R792" s="270"/>
      <c r="S792" s="282" t="str">
        <f t="shared" si="204"/>
        <v/>
      </c>
      <c r="T792" s="153"/>
      <c r="U792" s="27"/>
      <c r="V792" s="27"/>
      <c r="W792" s="271"/>
      <c r="X792" s="27"/>
      <c r="Y792" s="279"/>
      <c r="Z792" s="275" t="str">
        <f t="shared" si="205"/>
        <v/>
      </c>
      <c r="AA792" s="276"/>
      <c r="AB792" s="276"/>
      <c r="AC792" s="276"/>
      <c r="AD792" s="276"/>
      <c r="AE792" s="276"/>
      <c r="AF792" s="277" t="str">
        <f t="shared" si="206"/>
        <v>NCX19J3</v>
      </c>
      <c r="AG792" s="277" t="str">
        <f t="shared" si="207"/>
        <v>NCX19J3</v>
      </c>
      <c r="AH792" s="277" t="str">
        <f t="shared" si="208"/>
        <v/>
      </c>
      <c r="AI792" s="277" t="str">
        <f t="shared" si="209"/>
        <v/>
      </c>
      <c r="AJ792" s="277" t="str">
        <f t="shared" si="210"/>
        <v/>
      </c>
      <c r="AK792" s="277" t="str">
        <f t="shared" si="211"/>
        <v/>
      </c>
      <c r="AL792" s="100"/>
      <c r="AT792" s="227" t="str">
        <f t="shared" si="212"/>
        <v/>
      </c>
      <c r="AU792" s="227" t="str">
        <f t="shared" si="213"/>
        <v/>
      </c>
      <c r="AW792" s="232">
        <f t="shared" si="214"/>
        <v>0</v>
      </c>
      <c r="AX792" s="232">
        <f t="shared" si="215"/>
        <v>0</v>
      </c>
      <c r="AY792" s="232">
        <f t="shared" si="216"/>
        <v>0</v>
      </c>
      <c r="AZ792" s="232">
        <f t="shared" si="217"/>
        <v>0</v>
      </c>
    </row>
    <row r="793" spans="1:52">
      <c r="A793" s="23" t="str">
        <f>C793&amp;"x"&amp;TEXT(COUNTIF(C$5:C792,C793)+1,0)</f>
        <v>x1</v>
      </c>
      <c r="B793" s="24" t="str">
        <f>D793&amp;"x"&amp;TEXT(COUNTIF(D$5:D792,D793)+1,0)</f>
        <v>x1</v>
      </c>
      <c r="C793" s="25"/>
      <c r="D793" s="25"/>
      <c r="E793" s="130"/>
      <c r="F793" s="25"/>
      <c r="G793" s="188"/>
      <c r="H793" s="188"/>
      <c r="I793" s="188"/>
      <c r="J793" s="156"/>
      <c r="K793" s="130"/>
      <c r="L793" s="26"/>
      <c r="M793" s="281" t="str">
        <f t="shared" si="202"/>
        <v>0</v>
      </c>
      <c r="N793" s="26"/>
      <c r="O793" s="186" t="str">
        <f t="shared" si="203"/>
        <v>0</v>
      </c>
      <c r="P793" s="26"/>
      <c r="Q793" s="26"/>
      <c r="R793" s="270"/>
      <c r="S793" s="282" t="str">
        <f t="shared" si="204"/>
        <v/>
      </c>
      <c r="T793" s="153"/>
      <c r="U793" s="27"/>
      <c r="V793" s="27"/>
      <c r="W793" s="271"/>
      <c r="X793" s="27"/>
      <c r="Y793" s="279"/>
      <c r="Z793" s="275" t="str">
        <f t="shared" si="205"/>
        <v/>
      </c>
      <c r="AA793" s="276"/>
      <c r="AB793" s="276"/>
      <c r="AC793" s="276"/>
      <c r="AD793" s="276"/>
      <c r="AE793" s="276"/>
      <c r="AF793" s="277" t="str">
        <f t="shared" si="206"/>
        <v>NCX19J3</v>
      </c>
      <c r="AG793" s="277" t="str">
        <f t="shared" si="207"/>
        <v>NCX19J3</v>
      </c>
      <c r="AH793" s="277" t="str">
        <f t="shared" si="208"/>
        <v/>
      </c>
      <c r="AI793" s="277" t="str">
        <f t="shared" si="209"/>
        <v/>
      </c>
      <c r="AJ793" s="277" t="str">
        <f t="shared" si="210"/>
        <v/>
      </c>
      <c r="AK793" s="277" t="str">
        <f t="shared" si="211"/>
        <v/>
      </c>
      <c r="AL793" s="100"/>
      <c r="AT793" s="227" t="str">
        <f t="shared" si="212"/>
        <v/>
      </c>
      <c r="AU793" s="227" t="str">
        <f t="shared" si="213"/>
        <v/>
      </c>
      <c r="AW793" s="232">
        <f t="shared" si="214"/>
        <v>0</v>
      </c>
      <c r="AX793" s="232">
        <f t="shared" si="215"/>
        <v>0</v>
      </c>
      <c r="AY793" s="232">
        <f t="shared" si="216"/>
        <v>0</v>
      </c>
      <c r="AZ793" s="232">
        <f t="shared" si="217"/>
        <v>0</v>
      </c>
    </row>
    <row r="794" spans="1:52">
      <c r="A794" s="23" t="str">
        <f>C794&amp;"x"&amp;TEXT(COUNTIF(C$5:C793,C794)+1,0)</f>
        <v>x1</v>
      </c>
      <c r="B794" s="24" t="str">
        <f>D794&amp;"x"&amp;TEXT(COUNTIF(D$5:D793,D794)+1,0)</f>
        <v>x1</v>
      </c>
      <c r="C794" s="25"/>
      <c r="D794" s="25"/>
      <c r="E794" s="130"/>
      <c r="F794" s="25"/>
      <c r="G794" s="188"/>
      <c r="H794" s="188"/>
      <c r="I794" s="188"/>
      <c r="J794" s="156"/>
      <c r="K794" s="130"/>
      <c r="L794" s="26"/>
      <c r="M794" s="281" t="str">
        <f t="shared" si="202"/>
        <v>0</v>
      </c>
      <c r="N794" s="26"/>
      <c r="O794" s="186" t="str">
        <f t="shared" si="203"/>
        <v>0</v>
      </c>
      <c r="P794" s="26"/>
      <c r="Q794" s="26"/>
      <c r="R794" s="270"/>
      <c r="S794" s="282" t="str">
        <f t="shared" si="204"/>
        <v/>
      </c>
      <c r="T794" s="153"/>
      <c r="U794" s="27"/>
      <c r="V794" s="27"/>
      <c r="W794" s="271"/>
      <c r="X794" s="27"/>
      <c r="Y794" s="279"/>
      <c r="Z794" s="275" t="str">
        <f t="shared" si="205"/>
        <v/>
      </c>
      <c r="AA794" s="276"/>
      <c r="AB794" s="276"/>
      <c r="AC794" s="276"/>
      <c r="AD794" s="276"/>
      <c r="AE794" s="276"/>
      <c r="AF794" s="277" t="str">
        <f t="shared" si="206"/>
        <v>NCX19J3</v>
      </c>
      <c r="AG794" s="277" t="str">
        <f t="shared" si="207"/>
        <v>NCX19J3</v>
      </c>
      <c r="AH794" s="277" t="str">
        <f t="shared" si="208"/>
        <v/>
      </c>
      <c r="AI794" s="277" t="str">
        <f t="shared" si="209"/>
        <v/>
      </c>
      <c r="AJ794" s="277" t="str">
        <f t="shared" si="210"/>
        <v/>
      </c>
      <c r="AK794" s="277" t="str">
        <f t="shared" si="211"/>
        <v/>
      </c>
      <c r="AL794" s="100"/>
      <c r="AT794" s="227" t="str">
        <f t="shared" si="212"/>
        <v/>
      </c>
      <c r="AU794" s="227" t="str">
        <f t="shared" si="213"/>
        <v/>
      </c>
      <c r="AW794" s="232">
        <f t="shared" si="214"/>
        <v>0</v>
      </c>
      <c r="AX794" s="232">
        <f t="shared" si="215"/>
        <v>0</v>
      </c>
      <c r="AY794" s="232">
        <f t="shared" si="216"/>
        <v>0</v>
      </c>
      <c r="AZ794" s="232">
        <f t="shared" si="217"/>
        <v>0</v>
      </c>
    </row>
    <row r="795" spans="1:52">
      <c r="A795" s="23" t="str">
        <f>C795&amp;"x"&amp;TEXT(COUNTIF(C$5:C794,C795)+1,0)</f>
        <v>x1</v>
      </c>
      <c r="B795" s="24" t="str">
        <f>D795&amp;"x"&amp;TEXT(COUNTIF(D$5:D794,D795)+1,0)</f>
        <v>x1</v>
      </c>
      <c r="C795" s="25"/>
      <c r="D795" s="25"/>
      <c r="E795" s="130"/>
      <c r="F795" s="25"/>
      <c r="G795" s="188"/>
      <c r="H795" s="188"/>
      <c r="I795" s="188"/>
      <c r="J795" s="156"/>
      <c r="K795" s="130"/>
      <c r="L795" s="26"/>
      <c r="M795" s="281" t="str">
        <f t="shared" si="202"/>
        <v>0</v>
      </c>
      <c r="N795" s="26"/>
      <c r="O795" s="186" t="str">
        <f t="shared" si="203"/>
        <v>0</v>
      </c>
      <c r="P795" s="26"/>
      <c r="Q795" s="26"/>
      <c r="R795" s="270"/>
      <c r="S795" s="282" t="str">
        <f t="shared" si="204"/>
        <v/>
      </c>
      <c r="T795" s="153"/>
      <c r="U795" s="27"/>
      <c r="V795" s="27"/>
      <c r="W795" s="271"/>
      <c r="X795" s="27"/>
      <c r="Y795" s="279"/>
      <c r="Z795" s="275" t="str">
        <f t="shared" si="205"/>
        <v/>
      </c>
      <c r="AA795" s="276"/>
      <c r="AB795" s="276"/>
      <c r="AC795" s="276"/>
      <c r="AD795" s="276"/>
      <c r="AE795" s="276"/>
      <c r="AF795" s="277" t="str">
        <f t="shared" si="206"/>
        <v>NCX19J3</v>
      </c>
      <c r="AG795" s="277" t="str">
        <f t="shared" si="207"/>
        <v>NCX19J3</v>
      </c>
      <c r="AH795" s="277" t="str">
        <f t="shared" si="208"/>
        <v/>
      </c>
      <c r="AI795" s="277" t="str">
        <f t="shared" si="209"/>
        <v/>
      </c>
      <c r="AJ795" s="277" t="str">
        <f t="shared" si="210"/>
        <v/>
      </c>
      <c r="AK795" s="277" t="str">
        <f t="shared" si="211"/>
        <v/>
      </c>
      <c r="AL795" s="100"/>
      <c r="AT795" s="227" t="str">
        <f t="shared" si="212"/>
        <v/>
      </c>
      <c r="AU795" s="227" t="str">
        <f t="shared" si="213"/>
        <v/>
      </c>
      <c r="AW795" s="232">
        <f t="shared" si="214"/>
        <v>0</v>
      </c>
      <c r="AX795" s="232">
        <f t="shared" si="215"/>
        <v>0</v>
      </c>
      <c r="AY795" s="232">
        <f t="shared" si="216"/>
        <v>0</v>
      </c>
      <c r="AZ795" s="232">
        <f t="shared" si="217"/>
        <v>0</v>
      </c>
    </row>
    <row r="796" spans="1:52">
      <c r="A796" s="23" t="str">
        <f>C796&amp;"x"&amp;TEXT(COUNTIF(C$5:C795,C796)+1,0)</f>
        <v>x1</v>
      </c>
      <c r="B796" s="24" t="str">
        <f>D796&amp;"x"&amp;TEXT(COUNTIF(D$5:D795,D796)+1,0)</f>
        <v>x1</v>
      </c>
      <c r="C796" s="25"/>
      <c r="D796" s="25"/>
      <c r="E796" s="130"/>
      <c r="F796" s="25"/>
      <c r="G796" s="188"/>
      <c r="H796" s="188"/>
      <c r="I796" s="188"/>
      <c r="J796" s="156"/>
      <c r="K796" s="130"/>
      <c r="L796" s="26"/>
      <c r="M796" s="281" t="str">
        <f t="shared" si="202"/>
        <v>0</v>
      </c>
      <c r="N796" s="26"/>
      <c r="O796" s="186" t="str">
        <f t="shared" si="203"/>
        <v>0</v>
      </c>
      <c r="P796" s="26"/>
      <c r="Q796" s="26"/>
      <c r="R796" s="270"/>
      <c r="S796" s="282" t="str">
        <f t="shared" si="204"/>
        <v/>
      </c>
      <c r="T796" s="153"/>
      <c r="U796" s="27"/>
      <c r="V796" s="27"/>
      <c r="W796" s="271"/>
      <c r="X796" s="27"/>
      <c r="Y796" s="279"/>
      <c r="Z796" s="275" t="str">
        <f t="shared" si="205"/>
        <v/>
      </c>
      <c r="AA796" s="276"/>
      <c r="AB796" s="276"/>
      <c r="AC796" s="276"/>
      <c r="AD796" s="276"/>
      <c r="AE796" s="276"/>
      <c r="AF796" s="277" t="str">
        <f t="shared" si="206"/>
        <v>NCX19J3</v>
      </c>
      <c r="AG796" s="277" t="str">
        <f t="shared" si="207"/>
        <v>NCX19J3</v>
      </c>
      <c r="AH796" s="277" t="str">
        <f t="shared" si="208"/>
        <v/>
      </c>
      <c r="AI796" s="277" t="str">
        <f t="shared" si="209"/>
        <v/>
      </c>
      <c r="AJ796" s="277" t="str">
        <f t="shared" si="210"/>
        <v/>
      </c>
      <c r="AK796" s="277" t="str">
        <f t="shared" si="211"/>
        <v/>
      </c>
      <c r="AL796" s="100"/>
      <c r="AT796" s="227" t="str">
        <f t="shared" si="212"/>
        <v/>
      </c>
      <c r="AU796" s="227" t="str">
        <f t="shared" si="213"/>
        <v/>
      </c>
      <c r="AW796" s="232">
        <f t="shared" si="214"/>
        <v>0</v>
      </c>
      <c r="AX796" s="232">
        <f t="shared" si="215"/>
        <v>0</v>
      </c>
      <c r="AY796" s="232">
        <f t="shared" si="216"/>
        <v>0</v>
      </c>
      <c r="AZ796" s="232">
        <f t="shared" si="217"/>
        <v>0</v>
      </c>
    </row>
    <row r="797" spans="1:52">
      <c r="A797" s="23" t="str">
        <f>C797&amp;"x"&amp;TEXT(COUNTIF(C$5:C796,C797)+1,0)</f>
        <v>x1</v>
      </c>
      <c r="B797" s="24" t="str">
        <f>D797&amp;"x"&amp;TEXT(COUNTIF(D$5:D796,D797)+1,0)</f>
        <v>x1</v>
      </c>
      <c r="C797" s="25"/>
      <c r="D797" s="25"/>
      <c r="E797" s="130"/>
      <c r="F797" s="25"/>
      <c r="G797" s="188"/>
      <c r="H797" s="188"/>
      <c r="I797" s="188"/>
      <c r="J797" s="156"/>
      <c r="K797" s="130"/>
      <c r="L797" s="26"/>
      <c r="M797" s="281" t="str">
        <f t="shared" si="202"/>
        <v>0</v>
      </c>
      <c r="N797" s="26"/>
      <c r="O797" s="186" t="str">
        <f t="shared" si="203"/>
        <v>0</v>
      </c>
      <c r="P797" s="26"/>
      <c r="Q797" s="26"/>
      <c r="R797" s="270"/>
      <c r="S797" s="282" t="str">
        <f t="shared" si="204"/>
        <v/>
      </c>
      <c r="T797" s="153"/>
      <c r="U797" s="27"/>
      <c r="V797" s="27"/>
      <c r="W797" s="271"/>
      <c r="X797" s="27"/>
      <c r="Y797" s="279"/>
      <c r="Z797" s="275" t="str">
        <f t="shared" si="205"/>
        <v/>
      </c>
      <c r="AA797" s="276"/>
      <c r="AB797" s="276"/>
      <c r="AC797" s="276"/>
      <c r="AD797" s="276"/>
      <c r="AE797" s="276"/>
      <c r="AF797" s="277" t="str">
        <f t="shared" si="206"/>
        <v>NCX19J3</v>
      </c>
      <c r="AG797" s="277" t="str">
        <f t="shared" si="207"/>
        <v>NCX19J3</v>
      </c>
      <c r="AH797" s="277" t="str">
        <f t="shared" si="208"/>
        <v/>
      </c>
      <c r="AI797" s="277" t="str">
        <f t="shared" si="209"/>
        <v/>
      </c>
      <c r="AJ797" s="277" t="str">
        <f t="shared" si="210"/>
        <v/>
      </c>
      <c r="AK797" s="277" t="str">
        <f t="shared" si="211"/>
        <v/>
      </c>
      <c r="AL797" s="100"/>
      <c r="AT797" s="227" t="str">
        <f t="shared" si="212"/>
        <v/>
      </c>
      <c r="AU797" s="227" t="str">
        <f t="shared" si="213"/>
        <v/>
      </c>
      <c r="AW797" s="232">
        <f t="shared" si="214"/>
        <v>0</v>
      </c>
      <c r="AX797" s="232">
        <f t="shared" si="215"/>
        <v>0</v>
      </c>
      <c r="AY797" s="232">
        <f t="shared" si="216"/>
        <v>0</v>
      </c>
      <c r="AZ797" s="232">
        <f t="shared" si="217"/>
        <v>0</v>
      </c>
    </row>
    <row r="798" spans="1:52">
      <c r="A798" s="23" t="str">
        <f>C798&amp;"x"&amp;TEXT(COUNTIF(C$5:C797,C798)+1,0)</f>
        <v>x1</v>
      </c>
      <c r="B798" s="24" t="str">
        <f>D798&amp;"x"&amp;TEXT(COUNTIF(D$5:D797,D798)+1,0)</f>
        <v>x1</v>
      </c>
      <c r="C798" s="25"/>
      <c r="D798" s="25"/>
      <c r="E798" s="130"/>
      <c r="F798" s="25"/>
      <c r="G798" s="188"/>
      <c r="H798" s="188"/>
      <c r="I798" s="188"/>
      <c r="J798" s="156"/>
      <c r="K798" s="130"/>
      <c r="L798" s="26"/>
      <c r="M798" s="281" t="str">
        <f t="shared" si="202"/>
        <v>0</v>
      </c>
      <c r="N798" s="26"/>
      <c r="O798" s="186" t="str">
        <f t="shared" si="203"/>
        <v>0</v>
      </c>
      <c r="P798" s="26"/>
      <c r="Q798" s="26"/>
      <c r="R798" s="270"/>
      <c r="S798" s="282" t="str">
        <f t="shared" si="204"/>
        <v/>
      </c>
      <c r="T798" s="153"/>
      <c r="U798" s="27"/>
      <c r="V798" s="27"/>
      <c r="W798" s="271"/>
      <c r="X798" s="27"/>
      <c r="Y798" s="279"/>
      <c r="Z798" s="275" t="str">
        <f t="shared" si="205"/>
        <v/>
      </c>
      <c r="AA798" s="276"/>
      <c r="AB798" s="276"/>
      <c r="AC798" s="276"/>
      <c r="AD798" s="276"/>
      <c r="AE798" s="276"/>
      <c r="AF798" s="277" t="str">
        <f t="shared" si="206"/>
        <v>NCX19J3</v>
      </c>
      <c r="AG798" s="277" t="str">
        <f t="shared" si="207"/>
        <v>NCX19J3</v>
      </c>
      <c r="AH798" s="277" t="str">
        <f t="shared" si="208"/>
        <v/>
      </c>
      <c r="AI798" s="277" t="str">
        <f t="shared" si="209"/>
        <v/>
      </c>
      <c r="AJ798" s="277" t="str">
        <f t="shared" si="210"/>
        <v/>
      </c>
      <c r="AK798" s="277" t="str">
        <f t="shared" si="211"/>
        <v/>
      </c>
      <c r="AL798" s="100"/>
      <c r="AT798" s="227" t="str">
        <f t="shared" si="212"/>
        <v/>
      </c>
      <c r="AU798" s="227" t="str">
        <f t="shared" si="213"/>
        <v/>
      </c>
      <c r="AW798" s="232">
        <f t="shared" si="214"/>
        <v>0</v>
      </c>
      <c r="AX798" s="232">
        <f t="shared" si="215"/>
        <v>0</v>
      </c>
      <c r="AY798" s="232">
        <f t="shared" si="216"/>
        <v>0</v>
      </c>
      <c r="AZ798" s="232">
        <f t="shared" si="217"/>
        <v>0</v>
      </c>
    </row>
    <row r="799" spans="1:52">
      <c r="A799" s="23" t="str">
        <f>C799&amp;"x"&amp;TEXT(COUNTIF(C$5:C798,C799)+1,0)</f>
        <v>x1</v>
      </c>
      <c r="B799" s="24" t="str">
        <f>D799&amp;"x"&amp;TEXT(COUNTIF(D$5:D798,D799)+1,0)</f>
        <v>x1</v>
      </c>
      <c r="C799" s="25"/>
      <c r="D799" s="25"/>
      <c r="E799" s="130"/>
      <c r="F799" s="25"/>
      <c r="G799" s="188"/>
      <c r="H799" s="188"/>
      <c r="I799" s="188"/>
      <c r="J799" s="156"/>
      <c r="K799" s="130"/>
      <c r="L799" s="26"/>
      <c r="M799" s="281" t="str">
        <f t="shared" si="202"/>
        <v>0</v>
      </c>
      <c r="N799" s="26"/>
      <c r="O799" s="186" t="str">
        <f t="shared" si="203"/>
        <v>0</v>
      </c>
      <c r="P799" s="26"/>
      <c r="Q799" s="26"/>
      <c r="R799" s="270"/>
      <c r="S799" s="282" t="str">
        <f t="shared" si="204"/>
        <v/>
      </c>
      <c r="T799" s="153"/>
      <c r="U799" s="27"/>
      <c r="V799" s="27"/>
      <c r="W799" s="271"/>
      <c r="X799" s="27"/>
      <c r="Y799" s="279"/>
      <c r="Z799" s="275" t="str">
        <f t="shared" si="205"/>
        <v/>
      </c>
      <c r="AA799" s="276"/>
      <c r="AB799" s="276"/>
      <c r="AC799" s="276"/>
      <c r="AD799" s="276"/>
      <c r="AE799" s="276"/>
      <c r="AF799" s="277" t="str">
        <f t="shared" si="206"/>
        <v>NCX19J3</v>
      </c>
      <c r="AG799" s="277" t="str">
        <f t="shared" si="207"/>
        <v>NCX19J3</v>
      </c>
      <c r="AH799" s="277" t="str">
        <f t="shared" si="208"/>
        <v/>
      </c>
      <c r="AI799" s="277" t="str">
        <f t="shared" si="209"/>
        <v/>
      </c>
      <c r="AJ799" s="277" t="str">
        <f t="shared" si="210"/>
        <v/>
      </c>
      <c r="AK799" s="277" t="str">
        <f t="shared" si="211"/>
        <v/>
      </c>
      <c r="AL799" s="100"/>
      <c r="AT799" s="227" t="str">
        <f t="shared" si="212"/>
        <v/>
      </c>
      <c r="AU799" s="227" t="str">
        <f t="shared" si="213"/>
        <v/>
      </c>
      <c r="AW799" s="232">
        <f t="shared" si="214"/>
        <v>0</v>
      </c>
      <c r="AX799" s="232">
        <f t="shared" si="215"/>
        <v>0</v>
      </c>
      <c r="AY799" s="232">
        <f t="shared" si="216"/>
        <v>0</v>
      </c>
      <c r="AZ799" s="232">
        <f t="shared" si="217"/>
        <v>0</v>
      </c>
    </row>
    <row r="800" spans="1:52">
      <c r="A800" s="23" t="str">
        <f>C800&amp;"x"&amp;TEXT(COUNTIF(C$5:C799,C800)+1,0)</f>
        <v>x1</v>
      </c>
      <c r="B800" s="24" t="str">
        <f>D800&amp;"x"&amp;TEXT(COUNTIF(D$5:D799,D800)+1,0)</f>
        <v>x1</v>
      </c>
      <c r="C800" s="25"/>
      <c r="D800" s="25"/>
      <c r="E800" s="130"/>
      <c r="F800" s="25"/>
      <c r="G800" s="188"/>
      <c r="H800" s="188"/>
      <c r="I800" s="188"/>
      <c r="J800" s="156"/>
      <c r="K800" s="130"/>
      <c r="L800" s="26"/>
      <c r="M800" s="281" t="str">
        <f t="shared" si="202"/>
        <v>0</v>
      </c>
      <c r="N800" s="26"/>
      <c r="O800" s="186" t="str">
        <f t="shared" si="203"/>
        <v>0</v>
      </c>
      <c r="P800" s="26"/>
      <c r="Q800" s="26"/>
      <c r="R800" s="270"/>
      <c r="S800" s="282" t="str">
        <f t="shared" si="204"/>
        <v/>
      </c>
      <c r="T800" s="153"/>
      <c r="U800" s="27"/>
      <c r="V800" s="27"/>
      <c r="W800" s="271"/>
      <c r="X800" s="27"/>
      <c r="Y800" s="279"/>
      <c r="Z800" s="275" t="str">
        <f t="shared" si="205"/>
        <v/>
      </c>
      <c r="AA800" s="276"/>
      <c r="AB800" s="276"/>
      <c r="AC800" s="276"/>
      <c r="AD800" s="276"/>
      <c r="AE800" s="276"/>
      <c r="AF800" s="277" t="str">
        <f t="shared" si="206"/>
        <v>NCX19J3</v>
      </c>
      <c r="AG800" s="277" t="str">
        <f t="shared" si="207"/>
        <v>NCX19J3</v>
      </c>
      <c r="AH800" s="277" t="str">
        <f t="shared" si="208"/>
        <v/>
      </c>
      <c r="AI800" s="277" t="str">
        <f t="shared" si="209"/>
        <v/>
      </c>
      <c r="AJ800" s="277" t="str">
        <f t="shared" si="210"/>
        <v/>
      </c>
      <c r="AK800" s="277" t="str">
        <f t="shared" si="211"/>
        <v/>
      </c>
      <c r="AL800" s="100"/>
      <c r="AT800" s="227" t="str">
        <f t="shared" si="212"/>
        <v/>
      </c>
      <c r="AU800" s="227" t="str">
        <f t="shared" si="213"/>
        <v/>
      </c>
      <c r="AW800" s="232">
        <f t="shared" si="214"/>
        <v>0</v>
      </c>
      <c r="AX800" s="232">
        <f t="shared" si="215"/>
        <v>0</v>
      </c>
      <c r="AY800" s="232">
        <f t="shared" si="216"/>
        <v>0</v>
      </c>
      <c r="AZ800" s="232">
        <f t="shared" si="217"/>
        <v>0</v>
      </c>
    </row>
    <row r="801" spans="1:52">
      <c r="A801" s="23" t="str">
        <f>C801&amp;"x"&amp;TEXT(COUNTIF(C$5:C800,C801)+1,0)</f>
        <v>x1</v>
      </c>
      <c r="B801" s="24" t="str">
        <f>D801&amp;"x"&amp;TEXT(COUNTIF(D$5:D800,D801)+1,0)</f>
        <v>x1</v>
      </c>
      <c r="C801" s="25"/>
      <c r="D801" s="25"/>
      <c r="E801" s="130"/>
      <c r="F801" s="25"/>
      <c r="G801" s="188"/>
      <c r="H801" s="188"/>
      <c r="I801" s="188"/>
      <c r="J801" s="156"/>
      <c r="K801" s="130"/>
      <c r="L801" s="26"/>
      <c r="M801" s="281" t="str">
        <f t="shared" si="202"/>
        <v>0</v>
      </c>
      <c r="N801" s="26"/>
      <c r="O801" s="186" t="str">
        <f t="shared" si="203"/>
        <v>0</v>
      </c>
      <c r="P801" s="26"/>
      <c r="Q801" s="26"/>
      <c r="R801" s="270"/>
      <c r="S801" s="282" t="str">
        <f t="shared" si="204"/>
        <v/>
      </c>
      <c r="T801" s="153"/>
      <c r="U801" s="27"/>
      <c r="V801" s="27"/>
      <c r="W801" s="271"/>
      <c r="X801" s="27"/>
      <c r="Y801" s="279"/>
      <c r="Z801" s="275" t="str">
        <f t="shared" si="205"/>
        <v/>
      </c>
      <c r="AA801" s="276"/>
      <c r="AB801" s="276"/>
      <c r="AC801" s="276"/>
      <c r="AD801" s="276"/>
      <c r="AE801" s="276"/>
      <c r="AF801" s="277" t="str">
        <f t="shared" si="206"/>
        <v>NCX19J3</v>
      </c>
      <c r="AG801" s="277" t="str">
        <f t="shared" si="207"/>
        <v>NCX19J3</v>
      </c>
      <c r="AH801" s="277" t="str">
        <f t="shared" si="208"/>
        <v/>
      </c>
      <c r="AI801" s="277" t="str">
        <f t="shared" si="209"/>
        <v/>
      </c>
      <c r="AJ801" s="277" t="str">
        <f t="shared" si="210"/>
        <v/>
      </c>
      <c r="AK801" s="277" t="str">
        <f t="shared" si="211"/>
        <v/>
      </c>
      <c r="AL801" s="100"/>
      <c r="AT801" s="227" t="str">
        <f t="shared" si="212"/>
        <v/>
      </c>
      <c r="AU801" s="227" t="str">
        <f t="shared" si="213"/>
        <v/>
      </c>
      <c r="AW801" s="232">
        <f t="shared" si="214"/>
        <v>0</v>
      </c>
      <c r="AX801" s="232">
        <f t="shared" si="215"/>
        <v>0</v>
      </c>
      <c r="AY801" s="232">
        <f t="shared" si="216"/>
        <v>0</v>
      </c>
      <c r="AZ801" s="232">
        <f t="shared" si="217"/>
        <v>0</v>
      </c>
    </row>
    <row r="802" spans="1:52">
      <c r="A802" s="23" t="str">
        <f>C802&amp;"x"&amp;TEXT(COUNTIF(C$5:C801,C802)+1,0)</f>
        <v>x1</v>
      </c>
      <c r="B802" s="24" t="str">
        <f>D802&amp;"x"&amp;TEXT(COUNTIF(D$5:D801,D802)+1,0)</f>
        <v>x1</v>
      </c>
      <c r="C802" s="25"/>
      <c r="D802" s="25"/>
      <c r="E802" s="130"/>
      <c r="F802" s="25"/>
      <c r="G802" s="188"/>
      <c r="H802" s="188"/>
      <c r="I802" s="188"/>
      <c r="J802" s="156"/>
      <c r="K802" s="130"/>
      <c r="L802" s="26"/>
      <c r="M802" s="281" t="str">
        <f t="shared" si="202"/>
        <v>0</v>
      </c>
      <c r="N802" s="26"/>
      <c r="O802" s="186" t="str">
        <f t="shared" si="203"/>
        <v>0</v>
      </c>
      <c r="P802" s="26"/>
      <c r="Q802" s="26"/>
      <c r="R802" s="270"/>
      <c r="S802" s="282" t="str">
        <f t="shared" si="204"/>
        <v/>
      </c>
      <c r="T802" s="153"/>
      <c r="U802" s="27"/>
      <c r="V802" s="27"/>
      <c r="W802" s="271"/>
      <c r="X802" s="27"/>
      <c r="Y802" s="279"/>
      <c r="Z802" s="275" t="str">
        <f t="shared" si="205"/>
        <v/>
      </c>
      <c r="AA802" s="276"/>
      <c r="AB802" s="276"/>
      <c r="AC802" s="276"/>
      <c r="AD802" s="276"/>
      <c r="AE802" s="276"/>
      <c r="AF802" s="277" t="str">
        <f t="shared" si="206"/>
        <v>NCX19J3</v>
      </c>
      <c r="AG802" s="277" t="str">
        <f t="shared" si="207"/>
        <v>NCX19J3</v>
      </c>
      <c r="AH802" s="277" t="str">
        <f t="shared" si="208"/>
        <v/>
      </c>
      <c r="AI802" s="277" t="str">
        <f t="shared" si="209"/>
        <v/>
      </c>
      <c r="AJ802" s="277" t="str">
        <f t="shared" si="210"/>
        <v/>
      </c>
      <c r="AK802" s="277" t="str">
        <f t="shared" si="211"/>
        <v/>
      </c>
      <c r="AL802" s="100"/>
      <c r="AT802" s="227" t="str">
        <f t="shared" si="212"/>
        <v/>
      </c>
      <c r="AU802" s="227" t="str">
        <f t="shared" si="213"/>
        <v/>
      </c>
      <c r="AW802" s="232">
        <f t="shared" si="214"/>
        <v>0</v>
      </c>
      <c r="AX802" s="232">
        <f t="shared" si="215"/>
        <v>0</v>
      </c>
      <c r="AY802" s="232">
        <f t="shared" si="216"/>
        <v>0</v>
      </c>
      <c r="AZ802" s="232">
        <f t="shared" si="217"/>
        <v>0</v>
      </c>
    </row>
    <row r="803" spans="1:52">
      <c r="A803" s="23" t="str">
        <f>C803&amp;"x"&amp;TEXT(COUNTIF(C$5:C802,C803)+1,0)</f>
        <v>x1</v>
      </c>
      <c r="B803" s="24" t="str">
        <f>D803&amp;"x"&amp;TEXT(COUNTIF(D$5:D802,D803)+1,0)</f>
        <v>x1</v>
      </c>
      <c r="C803" s="25"/>
      <c r="D803" s="25"/>
      <c r="E803" s="130"/>
      <c r="F803" s="25"/>
      <c r="G803" s="188"/>
      <c r="H803" s="188"/>
      <c r="I803" s="188"/>
      <c r="J803" s="156"/>
      <c r="K803" s="130"/>
      <c r="L803" s="26"/>
      <c r="M803" s="281" t="str">
        <f t="shared" si="202"/>
        <v>0</v>
      </c>
      <c r="N803" s="26"/>
      <c r="O803" s="186" t="str">
        <f t="shared" si="203"/>
        <v>0</v>
      </c>
      <c r="P803" s="26"/>
      <c r="Q803" s="26"/>
      <c r="R803" s="270"/>
      <c r="S803" s="282" t="str">
        <f t="shared" si="204"/>
        <v/>
      </c>
      <c r="T803" s="153"/>
      <c r="U803" s="27"/>
      <c r="V803" s="27"/>
      <c r="W803" s="271"/>
      <c r="X803" s="27"/>
      <c r="Y803" s="279"/>
      <c r="Z803" s="275" t="str">
        <f t="shared" si="205"/>
        <v/>
      </c>
      <c r="AA803" s="276"/>
      <c r="AB803" s="276"/>
      <c r="AC803" s="276"/>
      <c r="AD803" s="276"/>
      <c r="AE803" s="276"/>
      <c r="AF803" s="277" t="str">
        <f t="shared" si="206"/>
        <v>NCX19J3</v>
      </c>
      <c r="AG803" s="277" t="str">
        <f t="shared" si="207"/>
        <v>NCX19J3</v>
      </c>
      <c r="AH803" s="277" t="str">
        <f t="shared" si="208"/>
        <v/>
      </c>
      <c r="AI803" s="277" t="str">
        <f t="shared" si="209"/>
        <v/>
      </c>
      <c r="AJ803" s="277" t="str">
        <f t="shared" si="210"/>
        <v/>
      </c>
      <c r="AK803" s="277" t="str">
        <f t="shared" si="211"/>
        <v/>
      </c>
      <c r="AL803" s="100"/>
      <c r="AT803" s="227" t="str">
        <f t="shared" si="212"/>
        <v/>
      </c>
      <c r="AU803" s="227" t="str">
        <f t="shared" si="213"/>
        <v/>
      </c>
      <c r="AW803" s="232">
        <f t="shared" si="214"/>
        <v>0</v>
      </c>
      <c r="AX803" s="232">
        <f t="shared" si="215"/>
        <v>0</v>
      </c>
      <c r="AY803" s="232">
        <f t="shared" si="216"/>
        <v>0</v>
      </c>
      <c r="AZ803" s="232">
        <f t="shared" si="217"/>
        <v>0</v>
      </c>
    </row>
    <row r="804" spans="1:52">
      <c r="A804" s="23" t="str">
        <f>C804&amp;"x"&amp;TEXT(COUNTIF(C$5:C803,C804)+1,0)</f>
        <v>x1</v>
      </c>
      <c r="B804" s="24" t="str">
        <f>D804&amp;"x"&amp;TEXT(COUNTIF(D$5:D803,D804)+1,0)</f>
        <v>x1</v>
      </c>
      <c r="C804" s="25"/>
      <c r="D804" s="25"/>
      <c r="E804" s="130"/>
      <c r="F804" s="25"/>
      <c r="G804" s="188"/>
      <c r="H804" s="188"/>
      <c r="I804" s="188"/>
      <c r="J804" s="156"/>
      <c r="K804" s="130"/>
      <c r="L804" s="26"/>
      <c r="M804" s="281" t="str">
        <f t="shared" si="202"/>
        <v>0</v>
      </c>
      <c r="N804" s="26"/>
      <c r="O804" s="186" t="str">
        <f t="shared" si="203"/>
        <v>0</v>
      </c>
      <c r="P804" s="26"/>
      <c r="Q804" s="26"/>
      <c r="R804" s="270"/>
      <c r="S804" s="282" t="str">
        <f t="shared" si="204"/>
        <v/>
      </c>
      <c r="T804" s="153"/>
      <c r="U804" s="27"/>
      <c r="V804" s="27"/>
      <c r="W804" s="271"/>
      <c r="X804" s="27"/>
      <c r="Y804" s="279"/>
      <c r="Z804" s="275" t="str">
        <f t="shared" si="205"/>
        <v/>
      </c>
      <c r="AA804" s="276"/>
      <c r="AB804" s="276"/>
      <c r="AC804" s="276"/>
      <c r="AD804" s="276"/>
      <c r="AE804" s="276"/>
      <c r="AF804" s="277" t="str">
        <f t="shared" si="206"/>
        <v>NCX19J3</v>
      </c>
      <c r="AG804" s="277" t="str">
        <f t="shared" si="207"/>
        <v>NCX19J3</v>
      </c>
      <c r="AH804" s="277" t="str">
        <f t="shared" si="208"/>
        <v/>
      </c>
      <c r="AI804" s="277" t="str">
        <f t="shared" si="209"/>
        <v/>
      </c>
      <c r="AJ804" s="277" t="str">
        <f t="shared" si="210"/>
        <v/>
      </c>
      <c r="AK804" s="277" t="str">
        <f t="shared" si="211"/>
        <v/>
      </c>
      <c r="AL804" s="100"/>
      <c r="AT804" s="227" t="str">
        <f t="shared" si="212"/>
        <v/>
      </c>
      <c r="AU804" s="227" t="str">
        <f t="shared" si="213"/>
        <v/>
      </c>
      <c r="AW804" s="232">
        <f t="shared" si="214"/>
        <v>0</v>
      </c>
      <c r="AX804" s="232">
        <f t="shared" si="215"/>
        <v>0</v>
      </c>
      <c r="AY804" s="232">
        <f t="shared" si="216"/>
        <v>0</v>
      </c>
      <c r="AZ804" s="232">
        <f t="shared" si="217"/>
        <v>0</v>
      </c>
    </row>
    <row r="805" spans="1:52">
      <c r="A805" s="23" t="str">
        <f>C805&amp;"x"&amp;TEXT(COUNTIF(C$5:C804,C805)+1,0)</f>
        <v>x1</v>
      </c>
      <c r="B805" s="24" t="str">
        <f>D805&amp;"x"&amp;TEXT(COUNTIF(D$5:D804,D805)+1,0)</f>
        <v>x1</v>
      </c>
      <c r="C805" s="25"/>
      <c r="D805" s="25"/>
      <c r="E805" s="130"/>
      <c r="F805" s="25"/>
      <c r="G805" s="188"/>
      <c r="H805" s="188"/>
      <c r="I805" s="188"/>
      <c r="J805" s="156"/>
      <c r="K805" s="130"/>
      <c r="L805" s="26"/>
      <c r="M805" s="281" t="str">
        <f t="shared" si="202"/>
        <v>0</v>
      </c>
      <c r="N805" s="26"/>
      <c r="O805" s="186" t="str">
        <f t="shared" si="203"/>
        <v>0</v>
      </c>
      <c r="P805" s="26"/>
      <c r="Q805" s="26"/>
      <c r="R805" s="270"/>
      <c r="S805" s="282" t="str">
        <f t="shared" si="204"/>
        <v/>
      </c>
      <c r="T805" s="153"/>
      <c r="U805" s="27"/>
      <c r="V805" s="27"/>
      <c r="W805" s="271"/>
      <c r="X805" s="27"/>
      <c r="Y805" s="279"/>
      <c r="Z805" s="275" t="str">
        <f t="shared" si="205"/>
        <v/>
      </c>
      <c r="AA805" s="276"/>
      <c r="AB805" s="276"/>
      <c r="AC805" s="276"/>
      <c r="AD805" s="276"/>
      <c r="AE805" s="276"/>
      <c r="AF805" s="277" t="str">
        <f t="shared" si="206"/>
        <v>NCX19J3</v>
      </c>
      <c r="AG805" s="277" t="str">
        <f t="shared" si="207"/>
        <v>NCX19J3</v>
      </c>
      <c r="AH805" s="277" t="str">
        <f t="shared" si="208"/>
        <v/>
      </c>
      <c r="AI805" s="277" t="str">
        <f t="shared" si="209"/>
        <v/>
      </c>
      <c r="AJ805" s="277" t="str">
        <f t="shared" si="210"/>
        <v/>
      </c>
      <c r="AK805" s="277" t="str">
        <f t="shared" si="211"/>
        <v/>
      </c>
      <c r="AL805" s="100"/>
      <c r="AT805" s="227" t="str">
        <f t="shared" si="212"/>
        <v/>
      </c>
      <c r="AU805" s="227" t="str">
        <f t="shared" si="213"/>
        <v/>
      </c>
      <c r="AW805" s="232">
        <f t="shared" si="214"/>
        <v>0</v>
      </c>
      <c r="AX805" s="232">
        <f t="shared" si="215"/>
        <v>0</v>
      </c>
      <c r="AY805" s="232">
        <f t="shared" si="216"/>
        <v>0</v>
      </c>
      <c r="AZ805" s="232">
        <f t="shared" si="217"/>
        <v>0</v>
      </c>
    </row>
    <row r="806" spans="1:52">
      <c r="A806" s="23" t="str">
        <f>C806&amp;"x"&amp;TEXT(COUNTIF(C$5:C805,C806)+1,0)</f>
        <v>x1</v>
      </c>
      <c r="B806" s="24" t="str">
        <f>D806&amp;"x"&amp;TEXT(COUNTIF(D$5:D805,D806)+1,0)</f>
        <v>x1</v>
      </c>
      <c r="C806" s="25"/>
      <c r="D806" s="25"/>
      <c r="E806" s="130"/>
      <c r="F806" s="25"/>
      <c r="G806" s="188"/>
      <c r="H806" s="188"/>
      <c r="I806" s="188"/>
      <c r="J806" s="156"/>
      <c r="K806" s="130"/>
      <c r="L806" s="26"/>
      <c r="M806" s="281" t="str">
        <f t="shared" si="202"/>
        <v>0</v>
      </c>
      <c r="N806" s="26"/>
      <c r="O806" s="186" t="str">
        <f t="shared" si="203"/>
        <v>0</v>
      </c>
      <c r="P806" s="26"/>
      <c r="Q806" s="26"/>
      <c r="R806" s="270"/>
      <c r="S806" s="282" t="str">
        <f t="shared" si="204"/>
        <v/>
      </c>
      <c r="T806" s="153"/>
      <c r="U806" s="27"/>
      <c r="V806" s="27"/>
      <c r="W806" s="271"/>
      <c r="X806" s="27"/>
      <c r="Y806" s="279"/>
      <c r="Z806" s="275" t="str">
        <f t="shared" si="205"/>
        <v/>
      </c>
      <c r="AA806" s="276"/>
      <c r="AB806" s="276"/>
      <c r="AC806" s="276"/>
      <c r="AD806" s="276"/>
      <c r="AE806" s="276"/>
      <c r="AF806" s="277" t="str">
        <f t="shared" si="206"/>
        <v>NCX19J3</v>
      </c>
      <c r="AG806" s="277" t="str">
        <f t="shared" si="207"/>
        <v>NCX19J3</v>
      </c>
      <c r="AH806" s="277" t="str">
        <f t="shared" si="208"/>
        <v/>
      </c>
      <c r="AI806" s="277" t="str">
        <f t="shared" si="209"/>
        <v/>
      </c>
      <c r="AJ806" s="277" t="str">
        <f t="shared" si="210"/>
        <v/>
      </c>
      <c r="AK806" s="277" t="str">
        <f t="shared" si="211"/>
        <v/>
      </c>
      <c r="AL806" s="100"/>
      <c r="AT806" s="227" t="str">
        <f t="shared" si="212"/>
        <v/>
      </c>
      <c r="AU806" s="227" t="str">
        <f t="shared" si="213"/>
        <v/>
      </c>
      <c r="AW806" s="232">
        <f t="shared" si="214"/>
        <v>0</v>
      </c>
      <c r="AX806" s="232">
        <f t="shared" si="215"/>
        <v>0</v>
      </c>
      <c r="AY806" s="232">
        <f t="shared" si="216"/>
        <v>0</v>
      </c>
      <c r="AZ806" s="232">
        <f t="shared" si="217"/>
        <v>0</v>
      </c>
    </row>
    <row r="807" spans="1:52">
      <c r="A807" s="23" t="str">
        <f>C807&amp;"x"&amp;TEXT(COUNTIF(C$5:C806,C807)+1,0)</f>
        <v>x1</v>
      </c>
      <c r="B807" s="24" t="str">
        <f>D807&amp;"x"&amp;TEXT(COUNTIF(D$5:D806,D807)+1,0)</f>
        <v>x1</v>
      </c>
      <c r="C807" s="25"/>
      <c r="D807" s="25"/>
      <c r="E807" s="130"/>
      <c r="F807" s="25"/>
      <c r="G807" s="188"/>
      <c r="H807" s="188"/>
      <c r="I807" s="188"/>
      <c r="J807" s="156"/>
      <c r="K807" s="130"/>
      <c r="L807" s="26"/>
      <c r="M807" s="281" t="str">
        <f t="shared" si="202"/>
        <v>0</v>
      </c>
      <c r="N807" s="26"/>
      <c r="O807" s="186" t="str">
        <f t="shared" si="203"/>
        <v>0</v>
      </c>
      <c r="P807" s="26"/>
      <c r="Q807" s="26"/>
      <c r="R807" s="270"/>
      <c r="S807" s="282" t="str">
        <f t="shared" si="204"/>
        <v/>
      </c>
      <c r="T807" s="153"/>
      <c r="U807" s="27"/>
      <c r="V807" s="27"/>
      <c r="W807" s="271"/>
      <c r="X807" s="27"/>
      <c r="Y807" s="279"/>
      <c r="Z807" s="275" t="str">
        <f t="shared" si="205"/>
        <v/>
      </c>
      <c r="AA807" s="276"/>
      <c r="AB807" s="276"/>
      <c r="AC807" s="276"/>
      <c r="AD807" s="276"/>
      <c r="AE807" s="276"/>
      <c r="AF807" s="277" t="str">
        <f t="shared" si="206"/>
        <v>NCX19J3</v>
      </c>
      <c r="AG807" s="277" t="str">
        <f t="shared" si="207"/>
        <v>NCX19J3</v>
      </c>
      <c r="AH807" s="277" t="str">
        <f t="shared" si="208"/>
        <v/>
      </c>
      <c r="AI807" s="277" t="str">
        <f t="shared" si="209"/>
        <v/>
      </c>
      <c r="AJ807" s="277" t="str">
        <f t="shared" si="210"/>
        <v/>
      </c>
      <c r="AK807" s="277" t="str">
        <f t="shared" si="211"/>
        <v/>
      </c>
      <c r="AL807" s="100"/>
      <c r="AT807" s="227" t="str">
        <f t="shared" si="212"/>
        <v/>
      </c>
      <c r="AU807" s="227" t="str">
        <f t="shared" si="213"/>
        <v/>
      </c>
      <c r="AW807" s="232">
        <f t="shared" si="214"/>
        <v>0</v>
      </c>
      <c r="AX807" s="232">
        <f t="shared" si="215"/>
        <v>0</v>
      </c>
      <c r="AY807" s="232">
        <f t="shared" si="216"/>
        <v>0</v>
      </c>
      <c r="AZ807" s="232">
        <f t="shared" si="217"/>
        <v>0</v>
      </c>
    </row>
    <row r="808" spans="1:52">
      <c r="A808" s="23" t="str">
        <f>C808&amp;"x"&amp;TEXT(COUNTIF(C$5:C807,C808)+1,0)</f>
        <v>x1</v>
      </c>
      <c r="B808" s="24" t="str">
        <f>D808&amp;"x"&amp;TEXT(COUNTIF(D$5:D807,D808)+1,0)</f>
        <v>x1</v>
      </c>
      <c r="C808" s="25"/>
      <c r="D808" s="25"/>
      <c r="E808" s="130"/>
      <c r="F808" s="25"/>
      <c r="G808" s="188"/>
      <c r="H808" s="188"/>
      <c r="I808" s="188"/>
      <c r="J808" s="156"/>
      <c r="K808" s="130"/>
      <c r="L808" s="26"/>
      <c r="M808" s="281" t="str">
        <f t="shared" si="202"/>
        <v>0</v>
      </c>
      <c r="N808" s="26"/>
      <c r="O808" s="186" t="str">
        <f t="shared" si="203"/>
        <v>0</v>
      </c>
      <c r="P808" s="26"/>
      <c r="Q808" s="26"/>
      <c r="R808" s="270"/>
      <c r="S808" s="282" t="str">
        <f t="shared" si="204"/>
        <v/>
      </c>
      <c r="T808" s="153"/>
      <c r="U808" s="27"/>
      <c r="V808" s="27"/>
      <c r="W808" s="271"/>
      <c r="X808" s="27"/>
      <c r="Y808" s="279"/>
      <c r="Z808" s="275" t="str">
        <f t="shared" si="205"/>
        <v/>
      </c>
      <c r="AA808" s="276"/>
      <c r="AB808" s="276"/>
      <c r="AC808" s="276"/>
      <c r="AD808" s="276"/>
      <c r="AE808" s="276"/>
      <c r="AF808" s="277" t="str">
        <f t="shared" si="206"/>
        <v>NCX19J3</v>
      </c>
      <c r="AG808" s="277" t="str">
        <f t="shared" si="207"/>
        <v>NCX19J3</v>
      </c>
      <c r="AH808" s="277" t="str">
        <f t="shared" si="208"/>
        <v/>
      </c>
      <c r="AI808" s="277" t="str">
        <f t="shared" si="209"/>
        <v/>
      </c>
      <c r="AJ808" s="277" t="str">
        <f t="shared" si="210"/>
        <v/>
      </c>
      <c r="AK808" s="277" t="str">
        <f t="shared" si="211"/>
        <v/>
      </c>
      <c r="AL808" s="100"/>
      <c r="AT808" s="227" t="str">
        <f t="shared" si="212"/>
        <v/>
      </c>
      <c r="AU808" s="227" t="str">
        <f t="shared" si="213"/>
        <v/>
      </c>
      <c r="AW808" s="232">
        <f t="shared" si="214"/>
        <v>0</v>
      </c>
      <c r="AX808" s="232">
        <f t="shared" si="215"/>
        <v>0</v>
      </c>
      <c r="AY808" s="232">
        <f t="shared" si="216"/>
        <v>0</v>
      </c>
      <c r="AZ808" s="232">
        <f t="shared" si="217"/>
        <v>0</v>
      </c>
    </row>
    <row r="809" spans="1:52">
      <c r="A809" s="23" t="str">
        <f>C809&amp;"x"&amp;TEXT(COUNTIF(C$5:C808,C809)+1,0)</f>
        <v>x1</v>
      </c>
      <c r="B809" s="24" t="str">
        <f>D809&amp;"x"&amp;TEXT(COUNTIF(D$5:D808,D809)+1,0)</f>
        <v>x1</v>
      </c>
      <c r="C809" s="25"/>
      <c r="D809" s="25"/>
      <c r="E809" s="130"/>
      <c r="F809" s="25"/>
      <c r="G809" s="188"/>
      <c r="H809" s="188"/>
      <c r="I809" s="188"/>
      <c r="J809" s="156"/>
      <c r="K809" s="130"/>
      <c r="L809" s="26"/>
      <c r="M809" s="281" t="str">
        <f t="shared" si="202"/>
        <v>0</v>
      </c>
      <c r="N809" s="26"/>
      <c r="O809" s="186" t="str">
        <f t="shared" si="203"/>
        <v>0</v>
      </c>
      <c r="P809" s="26"/>
      <c r="Q809" s="26"/>
      <c r="R809" s="270"/>
      <c r="S809" s="282" t="str">
        <f t="shared" si="204"/>
        <v/>
      </c>
      <c r="T809" s="153"/>
      <c r="U809" s="27"/>
      <c r="V809" s="27"/>
      <c r="W809" s="271"/>
      <c r="X809" s="27"/>
      <c r="Y809" s="279"/>
      <c r="Z809" s="275" t="str">
        <f t="shared" si="205"/>
        <v/>
      </c>
      <c r="AA809" s="276"/>
      <c r="AB809" s="276"/>
      <c r="AC809" s="276"/>
      <c r="AD809" s="276"/>
      <c r="AE809" s="276"/>
      <c r="AF809" s="277" t="str">
        <f t="shared" si="206"/>
        <v>NCX19J3</v>
      </c>
      <c r="AG809" s="277" t="str">
        <f t="shared" si="207"/>
        <v>NCX19J3</v>
      </c>
      <c r="AH809" s="277" t="str">
        <f t="shared" si="208"/>
        <v/>
      </c>
      <c r="AI809" s="277" t="str">
        <f t="shared" si="209"/>
        <v/>
      </c>
      <c r="AJ809" s="277" t="str">
        <f t="shared" si="210"/>
        <v/>
      </c>
      <c r="AK809" s="277" t="str">
        <f t="shared" si="211"/>
        <v/>
      </c>
      <c r="AL809" s="100"/>
      <c r="AT809" s="227" t="str">
        <f t="shared" si="212"/>
        <v/>
      </c>
      <c r="AU809" s="227" t="str">
        <f t="shared" si="213"/>
        <v/>
      </c>
      <c r="AW809" s="232">
        <f t="shared" si="214"/>
        <v>0</v>
      </c>
      <c r="AX809" s="232">
        <f t="shared" si="215"/>
        <v>0</v>
      </c>
      <c r="AY809" s="232">
        <f t="shared" si="216"/>
        <v>0</v>
      </c>
      <c r="AZ809" s="232">
        <f t="shared" si="217"/>
        <v>0</v>
      </c>
    </row>
    <row r="810" spans="1:52">
      <c r="A810" s="23" t="str">
        <f>C810&amp;"x"&amp;TEXT(COUNTIF(C$5:C809,C810)+1,0)</f>
        <v>x1</v>
      </c>
      <c r="B810" s="24" t="str">
        <f>D810&amp;"x"&amp;TEXT(COUNTIF(D$5:D809,D810)+1,0)</f>
        <v>x1</v>
      </c>
      <c r="C810" s="25"/>
      <c r="D810" s="25"/>
      <c r="E810" s="130"/>
      <c r="F810" s="25"/>
      <c r="G810" s="188"/>
      <c r="H810" s="188"/>
      <c r="I810" s="188"/>
      <c r="J810" s="156"/>
      <c r="K810" s="130"/>
      <c r="L810" s="26"/>
      <c r="M810" s="281" t="str">
        <f t="shared" si="202"/>
        <v>0</v>
      </c>
      <c r="N810" s="26"/>
      <c r="O810" s="186" t="str">
        <f t="shared" si="203"/>
        <v>0</v>
      </c>
      <c r="P810" s="26"/>
      <c r="Q810" s="26"/>
      <c r="R810" s="270"/>
      <c r="S810" s="282" t="str">
        <f t="shared" si="204"/>
        <v/>
      </c>
      <c r="T810" s="153"/>
      <c r="U810" s="27"/>
      <c r="V810" s="27"/>
      <c r="W810" s="271"/>
      <c r="X810" s="27"/>
      <c r="Y810" s="279"/>
      <c r="Z810" s="275" t="str">
        <f t="shared" si="205"/>
        <v/>
      </c>
      <c r="AA810" s="276"/>
      <c r="AB810" s="276"/>
      <c r="AC810" s="276"/>
      <c r="AD810" s="276"/>
      <c r="AE810" s="276"/>
      <c r="AF810" s="277" t="str">
        <f t="shared" si="206"/>
        <v>NCX19J3</v>
      </c>
      <c r="AG810" s="277" t="str">
        <f t="shared" si="207"/>
        <v>NCX19J3</v>
      </c>
      <c r="AH810" s="277" t="str">
        <f t="shared" si="208"/>
        <v/>
      </c>
      <c r="AI810" s="277" t="str">
        <f t="shared" si="209"/>
        <v/>
      </c>
      <c r="AJ810" s="277" t="str">
        <f t="shared" si="210"/>
        <v/>
      </c>
      <c r="AK810" s="277" t="str">
        <f t="shared" si="211"/>
        <v/>
      </c>
      <c r="AL810" s="100"/>
      <c r="AT810" s="227" t="str">
        <f t="shared" si="212"/>
        <v/>
      </c>
      <c r="AU810" s="227" t="str">
        <f t="shared" si="213"/>
        <v/>
      </c>
      <c r="AW810" s="232">
        <f t="shared" si="214"/>
        <v>0</v>
      </c>
      <c r="AX810" s="232">
        <f t="shared" si="215"/>
        <v>0</v>
      </c>
      <c r="AY810" s="232">
        <f t="shared" si="216"/>
        <v>0</v>
      </c>
      <c r="AZ810" s="232">
        <f t="shared" si="217"/>
        <v>0</v>
      </c>
    </row>
    <row r="811" spans="1:52">
      <c r="A811" s="23" t="str">
        <f>C811&amp;"x"&amp;TEXT(COUNTIF(C$5:C810,C811)+1,0)</f>
        <v>x1</v>
      </c>
      <c r="B811" s="24" t="str">
        <f>D811&amp;"x"&amp;TEXT(COUNTIF(D$5:D810,D811)+1,0)</f>
        <v>x1</v>
      </c>
      <c r="C811" s="25"/>
      <c r="D811" s="25"/>
      <c r="E811" s="130"/>
      <c r="F811" s="25"/>
      <c r="G811" s="188"/>
      <c r="H811" s="188"/>
      <c r="I811" s="188"/>
      <c r="J811" s="156"/>
      <c r="K811" s="130"/>
      <c r="L811" s="26"/>
      <c r="M811" s="281" t="str">
        <f t="shared" si="202"/>
        <v>0</v>
      </c>
      <c r="N811" s="26"/>
      <c r="O811" s="186" t="str">
        <f t="shared" si="203"/>
        <v>0</v>
      </c>
      <c r="P811" s="26"/>
      <c r="Q811" s="26"/>
      <c r="R811" s="270"/>
      <c r="S811" s="282" t="str">
        <f t="shared" si="204"/>
        <v/>
      </c>
      <c r="T811" s="153"/>
      <c r="U811" s="27"/>
      <c r="V811" s="27"/>
      <c r="W811" s="271"/>
      <c r="X811" s="27"/>
      <c r="Y811" s="279"/>
      <c r="Z811" s="275" t="str">
        <f t="shared" si="205"/>
        <v/>
      </c>
      <c r="AA811" s="276"/>
      <c r="AB811" s="276"/>
      <c r="AC811" s="276"/>
      <c r="AD811" s="276"/>
      <c r="AE811" s="276"/>
      <c r="AF811" s="277" t="str">
        <f t="shared" si="206"/>
        <v>NCX19J3</v>
      </c>
      <c r="AG811" s="277" t="str">
        <f t="shared" si="207"/>
        <v>NCX19J3</v>
      </c>
      <c r="AH811" s="277" t="str">
        <f t="shared" si="208"/>
        <v/>
      </c>
      <c r="AI811" s="277" t="str">
        <f t="shared" si="209"/>
        <v/>
      </c>
      <c r="AJ811" s="277" t="str">
        <f t="shared" si="210"/>
        <v/>
      </c>
      <c r="AK811" s="277" t="str">
        <f t="shared" si="211"/>
        <v/>
      </c>
      <c r="AL811" s="100"/>
      <c r="AT811" s="227" t="str">
        <f t="shared" si="212"/>
        <v/>
      </c>
      <c r="AU811" s="227" t="str">
        <f t="shared" si="213"/>
        <v/>
      </c>
      <c r="AW811" s="232">
        <f t="shared" si="214"/>
        <v>0</v>
      </c>
      <c r="AX811" s="232">
        <f t="shared" si="215"/>
        <v>0</v>
      </c>
      <c r="AY811" s="232">
        <f t="shared" si="216"/>
        <v>0</v>
      </c>
      <c r="AZ811" s="232">
        <f t="shared" si="217"/>
        <v>0</v>
      </c>
    </row>
    <row r="812" spans="1:52">
      <c r="A812" s="23" t="str">
        <f>C812&amp;"x"&amp;TEXT(COUNTIF(C$5:C811,C812)+1,0)</f>
        <v>x1</v>
      </c>
      <c r="B812" s="24" t="str">
        <f>D812&amp;"x"&amp;TEXT(COUNTIF(D$5:D811,D812)+1,0)</f>
        <v>x1</v>
      </c>
      <c r="C812" s="25"/>
      <c r="D812" s="25"/>
      <c r="E812" s="130"/>
      <c r="F812" s="25"/>
      <c r="G812" s="188"/>
      <c r="H812" s="188"/>
      <c r="I812" s="188"/>
      <c r="J812" s="156"/>
      <c r="K812" s="130"/>
      <c r="L812" s="26"/>
      <c r="M812" s="281" t="str">
        <f t="shared" si="202"/>
        <v>0</v>
      </c>
      <c r="N812" s="26"/>
      <c r="O812" s="186" t="str">
        <f t="shared" si="203"/>
        <v>0</v>
      </c>
      <c r="P812" s="26"/>
      <c r="Q812" s="26"/>
      <c r="R812" s="270"/>
      <c r="S812" s="282" t="str">
        <f t="shared" si="204"/>
        <v/>
      </c>
      <c r="T812" s="153"/>
      <c r="U812" s="27"/>
      <c r="V812" s="27"/>
      <c r="W812" s="271"/>
      <c r="X812" s="27"/>
      <c r="Y812" s="279"/>
      <c r="Z812" s="275" t="str">
        <f t="shared" si="205"/>
        <v/>
      </c>
      <c r="AA812" s="276"/>
      <c r="AB812" s="276"/>
      <c r="AC812" s="276"/>
      <c r="AD812" s="276"/>
      <c r="AE812" s="276"/>
      <c r="AF812" s="277" t="str">
        <f t="shared" si="206"/>
        <v>NCX19J3</v>
      </c>
      <c r="AG812" s="277" t="str">
        <f t="shared" si="207"/>
        <v>NCX19J3</v>
      </c>
      <c r="AH812" s="277" t="str">
        <f t="shared" si="208"/>
        <v/>
      </c>
      <c r="AI812" s="277" t="str">
        <f t="shared" si="209"/>
        <v/>
      </c>
      <c r="AJ812" s="277" t="str">
        <f t="shared" si="210"/>
        <v/>
      </c>
      <c r="AK812" s="277" t="str">
        <f t="shared" si="211"/>
        <v/>
      </c>
      <c r="AL812" s="100"/>
      <c r="AT812" s="227" t="str">
        <f t="shared" si="212"/>
        <v/>
      </c>
      <c r="AU812" s="227" t="str">
        <f t="shared" si="213"/>
        <v/>
      </c>
      <c r="AW812" s="232">
        <f t="shared" si="214"/>
        <v>0</v>
      </c>
      <c r="AX812" s="232">
        <f t="shared" si="215"/>
        <v>0</v>
      </c>
      <c r="AY812" s="232">
        <f t="shared" si="216"/>
        <v>0</v>
      </c>
      <c r="AZ812" s="232">
        <f t="shared" si="217"/>
        <v>0</v>
      </c>
    </row>
    <row r="813" spans="1:52">
      <c r="A813" s="23" t="str">
        <f>C813&amp;"x"&amp;TEXT(COUNTIF(C$5:C812,C813)+1,0)</f>
        <v>x1</v>
      </c>
      <c r="B813" s="24" t="str">
        <f>D813&amp;"x"&amp;TEXT(COUNTIF(D$5:D812,D813)+1,0)</f>
        <v>x1</v>
      </c>
      <c r="C813" s="25"/>
      <c r="D813" s="25"/>
      <c r="E813" s="130"/>
      <c r="F813" s="25"/>
      <c r="G813" s="188"/>
      <c r="H813" s="188"/>
      <c r="I813" s="188"/>
      <c r="J813" s="156"/>
      <c r="K813" s="130"/>
      <c r="L813" s="26"/>
      <c r="M813" s="281" t="str">
        <f t="shared" si="202"/>
        <v>0</v>
      </c>
      <c r="N813" s="26"/>
      <c r="O813" s="186" t="str">
        <f t="shared" si="203"/>
        <v>0</v>
      </c>
      <c r="P813" s="26"/>
      <c r="Q813" s="26"/>
      <c r="R813" s="270"/>
      <c r="S813" s="282" t="str">
        <f t="shared" si="204"/>
        <v/>
      </c>
      <c r="T813" s="153"/>
      <c r="U813" s="27"/>
      <c r="V813" s="27"/>
      <c r="W813" s="271"/>
      <c r="X813" s="27"/>
      <c r="Y813" s="279"/>
      <c r="Z813" s="275" t="str">
        <f t="shared" si="205"/>
        <v/>
      </c>
      <c r="AA813" s="276"/>
      <c r="AB813" s="276"/>
      <c r="AC813" s="276"/>
      <c r="AD813" s="276"/>
      <c r="AE813" s="276"/>
      <c r="AF813" s="277" t="str">
        <f t="shared" si="206"/>
        <v>NCX19J3</v>
      </c>
      <c r="AG813" s="277" t="str">
        <f t="shared" si="207"/>
        <v>NCX19J3</v>
      </c>
      <c r="AH813" s="277" t="str">
        <f t="shared" si="208"/>
        <v/>
      </c>
      <c r="AI813" s="277" t="str">
        <f t="shared" si="209"/>
        <v/>
      </c>
      <c r="AJ813" s="277" t="str">
        <f t="shared" si="210"/>
        <v/>
      </c>
      <c r="AK813" s="277" t="str">
        <f t="shared" si="211"/>
        <v/>
      </c>
      <c r="AL813" s="100"/>
      <c r="AT813" s="227" t="str">
        <f t="shared" si="212"/>
        <v/>
      </c>
      <c r="AU813" s="227" t="str">
        <f t="shared" si="213"/>
        <v/>
      </c>
      <c r="AW813" s="232">
        <f t="shared" si="214"/>
        <v>0</v>
      </c>
      <c r="AX813" s="232">
        <f t="shared" si="215"/>
        <v>0</v>
      </c>
      <c r="AY813" s="232">
        <f t="shared" si="216"/>
        <v>0</v>
      </c>
      <c r="AZ813" s="232">
        <f t="shared" si="217"/>
        <v>0</v>
      </c>
    </row>
    <row r="814" spans="1:52">
      <c r="A814" s="23" t="str">
        <f>C814&amp;"x"&amp;TEXT(COUNTIF(C$5:C813,C814)+1,0)</f>
        <v>x1</v>
      </c>
      <c r="B814" s="24" t="str">
        <f>D814&amp;"x"&amp;TEXT(COUNTIF(D$5:D813,D814)+1,0)</f>
        <v>x1</v>
      </c>
      <c r="C814" s="25"/>
      <c r="D814" s="25"/>
      <c r="E814" s="130"/>
      <c r="F814" s="25"/>
      <c r="G814" s="188"/>
      <c r="H814" s="188"/>
      <c r="I814" s="188"/>
      <c r="J814" s="156"/>
      <c r="K814" s="130"/>
      <c r="L814" s="26"/>
      <c r="M814" s="281" t="str">
        <f t="shared" si="202"/>
        <v>0</v>
      </c>
      <c r="N814" s="26"/>
      <c r="O814" s="186" t="str">
        <f t="shared" si="203"/>
        <v>0</v>
      </c>
      <c r="P814" s="26"/>
      <c r="Q814" s="26"/>
      <c r="R814" s="270"/>
      <c r="S814" s="282" t="str">
        <f t="shared" si="204"/>
        <v/>
      </c>
      <c r="T814" s="153"/>
      <c r="U814" s="27"/>
      <c r="V814" s="27"/>
      <c r="W814" s="271"/>
      <c r="X814" s="27"/>
      <c r="Y814" s="279"/>
      <c r="Z814" s="275" t="str">
        <f t="shared" si="205"/>
        <v/>
      </c>
      <c r="AA814" s="276"/>
      <c r="AB814" s="276"/>
      <c r="AC814" s="276"/>
      <c r="AD814" s="276"/>
      <c r="AE814" s="276"/>
      <c r="AF814" s="277" t="str">
        <f t="shared" si="206"/>
        <v>NCX19J3</v>
      </c>
      <c r="AG814" s="277" t="str">
        <f t="shared" si="207"/>
        <v>NCX19J3</v>
      </c>
      <c r="AH814" s="277" t="str">
        <f t="shared" si="208"/>
        <v/>
      </c>
      <c r="AI814" s="277" t="str">
        <f t="shared" si="209"/>
        <v/>
      </c>
      <c r="AJ814" s="277" t="str">
        <f t="shared" si="210"/>
        <v/>
      </c>
      <c r="AK814" s="277" t="str">
        <f t="shared" si="211"/>
        <v/>
      </c>
      <c r="AL814" s="100"/>
      <c r="AT814" s="227" t="str">
        <f t="shared" si="212"/>
        <v/>
      </c>
      <c r="AU814" s="227" t="str">
        <f t="shared" si="213"/>
        <v/>
      </c>
      <c r="AW814" s="232">
        <f t="shared" si="214"/>
        <v>0</v>
      </c>
      <c r="AX814" s="232">
        <f t="shared" si="215"/>
        <v>0</v>
      </c>
      <c r="AY814" s="232">
        <f t="shared" si="216"/>
        <v>0</v>
      </c>
      <c r="AZ814" s="232">
        <f t="shared" si="217"/>
        <v>0</v>
      </c>
    </row>
    <row r="815" spans="1:52">
      <c r="A815" s="23" t="str">
        <f>C815&amp;"x"&amp;TEXT(COUNTIF(C$5:C814,C815)+1,0)</f>
        <v>x1</v>
      </c>
      <c r="B815" s="24" t="str">
        <f>D815&amp;"x"&amp;TEXT(COUNTIF(D$5:D814,D815)+1,0)</f>
        <v>x1</v>
      </c>
      <c r="C815" s="25"/>
      <c r="D815" s="25"/>
      <c r="E815" s="130"/>
      <c r="F815" s="25"/>
      <c r="G815" s="188"/>
      <c r="H815" s="188"/>
      <c r="I815" s="188"/>
      <c r="J815" s="156"/>
      <c r="K815" s="130"/>
      <c r="L815" s="26"/>
      <c r="M815" s="281" t="str">
        <f t="shared" si="202"/>
        <v>0</v>
      </c>
      <c r="N815" s="26"/>
      <c r="O815" s="186" t="str">
        <f t="shared" si="203"/>
        <v>0</v>
      </c>
      <c r="P815" s="26"/>
      <c r="Q815" s="26"/>
      <c r="R815" s="270"/>
      <c r="S815" s="282" t="str">
        <f t="shared" si="204"/>
        <v/>
      </c>
      <c r="T815" s="153"/>
      <c r="U815" s="27"/>
      <c r="V815" s="27"/>
      <c r="W815" s="271"/>
      <c r="X815" s="27"/>
      <c r="Y815" s="279"/>
      <c r="Z815" s="275" t="str">
        <f t="shared" si="205"/>
        <v/>
      </c>
      <c r="AA815" s="276"/>
      <c r="AB815" s="276"/>
      <c r="AC815" s="276"/>
      <c r="AD815" s="276"/>
      <c r="AE815" s="276"/>
      <c r="AF815" s="277" t="str">
        <f t="shared" si="206"/>
        <v>NCX19J3</v>
      </c>
      <c r="AG815" s="277" t="str">
        <f t="shared" si="207"/>
        <v>NCX19J3</v>
      </c>
      <c r="AH815" s="277" t="str">
        <f t="shared" si="208"/>
        <v/>
      </c>
      <c r="AI815" s="277" t="str">
        <f t="shared" si="209"/>
        <v/>
      </c>
      <c r="AJ815" s="277" t="str">
        <f t="shared" si="210"/>
        <v/>
      </c>
      <c r="AK815" s="277" t="str">
        <f t="shared" si="211"/>
        <v/>
      </c>
      <c r="AL815" s="100"/>
      <c r="AT815" s="227" t="str">
        <f t="shared" si="212"/>
        <v/>
      </c>
      <c r="AU815" s="227" t="str">
        <f t="shared" si="213"/>
        <v/>
      </c>
      <c r="AW815" s="232">
        <f t="shared" si="214"/>
        <v>0</v>
      </c>
      <c r="AX815" s="232">
        <f t="shared" si="215"/>
        <v>0</v>
      </c>
      <c r="AY815" s="232">
        <f t="shared" si="216"/>
        <v>0</v>
      </c>
      <c r="AZ815" s="232">
        <f t="shared" si="217"/>
        <v>0</v>
      </c>
    </row>
    <row r="816" spans="1:52">
      <c r="A816" s="23" t="str">
        <f>C816&amp;"x"&amp;TEXT(COUNTIF(C$5:C815,C816)+1,0)</f>
        <v>x1</v>
      </c>
      <c r="B816" s="24" t="str">
        <f>D816&amp;"x"&amp;TEXT(COUNTIF(D$5:D815,D816)+1,0)</f>
        <v>x1</v>
      </c>
      <c r="C816" s="25"/>
      <c r="D816" s="25"/>
      <c r="E816" s="130"/>
      <c r="F816" s="25"/>
      <c r="G816" s="188"/>
      <c r="H816" s="188"/>
      <c r="I816" s="188"/>
      <c r="J816" s="156"/>
      <c r="K816" s="130"/>
      <c r="L816" s="26"/>
      <c r="M816" s="281" t="str">
        <f t="shared" si="202"/>
        <v>0</v>
      </c>
      <c r="N816" s="26"/>
      <c r="O816" s="186" t="str">
        <f t="shared" si="203"/>
        <v>0</v>
      </c>
      <c r="P816" s="26"/>
      <c r="Q816" s="26"/>
      <c r="R816" s="270"/>
      <c r="S816" s="282" t="str">
        <f t="shared" si="204"/>
        <v/>
      </c>
      <c r="T816" s="153"/>
      <c r="U816" s="27"/>
      <c r="V816" s="27"/>
      <c r="W816" s="271"/>
      <c r="X816" s="27"/>
      <c r="Y816" s="279"/>
      <c r="Z816" s="275" t="str">
        <f t="shared" si="205"/>
        <v/>
      </c>
      <c r="AA816" s="276"/>
      <c r="AB816" s="276"/>
      <c r="AC816" s="276"/>
      <c r="AD816" s="276"/>
      <c r="AE816" s="276"/>
      <c r="AF816" s="277" t="str">
        <f t="shared" si="206"/>
        <v>NCX19J3</v>
      </c>
      <c r="AG816" s="277" t="str">
        <f t="shared" si="207"/>
        <v>NCX19J3</v>
      </c>
      <c r="AH816" s="277" t="str">
        <f t="shared" si="208"/>
        <v/>
      </c>
      <c r="AI816" s="277" t="str">
        <f t="shared" si="209"/>
        <v/>
      </c>
      <c r="AJ816" s="277" t="str">
        <f t="shared" si="210"/>
        <v/>
      </c>
      <c r="AK816" s="277" t="str">
        <f t="shared" si="211"/>
        <v/>
      </c>
      <c r="AL816" s="100"/>
      <c r="AT816" s="227" t="str">
        <f t="shared" si="212"/>
        <v/>
      </c>
      <c r="AU816" s="227" t="str">
        <f t="shared" si="213"/>
        <v/>
      </c>
      <c r="AW816" s="232">
        <f t="shared" si="214"/>
        <v>0</v>
      </c>
      <c r="AX816" s="232">
        <f t="shared" si="215"/>
        <v>0</v>
      </c>
      <c r="AY816" s="232">
        <f t="shared" si="216"/>
        <v>0</v>
      </c>
      <c r="AZ816" s="232">
        <f t="shared" si="217"/>
        <v>0</v>
      </c>
    </row>
    <row r="817" spans="1:52">
      <c r="A817" s="23" t="str">
        <f>C817&amp;"x"&amp;TEXT(COUNTIF(C$5:C816,C817)+1,0)</f>
        <v>x1</v>
      </c>
      <c r="B817" s="24" t="str">
        <f>D817&amp;"x"&amp;TEXT(COUNTIF(D$5:D816,D817)+1,0)</f>
        <v>x1</v>
      </c>
      <c r="C817" s="25"/>
      <c r="D817" s="25"/>
      <c r="E817" s="130"/>
      <c r="F817" s="25"/>
      <c r="G817" s="188"/>
      <c r="H817" s="188"/>
      <c r="I817" s="188"/>
      <c r="J817" s="156"/>
      <c r="K817" s="130"/>
      <c r="L817" s="26"/>
      <c r="M817" s="281" t="str">
        <f t="shared" si="202"/>
        <v>0</v>
      </c>
      <c r="N817" s="26"/>
      <c r="O817" s="186" t="str">
        <f t="shared" si="203"/>
        <v>0</v>
      </c>
      <c r="P817" s="26"/>
      <c r="Q817" s="26"/>
      <c r="R817" s="270"/>
      <c r="S817" s="282" t="str">
        <f t="shared" si="204"/>
        <v/>
      </c>
      <c r="T817" s="153"/>
      <c r="U817" s="27"/>
      <c r="V817" s="27"/>
      <c r="W817" s="271"/>
      <c r="X817" s="27"/>
      <c r="Y817" s="279"/>
      <c r="Z817" s="275" t="str">
        <f t="shared" si="205"/>
        <v/>
      </c>
      <c r="AA817" s="276"/>
      <c r="AB817" s="276"/>
      <c r="AC817" s="276"/>
      <c r="AD817" s="276"/>
      <c r="AE817" s="276"/>
      <c r="AF817" s="277" t="str">
        <f t="shared" si="206"/>
        <v>NCX19J3</v>
      </c>
      <c r="AG817" s="277" t="str">
        <f t="shared" si="207"/>
        <v>NCX19J3</v>
      </c>
      <c r="AH817" s="277" t="str">
        <f t="shared" si="208"/>
        <v/>
      </c>
      <c r="AI817" s="277" t="str">
        <f t="shared" si="209"/>
        <v/>
      </c>
      <c r="AJ817" s="277" t="str">
        <f t="shared" si="210"/>
        <v/>
      </c>
      <c r="AK817" s="277" t="str">
        <f t="shared" si="211"/>
        <v/>
      </c>
      <c r="AL817" s="100"/>
      <c r="AT817" s="227" t="str">
        <f t="shared" si="212"/>
        <v/>
      </c>
      <c r="AU817" s="227" t="str">
        <f t="shared" si="213"/>
        <v/>
      </c>
      <c r="AW817" s="232">
        <f t="shared" si="214"/>
        <v>0</v>
      </c>
      <c r="AX817" s="232">
        <f t="shared" si="215"/>
        <v>0</v>
      </c>
      <c r="AY817" s="232">
        <f t="shared" si="216"/>
        <v>0</v>
      </c>
      <c r="AZ817" s="232">
        <f t="shared" si="217"/>
        <v>0</v>
      </c>
    </row>
    <row r="818" spans="1:52">
      <c r="A818" s="23" t="str">
        <f>C818&amp;"x"&amp;TEXT(COUNTIF(C$5:C817,C818)+1,0)</f>
        <v>x1</v>
      </c>
      <c r="B818" s="24" t="str">
        <f>D818&amp;"x"&amp;TEXT(COUNTIF(D$5:D817,D818)+1,0)</f>
        <v>x1</v>
      </c>
      <c r="C818" s="25"/>
      <c r="D818" s="25"/>
      <c r="E818" s="130"/>
      <c r="F818" s="25"/>
      <c r="G818" s="188"/>
      <c r="H818" s="188"/>
      <c r="I818" s="188"/>
      <c r="J818" s="156"/>
      <c r="K818" s="130"/>
      <c r="L818" s="26"/>
      <c r="M818" s="281" t="str">
        <f t="shared" si="202"/>
        <v>0</v>
      </c>
      <c r="N818" s="26"/>
      <c r="O818" s="186" t="str">
        <f t="shared" si="203"/>
        <v>0</v>
      </c>
      <c r="P818" s="26"/>
      <c r="Q818" s="26"/>
      <c r="R818" s="270"/>
      <c r="S818" s="282" t="str">
        <f t="shared" si="204"/>
        <v/>
      </c>
      <c r="T818" s="153"/>
      <c r="U818" s="27"/>
      <c r="V818" s="27"/>
      <c r="W818" s="271"/>
      <c r="X818" s="27"/>
      <c r="Y818" s="279"/>
      <c r="Z818" s="275" t="str">
        <f t="shared" si="205"/>
        <v/>
      </c>
      <c r="AA818" s="276"/>
      <c r="AB818" s="276"/>
      <c r="AC818" s="276"/>
      <c r="AD818" s="276"/>
      <c r="AE818" s="276"/>
      <c r="AF818" s="277" t="str">
        <f t="shared" si="206"/>
        <v>NCX19J3</v>
      </c>
      <c r="AG818" s="277" t="str">
        <f t="shared" si="207"/>
        <v>NCX19J3</v>
      </c>
      <c r="AH818" s="277" t="str">
        <f t="shared" si="208"/>
        <v/>
      </c>
      <c r="AI818" s="277" t="str">
        <f t="shared" si="209"/>
        <v/>
      </c>
      <c r="AJ818" s="277" t="str">
        <f t="shared" si="210"/>
        <v/>
      </c>
      <c r="AK818" s="277" t="str">
        <f t="shared" si="211"/>
        <v/>
      </c>
      <c r="AL818" s="100"/>
      <c r="AT818" s="227" t="str">
        <f t="shared" si="212"/>
        <v/>
      </c>
      <c r="AU818" s="227" t="str">
        <f t="shared" si="213"/>
        <v/>
      </c>
      <c r="AW818" s="232">
        <f t="shared" si="214"/>
        <v>0</v>
      </c>
      <c r="AX818" s="232">
        <f t="shared" si="215"/>
        <v>0</v>
      </c>
      <c r="AY818" s="232">
        <f t="shared" si="216"/>
        <v>0</v>
      </c>
      <c r="AZ818" s="232">
        <f t="shared" si="217"/>
        <v>0</v>
      </c>
    </row>
    <row r="819" spans="1:52">
      <c r="A819" s="23" t="str">
        <f>C819&amp;"x"&amp;TEXT(COUNTIF(C$5:C818,C819)+1,0)</f>
        <v>x1</v>
      </c>
      <c r="B819" s="24" t="str">
        <f>D819&amp;"x"&amp;TEXT(COUNTIF(D$5:D818,D819)+1,0)</f>
        <v>x1</v>
      </c>
      <c r="C819" s="25"/>
      <c r="D819" s="25"/>
      <c r="E819" s="130"/>
      <c r="F819" s="25"/>
      <c r="G819" s="188"/>
      <c r="H819" s="188"/>
      <c r="I819" s="188"/>
      <c r="J819" s="156"/>
      <c r="K819" s="130"/>
      <c r="L819" s="26"/>
      <c r="M819" s="281" t="str">
        <f t="shared" si="202"/>
        <v>0</v>
      </c>
      <c r="N819" s="26"/>
      <c r="O819" s="186" t="str">
        <f t="shared" si="203"/>
        <v>0</v>
      </c>
      <c r="P819" s="26"/>
      <c r="Q819" s="26"/>
      <c r="R819" s="270"/>
      <c r="S819" s="282" t="str">
        <f t="shared" si="204"/>
        <v/>
      </c>
      <c r="T819" s="153"/>
      <c r="U819" s="27"/>
      <c r="V819" s="27"/>
      <c r="W819" s="271"/>
      <c r="X819" s="27"/>
      <c r="Y819" s="279"/>
      <c r="Z819" s="275" t="str">
        <f t="shared" si="205"/>
        <v/>
      </c>
      <c r="AA819" s="276"/>
      <c r="AB819" s="276"/>
      <c r="AC819" s="276"/>
      <c r="AD819" s="276"/>
      <c r="AE819" s="276"/>
      <c r="AF819" s="277" t="str">
        <f t="shared" si="206"/>
        <v>NCX19J3</v>
      </c>
      <c r="AG819" s="277" t="str">
        <f t="shared" si="207"/>
        <v>NCX19J3</v>
      </c>
      <c r="AH819" s="277" t="str">
        <f t="shared" si="208"/>
        <v/>
      </c>
      <c r="AI819" s="277" t="str">
        <f t="shared" si="209"/>
        <v/>
      </c>
      <c r="AJ819" s="277" t="str">
        <f t="shared" si="210"/>
        <v/>
      </c>
      <c r="AK819" s="277" t="str">
        <f t="shared" si="211"/>
        <v/>
      </c>
      <c r="AL819" s="100"/>
      <c r="AT819" s="227" t="str">
        <f t="shared" si="212"/>
        <v/>
      </c>
      <c r="AU819" s="227" t="str">
        <f t="shared" si="213"/>
        <v/>
      </c>
      <c r="AW819" s="232">
        <f t="shared" si="214"/>
        <v>0</v>
      </c>
      <c r="AX819" s="232">
        <f t="shared" si="215"/>
        <v>0</v>
      </c>
      <c r="AY819" s="232">
        <f t="shared" si="216"/>
        <v>0</v>
      </c>
      <c r="AZ819" s="232">
        <f t="shared" si="217"/>
        <v>0</v>
      </c>
    </row>
    <row r="820" spans="1:52">
      <c r="A820" s="23" t="str">
        <f>C820&amp;"x"&amp;TEXT(COUNTIF(C$5:C819,C820)+1,0)</f>
        <v>x1</v>
      </c>
      <c r="B820" s="24" t="str">
        <f>D820&amp;"x"&amp;TEXT(COUNTIF(D$5:D819,D820)+1,0)</f>
        <v>x1</v>
      </c>
      <c r="C820" s="25"/>
      <c r="D820" s="25"/>
      <c r="E820" s="130"/>
      <c r="F820" s="25"/>
      <c r="G820" s="188"/>
      <c r="H820" s="188"/>
      <c r="I820" s="188"/>
      <c r="J820" s="156"/>
      <c r="K820" s="130"/>
      <c r="L820" s="26"/>
      <c r="M820" s="281" t="str">
        <f t="shared" si="202"/>
        <v>0</v>
      </c>
      <c r="N820" s="26"/>
      <c r="O820" s="186" t="str">
        <f t="shared" si="203"/>
        <v>0</v>
      </c>
      <c r="P820" s="26"/>
      <c r="Q820" s="26"/>
      <c r="R820" s="270"/>
      <c r="S820" s="282" t="str">
        <f t="shared" si="204"/>
        <v/>
      </c>
      <c r="T820" s="153"/>
      <c r="U820" s="27"/>
      <c r="V820" s="27"/>
      <c r="W820" s="271"/>
      <c r="X820" s="27"/>
      <c r="Y820" s="279"/>
      <c r="Z820" s="275" t="str">
        <f t="shared" si="205"/>
        <v/>
      </c>
      <c r="AA820" s="276"/>
      <c r="AB820" s="276"/>
      <c r="AC820" s="276"/>
      <c r="AD820" s="276"/>
      <c r="AE820" s="276"/>
      <c r="AF820" s="277" t="str">
        <f t="shared" si="206"/>
        <v>NCX19J3</v>
      </c>
      <c r="AG820" s="277" t="str">
        <f t="shared" si="207"/>
        <v>NCX19J3</v>
      </c>
      <c r="AH820" s="277" t="str">
        <f t="shared" si="208"/>
        <v/>
      </c>
      <c r="AI820" s="277" t="str">
        <f t="shared" si="209"/>
        <v/>
      </c>
      <c r="AJ820" s="277" t="str">
        <f t="shared" si="210"/>
        <v/>
      </c>
      <c r="AK820" s="277" t="str">
        <f t="shared" si="211"/>
        <v/>
      </c>
      <c r="AL820" s="100"/>
      <c r="AT820" s="227" t="str">
        <f t="shared" si="212"/>
        <v/>
      </c>
      <c r="AU820" s="227" t="str">
        <f t="shared" si="213"/>
        <v/>
      </c>
      <c r="AW820" s="232">
        <f t="shared" si="214"/>
        <v>0</v>
      </c>
      <c r="AX820" s="232">
        <f t="shared" si="215"/>
        <v>0</v>
      </c>
      <c r="AY820" s="232">
        <f t="shared" si="216"/>
        <v>0</v>
      </c>
      <c r="AZ820" s="232">
        <f t="shared" si="217"/>
        <v>0</v>
      </c>
    </row>
    <row r="821" spans="1:52">
      <c r="A821" s="23" t="str">
        <f>C821&amp;"x"&amp;TEXT(COUNTIF(C$5:C820,C821)+1,0)</f>
        <v>x1</v>
      </c>
      <c r="B821" s="24" t="str">
        <f>D821&amp;"x"&amp;TEXT(COUNTIF(D$5:D820,D821)+1,0)</f>
        <v>x1</v>
      </c>
      <c r="C821" s="25"/>
      <c r="D821" s="25"/>
      <c r="E821" s="130"/>
      <c r="F821" s="25"/>
      <c r="G821" s="188"/>
      <c r="H821" s="188"/>
      <c r="I821" s="188"/>
      <c r="J821" s="156"/>
      <c r="K821" s="130"/>
      <c r="L821" s="26"/>
      <c r="M821" s="281" t="str">
        <f t="shared" si="202"/>
        <v>0</v>
      </c>
      <c r="N821" s="26"/>
      <c r="O821" s="186" t="str">
        <f t="shared" si="203"/>
        <v>0</v>
      </c>
      <c r="P821" s="26"/>
      <c r="Q821" s="26"/>
      <c r="R821" s="270"/>
      <c r="S821" s="282" t="str">
        <f t="shared" si="204"/>
        <v/>
      </c>
      <c r="T821" s="153"/>
      <c r="U821" s="27"/>
      <c r="V821" s="27"/>
      <c r="W821" s="271"/>
      <c r="X821" s="27"/>
      <c r="Y821" s="279"/>
      <c r="Z821" s="275" t="str">
        <f t="shared" si="205"/>
        <v/>
      </c>
      <c r="AA821" s="276"/>
      <c r="AB821" s="276"/>
      <c r="AC821" s="276"/>
      <c r="AD821" s="276"/>
      <c r="AE821" s="276"/>
      <c r="AF821" s="277" t="str">
        <f t="shared" si="206"/>
        <v>NCX19J3</v>
      </c>
      <c r="AG821" s="277" t="str">
        <f t="shared" si="207"/>
        <v>NCX19J3</v>
      </c>
      <c r="AH821" s="277" t="str">
        <f t="shared" si="208"/>
        <v/>
      </c>
      <c r="AI821" s="277" t="str">
        <f t="shared" si="209"/>
        <v/>
      </c>
      <c r="AJ821" s="277" t="str">
        <f t="shared" si="210"/>
        <v/>
      </c>
      <c r="AK821" s="277" t="str">
        <f t="shared" si="211"/>
        <v/>
      </c>
      <c r="AL821" s="100"/>
      <c r="AT821" s="227" t="str">
        <f t="shared" si="212"/>
        <v/>
      </c>
      <c r="AU821" s="227" t="str">
        <f t="shared" si="213"/>
        <v/>
      </c>
      <c r="AW821" s="232">
        <f t="shared" si="214"/>
        <v>0</v>
      </c>
      <c r="AX821" s="232">
        <f t="shared" si="215"/>
        <v>0</v>
      </c>
      <c r="AY821" s="232">
        <f t="shared" si="216"/>
        <v>0</v>
      </c>
      <c r="AZ821" s="232">
        <f t="shared" si="217"/>
        <v>0</v>
      </c>
    </row>
    <row r="822" spans="1:52">
      <c r="A822" s="23" t="str">
        <f>C822&amp;"x"&amp;TEXT(COUNTIF(C$5:C821,C822)+1,0)</f>
        <v>x1</v>
      </c>
      <c r="B822" s="24" t="str">
        <f>D822&amp;"x"&amp;TEXT(COUNTIF(D$5:D821,D822)+1,0)</f>
        <v>x1</v>
      </c>
      <c r="C822" s="25"/>
      <c r="D822" s="25"/>
      <c r="E822" s="130"/>
      <c r="F822" s="25"/>
      <c r="G822" s="188"/>
      <c r="H822" s="188"/>
      <c r="I822" s="188"/>
      <c r="J822" s="156"/>
      <c r="K822" s="130"/>
      <c r="L822" s="26"/>
      <c r="M822" s="281" t="str">
        <f t="shared" si="202"/>
        <v>0</v>
      </c>
      <c r="N822" s="26"/>
      <c r="O822" s="186" t="str">
        <f t="shared" si="203"/>
        <v>0</v>
      </c>
      <c r="P822" s="26"/>
      <c r="Q822" s="26"/>
      <c r="R822" s="270"/>
      <c r="S822" s="282" t="str">
        <f t="shared" si="204"/>
        <v/>
      </c>
      <c r="T822" s="153"/>
      <c r="U822" s="27"/>
      <c r="V822" s="27"/>
      <c r="W822" s="271"/>
      <c r="X822" s="27"/>
      <c r="Y822" s="279"/>
      <c r="Z822" s="275" t="str">
        <f t="shared" si="205"/>
        <v/>
      </c>
      <c r="AA822" s="276"/>
      <c r="AB822" s="276"/>
      <c r="AC822" s="276"/>
      <c r="AD822" s="276"/>
      <c r="AE822" s="276"/>
      <c r="AF822" s="277" t="str">
        <f t="shared" si="206"/>
        <v>NCX19J3</v>
      </c>
      <c r="AG822" s="277" t="str">
        <f t="shared" si="207"/>
        <v>NCX19J3</v>
      </c>
      <c r="AH822" s="277" t="str">
        <f t="shared" si="208"/>
        <v/>
      </c>
      <c r="AI822" s="277" t="str">
        <f t="shared" si="209"/>
        <v/>
      </c>
      <c r="AJ822" s="277" t="str">
        <f t="shared" si="210"/>
        <v/>
      </c>
      <c r="AK822" s="277" t="str">
        <f t="shared" si="211"/>
        <v/>
      </c>
      <c r="AL822" s="100"/>
      <c r="AT822" s="227" t="str">
        <f t="shared" si="212"/>
        <v/>
      </c>
      <c r="AU822" s="227" t="str">
        <f t="shared" si="213"/>
        <v/>
      </c>
      <c r="AW822" s="232">
        <f t="shared" si="214"/>
        <v>0</v>
      </c>
      <c r="AX822" s="232">
        <f t="shared" si="215"/>
        <v>0</v>
      </c>
      <c r="AY822" s="232">
        <f t="shared" si="216"/>
        <v>0</v>
      </c>
      <c r="AZ822" s="232">
        <f t="shared" si="217"/>
        <v>0</v>
      </c>
    </row>
    <row r="823" spans="1:52">
      <c r="A823" s="23" t="str">
        <f>C823&amp;"x"&amp;TEXT(COUNTIF(C$5:C822,C823)+1,0)</f>
        <v>x1</v>
      </c>
      <c r="B823" s="24" t="str">
        <f>D823&amp;"x"&amp;TEXT(COUNTIF(D$5:D822,D823)+1,0)</f>
        <v>x1</v>
      </c>
      <c r="C823" s="25"/>
      <c r="D823" s="25"/>
      <c r="E823" s="130"/>
      <c r="F823" s="25"/>
      <c r="G823" s="188"/>
      <c r="H823" s="188"/>
      <c r="I823" s="188"/>
      <c r="J823" s="156"/>
      <c r="K823" s="130"/>
      <c r="L823" s="26"/>
      <c r="M823" s="281" t="str">
        <f t="shared" si="202"/>
        <v>0</v>
      </c>
      <c r="N823" s="26"/>
      <c r="O823" s="186" t="str">
        <f t="shared" si="203"/>
        <v>0</v>
      </c>
      <c r="P823" s="26"/>
      <c r="Q823" s="26"/>
      <c r="R823" s="270"/>
      <c r="S823" s="282" t="str">
        <f t="shared" si="204"/>
        <v/>
      </c>
      <c r="T823" s="153"/>
      <c r="U823" s="27"/>
      <c r="V823" s="27"/>
      <c r="W823" s="271"/>
      <c r="X823" s="27"/>
      <c r="Y823" s="279"/>
      <c r="Z823" s="275" t="str">
        <f t="shared" si="205"/>
        <v/>
      </c>
      <c r="AA823" s="276"/>
      <c r="AB823" s="276"/>
      <c r="AC823" s="276"/>
      <c r="AD823" s="276"/>
      <c r="AE823" s="276"/>
      <c r="AF823" s="277" t="str">
        <f t="shared" si="206"/>
        <v>NCX19J3</v>
      </c>
      <c r="AG823" s="277" t="str">
        <f t="shared" si="207"/>
        <v>NCX19J3</v>
      </c>
      <c r="AH823" s="277" t="str">
        <f t="shared" si="208"/>
        <v/>
      </c>
      <c r="AI823" s="277" t="str">
        <f t="shared" si="209"/>
        <v/>
      </c>
      <c r="AJ823" s="277" t="str">
        <f t="shared" si="210"/>
        <v/>
      </c>
      <c r="AK823" s="277" t="str">
        <f t="shared" si="211"/>
        <v/>
      </c>
      <c r="AL823" s="100"/>
      <c r="AT823" s="227" t="str">
        <f t="shared" si="212"/>
        <v/>
      </c>
      <c r="AU823" s="227" t="str">
        <f t="shared" si="213"/>
        <v/>
      </c>
      <c r="AW823" s="232">
        <f t="shared" si="214"/>
        <v>0</v>
      </c>
      <c r="AX823" s="232">
        <f t="shared" si="215"/>
        <v>0</v>
      </c>
      <c r="AY823" s="232">
        <f t="shared" si="216"/>
        <v>0</v>
      </c>
      <c r="AZ823" s="232">
        <f t="shared" si="217"/>
        <v>0</v>
      </c>
    </row>
    <row r="824" spans="1:52">
      <c r="A824" s="23" t="str">
        <f>C824&amp;"x"&amp;TEXT(COUNTIF(C$5:C823,C824)+1,0)</f>
        <v>x1</v>
      </c>
      <c r="B824" s="24" t="str">
        <f>D824&amp;"x"&amp;TEXT(COUNTIF(D$5:D823,D824)+1,0)</f>
        <v>x1</v>
      </c>
      <c r="C824" s="25"/>
      <c r="D824" s="25"/>
      <c r="E824" s="130"/>
      <c r="F824" s="25"/>
      <c r="G824" s="188"/>
      <c r="H824" s="188"/>
      <c r="I824" s="188"/>
      <c r="J824" s="156"/>
      <c r="K824" s="130"/>
      <c r="L824" s="26"/>
      <c r="M824" s="281" t="str">
        <f t="shared" si="202"/>
        <v>0</v>
      </c>
      <c r="N824" s="26"/>
      <c r="O824" s="186" t="str">
        <f t="shared" si="203"/>
        <v>0</v>
      </c>
      <c r="P824" s="26"/>
      <c r="Q824" s="26"/>
      <c r="R824" s="270"/>
      <c r="S824" s="282" t="str">
        <f t="shared" si="204"/>
        <v/>
      </c>
      <c r="T824" s="153"/>
      <c r="U824" s="27"/>
      <c r="V824" s="27"/>
      <c r="W824" s="271"/>
      <c r="X824" s="27"/>
      <c r="Y824" s="279"/>
      <c r="Z824" s="275" t="str">
        <f t="shared" si="205"/>
        <v/>
      </c>
      <c r="AA824" s="276"/>
      <c r="AB824" s="276"/>
      <c r="AC824" s="276"/>
      <c r="AD824" s="276"/>
      <c r="AE824" s="276"/>
      <c r="AF824" s="277" t="str">
        <f t="shared" si="206"/>
        <v>NCX19J3</v>
      </c>
      <c r="AG824" s="277" t="str">
        <f t="shared" si="207"/>
        <v>NCX19J3</v>
      </c>
      <c r="AH824" s="277" t="str">
        <f t="shared" si="208"/>
        <v/>
      </c>
      <c r="AI824" s="277" t="str">
        <f t="shared" si="209"/>
        <v/>
      </c>
      <c r="AJ824" s="277" t="str">
        <f t="shared" si="210"/>
        <v/>
      </c>
      <c r="AK824" s="277" t="str">
        <f t="shared" si="211"/>
        <v/>
      </c>
      <c r="AL824" s="100"/>
      <c r="AT824" s="227" t="str">
        <f t="shared" si="212"/>
        <v/>
      </c>
      <c r="AU824" s="227" t="str">
        <f t="shared" si="213"/>
        <v/>
      </c>
      <c r="AW824" s="232">
        <f t="shared" si="214"/>
        <v>0</v>
      </c>
      <c r="AX824" s="232">
        <f t="shared" si="215"/>
        <v>0</v>
      </c>
      <c r="AY824" s="232">
        <f t="shared" si="216"/>
        <v>0</v>
      </c>
      <c r="AZ824" s="232">
        <f t="shared" si="217"/>
        <v>0</v>
      </c>
    </row>
    <row r="825" spans="1:52">
      <c r="A825" s="23" t="str">
        <f>C825&amp;"x"&amp;TEXT(COUNTIF(C$5:C824,C825)+1,0)</f>
        <v>x1</v>
      </c>
      <c r="B825" s="24" t="str">
        <f>D825&amp;"x"&amp;TEXT(COUNTIF(D$5:D824,D825)+1,0)</f>
        <v>x1</v>
      </c>
      <c r="C825" s="25"/>
      <c r="D825" s="25"/>
      <c r="E825" s="130"/>
      <c r="F825" s="25"/>
      <c r="G825" s="188"/>
      <c r="H825" s="188"/>
      <c r="I825" s="188"/>
      <c r="J825" s="156"/>
      <c r="K825" s="130"/>
      <c r="L825" s="26"/>
      <c r="M825" s="281" t="str">
        <f t="shared" si="202"/>
        <v>0</v>
      </c>
      <c r="N825" s="26"/>
      <c r="O825" s="186" t="str">
        <f t="shared" si="203"/>
        <v>0</v>
      </c>
      <c r="P825" s="26"/>
      <c r="Q825" s="26"/>
      <c r="R825" s="270"/>
      <c r="S825" s="282" t="str">
        <f t="shared" si="204"/>
        <v/>
      </c>
      <c r="T825" s="153"/>
      <c r="U825" s="27"/>
      <c r="V825" s="27"/>
      <c r="W825" s="271"/>
      <c r="X825" s="27"/>
      <c r="Y825" s="279"/>
      <c r="Z825" s="275" t="str">
        <f t="shared" si="205"/>
        <v/>
      </c>
      <c r="AA825" s="276"/>
      <c r="AB825" s="276"/>
      <c r="AC825" s="276"/>
      <c r="AD825" s="276"/>
      <c r="AE825" s="276"/>
      <c r="AF825" s="277" t="str">
        <f t="shared" si="206"/>
        <v>NCX19J3</v>
      </c>
      <c r="AG825" s="277" t="str">
        <f t="shared" si="207"/>
        <v>NCX19J3</v>
      </c>
      <c r="AH825" s="277" t="str">
        <f t="shared" si="208"/>
        <v/>
      </c>
      <c r="AI825" s="277" t="str">
        <f t="shared" si="209"/>
        <v/>
      </c>
      <c r="AJ825" s="277" t="str">
        <f t="shared" si="210"/>
        <v/>
      </c>
      <c r="AK825" s="277" t="str">
        <f t="shared" si="211"/>
        <v/>
      </c>
      <c r="AL825" s="100"/>
      <c r="AT825" s="227" t="str">
        <f t="shared" si="212"/>
        <v/>
      </c>
      <c r="AU825" s="227" t="str">
        <f t="shared" si="213"/>
        <v/>
      </c>
      <c r="AW825" s="232">
        <f t="shared" si="214"/>
        <v>0</v>
      </c>
      <c r="AX825" s="232">
        <f t="shared" si="215"/>
        <v>0</v>
      </c>
      <c r="AY825" s="232">
        <f t="shared" si="216"/>
        <v>0</v>
      </c>
      <c r="AZ825" s="232">
        <f t="shared" si="217"/>
        <v>0</v>
      </c>
    </row>
    <row r="826" spans="1:52">
      <c r="A826" s="23" t="str">
        <f>C826&amp;"x"&amp;TEXT(COUNTIF(C$5:C825,C826)+1,0)</f>
        <v>x1</v>
      </c>
      <c r="B826" s="24" t="str">
        <f>D826&amp;"x"&amp;TEXT(COUNTIF(D$5:D825,D826)+1,0)</f>
        <v>x1</v>
      </c>
      <c r="C826" s="25"/>
      <c r="D826" s="25"/>
      <c r="E826" s="130"/>
      <c r="F826" s="25"/>
      <c r="G826" s="188"/>
      <c r="H826" s="188"/>
      <c r="I826" s="188"/>
      <c r="J826" s="156"/>
      <c r="K826" s="130"/>
      <c r="L826" s="26"/>
      <c r="M826" s="281" t="str">
        <f t="shared" si="202"/>
        <v>0</v>
      </c>
      <c r="N826" s="26"/>
      <c r="O826" s="186" t="str">
        <f t="shared" si="203"/>
        <v>0</v>
      </c>
      <c r="P826" s="26"/>
      <c r="Q826" s="26"/>
      <c r="R826" s="270"/>
      <c r="S826" s="282" t="str">
        <f t="shared" si="204"/>
        <v/>
      </c>
      <c r="T826" s="153"/>
      <c r="U826" s="27"/>
      <c r="V826" s="27"/>
      <c r="W826" s="271"/>
      <c r="X826" s="27"/>
      <c r="Y826" s="279"/>
      <c r="Z826" s="275" t="str">
        <f t="shared" si="205"/>
        <v/>
      </c>
      <c r="AA826" s="276"/>
      <c r="AB826" s="276"/>
      <c r="AC826" s="276"/>
      <c r="AD826" s="276"/>
      <c r="AE826" s="276"/>
      <c r="AF826" s="277" t="str">
        <f t="shared" si="206"/>
        <v>NCX19J3</v>
      </c>
      <c r="AG826" s="277" t="str">
        <f t="shared" si="207"/>
        <v>NCX19J3</v>
      </c>
      <c r="AH826" s="277" t="str">
        <f t="shared" si="208"/>
        <v/>
      </c>
      <c r="AI826" s="277" t="str">
        <f t="shared" si="209"/>
        <v/>
      </c>
      <c r="AJ826" s="277" t="str">
        <f t="shared" si="210"/>
        <v/>
      </c>
      <c r="AK826" s="277" t="str">
        <f t="shared" si="211"/>
        <v/>
      </c>
      <c r="AL826" s="100"/>
      <c r="AT826" s="227" t="str">
        <f t="shared" si="212"/>
        <v/>
      </c>
      <c r="AU826" s="227" t="str">
        <f t="shared" si="213"/>
        <v/>
      </c>
      <c r="AW826" s="232">
        <f t="shared" si="214"/>
        <v>0</v>
      </c>
      <c r="AX826" s="232">
        <f t="shared" si="215"/>
        <v>0</v>
      </c>
      <c r="AY826" s="232">
        <f t="shared" si="216"/>
        <v>0</v>
      </c>
      <c r="AZ826" s="232">
        <f t="shared" si="217"/>
        <v>0</v>
      </c>
    </row>
    <row r="827" spans="1:52">
      <c r="A827" s="23" t="str">
        <f>C827&amp;"x"&amp;TEXT(COUNTIF(C$5:C826,C827)+1,0)</f>
        <v>x1</v>
      </c>
      <c r="B827" s="24" t="str">
        <f>D827&amp;"x"&amp;TEXT(COUNTIF(D$5:D826,D827)+1,0)</f>
        <v>x1</v>
      </c>
      <c r="C827" s="25"/>
      <c r="D827" s="25"/>
      <c r="E827" s="130"/>
      <c r="F827" s="25"/>
      <c r="G827" s="188"/>
      <c r="H827" s="188"/>
      <c r="I827" s="188"/>
      <c r="J827" s="156"/>
      <c r="K827" s="130"/>
      <c r="L827" s="26"/>
      <c r="M827" s="281" t="str">
        <f t="shared" si="202"/>
        <v>0</v>
      </c>
      <c r="N827" s="26"/>
      <c r="O827" s="186" t="str">
        <f t="shared" si="203"/>
        <v>0</v>
      </c>
      <c r="P827" s="26"/>
      <c r="Q827" s="26"/>
      <c r="R827" s="270"/>
      <c r="S827" s="282" t="str">
        <f t="shared" si="204"/>
        <v/>
      </c>
      <c r="T827" s="153"/>
      <c r="U827" s="27"/>
      <c r="V827" s="27"/>
      <c r="W827" s="271"/>
      <c r="X827" s="27"/>
      <c r="Y827" s="279"/>
      <c r="Z827" s="275" t="str">
        <f t="shared" si="205"/>
        <v/>
      </c>
      <c r="AA827" s="276"/>
      <c r="AB827" s="276"/>
      <c r="AC827" s="276"/>
      <c r="AD827" s="276"/>
      <c r="AE827" s="276"/>
      <c r="AF827" s="277" t="str">
        <f t="shared" si="206"/>
        <v>NCX19J3</v>
      </c>
      <c r="AG827" s="277" t="str">
        <f t="shared" si="207"/>
        <v>NCX19J3</v>
      </c>
      <c r="AH827" s="277" t="str">
        <f t="shared" si="208"/>
        <v/>
      </c>
      <c r="AI827" s="277" t="str">
        <f t="shared" si="209"/>
        <v/>
      </c>
      <c r="AJ827" s="277" t="str">
        <f t="shared" si="210"/>
        <v/>
      </c>
      <c r="AK827" s="277" t="str">
        <f t="shared" si="211"/>
        <v/>
      </c>
      <c r="AL827" s="100"/>
      <c r="AT827" s="227" t="str">
        <f t="shared" si="212"/>
        <v/>
      </c>
      <c r="AU827" s="227" t="str">
        <f t="shared" si="213"/>
        <v/>
      </c>
      <c r="AW827" s="232">
        <f t="shared" si="214"/>
        <v>0</v>
      </c>
      <c r="AX827" s="232">
        <f t="shared" si="215"/>
        <v>0</v>
      </c>
      <c r="AY827" s="232">
        <f t="shared" si="216"/>
        <v>0</v>
      </c>
      <c r="AZ827" s="232">
        <f t="shared" si="217"/>
        <v>0</v>
      </c>
    </row>
    <row r="828" spans="1:52">
      <c r="A828" s="23" t="str">
        <f>C828&amp;"x"&amp;TEXT(COUNTIF(C$5:C827,C828)+1,0)</f>
        <v>x1</v>
      </c>
      <c r="B828" s="24" t="str">
        <f>D828&amp;"x"&amp;TEXT(COUNTIF(D$5:D827,D828)+1,0)</f>
        <v>x1</v>
      </c>
      <c r="C828" s="25"/>
      <c r="D828" s="25"/>
      <c r="E828" s="130"/>
      <c r="F828" s="25"/>
      <c r="G828" s="188"/>
      <c r="H828" s="188"/>
      <c r="I828" s="188"/>
      <c r="J828" s="156"/>
      <c r="K828" s="130"/>
      <c r="L828" s="26"/>
      <c r="M828" s="281" t="str">
        <f t="shared" si="202"/>
        <v>0</v>
      </c>
      <c r="N828" s="26"/>
      <c r="O828" s="186" t="str">
        <f t="shared" si="203"/>
        <v>0</v>
      </c>
      <c r="P828" s="26"/>
      <c r="Q828" s="26"/>
      <c r="R828" s="270"/>
      <c r="S828" s="282" t="str">
        <f t="shared" si="204"/>
        <v/>
      </c>
      <c r="T828" s="153"/>
      <c r="U828" s="27"/>
      <c r="V828" s="27"/>
      <c r="W828" s="271"/>
      <c r="X828" s="27"/>
      <c r="Y828" s="279"/>
      <c r="Z828" s="275" t="str">
        <f t="shared" si="205"/>
        <v/>
      </c>
      <c r="AA828" s="276"/>
      <c r="AB828" s="276"/>
      <c r="AC828" s="276"/>
      <c r="AD828" s="276"/>
      <c r="AE828" s="276"/>
      <c r="AF828" s="277" t="str">
        <f t="shared" si="206"/>
        <v>NCX19J3</v>
      </c>
      <c r="AG828" s="277" t="str">
        <f t="shared" si="207"/>
        <v>NCX19J3</v>
      </c>
      <c r="AH828" s="277" t="str">
        <f t="shared" si="208"/>
        <v/>
      </c>
      <c r="AI828" s="277" t="str">
        <f t="shared" si="209"/>
        <v/>
      </c>
      <c r="AJ828" s="277" t="str">
        <f t="shared" si="210"/>
        <v/>
      </c>
      <c r="AK828" s="277" t="str">
        <f t="shared" si="211"/>
        <v/>
      </c>
      <c r="AL828" s="100"/>
      <c r="AT828" s="227" t="str">
        <f t="shared" si="212"/>
        <v/>
      </c>
      <c r="AU828" s="227" t="str">
        <f t="shared" si="213"/>
        <v/>
      </c>
      <c r="AW828" s="232">
        <f t="shared" si="214"/>
        <v>0</v>
      </c>
      <c r="AX828" s="232">
        <f t="shared" si="215"/>
        <v>0</v>
      </c>
      <c r="AY828" s="232">
        <f t="shared" si="216"/>
        <v>0</v>
      </c>
      <c r="AZ828" s="232">
        <f t="shared" si="217"/>
        <v>0</v>
      </c>
    </row>
    <row r="829" spans="1:52">
      <c r="A829" s="23" t="str">
        <f>C829&amp;"x"&amp;TEXT(COUNTIF(C$5:C828,C829)+1,0)</f>
        <v>x1</v>
      </c>
      <c r="B829" s="24" t="str">
        <f>D829&amp;"x"&amp;TEXT(COUNTIF(D$5:D828,D829)+1,0)</f>
        <v>x1</v>
      </c>
      <c r="C829" s="25"/>
      <c r="D829" s="25"/>
      <c r="E829" s="130"/>
      <c r="F829" s="25"/>
      <c r="G829" s="188"/>
      <c r="H829" s="188"/>
      <c r="I829" s="188"/>
      <c r="J829" s="156"/>
      <c r="K829" s="130"/>
      <c r="L829" s="26"/>
      <c r="M829" s="281" t="str">
        <f t="shared" si="202"/>
        <v>0</v>
      </c>
      <c r="N829" s="26"/>
      <c r="O829" s="186" t="str">
        <f t="shared" si="203"/>
        <v>0</v>
      </c>
      <c r="P829" s="26"/>
      <c r="Q829" s="26"/>
      <c r="R829" s="270"/>
      <c r="S829" s="282" t="str">
        <f t="shared" si="204"/>
        <v/>
      </c>
      <c r="T829" s="153"/>
      <c r="U829" s="27"/>
      <c r="V829" s="27"/>
      <c r="W829" s="271"/>
      <c r="X829" s="27"/>
      <c r="Y829" s="279"/>
      <c r="Z829" s="275" t="str">
        <f t="shared" si="205"/>
        <v/>
      </c>
      <c r="AA829" s="276"/>
      <c r="AB829" s="276"/>
      <c r="AC829" s="276"/>
      <c r="AD829" s="276"/>
      <c r="AE829" s="276"/>
      <c r="AF829" s="277" t="str">
        <f t="shared" si="206"/>
        <v>NCX19J3</v>
      </c>
      <c r="AG829" s="277" t="str">
        <f t="shared" si="207"/>
        <v>NCX19J3</v>
      </c>
      <c r="AH829" s="277" t="str">
        <f t="shared" si="208"/>
        <v/>
      </c>
      <c r="AI829" s="277" t="str">
        <f t="shared" si="209"/>
        <v/>
      </c>
      <c r="AJ829" s="277" t="str">
        <f t="shared" si="210"/>
        <v/>
      </c>
      <c r="AK829" s="277" t="str">
        <f t="shared" si="211"/>
        <v/>
      </c>
      <c r="AL829" s="100"/>
      <c r="AT829" s="227" t="str">
        <f t="shared" si="212"/>
        <v/>
      </c>
      <c r="AU829" s="227" t="str">
        <f t="shared" si="213"/>
        <v/>
      </c>
      <c r="AW829" s="232">
        <f t="shared" si="214"/>
        <v>0</v>
      </c>
      <c r="AX829" s="232">
        <f t="shared" si="215"/>
        <v>0</v>
      </c>
      <c r="AY829" s="232">
        <f t="shared" si="216"/>
        <v>0</v>
      </c>
      <c r="AZ829" s="232">
        <f t="shared" si="217"/>
        <v>0</v>
      </c>
    </row>
    <row r="830" spans="1:52">
      <c r="A830" s="23" t="str">
        <f>C830&amp;"x"&amp;TEXT(COUNTIF(C$5:C829,C830)+1,0)</f>
        <v>x1</v>
      </c>
      <c r="B830" s="24" t="str">
        <f>D830&amp;"x"&amp;TEXT(COUNTIF(D$5:D829,D830)+1,0)</f>
        <v>x1</v>
      </c>
      <c r="C830" s="25"/>
      <c r="D830" s="25"/>
      <c r="E830" s="130"/>
      <c r="F830" s="25"/>
      <c r="G830" s="188"/>
      <c r="H830" s="188"/>
      <c r="I830" s="188"/>
      <c r="J830" s="156"/>
      <c r="K830" s="130"/>
      <c r="L830" s="26"/>
      <c r="M830" s="281" t="str">
        <f t="shared" si="202"/>
        <v>0</v>
      </c>
      <c r="N830" s="26"/>
      <c r="O830" s="186" t="str">
        <f t="shared" si="203"/>
        <v>0</v>
      </c>
      <c r="P830" s="26"/>
      <c r="Q830" s="26"/>
      <c r="R830" s="270"/>
      <c r="S830" s="282" t="str">
        <f t="shared" si="204"/>
        <v/>
      </c>
      <c r="T830" s="153"/>
      <c r="U830" s="27"/>
      <c r="V830" s="27"/>
      <c r="W830" s="271"/>
      <c r="X830" s="27"/>
      <c r="Y830" s="279"/>
      <c r="Z830" s="275" t="str">
        <f t="shared" si="205"/>
        <v/>
      </c>
      <c r="AA830" s="276"/>
      <c r="AB830" s="276"/>
      <c r="AC830" s="276"/>
      <c r="AD830" s="276"/>
      <c r="AE830" s="276"/>
      <c r="AF830" s="277" t="str">
        <f t="shared" si="206"/>
        <v>NCX19J3</v>
      </c>
      <c r="AG830" s="277" t="str">
        <f t="shared" si="207"/>
        <v>NCX19J3</v>
      </c>
      <c r="AH830" s="277" t="str">
        <f t="shared" si="208"/>
        <v/>
      </c>
      <c r="AI830" s="277" t="str">
        <f t="shared" si="209"/>
        <v/>
      </c>
      <c r="AJ830" s="277" t="str">
        <f t="shared" si="210"/>
        <v/>
      </c>
      <c r="AK830" s="277" t="str">
        <f t="shared" si="211"/>
        <v/>
      </c>
      <c r="AL830" s="100"/>
      <c r="AT830" s="227" t="str">
        <f t="shared" si="212"/>
        <v/>
      </c>
      <c r="AU830" s="227" t="str">
        <f t="shared" si="213"/>
        <v/>
      </c>
      <c r="AW830" s="232">
        <f t="shared" si="214"/>
        <v>0</v>
      </c>
      <c r="AX830" s="232">
        <f t="shared" si="215"/>
        <v>0</v>
      </c>
      <c r="AY830" s="232">
        <f t="shared" si="216"/>
        <v>0</v>
      </c>
      <c r="AZ830" s="232">
        <f t="shared" si="217"/>
        <v>0</v>
      </c>
    </row>
    <row r="831" spans="1:52">
      <c r="A831" s="23" t="str">
        <f>C831&amp;"x"&amp;TEXT(COUNTIF(C$5:C830,C831)+1,0)</f>
        <v>x1</v>
      </c>
      <c r="B831" s="24" t="str">
        <f>D831&amp;"x"&amp;TEXT(COUNTIF(D$5:D830,D831)+1,0)</f>
        <v>x1</v>
      </c>
      <c r="C831" s="25"/>
      <c r="D831" s="25"/>
      <c r="E831" s="130"/>
      <c r="F831" s="25"/>
      <c r="G831" s="188"/>
      <c r="H831" s="188"/>
      <c r="I831" s="188"/>
      <c r="J831" s="156"/>
      <c r="K831" s="130"/>
      <c r="L831" s="26"/>
      <c r="M831" s="281" t="str">
        <f t="shared" si="202"/>
        <v>0</v>
      </c>
      <c r="N831" s="26"/>
      <c r="O831" s="186" t="str">
        <f t="shared" si="203"/>
        <v>0</v>
      </c>
      <c r="P831" s="26"/>
      <c r="Q831" s="26"/>
      <c r="R831" s="270"/>
      <c r="S831" s="282" t="str">
        <f t="shared" si="204"/>
        <v/>
      </c>
      <c r="T831" s="153"/>
      <c r="U831" s="27"/>
      <c r="V831" s="27"/>
      <c r="W831" s="271"/>
      <c r="X831" s="27"/>
      <c r="Y831" s="279"/>
      <c r="Z831" s="275" t="str">
        <f t="shared" si="205"/>
        <v/>
      </c>
      <c r="AA831" s="276"/>
      <c r="AB831" s="276"/>
      <c r="AC831" s="276"/>
      <c r="AD831" s="276"/>
      <c r="AE831" s="276"/>
      <c r="AF831" s="277" t="str">
        <f t="shared" si="206"/>
        <v>NCX19J3</v>
      </c>
      <c r="AG831" s="277" t="str">
        <f t="shared" si="207"/>
        <v>NCX19J3</v>
      </c>
      <c r="AH831" s="277" t="str">
        <f t="shared" si="208"/>
        <v/>
      </c>
      <c r="AI831" s="277" t="str">
        <f t="shared" si="209"/>
        <v/>
      </c>
      <c r="AJ831" s="277" t="str">
        <f t="shared" si="210"/>
        <v/>
      </c>
      <c r="AK831" s="277" t="str">
        <f t="shared" si="211"/>
        <v/>
      </c>
      <c r="AL831" s="100"/>
      <c r="AT831" s="227" t="str">
        <f t="shared" si="212"/>
        <v/>
      </c>
      <c r="AU831" s="227" t="str">
        <f t="shared" si="213"/>
        <v/>
      </c>
      <c r="AW831" s="232">
        <f t="shared" si="214"/>
        <v>0</v>
      </c>
      <c r="AX831" s="232">
        <f t="shared" si="215"/>
        <v>0</v>
      </c>
      <c r="AY831" s="232">
        <f t="shared" si="216"/>
        <v>0</v>
      </c>
      <c r="AZ831" s="232">
        <f t="shared" si="217"/>
        <v>0</v>
      </c>
    </row>
    <row r="832" spans="1:52">
      <c r="A832" s="23" t="str">
        <f>C832&amp;"x"&amp;TEXT(COUNTIF(C$5:C831,C832)+1,0)</f>
        <v>x1</v>
      </c>
      <c r="B832" s="24" t="str">
        <f>D832&amp;"x"&amp;TEXT(COUNTIF(D$5:D831,D832)+1,0)</f>
        <v>x1</v>
      </c>
      <c r="C832" s="25"/>
      <c r="D832" s="25"/>
      <c r="E832" s="130"/>
      <c r="F832" s="25"/>
      <c r="G832" s="188"/>
      <c r="H832" s="188"/>
      <c r="I832" s="188"/>
      <c r="J832" s="156"/>
      <c r="K832" s="130"/>
      <c r="L832" s="26"/>
      <c r="M832" s="281" t="str">
        <f t="shared" si="202"/>
        <v>0</v>
      </c>
      <c r="N832" s="26"/>
      <c r="O832" s="186" t="str">
        <f t="shared" si="203"/>
        <v>0</v>
      </c>
      <c r="P832" s="26"/>
      <c r="Q832" s="26"/>
      <c r="R832" s="270"/>
      <c r="S832" s="282" t="str">
        <f t="shared" si="204"/>
        <v/>
      </c>
      <c r="T832" s="153"/>
      <c r="U832" s="27"/>
      <c r="V832" s="27"/>
      <c r="W832" s="271"/>
      <c r="X832" s="27"/>
      <c r="Y832" s="279"/>
      <c r="Z832" s="275" t="str">
        <f t="shared" si="205"/>
        <v/>
      </c>
      <c r="AA832" s="276"/>
      <c r="AB832" s="276"/>
      <c r="AC832" s="276"/>
      <c r="AD832" s="276"/>
      <c r="AE832" s="276"/>
      <c r="AF832" s="277" t="str">
        <f t="shared" si="206"/>
        <v>NCX19J3</v>
      </c>
      <c r="AG832" s="277" t="str">
        <f t="shared" si="207"/>
        <v>NCX19J3</v>
      </c>
      <c r="AH832" s="277" t="str">
        <f t="shared" si="208"/>
        <v/>
      </c>
      <c r="AI832" s="277" t="str">
        <f t="shared" si="209"/>
        <v/>
      </c>
      <c r="AJ832" s="277" t="str">
        <f t="shared" si="210"/>
        <v/>
      </c>
      <c r="AK832" s="277" t="str">
        <f t="shared" si="211"/>
        <v/>
      </c>
      <c r="AL832" s="100"/>
      <c r="AT832" s="227" t="str">
        <f t="shared" si="212"/>
        <v/>
      </c>
      <c r="AU832" s="227" t="str">
        <f t="shared" si="213"/>
        <v/>
      </c>
      <c r="AW832" s="232">
        <f t="shared" si="214"/>
        <v>0</v>
      </c>
      <c r="AX832" s="232">
        <f t="shared" si="215"/>
        <v>0</v>
      </c>
      <c r="AY832" s="232">
        <f t="shared" si="216"/>
        <v>0</v>
      </c>
      <c r="AZ832" s="232">
        <f t="shared" si="217"/>
        <v>0</v>
      </c>
    </row>
    <row r="833" spans="1:52">
      <c r="A833" s="23" t="str">
        <f>C833&amp;"x"&amp;TEXT(COUNTIF(C$5:C832,C833)+1,0)</f>
        <v>x1</v>
      </c>
      <c r="B833" s="24" t="str">
        <f>D833&amp;"x"&amp;TEXT(COUNTIF(D$5:D832,D833)+1,0)</f>
        <v>x1</v>
      </c>
      <c r="C833" s="25"/>
      <c r="D833" s="25"/>
      <c r="E833" s="130"/>
      <c r="F833" s="25"/>
      <c r="G833" s="188"/>
      <c r="H833" s="188"/>
      <c r="I833" s="188"/>
      <c r="J833" s="156"/>
      <c r="K833" s="130"/>
      <c r="L833" s="26"/>
      <c r="M833" s="281" t="str">
        <f t="shared" si="202"/>
        <v>0</v>
      </c>
      <c r="N833" s="26"/>
      <c r="O833" s="186" t="str">
        <f t="shared" si="203"/>
        <v>0</v>
      </c>
      <c r="P833" s="26"/>
      <c r="Q833" s="26"/>
      <c r="R833" s="270"/>
      <c r="S833" s="282" t="str">
        <f t="shared" si="204"/>
        <v/>
      </c>
      <c r="T833" s="153"/>
      <c r="U833" s="27"/>
      <c r="V833" s="27"/>
      <c r="W833" s="271"/>
      <c r="X833" s="27"/>
      <c r="Y833" s="279"/>
      <c r="Z833" s="275" t="str">
        <f t="shared" si="205"/>
        <v/>
      </c>
      <c r="AA833" s="276"/>
      <c r="AB833" s="276"/>
      <c r="AC833" s="276"/>
      <c r="AD833" s="276"/>
      <c r="AE833" s="276"/>
      <c r="AF833" s="277" t="str">
        <f t="shared" si="206"/>
        <v>NCX19J3</v>
      </c>
      <c r="AG833" s="277" t="str">
        <f t="shared" si="207"/>
        <v>NCX19J3</v>
      </c>
      <c r="AH833" s="277" t="str">
        <f t="shared" si="208"/>
        <v/>
      </c>
      <c r="AI833" s="277" t="str">
        <f t="shared" si="209"/>
        <v/>
      </c>
      <c r="AJ833" s="277" t="str">
        <f t="shared" si="210"/>
        <v/>
      </c>
      <c r="AK833" s="277" t="str">
        <f t="shared" si="211"/>
        <v/>
      </c>
      <c r="AL833" s="100"/>
      <c r="AT833" s="227" t="str">
        <f t="shared" si="212"/>
        <v/>
      </c>
      <c r="AU833" s="227" t="str">
        <f t="shared" si="213"/>
        <v/>
      </c>
      <c r="AW833" s="232">
        <f t="shared" si="214"/>
        <v>0</v>
      </c>
      <c r="AX833" s="232">
        <f t="shared" si="215"/>
        <v>0</v>
      </c>
      <c r="AY833" s="232">
        <f t="shared" si="216"/>
        <v>0</v>
      </c>
      <c r="AZ833" s="232">
        <f t="shared" si="217"/>
        <v>0</v>
      </c>
    </row>
    <row r="834" spans="1:52">
      <c r="A834" s="23" t="str">
        <f>C834&amp;"x"&amp;TEXT(COUNTIF(C$5:C833,C834)+1,0)</f>
        <v>x1</v>
      </c>
      <c r="B834" s="24" t="str">
        <f>D834&amp;"x"&amp;TEXT(COUNTIF(D$5:D833,D834)+1,0)</f>
        <v>x1</v>
      </c>
      <c r="C834" s="25"/>
      <c r="D834" s="25"/>
      <c r="E834" s="130"/>
      <c r="F834" s="25"/>
      <c r="G834" s="188"/>
      <c r="H834" s="188"/>
      <c r="I834" s="188"/>
      <c r="J834" s="156"/>
      <c r="K834" s="130"/>
      <c r="L834" s="26"/>
      <c r="M834" s="281" t="str">
        <f t="shared" si="202"/>
        <v>0</v>
      </c>
      <c r="N834" s="26"/>
      <c r="O834" s="186" t="str">
        <f t="shared" si="203"/>
        <v>0</v>
      </c>
      <c r="P834" s="26"/>
      <c r="Q834" s="26"/>
      <c r="R834" s="270"/>
      <c r="S834" s="282" t="str">
        <f t="shared" si="204"/>
        <v/>
      </c>
      <c r="T834" s="153"/>
      <c r="U834" s="27"/>
      <c r="V834" s="27"/>
      <c r="W834" s="271"/>
      <c r="X834" s="27"/>
      <c r="Y834" s="279"/>
      <c r="Z834" s="275" t="str">
        <f t="shared" si="205"/>
        <v/>
      </c>
      <c r="AA834" s="276"/>
      <c r="AB834" s="276"/>
      <c r="AC834" s="276"/>
      <c r="AD834" s="276"/>
      <c r="AE834" s="276"/>
      <c r="AF834" s="277" t="str">
        <f t="shared" si="206"/>
        <v>NCX19J3</v>
      </c>
      <c r="AG834" s="277" t="str">
        <f t="shared" si="207"/>
        <v>NCX19J3</v>
      </c>
      <c r="AH834" s="277" t="str">
        <f t="shared" si="208"/>
        <v/>
      </c>
      <c r="AI834" s="277" t="str">
        <f t="shared" si="209"/>
        <v/>
      </c>
      <c r="AJ834" s="277" t="str">
        <f t="shared" si="210"/>
        <v/>
      </c>
      <c r="AK834" s="277" t="str">
        <f t="shared" si="211"/>
        <v/>
      </c>
      <c r="AL834" s="100"/>
      <c r="AT834" s="227" t="str">
        <f t="shared" si="212"/>
        <v/>
      </c>
      <c r="AU834" s="227" t="str">
        <f t="shared" si="213"/>
        <v/>
      </c>
      <c r="AW834" s="232">
        <f t="shared" si="214"/>
        <v>0</v>
      </c>
      <c r="AX834" s="232">
        <f t="shared" si="215"/>
        <v>0</v>
      </c>
      <c r="AY834" s="232">
        <f t="shared" si="216"/>
        <v>0</v>
      </c>
      <c r="AZ834" s="232">
        <f t="shared" si="217"/>
        <v>0</v>
      </c>
    </row>
    <row r="835" spans="1:52">
      <c r="A835" s="23" t="str">
        <f>C835&amp;"x"&amp;TEXT(COUNTIF(C$5:C834,C835)+1,0)</f>
        <v>x1</v>
      </c>
      <c r="B835" s="24" t="str">
        <f>D835&amp;"x"&amp;TEXT(COUNTIF(D$5:D834,D835)+1,0)</f>
        <v>x1</v>
      </c>
      <c r="C835" s="25"/>
      <c r="D835" s="25"/>
      <c r="E835" s="130"/>
      <c r="F835" s="25"/>
      <c r="G835" s="188"/>
      <c r="H835" s="188"/>
      <c r="I835" s="188"/>
      <c r="J835" s="156"/>
      <c r="K835" s="130"/>
      <c r="L835" s="26"/>
      <c r="M835" s="281" t="str">
        <f t="shared" si="202"/>
        <v>0</v>
      </c>
      <c r="N835" s="26"/>
      <c r="O835" s="186" t="str">
        <f t="shared" si="203"/>
        <v>0</v>
      </c>
      <c r="P835" s="26"/>
      <c r="Q835" s="26"/>
      <c r="R835" s="270"/>
      <c r="S835" s="282" t="str">
        <f t="shared" si="204"/>
        <v/>
      </c>
      <c r="T835" s="153"/>
      <c r="U835" s="27"/>
      <c r="V835" s="27"/>
      <c r="W835" s="271"/>
      <c r="X835" s="27"/>
      <c r="Y835" s="279"/>
      <c r="Z835" s="275" t="str">
        <f t="shared" si="205"/>
        <v/>
      </c>
      <c r="AA835" s="276"/>
      <c r="AB835" s="276"/>
      <c r="AC835" s="276"/>
      <c r="AD835" s="276"/>
      <c r="AE835" s="276"/>
      <c r="AF835" s="277" t="str">
        <f t="shared" si="206"/>
        <v>NCX19J3</v>
      </c>
      <c r="AG835" s="277" t="str">
        <f t="shared" si="207"/>
        <v>NCX19J3</v>
      </c>
      <c r="AH835" s="277" t="str">
        <f t="shared" si="208"/>
        <v/>
      </c>
      <c r="AI835" s="277" t="str">
        <f t="shared" si="209"/>
        <v/>
      </c>
      <c r="AJ835" s="277" t="str">
        <f t="shared" si="210"/>
        <v/>
      </c>
      <c r="AK835" s="277" t="str">
        <f t="shared" si="211"/>
        <v/>
      </c>
      <c r="AL835" s="100"/>
      <c r="AT835" s="227" t="str">
        <f t="shared" si="212"/>
        <v/>
      </c>
      <c r="AU835" s="227" t="str">
        <f t="shared" si="213"/>
        <v/>
      </c>
      <c r="AW835" s="232">
        <f t="shared" si="214"/>
        <v>0</v>
      </c>
      <c r="AX835" s="232">
        <f t="shared" si="215"/>
        <v>0</v>
      </c>
      <c r="AY835" s="232">
        <f t="shared" si="216"/>
        <v>0</v>
      </c>
      <c r="AZ835" s="232">
        <f t="shared" si="217"/>
        <v>0</v>
      </c>
    </row>
    <row r="836" spans="1:52">
      <c r="A836" s="23" t="str">
        <f>C836&amp;"x"&amp;TEXT(COUNTIF(C$5:C835,C836)+1,0)</f>
        <v>x1</v>
      </c>
      <c r="B836" s="24" t="str">
        <f>D836&amp;"x"&amp;TEXT(COUNTIF(D$5:D835,D836)+1,0)</f>
        <v>x1</v>
      </c>
      <c r="C836" s="25"/>
      <c r="D836" s="25"/>
      <c r="E836" s="130"/>
      <c r="F836" s="25"/>
      <c r="G836" s="188"/>
      <c r="H836" s="188"/>
      <c r="I836" s="188"/>
      <c r="J836" s="156"/>
      <c r="K836" s="130"/>
      <c r="L836" s="26"/>
      <c r="M836" s="281" t="str">
        <f t="shared" si="202"/>
        <v>0</v>
      </c>
      <c r="N836" s="26"/>
      <c r="O836" s="186" t="str">
        <f t="shared" si="203"/>
        <v>0</v>
      </c>
      <c r="P836" s="26"/>
      <c r="Q836" s="26"/>
      <c r="R836" s="270"/>
      <c r="S836" s="282" t="str">
        <f t="shared" si="204"/>
        <v/>
      </c>
      <c r="T836" s="153"/>
      <c r="U836" s="27"/>
      <c r="V836" s="27"/>
      <c r="W836" s="271"/>
      <c r="X836" s="27"/>
      <c r="Y836" s="279"/>
      <c r="Z836" s="275" t="str">
        <f t="shared" si="205"/>
        <v/>
      </c>
      <c r="AA836" s="276"/>
      <c r="AB836" s="276"/>
      <c r="AC836" s="276"/>
      <c r="AD836" s="276"/>
      <c r="AE836" s="276"/>
      <c r="AF836" s="277" t="str">
        <f t="shared" si="206"/>
        <v>NCX19J3</v>
      </c>
      <c r="AG836" s="277" t="str">
        <f t="shared" si="207"/>
        <v>NCX19J3</v>
      </c>
      <c r="AH836" s="277" t="str">
        <f t="shared" si="208"/>
        <v/>
      </c>
      <c r="AI836" s="277" t="str">
        <f t="shared" si="209"/>
        <v/>
      </c>
      <c r="AJ836" s="277" t="str">
        <f t="shared" si="210"/>
        <v/>
      </c>
      <c r="AK836" s="277" t="str">
        <f t="shared" si="211"/>
        <v/>
      </c>
      <c r="AL836" s="100"/>
      <c r="AT836" s="227" t="str">
        <f t="shared" si="212"/>
        <v/>
      </c>
      <c r="AU836" s="227" t="str">
        <f t="shared" si="213"/>
        <v/>
      </c>
      <c r="AW836" s="232">
        <f t="shared" si="214"/>
        <v>0</v>
      </c>
      <c r="AX836" s="232">
        <f t="shared" si="215"/>
        <v>0</v>
      </c>
      <c r="AY836" s="232">
        <f t="shared" si="216"/>
        <v>0</v>
      </c>
      <c r="AZ836" s="232">
        <f t="shared" si="217"/>
        <v>0</v>
      </c>
    </row>
    <row r="837" spans="1:52">
      <c r="A837" s="23" t="str">
        <f>C837&amp;"x"&amp;TEXT(COUNTIF(C$5:C836,C837)+1,0)</f>
        <v>x1</v>
      </c>
      <c r="B837" s="24" t="str">
        <f>D837&amp;"x"&amp;TEXT(COUNTIF(D$5:D836,D837)+1,0)</f>
        <v>x1</v>
      </c>
      <c r="C837" s="25"/>
      <c r="D837" s="25"/>
      <c r="E837" s="130"/>
      <c r="F837" s="25"/>
      <c r="G837" s="188"/>
      <c r="H837" s="188"/>
      <c r="I837" s="188"/>
      <c r="J837" s="156"/>
      <c r="K837" s="130"/>
      <c r="L837" s="26"/>
      <c r="M837" s="281" t="str">
        <f t="shared" ref="M837:M900" si="218">LEFT(L837&amp;"0",1)</f>
        <v>0</v>
      </c>
      <c r="N837" s="26"/>
      <c r="O837" s="186" t="str">
        <f t="shared" ref="O837:O900" si="219">LEFT(N837&amp;"0",1)</f>
        <v>0</v>
      </c>
      <c r="P837" s="26"/>
      <c r="Q837" s="26"/>
      <c r="R837" s="270"/>
      <c r="S837" s="282" t="str">
        <f t="shared" ref="S837:S900" si="220">IF(C837=0,"",C837)</f>
        <v/>
      </c>
      <c r="T837" s="153"/>
      <c r="U837" s="27"/>
      <c r="V837" s="27"/>
      <c r="W837" s="271"/>
      <c r="X837" s="27"/>
      <c r="Y837" s="279"/>
      <c r="Z837" s="275" t="str">
        <f t="shared" ref="Z837:Z900" si="221">lft(J837,Peildatum)</f>
        <v/>
      </c>
      <c r="AA837" s="276"/>
      <c r="AB837" s="276"/>
      <c r="AC837" s="276"/>
      <c r="AD837" s="276"/>
      <c r="AE837" s="276"/>
      <c r="AF837" s="277" t="str">
        <f t="shared" ref="AF837:AF900" si="222">IFERROR(VLOOKUP(M837,CbRc,2,0),"")</f>
        <v>NCX19J3</v>
      </c>
      <c r="AG837" s="277" t="str">
        <f t="shared" ref="AG837:AG900" si="223">IFERROR(VLOOKUP(O837,CbRc,2,0),"")</f>
        <v>NCX19J3</v>
      </c>
      <c r="AH837" s="277" t="str">
        <f t="shared" ref="AH837:AH900" si="224">IF(ISNA(VLOOKUP($AF837&amp;P837,IsTm1A,1,0)),"",P837)</f>
        <v/>
      </c>
      <c r="AI837" s="277" t="str">
        <f t="shared" ref="AI837:AI900" si="225">IF(ISNA(VLOOKUP($AF837&amp;Q837,IsTm2D,1,0)),"",Q837)</f>
        <v/>
      </c>
      <c r="AJ837" s="277" t="str">
        <f t="shared" ref="AJ837:AJ900" si="226">IF(ISNA(VLOOKUP($AF837&amp;R837,IsTm3G,1,0)),"",R837)</f>
        <v/>
      </c>
      <c r="AK837" s="277" t="str">
        <f t="shared" ref="AK837:AK900" si="227">IF(ISNA(VLOOKUP($AG837&amp;S837,IsTm4J,1,0)),"",S837)</f>
        <v/>
      </c>
      <c r="AL837" s="100"/>
      <c r="AT837" s="227" t="str">
        <f t="shared" ref="AT837:AT900" si="228">IF(C837="","",IFERROR(VLOOKUP(C837,AQ:AQ,1,0),"FOUT"))</f>
        <v/>
      </c>
      <c r="AU837" s="227" t="str">
        <f t="shared" ref="AU837:AU900" si="229">IF(D837="","",IFERROR(VLOOKUP(D837,AR:AR,1,0),"FOUT"))</f>
        <v/>
      </c>
      <c r="AW837" s="232">
        <f t="shared" ref="AW837:AW900" si="230">IF(OR(P837="",U837=""),0,SUMIFS(U$5:U$1004,$M$5:$M$1004,$M837,P$5:P$1004,P837))</f>
        <v>0</v>
      </c>
      <c r="AX837" s="232">
        <f t="shared" ref="AX837:AX900" si="231">IF(OR(Q837="",V837=""),0,SUMIFS(V$5:V$1004,$M$5:$M$1004,$M837,Q$5:Q$1004,Q837))</f>
        <v>0</v>
      </c>
      <c r="AY837" s="232">
        <f t="shared" ref="AY837:AY900" si="232">IF(OR(R837="",W837=""),0,SUMIFS(W$5:W$1004,$M$5:$M$1004,$M837,R$5:R$1004,R837))</f>
        <v>0</v>
      </c>
      <c r="AZ837" s="232">
        <f t="shared" ref="AZ837:AZ900" si="233">IF(OR(S837="",X837=""),0,SUMIFS(X$5:X$1004,$O$5:$O$1004,$O837,S$5:S$1004,S837))</f>
        <v>0</v>
      </c>
    </row>
    <row r="838" spans="1:52">
      <c r="A838" s="23" t="str">
        <f>C838&amp;"x"&amp;TEXT(COUNTIF(C$5:C837,C838)+1,0)</f>
        <v>x1</v>
      </c>
      <c r="B838" s="24" t="str">
        <f>D838&amp;"x"&amp;TEXT(COUNTIF(D$5:D837,D838)+1,0)</f>
        <v>x1</v>
      </c>
      <c r="C838" s="25"/>
      <c r="D838" s="25"/>
      <c r="E838" s="130"/>
      <c r="F838" s="25"/>
      <c r="G838" s="188"/>
      <c r="H838" s="188"/>
      <c r="I838" s="188"/>
      <c r="J838" s="156"/>
      <c r="K838" s="130"/>
      <c r="L838" s="26"/>
      <c r="M838" s="281" t="str">
        <f t="shared" si="218"/>
        <v>0</v>
      </c>
      <c r="N838" s="26"/>
      <c r="O838" s="186" t="str">
        <f t="shared" si="219"/>
        <v>0</v>
      </c>
      <c r="P838" s="26"/>
      <c r="Q838" s="26"/>
      <c r="R838" s="270"/>
      <c r="S838" s="282" t="str">
        <f t="shared" si="220"/>
        <v/>
      </c>
      <c r="T838" s="153"/>
      <c r="U838" s="27"/>
      <c r="V838" s="27"/>
      <c r="W838" s="271"/>
      <c r="X838" s="27"/>
      <c r="Y838" s="279"/>
      <c r="Z838" s="275" t="str">
        <f t="shared" si="221"/>
        <v/>
      </c>
      <c r="AA838" s="276"/>
      <c r="AB838" s="276"/>
      <c r="AC838" s="276"/>
      <c r="AD838" s="276"/>
      <c r="AE838" s="276"/>
      <c r="AF838" s="277" t="str">
        <f t="shared" si="222"/>
        <v>NCX19J3</v>
      </c>
      <c r="AG838" s="277" t="str">
        <f t="shared" si="223"/>
        <v>NCX19J3</v>
      </c>
      <c r="AH838" s="277" t="str">
        <f t="shared" si="224"/>
        <v/>
      </c>
      <c r="AI838" s="277" t="str">
        <f t="shared" si="225"/>
        <v/>
      </c>
      <c r="AJ838" s="277" t="str">
        <f t="shared" si="226"/>
        <v/>
      </c>
      <c r="AK838" s="277" t="str">
        <f t="shared" si="227"/>
        <v/>
      </c>
      <c r="AL838" s="100"/>
      <c r="AT838" s="227" t="str">
        <f t="shared" si="228"/>
        <v/>
      </c>
      <c r="AU838" s="227" t="str">
        <f t="shared" si="229"/>
        <v/>
      </c>
      <c r="AW838" s="232">
        <f t="shared" si="230"/>
        <v>0</v>
      </c>
      <c r="AX838" s="232">
        <f t="shared" si="231"/>
        <v>0</v>
      </c>
      <c r="AY838" s="232">
        <f t="shared" si="232"/>
        <v>0</v>
      </c>
      <c r="AZ838" s="232">
        <f t="shared" si="233"/>
        <v>0</v>
      </c>
    </row>
    <row r="839" spans="1:52">
      <c r="A839" s="23" t="str">
        <f>C839&amp;"x"&amp;TEXT(COUNTIF(C$5:C838,C839)+1,0)</f>
        <v>x1</v>
      </c>
      <c r="B839" s="24" t="str">
        <f>D839&amp;"x"&amp;TEXT(COUNTIF(D$5:D838,D839)+1,0)</f>
        <v>x1</v>
      </c>
      <c r="C839" s="25"/>
      <c r="D839" s="25"/>
      <c r="E839" s="130"/>
      <c r="F839" s="25"/>
      <c r="G839" s="188"/>
      <c r="H839" s="188"/>
      <c r="I839" s="188"/>
      <c r="J839" s="156"/>
      <c r="K839" s="130"/>
      <c r="L839" s="26"/>
      <c r="M839" s="281" t="str">
        <f t="shared" si="218"/>
        <v>0</v>
      </c>
      <c r="N839" s="26"/>
      <c r="O839" s="186" t="str">
        <f t="shared" si="219"/>
        <v>0</v>
      </c>
      <c r="P839" s="26"/>
      <c r="Q839" s="26"/>
      <c r="R839" s="270"/>
      <c r="S839" s="282" t="str">
        <f t="shared" si="220"/>
        <v/>
      </c>
      <c r="T839" s="153"/>
      <c r="U839" s="27"/>
      <c r="V839" s="27"/>
      <c r="W839" s="271"/>
      <c r="X839" s="27"/>
      <c r="Y839" s="279"/>
      <c r="Z839" s="275" t="str">
        <f t="shared" si="221"/>
        <v/>
      </c>
      <c r="AA839" s="276"/>
      <c r="AB839" s="276"/>
      <c r="AC839" s="276"/>
      <c r="AD839" s="276"/>
      <c r="AE839" s="276"/>
      <c r="AF839" s="277" t="str">
        <f t="shared" si="222"/>
        <v>NCX19J3</v>
      </c>
      <c r="AG839" s="277" t="str">
        <f t="shared" si="223"/>
        <v>NCX19J3</v>
      </c>
      <c r="AH839" s="277" t="str">
        <f t="shared" si="224"/>
        <v/>
      </c>
      <c r="AI839" s="277" t="str">
        <f t="shared" si="225"/>
        <v/>
      </c>
      <c r="AJ839" s="277" t="str">
        <f t="shared" si="226"/>
        <v/>
      </c>
      <c r="AK839" s="277" t="str">
        <f t="shared" si="227"/>
        <v/>
      </c>
      <c r="AL839" s="100"/>
      <c r="AT839" s="227" t="str">
        <f t="shared" si="228"/>
        <v/>
      </c>
      <c r="AU839" s="227" t="str">
        <f t="shared" si="229"/>
        <v/>
      </c>
      <c r="AW839" s="232">
        <f t="shared" si="230"/>
        <v>0</v>
      </c>
      <c r="AX839" s="232">
        <f t="shared" si="231"/>
        <v>0</v>
      </c>
      <c r="AY839" s="232">
        <f t="shared" si="232"/>
        <v>0</v>
      </c>
      <c r="AZ839" s="232">
        <f t="shared" si="233"/>
        <v>0</v>
      </c>
    </row>
    <row r="840" spans="1:52">
      <c r="A840" s="23" t="str">
        <f>C840&amp;"x"&amp;TEXT(COUNTIF(C$5:C839,C840)+1,0)</f>
        <v>x1</v>
      </c>
      <c r="B840" s="24" t="str">
        <f>D840&amp;"x"&amp;TEXT(COUNTIF(D$5:D839,D840)+1,0)</f>
        <v>x1</v>
      </c>
      <c r="C840" s="25"/>
      <c r="D840" s="25"/>
      <c r="E840" s="130"/>
      <c r="F840" s="25"/>
      <c r="G840" s="188"/>
      <c r="H840" s="188"/>
      <c r="I840" s="188"/>
      <c r="J840" s="156"/>
      <c r="K840" s="130"/>
      <c r="L840" s="26"/>
      <c r="M840" s="281" t="str">
        <f t="shared" si="218"/>
        <v>0</v>
      </c>
      <c r="N840" s="26"/>
      <c r="O840" s="186" t="str">
        <f t="shared" si="219"/>
        <v>0</v>
      </c>
      <c r="P840" s="26"/>
      <c r="Q840" s="26"/>
      <c r="R840" s="270"/>
      <c r="S840" s="282" t="str">
        <f t="shared" si="220"/>
        <v/>
      </c>
      <c r="T840" s="153"/>
      <c r="U840" s="27"/>
      <c r="V840" s="27"/>
      <c r="W840" s="271"/>
      <c r="X840" s="27"/>
      <c r="Y840" s="279"/>
      <c r="Z840" s="275" t="str">
        <f t="shared" si="221"/>
        <v/>
      </c>
      <c r="AA840" s="276"/>
      <c r="AB840" s="276"/>
      <c r="AC840" s="276"/>
      <c r="AD840" s="276"/>
      <c r="AE840" s="276"/>
      <c r="AF840" s="277" t="str">
        <f t="shared" si="222"/>
        <v>NCX19J3</v>
      </c>
      <c r="AG840" s="277" t="str">
        <f t="shared" si="223"/>
        <v>NCX19J3</v>
      </c>
      <c r="AH840" s="277" t="str">
        <f t="shared" si="224"/>
        <v/>
      </c>
      <c r="AI840" s="277" t="str">
        <f t="shared" si="225"/>
        <v/>
      </c>
      <c r="AJ840" s="277" t="str">
        <f t="shared" si="226"/>
        <v/>
      </c>
      <c r="AK840" s="277" t="str">
        <f t="shared" si="227"/>
        <v/>
      </c>
      <c r="AL840" s="100"/>
      <c r="AT840" s="227" t="str">
        <f t="shared" si="228"/>
        <v/>
      </c>
      <c r="AU840" s="227" t="str">
        <f t="shared" si="229"/>
        <v/>
      </c>
      <c r="AW840" s="232">
        <f t="shared" si="230"/>
        <v>0</v>
      </c>
      <c r="AX840" s="232">
        <f t="shared" si="231"/>
        <v>0</v>
      </c>
      <c r="AY840" s="232">
        <f t="shared" si="232"/>
        <v>0</v>
      </c>
      <c r="AZ840" s="232">
        <f t="shared" si="233"/>
        <v>0</v>
      </c>
    </row>
    <row r="841" spans="1:52">
      <c r="A841" s="23" t="str">
        <f>C841&amp;"x"&amp;TEXT(COUNTIF(C$5:C840,C841)+1,0)</f>
        <v>x1</v>
      </c>
      <c r="B841" s="24" t="str">
        <f>D841&amp;"x"&amp;TEXT(COUNTIF(D$5:D840,D841)+1,0)</f>
        <v>x1</v>
      </c>
      <c r="C841" s="25"/>
      <c r="D841" s="25"/>
      <c r="E841" s="130"/>
      <c r="F841" s="25"/>
      <c r="G841" s="188"/>
      <c r="H841" s="188"/>
      <c r="I841" s="188"/>
      <c r="J841" s="156"/>
      <c r="K841" s="130"/>
      <c r="L841" s="26"/>
      <c r="M841" s="281" t="str">
        <f t="shared" si="218"/>
        <v>0</v>
      </c>
      <c r="N841" s="26"/>
      <c r="O841" s="186" t="str">
        <f t="shared" si="219"/>
        <v>0</v>
      </c>
      <c r="P841" s="26"/>
      <c r="Q841" s="26"/>
      <c r="R841" s="270"/>
      <c r="S841" s="282" t="str">
        <f t="shared" si="220"/>
        <v/>
      </c>
      <c r="T841" s="153"/>
      <c r="U841" s="27"/>
      <c r="V841" s="27"/>
      <c r="W841" s="271"/>
      <c r="X841" s="27"/>
      <c r="Y841" s="279"/>
      <c r="Z841" s="275" t="str">
        <f t="shared" si="221"/>
        <v/>
      </c>
      <c r="AA841" s="276"/>
      <c r="AB841" s="276"/>
      <c r="AC841" s="276"/>
      <c r="AD841" s="276"/>
      <c r="AE841" s="276"/>
      <c r="AF841" s="277" t="str">
        <f t="shared" si="222"/>
        <v>NCX19J3</v>
      </c>
      <c r="AG841" s="277" t="str">
        <f t="shared" si="223"/>
        <v>NCX19J3</v>
      </c>
      <c r="AH841" s="277" t="str">
        <f t="shared" si="224"/>
        <v/>
      </c>
      <c r="AI841" s="277" t="str">
        <f t="shared" si="225"/>
        <v/>
      </c>
      <c r="AJ841" s="277" t="str">
        <f t="shared" si="226"/>
        <v/>
      </c>
      <c r="AK841" s="277" t="str">
        <f t="shared" si="227"/>
        <v/>
      </c>
      <c r="AL841" s="100"/>
      <c r="AT841" s="227" t="str">
        <f t="shared" si="228"/>
        <v/>
      </c>
      <c r="AU841" s="227" t="str">
        <f t="shared" si="229"/>
        <v/>
      </c>
      <c r="AW841" s="232">
        <f t="shared" si="230"/>
        <v>0</v>
      </c>
      <c r="AX841" s="232">
        <f t="shared" si="231"/>
        <v>0</v>
      </c>
      <c r="AY841" s="232">
        <f t="shared" si="232"/>
        <v>0</v>
      </c>
      <c r="AZ841" s="232">
        <f t="shared" si="233"/>
        <v>0</v>
      </c>
    </row>
    <row r="842" spans="1:52">
      <c r="A842" s="23" t="str">
        <f>C842&amp;"x"&amp;TEXT(COUNTIF(C$5:C841,C842)+1,0)</f>
        <v>x1</v>
      </c>
      <c r="B842" s="24" t="str">
        <f>D842&amp;"x"&amp;TEXT(COUNTIF(D$5:D841,D842)+1,0)</f>
        <v>x1</v>
      </c>
      <c r="C842" s="25"/>
      <c r="D842" s="25"/>
      <c r="E842" s="130"/>
      <c r="F842" s="25"/>
      <c r="G842" s="188"/>
      <c r="H842" s="188"/>
      <c r="I842" s="188"/>
      <c r="J842" s="156"/>
      <c r="K842" s="130"/>
      <c r="L842" s="26"/>
      <c r="M842" s="281" t="str">
        <f t="shared" si="218"/>
        <v>0</v>
      </c>
      <c r="N842" s="26"/>
      <c r="O842" s="186" t="str">
        <f t="shared" si="219"/>
        <v>0</v>
      </c>
      <c r="P842" s="26"/>
      <c r="Q842" s="26"/>
      <c r="R842" s="270"/>
      <c r="S842" s="282" t="str">
        <f t="shared" si="220"/>
        <v/>
      </c>
      <c r="T842" s="153"/>
      <c r="U842" s="27"/>
      <c r="V842" s="27"/>
      <c r="W842" s="271"/>
      <c r="X842" s="27"/>
      <c r="Y842" s="279"/>
      <c r="Z842" s="275" t="str">
        <f t="shared" si="221"/>
        <v/>
      </c>
      <c r="AA842" s="276"/>
      <c r="AB842" s="276"/>
      <c r="AC842" s="276"/>
      <c r="AD842" s="276"/>
      <c r="AE842" s="276"/>
      <c r="AF842" s="277" t="str">
        <f t="shared" si="222"/>
        <v>NCX19J3</v>
      </c>
      <c r="AG842" s="277" t="str">
        <f t="shared" si="223"/>
        <v>NCX19J3</v>
      </c>
      <c r="AH842" s="277" t="str">
        <f t="shared" si="224"/>
        <v/>
      </c>
      <c r="AI842" s="277" t="str">
        <f t="shared" si="225"/>
        <v/>
      </c>
      <c r="AJ842" s="277" t="str">
        <f t="shared" si="226"/>
        <v/>
      </c>
      <c r="AK842" s="277" t="str">
        <f t="shared" si="227"/>
        <v/>
      </c>
      <c r="AL842" s="100"/>
      <c r="AT842" s="227" t="str">
        <f t="shared" si="228"/>
        <v/>
      </c>
      <c r="AU842" s="227" t="str">
        <f t="shared" si="229"/>
        <v/>
      </c>
      <c r="AW842" s="232">
        <f t="shared" si="230"/>
        <v>0</v>
      </c>
      <c r="AX842" s="232">
        <f t="shared" si="231"/>
        <v>0</v>
      </c>
      <c r="AY842" s="232">
        <f t="shared" si="232"/>
        <v>0</v>
      </c>
      <c r="AZ842" s="232">
        <f t="shared" si="233"/>
        <v>0</v>
      </c>
    </row>
    <row r="843" spans="1:52">
      <c r="A843" s="23" t="str">
        <f>C843&amp;"x"&amp;TEXT(COUNTIF(C$5:C842,C843)+1,0)</f>
        <v>x1</v>
      </c>
      <c r="B843" s="24" t="str">
        <f>D843&amp;"x"&amp;TEXT(COUNTIF(D$5:D842,D843)+1,0)</f>
        <v>x1</v>
      </c>
      <c r="C843" s="25"/>
      <c r="D843" s="25"/>
      <c r="E843" s="130"/>
      <c r="F843" s="25"/>
      <c r="G843" s="188"/>
      <c r="H843" s="188"/>
      <c r="I843" s="188"/>
      <c r="J843" s="156"/>
      <c r="K843" s="130"/>
      <c r="L843" s="26"/>
      <c r="M843" s="281" t="str">
        <f t="shared" si="218"/>
        <v>0</v>
      </c>
      <c r="N843" s="26"/>
      <c r="O843" s="186" t="str">
        <f t="shared" si="219"/>
        <v>0</v>
      </c>
      <c r="P843" s="26"/>
      <c r="Q843" s="26"/>
      <c r="R843" s="270"/>
      <c r="S843" s="282" t="str">
        <f t="shared" si="220"/>
        <v/>
      </c>
      <c r="T843" s="153"/>
      <c r="U843" s="27"/>
      <c r="V843" s="27"/>
      <c r="W843" s="271"/>
      <c r="X843" s="27"/>
      <c r="Y843" s="279"/>
      <c r="Z843" s="275" t="str">
        <f t="shared" si="221"/>
        <v/>
      </c>
      <c r="AA843" s="276"/>
      <c r="AB843" s="276"/>
      <c r="AC843" s="276"/>
      <c r="AD843" s="276"/>
      <c r="AE843" s="276"/>
      <c r="AF843" s="277" t="str">
        <f t="shared" si="222"/>
        <v>NCX19J3</v>
      </c>
      <c r="AG843" s="277" t="str">
        <f t="shared" si="223"/>
        <v>NCX19J3</v>
      </c>
      <c r="AH843" s="277" t="str">
        <f t="shared" si="224"/>
        <v/>
      </c>
      <c r="AI843" s="277" t="str">
        <f t="shared" si="225"/>
        <v/>
      </c>
      <c r="AJ843" s="277" t="str">
        <f t="shared" si="226"/>
        <v/>
      </c>
      <c r="AK843" s="277" t="str">
        <f t="shared" si="227"/>
        <v/>
      </c>
      <c r="AL843" s="100"/>
      <c r="AT843" s="227" t="str">
        <f t="shared" si="228"/>
        <v/>
      </c>
      <c r="AU843" s="227" t="str">
        <f t="shared" si="229"/>
        <v/>
      </c>
      <c r="AW843" s="232">
        <f t="shared" si="230"/>
        <v>0</v>
      </c>
      <c r="AX843" s="232">
        <f t="shared" si="231"/>
        <v>0</v>
      </c>
      <c r="AY843" s="232">
        <f t="shared" si="232"/>
        <v>0</v>
      </c>
      <c r="AZ843" s="232">
        <f t="shared" si="233"/>
        <v>0</v>
      </c>
    </row>
    <row r="844" spans="1:52">
      <c r="A844" s="23" t="str">
        <f>C844&amp;"x"&amp;TEXT(COUNTIF(C$5:C843,C844)+1,0)</f>
        <v>x1</v>
      </c>
      <c r="B844" s="24" t="str">
        <f>D844&amp;"x"&amp;TEXT(COUNTIF(D$5:D843,D844)+1,0)</f>
        <v>x1</v>
      </c>
      <c r="C844" s="25"/>
      <c r="D844" s="25"/>
      <c r="E844" s="130"/>
      <c r="F844" s="25"/>
      <c r="G844" s="188"/>
      <c r="H844" s="188"/>
      <c r="I844" s="188"/>
      <c r="J844" s="156"/>
      <c r="K844" s="130"/>
      <c r="L844" s="26"/>
      <c r="M844" s="281" t="str">
        <f t="shared" si="218"/>
        <v>0</v>
      </c>
      <c r="N844" s="26"/>
      <c r="O844" s="186" t="str">
        <f t="shared" si="219"/>
        <v>0</v>
      </c>
      <c r="P844" s="26"/>
      <c r="Q844" s="26"/>
      <c r="R844" s="270"/>
      <c r="S844" s="282" t="str">
        <f t="shared" si="220"/>
        <v/>
      </c>
      <c r="T844" s="153"/>
      <c r="U844" s="27"/>
      <c r="V844" s="27"/>
      <c r="W844" s="271"/>
      <c r="X844" s="27"/>
      <c r="Y844" s="279"/>
      <c r="Z844" s="275" t="str">
        <f t="shared" si="221"/>
        <v/>
      </c>
      <c r="AA844" s="276"/>
      <c r="AB844" s="276"/>
      <c r="AC844" s="276"/>
      <c r="AD844" s="276"/>
      <c r="AE844" s="276"/>
      <c r="AF844" s="277" t="str">
        <f t="shared" si="222"/>
        <v>NCX19J3</v>
      </c>
      <c r="AG844" s="277" t="str">
        <f t="shared" si="223"/>
        <v>NCX19J3</v>
      </c>
      <c r="AH844" s="277" t="str">
        <f t="shared" si="224"/>
        <v/>
      </c>
      <c r="AI844" s="277" t="str">
        <f t="shared" si="225"/>
        <v/>
      </c>
      <c r="AJ844" s="277" t="str">
        <f t="shared" si="226"/>
        <v/>
      </c>
      <c r="AK844" s="277" t="str">
        <f t="shared" si="227"/>
        <v/>
      </c>
      <c r="AL844" s="100"/>
      <c r="AT844" s="227" t="str">
        <f t="shared" si="228"/>
        <v/>
      </c>
      <c r="AU844" s="227" t="str">
        <f t="shared" si="229"/>
        <v/>
      </c>
      <c r="AW844" s="232">
        <f t="shared" si="230"/>
        <v>0</v>
      </c>
      <c r="AX844" s="232">
        <f t="shared" si="231"/>
        <v>0</v>
      </c>
      <c r="AY844" s="232">
        <f t="shared" si="232"/>
        <v>0</v>
      </c>
      <c r="AZ844" s="232">
        <f t="shared" si="233"/>
        <v>0</v>
      </c>
    </row>
    <row r="845" spans="1:52">
      <c r="A845" s="23" t="str">
        <f>C845&amp;"x"&amp;TEXT(COUNTIF(C$5:C844,C845)+1,0)</f>
        <v>x1</v>
      </c>
      <c r="B845" s="24" t="str">
        <f>D845&amp;"x"&amp;TEXT(COUNTIF(D$5:D844,D845)+1,0)</f>
        <v>x1</v>
      </c>
      <c r="C845" s="25"/>
      <c r="D845" s="25"/>
      <c r="E845" s="130"/>
      <c r="F845" s="25"/>
      <c r="G845" s="188"/>
      <c r="H845" s="188"/>
      <c r="I845" s="188"/>
      <c r="J845" s="156"/>
      <c r="K845" s="130"/>
      <c r="L845" s="26"/>
      <c r="M845" s="281" t="str">
        <f t="shared" si="218"/>
        <v>0</v>
      </c>
      <c r="N845" s="26"/>
      <c r="O845" s="186" t="str">
        <f t="shared" si="219"/>
        <v>0</v>
      </c>
      <c r="P845" s="26"/>
      <c r="Q845" s="26"/>
      <c r="R845" s="270"/>
      <c r="S845" s="282" t="str">
        <f t="shared" si="220"/>
        <v/>
      </c>
      <c r="T845" s="153"/>
      <c r="U845" s="27"/>
      <c r="V845" s="27"/>
      <c r="W845" s="271"/>
      <c r="X845" s="27"/>
      <c r="Y845" s="279"/>
      <c r="Z845" s="275" t="str">
        <f t="shared" si="221"/>
        <v/>
      </c>
      <c r="AA845" s="276"/>
      <c r="AB845" s="276"/>
      <c r="AC845" s="276"/>
      <c r="AD845" s="276"/>
      <c r="AE845" s="276"/>
      <c r="AF845" s="277" t="str">
        <f t="shared" si="222"/>
        <v>NCX19J3</v>
      </c>
      <c r="AG845" s="277" t="str">
        <f t="shared" si="223"/>
        <v>NCX19J3</v>
      </c>
      <c r="AH845" s="277" t="str">
        <f t="shared" si="224"/>
        <v/>
      </c>
      <c r="AI845" s="277" t="str">
        <f t="shared" si="225"/>
        <v/>
      </c>
      <c r="AJ845" s="277" t="str">
        <f t="shared" si="226"/>
        <v/>
      </c>
      <c r="AK845" s="277" t="str">
        <f t="shared" si="227"/>
        <v/>
      </c>
      <c r="AL845" s="100"/>
      <c r="AT845" s="227" t="str">
        <f t="shared" si="228"/>
        <v/>
      </c>
      <c r="AU845" s="227" t="str">
        <f t="shared" si="229"/>
        <v/>
      </c>
      <c r="AW845" s="232">
        <f t="shared" si="230"/>
        <v>0</v>
      </c>
      <c r="AX845" s="232">
        <f t="shared" si="231"/>
        <v>0</v>
      </c>
      <c r="AY845" s="232">
        <f t="shared" si="232"/>
        <v>0</v>
      </c>
      <c r="AZ845" s="232">
        <f t="shared" si="233"/>
        <v>0</v>
      </c>
    </row>
    <row r="846" spans="1:52">
      <c r="A846" s="23" t="str">
        <f>C846&amp;"x"&amp;TEXT(COUNTIF(C$5:C845,C846)+1,0)</f>
        <v>x1</v>
      </c>
      <c r="B846" s="24" t="str">
        <f>D846&amp;"x"&amp;TEXT(COUNTIF(D$5:D845,D846)+1,0)</f>
        <v>x1</v>
      </c>
      <c r="C846" s="25"/>
      <c r="D846" s="25"/>
      <c r="E846" s="130"/>
      <c r="F846" s="25"/>
      <c r="G846" s="188"/>
      <c r="H846" s="188"/>
      <c r="I846" s="188"/>
      <c r="J846" s="156"/>
      <c r="K846" s="130"/>
      <c r="L846" s="26"/>
      <c r="M846" s="281" t="str">
        <f t="shared" si="218"/>
        <v>0</v>
      </c>
      <c r="N846" s="26"/>
      <c r="O846" s="186" t="str">
        <f t="shared" si="219"/>
        <v>0</v>
      </c>
      <c r="P846" s="26"/>
      <c r="Q846" s="26"/>
      <c r="R846" s="270"/>
      <c r="S846" s="282" t="str">
        <f t="shared" si="220"/>
        <v/>
      </c>
      <c r="T846" s="153"/>
      <c r="U846" s="27"/>
      <c r="V846" s="27"/>
      <c r="W846" s="271"/>
      <c r="X846" s="27"/>
      <c r="Y846" s="279"/>
      <c r="Z846" s="275" t="str">
        <f t="shared" si="221"/>
        <v/>
      </c>
      <c r="AA846" s="276"/>
      <c r="AB846" s="276"/>
      <c r="AC846" s="276"/>
      <c r="AD846" s="276"/>
      <c r="AE846" s="276"/>
      <c r="AF846" s="277" t="str">
        <f t="shared" si="222"/>
        <v>NCX19J3</v>
      </c>
      <c r="AG846" s="277" t="str">
        <f t="shared" si="223"/>
        <v>NCX19J3</v>
      </c>
      <c r="AH846" s="277" t="str">
        <f t="shared" si="224"/>
        <v/>
      </c>
      <c r="AI846" s="277" t="str">
        <f t="shared" si="225"/>
        <v/>
      </c>
      <c r="AJ846" s="277" t="str">
        <f t="shared" si="226"/>
        <v/>
      </c>
      <c r="AK846" s="277" t="str">
        <f t="shared" si="227"/>
        <v/>
      </c>
      <c r="AL846" s="100"/>
      <c r="AT846" s="227" t="str">
        <f t="shared" si="228"/>
        <v/>
      </c>
      <c r="AU846" s="227" t="str">
        <f t="shared" si="229"/>
        <v/>
      </c>
      <c r="AW846" s="232">
        <f t="shared" si="230"/>
        <v>0</v>
      </c>
      <c r="AX846" s="232">
        <f t="shared" si="231"/>
        <v>0</v>
      </c>
      <c r="AY846" s="232">
        <f t="shared" si="232"/>
        <v>0</v>
      </c>
      <c r="AZ846" s="232">
        <f t="shared" si="233"/>
        <v>0</v>
      </c>
    </row>
    <row r="847" spans="1:52">
      <c r="A847" s="23" t="str">
        <f>C847&amp;"x"&amp;TEXT(COUNTIF(C$5:C846,C847)+1,0)</f>
        <v>x1</v>
      </c>
      <c r="B847" s="24" t="str">
        <f>D847&amp;"x"&amp;TEXT(COUNTIF(D$5:D846,D847)+1,0)</f>
        <v>x1</v>
      </c>
      <c r="C847" s="25"/>
      <c r="D847" s="25"/>
      <c r="E847" s="130"/>
      <c r="F847" s="25"/>
      <c r="G847" s="188"/>
      <c r="H847" s="188"/>
      <c r="I847" s="188"/>
      <c r="J847" s="156"/>
      <c r="K847" s="130"/>
      <c r="L847" s="26"/>
      <c r="M847" s="281" t="str">
        <f t="shared" si="218"/>
        <v>0</v>
      </c>
      <c r="N847" s="26"/>
      <c r="O847" s="186" t="str">
        <f t="shared" si="219"/>
        <v>0</v>
      </c>
      <c r="P847" s="26"/>
      <c r="Q847" s="26"/>
      <c r="R847" s="270"/>
      <c r="S847" s="282" t="str">
        <f t="shared" si="220"/>
        <v/>
      </c>
      <c r="T847" s="153"/>
      <c r="U847" s="27"/>
      <c r="V847" s="27"/>
      <c r="W847" s="271"/>
      <c r="X847" s="27"/>
      <c r="Y847" s="279"/>
      <c r="Z847" s="275" t="str">
        <f t="shared" si="221"/>
        <v/>
      </c>
      <c r="AA847" s="276"/>
      <c r="AB847" s="276"/>
      <c r="AC847" s="276"/>
      <c r="AD847" s="276"/>
      <c r="AE847" s="276"/>
      <c r="AF847" s="277" t="str">
        <f t="shared" si="222"/>
        <v>NCX19J3</v>
      </c>
      <c r="AG847" s="277" t="str">
        <f t="shared" si="223"/>
        <v>NCX19J3</v>
      </c>
      <c r="AH847" s="277" t="str">
        <f t="shared" si="224"/>
        <v/>
      </c>
      <c r="AI847" s="277" t="str">
        <f t="shared" si="225"/>
        <v/>
      </c>
      <c r="AJ847" s="277" t="str">
        <f t="shared" si="226"/>
        <v/>
      </c>
      <c r="AK847" s="277" t="str">
        <f t="shared" si="227"/>
        <v/>
      </c>
      <c r="AL847" s="100"/>
      <c r="AT847" s="227" t="str">
        <f t="shared" si="228"/>
        <v/>
      </c>
      <c r="AU847" s="227" t="str">
        <f t="shared" si="229"/>
        <v/>
      </c>
      <c r="AW847" s="232">
        <f t="shared" si="230"/>
        <v>0</v>
      </c>
      <c r="AX847" s="232">
        <f t="shared" si="231"/>
        <v>0</v>
      </c>
      <c r="AY847" s="232">
        <f t="shared" si="232"/>
        <v>0</v>
      </c>
      <c r="AZ847" s="232">
        <f t="shared" si="233"/>
        <v>0</v>
      </c>
    </row>
    <row r="848" spans="1:52">
      <c r="A848" s="23" t="str">
        <f>C848&amp;"x"&amp;TEXT(COUNTIF(C$5:C847,C848)+1,0)</f>
        <v>x1</v>
      </c>
      <c r="B848" s="24" t="str">
        <f>D848&amp;"x"&amp;TEXT(COUNTIF(D$5:D847,D848)+1,0)</f>
        <v>x1</v>
      </c>
      <c r="C848" s="25"/>
      <c r="D848" s="25"/>
      <c r="E848" s="130"/>
      <c r="F848" s="25"/>
      <c r="G848" s="188"/>
      <c r="H848" s="188"/>
      <c r="I848" s="188"/>
      <c r="J848" s="156"/>
      <c r="K848" s="130"/>
      <c r="L848" s="26"/>
      <c r="M848" s="281" t="str">
        <f t="shared" si="218"/>
        <v>0</v>
      </c>
      <c r="N848" s="26"/>
      <c r="O848" s="186" t="str">
        <f t="shared" si="219"/>
        <v>0</v>
      </c>
      <c r="P848" s="26"/>
      <c r="Q848" s="26"/>
      <c r="R848" s="270"/>
      <c r="S848" s="282" t="str">
        <f t="shared" si="220"/>
        <v/>
      </c>
      <c r="T848" s="153"/>
      <c r="U848" s="27"/>
      <c r="V848" s="27"/>
      <c r="W848" s="271"/>
      <c r="X848" s="27"/>
      <c r="Y848" s="279"/>
      <c r="Z848" s="275" t="str">
        <f t="shared" si="221"/>
        <v/>
      </c>
      <c r="AA848" s="276"/>
      <c r="AB848" s="276"/>
      <c r="AC848" s="276"/>
      <c r="AD848" s="276"/>
      <c r="AE848" s="276"/>
      <c r="AF848" s="277" t="str">
        <f t="shared" si="222"/>
        <v>NCX19J3</v>
      </c>
      <c r="AG848" s="277" t="str">
        <f t="shared" si="223"/>
        <v>NCX19J3</v>
      </c>
      <c r="AH848" s="277" t="str">
        <f t="shared" si="224"/>
        <v/>
      </c>
      <c r="AI848" s="277" t="str">
        <f t="shared" si="225"/>
        <v/>
      </c>
      <c r="AJ848" s="277" t="str">
        <f t="shared" si="226"/>
        <v/>
      </c>
      <c r="AK848" s="277" t="str">
        <f t="shared" si="227"/>
        <v/>
      </c>
      <c r="AL848" s="100"/>
      <c r="AT848" s="227" t="str">
        <f t="shared" si="228"/>
        <v/>
      </c>
      <c r="AU848" s="227" t="str">
        <f t="shared" si="229"/>
        <v/>
      </c>
      <c r="AW848" s="232">
        <f t="shared" si="230"/>
        <v>0</v>
      </c>
      <c r="AX848" s="232">
        <f t="shared" si="231"/>
        <v>0</v>
      </c>
      <c r="AY848" s="232">
        <f t="shared" si="232"/>
        <v>0</v>
      </c>
      <c r="AZ848" s="232">
        <f t="shared" si="233"/>
        <v>0</v>
      </c>
    </row>
    <row r="849" spans="1:52">
      <c r="A849" s="23" t="str">
        <f>C849&amp;"x"&amp;TEXT(COUNTIF(C$5:C848,C849)+1,0)</f>
        <v>x1</v>
      </c>
      <c r="B849" s="24" t="str">
        <f>D849&amp;"x"&amp;TEXT(COUNTIF(D$5:D848,D849)+1,0)</f>
        <v>x1</v>
      </c>
      <c r="C849" s="25"/>
      <c r="D849" s="25"/>
      <c r="E849" s="130"/>
      <c r="F849" s="25"/>
      <c r="G849" s="188"/>
      <c r="H849" s="188"/>
      <c r="I849" s="188"/>
      <c r="J849" s="156"/>
      <c r="K849" s="130"/>
      <c r="L849" s="26"/>
      <c r="M849" s="281" t="str">
        <f t="shared" si="218"/>
        <v>0</v>
      </c>
      <c r="N849" s="26"/>
      <c r="O849" s="186" t="str">
        <f t="shared" si="219"/>
        <v>0</v>
      </c>
      <c r="P849" s="26"/>
      <c r="Q849" s="26"/>
      <c r="R849" s="270"/>
      <c r="S849" s="282" t="str">
        <f t="shared" si="220"/>
        <v/>
      </c>
      <c r="T849" s="153"/>
      <c r="U849" s="27"/>
      <c r="V849" s="27"/>
      <c r="W849" s="271"/>
      <c r="X849" s="27"/>
      <c r="Y849" s="279"/>
      <c r="Z849" s="275" t="str">
        <f t="shared" si="221"/>
        <v/>
      </c>
      <c r="AA849" s="276"/>
      <c r="AB849" s="276"/>
      <c r="AC849" s="276"/>
      <c r="AD849" s="276"/>
      <c r="AE849" s="276"/>
      <c r="AF849" s="277" t="str">
        <f t="shared" si="222"/>
        <v>NCX19J3</v>
      </c>
      <c r="AG849" s="277" t="str">
        <f t="shared" si="223"/>
        <v>NCX19J3</v>
      </c>
      <c r="AH849" s="277" t="str">
        <f t="shared" si="224"/>
        <v/>
      </c>
      <c r="AI849" s="277" t="str">
        <f t="shared" si="225"/>
        <v/>
      </c>
      <c r="AJ849" s="277" t="str">
        <f t="shared" si="226"/>
        <v/>
      </c>
      <c r="AK849" s="277" t="str">
        <f t="shared" si="227"/>
        <v/>
      </c>
      <c r="AL849" s="100"/>
      <c r="AT849" s="227" t="str">
        <f t="shared" si="228"/>
        <v/>
      </c>
      <c r="AU849" s="227" t="str">
        <f t="shared" si="229"/>
        <v/>
      </c>
      <c r="AW849" s="232">
        <f t="shared" si="230"/>
        <v>0</v>
      </c>
      <c r="AX849" s="232">
        <f t="shared" si="231"/>
        <v>0</v>
      </c>
      <c r="AY849" s="232">
        <f t="shared" si="232"/>
        <v>0</v>
      </c>
      <c r="AZ849" s="232">
        <f t="shared" si="233"/>
        <v>0</v>
      </c>
    </row>
    <row r="850" spans="1:52">
      <c r="A850" s="23" t="str">
        <f>C850&amp;"x"&amp;TEXT(COUNTIF(C$5:C849,C850)+1,0)</f>
        <v>x1</v>
      </c>
      <c r="B850" s="24" t="str">
        <f>D850&amp;"x"&amp;TEXT(COUNTIF(D$5:D849,D850)+1,0)</f>
        <v>x1</v>
      </c>
      <c r="C850" s="25"/>
      <c r="D850" s="25"/>
      <c r="E850" s="130"/>
      <c r="F850" s="25"/>
      <c r="G850" s="188"/>
      <c r="H850" s="188"/>
      <c r="I850" s="188"/>
      <c r="J850" s="156"/>
      <c r="K850" s="130"/>
      <c r="L850" s="26"/>
      <c r="M850" s="281" t="str">
        <f t="shared" si="218"/>
        <v>0</v>
      </c>
      <c r="N850" s="26"/>
      <c r="O850" s="186" t="str">
        <f t="shared" si="219"/>
        <v>0</v>
      </c>
      <c r="P850" s="26"/>
      <c r="Q850" s="26"/>
      <c r="R850" s="270"/>
      <c r="S850" s="282" t="str">
        <f t="shared" si="220"/>
        <v/>
      </c>
      <c r="T850" s="153"/>
      <c r="U850" s="27"/>
      <c r="V850" s="27"/>
      <c r="W850" s="271"/>
      <c r="X850" s="27"/>
      <c r="Y850" s="279"/>
      <c r="Z850" s="275" t="str">
        <f t="shared" si="221"/>
        <v/>
      </c>
      <c r="AA850" s="276"/>
      <c r="AB850" s="276"/>
      <c r="AC850" s="276"/>
      <c r="AD850" s="276"/>
      <c r="AE850" s="276"/>
      <c r="AF850" s="277" t="str">
        <f t="shared" si="222"/>
        <v>NCX19J3</v>
      </c>
      <c r="AG850" s="277" t="str">
        <f t="shared" si="223"/>
        <v>NCX19J3</v>
      </c>
      <c r="AH850" s="277" t="str">
        <f t="shared" si="224"/>
        <v/>
      </c>
      <c r="AI850" s="277" t="str">
        <f t="shared" si="225"/>
        <v/>
      </c>
      <c r="AJ850" s="277" t="str">
        <f t="shared" si="226"/>
        <v/>
      </c>
      <c r="AK850" s="277" t="str">
        <f t="shared" si="227"/>
        <v/>
      </c>
      <c r="AL850" s="100"/>
      <c r="AT850" s="227" t="str">
        <f t="shared" si="228"/>
        <v/>
      </c>
      <c r="AU850" s="227" t="str">
        <f t="shared" si="229"/>
        <v/>
      </c>
      <c r="AW850" s="232">
        <f t="shared" si="230"/>
        <v>0</v>
      </c>
      <c r="AX850" s="232">
        <f t="shared" si="231"/>
        <v>0</v>
      </c>
      <c r="AY850" s="232">
        <f t="shared" si="232"/>
        <v>0</v>
      </c>
      <c r="AZ850" s="232">
        <f t="shared" si="233"/>
        <v>0</v>
      </c>
    </row>
    <row r="851" spans="1:52">
      <c r="A851" s="23" t="str">
        <f>C851&amp;"x"&amp;TEXT(COUNTIF(C$5:C850,C851)+1,0)</f>
        <v>x1</v>
      </c>
      <c r="B851" s="24" t="str">
        <f>D851&amp;"x"&amp;TEXT(COUNTIF(D$5:D850,D851)+1,0)</f>
        <v>x1</v>
      </c>
      <c r="C851" s="25"/>
      <c r="D851" s="25"/>
      <c r="E851" s="130"/>
      <c r="F851" s="25"/>
      <c r="G851" s="188"/>
      <c r="H851" s="188"/>
      <c r="I851" s="188"/>
      <c r="J851" s="156"/>
      <c r="K851" s="130"/>
      <c r="L851" s="26"/>
      <c r="M851" s="281" t="str">
        <f t="shared" si="218"/>
        <v>0</v>
      </c>
      <c r="N851" s="26"/>
      <c r="O851" s="186" t="str">
        <f t="shared" si="219"/>
        <v>0</v>
      </c>
      <c r="P851" s="26"/>
      <c r="Q851" s="26"/>
      <c r="R851" s="270"/>
      <c r="S851" s="282" t="str">
        <f t="shared" si="220"/>
        <v/>
      </c>
      <c r="T851" s="153"/>
      <c r="U851" s="27"/>
      <c r="V851" s="27"/>
      <c r="W851" s="271"/>
      <c r="X851" s="27"/>
      <c r="Y851" s="279"/>
      <c r="Z851" s="275" t="str">
        <f t="shared" si="221"/>
        <v/>
      </c>
      <c r="AA851" s="276"/>
      <c r="AB851" s="276"/>
      <c r="AC851" s="276"/>
      <c r="AD851" s="276"/>
      <c r="AE851" s="276"/>
      <c r="AF851" s="277" t="str">
        <f t="shared" si="222"/>
        <v>NCX19J3</v>
      </c>
      <c r="AG851" s="277" t="str">
        <f t="shared" si="223"/>
        <v>NCX19J3</v>
      </c>
      <c r="AH851" s="277" t="str">
        <f t="shared" si="224"/>
        <v/>
      </c>
      <c r="AI851" s="277" t="str">
        <f t="shared" si="225"/>
        <v/>
      </c>
      <c r="AJ851" s="277" t="str">
        <f t="shared" si="226"/>
        <v/>
      </c>
      <c r="AK851" s="277" t="str">
        <f t="shared" si="227"/>
        <v/>
      </c>
      <c r="AL851" s="100"/>
      <c r="AT851" s="227" t="str">
        <f t="shared" si="228"/>
        <v/>
      </c>
      <c r="AU851" s="227" t="str">
        <f t="shared" si="229"/>
        <v/>
      </c>
      <c r="AW851" s="232">
        <f t="shared" si="230"/>
        <v>0</v>
      </c>
      <c r="AX851" s="232">
        <f t="shared" si="231"/>
        <v>0</v>
      </c>
      <c r="AY851" s="232">
        <f t="shared" si="232"/>
        <v>0</v>
      </c>
      <c r="AZ851" s="232">
        <f t="shared" si="233"/>
        <v>0</v>
      </c>
    </row>
    <row r="852" spans="1:52">
      <c r="A852" s="23" t="str">
        <f>C852&amp;"x"&amp;TEXT(COUNTIF(C$5:C851,C852)+1,0)</f>
        <v>x1</v>
      </c>
      <c r="B852" s="24" t="str">
        <f>D852&amp;"x"&amp;TEXT(COUNTIF(D$5:D851,D852)+1,0)</f>
        <v>x1</v>
      </c>
      <c r="C852" s="25"/>
      <c r="D852" s="25"/>
      <c r="E852" s="130"/>
      <c r="F852" s="25"/>
      <c r="G852" s="188"/>
      <c r="H852" s="188"/>
      <c r="I852" s="188"/>
      <c r="J852" s="156"/>
      <c r="K852" s="130"/>
      <c r="L852" s="26"/>
      <c r="M852" s="281" t="str">
        <f t="shared" si="218"/>
        <v>0</v>
      </c>
      <c r="N852" s="26"/>
      <c r="O852" s="186" t="str">
        <f t="shared" si="219"/>
        <v>0</v>
      </c>
      <c r="P852" s="26"/>
      <c r="Q852" s="26"/>
      <c r="R852" s="270"/>
      <c r="S852" s="282" t="str">
        <f t="shared" si="220"/>
        <v/>
      </c>
      <c r="T852" s="153"/>
      <c r="U852" s="27"/>
      <c r="V852" s="27"/>
      <c r="W852" s="271"/>
      <c r="X852" s="27"/>
      <c r="Y852" s="279"/>
      <c r="Z852" s="275" t="str">
        <f t="shared" si="221"/>
        <v/>
      </c>
      <c r="AA852" s="276"/>
      <c r="AB852" s="276"/>
      <c r="AC852" s="276"/>
      <c r="AD852" s="276"/>
      <c r="AE852" s="276"/>
      <c r="AF852" s="277" t="str">
        <f t="shared" si="222"/>
        <v>NCX19J3</v>
      </c>
      <c r="AG852" s="277" t="str">
        <f t="shared" si="223"/>
        <v>NCX19J3</v>
      </c>
      <c r="AH852" s="277" t="str">
        <f t="shared" si="224"/>
        <v/>
      </c>
      <c r="AI852" s="277" t="str">
        <f t="shared" si="225"/>
        <v/>
      </c>
      <c r="AJ852" s="277" t="str">
        <f t="shared" si="226"/>
        <v/>
      </c>
      <c r="AK852" s="277" t="str">
        <f t="shared" si="227"/>
        <v/>
      </c>
      <c r="AL852" s="100"/>
      <c r="AT852" s="227" t="str">
        <f t="shared" si="228"/>
        <v/>
      </c>
      <c r="AU852" s="227" t="str">
        <f t="shared" si="229"/>
        <v/>
      </c>
      <c r="AW852" s="232">
        <f t="shared" si="230"/>
        <v>0</v>
      </c>
      <c r="AX852" s="232">
        <f t="shared" si="231"/>
        <v>0</v>
      </c>
      <c r="AY852" s="232">
        <f t="shared" si="232"/>
        <v>0</v>
      </c>
      <c r="AZ852" s="232">
        <f t="shared" si="233"/>
        <v>0</v>
      </c>
    </row>
    <row r="853" spans="1:52">
      <c r="A853" s="23" t="str">
        <f>C853&amp;"x"&amp;TEXT(COUNTIF(C$5:C852,C853)+1,0)</f>
        <v>x1</v>
      </c>
      <c r="B853" s="24" t="str">
        <f>D853&amp;"x"&amp;TEXT(COUNTIF(D$5:D852,D853)+1,0)</f>
        <v>x1</v>
      </c>
      <c r="C853" s="25"/>
      <c r="D853" s="25"/>
      <c r="E853" s="130"/>
      <c r="F853" s="25"/>
      <c r="G853" s="188"/>
      <c r="H853" s="188"/>
      <c r="I853" s="188"/>
      <c r="J853" s="156"/>
      <c r="K853" s="130"/>
      <c r="L853" s="26"/>
      <c r="M853" s="281" t="str">
        <f t="shared" si="218"/>
        <v>0</v>
      </c>
      <c r="N853" s="26"/>
      <c r="O853" s="186" t="str">
        <f t="shared" si="219"/>
        <v>0</v>
      </c>
      <c r="P853" s="26"/>
      <c r="Q853" s="26"/>
      <c r="R853" s="270"/>
      <c r="S853" s="282" t="str">
        <f t="shared" si="220"/>
        <v/>
      </c>
      <c r="T853" s="153"/>
      <c r="U853" s="27"/>
      <c r="V853" s="27"/>
      <c r="W853" s="271"/>
      <c r="X853" s="27"/>
      <c r="Y853" s="279"/>
      <c r="Z853" s="275" t="str">
        <f t="shared" si="221"/>
        <v/>
      </c>
      <c r="AA853" s="276"/>
      <c r="AB853" s="276"/>
      <c r="AC853" s="276"/>
      <c r="AD853" s="276"/>
      <c r="AE853" s="276"/>
      <c r="AF853" s="277" t="str">
        <f t="shared" si="222"/>
        <v>NCX19J3</v>
      </c>
      <c r="AG853" s="277" t="str">
        <f t="shared" si="223"/>
        <v>NCX19J3</v>
      </c>
      <c r="AH853" s="277" t="str">
        <f t="shared" si="224"/>
        <v/>
      </c>
      <c r="AI853" s="277" t="str">
        <f t="shared" si="225"/>
        <v/>
      </c>
      <c r="AJ853" s="277" t="str">
        <f t="shared" si="226"/>
        <v/>
      </c>
      <c r="AK853" s="277" t="str">
        <f t="shared" si="227"/>
        <v/>
      </c>
      <c r="AL853" s="100"/>
      <c r="AT853" s="227" t="str">
        <f t="shared" si="228"/>
        <v/>
      </c>
      <c r="AU853" s="227" t="str">
        <f t="shared" si="229"/>
        <v/>
      </c>
      <c r="AW853" s="232">
        <f t="shared" si="230"/>
        <v>0</v>
      </c>
      <c r="AX853" s="232">
        <f t="shared" si="231"/>
        <v>0</v>
      </c>
      <c r="AY853" s="232">
        <f t="shared" si="232"/>
        <v>0</v>
      </c>
      <c r="AZ853" s="232">
        <f t="shared" si="233"/>
        <v>0</v>
      </c>
    </row>
    <row r="854" spans="1:52">
      <c r="A854" s="23" t="str">
        <f>C854&amp;"x"&amp;TEXT(COUNTIF(C$5:C853,C854)+1,0)</f>
        <v>x1</v>
      </c>
      <c r="B854" s="24" t="str">
        <f>D854&amp;"x"&amp;TEXT(COUNTIF(D$5:D853,D854)+1,0)</f>
        <v>x1</v>
      </c>
      <c r="C854" s="25"/>
      <c r="D854" s="25"/>
      <c r="E854" s="130"/>
      <c r="F854" s="25"/>
      <c r="G854" s="188"/>
      <c r="H854" s="188"/>
      <c r="I854" s="188"/>
      <c r="J854" s="156"/>
      <c r="K854" s="130"/>
      <c r="L854" s="26"/>
      <c r="M854" s="281" t="str">
        <f t="shared" si="218"/>
        <v>0</v>
      </c>
      <c r="N854" s="26"/>
      <c r="O854" s="186" t="str">
        <f t="shared" si="219"/>
        <v>0</v>
      </c>
      <c r="P854" s="26"/>
      <c r="Q854" s="26"/>
      <c r="R854" s="270"/>
      <c r="S854" s="282" t="str">
        <f t="shared" si="220"/>
        <v/>
      </c>
      <c r="T854" s="153"/>
      <c r="U854" s="27"/>
      <c r="V854" s="27"/>
      <c r="W854" s="271"/>
      <c r="X854" s="27"/>
      <c r="Y854" s="279"/>
      <c r="Z854" s="275" t="str">
        <f t="shared" si="221"/>
        <v/>
      </c>
      <c r="AA854" s="276"/>
      <c r="AB854" s="276"/>
      <c r="AC854" s="276"/>
      <c r="AD854" s="276"/>
      <c r="AE854" s="276"/>
      <c r="AF854" s="277" t="str">
        <f t="shared" si="222"/>
        <v>NCX19J3</v>
      </c>
      <c r="AG854" s="277" t="str">
        <f t="shared" si="223"/>
        <v>NCX19J3</v>
      </c>
      <c r="AH854" s="277" t="str">
        <f t="shared" si="224"/>
        <v/>
      </c>
      <c r="AI854" s="277" t="str">
        <f t="shared" si="225"/>
        <v/>
      </c>
      <c r="AJ854" s="277" t="str">
        <f t="shared" si="226"/>
        <v/>
      </c>
      <c r="AK854" s="277" t="str">
        <f t="shared" si="227"/>
        <v/>
      </c>
      <c r="AL854" s="100"/>
      <c r="AT854" s="227" t="str">
        <f t="shared" si="228"/>
        <v/>
      </c>
      <c r="AU854" s="227" t="str">
        <f t="shared" si="229"/>
        <v/>
      </c>
      <c r="AW854" s="232">
        <f t="shared" si="230"/>
        <v>0</v>
      </c>
      <c r="AX854" s="232">
        <f t="shared" si="231"/>
        <v>0</v>
      </c>
      <c r="AY854" s="232">
        <f t="shared" si="232"/>
        <v>0</v>
      </c>
      <c r="AZ854" s="232">
        <f t="shared" si="233"/>
        <v>0</v>
      </c>
    </row>
    <row r="855" spans="1:52">
      <c r="A855" s="23" t="str">
        <f>C855&amp;"x"&amp;TEXT(COUNTIF(C$5:C854,C855)+1,0)</f>
        <v>x1</v>
      </c>
      <c r="B855" s="24" t="str">
        <f>D855&amp;"x"&amp;TEXT(COUNTIF(D$5:D854,D855)+1,0)</f>
        <v>x1</v>
      </c>
      <c r="C855" s="25"/>
      <c r="D855" s="25"/>
      <c r="E855" s="130"/>
      <c r="F855" s="25"/>
      <c r="G855" s="188"/>
      <c r="H855" s="188"/>
      <c r="I855" s="188"/>
      <c r="J855" s="156"/>
      <c r="K855" s="130"/>
      <c r="L855" s="26"/>
      <c r="M855" s="281" t="str">
        <f t="shared" si="218"/>
        <v>0</v>
      </c>
      <c r="N855" s="26"/>
      <c r="O855" s="186" t="str">
        <f t="shared" si="219"/>
        <v>0</v>
      </c>
      <c r="P855" s="26"/>
      <c r="Q855" s="26"/>
      <c r="R855" s="270"/>
      <c r="S855" s="282" t="str">
        <f t="shared" si="220"/>
        <v/>
      </c>
      <c r="T855" s="153"/>
      <c r="U855" s="27"/>
      <c r="V855" s="27"/>
      <c r="W855" s="271"/>
      <c r="X855" s="27"/>
      <c r="Y855" s="279"/>
      <c r="Z855" s="275" t="str">
        <f t="shared" si="221"/>
        <v/>
      </c>
      <c r="AA855" s="276"/>
      <c r="AB855" s="276"/>
      <c r="AC855" s="276"/>
      <c r="AD855" s="276"/>
      <c r="AE855" s="276"/>
      <c r="AF855" s="277" t="str">
        <f t="shared" si="222"/>
        <v>NCX19J3</v>
      </c>
      <c r="AG855" s="277" t="str">
        <f t="shared" si="223"/>
        <v>NCX19J3</v>
      </c>
      <c r="AH855" s="277" t="str">
        <f t="shared" si="224"/>
        <v/>
      </c>
      <c r="AI855" s="277" t="str">
        <f t="shared" si="225"/>
        <v/>
      </c>
      <c r="AJ855" s="277" t="str">
        <f t="shared" si="226"/>
        <v/>
      </c>
      <c r="AK855" s="277" t="str">
        <f t="shared" si="227"/>
        <v/>
      </c>
      <c r="AL855" s="100"/>
      <c r="AT855" s="227" t="str">
        <f t="shared" si="228"/>
        <v/>
      </c>
      <c r="AU855" s="227" t="str">
        <f t="shared" si="229"/>
        <v/>
      </c>
      <c r="AW855" s="232">
        <f t="shared" si="230"/>
        <v>0</v>
      </c>
      <c r="AX855" s="232">
        <f t="shared" si="231"/>
        <v>0</v>
      </c>
      <c r="AY855" s="232">
        <f t="shared" si="232"/>
        <v>0</v>
      </c>
      <c r="AZ855" s="232">
        <f t="shared" si="233"/>
        <v>0</v>
      </c>
    </row>
    <row r="856" spans="1:52">
      <c r="A856" s="23" t="str">
        <f>C856&amp;"x"&amp;TEXT(COUNTIF(C$5:C855,C856)+1,0)</f>
        <v>x1</v>
      </c>
      <c r="B856" s="24" t="str">
        <f>D856&amp;"x"&amp;TEXT(COUNTIF(D$5:D855,D856)+1,0)</f>
        <v>x1</v>
      </c>
      <c r="C856" s="25"/>
      <c r="D856" s="25"/>
      <c r="E856" s="130"/>
      <c r="F856" s="25"/>
      <c r="G856" s="188"/>
      <c r="H856" s="188"/>
      <c r="I856" s="188"/>
      <c r="J856" s="156"/>
      <c r="K856" s="130"/>
      <c r="L856" s="26"/>
      <c r="M856" s="281" t="str">
        <f t="shared" si="218"/>
        <v>0</v>
      </c>
      <c r="N856" s="26"/>
      <c r="O856" s="186" t="str">
        <f t="shared" si="219"/>
        <v>0</v>
      </c>
      <c r="P856" s="26"/>
      <c r="Q856" s="26"/>
      <c r="R856" s="270"/>
      <c r="S856" s="282" t="str">
        <f t="shared" si="220"/>
        <v/>
      </c>
      <c r="T856" s="153"/>
      <c r="U856" s="27"/>
      <c r="V856" s="27"/>
      <c r="W856" s="271"/>
      <c r="X856" s="27"/>
      <c r="Y856" s="279"/>
      <c r="Z856" s="275" t="str">
        <f t="shared" si="221"/>
        <v/>
      </c>
      <c r="AA856" s="276"/>
      <c r="AB856" s="276"/>
      <c r="AC856" s="276"/>
      <c r="AD856" s="276"/>
      <c r="AE856" s="276"/>
      <c r="AF856" s="277" t="str">
        <f t="shared" si="222"/>
        <v>NCX19J3</v>
      </c>
      <c r="AG856" s="277" t="str">
        <f t="shared" si="223"/>
        <v>NCX19J3</v>
      </c>
      <c r="AH856" s="277" t="str">
        <f t="shared" si="224"/>
        <v/>
      </c>
      <c r="AI856" s="277" t="str">
        <f t="shared" si="225"/>
        <v/>
      </c>
      <c r="AJ856" s="277" t="str">
        <f t="shared" si="226"/>
        <v/>
      </c>
      <c r="AK856" s="277" t="str">
        <f t="shared" si="227"/>
        <v/>
      </c>
      <c r="AL856" s="100"/>
      <c r="AT856" s="227" t="str">
        <f t="shared" si="228"/>
        <v/>
      </c>
      <c r="AU856" s="227" t="str">
        <f t="shared" si="229"/>
        <v/>
      </c>
      <c r="AW856" s="232">
        <f t="shared" si="230"/>
        <v>0</v>
      </c>
      <c r="AX856" s="232">
        <f t="shared" si="231"/>
        <v>0</v>
      </c>
      <c r="AY856" s="232">
        <f t="shared" si="232"/>
        <v>0</v>
      </c>
      <c r="AZ856" s="232">
        <f t="shared" si="233"/>
        <v>0</v>
      </c>
    </row>
    <row r="857" spans="1:52">
      <c r="A857" s="23" t="str">
        <f>C857&amp;"x"&amp;TEXT(COUNTIF(C$5:C856,C857)+1,0)</f>
        <v>x1</v>
      </c>
      <c r="B857" s="24" t="str">
        <f>D857&amp;"x"&amp;TEXT(COUNTIF(D$5:D856,D857)+1,0)</f>
        <v>x1</v>
      </c>
      <c r="C857" s="25"/>
      <c r="D857" s="25"/>
      <c r="E857" s="130"/>
      <c r="F857" s="25"/>
      <c r="G857" s="188"/>
      <c r="H857" s="188"/>
      <c r="I857" s="188"/>
      <c r="J857" s="156"/>
      <c r="K857" s="130"/>
      <c r="L857" s="26"/>
      <c r="M857" s="281" t="str">
        <f t="shared" si="218"/>
        <v>0</v>
      </c>
      <c r="N857" s="26"/>
      <c r="O857" s="186" t="str">
        <f t="shared" si="219"/>
        <v>0</v>
      </c>
      <c r="P857" s="26"/>
      <c r="Q857" s="26"/>
      <c r="R857" s="270"/>
      <c r="S857" s="282" t="str">
        <f t="shared" si="220"/>
        <v/>
      </c>
      <c r="T857" s="153"/>
      <c r="U857" s="27"/>
      <c r="V857" s="27"/>
      <c r="W857" s="271"/>
      <c r="X857" s="27"/>
      <c r="Y857" s="279"/>
      <c r="Z857" s="275" t="str">
        <f t="shared" si="221"/>
        <v/>
      </c>
      <c r="AA857" s="276"/>
      <c r="AB857" s="276"/>
      <c r="AC857" s="276"/>
      <c r="AD857" s="276"/>
      <c r="AE857" s="276"/>
      <c r="AF857" s="277" t="str">
        <f t="shared" si="222"/>
        <v>NCX19J3</v>
      </c>
      <c r="AG857" s="277" t="str">
        <f t="shared" si="223"/>
        <v>NCX19J3</v>
      </c>
      <c r="AH857" s="277" t="str">
        <f t="shared" si="224"/>
        <v/>
      </c>
      <c r="AI857" s="277" t="str">
        <f t="shared" si="225"/>
        <v/>
      </c>
      <c r="AJ857" s="277" t="str">
        <f t="shared" si="226"/>
        <v/>
      </c>
      <c r="AK857" s="277" t="str">
        <f t="shared" si="227"/>
        <v/>
      </c>
      <c r="AL857" s="100"/>
      <c r="AT857" s="227" t="str">
        <f t="shared" si="228"/>
        <v/>
      </c>
      <c r="AU857" s="227" t="str">
        <f t="shared" si="229"/>
        <v/>
      </c>
      <c r="AW857" s="232">
        <f t="shared" si="230"/>
        <v>0</v>
      </c>
      <c r="AX857" s="232">
        <f t="shared" si="231"/>
        <v>0</v>
      </c>
      <c r="AY857" s="232">
        <f t="shared" si="232"/>
        <v>0</v>
      </c>
      <c r="AZ857" s="232">
        <f t="shared" si="233"/>
        <v>0</v>
      </c>
    </row>
    <row r="858" spans="1:52">
      <c r="A858" s="23" t="str">
        <f>C858&amp;"x"&amp;TEXT(COUNTIF(C$5:C857,C858)+1,0)</f>
        <v>x1</v>
      </c>
      <c r="B858" s="24" t="str">
        <f>D858&amp;"x"&amp;TEXT(COUNTIF(D$5:D857,D858)+1,0)</f>
        <v>x1</v>
      </c>
      <c r="C858" s="25"/>
      <c r="D858" s="25"/>
      <c r="E858" s="130"/>
      <c r="F858" s="25"/>
      <c r="G858" s="188"/>
      <c r="H858" s="188"/>
      <c r="I858" s="188"/>
      <c r="J858" s="156"/>
      <c r="K858" s="130"/>
      <c r="L858" s="26"/>
      <c r="M858" s="281" t="str">
        <f t="shared" si="218"/>
        <v>0</v>
      </c>
      <c r="N858" s="26"/>
      <c r="O858" s="186" t="str">
        <f t="shared" si="219"/>
        <v>0</v>
      </c>
      <c r="P858" s="26"/>
      <c r="Q858" s="26"/>
      <c r="R858" s="270"/>
      <c r="S858" s="282" t="str">
        <f t="shared" si="220"/>
        <v/>
      </c>
      <c r="T858" s="153"/>
      <c r="U858" s="27"/>
      <c r="V858" s="27"/>
      <c r="W858" s="271"/>
      <c r="X858" s="27"/>
      <c r="Y858" s="279"/>
      <c r="Z858" s="275" t="str">
        <f t="shared" si="221"/>
        <v/>
      </c>
      <c r="AA858" s="276"/>
      <c r="AB858" s="276"/>
      <c r="AC858" s="276"/>
      <c r="AD858" s="276"/>
      <c r="AE858" s="276"/>
      <c r="AF858" s="277" t="str">
        <f t="shared" si="222"/>
        <v>NCX19J3</v>
      </c>
      <c r="AG858" s="277" t="str">
        <f t="shared" si="223"/>
        <v>NCX19J3</v>
      </c>
      <c r="AH858" s="277" t="str">
        <f t="shared" si="224"/>
        <v/>
      </c>
      <c r="AI858" s="277" t="str">
        <f t="shared" si="225"/>
        <v/>
      </c>
      <c r="AJ858" s="277" t="str">
        <f t="shared" si="226"/>
        <v/>
      </c>
      <c r="AK858" s="277" t="str">
        <f t="shared" si="227"/>
        <v/>
      </c>
      <c r="AL858" s="100"/>
      <c r="AT858" s="227" t="str">
        <f t="shared" si="228"/>
        <v/>
      </c>
      <c r="AU858" s="227" t="str">
        <f t="shared" si="229"/>
        <v/>
      </c>
      <c r="AW858" s="232">
        <f t="shared" si="230"/>
        <v>0</v>
      </c>
      <c r="AX858" s="232">
        <f t="shared" si="231"/>
        <v>0</v>
      </c>
      <c r="AY858" s="232">
        <f t="shared" si="232"/>
        <v>0</v>
      </c>
      <c r="AZ858" s="232">
        <f t="shared" si="233"/>
        <v>0</v>
      </c>
    </row>
    <row r="859" spans="1:52">
      <c r="A859" s="23" t="str">
        <f>C859&amp;"x"&amp;TEXT(COUNTIF(C$5:C858,C859)+1,0)</f>
        <v>x1</v>
      </c>
      <c r="B859" s="24" t="str">
        <f>D859&amp;"x"&amp;TEXT(COUNTIF(D$5:D858,D859)+1,0)</f>
        <v>x1</v>
      </c>
      <c r="C859" s="25"/>
      <c r="D859" s="25"/>
      <c r="E859" s="130"/>
      <c r="F859" s="25"/>
      <c r="G859" s="188"/>
      <c r="H859" s="188"/>
      <c r="I859" s="188"/>
      <c r="J859" s="156"/>
      <c r="K859" s="130"/>
      <c r="L859" s="26"/>
      <c r="M859" s="281" t="str">
        <f t="shared" si="218"/>
        <v>0</v>
      </c>
      <c r="N859" s="26"/>
      <c r="O859" s="186" t="str">
        <f t="shared" si="219"/>
        <v>0</v>
      </c>
      <c r="P859" s="26"/>
      <c r="Q859" s="26"/>
      <c r="R859" s="270"/>
      <c r="S859" s="282" t="str">
        <f t="shared" si="220"/>
        <v/>
      </c>
      <c r="T859" s="153"/>
      <c r="U859" s="27"/>
      <c r="V859" s="27"/>
      <c r="W859" s="271"/>
      <c r="X859" s="27"/>
      <c r="Y859" s="279"/>
      <c r="Z859" s="275" t="str">
        <f t="shared" si="221"/>
        <v/>
      </c>
      <c r="AA859" s="276"/>
      <c r="AB859" s="276"/>
      <c r="AC859" s="276"/>
      <c r="AD859" s="276"/>
      <c r="AE859" s="276"/>
      <c r="AF859" s="277" t="str">
        <f t="shared" si="222"/>
        <v>NCX19J3</v>
      </c>
      <c r="AG859" s="277" t="str">
        <f t="shared" si="223"/>
        <v>NCX19J3</v>
      </c>
      <c r="AH859" s="277" t="str">
        <f t="shared" si="224"/>
        <v/>
      </c>
      <c r="AI859" s="277" t="str">
        <f t="shared" si="225"/>
        <v/>
      </c>
      <c r="AJ859" s="277" t="str">
        <f t="shared" si="226"/>
        <v/>
      </c>
      <c r="AK859" s="277" t="str">
        <f t="shared" si="227"/>
        <v/>
      </c>
      <c r="AL859" s="100"/>
      <c r="AT859" s="227" t="str">
        <f t="shared" si="228"/>
        <v/>
      </c>
      <c r="AU859" s="227" t="str">
        <f t="shared" si="229"/>
        <v/>
      </c>
      <c r="AW859" s="232">
        <f t="shared" si="230"/>
        <v>0</v>
      </c>
      <c r="AX859" s="232">
        <f t="shared" si="231"/>
        <v>0</v>
      </c>
      <c r="AY859" s="232">
        <f t="shared" si="232"/>
        <v>0</v>
      </c>
      <c r="AZ859" s="232">
        <f t="shared" si="233"/>
        <v>0</v>
      </c>
    </row>
    <row r="860" spans="1:52">
      <c r="A860" s="23" t="str">
        <f>C860&amp;"x"&amp;TEXT(COUNTIF(C$5:C859,C860)+1,0)</f>
        <v>x1</v>
      </c>
      <c r="B860" s="24" t="str">
        <f>D860&amp;"x"&amp;TEXT(COUNTIF(D$5:D859,D860)+1,0)</f>
        <v>x1</v>
      </c>
      <c r="C860" s="25"/>
      <c r="D860" s="25"/>
      <c r="E860" s="130"/>
      <c r="F860" s="25"/>
      <c r="G860" s="188"/>
      <c r="H860" s="188"/>
      <c r="I860" s="188"/>
      <c r="J860" s="156"/>
      <c r="K860" s="130"/>
      <c r="L860" s="26"/>
      <c r="M860" s="281" t="str">
        <f t="shared" si="218"/>
        <v>0</v>
      </c>
      <c r="N860" s="26"/>
      <c r="O860" s="186" t="str">
        <f t="shared" si="219"/>
        <v>0</v>
      </c>
      <c r="P860" s="26"/>
      <c r="Q860" s="26"/>
      <c r="R860" s="270"/>
      <c r="S860" s="282" t="str">
        <f t="shared" si="220"/>
        <v/>
      </c>
      <c r="T860" s="153"/>
      <c r="U860" s="27"/>
      <c r="V860" s="27"/>
      <c r="W860" s="271"/>
      <c r="X860" s="27"/>
      <c r="Y860" s="279"/>
      <c r="Z860" s="275" t="str">
        <f t="shared" si="221"/>
        <v/>
      </c>
      <c r="AA860" s="276"/>
      <c r="AB860" s="276"/>
      <c r="AC860" s="276"/>
      <c r="AD860" s="276"/>
      <c r="AE860" s="276"/>
      <c r="AF860" s="277" t="str">
        <f t="shared" si="222"/>
        <v>NCX19J3</v>
      </c>
      <c r="AG860" s="277" t="str">
        <f t="shared" si="223"/>
        <v>NCX19J3</v>
      </c>
      <c r="AH860" s="277" t="str">
        <f t="shared" si="224"/>
        <v/>
      </c>
      <c r="AI860" s="277" t="str">
        <f t="shared" si="225"/>
        <v/>
      </c>
      <c r="AJ860" s="277" t="str">
        <f t="shared" si="226"/>
        <v/>
      </c>
      <c r="AK860" s="277" t="str">
        <f t="shared" si="227"/>
        <v/>
      </c>
      <c r="AL860" s="100"/>
      <c r="AT860" s="227" t="str">
        <f t="shared" si="228"/>
        <v/>
      </c>
      <c r="AU860" s="227" t="str">
        <f t="shared" si="229"/>
        <v/>
      </c>
      <c r="AW860" s="232">
        <f t="shared" si="230"/>
        <v>0</v>
      </c>
      <c r="AX860" s="232">
        <f t="shared" si="231"/>
        <v>0</v>
      </c>
      <c r="AY860" s="232">
        <f t="shared" si="232"/>
        <v>0</v>
      </c>
      <c r="AZ860" s="232">
        <f t="shared" si="233"/>
        <v>0</v>
      </c>
    </row>
    <row r="861" spans="1:52">
      <c r="A861" s="23" t="str">
        <f>C861&amp;"x"&amp;TEXT(COUNTIF(C$5:C860,C861)+1,0)</f>
        <v>x1</v>
      </c>
      <c r="B861" s="24" t="str">
        <f>D861&amp;"x"&amp;TEXT(COUNTIF(D$5:D860,D861)+1,0)</f>
        <v>x1</v>
      </c>
      <c r="C861" s="25"/>
      <c r="D861" s="25"/>
      <c r="E861" s="130"/>
      <c r="F861" s="25"/>
      <c r="G861" s="188"/>
      <c r="H861" s="188"/>
      <c r="I861" s="188"/>
      <c r="J861" s="156"/>
      <c r="K861" s="130"/>
      <c r="L861" s="26"/>
      <c r="M861" s="281" t="str">
        <f t="shared" si="218"/>
        <v>0</v>
      </c>
      <c r="N861" s="26"/>
      <c r="O861" s="186" t="str">
        <f t="shared" si="219"/>
        <v>0</v>
      </c>
      <c r="P861" s="26"/>
      <c r="Q861" s="26"/>
      <c r="R861" s="270"/>
      <c r="S861" s="282" t="str">
        <f t="shared" si="220"/>
        <v/>
      </c>
      <c r="T861" s="153"/>
      <c r="U861" s="27"/>
      <c r="V861" s="27"/>
      <c r="W861" s="271"/>
      <c r="X861" s="27"/>
      <c r="Y861" s="279"/>
      <c r="Z861" s="275" t="str">
        <f t="shared" si="221"/>
        <v/>
      </c>
      <c r="AA861" s="276"/>
      <c r="AB861" s="276"/>
      <c r="AC861" s="276"/>
      <c r="AD861" s="276"/>
      <c r="AE861" s="276"/>
      <c r="AF861" s="277" t="str">
        <f t="shared" si="222"/>
        <v>NCX19J3</v>
      </c>
      <c r="AG861" s="277" t="str">
        <f t="shared" si="223"/>
        <v>NCX19J3</v>
      </c>
      <c r="AH861" s="277" t="str">
        <f t="shared" si="224"/>
        <v/>
      </c>
      <c r="AI861" s="277" t="str">
        <f t="shared" si="225"/>
        <v/>
      </c>
      <c r="AJ861" s="277" t="str">
        <f t="shared" si="226"/>
        <v/>
      </c>
      <c r="AK861" s="277" t="str">
        <f t="shared" si="227"/>
        <v/>
      </c>
      <c r="AL861" s="100"/>
      <c r="AT861" s="227" t="str">
        <f t="shared" si="228"/>
        <v/>
      </c>
      <c r="AU861" s="227" t="str">
        <f t="shared" si="229"/>
        <v/>
      </c>
      <c r="AW861" s="232">
        <f t="shared" si="230"/>
        <v>0</v>
      </c>
      <c r="AX861" s="232">
        <f t="shared" si="231"/>
        <v>0</v>
      </c>
      <c r="AY861" s="232">
        <f t="shared" si="232"/>
        <v>0</v>
      </c>
      <c r="AZ861" s="232">
        <f t="shared" si="233"/>
        <v>0</v>
      </c>
    </row>
    <row r="862" spans="1:52">
      <c r="A862" s="23" t="str">
        <f>C862&amp;"x"&amp;TEXT(COUNTIF(C$5:C861,C862)+1,0)</f>
        <v>x1</v>
      </c>
      <c r="B862" s="24" t="str">
        <f>D862&amp;"x"&amp;TEXT(COUNTIF(D$5:D861,D862)+1,0)</f>
        <v>x1</v>
      </c>
      <c r="C862" s="25"/>
      <c r="D862" s="25"/>
      <c r="E862" s="130"/>
      <c r="F862" s="25"/>
      <c r="G862" s="188"/>
      <c r="H862" s="188"/>
      <c r="I862" s="188"/>
      <c r="J862" s="156"/>
      <c r="K862" s="130"/>
      <c r="L862" s="26"/>
      <c r="M862" s="281" t="str">
        <f t="shared" si="218"/>
        <v>0</v>
      </c>
      <c r="N862" s="26"/>
      <c r="O862" s="186" t="str">
        <f t="shared" si="219"/>
        <v>0</v>
      </c>
      <c r="P862" s="26"/>
      <c r="Q862" s="26"/>
      <c r="R862" s="270"/>
      <c r="S862" s="282" t="str">
        <f t="shared" si="220"/>
        <v/>
      </c>
      <c r="T862" s="153"/>
      <c r="U862" s="27"/>
      <c r="V862" s="27"/>
      <c r="W862" s="271"/>
      <c r="X862" s="27"/>
      <c r="Y862" s="279"/>
      <c r="Z862" s="275" t="str">
        <f t="shared" si="221"/>
        <v/>
      </c>
      <c r="AA862" s="276"/>
      <c r="AB862" s="276"/>
      <c r="AC862" s="276"/>
      <c r="AD862" s="276"/>
      <c r="AE862" s="276"/>
      <c r="AF862" s="277" t="str">
        <f t="shared" si="222"/>
        <v>NCX19J3</v>
      </c>
      <c r="AG862" s="277" t="str">
        <f t="shared" si="223"/>
        <v>NCX19J3</v>
      </c>
      <c r="AH862" s="277" t="str">
        <f t="shared" si="224"/>
        <v/>
      </c>
      <c r="AI862" s="277" t="str">
        <f t="shared" si="225"/>
        <v/>
      </c>
      <c r="AJ862" s="277" t="str">
        <f t="shared" si="226"/>
        <v/>
      </c>
      <c r="AK862" s="277" t="str">
        <f t="shared" si="227"/>
        <v/>
      </c>
      <c r="AL862" s="100"/>
      <c r="AT862" s="227" t="str">
        <f t="shared" si="228"/>
        <v/>
      </c>
      <c r="AU862" s="227" t="str">
        <f t="shared" si="229"/>
        <v/>
      </c>
      <c r="AW862" s="232">
        <f t="shared" si="230"/>
        <v>0</v>
      </c>
      <c r="AX862" s="232">
        <f t="shared" si="231"/>
        <v>0</v>
      </c>
      <c r="AY862" s="232">
        <f t="shared" si="232"/>
        <v>0</v>
      </c>
      <c r="AZ862" s="232">
        <f t="shared" si="233"/>
        <v>0</v>
      </c>
    </row>
    <row r="863" spans="1:52">
      <c r="A863" s="23" t="str">
        <f>C863&amp;"x"&amp;TEXT(COUNTIF(C$5:C862,C863)+1,0)</f>
        <v>x1</v>
      </c>
      <c r="B863" s="24" t="str">
        <f>D863&amp;"x"&amp;TEXT(COUNTIF(D$5:D862,D863)+1,0)</f>
        <v>x1</v>
      </c>
      <c r="C863" s="25"/>
      <c r="D863" s="25"/>
      <c r="E863" s="130"/>
      <c r="F863" s="25"/>
      <c r="G863" s="188"/>
      <c r="H863" s="188"/>
      <c r="I863" s="188"/>
      <c r="J863" s="156"/>
      <c r="K863" s="130"/>
      <c r="L863" s="26"/>
      <c r="M863" s="281" t="str">
        <f t="shared" si="218"/>
        <v>0</v>
      </c>
      <c r="N863" s="26"/>
      <c r="O863" s="186" t="str">
        <f t="shared" si="219"/>
        <v>0</v>
      </c>
      <c r="P863" s="26"/>
      <c r="Q863" s="26"/>
      <c r="R863" s="270"/>
      <c r="S863" s="282" t="str">
        <f t="shared" si="220"/>
        <v/>
      </c>
      <c r="T863" s="153"/>
      <c r="U863" s="27"/>
      <c r="V863" s="27"/>
      <c r="W863" s="271"/>
      <c r="X863" s="27"/>
      <c r="Y863" s="279"/>
      <c r="Z863" s="275" t="str">
        <f t="shared" si="221"/>
        <v/>
      </c>
      <c r="AA863" s="276"/>
      <c r="AB863" s="276"/>
      <c r="AC863" s="276"/>
      <c r="AD863" s="276"/>
      <c r="AE863" s="276"/>
      <c r="AF863" s="277" t="str">
        <f t="shared" si="222"/>
        <v>NCX19J3</v>
      </c>
      <c r="AG863" s="277" t="str">
        <f t="shared" si="223"/>
        <v>NCX19J3</v>
      </c>
      <c r="AH863" s="277" t="str">
        <f t="shared" si="224"/>
        <v/>
      </c>
      <c r="AI863" s="277" t="str">
        <f t="shared" si="225"/>
        <v/>
      </c>
      <c r="AJ863" s="277" t="str">
        <f t="shared" si="226"/>
        <v/>
      </c>
      <c r="AK863" s="277" t="str">
        <f t="shared" si="227"/>
        <v/>
      </c>
      <c r="AL863" s="100"/>
      <c r="AT863" s="227" t="str">
        <f t="shared" si="228"/>
        <v/>
      </c>
      <c r="AU863" s="227" t="str">
        <f t="shared" si="229"/>
        <v/>
      </c>
      <c r="AW863" s="232">
        <f t="shared" si="230"/>
        <v>0</v>
      </c>
      <c r="AX863" s="232">
        <f t="shared" si="231"/>
        <v>0</v>
      </c>
      <c r="AY863" s="232">
        <f t="shared" si="232"/>
        <v>0</v>
      </c>
      <c r="AZ863" s="232">
        <f t="shared" si="233"/>
        <v>0</v>
      </c>
    </row>
    <row r="864" spans="1:52">
      <c r="A864" s="23" t="str">
        <f>C864&amp;"x"&amp;TEXT(COUNTIF(C$5:C863,C864)+1,0)</f>
        <v>x1</v>
      </c>
      <c r="B864" s="24" t="str">
        <f>D864&amp;"x"&amp;TEXT(COUNTIF(D$5:D863,D864)+1,0)</f>
        <v>x1</v>
      </c>
      <c r="C864" s="25"/>
      <c r="D864" s="25"/>
      <c r="E864" s="130"/>
      <c r="F864" s="25"/>
      <c r="G864" s="188"/>
      <c r="H864" s="188"/>
      <c r="I864" s="188"/>
      <c r="J864" s="156"/>
      <c r="K864" s="130"/>
      <c r="L864" s="26"/>
      <c r="M864" s="281" t="str">
        <f t="shared" si="218"/>
        <v>0</v>
      </c>
      <c r="N864" s="26"/>
      <c r="O864" s="186" t="str">
        <f t="shared" si="219"/>
        <v>0</v>
      </c>
      <c r="P864" s="26"/>
      <c r="Q864" s="26"/>
      <c r="R864" s="270"/>
      <c r="S864" s="282" t="str">
        <f t="shared" si="220"/>
        <v/>
      </c>
      <c r="T864" s="153"/>
      <c r="U864" s="27"/>
      <c r="V864" s="27"/>
      <c r="W864" s="271"/>
      <c r="X864" s="27"/>
      <c r="Y864" s="279"/>
      <c r="Z864" s="275" t="str">
        <f t="shared" si="221"/>
        <v/>
      </c>
      <c r="AA864" s="276"/>
      <c r="AB864" s="276"/>
      <c r="AC864" s="276"/>
      <c r="AD864" s="276"/>
      <c r="AE864" s="276"/>
      <c r="AF864" s="277" t="str">
        <f t="shared" si="222"/>
        <v>NCX19J3</v>
      </c>
      <c r="AG864" s="277" t="str">
        <f t="shared" si="223"/>
        <v>NCX19J3</v>
      </c>
      <c r="AH864" s="277" t="str">
        <f t="shared" si="224"/>
        <v/>
      </c>
      <c r="AI864" s="277" t="str">
        <f t="shared" si="225"/>
        <v/>
      </c>
      <c r="AJ864" s="277" t="str">
        <f t="shared" si="226"/>
        <v/>
      </c>
      <c r="AK864" s="277" t="str">
        <f t="shared" si="227"/>
        <v/>
      </c>
      <c r="AL864" s="100"/>
      <c r="AT864" s="227" t="str">
        <f t="shared" si="228"/>
        <v/>
      </c>
      <c r="AU864" s="227" t="str">
        <f t="shared" si="229"/>
        <v/>
      </c>
      <c r="AW864" s="232">
        <f t="shared" si="230"/>
        <v>0</v>
      </c>
      <c r="AX864" s="232">
        <f t="shared" si="231"/>
        <v>0</v>
      </c>
      <c r="AY864" s="232">
        <f t="shared" si="232"/>
        <v>0</v>
      </c>
      <c r="AZ864" s="232">
        <f t="shared" si="233"/>
        <v>0</v>
      </c>
    </row>
    <row r="865" spans="1:52">
      <c r="A865" s="23" t="str">
        <f>C865&amp;"x"&amp;TEXT(COUNTIF(C$5:C864,C865)+1,0)</f>
        <v>x1</v>
      </c>
      <c r="B865" s="24" t="str">
        <f>D865&amp;"x"&amp;TEXT(COUNTIF(D$5:D864,D865)+1,0)</f>
        <v>x1</v>
      </c>
      <c r="C865" s="25"/>
      <c r="D865" s="25"/>
      <c r="E865" s="130"/>
      <c r="F865" s="25"/>
      <c r="G865" s="188"/>
      <c r="H865" s="188"/>
      <c r="I865" s="188"/>
      <c r="J865" s="156"/>
      <c r="K865" s="130"/>
      <c r="L865" s="26"/>
      <c r="M865" s="281" t="str">
        <f t="shared" si="218"/>
        <v>0</v>
      </c>
      <c r="N865" s="26"/>
      <c r="O865" s="186" t="str">
        <f t="shared" si="219"/>
        <v>0</v>
      </c>
      <c r="P865" s="26"/>
      <c r="Q865" s="26"/>
      <c r="R865" s="270"/>
      <c r="S865" s="282" t="str">
        <f t="shared" si="220"/>
        <v/>
      </c>
      <c r="T865" s="153"/>
      <c r="U865" s="27"/>
      <c r="V865" s="27"/>
      <c r="W865" s="271"/>
      <c r="X865" s="27"/>
      <c r="Y865" s="279"/>
      <c r="Z865" s="275" t="str">
        <f t="shared" si="221"/>
        <v/>
      </c>
      <c r="AA865" s="276"/>
      <c r="AB865" s="276"/>
      <c r="AC865" s="276"/>
      <c r="AD865" s="276"/>
      <c r="AE865" s="276"/>
      <c r="AF865" s="277" t="str">
        <f t="shared" si="222"/>
        <v>NCX19J3</v>
      </c>
      <c r="AG865" s="277" t="str">
        <f t="shared" si="223"/>
        <v>NCX19J3</v>
      </c>
      <c r="AH865" s="277" t="str">
        <f t="shared" si="224"/>
        <v/>
      </c>
      <c r="AI865" s="277" t="str">
        <f t="shared" si="225"/>
        <v/>
      </c>
      <c r="AJ865" s="277" t="str">
        <f t="shared" si="226"/>
        <v/>
      </c>
      <c r="AK865" s="277" t="str">
        <f t="shared" si="227"/>
        <v/>
      </c>
      <c r="AL865" s="100"/>
      <c r="AT865" s="227" t="str">
        <f t="shared" si="228"/>
        <v/>
      </c>
      <c r="AU865" s="227" t="str">
        <f t="shared" si="229"/>
        <v/>
      </c>
      <c r="AW865" s="232">
        <f t="shared" si="230"/>
        <v>0</v>
      </c>
      <c r="AX865" s="232">
        <f t="shared" si="231"/>
        <v>0</v>
      </c>
      <c r="AY865" s="232">
        <f t="shared" si="232"/>
        <v>0</v>
      </c>
      <c r="AZ865" s="232">
        <f t="shared" si="233"/>
        <v>0</v>
      </c>
    </row>
    <row r="866" spans="1:52">
      <c r="A866" s="23" t="str">
        <f>C866&amp;"x"&amp;TEXT(COUNTIF(C$5:C865,C866)+1,0)</f>
        <v>x1</v>
      </c>
      <c r="B866" s="24" t="str">
        <f>D866&amp;"x"&amp;TEXT(COUNTIF(D$5:D865,D866)+1,0)</f>
        <v>x1</v>
      </c>
      <c r="C866" s="25"/>
      <c r="D866" s="25"/>
      <c r="E866" s="130"/>
      <c r="F866" s="25"/>
      <c r="G866" s="188"/>
      <c r="H866" s="188"/>
      <c r="I866" s="188"/>
      <c r="J866" s="156"/>
      <c r="K866" s="130"/>
      <c r="L866" s="26"/>
      <c r="M866" s="281" t="str">
        <f t="shared" si="218"/>
        <v>0</v>
      </c>
      <c r="N866" s="26"/>
      <c r="O866" s="186" t="str">
        <f t="shared" si="219"/>
        <v>0</v>
      </c>
      <c r="P866" s="26"/>
      <c r="Q866" s="26"/>
      <c r="R866" s="270"/>
      <c r="S866" s="282" t="str">
        <f t="shared" si="220"/>
        <v/>
      </c>
      <c r="T866" s="153"/>
      <c r="U866" s="27"/>
      <c r="V866" s="27"/>
      <c r="W866" s="271"/>
      <c r="X866" s="27"/>
      <c r="Y866" s="279"/>
      <c r="Z866" s="275" t="str">
        <f t="shared" si="221"/>
        <v/>
      </c>
      <c r="AA866" s="276"/>
      <c r="AB866" s="276"/>
      <c r="AC866" s="276"/>
      <c r="AD866" s="276"/>
      <c r="AE866" s="276"/>
      <c r="AF866" s="277" t="str">
        <f t="shared" si="222"/>
        <v>NCX19J3</v>
      </c>
      <c r="AG866" s="277" t="str">
        <f t="shared" si="223"/>
        <v>NCX19J3</v>
      </c>
      <c r="AH866" s="277" t="str">
        <f t="shared" si="224"/>
        <v/>
      </c>
      <c r="AI866" s="277" t="str">
        <f t="shared" si="225"/>
        <v/>
      </c>
      <c r="AJ866" s="277" t="str">
        <f t="shared" si="226"/>
        <v/>
      </c>
      <c r="AK866" s="277" t="str">
        <f t="shared" si="227"/>
        <v/>
      </c>
      <c r="AL866" s="100"/>
      <c r="AT866" s="227" t="str">
        <f t="shared" si="228"/>
        <v/>
      </c>
      <c r="AU866" s="227" t="str">
        <f t="shared" si="229"/>
        <v/>
      </c>
      <c r="AW866" s="232">
        <f t="shared" si="230"/>
        <v>0</v>
      </c>
      <c r="AX866" s="232">
        <f t="shared" si="231"/>
        <v>0</v>
      </c>
      <c r="AY866" s="232">
        <f t="shared" si="232"/>
        <v>0</v>
      </c>
      <c r="AZ866" s="232">
        <f t="shared" si="233"/>
        <v>0</v>
      </c>
    </row>
    <row r="867" spans="1:52">
      <c r="A867" s="23" t="str">
        <f>C867&amp;"x"&amp;TEXT(COUNTIF(C$5:C866,C867)+1,0)</f>
        <v>x1</v>
      </c>
      <c r="B867" s="24" t="str">
        <f>D867&amp;"x"&amp;TEXT(COUNTIF(D$5:D866,D867)+1,0)</f>
        <v>x1</v>
      </c>
      <c r="C867" s="25"/>
      <c r="D867" s="25"/>
      <c r="E867" s="130"/>
      <c r="F867" s="25"/>
      <c r="G867" s="188"/>
      <c r="H867" s="188"/>
      <c r="I867" s="188"/>
      <c r="J867" s="156"/>
      <c r="K867" s="130"/>
      <c r="L867" s="26"/>
      <c r="M867" s="281" t="str">
        <f t="shared" si="218"/>
        <v>0</v>
      </c>
      <c r="N867" s="26"/>
      <c r="O867" s="186" t="str">
        <f t="shared" si="219"/>
        <v>0</v>
      </c>
      <c r="P867" s="26"/>
      <c r="Q867" s="26"/>
      <c r="R867" s="270"/>
      <c r="S867" s="282" t="str">
        <f t="shared" si="220"/>
        <v/>
      </c>
      <c r="T867" s="153"/>
      <c r="U867" s="27"/>
      <c r="V867" s="27"/>
      <c r="W867" s="271"/>
      <c r="X867" s="27"/>
      <c r="Y867" s="279"/>
      <c r="Z867" s="275" t="str">
        <f t="shared" si="221"/>
        <v/>
      </c>
      <c r="AA867" s="276"/>
      <c r="AB867" s="276"/>
      <c r="AC867" s="276"/>
      <c r="AD867" s="276"/>
      <c r="AE867" s="276"/>
      <c r="AF867" s="277" t="str">
        <f t="shared" si="222"/>
        <v>NCX19J3</v>
      </c>
      <c r="AG867" s="277" t="str">
        <f t="shared" si="223"/>
        <v>NCX19J3</v>
      </c>
      <c r="AH867" s="277" t="str">
        <f t="shared" si="224"/>
        <v/>
      </c>
      <c r="AI867" s="277" t="str">
        <f t="shared" si="225"/>
        <v/>
      </c>
      <c r="AJ867" s="277" t="str">
        <f t="shared" si="226"/>
        <v/>
      </c>
      <c r="AK867" s="277" t="str">
        <f t="shared" si="227"/>
        <v/>
      </c>
      <c r="AL867" s="100"/>
      <c r="AT867" s="227" t="str">
        <f t="shared" si="228"/>
        <v/>
      </c>
      <c r="AU867" s="227" t="str">
        <f t="shared" si="229"/>
        <v/>
      </c>
      <c r="AW867" s="232">
        <f t="shared" si="230"/>
        <v>0</v>
      </c>
      <c r="AX867" s="232">
        <f t="shared" si="231"/>
        <v>0</v>
      </c>
      <c r="AY867" s="232">
        <f t="shared" si="232"/>
        <v>0</v>
      </c>
      <c r="AZ867" s="232">
        <f t="shared" si="233"/>
        <v>0</v>
      </c>
    </row>
    <row r="868" spans="1:52">
      <c r="A868" s="23" t="str">
        <f>C868&amp;"x"&amp;TEXT(COUNTIF(C$5:C867,C868)+1,0)</f>
        <v>x1</v>
      </c>
      <c r="B868" s="24" t="str">
        <f>D868&amp;"x"&amp;TEXT(COUNTIF(D$5:D867,D868)+1,0)</f>
        <v>x1</v>
      </c>
      <c r="C868" s="25"/>
      <c r="D868" s="25"/>
      <c r="E868" s="130"/>
      <c r="F868" s="25"/>
      <c r="G868" s="188"/>
      <c r="H868" s="188"/>
      <c r="I868" s="188"/>
      <c r="J868" s="156"/>
      <c r="K868" s="130"/>
      <c r="L868" s="26"/>
      <c r="M868" s="281" t="str">
        <f t="shared" si="218"/>
        <v>0</v>
      </c>
      <c r="N868" s="26"/>
      <c r="O868" s="186" t="str">
        <f t="shared" si="219"/>
        <v>0</v>
      </c>
      <c r="P868" s="26"/>
      <c r="Q868" s="26"/>
      <c r="R868" s="270"/>
      <c r="S868" s="282" t="str">
        <f t="shared" si="220"/>
        <v/>
      </c>
      <c r="T868" s="153"/>
      <c r="U868" s="27"/>
      <c r="V868" s="27"/>
      <c r="W868" s="271"/>
      <c r="X868" s="27"/>
      <c r="Y868" s="279"/>
      <c r="Z868" s="275" t="str">
        <f t="shared" si="221"/>
        <v/>
      </c>
      <c r="AA868" s="276"/>
      <c r="AB868" s="276"/>
      <c r="AC868" s="276"/>
      <c r="AD868" s="276"/>
      <c r="AE868" s="276"/>
      <c r="AF868" s="277" t="str">
        <f t="shared" si="222"/>
        <v>NCX19J3</v>
      </c>
      <c r="AG868" s="277" t="str">
        <f t="shared" si="223"/>
        <v>NCX19J3</v>
      </c>
      <c r="AH868" s="277" t="str">
        <f t="shared" si="224"/>
        <v/>
      </c>
      <c r="AI868" s="277" t="str">
        <f t="shared" si="225"/>
        <v/>
      </c>
      <c r="AJ868" s="277" t="str">
        <f t="shared" si="226"/>
        <v/>
      </c>
      <c r="AK868" s="277" t="str">
        <f t="shared" si="227"/>
        <v/>
      </c>
      <c r="AL868" s="100"/>
      <c r="AT868" s="227" t="str">
        <f t="shared" si="228"/>
        <v/>
      </c>
      <c r="AU868" s="227" t="str">
        <f t="shared" si="229"/>
        <v/>
      </c>
      <c r="AW868" s="232">
        <f t="shared" si="230"/>
        <v>0</v>
      </c>
      <c r="AX868" s="232">
        <f t="shared" si="231"/>
        <v>0</v>
      </c>
      <c r="AY868" s="232">
        <f t="shared" si="232"/>
        <v>0</v>
      </c>
      <c r="AZ868" s="232">
        <f t="shared" si="233"/>
        <v>0</v>
      </c>
    </row>
    <row r="869" spans="1:52">
      <c r="A869" s="23" t="str">
        <f>C869&amp;"x"&amp;TEXT(COUNTIF(C$5:C868,C869)+1,0)</f>
        <v>x1</v>
      </c>
      <c r="B869" s="24" t="str">
        <f>D869&amp;"x"&amp;TEXT(COUNTIF(D$5:D868,D869)+1,0)</f>
        <v>x1</v>
      </c>
      <c r="C869" s="25"/>
      <c r="D869" s="25"/>
      <c r="E869" s="130"/>
      <c r="F869" s="25"/>
      <c r="G869" s="188"/>
      <c r="H869" s="188"/>
      <c r="I869" s="188"/>
      <c r="J869" s="156"/>
      <c r="K869" s="130"/>
      <c r="L869" s="26"/>
      <c r="M869" s="281" t="str">
        <f t="shared" si="218"/>
        <v>0</v>
      </c>
      <c r="N869" s="26"/>
      <c r="O869" s="186" t="str">
        <f t="shared" si="219"/>
        <v>0</v>
      </c>
      <c r="P869" s="26"/>
      <c r="Q869" s="26"/>
      <c r="R869" s="270"/>
      <c r="S869" s="282" t="str">
        <f t="shared" si="220"/>
        <v/>
      </c>
      <c r="T869" s="153"/>
      <c r="U869" s="27"/>
      <c r="V869" s="27"/>
      <c r="W869" s="271"/>
      <c r="X869" s="27"/>
      <c r="Y869" s="279"/>
      <c r="Z869" s="275" t="str">
        <f t="shared" si="221"/>
        <v/>
      </c>
      <c r="AA869" s="276"/>
      <c r="AB869" s="276"/>
      <c r="AC869" s="276"/>
      <c r="AD869" s="276"/>
      <c r="AE869" s="276"/>
      <c r="AF869" s="277" t="str">
        <f t="shared" si="222"/>
        <v>NCX19J3</v>
      </c>
      <c r="AG869" s="277" t="str">
        <f t="shared" si="223"/>
        <v>NCX19J3</v>
      </c>
      <c r="AH869" s="277" t="str">
        <f t="shared" si="224"/>
        <v/>
      </c>
      <c r="AI869" s="277" t="str">
        <f t="shared" si="225"/>
        <v/>
      </c>
      <c r="AJ869" s="277" t="str">
        <f t="shared" si="226"/>
        <v/>
      </c>
      <c r="AK869" s="277" t="str">
        <f t="shared" si="227"/>
        <v/>
      </c>
      <c r="AL869" s="100"/>
      <c r="AT869" s="227" t="str">
        <f t="shared" si="228"/>
        <v/>
      </c>
      <c r="AU869" s="227" t="str">
        <f t="shared" si="229"/>
        <v/>
      </c>
      <c r="AW869" s="232">
        <f t="shared" si="230"/>
        <v>0</v>
      </c>
      <c r="AX869" s="232">
        <f t="shared" si="231"/>
        <v>0</v>
      </c>
      <c r="AY869" s="232">
        <f t="shared" si="232"/>
        <v>0</v>
      </c>
      <c r="AZ869" s="232">
        <f t="shared" si="233"/>
        <v>0</v>
      </c>
    </row>
    <row r="870" spans="1:52">
      <c r="A870" s="23" t="str">
        <f>C870&amp;"x"&amp;TEXT(COUNTIF(C$5:C869,C870)+1,0)</f>
        <v>x1</v>
      </c>
      <c r="B870" s="24" t="str">
        <f>D870&amp;"x"&amp;TEXT(COUNTIF(D$5:D869,D870)+1,0)</f>
        <v>x1</v>
      </c>
      <c r="C870" s="25"/>
      <c r="D870" s="25"/>
      <c r="E870" s="130"/>
      <c r="F870" s="25"/>
      <c r="G870" s="188"/>
      <c r="H870" s="188"/>
      <c r="I870" s="188"/>
      <c r="J870" s="156"/>
      <c r="K870" s="130"/>
      <c r="L870" s="26"/>
      <c r="M870" s="281" t="str">
        <f t="shared" si="218"/>
        <v>0</v>
      </c>
      <c r="N870" s="26"/>
      <c r="O870" s="186" t="str">
        <f t="shared" si="219"/>
        <v>0</v>
      </c>
      <c r="P870" s="26"/>
      <c r="Q870" s="26"/>
      <c r="R870" s="270"/>
      <c r="S870" s="282" t="str">
        <f t="shared" si="220"/>
        <v/>
      </c>
      <c r="T870" s="153"/>
      <c r="U870" s="27"/>
      <c r="V870" s="27"/>
      <c r="W870" s="271"/>
      <c r="X870" s="27"/>
      <c r="Y870" s="279"/>
      <c r="Z870" s="275" t="str">
        <f t="shared" si="221"/>
        <v/>
      </c>
      <c r="AA870" s="276"/>
      <c r="AB870" s="276"/>
      <c r="AC870" s="276"/>
      <c r="AD870" s="276"/>
      <c r="AE870" s="276"/>
      <c r="AF870" s="277" t="str">
        <f t="shared" si="222"/>
        <v>NCX19J3</v>
      </c>
      <c r="AG870" s="277" t="str">
        <f t="shared" si="223"/>
        <v>NCX19J3</v>
      </c>
      <c r="AH870" s="277" t="str">
        <f t="shared" si="224"/>
        <v/>
      </c>
      <c r="AI870" s="277" t="str">
        <f t="shared" si="225"/>
        <v/>
      </c>
      <c r="AJ870" s="277" t="str">
        <f t="shared" si="226"/>
        <v/>
      </c>
      <c r="AK870" s="277" t="str">
        <f t="shared" si="227"/>
        <v/>
      </c>
      <c r="AL870" s="100"/>
      <c r="AT870" s="227" t="str">
        <f t="shared" si="228"/>
        <v/>
      </c>
      <c r="AU870" s="227" t="str">
        <f t="shared" si="229"/>
        <v/>
      </c>
      <c r="AW870" s="232">
        <f t="shared" si="230"/>
        <v>0</v>
      </c>
      <c r="AX870" s="232">
        <f t="shared" si="231"/>
        <v>0</v>
      </c>
      <c r="AY870" s="232">
        <f t="shared" si="232"/>
        <v>0</v>
      </c>
      <c r="AZ870" s="232">
        <f t="shared" si="233"/>
        <v>0</v>
      </c>
    </row>
    <row r="871" spans="1:52">
      <c r="A871" s="23" t="str">
        <f>C871&amp;"x"&amp;TEXT(COUNTIF(C$5:C870,C871)+1,0)</f>
        <v>x1</v>
      </c>
      <c r="B871" s="24" t="str">
        <f>D871&amp;"x"&amp;TEXT(COUNTIF(D$5:D870,D871)+1,0)</f>
        <v>x1</v>
      </c>
      <c r="C871" s="25"/>
      <c r="D871" s="25"/>
      <c r="E871" s="130"/>
      <c r="F871" s="25"/>
      <c r="G871" s="188"/>
      <c r="H871" s="188"/>
      <c r="I871" s="188"/>
      <c r="J871" s="156"/>
      <c r="K871" s="130"/>
      <c r="L871" s="26"/>
      <c r="M871" s="281" t="str">
        <f t="shared" si="218"/>
        <v>0</v>
      </c>
      <c r="N871" s="26"/>
      <c r="O871" s="186" t="str">
        <f t="shared" si="219"/>
        <v>0</v>
      </c>
      <c r="P871" s="26"/>
      <c r="Q871" s="26"/>
      <c r="R871" s="270"/>
      <c r="S871" s="282" t="str">
        <f t="shared" si="220"/>
        <v/>
      </c>
      <c r="T871" s="153"/>
      <c r="U871" s="27"/>
      <c r="V871" s="27"/>
      <c r="W871" s="271"/>
      <c r="X871" s="27"/>
      <c r="Y871" s="279"/>
      <c r="Z871" s="275" t="str">
        <f t="shared" si="221"/>
        <v/>
      </c>
      <c r="AA871" s="276"/>
      <c r="AB871" s="276"/>
      <c r="AC871" s="276"/>
      <c r="AD871" s="276"/>
      <c r="AE871" s="276"/>
      <c r="AF871" s="277" t="str">
        <f t="shared" si="222"/>
        <v>NCX19J3</v>
      </c>
      <c r="AG871" s="277" t="str">
        <f t="shared" si="223"/>
        <v>NCX19J3</v>
      </c>
      <c r="AH871" s="277" t="str">
        <f t="shared" si="224"/>
        <v/>
      </c>
      <c r="AI871" s="277" t="str">
        <f t="shared" si="225"/>
        <v/>
      </c>
      <c r="AJ871" s="277" t="str">
        <f t="shared" si="226"/>
        <v/>
      </c>
      <c r="AK871" s="277" t="str">
        <f t="shared" si="227"/>
        <v/>
      </c>
      <c r="AL871" s="100"/>
      <c r="AT871" s="227" t="str">
        <f t="shared" si="228"/>
        <v/>
      </c>
      <c r="AU871" s="227" t="str">
        <f t="shared" si="229"/>
        <v/>
      </c>
      <c r="AW871" s="232">
        <f t="shared" si="230"/>
        <v>0</v>
      </c>
      <c r="AX871" s="232">
        <f t="shared" si="231"/>
        <v>0</v>
      </c>
      <c r="AY871" s="232">
        <f t="shared" si="232"/>
        <v>0</v>
      </c>
      <c r="AZ871" s="232">
        <f t="shared" si="233"/>
        <v>0</v>
      </c>
    </row>
    <row r="872" spans="1:52">
      <c r="A872" s="23" t="str">
        <f>C872&amp;"x"&amp;TEXT(COUNTIF(C$5:C871,C872)+1,0)</f>
        <v>x1</v>
      </c>
      <c r="B872" s="24" t="str">
        <f>D872&amp;"x"&amp;TEXT(COUNTIF(D$5:D871,D872)+1,0)</f>
        <v>x1</v>
      </c>
      <c r="C872" s="25"/>
      <c r="D872" s="25"/>
      <c r="E872" s="130"/>
      <c r="F872" s="25"/>
      <c r="G872" s="188"/>
      <c r="H872" s="188"/>
      <c r="I872" s="188"/>
      <c r="J872" s="156"/>
      <c r="K872" s="130"/>
      <c r="L872" s="26"/>
      <c r="M872" s="281" t="str">
        <f t="shared" si="218"/>
        <v>0</v>
      </c>
      <c r="N872" s="26"/>
      <c r="O872" s="186" t="str">
        <f t="shared" si="219"/>
        <v>0</v>
      </c>
      <c r="P872" s="26"/>
      <c r="Q872" s="26"/>
      <c r="R872" s="270"/>
      <c r="S872" s="282" t="str">
        <f t="shared" si="220"/>
        <v/>
      </c>
      <c r="T872" s="153"/>
      <c r="U872" s="27"/>
      <c r="V872" s="27"/>
      <c r="W872" s="271"/>
      <c r="X872" s="27"/>
      <c r="Y872" s="279"/>
      <c r="Z872" s="275" t="str">
        <f t="shared" si="221"/>
        <v/>
      </c>
      <c r="AA872" s="276"/>
      <c r="AB872" s="276"/>
      <c r="AC872" s="276"/>
      <c r="AD872" s="276"/>
      <c r="AE872" s="276"/>
      <c r="AF872" s="277" t="str">
        <f t="shared" si="222"/>
        <v>NCX19J3</v>
      </c>
      <c r="AG872" s="277" t="str">
        <f t="shared" si="223"/>
        <v>NCX19J3</v>
      </c>
      <c r="AH872" s="277" t="str">
        <f t="shared" si="224"/>
        <v/>
      </c>
      <c r="AI872" s="277" t="str">
        <f t="shared" si="225"/>
        <v/>
      </c>
      <c r="AJ872" s="277" t="str">
        <f t="shared" si="226"/>
        <v/>
      </c>
      <c r="AK872" s="277" t="str">
        <f t="shared" si="227"/>
        <v/>
      </c>
      <c r="AL872" s="100"/>
      <c r="AT872" s="227" t="str">
        <f t="shared" si="228"/>
        <v/>
      </c>
      <c r="AU872" s="227" t="str">
        <f t="shared" si="229"/>
        <v/>
      </c>
      <c r="AW872" s="232">
        <f t="shared" si="230"/>
        <v>0</v>
      </c>
      <c r="AX872" s="232">
        <f t="shared" si="231"/>
        <v>0</v>
      </c>
      <c r="AY872" s="232">
        <f t="shared" si="232"/>
        <v>0</v>
      </c>
      <c r="AZ872" s="232">
        <f t="shared" si="233"/>
        <v>0</v>
      </c>
    </row>
    <row r="873" spans="1:52">
      <c r="A873" s="23" t="str">
        <f>C873&amp;"x"&amp;TEXT(COUNTIF(C$5:C872,C873)+1,0)</f>
        <v>x1</v>
      </c>
      <c r="B873" s="24" t="str">
        <f>D873&amp;"x"&amp;TEXT(COUNTIF(D$5:D872,D873)+1,0)</f>
        <v>x1</v>
      </c>
      <c r="C873" s="25"/>
      <c r="D873" s="25"/>
      <c r="E873" s="130"/>
      <c r="F873" s="25"/>
      <c r="G873" s="188"/>
      <c r="H873" s="188"/>
      <c r="I873" s="188"/>
      <c r="J873" s="156"/>
      <c r="K873" s="130"/>
      <c r="L873" s="26"/>
      <c r="M873" s="281" t="str">
        <f t="shared" si="218"/>
        <v>0</v>
      </c>
      <c r="N873" s="26"/>
      <c r="O873" s="186" t="str">
        <f t="shared" si="219"/>
        <v>0</v>
      </c>
      <c r="P873" s="26"/>
      <c r="Q873" s="26"/>
      <c r="R873" s="270"/>
      <c r="S873" s="282" t="str">
        <f t="shared" si="220"/>
        <v/>
      </c>
      <c r="T873" s="153"/>
      <c r="U873" s="27"/>
      <c r="V873" s="27"/>
      <c r="W873" s="271"/>
      <c r="X873" s="27"/>
      <c r="Y873" s="279"/>
      <c r="Z873" s="275" t="str">
        <f t="shared" si="221"/>
        <v/>
      </c>
      <c r="AA873" s="276"/>
      <c r="AB873" s="276"/>
      <c r="AC873" s="276"/>
      <c r="AD873" s="276"/>
      <c r="AE873" s="276"/>
      <c r="AF873" s="277" t="str">
        <f t="shared" si="222"/>
        <v>NCX19J3</v>
      </c>
      <c r="AG873" s="277" t="str">
        <f t="shared" si="223"/>
        <v>NCX19J3</v>
      </c>
      <c r="AH873" s="277" t="str">
        <f t="shared" si="224"/>
        <v/>
      </c>
      <c r="AI873" s="277" t="str">
        <f t="shared" si="225"/>
        <v/>
      </c>
      <c r="AJ873" s="277" t="str">
        <f t="shared" si="226"/>
        <v/>
      </c>
      <c r="AK873" s="277" t="str">
        <f t="shared" si="227"/>
        <v/>
      </c>
      <c r="AL873" s="100"/>
      <c r="AT873" s="227" t="str">
        <f t="shared" si="228"/>
        <v/>
      </c>
      <c r="AU873" s="227" t="str">
        <f t="shared" si="229"/>
        <v/>
      </c>
      <c r="AW873" s="232">
        <f t="shared" si="230"/>
        <v>0</v>
      </c>
      <c r="AX873" s="232">
        <f t="shared" si="231"/>
        <v>0</v>
      </c>
      <c r="AY873" s="232">
        <f t="shared" si="232"/>
        <v>0</v>
      </c>
      <c r="AZ873" s="232">
        <f t="shared" si="233"/>
        <v>0</v>
      </c>
    </row>
    <row r="874" spans="1:52">
      <c r="A874" s="23" t="str">
        <f>C874&amp;"x"&amp;TEXT(COUNTIF(C$5:C873,C874)+1,0)</f>
        <v>x1</v>
      </c>
      <c r="B874" s="24" t="str">
        <f>D874&amp;"x"&amp;TEXT(COUNTIF(D$5:D873,D874)+1,0)</f>
        <v>x1</v>
      </c>
      <c r="C874" s="25"/>
      <c r="D874" s="25"/>
      <c r="E874" s="130"/>
      <c r="F874" s="25"/>
      <c r="G874" s="188"/>
      <c r="H874" s="188"/>
      <c r="I874" s="188"/>
      <c r="J874" s="156"/>
      <c r="K874" s="130"/>
      <c r="L874" s="26"/>
      <c r="M874" s="281" t="str">
        <f t="shared" si="218"/>
        <v>0</v>
      </c>
      <c r="N874" s="26"/>
      <c r="O874" s="186" t="str">
        <f t="shared" si="219"/>
        <v>0</v>
      </c>
      <c r="P874" s="26"/>
      <c r="Q874" s="26"/>
      <c r="R874" s="270"/>
      <c r="S874" s="282" t="str">
        <f t="shared" si="220"/>
        <v/>
      </c>
      <c r="T874" s="153"/>
      <c r="U874" s="27"/>
      <c r="V874" s="27"/>
      <c r="W874" s="271"/>
      <c r="X874" s="27"/>
      <c r="Y874" s="279"/>
      <c r="Z874" s="275" t="str">
        <f t="shared" si="221"/>
        <v/>
      </c>
      <c r="AA874" s="276"/>
      <c r="AB874" s="276"/>
      <c r="AC874" s="276"/>
      <c r="AD874" s="276"/>
      <c r="AE874" s="276"/>
      <c r="AF874" s="277" t="str">
        <f t="shared" si="222"/>
        <v>NCX19J3</v>
      </c>
      <c r="AG874" s="277" t="str">
        <f t="shared" si="223"/>
        <v>NCX19J3</v>
      </c>
      <c r="AH874" s="277" t="str">
        <f t="shared" si="224"/>
        <v/>
      </c>
      <c r="AI874" s="277" t="str">
        <f t="shared" si="225"/>
        <v/>
      </c>
      <c r="AJ874" s="277" t="str">
        <f t="shared" si="226"/>
        <v/>
      </c>
      <c r="AK874" s="277" t="str">
        <f t="shared" si="227"/>
        <v/>
      </c>
      <c r="AL874" s="100"/>
      <c r="AT874" s="227" t="str">
        <f t="shared" si="228"/>
        <v/>
      </c>
      <c r="AU874" s="227" t="str">
        <f t="shared" si="229"/>
        <v/>
      </c>
      <c r="AW874" s="232">
        <f t="shared" si="230"/>
        <v>0</v>
      </c>
      <c r="AX874" s="232">
        <f t="shared" si="231"/>
        <v>0</v>
      </c>
      <c r="AY874" s="232">
        <f t="shared" si="232"/>
        <v>0</v>
      </c>
      <c r="AZ874" s="232">
        <f t="shared" si="233"/>
        <v>0</v>
      </c>
    </row>
    <row r="875" spans="1:52">
      <c r="A875" s="23" t="str">
        <f>C875&amp;"x"&amp;TEXT(COUNTIF(C$5:C874,C875)+1,0)</f>
        <v>x1</v>
      </c>
      <c r="B875" s="24" t="str">
        <f>D875&amp;"x"&amp;TEXT(COUNTIF(D$5:D874,D875)+1,0)</f>
        <v>x1</v>
      </c>
      <c r="C875" s="25"/>
      <c r="D875" s="25"/>
      <c r="E875" s="130"/>
      <c r="F875" s="25"/>
      <c r="G875" s="188"/>
      <c r="H875" s="188"/>
      <c r="I875" s="188"/>
      <c r="J875" s="156"/>
      <c r="K875" s="130"/>
      <c r="L875" s="26"/>
      <c r="M875" s="281" t="str">
        <f t="shared" si="218"/>
        <v>0</v>
      </c>
      <c r="N875" s="26"/>
      <c r="O875" s="186" t="str">
        <f t="shared" si="219"/>
        <v>0</v>
      </c>
      <c r="P875" s="26"/>
      <c r="Q875" s="26"/>
      <c r="R875" s="270"/>
      <c r="S875" s="282" t="str">
        <f t="shared" si="220"/>
        <v/>
      </c>
      <c r="T875" s="153"/>
      <c r="U875" s="27"/>
      <c r="V875" s="27"/>
      <c r="W875" s="271"/>
      <c r="X875" s="27"/>
      <c r="Y875" s="279"/>
      <c r="Z875" s="275" t="str">
        <f t="shared" si="221"/>
        <v/>
      </c>
      <c r="AA875" s="276"/>
      <c r="AB875" s="276"/>
      <c r="AC875" s="276"/>
      <c r="AD875" s="276"/>
      <c r="AE875" s="276"/>
      <c r="AF875" s="277" t="str">
        <f t="shared" si="222"/>
        <v>NCX19J3</v>
      </c>
      <c r="AG875" s="277" t="str">
        <f t="shared" si="223"/>
        <v>NCX19J3</v>
      </c>
      <c r="AH875" s="277" t="str">
        <f t="shared" si="224"/>
        <v/>
      </c>
      <c r="AI875" s="277" t="str">
        <f t="shared" si="225"/>
        <v/>
      </c>
      <c r="AJ875" s="277" t="str">
        <f t="shared" si="226"/>
        <v/>
      </c>
      <c r="AK875" s="277" t="str">
        <f t="shared" si="227"/>
        <v/>
      </c>
      <c r="AL875" s="100"/>
      <c r="AT875" s="227" t="str">
        <f t="shared" si="228"/>
        <v/>
      </c>
      <c r="AU875" s="227" t="str">
        <f t="shared" si="229"/>
        <v/>
      </c>
      <c r="AW875" s="232">
        <f t="shared" si="230"/>
        <v>0</v>
      </c>
      <c r="AX875" s="232">
        <f t="shared" si="231"/>
        <v>0</v>
      </c>
      <c r="AY875" s="232">
        <f t="shared" si="232"/>
        <v>0</v>
      </c>
      <c r="AZ875" s="232">
        <f t="shared" si="233"/>
        <v>0</v>
      </c>
    </row>
    <row r="876" spans="1:52">
      <c r="A876" s="23" t="str">
        <f>C876&amp;"x"&amp;TEXT(COUNTIF(C$5:C875,C876)+1,0)</f>
        <v>x1</v>
      </c>
      <c r="B876" s="24" t="str">
        <f>D876&amp;"x"&amp;TEXT(COUNTIF(D$5:D875,D876)+1,0)</f>
        <v>x1</v>
      </c>
      <c r="C876" s="25"/>
      <c r="D876" s="25"/>
      <c r="E876" s="130"/>
      <c r="F876" s="25"/>
      <c r="G876" s="188"/>
      <c r="H876" s="188"/>
      <c r="I876" s="188"/>
      <c r="J876" s="156"/>
      <c r="K876" s="130"/>
      <c r="L876" s="26"/>
      <c r="M876" s="281" t="str">
        <f t="shared" si="218"/>
        <v>0</v>
      </c>
      <c r="N876" s="26"/>
      <c r="O876" s="186" t="str">
        <f t="shared" si="219"/>
        <v>0</v>
      </c>
      <c r="P876" s="26"/>
      <c r="Q876" s="26"/>
      <c r="R876" s="270"/>
      <c r="S876" s="282" t="str">
        <f t="shared" si="220"/>
        <v/>
      </c>
      <c r="T876" s="153"/>
      <c r="U876" s="27"/>
      <c r="V876" s="27"/>
      <c r="W876" s="271"/>
      <c r="X876" s="27"/>
      <c r="Y876" s="279"/>
      <c r="Z876" s="275" t="str">
        <f t="shared" si="221"/>
        <v/>
      </c>
      <c r="AA876" s="276"/>
      <c r="AB876" s="276"/>
      <c r="AC876" s="276"/>
      <c r="AD876" s="276"/>
      <c r="AE876" s="276"/>
      <c r="AF876" s="277" t="str">
        <f t="shared" si="222"/>
        <v>NCX19J3</v>
      </c>
      <c r="AG876" s="277" t="str">
        <f t="shared" si="223"/>
        <v>NCX19J3</v>
      </c>
      <c r="AH876" s="277" t="str">
        <f t="shared" si="224"/>
        <v/>
      </c>
      <c r="AI876" s="277" t="str">
        <f t="shared" si="225"/>
        <v/>
      </c>
      <c r="AJ876" s="277" t="str">
        <f t="shared" si="226"/>
        <v/>
      </c>
      <c r="AK876" s="277" t="str">
        <f t="shared" si="227"/>
        <v/>
      </c>
      <c r="AL876" s="100"/>
      <c r="AT876" s="227" t="str">
        <f t="shared" si="228"/>
        <v/>
      </c>
      <c r="AU876" s="227" t="str">
        <f t="shared" si="229"/>
        <v/>
      </c>
      <c r="AW876" s="232">
        <f t="shared" si="230"/>
        <v>0</v>
      </c>
      <c r="AX876" s="232">
        <f t="shared" si="231"/>
        <v>0</v>
      </c>
      <c r="AY876" s="232">
        <f t="shared" si="232"/>
        <v>0</v>
      </c>
      <c r="AZ876" s="232">
        <f t="shared" si="233"/>
        <v>0</v>
      </c>
    </row>
    <row r="877" spans="1:52">
      <c r="A877" s="23" t="str">
        <f>C877&amp;"x"&amp;TEXT(COUNTIF(C$5:C876,C877)+1,0)</f>
        <v>x1</v>
      </c>
      <c r="B877" s="24" t="str">
        <f>D877&amp;"x"&amp;TEXT(COUNTIF(D$5:D876,D877)+1,0)</f>
        <v>x1</v>
      </c>
      <c r="C877" s="25"/>
      <c r="D877" s="25"/>
      <c r="E877" s="130"/>
      <c r="F877" s="25"/>
      <c r="G877" s="188"/>
      <c r="H877" s="188"/>
      <c r="I877" s="188"/>
      <c r="J877" s="156"/>
      <c r="K877" s="130"/>
      <c r="L877" s="26"/>
      <c r="M877" s="281" t="str">
        <f t="shared" si="218"/>
        <v>0</v>
      </c>
      <c r="N877" s="26"/>
      <c r="O877" s="186" t="str">
        <f t="shared" si="219"/>
        <v>0</v>
      </c>
      <c r="P877" s="26"/>
      <c r="Q877" s="26"/>
      <c r="R877" s="270"/>
      <c r="S877" s="282" t="str">
        <f t="shared" si="220"/>
        <v/>
      </c>
      <c r="T877" s="153"/>
      <c r="U877" s="27"/>
      <c r="V877" s="27"/>
      <c r="W877" s="271"/>
      <c r="X877" s="27"/>
      <c r="Y877" s="279"/>
      <c r="Z877" s="275" t="str">
        <f t="shared" si="221"/>
        <v/>
      </c>
      <c r="AA877" s="276"/>
      <c r="AB877" s="276"/>
      <c r="AC877" s="276"/>
      <c r="AD877" s="276"/>
      <c r="AE877" s="276"/>
      <c r="AF877" s="277" t="str">
        <f t="shared" si="222"/>
        <v>NCX19J3</v>
      </c>
      <c r="AG877" s="277" t="str">
        <f t="shared" si="223"/>
        <v>NCX19J3</v>
      </c>
      <c r="AH877" s="277" t="str">
        <f t="shared" si="224"/>
        <v/>
      </c>
      <c r="AI877" s="277" t="str">
        <f t="shared" si="225"/>
        <v/>
      </c>
      <c r="AJ877" s="277" t="str">
        <f t="shared" si="226"/>
        <v/>
      </c>
      <c r="AK877" s="277" t="str">
        <f t="shared" si="227"/>
        <v/>
      </c>
      <c r="AL877" s="100"/>
      <c r="AT877" s="227" t="str">
        <f t="shared" si="228"/>
        <v/>
      </c>
      <c r="AU877" s="227" t="str">
        <f t="shared" si="229"/>
        <v/>
      </c>
      <c r="AW877" s="232">
        <f t="shared" si="230"/>
        <v>0</v>
      </c>
      <c r="AX877" s="232">
        <f t="shared" si="231"/>
        <v>0</v>
      </c>
      <c r="AY877" s="232">
        <f t="shared" si="232"/>
        <v>0</v>
      </c>
      <c r="AZ877" s="232">
        <f t="shared" si="233"/>
        <v>0</v>
      </c>
    </row>
    <row r="878" spans="1:52">
      <c r="A878" s="23" t="str">
        <f>C878&amp;"x"&amp;TEXT(COUNTIF(C$5:C877,C878)+1,0)</f>
        <v>x1</v>
      </c>
      <c r="B878" s="24" t="str">
        <f>D878&amp;"x"&amp;TEXT(COUNTIF(D$5:D877,D878)+1,0)</f>
        <v>x1</v>
      </c>
      <c r="C878" s="25"/>
      <c r="D878" s="25"/>
      <c r="E878" s="130"/>
      <c r="F878" s="25"/>
      <c r="G878" s="188"/>
      <c r="H878" s="188"/>
      <c r="I878" s="188"/>
      <c r="J878" s="156"/>
      <c r="K878" s="130"/>
      <c r="L878" s="26"/>
      <c r="M878" s="281" t="str">
        <f t="shared" si="218"/>
        <v>0</v>
      </c>
      <c r="N878" s="26"/>
      <c r="O878" s="186" t="str">
        <f t="shared" si="219"/>
        <v>0</v>
      </c>
      <c r="P878" s="26"/>
      <c r="Q878" s="26"/>
      <c r="R878" s="270"/>
      <c r="S878" s="282" t="str">
        <f t="shared" si="220"/>
        <v/>
      </c>
      <c r="T878" s="153"/>
      <c r="U878" s="27"/>
      <c r="V878" s="27"/>
      <c r="W878" s="271"/>
      <c r="X878" s="27"/>
      <c r="Y878" s="279"/>
      <c r="Z878" s="275" t="str">
        <f t="shared" si="221"/>
        <v/>
      </c>
      <c r="AA878" s="276"/>
      <c r="AB878" s="276"/>
      <c r="AC878" s="276"/>
      <c r="AD878" s="276"/>
      <c r="AE878" s="276"/>
      <c r="AF878" s="277" t="str">
        <f t="shared" si="222"/>
        <v>NCX19J3</v>
      </c>
      <c r="AG878" s="277" t="str">
        <f t="shared" si="223"/>
        <v>NCX19J3</v>
      </c>
      <c r="AH878" s="277" t="str">
        <f t="shared" si="224"/>
        <v/>
      </c>
      <c r="AI878" s="277" t="str">
        <f t="shared" si="225"/>
        <v/>
      </c>
      <c r="AJ878" s="277" t="str">
        <f t="shared" si="226"/>
        <v/>
      </c>
      <c r="AK878" s="277" t="str">
        <f t="shared" si="227"/>
        <v/>
      </c>
      <c r="AL878" s="100"/>
      <c r="AT878" s="227" t="str">
        <f t="shared" si="228"/>
        <v/>
      </c>
      <c r="AU878" s="227" t="str">
        <f t="shared" si="229"/>
        <v/>
      </c>
      <c r="AW878" s="232">
        <f t="shared" si="230"/>
        <v>0</v>
      </c>
      <c r="AX878" s="232">
        <f t="shared" si="231"/>
        <v>0</v>
      </c>
      <c r="AY878" s="232">
        <f t="shared" si="232"/>
        <v>0</v>
      </c>
      <c r="AZ878" s="232">
        <f t="shared" si="233"/>
        <v>0</v>
      </c>
    </row>
    <row r="879" spans="1:52">
      <c r="A879" s="23" t="str">
        <f>C879&amp;"x"&amp;TEXT(COUNTIF(C$5:C878,C879)+1,0)</f>
        <v>x1</v>
      </c>
      <c r="B879" s="24" t="str">
        <f>D879&amp;"x"&amp;TEXT(COUNTIF(D$5:D878,D879)+1,0)</f>
        <v>x1</v>
      </c>
      <c r="C879" s="25"/>
      <c r="D879" s="25"/>
      <c r="E879" s="130"/>
      <c r="F879" s="25"/>
      <c r="G879" s="188"/>
      <c r="H879" s="188"/>
      <c r="I879" s="188"/>
      <c r="J879" s="156"/>
      <c r="K879" s="130"/>
      <c r="L879" s="26"/>
      <c r="M879" s="281" t="str">
        <f t="shared" si="218"/>
        <v>0</v>
      </c>
      <c r="N879" s="26"/>
      <c r="O879" s="186" t="str">
        <f t="shared" si="219"/>
        <v>0</v>
      </c>
      <c r="P879" s="26"/>
      <c r="Q879" s="26"/>
      <c r="R879" s="270"/>
      <c r="S879" s="282" t="str">
        <f t="shared" si="220"/>
        <v/>
      </c>
      <c r="T879" s="153"/>
      <c r="U879" s="27"/>
      <c r="V879" s="27"/>
      <c r="W879" s="271"/>
      <c r="X879" s="27"/>
      <c r="Y879" s="279"/>
      <c r="Z879" s="275" t="str">
        <f t="shared" si="221"/>
        <v/>
      </c>
      <c r="AA879" s="276"/>
      <c r="AB879" s="276"/>
      <c r="AC879" s="276"/>
      <c r="AD879" s="276"/>
      <c r="AE879" s="276"/>
      <c r="AF879" s="277" t="str">
        <f t="shared" si="222"/>
        <v>NCX19J3</v>
      </c>
      <c r="AG879" s="277" t="str">
        <f t="shared" si="223"/>
        <v>NCX19J3</v>
      </c>
      <c r="AH879" s="277" t="str">
        <f t="shared" si="224"/>
        <v/>
      </c>
      <c r="AI879" s="277" t="str">
        <f t="shared" si="225"/>
        <v/>
      </c>
      <c r="AJ879" s="277" t="str">
        <f t="shared" si="226"/>
        <v/>
      </c>
      <c r="AK879" s="277" t="str">
        <f t="shared" si="227"/>
        <v/>
      </c>
      <c r="AL879" s="100"/>
      <c r="AT879" s="227" t="str">
        <f t="shared" si="228"/>
        <v/>
      </c>
      <c r="AU879" s="227" t="str">
        <f t="shared" si="229"/>
        <v/>
      </c>
      <c r="AW879" s="232">
        <f t="shared" si="230"/>
        <v>0</v>
      </c>
      <c r="AX879" s="232">
        <f t="shared" si="231"/>
        <v>0</v>
      </c>
      <c r="AY879" s="232">
        <f t="shared" si="232"/>
        <v>0</v>
      </c>
      <c r="AZ879" s="232">
        <f t="shared" si="233"/>
        <v>0</v>
      </c>
    </row>
    <row r="880" spans="1:52">
      <c r="A880" s="23" t="str">
        <f>C880&amp;"x"&amp;TEXT(COUNTIF(C$5:C879,C880)+1,0)</f>
        <v>x1</v>
      </c>
      <c r="B880" s="24" t="str">
        <f>D880&amp;"x"&amp;TEXT(COUNTIF(D$5:D879,D880)+1,0)</f>
        <v>x1</v>
      </c>
      <c r="C880" s="25"/>
      <c r="D880" s="25"/>
      <c r="E880" s="130"/>
      <c r="F880" s="25"/>
      <c r="G880" s="188"/>
      <c r="H880" s="188"/>
      <c r="I880" s="188"/>
      <c r="J880" s="156"/>
      <c r="K880" s="130"/>
      <c r="L880" s="26"/>
      <c r="M880" s="281" t="str">
        <f t="shared" si="218"/>
        <v>0</v>
      </c>
      <c r="N880" s="26"/>
      <c r="O880" s="186" t="str">
        <f t="shared" si="219"/>
        <v>0</v>
      </c>
      <c r="P880" s="26"/>
      <c r="Q880" s="26"/>
      <c r="R880" s="270"/>
      <c r="S880" s="282" t="str">
        <f t="shared" si="220"/>
        <v/>
      </c>
      <c r="T880" s="153"/>
      <c r="U880" s="27"/>
      <c r="V880" s="27"/>
      <c r="W880" s="271"/>
      <c r="X880" s="27"/>
      <c r="Y880" s="279"/>
      <c r="Z880" s="275" t="str">
        <f t="shared" si="221"/>
        <v/>
      </c>
      <c r="AA880" s="276"/>
      <c r="AB880" s="276"/>
      <c r="AC880" s="276"/>
      <c r="AD880" s="276"/>
      <c r="AE880" s="276"/>
      <c r="AF880" s="277" t="str">
        <f t="shared" si="222"/>
        <v>NCX19J3</v>
      </c>
      <c r="AG880" s="277" t="str">
        <f t="shared" si="223"/>
        <v>NCX19J3</v>
      </c>
      <c r="AH880" s="277" t="str">
        <f t="shared" si="224"/>
        <v/>
      </c>
      <c r="AI880" s="277" t="str">
        <f t="shared" si="225"/>
        <v/>
      </c>
      <c r="AJ880" s="277" t="str">
        <f t="shared" si="226"/>
        <v/>
      </c>
      <c r="AK880" s="277" t="str">
        <f t="shared" si="227"/>
        <v/>
      </c>
      <c r="AL880" s="100"/>
      <c r="AT880" s="227" t="str">
        <f t="shared" si="228"/>
        <v/>
      </c>
      <c r="AU880" s="227" t="str">
        <f t="shared" si="229"/>
        <v/>
      </c>
      <c r="AW880" s="232">
        <f t="shared" si="230"/>
        <v>0</v>
      </c>
      <c r="AX880" s="232">
        <f t="shared" si="231"/>
        <v>0</v>
      </c>
      <c r="AY880" s="232">
        <f t="shared" si="232"/>
        <v>0</v>
      </c>
      <c r="AZ880" s="232">
        <f t="shared" si="233"/>
        <v>0</v>
      </c>
    </row>
    <row r="881" spans="1:52">
      <c r="A881" s="23" t="str">
        <f>C881&amp;"x"&amp;TEXT(COUNTIF(C$5:C880,C881)+1,0)</f>
        <v>x1</v>
      </c>
      <c r="B881" s="24" t="str">
        <f>D881&amp;"x"&amp;TEXT(COUNTIF(D$5:D880,D881)+1,0)</f>
        <v>x1</v>
      </c>
      <c r="C881" s="25"/>
      <c r="D881" s="25"/>
      <c r="E881" s="130"/>
      <c r="F881" s="25"/>
      <c r="G881" s="188"/>
      <c r="H881" s="188"/>
      <c r="I881" s="188"/>
      <c r="J881" s="156"/>
      <c r="K881" s="130"/>
      <c r="L881" s="26"/>
      <c r="M881" s="281" t="str">
        <f t="shared" si="218"/>
        <v>0</v>
      </c>
      <c r="N881" s="26"/>
      <c r="O881" s="186" t="str">
        <f t="shared" si="219"/>
        <v>0</v>
      </c>
      <c r="P881" s="26"/>
      <c r="Q881" s="26"/>
      <c r="R881" s="270"/>
      <c r="S881" s="282" t="str">
        <f t="shared" si="220"/>
        <v/>
      </c>
      <c r="T881" s="153"/>
      <c r="U881" s="27"/>
      <c r="V881" s="27"/>
      <c r="W881" s="271"/>
      <c r="X881" s="27"/>
      <c r="Y881" s="279"/>
      <c r="Z881" s="275" t="str">
        <f t="shared" si="221"/>
        <v/>
      </c>
      <c r="AA881" s="276"/>
      <c r="AB881" s="276"/>
      <c r="AC881" s="276"/>
      <c r="AD881" s="276"/>
      <c r="AE881" s="276"/>
      <c r="AF881" s="277" t="str">
        <f t="shared" si="222"/>
        <v>NCX19J3</v>
      </c>
      <c r="AG881" s="277" t="str">
        <f t="shared" si="223"/>
        <v>NCX19J3</v>
      </c>
      <c r="AH881" s="277" t="str">
        <f t="shared" si="224"/>
        <v/>
      </c>
      <c r="AI881" s="277" t="str">
        <f t="shared" si="225"/>
        <v/>
      </c>
      <c r="AJ881" s="277" t="str">
        <f t="shared" si="226"/>
        <v/>
      </c>
      <c r="AK881" s="277" t="str">
        <f t="shared" si="227"/>
        <v/>
      </c>
      <c r="AL881" s="100"/>
      <c r="AT881" s="227" t="str">
        <f t="shared" si="228"/>
        <v/>
      </c>
      <c r="AU881" s="227" t="str">
        <f t="shared" si="229"/>
        <v/>
      </c>
      <c r="AW881" s="232">
        <f t="shared" si="230"/>
        <v>0</v>
      </c>
      <c r="AX881" s="232">
        <f t="shared" si="231"/>
        <v>0</v>
      </c>
      <c r="AY881" s="232">
        <f t="shared" si="232"/>
        <v>0</v>
      </c>
      <c r="AZ881" s="232">
        <f t="shared" si="233"/>
        <v>0</v>
      </c>
    </row>
    <row r="882" spans="1:52">
      <c r="A882" s="23" t="str">
        <f>C882&amp;"x"&amp;TEXT(COUNTIF(C$5:C881,C882)+1,0)</f>
        <v>x1</v>
      </c>
      <c r="B882" s="24" t="str">
        <f>D882&amp;"x"&amp;TEXT(COUNTIF(D$5:D881,D882)+1,0)</f>
        <v>x1</v>
      </c>
      <c r="C882" s="25"/>
      <c r="D882" s="25"/>
      <c r="E882" s="130"/>
      <c r="F882" s="25"/>
      <c r="G882" s="188"/>
      <c r="H882" s="188"/>
      <c r="I882" s="188"/>
      <c r="J882" s="156"/>
      <c r="K882" s="130"/>
      <c r="L882" s="26"/>
      <c r="M882" s="281" t="str">
        <f t="shared" si="218"/>
        <v>0</v>
      </c>
      <c r="N882" s="26"/>
      <c r="O882" s="186" t="str">
        <f t="shared" si="219"/>
        <v>0</v>
      </c>
      <c r="P882" s="26"/>
      <c r="Q882" s="26"/>
      <c r="R882" s="270"/>
      <c r="S882" s="282" t="str">
        <f t="shared" si="220"/>
        <v/>
      </c>
      <c r="T882" s="153"/>
      <c r="U882" s="27"/>
      <c r="V882" s="27"/>
      <c r="W882" s="271"/>
      <c r="X882" s="27"/>
      <c r="Y882" s="279"/>
      <c r="Z882" s="275" t="str">
        <f t="shared" si="221"/>
        <v/>
      </c>
      <c r="AA882" s="276"/>
      <c r="AB882" s="276"/>
      <c r="AC882" s="276"/>
      <c r="AD882" s="276"/>
      <c r="AE882" s="276"/>
      <c r="AF882" s="277" t="str">
        <f t="shared" si="222"/>
        <v>NCX19J3</v>
      </c>
      <c r="AG882" s="277" t="str">
        <f t="shared" si="223"/>
        <v>NCX19J3</v>
      </c>
      <c r="AH882" s="277" t="str">
        <f t="shared" si="224"/>
        <v/>
      </c>
      <c r="AI882" s="277" t="str">
        <f t="shared" si="225"/>
        <v/>
      </c>
      <c r="AJ882" s="277" t="str">
        <f t="shared" si="226"/>
        <v/>
      </c>
      <c r="AK882" s="277" t="str">
        <f t="shared" si="227"/>
        <v/>
      </c>
      <c r="AL882" s="100"/>
      <c r="AT882" s="227" t="str">
        <f t="shared" si="228"/>
        <v/>
      </c>
      <c r="AU882" s="227" t="str">
        <f t="shared" si="229"/>
        <v/>
      </c>
      <c r="AW882" s="232">
        <f t="shared" si="230"/>
        <v>0</v>
      </c>
      <c r="AX882" s="232">
        <f t="shared" si="231"/>
        <v>0</v>
      </c>
      <c r="AY882" s="232">
        <f t="shared" si="232"/>
        <v>0</v>
      </c>
      <c r="AZ882" s="232">
        <f t="shared" si="233"/>
        <v>0</v>
      </c>
    </row>
    <row r="883" spans="1:52">
      <c r="A883" s="23" t="str">
        <f>C883&amp;"x"&amp;TEXT(COUNTIF(C$5:C882,C883)+1,0)</f>
        <v>x1</v>
      </c>
      <c r="B883" s="24" t="str">
        <f>D883&amp;"x"&amp;TEXT(COUNTIF(D$5:D882,D883)+1,0)</f>
        <v>x1</v>
      </c>
      <c r="C883" s="25"/>
      <c r="D883" s="25"/>
      <c r="E883" s="130"/>
      <c r="F883" s="25"/>
      <c r="G883" s="188"/>
      <c r="H883" s="188"/>
      <c r="I883" s="188"/>
      <c r="J883" s="156"/>
      <c r="K883" s="130"/>
      <c r="L883" s="26"/>
      <c r="M883" s="281" t="str">
        <f t="shared" si="218"/>
        <v>0</v>
      </c>
      <c r="N883" s="26"/>
      <c r="O883" s="186" t="str">
        <f t="shared" si="219"/>
        <v>0</v>
      </c>
      <c r="P883" s="26"/>
      <c r="Q883" s="26"/>
      <c r="R883" s="270"/>
      <c r="S883" s="282" t="str">
        <f t="shared" si="220"/>
        <v/>
      </c>
      <c r="T883" s="153"/>
      <c r="U883" s="27"/>
      <c r="V883" s="27"/>
      <c r="W883" s="271"/>
      <c r="X883" s="27"/>
      <c r="Y883" s="279"/>
      <c r="Z883" s="275" t="str">
        <f t="shared" si="221"/>
        <v/>
      </c>
      <c r="AA883" s="276"/>
      <c r="AB883" s="276"/>
      <c r="AC883" s="276"/>
      <c r="AD883" s="276"/>
      <c r="AE883" s="276"/>
      <c r="AF883" s="277" t="str">
        <f t="shared" si="222"/>
        <v>NCX19J3</v>
      </c>
      <c r="AG883" s="277" t="str">
        <f t="shared" si="223"/>
        <v>NCX19J3</v>
      </c>
      <c r="AH883" s="277" t="str">
        <f t="shared" si="224"/>
        <v/>
      </c>
      <c r="AI883" s="277" t="str">
        <f t="shared" si="225"/>
        <v/>
      </c>
      <c r="AJ883" s="277" t="str">
        <f t="shared" si="226"/>
        <v/>
      </c>
      <c r="AK883" s="277" t="str">
        <f t="shared" si="227"/>
        <v/>
      </c>
      <c r="AL883" s="100"/>
      <c r="AT883" s="227" t="str">
        <f t="shared" si="228"/>
        <v/>
      </c>
      <c r="AU883" s="227" t="str">
        <f t="shared" si="229"/>
        <v/>
      </c>
      <c r="AW883" s="232">
        <f t="shared" si="230"/>
        <v>0</v>
      </c>
      <c r="AX883" s="232">
        <f t="shared" si="231"/>
        <v>0</v>
      </c>
      <c r="AY883" s="232">
        <f t="shared" si="232"/>
        <v>0</v>
      </c>
      <c r="AZ883" s="232">
        <f t="shared" si="233"/>
        <v>0</v>
      </c>
    </row>
    <row r="884" spans="1:52">
      <c r="A884" s="23" t="str">
        <f>C884&amp;"x"&amp;TEXT(COUNTIF(C$5:C883,C884)+1,0)</f>
        <v>x1</v>
      </c>
      <c r="B884" s="24" t="str">
        <f>D884&amp;"x"&amp;TEXT(COUNTIF(D$5:D883,D884)+1,0)</f>
        <v>x1</v>
      </c>
      <c r="C884" s="25"/>
      <c r="D884" s="25"/>
      <c r="E884" s="130"/>
      <c r="F884" s="25"/>
      <c r="G884" s="188"/>
      <c r="H884" s="188"/>
      <c r="I884" s="188"/>
      <c r="J884" s="156"/>
      <c r="K884" s="130"/>
      <c r="L884" s="26"/>
      <c r="M884" s="281" t="str">
        <f t="shared" si="218"/>
        <v>0</v>
      </c>
      <c r="N884" s="26"/>
      <c r="O884" s="186" t="str">
        <f t="shared" si="219"/>
        <v>0</v>
      </c>
      <c r="P884" s="26"/>
      <c r="Q884" s="26"/>
      <c r="R884" s="270"/>
      <c r="S884" s="282" t="str">
        <f t="shared" si="220"/>
        <v/>
      </c>
      <c r="T884" s="153"/>
      <c r="U884" s="27"/>
      <c r="V884" s="27"/>
      <c r="W884" s="271"/>
      <c r="X884" s="27"/>
      <c r="Y884" s="279"/>
      <c r="Z884" s="275" t="str">
        <f t="shared" si="221"/>
        <v/>
      </c>
      <c r="AA884" s="276"/>
      <c r="AB884" s="276"/>
      <c r="AC884" s="276"/>
      <c r="AD884" s="276"/>
      <c r="AE884" s="276"/>
      <c r="AF884" s="277" t="str">
        <f t="shared" si="222"/>
        <v>NCX19J3</v>
      </c>
      <c r="AG884" s="277" t="str">
        <f t="shared" si="223"/>
        <v>NCX19J3</v>
      </c>
      <c r="AH884" s="277" t="str">
        <f t="shared" si="224"/>
        <v/>
      </c>
      <c r="AI884" s="277" t="str">
        <f t="shared" si="225"/>
        <v/>
      </c>
      <c r="AJ884" s="277" t="str">
        <f t="shared" si="226"/>
        <v/>
      </c>
      <c r="AK884" s="277" t="str">
        <f t="shared" si="227"/>
        <v/>
      </c>
      <c r="AL884" s="100"/>
      <c r="AT884" s="227" t="str">
        <f t="shared" si="228"/>
        <v/>
      </c>
      <c r="AU884" s="227" t="str">
        <f t="shared" si="229"/>
        <v/>
      </c>
      <c r="AW884" s="232">
        <f t="shared" si="230"/>
        <v>0</v>
      </c>
      <c r="AX884" s="232">
        <f t="shared" si="231"/>
        <v>0</v>
      </c>
      <c r="AY884" s="232">
        <f t="shared" si="232"/>
        <v>0</v>
      </c>
      <c r="AZ884" s="232">
        <f t="shared" si="233"/>
        <v>0</v>
      </c>
    </row>
    <row r="885" spans="1:52">
      <c r="A885" s="23" t="str">
        <f>C885&amp;"x"&amp;TEXT(COUNTIF(C$5:C884,C885)+1,0)</f>
        <v>x1</v>
      </c>
      <c r="B885" s="24" t="str">
        <f>D885&amp;"x"&amp;TEXT(COUNTIF(D$5:D884,D885)+1,0)</f>
        <v>x1</v>
      </c>
      <c r="C885" s="25"/>
      <c r="D885" s="25"/>
      <c r="E885" s="130"/>
      <c r="F885" s="25"/>
      <c r="G885" s="188"/>
      <c r="H885" s="188"/>
      <c r="I885" s="188"/>
      <c r="J885" s="156"/>
      <c r="K885" s="130"/>
      <c r="L885" s="26"/>
      <c r="M885" s="281" t="str">
        <f t="shared" si="218"/>
        <v>0</v>
      </c>
      <c r="N885" s="26"/>
      <c r="O885" s="186" t="str">
        <f t="shared" si="219"/>
        <v>0</v>
      </c>
      <c r="P885" s="26"/>
      <c r="Q885" s="26"/>
      <c r="R885" s="270"/>
      <c r="S885" s="282" t="str">
        <f t="shared" si="220"/>
        <v/>
      </c>
      <c r="T885" s="153"/>
      <c r="U885" s="27"/>
      <c r="V885" s="27"/>
      <c r="W885" s="271"/>
      <c r="X885" s="27"/>
      <c r="Y885" s="279"/>
      <c r="Z885" s="275" t="str">
        <f t="shared" si="221"/>
        <v/>
      </c>
      <c r="AA885" s="276"/>
      <c r="AB885" s="276"/>
      <c r="AC885" s="276"/>
      <c r="AD885" s="276"/>
      <c r="AE885" s="276"/>
      <c r="AF885" s="277" t="str">
        <f t="shared" si="222"/>
        <v>NCX19J3</v>
      </c>
      <c r="AG885" s="277" t="str">
        <f t="shared" si="223"/>
        <v>NCX19J3</v>
      </c>
      <c r="AH885" s="277" t="str">
        <f t="shared" si="224"/>
        <v/>
      </c>
      <c r="AI885" s="277" t="str">
        <f t="shared" si="225"/>
        <v/>
      </c>
      <c r="AJ885" s="277" t="str">
        <f t="shared" si="226"/>
        <v/>
      </c>
      <c r="AK885" s="277" t="str">
        <f t="shared" si="227"/>
        <v/>
      </c>
      <c r="AL885" s="100"/>
      <c r="AT885" s="227" t="str">
        <f t="shared" si="228"/>
        <v/>
      </c>
      <c r="AU885" s="227" t="str">
        <f t="shared" si="229"/>
        <v/>
      </c>
      <c r="AW885" s="232">
        <f t="shared" si="230"/>
        <v>0</v>
      </c>
      <c r="AX885" s="232">
        <f t="shared" si="231"/>
        <v>0</v>
      </c>
      <c r="AY885" s="232">
        <f t="shared" si="232"/>
        <v>0</v>
      </c>
      <c r="AZ885" s="232">
        <f t="shared" si="233"/>
        <v>0</v>
      </c>
    </row>
    <row r="886" spans="1:52">
      <c r="A886" s="23" t="str">
        <f>C886&amp;"x"&amp;TEXT(COUNTIF(C$5:C885,C886)+1,0)</f>
        <v>x1</v>
      </c>
      <c r="B886" s="24" t="str">
        <f>D886&amp;"x"&amp;TEXT(COUNTIF(D$5:D885,D886)+1,0)</f>
        <v>x1</v>
      </c>
      <c r="C886" s="25"/>
      <c r="D886" s="25"/>
      <c r="E886" s="130"/>
      <c r="F886" s="25"/>
      <c r="G886" s="188"/>
      <c r="H886" s="188"/>
      <c r="I886" s="188"/>
      <c r="J886" s="156"/>
      <c r="K886" s="130"/>
      <c r="L886" s="26"/>
      <c r="M886" s="281" t="str">
        <f t="shared" si="218"/>
        <v>0</v>
      </c>
      <c r="N886" s="26"/>
      <c r="O886" s="186" t="str">
        <f t="shared" si="219"/>
        <v>0</v>
      </c>
      <c r="P886" s="26"/>
      <c r="Q886" s="26"/>
      <c r="R886" s="270"/>
      <c r="S886" s="282" t="str">
        <f t="shared" si="220"/>
        <v/>
      </c>
      <c r="T886" s="153"/>
      <c r="U886" s="27"/>
      <c r="V886" s="27"/>
      <c r="W886" s="271"/>
      <c r="X886" s="27"/>
      <c r="Y886" s="279"/>
      <c r="Z886" s="275" t="str">
        <f t="shared" si="221"/>
        <v/>
      </c>
      <c r="AA886" s="276"/>
      <c r="AB886" s="276"/>
      <c r="AC886" s="276"/>
      <c r="AD886" s="276"/>
      <c r="AE886" s="276"/>
      <c r="AF886" s="277" t="str">
        <f t="shared" si="222"/>
        <v>NCX19J3</v>
      </c>
      <c r="AG886" s="277" t="str">
        <f t="shared" si="223"/>
        <v>NCX19J3</v>
      </c>
      <c r="AH886" s="277" t="str">
        <f t="shared" si="224"/>
        <v/>
      </c>
      <c r="AI886" s="277" t="str">
        <f t="shared" si="225"/>
        <v/>
      </c>
      <c r="AJ886" s="277" t="str">
        <f t="shared" si="226"/>
        <v/>
      </c>
      <c r="AK886" s="277" t="str">
        <f t="shared" si="227"/>
        <v/>
      </c>
      <c r="AL886" s="100"/>
      <c r="AT886" s="227" t="str">
        <f t="shared" si="228"/>
        <v/>
      </c>
      <c r="AU886" s="227" t="str">
        <f t="shared" si="229"/>
        <v/>
      </c>
      <c r="AW886" s="232">
        <f t="shared" si="230"/>
        <v>0</v>
      </c>
      <c r="AX886" s="232">
        <f t="shared" si="231"/>
        <v>0</v>
      </c>
      <c r="AY886" s="232">
        <f t="shared" si="232"/>
        <v>0</v>
      </c>
      <c r="AZ886" s="232">
        <f t="shared" si="233"/>
        <v>0</v>
      </c>
    </row>
    <row r="887" spans="1:52">
      <c r="A887" s="23" t="str">
        <f>C887&amp;"x"&amp;TEXT(COUNTIF(C$5:C886,C887)+1,0)</f>
        <v>x1</v>
      </c>
      <c r="B887" s="24" t="str">
        <f>D887&amp;"x"&amp;TEXT(COUNTIF(D$5:D886,D887)+1,0)</f>
        <v>x1</v>
      </c>
      <c r="C887" s="25"/>
      <c r="D887" s="25"/>
      <c r="E887" s="130"/>
      <c r="F887" s="25"/>
      <c r="G887" s="188"/>
      <c r="H887" s="188"/>
      <c r="I887" s="188"/>
      <c r="J887" s="156"/>
      <c r="K887" s="130"/>
      <c r="L887" s="26"/>
      <c r="M887" s="281" t="str">
        <f t="shared" si="218"/>
        <v>0</v>
      </c>
      <c r="N887" s="26"/>
      <c r="O887" s="186" t="str">
        <f t="shared" si="219"/>
        <v>0</v>
      </c>
      <c r="P887" s="26"/>
      <c r="Q887" s="26"/>
      <c r="R887" s="270"/>
      <c r="S887" s="282" t="str">
        <f t="shared" si="220"/>
        <v/>
      </c>
      <c r="T887" s="153"/>
      <c r="U887" s="27"/>
      <c r="V887" s="27"/>
      <c r="W887" s="271"/>
      <c r="X887" s="27"/>
      <c r="Y887" s="279"/>
      <c r="Z887" s="275" t="str">
        <f t="shared" si="221"/>
        <v/>
      </c>
      <c r="AA887" s="276"/>
      <c r="AB887" s="276"/>
      <c r="AC887" s="276"/>
      <c r="AD887" s="276"/>
      <c r="AE887" s="276"/>
      <c r="AF887" s="277" t="str">
        <f t="shared" si="222"/>
        <v>NCX19J3</v>
      </c>
      <c r="AG887" s="277" t="str">
        <f t="shared" si="223"/>
        <v>NCX19J3</v>
      </c>
      <c r="AH887" s="277" t="str">
        <f t="shared" si="224"/>
        <v/>
      </c>
      <c r="AI887" s="277" t="str">
        <f t="shared" si="225"/>
        <v/>
      </c>
      <c r="AJ887" s="277" t="str">
        <f t="shared" si="226"/>
        <v/>
      </c>
      <c r="AK887" s="277" t="str">
        <f t="shared" si="227"/>
        <v/>
      </c>
      <c r="AL887" s="100"/>
      <c r="AT887" s="227" t="str">
        <f t="shared" si="228"/>
        <v/>
      </c>
      <c r="AU887" s="227" t="str">
        <f t="shared" si="229"/>
        <v/>
      </c>
      <c r="AW887" s="232">
        <f t="shared" si="230"/>
        <v>0</v>
      </c>
      <c r="AX887" s="232">
        <f t="shared" si="231"/>
        <v>0</v>
      </c>
      <c r="AY887" s="232">
        <f t="shared" si="232"/>
        <v>0</v>
      </c>
      <c r="AZ887" s="232">
        <f t="shared" si="233"/>
        <v>0</v>
      </c>
    </row>
    <row r="888" spans="1:52">
      <c r="A888" s="23" t="str">
        <f>C888&amp;"x"&amp;TEXT(COUNTIF(C$5:C887,C888)+1,0)</f>
        <v>x1</v>
      </c>
      <c r="B888" s="24" t="str">
        <f>D888&amp;"x"&amp;TEXT(COUNTIF(D$5:D887,D888)+1,0)</f>
        <v>x1</v>
      </c>
      <c r="C888" s="25"/>
      <c r="D888" s="25"/>
      <c r="E888" s="130"/>
      <c r="F888" s="25"/>
      <c r="G888" s="188"/>
      <c r="H888" s="188"/>
      <c r="I888" s="188"/>
      <c r="J888" s="156"/>
      <c r="K888" s="130"/>
      <c r="L888" s="26"/>
      <c r="M888" s="281" t="str">
        <f t="shared" si="218"/>
        <v>0</v>
      </c>
      <c r="N888" s="26"/>
      <c r="O888" s="186" t="str">
        <f t="shared" si="219"/>
        <v>0</v>
      </c>
      <c r="P888" s="26"/>
      <c r="Q888" s="26"/>
      <c r="R888" s="270"/>
      <c r="S888" s="282" t="str">
        <f t="shared" si="220"/>
        <v/>
      </c>
      <c r="T888" s="153"/>
      <c r="U888" s="27"/>
      <c r="V888" s="27"/>
      <c r="W888" s="271"/>
      <c r="X888" s="27"/>
      <c r="Y888" s="279"/>
      <c r="Z888" s="275" t="str">
        <f t="shared" si="221"/>
        <v/>
      </c>
      <c r="AA888" s="276"/>
      <c r="AB888" s="276"/>
      <c r="AC888" s="276"/>
      <c r="AD888" s="276"/>
      <c r="AE888" s="276"/>
      <c r="AF888" s="277" t="str">
        <f t="shared" si="222"/>
        <v>NCX19J3</v>
      </c>
      <c r="AG888" s="277" t="str">
        <f t="shared" si="223"/>
        <v>NCX19J3</v>
      </c>
      <c r="AH888" s="277" t="str">
        <f t="shared" si="224"/>
        <v/>
      </c>
      <c r="AI888" s="277" t="str">
        <f t="shared" si="225"/>
        <v/>
      </c>
      <c r="AJ888" s="277" t="str">
        <f t="shared" si="226"/>
        <v/>
      </c>
      <c r="AK888" s="277" t="str">
        <f t="shared" si="227"/>
        <v/>
      </c>
      <c r="AL888" s="100"/>
      <c r="AT888" s="227" t="str">
        <f t="shared" si="228"/>
        <v/>
      </c>
      <c r="AU888" s="227" t="str">
        <f t="shared" si="229"/>
        <v/>
      </c>
      <c r="AW888" s="232">
        <f t="shared" si="230"/>
        <v>0</v>
      </c>
      <c r="AX888" s="232">
        <f t="shared" si="231"/>
        <v>0</v>
      </c>
      <c r="AY888" s="232">
        <f t="shared" si="232"/>
        <v>0</v>
      </c>
      <c r="AZ888" s="232">
        <f t="shared" si="233"/>
        <v>0</v>
      </c>
    </row>
    <row r="889" spans="1:52">
      <c r="A889" s="23" t="str">
        <f>C889&amp;"x"&amp;TEXT(COUNTIF(C$5:C888,C889)+1,0)</f>
        <v>x1</v>
      </c>
      <c r="B889" s="24" t="str">
        <f>D889&amp;"x"&amp;TEXT(COUNTIF(D$5:D888,D889)+1,0)</f>
        <v>x1</v>
      </c>
      <c r="C889" s="25"/>
      <c r="D889" s="25"/>
      <c r="E889" s="130"/>
      <c r="F889" s="25"/>
      <c r="G889" s="188"/>
      <c r="H889" s="188"/>
      <c r="I889" s="188"/>
      <c r="J889" s="156"/>
      <c r="K889" s="130"/>
      <c r="L889" s="26"/>
      <c r="M889" s="281" t="str">
        <f t="shared" si="218"/>
        <v>0</v>
      </c>
      <c r="N889" s="26"/>
      <c r="O889" s="186" t="str">
        <f t="shared" si="219"/>
        <v>0</v>
      </c>
      <c r="P889" s="26"/>
      <c r="Q889" s="26"/>
      <c r="R889" s="270"/>
      <c r="S889" s="282" t="str">
        <f t="shared" si="220"/>
        <v/>
      </c>
      <c r="T889" s="153"/>
      <c r="U889" s="27"/>
      <c r="V889" s="27"/>
      <c r="W889" s="271"/>
      <c r="X889" s="27"/>
      <c r="Y889" s="279"/>
      <c r="Z889" s="275" t="str">
        <f t="shared" si="221"/>
        <v/>
      </c>
      <c r="AA889" s="276"/>
      <c r="AB889" s="276"/>
      <c r="AC889" s="276"/>
      <c r="AD889" s="276"/>
      <c r="AE889" s="276"/>
      <c r="AF889" s="277" t="str">
        <f t="shared" si="222"/>
        <v>NCX19J3</v>
      </c>
      <c r="AG889" s="277" t="str">
        <f t="shared" si="223"/>
        <v>NCX19J3</v>
      </c>
      <c r="AH889" s="277" t="str">
        <f t="shared" si="224"/>
        <v/>
      </c>
      <c r="AI889" s="277" t="str">
        <f t="shared" si="225"/>
        <v/>
      </c>
      <c r="AJ889" s="277" t="str">
        <f t="shared" si="226"/>
        <v/>
      </c>
      <c r="AK889" s="277" t="str">
        <f t="shared" si="227"/>
        <v/>
      </c>
      <c r="AL889" s="100"/>
      <c r="AT889" s="227" t="str">
        <f t="shared" si="228"/>
        <v/>
      </c>
      <c r="AU889" s="227" t="str">
        <f t="shared" si="229"/>
        <v/>
      </c>
      <c r="AW889" s="232">
        <f t="shared" si="230"/>
        <v>0</v>
      </c>
      <c r="AX889" s="232">
        <f t="shared" si="231"/>
        <v>0</v>
      </c>
      <c r="AY889" s="232">
        <f t="shared" si="232"/>
        <v>0</v>
      </c>
      <c r="AZ889" s="232">
        <f t="shared" si="233"/>
        <v>0</v>
      </c>
    </row>
    <row r="890" spans="1:52">
      <c r="A890" s="23" t="str">
        <f>C890&amp;"x"&amp;TEXT(COUNTIF(C$5:C889,C890)+1,0)</f>
        <v>x1</v>
      </c>
      <c r="B890" s="24" t="str">
        <f>D890&amp;"x"&amp;TEXT(COUNTIF(D$5:D889,D890)+1,0)</f>
        <v>x1</v>
      </c>
      <c r="C890" s="25"/>
      <c r="D890" s="25"/>
      <c r="E890" s="130"/>
      <c r="F890" s="25"/>
      <c r="G890" s="188"/>
      <c r="H890" s="188"/>
      <c r="I890" s="188"/>
      <c r="J890" s="156"/>
      <c r="K890" s="130"/>
      <c r="L890" s="26"/>
      <c r="M890" s="281" t="str">
        <f t="shared" si="218"/>
        <v>0</v>
      </c>
      <c r="N890" s="26"/>
      <c r="O890" s="186" t="str">
        <f t="shared" si="219"/>
        <v>0</v>
      </c>
      <c r="P890" s="26"/>
      <c r="Q890" s="26"/>
      <c r="R890" s="270"/>
      <c r="S890" s="282" t="str">
        <f t="shared" si="220"/>
        <v/>
      </c>
      <c r="T890" s="153"/>
      <c r="U890" s="27"/>
      <c r="V890" s="27"/>
      <c r="W890" s="271"/>
      <c r="X890" s="27"/>
      <c r="Y890" s="279"/>
      <c r="Z890" s="275" t="str">
        <f t="shared" si="221"/>
        <v/>
      </c>
      <c r="AA890" s="276"/>
      <c r="AB890" s="276"/>
      <c r="AC890" s="276"/>
      <c r="AD890" s="276"/>
      <c r="AE890" s="276"/>
      <c r="AF890" s="277" t="str">
        <f t="shared" si="222"/>
        <v>NCX19J3</v>
      </c>
      <c r="AG890" s="277" t="str">
        <f t="shared" si="223"/>
        <v>NCX19J3</v>
      </c>
      <c r="AH890" s="277" t="str">
        <f t="shared" si="224"/>
        <v/>
      </c>
      <c r="AI890" s="277" t="str">
        <f t="shared" si="225"/>
        <v/>
      </c>
      <c r="AJ890" s="277" t="str">
        <f t="shared" si="226"/>
        <v/>
      </c>
      <c r="AK890" s="277" t="str">
        <f t="shared" si="227"/>
        <v/>
      </c>
      <c r="AL890" s="100"/>
      <c r="AT890" s="227" t="str">
        <f t="shared" si="228"/>
        <v/>
      </c>
      <c r="AU890" s="227" t="str">
        <f t="shared" si="229"/>
        <v/>
      </c>
      <c r="AW890" s="232">
        <f t="shared" si="230"/>
        <v>0</v>
      </c>
      <c r="AX890" s="232">
        <f t="shared" si="231"/>
        <v>0</v>
      </c>
      <c r="AY890" s="232">
        <f t="shared" si="232"/>
        <v>0</v>
      </c>
      <c r="AZ890" s="232">
        <f t="shared" si="233"/>
        <v>0</v>
      </c>
    </row>
    <row r="891" spans="1:52">
      <c r="A891" s="23" t="str">
        <f>C891&amp;"x"&amp;TEXT(COUNTIF(C$5:C890,C891)+1,0)</f>
        <v>x1</v>
      </c>
      <c r="B891" s="24" t="str">
        <f>D891&amp;"x"&amp;TEXT(COUNTIF(D$5:D890,D891)+1,0)</f>
        <v>x1</v>
      </c>
      <c r="C891" s="25"/>
      <c r="D891" s="25"/>
      <c r="E891" s="130"/>
      <c r="F891" s="25"/>
      <c r="G891" s="188"/>
      <c r="H891" s="188"/>
      <c r="I891" s="188"/>
      <c r="J891" s="156"/>
      <c r="K891" s="130"/>
      <c r="L891" s="26"/>
      <c r="M891" s="281" t="str">
        <f t="shared" si="218"/>
        <v>0</v>
      </c>
      <c r="N891" s="26"/>
      <c r="O891" s="186" t="str">
        <f t="shared" si="219"/>
        <v>0</v>
      </c>
      <c r="P891" s="26"/>
      <c r="Q891" s="26"/>
      <c r="R891" s="270"/>
      <c r="S891" s="282" t="str">
        <f t="shared" si="220"/>
        <v/>
      </c>
      <c r="T891" s="153"/>
      <c r="U891" s="27"/>
      <c r="V891" s="27"/>
      <c r="W891" s="271"/>
      <c r="X891" s="27"/>
      <c r="Y891" s="279"/>
      <c r="Z891" s="275" t="str">
        <f t="shared" si="221"/>
        <v/>
      </c>
      <c r="AA891" s="276"/>
      <c r="AB891" s="276"/>
      <c r="AC891" s="276"/>
      <c r="AD891" s="276"/>
      <c r="AE891" s="276"/>
      <c r="AF891" s="277" t="str">
        <f t="shared" si="222"/>
        <v>NCX19J3</v>
      </c>
      <c r="AG891" s="277" t="str">
        <f t="shared" si="223"/>
        <v>NCX19J3</v>
      </c>
      <c r="AH891" s="277" t="str">
        <f t="shared" si="224"/>
        <v/>
      </c>
      <c r="AI891" s="277" t="str">
        <f t="shared" si="225"/>
        <v/>
      </c>
      <c r="AJ891" s="277" t="str">
        <f t="shared" si="226"/>
        <v/>
      </c>
      <c r="AK891" s="277" t="str">
        <f t="shared" si="227"/>
        <v/>
      </c>
      <c r="AL891" s="100"/>
      <c r="AT891" s="227" t="str">
        <f t="shared" si="228"/>
        <v/>
      </c>
      <c r="AU891" s="227" t="str">
        <f t="shared" si="229"/>
        <v/>
      </c>
      <c r="AW891" s="232">
        <f t="shared" si="230"/>
        <v>0</v>
      </c>
      <c r="AX891" s="232">
        <f t="shared" si="231"/>
        <v>0</v>
      </c>
      <c r="AY891" s="232">
        <f t="shared" si="232"/>
        <v>0</v>
      </c>
      <c r="AZ891" s="232">
        <f t="shared" si="233"/>
        <v>0</v>
      </c>
    </row>
    <row r="892" spans="1:52">
      <c r="A892" s="23" t="str">
        <f>C892&amp;"x"&amp;TEXT(COUNTIF(C$5:C891,C892)+1,0)</f>
        <v>x1</v>
      </c>
      <c r="B892" s="24" t="str">
        <f>D892&amp;"x"&amp;TEXT(COUNTIF(D$5:D891,D892)+1,0)</f>
        <v>x1</v>
      </c>
      <c r="C892" s="25"/>
      <c r="D892" s="25"/>
      <c r="E892" s="130"/>
      <c r="F892" s="25"/>
      <c r="G892" s="188"/>
      <c r="H892" s="188"/>
      <c r="I892" s="188"/>
      <c r="J892" s="156"/>
      <c r="K892" s="130"/>
      <c r="L892" s="26"/>
      <c r="M892" s="281" t="str">
        <f t="shared" si="218"/>
        <v>0</v>
      </c>
      <c r="N892" s="26"/>
      <c r="O892" s="186" t="str">
        <f t="shared" si="219"/>
        <v>0</v>
      </c>
      <c r="P892" s="26"/>
      <c r="Q892" s="26"/>
      <c r="R892" s="270"/>
      <c r="S892" s="282" t="str">
        <f t="shared" si="220"/>
        <v/>
      </c>
      <c r="T892" s="153"/>
      <c r="U892" s="27"/>
      <c r="V892" s="27"/>
      <c r="W892" s="271"/>
      <c r="X892" s="27"/>
      <c r="Y892" s="279"/>
      <c r="Z892" s="275" t="str">
        <f t="shared" si="221"/>
        <v/>
      </c>
      <c r="AA892" s="276"/>
      <c r="AB892" s="276"/>
      <c r="AC892" s="276"/>
      <c r="AD892" s="276"/>
      <c r="AE892" s="276"/>
      <c r="AF892" s="277" t="str">
        <f t="shared" si="222"/>
        <v>NCX19J3</v>
      </c>
      <c r="AG892" s="277" t="str">
        <f t="shared" si="223"/>
        <v>NCX19J3</v>
      </c>
      <c r="AH892" s="277" t="str">
        <f t="shared" si="224"/>
        <v/>
      </c>
      <c r="AI892" s="277" t="str">
        <f t="shared" si="225"/>
        <v/>
      </c>
      <c r="AJ892" s="277" t="str">
        <f t="shared" si="226"/>
        <v/>
      </c>
      <c r="AK892" s="277" t="str">
        <f t="shared" si="227"/>
        <v/>
      </c>
      <c r="AL892" s="100"/>
      <c r="AT892" s="227" t="str">
        <f t="shared" si="228"/>
        <v/>
      </c>
      <c r="AU892" s="227" t="str">
        <f t="shared" si="229"/>
        <v/>
      </c>
      <c r="AW892" s="232">
        <f t="shared" si="230"/>
        <v>0</v>
      </c>
      <c r="AX892" s="232">
        <f t="shared" si="231"/>
        <v>0</v>
      </c>
      <c r="AY892" s="232">
        <f t="shared" si="232"/>
        <v>0</v>
      </c>
      <c r="AZ892" s="232">
        <f t="shared" si="233"/>
        <v>0</v>
      </c>
    </row>
    <row r="893" spans="1:52">
      <c r="A893" s="23" t="str">
        <f>C893&amp;"x"&amp;TEXT(COUNTIF(C$5:C892,C893)+1,0)</f>
        <v>x1</v>
      </c>
      <c r="B893" s="24" t="str">
        <f>D893&amp;"x"&amp;TEXT(COUNTIF(D$5:D892,D893)+1,0)</f>
        <v>x1</v>
      </c>
      <c r="C893" s="25"/>
      <c r="D893" s="25"/>
      <c r="E893" s="130"/>
      <c r="F893" s="25"/>
      <c r="G893" s="188"/>
      <c r="H893" s="188"/>
      <c r="I893" s="188"/>
      <c r="J893" s="156"/>
      <c r="K893" s="130"/>
      <c r="L893" s="26"/>
      <c r="M893" s="281" t="str">
        <f t="shared" si="218"/>
        <v>0</v>
      </c>
      <c r="N893" s="26"/>
      <c r="O893" s="186" t="str">
        <f t="shared" si="219"/>
        <v>0</v>
      </c>
      <c r="P893" s="26"/>
      <c r="Q893" s="26"/>
      <c r="R893" s="270"/>
      <c r="S893" s="282" t="str">
        <f t="shared" si="220"/>
        <v/>
      </c>
      <c r="T893" s="153"/>
      <c r="U893" s="27"/>
      <c r="V893" s="27"/>
      <c r="W893" s="271"/>
      <c r="X893" s="27"/>
      <c r="Y893" s="279"/>
      <c r="Z893" s="275" t="str">
        <f t="shared" si="221"/>
        <v/>
      </c>
      <c r="AA893" s="276"/>
      <c r="AB893" s="276"/>
      <c r="AC893" s="276"/>
      <c r="AD893" s="276"/>
      <c r="AE893" s="276"/>
      <c r="AF893" s="277" t="str">
        <f t="shared" si="222"/>
        <v>NCX19J3</v>
      </c>
      <c r="AG893" s="277" t="str">
        <f t="shared" si="223"/>
        <v>NCX19J3</v>
      </c>
      <c r="AH893" s="277" t="str">
        <f t="shared" si="224"/>
        <v/>
      </c>
      <c r="AI893" s="277" t="str">
        <f t="shared" si="225"/>
        <v/>
      </c>
      <c r="AJ893" s="277" t="str">
        <f t="shared" si="226"/>
        <v/>
      </c>
      <c r="AK893" s="277" t="str">
        <f t="shared" si="227"/>
        <v/>
      </c>
      <c r="AL893" s="100"/>
      <c r="AT893" s="227" t="str">
        <f t="shared" si="228"/>
        <v/>
      </c>
      <c r="AU893" s="227" t="str">
        <f t="shared" si="229"/>
        <v/>
      </c>
      <c r="AW893" s="232">
        <f t="shared" si="230"/>
        <v>0</v>
      </c>
      <c r="AX893" s="232">
        <f t="shared" si="231"/>
        <v>0</v>
      </c>
      <c r="AY893" s="232">
        <f t="shared" si="232"/>
        <v>0</v>
      </c>
      <c r="AZ893" s="232">
        <f t="shared" si="233"/>
        <v>0</v>
      </c>
    </row>
    <row r="894" spans="1:52">
      <c r="A894" s="23" t="str">
        <f>C894&amp;"x"&amp;TEXT(COUNTIF(C$5:C893,C894)+1,0)</f>
        <v>x1</v>
      </c>
      <c r="B894" s="24" t="str">
        <f>D894&amp;"x"&amp;TEXT(COUNTIF(D$5:D893,D894)+1,0)</f>
        <v>x1</v>
      </c>
      <c r="C894" s="25"/>
      <c r="D894" s="25"/>
      <c r="E894" s="130"/>
      <c r="F894" s="25"/>
      <c r="G894" s="188"/>
      <c r="H894" s="188"/>
      <c r="I894" s="188"/>
      <c r="J894" s="156"/>
      <c r="K894" s="130"/>
      <c r="L894" s="26"/>
      <c r="M894" s="281" t="str">
        <f t="shared" si="218"/>
        <v>0</v>
      </c>
      <c r="N894" s="26"/>
      <c r="O894" s="186" t="str">
        <f t="shared" si="219"/>
        <v>0</v>
      </c>
      <c r="P894" s="26"/>
      <c r="Q894" s="26"/>
      <c r="R894" s="270"/>
      <c r="S894" s="282" t="str">
        <f t="shared" si="220"/>
        <v/>
      </c>
      <c r="T894" s="153"/>
      <c r="U894" s="27"/>
      <c r="V894" s="27"/>
      <c r="W894" s="271"/>
      <c r="X894" s="27"/>
      <c r="Y894" s="279"/>
      <c r="Z894" s="275" t="str">
        <f t="shared" si="221"/>
        <v/>
      </c>
      <c r="AA894" s="276"/>
      <c r="AB894" s="276"/>
      <c r="AC894" s="276"/>
      <c r="AD894" s="276"/>
      <c r="AE894" s="276"/>
      <c r="AF894" s="277" t="str">
        <f t="shared" si="222"/>
        <v>NCX19J3</v>
      </c>
      <c r="AG894" s="277" t="str">
        <f t="shared" si="223"/>
        <v>NCX19J3</v>
      </c>
      <c r="AH894" s="277" t="str">
        <f t="shared" si="224"/>
        <v/>
      </c>
      <c r="AI894" s="277" t="str">
        <f t="shared" si="225"/>
        <v/>
      </c>
      <c r="AJ894" s="277" t="str">
        <f t="shared" si="226"/>
        <v/>
      </c>
      <c r="AK894" s="277" t="str">
        <f t="shared" si="227"/>
        <v/>
      </c>
      <c r="AL894" s="100"/>
      <c r="AT894" s="227" t="str">
        <f t="shared" si="228"/>
        <v/>
      </c>
      <c r="AU894" s="227" t="str">
        <f t="shared" si="229"/>
        <v/>
      </c>
      <c r="AW894" s="232">
        <f t="shared" si="230"/>
        <v>0</v>
      </c>
      <c r="AX894" s="232">
        <f t="shared" si="231"/>
        <v>0</v>
      </c>
      <c r="AY894" s="232">
        <f t="shared" si="232"/>
        <v>0</v>
      </c>
      <c r="AZ894" s="232">
        <f t="shared" si="233"/>
        <v>0</v>
      </c>
    </row>
    <row r="895" spans="1:52">
      <c r="A895" s="23" t="str">
        <f>C895&amp;"x"&amp;TEXT(COUNTIF(C$5:C894,C895)+1,0)</f>
        <v>x1</v>
      </c>
      <c r="B895" s="24" t="str">
        <f>D895&amp;"x"&amp;TEXT(COUNTIF(D$5:D894,D895)+1,0)</f>
        <v>x1</v>
      </c>
      <c r="C895" s="25"/>
      <c r="D895" s="25"/>
      <c r="E895" s="130"/>
      <c r="F895" s="25"/>
      <c r="G895" s="188"/>
      <c r="H895" s="188"/>
      <c r="I895" s="188"/>
      <c r="J895" s="156"/>
      <c r="K895" s="130"/>
      <c r="L895" s="26"/>
      <c r="M895" s="281" t="str">
        <f t="shared" si="218"/>
        <v>0</v>
      </c>
      <c r="N895" s="26"/>
      <c r="O895" s="186" t="str">
        <f t="shared" si="219"/>
        <v>0</v>
      </c>
      <c r="P895" s="26"/>
      <c r="Q895" s="26"/>
      <c r="R895" s="270"/>
      <c r="S895" s="282" t="str">
        <f t="shared" si="220"/>
        <v/>
      </c>
      <c r="T895" s="153"/>
      <c r="U895" s="27"/>
      <c r="V895" s="27"/>
      <c r="W895" s="271"/>
      <c r="X895" s="27"/>
      <c r="Y895" s="279"/>
      <c r="Z895" s="275" t="str">
        <f t="shared" si="221"/>
        <v/>
      </c>
      <c r="AA895" s="276"/>
      <c r="AB895" s="276"/>
      <c r="AC895" s="276"/>
      <c r="AD895" s="276"/>
      <c r="AE895" s="276"/>
      <c r="AF895" s="277" t="str">
        <f t="shared" si="222"/>
        <v>NCX19J3</v>
      </c>
      <c r="AG895" s="277" t="str">
        <f t="shared" si="223"/>
        <v>NCX19J3</v>
      </c>
      <c r="AH895" s="277" t="str">
        <f t="shared" si="224"/>
        <v/>
      </c>
      <c r="AI895" s="277" t="str">
        <f t="shared" si="225"/>
        <v/>
      </c>
      <c r="AJ895" s="277" t="str">
        <f t="shared" si="226"/>
        <v/>
      </c>
      <c r="AK895" s="277" t="str">
        <f t="shared" si="227"/>
        <v/>
      </c>
      <c r="AL895" s="100"/>
      <c r="AT895" s="227" t="str">
        <f t="shared" si="228"/>
        <v/>
      </c>
      <c r="AU895" s="227" t="str">
        <f t="shared" si="229"/>
        <v/>
      </c>
      <c r="AW895" s="232">
        <f t="shared" si="230"/>
        <v>0</v>
      </c>
      <c r="AX895" s="232">
        <f t="shared" si="231"/>
        <v>0</v>
      </c>
      <c r="AY895" s="232">
        <f t="shared" si="232"/>
        <v>0</v>
      </c>
      <c r="AZ895" s="232">
        <f t="shared" si="233"/>
        <v>0</v>
      </c>
    </row>
    <row r="896" spans="1:52">
      <c r="A896" s="23" t="str">
        <f>C896&amp;"x"&amp;TEXT(COUNTIF(C$5:C895,C896)+1,0)</f>
        <v>x1</v>
      </c>
      <c r="B896" s="24" t="str">
        <f>D896&amp;"x"&amp;TEXT(COUNTIF(D$5:D895,D896)+1,0)</f>
        <v>x1</v>
      </c>
      <c r="C896" s="25"/>
      <c r="D896" s="25"/>
      <c r="E896" s="130"/>
      <c r="F896" s="25"/>
      <c r="G896" s="188"/>
      <c r="H896" s="188"/>
      <c r="I896" s="188"/>
      <c r="J896" s="156"/>
      <c r="K896" s="130"/>
      <c r="L896" s="26"/>
      <c r="M896" s="281" t="str">
        <f t="shared" si="218"/>
        <v>0</v>
      </c>
      <c r="N896" s="26"/>
      <c r="O896" s="186" t="str">
        <f t="shared" si="219"/>
        <v>0</v>
      </c>
      <c r="P896" s="26"/>
      <c r="Q896" s="26"/>
      <c r="R896" s="270"/>
      <c r="S896" s="282" t="str">
        <f t="shared" si="220"/>
        <v/>
      </c>
      <c r="T896" s="153"/>
      <c r="U896" s="27"/>
      <c r="V896" s="27"/>
      <c r="W896" s="271"/>
      <c r="X896" s="27"/>
      <c r="Y896" s="279"/>
      <c r="Z896" s="275" t="str">
        <f t="shared" si="221"/>
        <v/>
      </c>
      <c r="AA896" s="276"/>
      <c r="AB896" s="276"/>
      <c r="AC896" s="276"/>
      <c r="AD896" s="276"/>
      <c r="AE896" s="276"/>
      <c r="AF896" s="277" t="str">
        <f t="shared" si="222"/>
        <v>NCX19J3</v>
      </c>
      <c r="AG896" s="277" t="str">
        <f t="shared" si="223"/>
        <v>NCX19J3</v>
      </c>
      <c r="AH896" s="277" t="str">
        <f t="shared" si="224"/>
        <v/>
      </c>
      <c r="AI896" s="277" t="str">
        <f t="shared" si="225"/>
        <v/>
      </c>
      <c r="AJ896" s="277" t="str">
        <f t="shared" si="226"/>
        <v/>
      </c>
      <c r="AK896" s="277" t="str">
        <f t="shared" si="227"/>
        <v/>
      </c>
      <c r="AL896" s="100"/>
      <c r="AT896" s="227" t="str">
        <f t="shared" si="228"/>
        <v/>
      </c>
      <c r="AU896" s="227" t="str">
        <f t="shared" si="229"/>
        <v/>
      </c>
      <c r="AW896" s="232">
        <f t="shared" si="230"/>
        <v>0</v>
      </c>
      <c r="AX896" s="232">
        <f t="shared" si="231"/>
        <v>0</v>
      </c>
      <c r="AY896" s="232">
        <f t="shared" si="232"/>
        <v>0</v>
      </c>
      <c r="AZ896" s="232">
        <f t="shared" si="233"/>
        <v>0</v>
      </c>
    </row>
    <row r="897" spans="1:52">
      <c r="A897" s="23" t="str">
        <f>C897&amp;"x"&amp;TEXT(COUNTIF(C$5:C896,C897)+1,0)</f>
        <v>x1</v>
      </c>
      <c r="B897" s="24" t="str">
        <f>D897&amp;"x"&amp;TEXT(COUNTIF(D$5:D896,D897)+1,0)</f>
        <v>x1</v>
      </c>
      <c r="C897" s="25"/>
      <c r="D897" s="25"/>
      <c r="E897" s="130"/>
      <c r="F897" s="25"/>
      <c r="G897" s="188"/>
      <c r="H897" s="188"/>
      <c r="I897" s="188"/>
      <c r="J897" s="156"/>
      <c r="K897" s="130"/>
      <c r="L897" s="26"/>
      <c r="M897" s="281" t="str">
        <f t="shared" si="218"/>
        <v>0</v>
      </c>
      <c r="N897" s="26"/>
      <c r="O897" s="186" t="str">
        <f t="shared" si="219"/>
        <v>0</v>
      </c>
      <c r="P897" s="26"/>
      <c r="Q897" s="26"/>
      <c r="R897" s="270"/>
      <c r="S897" s="282" t="str">
        <f t="shared" si="220"/>
        <v/>
      </c>
      <c r="T897" s="153"/>
      <c r="U897" s="27"/>
      <c r="V897" s="27"/>
      <c r="W897" s="271"/>
      <c r="X897" s="27"/>
      <c r="Y897" s="279"/>
      <c r="Z897" s="275" t="str">
        <f t="shared" si="221"/>
        <v/>
      </c>
      <c r="AA897" s="276"/>
      <c r="AB897" s="276"/>
      <c r="AC897" s="276"/>
      <c r="AD897" s="276"/>
      <c r="AE897" s="276"/>
      <c r="AF897" s="277" t="str">
        <f t="shared" si="222"/>
        <v>NCX19J3</v>
      </c>
      <c r="AG897" s="277" t="str">
        <f t="shared" si="223"/>
        <v>NCX19J3</v>
      </c>
      <c r="AH897" s="277" t="str">
        <f t="shared" si="224"/>
        <v/>
      </c>
      <c r="AI897" s="277" t="str">
        <f t="shared" si="225"/>
        <v/>
      </c>
      <c r="AJ897" s="277" t="str">
        <f t="shared" si="226"/>
        <v/>
      </c>
      <c r="AK897" s="277" t="str">
        <f t="shared" si="227"/>
        <v/>
      </c>
      <c r="AL897" s="100"/>
      <c r="AT897" s="227" t="str">
        <f t="shared" si="228"/>
        <v/>
      </c>
      <c r="AU897" s="227" t="str">
        <f t="shared" si="229"/>
        <v/>
      </c>
      <c r="AW897" s="232">
        <f t="shared" si="230"/>
        <v>0</v>
      </c>
      <c r="AX897" s="232">
        <f t="shared" si="231"/>
        <v>0</v>
      </c>
      <c r="AY897" s="232">
        <f t="shared" si="232"/>
        <v>0</v>
      </c>
      <c r="AZ897" s="232">
        <f t="shared" si="233"/>
        <v>0</v>
      </c>
    </row>
    <row r="898" spans="1:52">
      <c r="A898" s="23" t="str">
        <f>C898&amp;"x"&amp;TEXT(COUNTIF(C$5:C897,C898)+1,0)</f>
        <v>x1</v>
      </c>
      <c r="B898" s="24" t="str">
        <f>D898&amp;"x"&amp;TEXT(COUNTIF(D$5:D897,D898)+1,0)</f>
        <v>x1</v>
      </c>
      <c r="C898" s="25"/>
      <c r="D898" s="25"/>
      <c r="E898" s="130"/>
      <c r="F898" s="25"/>
      <c r="G898" s="188"/>
      <c r="H898" s="188"/>
      <c r="I898" s="188"/>
      <c r="J898" s="156"/>
      <c r="K898" s="130"/>
      <c r="L898" s="26"/>
      <c r="M898" s="281" t="str">
        <f t="shared" si="218"/>
        <v>0</v>
      </c>
      <c r="N898" s="26"/>
      <c r="O898" s="186" t="str">
        <f t="shared" si="219"/>
        <v>0</v>
      </c>
      <c r="P898" s="26"/>
      <c r="Q898" s="26"/>
      <c r="R898" s="270"/>
      <c r="S898" s="282" t="str">
        <f t="shared" si="220"/>
        <v/>
      </c>
      <c r="T898" s="153"/>
      <c r="U898" s="27"/>
      <c r="V898" s="27"/>
      <c r="W898" s="271"/>
      <c r="X898" s="27"/>
      <c r="Y898" s="279"/>
      <c r="Z898" s="275" t="str">
        <f t="shared" si="221"/>
        <v/>
      </c>
      <c r="AA898" s="276"/>
      <c r="AB898" s="276"/>
      <c r="AC898" s="276"/>
      <c r="AD898" s="276"/>
      <c r="AE898" s="276"/>
      <c r="AF898" s="277" t="str">
        <f t="shared" si="222"/>
        <v>NCX19J3</v>
      </c>
      <c r="AG898" s="277" t="str">
        <f t="shared" si="223"/>
        <v>NCX19J3</v>
      </c>
      <c r="AH898" s="277" t="str">
        <f t="shared" si="224"/>
        <v/>
      </c>
      <c r="AI898" s="277" t="str">
        <f t="shared" si="225"/>
        <v/>
      </c>
      <c r="AJ898" s="277" t="str">
        <f t="shared" si="226"/>
        <v/>
      </c>
      <c r="AK898" s="277" t="str">
        <f t="shared" si="227"/>
        <v/>
      </c>
      <c r="AL898" s="100"/>
      <c r="AT898" s="227" t="str">
        <f t="shared" si="228"/>
        <v/>
      </c>
      <c r="AU898" s="227" t="str">
        <f t="shared" si="229"/>
        <v/>
      </c>
      <c r="AW898" s="232">
        <f t="shared" si="230"/>
        <v>0</v>
      </c>
      <c r="AX898" s="232">
        <f t="shared" si="231"/>
        <v>0</v>
      </c>
      <c r="AY898" s="232">
        <f t="shared" si="232"/>
        <v>0</v>
      </c>
      <c r="AZ898" s="232">
        <f t="shared" si="233"/>
        <v>0</v>
      </c>
    </row>
    <row r="899" spans="1:52">
      <c r="A899" s="23" t="str">
        <f>C899&amp;"x"&amp;TEXT(COUNTIF(C$5:C898,C899)+1,0)</f>
        <v>x1</v>
      </c>
      <c r="B899" s="24" t="str">
        <f>D899&amp;"x"&amp;TEXT(COUNTIF(D$5:D898,D899)+1,0)</f>
        <v>x1</v>
      </c>
      <c r="C899" s="25"/>
      <c r="D899" s="25"/>
      <c r="E899" s="130"/>
      <c r="F899" s="25"/>
      <c r="G899" s="188"/>
      <c r="H899" s="188"/>
      <c r="I899" s="188"/>
      <c r="J899" s="156"/>
      <c r="K899" s="130"/>
      <c r="L899" s="26"/>
      <c r="M899" s="281" t="str">
        <f t="shared" si="218"/>
        <v>0</v>
      </c>
      <c r="N899" s="26"/>
      <c r="O899" s="186" t="str">
        <f t="shared" si="219"/>
        <v>0</v>
      </c>
      <c r="P899" s="26"/>
      <c r="Q899" s="26"/>
      <c r="R899" s="270"/>
      <c r="S899" s="282" t="str">
        <f t="shared" si="220"/>
        <v/>
      </c>
      <c r="T899" s="153"/>
      <c r="U899" s="27"/>
      <c r="V899" s="27"/>
      <c r="W899" s="271"/>
      <c r="X899" s="27"/>
      <c r="Y899" s="279"/>
      <c r="Z899" s="275" t="str">
        <f t="shared" si="221"/>
        <v/>
      </c>
      <c r="AA899" s="276"/>
      <c r="AB899" s="276"/>
      <c r="AC899" s="276"/>
      <c r="AD899" s="276"/>
      <c r="AE899" s="276"/>
      <c r="AF899" s="277" t="str">
        <f t="shared" si="222"/>
        <v>NCX19J3</v>
      </c>
      <c r="AG899" s="277" t="str">
        <f t="shared" si="223"/>
        <v>NCX19J3</v>
      </c>
      <c r="AH899" s="277" t="str">
        <f t="shared" si="224"/>
        <v/>
      </c>
      <c r="AI899" s="277" t="str">
        <f t="shared" si="225"/>
        <v/>
      </c>
      <c r="AJ899" s="277" t="str">
        <f t="shared" si="226"/>
        <v/>
      </c>
      <c r="AK899" s="277" t="str">
        <f t="shared" si="227"/>
        <v/>
      </c>
      <c r="AL899" s="100"/>
      <c r="AT899" s="227" t="str">
        <f t="shared" si="228"/>
        <v/>
      </c>
      <c r="AU899" s="227" t="str">
        <f t="shared" si="229"/>
        <v/>
      </c>
      <c r="AW899" s="232">
        <f t="shared" si="230"/>
        <v>0</v>
      </c>
      <c r="AX899" s="232">
        <f t="shared" si="231"/>
        <v>0</v>
      </c>
      <c r="AY899" s="232">
        <f t="shared" si="232"/>
        <v>0</v>
      </c>
      <c r="AZ899" s="232">
        <f t="shared" si="233"/>
        <v>0</v>
      </c>
    </row>
    <row r="900" spans="1:52">
      <c r="A900" s="23" t="str">
        <f>C900&amp;"x"&amp;TEXT(COUNTIF(C$5:C899,C900)+1,0)</f>
        <v>x1</v>
      </c>
      <c r="B900" s="24" t="str">
        <f>D900&amp;"x"&amp;TEXT(COUNTIF(D$5:D899,D900)+1,0)</f>
        <v>x1</v>
      </c>
      <c r="C900" s="25"/>
      <c r="D900" s="25"/>
      <c r="E900" s="130"/>
      <c r="F900" s="25"/>
      <c r="G900" s="188"/>
      <c r="H900" s="188"/>
      <c r="I900" s="188"/>
      <c r="J900" s="156"/>
      <c r="K900" s="130"/>
      <c r="L900" s="26"/>
      <c r="M900" s="281" t="str">
        <f t="shared" si="218"/>
        <v>0</v>
      </c>
      <c r="N900" s="26"/>
      <c r="O900" s="186" t="str">
        <f t="shared" si="219"/>
        <v>0</v>
      </c>
      <c r="P900" s="26"/>
      <c r="Q900" s="26"/>
      <c r="R900" s="270"/>
      <c r="S900" s="282" t="str">
        <f t="shared" si="220"/>
        <v/>
      </c>
      <c r="T900" s="153"/>
      <c r="U900" s="27"/>
      <c r="V900" s="27"/>
      <c r="W900" s="271"/>
      <c r="X900" s="27"/>
      <c r="Y900" s="279"/>
      <c r="Z900" s="275" t="str">
        <f t="shared" si="221"/>
        <v/>
      </c>
      <c r="AA900" s="276"/>
      <c r="AB900" s="276"/>
      <c r="AC900" s="276"/>
      <c r="AD900" s="276"/>
      <c r="AE900" s="276"/>
      <c r="AF900" s="277" t="str">
        <f t="shared" si="222"/>
        <v>NCX19J3</v>
      </c>
      <c r="AG900" s="277" t="str">
        <f t="shared" si="223"/>
        <v>NCX19J3</v>
      </c>
      <c r="AH900" s="277" t="str">
        <f t="shared" si="224"/>
        <v/>
      </c>
      <c r="AI900" s="277" t="str">
        <f t="shared" si="225"/>
        <v/>
      </c>
      <c r="AJ900" s="277" t="str">
        <f t="shared" si="226"/>
        <v/>
      </c>
      <c r="AK900" s="277" t="str">
        <f t="shared" si="227"/>
        <v/>
      </c>
      <c r="AL900" s="100"/>
      <c r="AT900" s="227" t="str">
        <f t="shared" si="228"/>
        <v/>
      </c>
      <c r="AU900" s="227" t="str">
        <f t="shared" si="229"/>
        <v/>
      </c>
      <c r="AW900" s="232">
        <f t="shared" si="230"/>
        <v>0</v>
      </c>
      <c r="AX900" s="232">
        <f t="shared" si="231"/>
        <v>0</v>
      </c>
      <c r="AY900" s="232">
        <f t="shared" si="232"/>
        <v>0</v>
      </c>
      <c r="AZ900" s="232">
        <f t="shared" si="233"/>
        <v>0</v>
      </c>
    </row>
    <row r="901" spans="1:52">
      <c r="A901" s="23" t="str">
        <f>C901&amp;"x"&amp;TEXT(COUNTIF(C$5:C900,C901)+1,0)</f>
        <v>x1</v>
      </c>
      <c r="B901" s="24" t="str">
        <f>D901&amp;"x"&amp;TEXT(COUNTIF(D$5:D900,D901)+1,0)</f>
        <v>x1</v>
      </c>
      <c r="C901" s="25"/>
      <c r="D901" s="25"/>
      <c r="E901" s="130"/>
      <c r="F901" s="25"/>
      <c r="G901" s="188"/>
      <c r="H901" s="188"/>
      <c r="I901" s="188"/>
      <c r="J901" s="156"/>
      <c r="K901" s="130"/>
      <c r="L901" s="26"/>
      <c r="M901" s="281" t="str">
        <f t="shared" ref="M901:M964" si="234">LEFT(L901&amp;"0",1)</f>
        <v>0</v>
      </c>
      <c r="N901" s="26"/>
      <c r="O901" s="186" t="str">
        <f t="shared" ref="O901:O964" si="235">LEFT(N901&amp;"0",1)</f>
        <v>0</v>
      </c>
      <c r="P901" s="26"/>
      <c r="Q901" s="26"/>
      <c r="R901" s="270"/>
      <c r="S901" s="282" t="str">
        <f t="shared" ref="S901:S964" si="236">IF(C901=0,"",C901)</f>
        <v/>
      </c>
      <c r="T901" s="153"/>
      <c r="U901" s="27"/>
      <c r="V901" s="27"/>
      <c r="W901" s="271"/>
      <c r="X901" s="27"/>
      <c r="Y901" s="279"/>
      <c r="Z901" s="275" t="str">
        <f t="shared" ref="Z901:Z964" si="237">lft(J901,Peildatum)</f>
        <v/>
      </c>
      <c r="AA901" s="276"/>
      <c r="AB901" s="276"/>
      <c r="AC901" s="276"/>
      <c r="AD901" s="276"/>
      <c r="AE901" s="276"/>
      <c r="AF901" s="277" t="str">
        <f t="shared" ref="AF901:AF964" si="238">IFERROR(VLOOKUP(M901,CbRc,2,0),"")</f>
        <v>NCX19J3</v>
      </c>
      <c r="AG901" s="277" t="str">
        <f t="shared" ref="AG901:AG964" si="239">IFERROR(VLOOKUP(O901,CbRc,2,0),"")</f>
        <v>NCX19J3</v>
      </c>
      <c r="AH901" s="277" t="str">
        <f t="shared" ref="AH901:AH964" si="240">IF(ISNA(VLOOKUP($AF901&amp;P901,IsTm1A,1,0)),"",P901)</f>
        <v/>
      </c>
      <c r="AI901" s="277" t="str">
        <f t="shared" ref="AI901:AI964" si="241">IF(ISNA(VLOOKUP($AF901&amp;Q901,IsTm2D,1,0)),"",Q901)</f>
        <v/>
      </c>
      <c r="AJ901" s="277" t="str">
        <f t="shared" ref="AJ901:AJ964" si="242">IF(ISNA(VLOOKUP($AF901&amp;R901,IsTm3G,1,0)),"",R901)</f>
        <v/>
      </c>
      <c r="AK901" s="277" t="str">
        <f t="shared" ref="AK901:AK964" si="243">IF(ISNA(VLOOKUP($AG901&amp;S901,IsTm4J,1,0)),"",S901)</f>
        <v/>
      </c>
      <c r="AL901" s="100"/>
      <c r="AT901" s="227" t="str">
        <f t="shared" ref="AT901:AT964" si="244">IF(C901="","",IFERROR(VLOOKUP(C901,AQ:AQ,1,0),"FOUT"))</f>
        <v/>
      </c>
      <c r="AU901" s="227" t="str">
        <f t="shared" ref="AU901:AU964" si="245">IF(D901="","",IFERROR(VLOOKUP(D901,AR:AR,1,0),"FOUT"))</f>
        <v/>
      </c>
      <c r="AW901" s="232">
        <f t="shared" ref="AW901:AW964" si="246">IF(OR(P901="",U901=""),0,SUMIFS(U$5:U$1004,$M$5:$M$1004,$M901,P$5:P$1004,P901))</f>
        <v>0</v>
      </c>
      <c r="AX901" s="232">
        <f t="shared" ref="AX901:AX964" si="247">IF(OR(Q901="",V901=""),0,SUMIFS(V$5:V$1004,$M$5:$M$1004,$M901,Q$5:Q$1004,Q901))</f>
        <v>0</v>
      </c>
      <c r="AY901" s="232">
        <f t="shared" ref="AY901:AY964" si="248">IF(OR(R901="",W901=""),0,SUMIFS(W$5:W$1004,$M$5:$M$1004,$M901,R$5:R$1004,R901))</f>
        <v>0</v>
      </c>
      <c r="AZ901" s="232">
        <f t="shared" ref="AZ901:AZ964" si="249">IF(OR(S901="",X901=""),0,SUMIFS(X$5:X$1004,$O$5:$O$1004,$O901,S$5:S$1004,S901))</f>
        <v>0</v>
      </c>
    </row>
    <row r="902" spans="1:52">
      <c r="A902" s="23" t="str">
        <f>C902&amp;"x"&amp;TEXT(COUNTIF(C$5:C901,C902)+1,0)</f>
        <v>x1</v>
      </c>
      <c r="B902" s="24" t="str">
        <f>D902&amp;"x"&amp;TEXT(COUNTIF(D$5:D901,D902)+1,0)</f>
        <v>x1</v>
      </c>
      <c r="C902" s="25"/>
      <c r="D902" s="25"/>
      <c r="E902" s="130"/>
      <c r="F902" s="25"/>
      <c r="G902" s="188"/>
      <c r="H902" s="188"/>
      <c r="I902" s="188"/>
      <c r="J902" s="156"/>
      <c r="K902" s="130"/>
      <c r="L902" s="26"/>
      <c r="M902" s="281" t="str">
        <f t="shared" si="234"/>
        <v>0</v>
      </c>
      <c r="N902" s="26"/>
      <c r="O902" s="186" t="str">
        <f t="shared" si="235"/>
        <v>0</v>
      </c>
      <c r="P902" s="26"/>
      <c r="Q902" s="26"/>
      <c r="R902" s="270"/>
      <c r="S902" s="282" t="str">
        <f t="shared" si="236"/>
        <v/>
      </c>
      <c r="T902" s="153"/>
      <c r="U902" s="27"/>
      <c r="V902" s="27"/>
      <c r="W902" s="271"/>
      <c r="X902" s="27"/>
      <c r="Y902" s="279"/>
      <c r="Z902" s="275" t="str">
        <f t="shared" si="237"/>
        <v/>
      </c>
      <c r="AA902" s="276"/>
      <c r="AB902" s="276"/>
      <c r="AC902" s="276"/>
      <c r="AD902" s="276"/>
      <c r="AE902" s="276"/>
      <c r="AF902" s="277" t="str">
        <f t="shared" si="238"/>
        <v>NCX19J3</v>
      </c>
      <c r="AG902" s="277" t="str">
        <f t="shared" si="239"/>
        <v>NCX19J3</v>
      </c>
      <c r="AH902" s="277" t="str">
        <f t="shared" si="240"/>
        <v/>
      </c>
      <c r="AI902" s="277" t="str">
        <f t="shared" si="241"/>
        <v/>
      </c>
      <c r="AJ902" s="277" t="str">
        <f t="shared" si="242"/>
        <v/>
      </c>
      <c r="AK902" s="277" t="str">
        <f t="shared" si="243"/>
        <v/>
      </c>
      <c r="AL902" s="100"/>
      <c r="AT902" s="227" t="str">
        <f t="shared" si="244"/>
        <v/>
      </c>
      <c r="AU902" s="227" t="str">
        <f t="shared" si="245"/>
        <v/>
      </c>
      <c r="AW902" s="232">
        <f t="shared" si="246"/>
        <v>0</v>
      </c>
      <c r="AX902" s="232">
        <f t="shared" si="247"/>
        <v>0</v>
      </c>
      <c r="AY902" s="232">
        <f t="shared" si="248"/>
        <v>0</v>
      </c>
      <c r="AZ902" s="232">
        <f t="shared" si="249"/>
        <v>0</v>
      </c>
    </row>
    <row r="903" spans="1:52">
      <c r="A903" s="23" t="str">
        <f>C903&amp;"x"&amp;TEXT(COUNTIF(C$5:C902,C903)+1,0)</f>
        <v>x1</v>
      </c>
      <c r="B903" s="24" t="str">
        <f>D903&amp;"x"&amp;TEXT(COUNTIF(D$5:D902,D903)+1,0)</f>
        <v>x1</v>
      </c>
      <c r="C903" s="25"/>
      <c r="D903" s="25"/>
      <c r="E903" s="130"/>
      <c r="F903" s="25"/>
      <c r="G903" s="188"/>
      <c r="H903" s="188"/>
      <c r="I903" s="188"/>
      <c r="J903" s="156"/>
      <c r="K903" s="130"/>
      <c r="L903" s="26"/>
      <c r="M903" s="281" t="str">
        <f t="shared" si="234"/>
        <v>0</v>
      </c>
      <c r="N903" s="26"/>
      <c r="O903" s="186" t="str">
        <f t="shared" si="235"/>
        <v>0</v>
      </c>
      <c r="P903" s="26"/>
      <c r="Q903" s="26"/>
      <c r="R903" s="270"/>
      <c r="S903" s="282" t="str">
        <f t="shared" si="236"/>
        <v/>
      </c>
      <c r="T903" s="153"/>
      <c r="U903" s="27"/>
      <c r="V903" s="27"/>
      <c r="W903" s="271"/>
      <c r="X903" s="27"/>
      <c r="Y903" s="279"/>
      <c r="Z903" s="275" t="str">
        <f t="shared" si="237"/>
        <v/>
      </c>
      <c r="AA903" s="276"/>
      <c r="AB903" s="276"/>
      <c r="AC903" s="276"/>
      <c r="AD903" s="276"/>
      <c r="AE903" s="276"/>
      <c r="AF903" s="277" t="str">
        <f t="shared" si="238"/>
        <v>NCX19J3</v>
      </c>
      <c r="AG903" s="277" t="str">
        <f t="shared" si="239"/>
        <v>NCX19J3</v>
      </c>
      <c r="AH903" s="277" t="str">
        <f t="shared" si="240"/>
        <v/>
      </c>
      <c r="AI903" s="277" t="str">
        <f t="shared" si="241"/>
        <v/>
      </c>
      <c r="AJ903" s="277" t="str">
        <f t="shared" si="242"/>
        <v/>
      </c>
      <c r="AK903" s="277" t="str">
        <f t="shared" si="243"/>
        <v/>
      </c>
      <c r="AL903" s="100"/>
      <c r="AT903" s="227" t="str">
        <f t="shared" si="244"/>
        <v/>
      </c>
      <c r="AU903" s="227" t="str">
        <f t="shared" si="245"/>
        <v/>
      </c>
      <c r="AW903" s="232">
        <f t="shared" si="246"/>
        <v>0</v>
      </c>
      <c r="AX903" s="232">
        <f t="shared" si="247"/>
        <v>0</v>
      </c>
      <c r="AY903" s="232">
        <f t="shared" si="248"/>
        <v>0</v>
      </c>
      <c r="AZ903" s="232">
        <f t="shared" si="249"/>
        <v>0</v>
      </c>
    </row>
    <row r="904" spans="1:52">
      <c r="A904" s="23" t="str">
        <f>C904&amp;"x"&amp;TEXT(COUNTIF(C$5:C903,C904)+1,0)</f>
        <v>x1</v>
      </c>
      <c r="B904" s="24" t="str">
        <f>D904&amp;"x"&amp;TEXT(COUNTIF(D$5:D903,D904)+1,0)</f>
        <v>x1</v>
      </c>
      <c r="C904" s="25"/>
      <c r="D904" s="25"/>
      <c r="E904" s="130"/>
      <c r="F904" s="25"/>
      <c r="G904" s="188"/>
      <c r="H904" s="188"/>
      <c r="I904" s="188"/>
      <c r="J904" s="156"/>
      <c r="K904" s="130"/>
      <c r="L904" s="26"/>
      <c r="M904" s="281" t="str">
        <f t="shared" si="234"/>
        <v>0</v>
      </c>
      <c r="N904" s="26"/>
      <c r="O904" s="186" t="str">
        <f t="shared" si="235"/>
        <v>0</v>
      </c>
      <c r="P904" s="26"/>
      <c r="Q904" s="26"/>
      <c r="R904" s="270"/>
      <c r="S904" s="282" t="str">
        <f t="shared" si="236"/>
        <v/>
      </c>
      <c r="T904" s="153"/>
      <c r="U904" s="27"/>
      <c r="V904" s="27"/>
      <c r="W904" s="271"/>
      <c r="X904" s="27"/>
      <c r="Y904" s="279"/>
      <c r="Z904" s="275" t="str">
        <f t="shared" si="237"/>
        <v/>
      </c>
      <c r="AA904" s="276"/>
      <c r="AB904" s="276"/>
      <c r="AC904" s="276"/>
      <c r="AD904" s="276"/>
      <c r="AE904" s="276"/>
      <c r="AF904" s="277" t="str">
        <f t="shared" si="238"/>
        <v>NCX19J3</v>
      </c>
      <c r="AG904" s="277" t="str">
        <f t="shared" si="239"/>
        <v>NCX19J3</v>
      </c>
      <c r="AH904" s="277" t="str">
        <f t="shared" si="240"/>
        <v/>
      </c>
      <c r="AI904" s="277" t="str">
        <f t="shared" si="241"/>
        <v/>
      </c>
      <c r="AJ904" s="277" t="str">
        <f t="shared" si="242"/>
        <v/>
      </c>
      <c r="AK904" s="277" t="str">
        <f t="shared" si="243"/>
        <v/>
      </c>
      <c r="AL904" s="100"/>
      <c r="AT904" s="227" t="str">
        <f t="shared" si="244"/>
        <v/>
      </c>
      <c r="AU904" s="227" t="str">
        <f t="shared" si="245"/>
        <v/>
      </c>
      <c r="AW904" s="232">
        <f t="shared" si="246"/>
        <v>0</v>
      </c>
      <c r="AX904" s="232">
        <f t="shared" si="247"/>
        <v>0</v>
      </c>
      <c r="AY904" s="232">
        <f t="shared" si="248"/>
        <v>0</v>
      </c>
      <c r="AZ904" s="232">
        <f t="shared" si="249"/>
        <v>0</v>
      </c>
    </row>
    <row r="905" spans="1:52">
      <c r="A905" s="23" t="str">
        <f>C905&amp;"x"&amp;TEXT(COUNTIF(C$5:C904,C905)+1,0)</f>
        <v>x1</v>
      </c>
      <c r="B905" s="24" t="str">
        <f>D905&amp;"x"&amp;TEXT(COUNTIF(D$5:D904,D905)+1,0)</f>
        <v>x1</v>
      </c>
      <c r="C905" s="25"/>
      <c r="D905" s="25"/>
      <c r="E905" s="130"/>
      <c r="F905" s="25"/>
      <c r="G905" s="188"/>
      <c r="H905" s="188"/>
      <c r="I905" s="188"/>
      <c r="J905" s="156"/>
      <c r="K905" s="130"/>
      <c r="L905" s="26"/>
      <c r="M905" s="281" t="str">
        <f t="shared" si="234"/>
        <v>0</v>
      </c>
      <c r="N905" s="26"/>
      <c r="O905" s="186" t="str">
        <f t="shared" si="235"/>
        <v>0</v>
      </c>
      <c r="P905" s="26"/>
      <c r="Q905" s="26"/>
      <c r="R905" s="270"/>
      <c r="S905" s="282" t="str">
        <f t="shared" si="236"/>
        <v/>
      </c>
      <c r="T905" s="153"/>
      <c r="U905" s="27"/>
      <c r="V905" s="27"/>
      <c r="W905" s="271"/>
      <c r="X905" s="27"/>
      <c r="Y905" s="279"/>
      <c r="Z905" s="275" t="str">
        <f t="shared" si="237"/>
        <v/>
      </c>
      <c r="AA905" s="276"/>
      <c r="AB905" s="276"/>
      <c r="AC905" s="276"/>
      <c r="AD905" s="276"/>
      <c r="AE905" s="276"/>
      <c r="AF905" s="277" t="str">
        <f t="shared" si="238"/>
        <v>NCX19J3</v>
      </c>
      <c r="AG905" s="277" t="str">
        <f t="shared" si="239"/>
        <v>NCX19J3</v>
      </c>
      <c r="AH905" s="277" t="str">
        <f t="shared" si="240"/>
        <v/>
      </c>
      <c r="AI905" s="277" t="str">
        <f t="shared" si="241"/>
        <v/>
      </c>
      <c r="AJ905" s="277" t="str">
        <f t="shared" si="242"/>
        <v/>
      </c>
      <c r="AK905" s="277" t="str">
        <f t="shared" si="243"/>
        <v/>
      </c>
      <c r="AL905" s="100"/>
      <c r="AT905" s="227" t="str">
        <f t="shared" si="244"/>
        <v/>
      </c>
      <c r="AU905" s="227" t="str">
        <f t="shared" si="245"/>
        <v/>
      </c>
      <c r="AW905" s="232">
        <f t="shared" si="246"/>
        <v>0</v>
      </c>
      <c r="AX905" s="232">
        <f t="shared" si="247"/>
        <v>0</v>
      </c>
      <c r="AY905" s="232">
        <f t="shared" si="248"/>
        <v>0</v>
      </c>
      <c r="AZ905" s="232">
        <f t="shared" si="249"/>
        <v>0</v>
      </c>
    </row>
    <row r="906" spans="1:52">
      <c r="A906" s="23" t="str">
        <f>C906&amp;"x"&amp;TEXT(COUNTIF(C$5:C905,C906)+1,0)</f>
        <v>x1</v>
      </c>
      <c r="B906" s="24" t="str">
        <f>D906&amp;"x"&amp;TEXT(COUNTIF(D$5:D905,D906)+1,0)</f>
        <v>x1</v>
      </c>
      <c r="C906" s="25"/>
      <c r="D906" s="25"/>
      <c r="E906" s="130"/>
      <c r="F906" s="25"/>
      <c r="G906" s="188"/>
      <c r="H906" s="188"/>
      <c r="I906" s="188"/>
      <c r="J906" s="156"/>
      <c r="K906" s="130"/>
      <c r="L906" s="26"/>
      <c r="M906" s="281" t="str">
        <f t="shared" si="234"/>
        <v>0</v>
      </c>
      <c r="N906" s="26"/>
      <c r="O906" s="186" t="str">
        <f t="shared" si="235"/>
        <v>0</v>
      </c>
      <c r="P906" s="26"/>
      <c r="Q906" s="26"/>
      <c r="R906" s="270"/>
      <c r="S906" s="282" t="str">
        <f t="shared" si="236"/>
        <v/>
      </c>
      <c r="T906" s="153"/>
      <c r="U906" s="27"/>
      <c r="V906" s="27"/>
      <c r="W906" s="271"/>
      <c r="X906" s="27"/>
      <c r="Y906" s="279"/>
      <c r="Z906" s="275" t="str">
        <f t="shared" si="237"/>
        <v/>
      </c>
      <c r="AA906" s="276"/>
      <c r="AB906" s="276"/>
      <c r="AC906" s="276"/>
      <c r="AD906" s="276"/>
      <c r="AE906" s="276"/>
      <c r="AF906" s="277" t="str">
        <f t="shared" si="238"/>
        <v>NCX19J3</v>
      </c>
      <c r="AG906" s="277" t="str">
        <f t="shared" si="239"/>
        <v>NCX19J3</v>
      </c>
      <c r="AH906" s="277" t="str">
        <f t="shared" si="240"/>
        <v/>
      </c>
      <c r="AI906" s="277" t="str">
        <f t="shared" si="241"/>
        <v/>
      </c>
      <c r="AJ906" s="277" t="str">
        <f t="shared" si="242"/>
        <v/>
      </c>
      <c r="AK906" s="277" t="str">
        <f t="shared" si="243"/>
        <v/>
      </c>
      <c r="AL906" s="100"/>
      <c r="AT906" s="227" t="str">
        <f t="shared" si="244"/>
        <v/>
      </c>
      <c r="AU906" s="227" t="str">
        <f t="shared" si="245"/>
        <v/>
      </c>
      <c r="AW906" s="232">
        <f t="shared" si="246"/>
        <v>0</v>
      </c>
      <c r="AX906" s="232">
        <f t="shared" si="247"/>
        <v>0</v>
      </c>
      <c r="AY906" s="232">
        <f t="shared" si="248"/>
        <v>0</v>
      </c>
      <c r="AZ906" s="232">
        <f t="shared" si="249"/>
        <v>0</v>
      </c>
    </row>
    <row r="907" spans="1:52">
      <c r="A907" s="23" t="str">
        <f>C907&amp;"x"&amp;TEXT(COUNTIF(C$5:C906,C907)+1,0)</f>
        <v>x1</v>
      </c>
      <c r="B907" s="24" t="str">
        <f>D907&amp;"x"&amp;TEXT(COUNTIF(D$5:D906,D907)+1,0)</f>
        <v>x1</v>
      </c>
      <c r="C907" s="25"/>
      <c r="D907" s="25"/>
      <c r="E907" s="130"/>
      <c r="F907" s="25"/>
      <c r="G907" s="188"/>
      <c r="H907" s="188"/>
      <c r="I907" s="188"/>
      <c r="J907" s="156"/>
      <c r="K907" s="130"/>
      <c r="L907" s="26"/>
      <c r="M907" s="281" t="str">
        <f t="shared" si="234"/>
        <v>0</v>
      </c>
      <c r="N907" s="26"/>
      <c r="O907" s="186" t="str">
        <f t="shared" si="235"/>
        <v>0</v>
      </c>
      <c r="P907" s="26"/>
      <c r="Q907" s="26"/>
      <c r="R907" s="270"/>
      <c r="S907" s="282" t="str">
        <f t="shared" si="236"/>
        <v/>
      </c>
      <c r="T907" s="153"/>
      <c r="U907" s="27"/>
      <c r="V907" s="27"/>
      <c r="W907" s="271"/>
      <c r="X907" s="27"/>
      <c r="Y907" s="279"/>
      <c r="Z907" s="275" t="str">
        <f t="shared" si="237"/>
        <v/>
      </c>
      <c r="AA907" s="276"/>
      <c r="AB907" s="276"/>
      <c r="AC907" s="276"/>
      <c r="AD907" s="276"/>
      <c r="AE907" s="276"/>
      <c r="AF907" s="277" t="str">
        <f t="shared" si="238"/>
        <v>NCX19J3</v>
      </c>
      <c r="AG907" s="277" t="str">
        <f t="shared" si="239"/>
        <v>NCX19J3</v>
      </c>
      <c r="AH907" s="277" t="str">
        <f t="shared" si="240"/>
        <v/>
      </c>
      <c r="AI907" s="277" t="str">
        <f t="shared" si="241"/>
        <v/>
      </c>
      <c r="AJ907" s="277" t="str">
        <f t="shared" si="242"/>
        <v/>
      </c>
      <c r="AK907" s="277" t="str">
        <f t="shared" si="243"/>
        <v/>
      </c>
      <c r="AL907" s="100"/>
      <c r="AT907" s="227" t="str">
        <f t="shared" si="244"/>
        <v/>
      </c>
      <c r="AU907" s="227" t="str">
        <f t="shared" si="245"/>
        <v/>
      </c>
      <c r="AW907" s="232">
        <f t="shared" si="246"/>
        <v>0</v>
      </c>
      <c r="AX907" s="232">
        <f t="shared" si="247"/>
        <v>0</v>
      </c>
      <c r="AY907" s="232">
        <f t="shared" si="248"/>
        <v>0</v>
      </c>
      <c r="AZ907" s="232">
        <f t="shared" si="249"/>
        <v>0</v>
      </c>
    </row>
    <row r="908" spans="1:52">
      <c r="A908" s="23" t="str">
        <f>C908&amp;"x"&amp;TEXT(COUNTIF(C$5:C907,C908)+1,0)</f>
        <v>x1</v>
      </c>
      <c r="B908" s="24" t="str">
        <f>D908&amp;"x"&amp;TEXT(COUNTIF(D$5:D907,D908)+1,0)</f>
        <v>x1</v>
      </c>
      <c r="C908" s="25"/>
      <c r="D908" s="25"/>
      <c r="E908" s="130"/>
      <c r="F908" s="25"/>
      <c r="G908" s="188"/>
      <c r="H908" s="188"/>
      <c r="I908" s="188"/>
      <c r="J908" s="156"/>
      <c r="K908" s="130"/>
      <c r="L908" s="26"/>
      <c r="M908" s="281" t="str">
        <f t="shared" si="234"/>
        <v>0</v>
      </c>
      <c r="N908" s="26"/>
      <c r="O908" s="186" t="str">
        <f t="shared" si="235"/>
        <v>0</v>
      </c>
      <c r="P908" s="26"/>
      <c r="Q908" s="26"/>
      <c r="R908" s="270"/>
      <c r="S908" s="282" t="str">
        <f t="shared" si="236"/>
        <v/>
      </c>
      <c r="T908" s="153"/>
      <c r="U908" s="27"/>
      <c r="V908" s="27"/>
      <c r="W908" s="271"/>
      <c r="X908" s="27"/>
      <c r="Y908" s="279"/>
      <c r="Z908" s="275" t="str">
        <f t="shared" si="237"/>
        <v/>
      </c>
      <c r="AA908" s="276"/>
      <c r="AB908" s="276"/>
      <c r="AC908" s="276"/>
      <c r="AD908" s="276"/>
      <c r="AE908" s="276"/>
      <c r="AF908" s="277" t="str">
        <f t="shared" si="238"/>
        <v>NCX19J3</v>
      </c>
      <c r="AG908" s="277" t="str">
        <f t="shared" si="239"/>
        <v>NCX19J3</v>
      </c>
      <c r="AH908" s="277" t="str">
        <f t="shared" si="240"/>
        <v/>
      </c>
      <c r="AI908" s="277" t="str">
        <f t="shared" si="241"/>
        <v/>
      </c>
      <c r="AJ908" s="277" t="str">
        <f t="shared" si="242"/>
        <v/>
      </c>
      <c r="AK908" s="277" t="str">
        <f t="shared" si="243"/>
        <v/>
      </c>
      <c r="AL908" s="100"/>
      <c r="AT908" s="227" t="str">
        <f t="shared" si="244"/>
        <v/>
      </c>
      <c r="AU908" s="227" t="str">
        <f t="shared" si="245"/>
        <v/>
      </c>
      <c r="AW908" s="232">
        <f t="shared" si="246"/>
        <v>0</v>
      </c>
      <c r="AX908" s="232">
        <f t="shared" si="247"/>
        <v>0</v>
      </c>
      <c r="AY908" s="232">
        <f t="shared" si="248"/>
        <v>0</v>
      </c>
      <c r="AZ908" s="232">
        <f t="shared" si="249"/>
        <v>0</v>
      </c>
    </row>
    <row r="909" spans="1:52">
      <c r="A909" s="23" t="str">
        <f>C909&amp;"x"&amp;TEXT(COUNTIF(C$5:C908,C909)+1,0)</f>
        <v>x1</v>
      </c>
      <c r="B909" s="24" t="str">
        <f>D909&amp;"x"&amp;TEXT(COUNTIF(D$5:D908,D909)+1,0)</f>
        <v>x1</v>
      </c>
      <c r="C909" s="25"/>
      <c r="D909" s="25"/>
      <c r="E909" s="130"/>
      <c r="F909" s="25"/>
      <c r="G909" s="188"/>
      <c r="H909" s="188"/>
      <c r="I909" s="188"/>
      <c r="J909" s="156"/>
      <c r="K909" s="130"/>
      <c r="L909" s="26"/>
      <c r="M909" s="281" t="str">
        <f t="shared" si="234"/>
        <v>0</v>
      </c>
      <c r="N909" s="26"/>
      <c r="O909" s="186" t="str">
        <f t="shared" si="235"/>
        <v>0</v>
      </c>
      <c r="P909" s="26"/>
      <c r="Q909" s="26"/>
      <c r="R909" s="270"/>
      <c r="S909" s="282" t="str">
        <f t="shared" si="236"/>
        <v/>
      </c>
      <c r="T909" s="153"/>
      <c r="U909" s="27"/>
      <c r="V909" s="27"/>
      <c r="W909" s="271"/>
      <c r="X909" s="27"/>
      <c r="Y909" s="279"/>
      <c r="Z909" s="275" t="str">
        <f t="shared" si="237"/>
        <v/>
      </c>
      <c r="AA909" s="276"/>
      <c r="AB909" s="276"/>
      <c r="AC909" s="276"/>
      <c r="AD909" s="276"/>
      <c r="AE909" s="276"/>
      <c r="AF909" s="277" t="str">
        <f t="shared" si="238"/>
        <v>NCX19J3</v>
      </c>
      <c r="AG909" s="277" t="str">
        <f t="shared" si="239"/>
        <v>NCX19J3</v>
      </c>
      <c r="AH909" s="277" t="str">
        <f t="shared" si="240"/>
        <v/>
      </c>
      <c r="AI909" s="277" t="str">
        <f t="shared" si="241"/>
        <v/>
      </c>
      <c r="AJ909" s="277" t="str">
        <f t="shared" si="242"/>
        <v/>
      </c>
      <c r="AK909" s="277" t="str">
        <f t="shared" si="243"/>
        <v/>
      </c>
      <c r="AL909" s="100"/>
      <c r="AT909" s="227" t="str">
        <f t="shared" si="244"/>
        <v/>
      </c>
      <c r="AU909" s="227" t="str">
        <f t="shared" si="245"/>
        <v/>
      </c>
      <c r="AW909" s="232">
        <f t="shared" si="246"/>
        <v>0</v>
      </c>
      <c r="AX909" s="232">
        <f t="shared" si="247"/>
        <v>0</v>
      </c>
      <c r="AY909" s="232">
        <f t="shared" si="248"/>
        <v>0</v>
      </c>
      <c r="AZ909" s="232">
        <f t="shared" si="249"/>
        <v>0</v>
      </c>
    </row>
    <row r="910" spans="1:52">
      <c r="A910" s="23" t="str">
        <f>C910&amp;"x"&amp;TEXT(COUNTIF(C$5:C909,C910)+1,0)</f>
        <v>x1</v>
      </c>
      <c r="B910" s="24" t="str">
        <f>D910&amp;"x"&amp;TEXT(COUNTIF(D$5:D909,D910)+1,0)</f>
        <v>x1</v>
      </c>
      <c r="C910" s="25"/>
      <c r="D910" s="25"/>
      <c r="E910" s="130"/>
      <c r="F910" s="25"/>
      <c r="G910" s="188"/>
      <c r="H910" s="188"/>
      <c r="I910" s="188"/>
      <c r="J910" s="156"/>
      <c r="K910" s="130"/>
      <c r="L910" s="26"/>
      <c r="M910" s="281" t="str">
        <f t="shared" si="234"/>
        <v>0</v>
      </c>
      <c r="N910" s="26"/>
      <c r="O910" s="186" t="str">
        <f t="shared" si="235"/>
        <v>0</v>
      </c>
      <c r="P910" s="26"/>
      <c r="Q910" s="26"/>
      <c r="R910" s="270"/>
      <c r="S910" s="282" t="str">
        <f t="shared" si="236"/>
        <v/>
      </c>
      <c r="T910" s="153"/>
      <c r="U910" s="27"/>
      <c r="V910" s="27"/>
      <c r="W910" s="271"/>
      <c r="X910" s="27"/>
      <c r="Y910" s="279"/>
      <c r="Z910" s="275" t="str">
        <f t="shared" si="237"/>
        <v/>
      </c>
      <c r="AA910" s="276"/>
      <c r="AB910" s="276"/>
      <c r="AC910" s="276"/>
      <c r="AD910" s="276"/>
      <c r="AE910" s="276"/>
      <c r="AF910" s="277" t="str">
        <f t="shared" si="238"/>
        <v>NCX19J3</v>
      </c>
      <c r="AG910" s="277" t="str">
        <f t="shared" si="239"/>
        <v>NCX19J3</v>
      </c>
      <c r="AH910" s="277" t="str">
        <f t="shared" si="240"/>
        <v/>
      </c>
      <c r="AI910" s="277" t="str">
        <f t="shared" si="241"/>
        <v/>
      </c>
      <c r="AJ910" s="277" t="str">
        <f t="shared" si="242"/>
        <v/>
      </c>
      <c r="AK910" s="277" t="str">
        <f t="shared" si="243"/>
        <v/>
      </c>
      <c r="AL910" s="100"/>
      <c r="AT910" s="227" t="str">
        <f t="shared" si="244"/>
        <v/>
      </c>
      <c r="AU910" s="227" t="str">
        <f t="shared" si="245"/>
        <v/>
      </c>
      <c r="AW910" s="232">
        <f t="shared" si="246"/>
        <v>0</v>
      </c>
      <c r="AX910" s="232">
        <f t="shared" si="247"/>
        <v>0</v>
      </c>
      <c r="AY910" s="232">
        <f t="shared" si="248"/>
        <v>0</v>
      </c>
      <c r="AZ910" s="232">
        <f t="shared" si="249"/>
        <v>0</v>
      </c>
    </row>
    <row r="911" spans="1:52">
      <c r="A911" s="23" t="str">
        <f>C911&amp;"x"&amp;TEXT(COUNTIF(C$5:C910,C911)+1,0)</f>
        <v>x1</v>
      </c>
      <c r="B911" s="24" t="str">
        <f>D911&amp;"x"&amp;TEXT(COUNTIF(D$5:D910,D911)+1,0)</f>
        <v>x1</v>
      </c>
      <c r="C911" s="25"/>
      <c r="D911" s="25"/>
      <c r="E911" s="130"/>
      <c r="F911" s="25"/>
      <c r="G911" s="188"/>
      <c r="H911" s="188"/>
      <c r="I911" s="188"/>
      <c r="J911" s="156"/>
      <c r="K911" s="130"/>
      <c r="L911" s="26"/>
      <c r="M911" s="281" t="str">
        <f t="shared" si="234"/>
        <v>0</v>
      </c>
      <c r="N911" s="26"/>
      <c r="O911" s="186" t="str">
        <f t="shared" si="235"/>
        <v>0</v>
      </c>
      <c r="P911" s="26"/>
      <c r="Q911" s="26"/>
      <c r="R911" s="270"/>
      <c r="S911" s="282" t="str">
        <f t="shared" si="236"/>
        <v/>
      </c>
      <c r="T911" s="153"/>
      <c r="U911" s="27"/>
      <c r="V911" s="27"/>
      <c r="W911" s="271"/>
      <c r="X911" s="27"/>
      <c r="Y911" s="279"/>
      <c r="Z911" s="275" t="str">
        <f t="shared" si="237"/>
        <v/>
      </c>
      <c r="AA911" s="276"/>
      <c r="AB911" s="276"/>
      <c r="AC911" s="276"/>
      <c r="AD911" s="276"/>
      <c r="AE911" s="276"/>
      <c r="AF911" s="277" t="str">
        <f t="shared" si="238"/>
        <v>NCX19J3</v>
      </c>
      <c r="AG911" s="277" t="str">
        <f t="shared" si="239"/>
        <v>NCX19J3</v>
      </c>
      <c r="AH911" s="277" t="str">
        <f t="shared" si="240"/>
        <v/>
      </c>
      <c r="AI911" s="277" t="str">
        <f t="shared" si="241"/>
        <v/>
      </c>
      <c r="AJ911" s="277" t="str">
        <f t="shared" si="242"/>
        <v/>
      </c>
      <c r="AK911" s="277" t="str">
        <f t="shared" si="243"/>
        <v/>
      </c>
      <c r="AL911" s="100"/>
      <c r="AT911" s="227" t="str">
        <f t="shared" si="244"/>
        <v/>
      </c>
      <c r="AU911" s="227" t="str">
        <f t="shared" si="245"/>
        <v/>
      </c>
      <c r="AW911" s="232">
        <f t="shared" si="246"/>
        <v>0</v>
      </c>
      <c r="AX911" s="232">
        <f t="shared" si="247"/>
        <v>0</v>
      </c>
      <c r="AY911" s="232">
        <f t="shared" si="248"/>
        <v>0</v>
      </c>
      <c r="AZ911" s="232">
        <f t="shared" si="249"/>
        <v>0</v>
      </c>
    </row>
    <row r="912" spans="1:52">
      <c r="A912" s="23" t="str">
        <f>C912&amp;"x"&amp;TEXT(COUNTIF(C$5:C911,C912)+1,0)</f>
        <v>x1</v>
      </c>
      <c r="B912" s="24" t="str">
        <f>D912&amp;"x"&amp;TEXT(COUNTIF(D$5:D911,D912)+1,0)</f>
        <v>x1</v>
      </c>
      <c r="C912" s="25"/>
      <c r="D912" s="25"/>
      <c r="E912" s="130"/>
      <c r="F912" s="25"/>
      <c r="G912" s="188"/>
      <c r="H912" s="188"/>
      <c r="I912" s="188"/>
      <c r="J912" s="156"/>
      <c r="K912" s="130"/>
      <c r="L912" s="26"/>
      <c r="M912" s="281" t="str">
        <f t="shared" si="234"/>
        <v>0</v>
      </c>
      <c r="N912" s="26"/>
      <c r="O912" s="186" t="str">
        <f t="shared" si="235"/>
        <v>0</v>
      </c>
      <c r="P912" s="26"/>
      <c r="Q912" s="26"/>
      <c r="R912" s="270"/>
      <c r="S912" s="282" t="str">
        <f t="shared" si="236"/>
        <v/>
      </c>
      <c r="T912" s="153"/>
      <c r="U912" s="27"/>
      <c r="V912" s="27"/>
      <c r="W912" s="271"/>
      <c r="X912" s="27"/>
      <c r="Y912" s="279"/>
      <c r="Z912" s="275" t="str">
        <f t="shared" si="237"/>
        <v/>
      </c>
      <c r="AA912" s="276"/>
      <c r="AB912" s="276"/>
      <c r="AC912" s="276"/>
      <c r="AD912" s="276"/>
      <c r="AE912" s="276"/>
      <c r="AF912" s="277" t="str">
        <f t="shared" si="238"/>
        <v>NCX19J3</v>
      </c>
      <c r="AG912" s="277" t="str">
        <f t="shared" si="239"/>
        <v>NCX19J3</v>
      </c>
      <c r="AH912" s="277" t="str">
        <f t="shared" si="240"/>
        <v/>
      </c>
      <c r="AI912" s="277" t="str">
        <f t="shared" si="241"/>
        <v/>
      </c>
      <c r="AJ912" s="277" t="str">
        <f t="shared" si="242"/>
        <v/>
      </c>
      <c r="AK912" s="277" t="str">
        <f t="shared" si="243"/>
        <v/>
      </c>
      <c r="AL912" s="100"/>
      <c r="AT912" s="227" t="str">
        <f t="shared" si="244"/>
        <v/>
      </c>
      <c r="AU912" s="227" t="str">
        <f t="shared" si="245"/>
        <v/>
      </c>
      <c r="AW912" s="232">
        <f t="shared" si="246"/>
        <v>0</v>
      </c>
      <c r="AX912" s="232">
        <f t="shared" si="247"/>
        <v>0</v>
      </c>
      <c r="AY912" s="232">
        <f t="shared" si="248"/>
        <v>0</v>
      </c>
      <c r="AZ912" s="232">
        <f t="shared" si="249"/>
        <v>0</v>
      </c>
    </row>
    <row r="913" spans="1:52">
      <c r="A913" s="23" t="str">
        <f>C913&amp;"x"&amp;TEXT(COUNTIF(C$5:C912,C913)+1,0)</f>
        <v>x1</v>
      </c>
      <c r="B913" s="24" t="str">
        <f>D913&amp;"x"&amp;TEXT(COUNTIF(D$5:D912,D913)+1,0)</f>
        <v>x1</v>
      </c>
      <c r="C913" s="25"/>
      <c r="D913" s="25"/>
      <c r="E913" s="130"/>
      <c r="F913" s="25"/>
      <c r="G913" s="188"/>
      <c r="H913" s="188"/>
      <c r="I913" s="188"/>
      <c r="J913" s="156"/>
      <c r="K913" s="130"/>
      <c r="L913" s="26"/>
      <c r="M913" s="281" t="str">
        <f t="shared" si="234"/>
        <v>0</v>
      </c>
      <c r="N913" s="26"/>
      <c r="O913" s="186" t="str">
        <f t="shared" si="235"/>
        <v>0</v>
      </c>
      <c r="P913" s="26"/>
      <c r="Q913" s="26"/>
      <c r="R913" s="270"/>
      <c r="S913" s="282" t="str">
        <f t="shared" si="236"/>
        <v/>
      </c>
      <c r="T913" s="153"/>
      <c r="U913" s="27"/>
      <c r="V913" s="27"/>
      <c r="W913" s="271"/>
      <c r="X913" s="27"/>
      <c r="Y913" s="279"/>
      <c r="Z913" s="275" t="str">
        <f t="shared" si="237"/>
        <v/>
      </c>
      <c r="AA913" s="276"/>
      <c r="AB913" s="276"/>
      <c r="AC913" s="276"/>
      <c r="AD913" s="276"/>
      <c r="AE913" s="276"/>
      <c r="AF913" s="277" t="str">
        <f t="shared" si="238"/>
        <v>NCX19J3</v>
      </c>
      <c r="AG913" s="277" t="str">
        <f t="shared" si="239"/>
        <v>NCX19J3</v>
      </c>
      <c r="AH913" s="277" t="str">
        <f t="shared" si="240"/>
        <v/>
      </c>
      <c r="AI913" s="277" t="str">
        <f t="shared" si="241"/>
        <v/>
      </c>
      <c r="AJ913" s="277" t="str">
        <f t="shared" si="242"/>
        <v/>
      </c>
      <c r="AK913" s="277" t="str">
        <f t="shared" si="243"/>
        <v/>
      </c>
      <c r="AL913" s="100"/>
      <c r="AT913" s="227" t="str">
        <f t="shared" si="244"/>
        <v/>
      </c>
      <c r="AU913" s="227" t="str">
        <f t="shared" si="245"/>
        <v/>
      </c>
      <c r="AW913" s="232">
        <f t="shared" si="246"/>
        <v>0</v>
      </c>
      <c r="AX913" s="232">
        <f t="shared" si="247"/>
        <v>0</v>
      </c>
      <c r="AY913" s="232">
        <f t="shared" si="248"/>
        <v>0</v>
      </c>
      <c r="AZ913" s="232">
        <f t="shared" si="249"/>
        <v>0</v>
      </c>
    </row>
    <row r="914" spans="1:52">
      <c r="A914" s="23" t="str">
        <f>C914&amp;"x"&amp;TEXT(COUNTIF(C$5:C913,C914)+1,0)</f>
        <v>x1</v>
      </c>
      <c r="B914" s="24" t="str">
        <f>D914&amp;"x"&amp;TEXT(COUNTIF(D$5:D913,D914)+1,0)</f>
        <v>x1</v>
      </c>
      <c r="C914" s="25"/>
      <c r="D914" s="25"/>
      <c r="E914" s="130"/>
      <c r="F914" s="25"/>
      <c r="G914" s="188"/>
      <c r="H914" s="188"/>
      <c r="I914" s="188"/>
      <c r="J914" s="156"/>
      <c r="K914" s="130"/>
      <c r="L914" s="26"/>
      <c r="M914" s="281" t="str">
        <f t="shared" si="234"/>
        <v>0</v>
      </c>
      <c r="N914" s="26"/>
      <c r="O914" s="186" t="str">
        <f t="shared" si="235"/>
        <v>0</v>
      </c>
      <c r="P914" s="26"/>
      <c r="Q914" s="26"/>
      <c r="R914" s="270"/>
      <c r="S914" s="282" t="str">
        <f t="shared" si="236"/>
        <v/>
      </c>
      <c r="T914" s="153"/>
      <c r="U914" s="27"/>
      <c r="V914" s="27"/>
      <c r="W914" s="271"/>
      <c r="X914" s="27"/>
      <c r="Y914" s="279"/>
      <c r="Z914" s="275" t="str">
        <f t="shared" si="237"/>
        <v/>
      </c>
      <c r="AA914" s="276"/>
      <c r="AB914" s="276"/>
      <c r="AC914" s="276"/>
      <c r="AD914" s="276"/>
      <c r="AE914" s="276"/>
      <c r="AF914" s="277" t="str">
        <f t="shared" si="238"/>
        <v>NCX19J3</v>
      </c>
      <c r="AG914" s="277" t="str">
        <f t="shared" si="239"/>
        <v>NCX19J3</v>
      </c>
      <c r="AH914" s="277" t="str">
        <f t="shared" si="240"/>
        <v/>
      </c>
      <c r="AI914" s="277" t="str">
        <f t="shared" si="241"/>
        <v/>
      </c>
      <c r="AJ914" s="277" t="str">
        <f t="shared" si="242"/>
        <v/>
      </c>
      <c r="AK914" s="277" t="str">
        <f t="shared" si="243"/>
        <v/>
      </c>
      <c r="AL914" s="100"/>
      <c r="AT914" s="227" t="str">
        <f t="shared" si="244"/>
        <v/>
      </c>
      <c r="AU914" s="227" t="str">
        <f t="shared" si="245"/>
        <v/>
      </c>
      <c r="AW914" s="232">
        <f t="shared" si="246"/>
        <v>0</v>
      </c>
      <c r="AX914" s="232">
        <f t="shared" si="247"/>
        <v>0</v>
      </c>
      <c r="AY914" s="232">
        <f t="shared" si="248"/>
        <v>0</v>
      </c>
      <c r="AZ914" s="232">
        <f t="shared" si="249"/>
        <v>0</v>
      </c>
    </row>
    <row r="915" spans="1:52">
      <c r="A915" s="23" t="str">
        <f>C915&amp;"x"&amp;TEXT(COUNTIF(C$5:C914,C915)+1,0)</f>
        <v>x1</v>
      </c>
      <c r="B915" s="24" t="str">
        <f>D915&amp;"x"&amp;TEXT(COUNTIF(D$5:D914,D915)+1,0)</f>
        <v>x1</v>
      </c>
      <c r="C915" s="25"/>
      <c r="D915" s="25"/>
      <c r="E915" s="130"/>
      <c r="F915" s="25"/>
      <c r="G915" s="188"/>
      <c r="H915" s="188"/>
      <c r="I915" s="188"/>
      <c r="J915" s="156"/>
      <c r="K915" s="130"/>
      <c r="L915" s="26"/>
      <c r="M915" s="281" t="str">
        <f t="shared" si="234"/>
        <v>0</v>
      </c>
      <c r="N915" s="26"/>
      <c r="O915" s="186" t="str">
        <f t="shared" si="235"/>
        <v>0</v>
      </c>
      <c r="P915" s="26"/>
      <c r="Q915" s="26"/>
      <c r="R915" s="270"/>
      <c r="S915" s="282" t="str">
        <f t="shared" si="236"/>
        <v/>
      </c>
      <c r="T915" s="153"/>
      <c r="U915" s="27"/>
      <c r="V915" s="27"/>
      <c r="W915" s="271"/>
      <c r="X915" s="27"/>
      <c r="Y915" s="279"/>
      <c r="Z915" s="275" t="str">
        <f t="shared" si="237"/>
        <v/>
      </c>
      <c r="AA915" s="276"/>
      <c r="AB915" s="276"/>
      <c r="AC915" s="276"/>
      <c r="AD915" s="276"/>
      <c r="AE915" s="276"/>
      <c r="AF915" s="277" t="str">
        <f t="shared" si="238"/>
        <v>NCX19J3</v>
      </c>
      <c r="AG915" s="277" t="str">
        <f t="shared" si="239"/>
        <v>NCX19J3</v>
      </c>
      <c r="AH915" s="277" t="str">
        <f t="shared" si="240"/>
        <v/>
      </c>
      <c r="AI915" s="277" t="str">
        <f t="shared" si="241"/>
        <v/>
      </c>
      <c r="AJ915" s="277" t="str">
        <f t="shared" si="242"/>
        <v/>
      </c>
      <c r="AK915" s="277" t="str">
        <f t="shared" si="243"/>
        <v/>
      </c>
      <c r="AL915" s="100"/>
      <c r="AT915" s="227" t="str">
        <f t="shared" si="244"/>
        <v/>
      </c>
      <c r="AU915" s="227" t="str">
        <f t="shared" si="245"/>
        <v/>
      </c>
      <c r="AW915" s="232">
        <f t="shared" si="246"/>
        <v>0</v>
      </c>
      <c r="AX915" s="232">
        <f t="shared" si="247"/>
        <v>0</v>
      </c>
      <c r="AY915" s="232">
        <f t="shared" si="248"/>
        <v>0</v>
      </c>
      <c r="AZ915" s="232">
        <f t="shared" si="249"/>
        <v>0</v>
      </c>
    </row>
    <row r="916" spans="1:52">
      <c r="A916" s="23" t="str">
        <f>C916&amp;"x"&amp;TEXT(COUNTIF(C$5:C915,C916)+1,0)</f>
        <v>x1</v>
      </c>
      <c r="B916" s="24" t="str">
        <f>D916&amp;"x"&amp;TEXT(COUNTIF(D$5:D915,D916)+1,0)</f>
        <v>x1</v>
      </c>
      <c r="C916" s="25"/>
      <c r="D916" s="25"/>
      <c r="E916" s="130"/>
      <c r="F916" s="25"/>
      <c r="G916" s="188"/>
      <c r="H916" s="188"/>
      <c r="I916" s="188"/>
      <c r="J916" s="156"/>
      <c r="K916" s="130"/>
      <c r="L916" s="26"/>
      <c r="M916" s="281" t="str">
        <f t="shared" si="234"/>
        <v>0</v>
      </c>
      <c r="N916" s="26"/>
      <c r="O916" s="186" t="str">
        <f t="shared" si="235"/>
        <v>0</v>
      </c>
      <c r="P916" s="26"/>
      <c r="Q916" s="26"/>
      <c r="R916" s="270"/>
      <c r="S916" s="282" t="str">
        <f t="shared" si="236"/>
        <v/>
      </c>
      <c r="T916" s="153"/>
      <c r="U916" s="27"/>
      <c r="V916" s="27"/>
      <c r="W916" s="271"/>
      <c r="X916" s="27"/>
      <c r="Y916" s="279"/>
      <c r="Z916" s="275" t="str">
        <f t="shared" si="237"/>
        <v/>
      </c>
      <c r="AA916" s="276"/>
      <c r="AB916" s="276"/>
      <c r="AC916" s="276"/>
      <c r="AD916" s="276"/>
      <c r="AE916" s="276"/>
      <c r="AF916" s="277" t="str">
        <f t="shared" si="238"/>
        <v>NCX19J3</v>
      </c>
      <c r="AG916" s="277" t="str">
        <f t="shared" si="239"/>
        <v>NCX19J3</v>
      </c>
      <c r="AH916" s="277" t="str">
        <f t="shared" si="240"/>
        <v/>
      </c>
      <c r="AI916" s="277" t="str">
        <f t="shared" si="241"/>
        <v/>
      </c>
      <c r="AJ916" s="277" t="str">
        <f t="shared" si="242"/>
        <v/>
      </c>
      <c r="AK916" s="277" t="str">
        <f t="shared" si="243"/>
        <v/>
      </c>
      <c r="AL916" s="100"/>
      <c r="AT916" s="227" t="str">
        <f t="shared" si="244"/>
        <v/>
      </c>
      <c r="AU916" s="227" t="str">
        <f t="shared" si="245"/>
        <v/>
      </c>
      <c r="AW916" s="232">
        <f t="shared" si="246"/>
        <v>0</v>
      </c>
      <c r="AX916" s="232">
        <f t="shared" si="247"/>
        <v>0</v>
      </c>
      <c r="AY916" s="232">
        <f t="shared" si="248"/>
        <v>0</v>
      </c>
      <c r="AZ916" s="232">
        <f t="shared" si="249"/>
        <v>0</v>
      </c>
    </row>
    <row r="917" spans="1:52">
      <c r="A917" s="23" t="str">
        <f>C917&amp;"x"&amp;TEXT(COUNTIF(C$5:C916,C917)+1,0)</f>
        <v>x1</v>
      </c>
      <c r="B917" s="24" t="str">
        <f>D917&amp;"x"&amp;TEXT(COUNTIF(D$5:D916,D917)+1,0)</f>
        <v>x1</v>
      </c>
      <c r="C917" s="25"/>
      <c r="D917" s="25"/>
      <c r="E917" s="130"/>
      <c r="F917" s="25"/>
      <c r="G917" s="188"/>
      <c r="H917" s="188"/>
      <c r="I917" s="188"/>
      <c r="J917" s="156"/>
      <c r="K917" s="130"/>
      <c r="L917" s="26"/>
      <c r="M917" s="281" t="str">
        <f t="shared" si="234"/>
        <v>0</v>
      </c>
      <c r="N917" s="26"/>
      <c r="O917" s="186" t="str">
        <f t="shared" si="235"/>
        <v>0</v>
      </c>
      <c r="P917" s="26"/>
      <c r="Q917" s="26"/>
      <c r="R917" s="270"/>
      <c r="S917" s="282" t="str">
        <f t="shared" si="236"/>
        <v/>
      </c>
      <c r="T917" s="153"/>
      <c r="U917" s="27"/>
      <c r="V917" s="27"/>
      <c r="W917" s="271"/>
      <c r="X917" s="27"/>
      <c r="Y917" s="279"/>
      <c r="Z917" s="275" t="str">
        <f t="shared" si="237"/>
        <v/>
      </c>
      <c r="AA917" s="276"/>
      <c r="AB917" s="276"/>
      <c r="AC917" s="276"/>
      <c r="AD917" s="276"/>
      <c r="AE917" s="276"/>
      <c r="AF917" s="277" t="str">
        <f t="shared" si="238"/>
        <v>NCX19J3</v>
      </c>
      <c r="AG917" s="277" t="str">
        <f t="shared" si="239"/>
        <v>NCX19J3</v>
      </c>
      <c r="AH917" s="277" t="str">
        <f t="shared" si="240"/>
        <v/>
      </c>
      <c r="AI917" s="277" t="str">
        <f t="shared" si="241"/>
        <v/>
      </c>
      <c r="AJ917" s="277" t="str">
        <f t="shared" si="242"/>
        <v/>
      </c>
      <c r="AK917" s="277" t="str">
        <f t="shared" si="243"/>
        <v/>
      </c>
      <c r="AL917" s="100"/>
      <c r="AT917" s="227" t="str">
        <f t="shared" si="244"/>
        <v/>
      </c>
      <c r="AU917" s="227" t="str">
        <f t="shared" si="245"/>
        <v/>
      </c>
      <c r="AW917" s="232">
        <f t="shared" si="246"/>
        <v>0</v>
      </c>
      <c r="AX917" s="232">
        <f t="shared" si="247"/>
        <v>0</v>
      </c>
      <c r="AY917" s="232">
        <f t="shared" si="248"/>
        <v>0</v>
      </c>
      <c r="AZ917" s="232">
        <f t="shared" si="249"/>
        <v>0</v>
      </c>
    </row>
    <row r="918" spans="1:52">
      <c r="A918" s="23" t="str">
        <f>C918&amp;"x"&amp;TEXT(COUNTIF(C$5:C917,C918)+1,0)</f>
        <v>x1</v>
      </c>
      <c r="B918" s="24" t="str">
        <f>D918&amp;"x"&amp;TEXT(COUNTIF(D$5:D917,D918)+1,0)</f>
        <v>x1</v>
      </c>
      <c r="C918" s="25"/>
      <c r="D918" s="25"/>
      <c r="E918" s="130"/>
      <c r="F918" s="25"/>
      <c r="G918" s="188"/>
      <c r="H918" s="188"/>
      <c r="I918" s="188"/>
      <c r="J918" s="156"/>
      <c r="K918" s="130"/>
      <c r="L918" s="26"/>
      <c r="M918" s="281" t="str">
        <f t="shared" si="234"/>
        <v>0</v>
      </c>
      <c r="N918" s="26"/>
      <c r="O918" s="186" t="str">
        <f t="shared" si="235"/>
        <v>0</v>
      </c>
      <c r="P918" s="26"/>
      <c r="Q918" s="26"/>
      <c r="R918" s="270"/>
      <c r="S918" s="282" t="str">
        <f t="shared" si="236"/>
        <v/>
      </c>
      <c r="T918" s="153"/>
      <c r="U918" s="27"/>
      <c r="V918" s="27"/>
      <c r="W918" s="271"/>
      <c r="X918" s="27"/>
      <c r="Y918" s="279"/>
      <c r="Z918" s="275" t="str">
        <f t="shared" si="237"/>
        <v/>
      </c>
      <c r="AA918" s="276"/>
      <c r="AB918" s="276"/>
      <c r="AC918" s="276"/>
      <c r="AD918" s="276"/>
      <c r="AE918" s="276"/>
      <c r="AF918" s="277" t="str">
        <f t="shared" si="238"/>
        <v>NCX19J3</v>
      </c>
      <c r="AG918" s="277" t="str">
        <f t="shared" si="239"/>
        <v>NCX19J3</v>
      </c>
      <c r="AH918" s="277" t="str">
        <f t="shared" si="240"/>
        <v/>
      </c>
      <c r="AI918" s="277" t="str">
        <f t="shared" si="241"/>
        <v/>
      </c>
      <c r="AJ918" s="277" t="str">
        <f t="shared" si="242"/>
        <v/>
      </c>
      <c r="AK918" s="277" t="str">
        <f t="shared" si="243"/>
        <v/>
      </c>
      <c r="AL918" s="100"/>
      <c r="AT918" s="227" t="str">
        <f t="shared" si="244"/>
        <v/>
      </c>
      <c r="AU918" s="227" t="str">
        <f t="shared" si="245"/>
        <v/>
      </c>
      <c r="AW918" s="232">
        <f t="shared" si="246"/>
        <v>0</v>
      </c>
      <c r="AX918" s="232">
        <f t="shared" si="247"/>
        <v>0</v>
      </c>
      <c r="AY918" s="232">
        <f t="shared" si="248"/>
        <v>0</v>
      </c>
      <c r="AZ918" s="232">
        <f t="shared" si="249"/>
        <v>0</v>
      </c>
    </row>
    <row r="919" spans="1:52">
      <c r="A919" s="23" t="str">
        <f>C919&amp;"x"&amp;TEXT(COUNTIF(C$5:C918,C919)+1,0)</f>
        <v>x1</v>
      </c>
      <c r="B919" s="24" t="str">
        <f>D919&amp;"x"&amp;TEXT(COUNTIF(D$5:D918,D919)+1,0)</f>
        <v>x1</v>
      </c>
      <c r="C919" s="25"/>
      <c r="D919" s="25"/>
      <c r="E919" s="130"/>
      <c r="F919" s="25"/>
      <c r="G919" s="188"/>
      <c r="H919" s="188"/>
      <c r="I919" s="188"/>
      <c r="J919" s="156"/>
      <c r="K919" s="130"/>
      <c r="L919" s="26"/>
      <c r="M919" s="281" t="str">
        <f t="shared" si="234"/>
        <v>0</v>
      </c>
      <c r="N919" s="26"/>
      <c r="O919" s="186" t="str">
        <f t="shared" si="235"/>
        <v>0</v>
      </c>
      <c r="P919" s="26"/>
      <c r="Q919" s="26"/>
      <c r="R919" s="270"/>
      <c r="S919" s="282" t="str">
        <f t="shared" si="236"/>
        <v/>
      </c>
      <c r="T919" s="153"/>
      <c r="U919" s="27"/>
      <c r="V919" s="27"/>
      <c r="W919" s="271"/>
      <c r="X919" s="27"/>
      <c r="Y919" s="279"/>
      <c r="Z919" s="275" t="str">
        <f t="shared" si="237"/>
        <v/>
      </c>
      <c r="AA919" s="276"/>
      <c r="AB919" s="276"/>
      <c r="AC919" s="276"/>
      <c r="AD919" s="276"/>
      <c r="AE919" s="276"/>
      <c r="AF919" s="277" t="str">
        <f t="shared" si="238"/>
        <v>NCX19J3</v>
      </c>
      <c r="AG919" s="277" t="str">
        <f t="shared" si="239"/>
        <v>NCX19J3</v>
      </c>
      <c r="AH919" s="277" t="str">
        <f t="shared" si="240"/>
        <v/>
      </c>
      <c r="AI919" s="277" t="str">
        <f t="shared" si="241"/>
        <v/>
      </c>
      <c r="AJ919" s="277" t="str">
        <f t="shared" si="242"/>
        <v/>
      </c>
      <c r="AK919" s="277" t="str">
        <f t="shared" si="243"/>
        <v/>
      </c>
      <c r="AL919" s="100"/>
      <c r="AT919" s="227" t="str">
        <f t="shared" si="244"/>
        <v/>
      </c>
      <c r="AU919" s="227" t="str">
        <f t="shared" si="245"/>
        <v/>
      </c>
      <c r="AW919" s="232">
        <f t="shared" si="246"/>
        <v>0</v>
      </c>
      <c r="AX919" s="232">
        <f t="shared" si="247"/>
        <v>0</v>
      </c>
      <c r="AY919" s="232">
        <f t="shared" si="248"/>
        <v>0</v>
      </c>
      <c r="AZ919" s="232">
        <f t="shared" si="249"/>
        <v>0</v>
      </c>
    </row>
    <row r="920" spans="1:52">
      <c r="A920" s="23" t="str">
        <f>C920&amp;"x"&amp;TEXT(COUNTIF(C$5:C919,C920)+1,0)</f>
        <v>x1</v>
      </c>
      <c r="B920" s="24" t="str">
        <f>D920&amp;"x"&amp;TEXT(COUNTIF(D$5:D919,D920)+1,0)</f>
        <v>x1</v>
      </c>
      <c r="C920" s="25"/>
      <c r="D920" s="25"/>
      <c r="E920" s="130"/>
      <c r="F920" s="25"/>
      <c r="G920" s="188"/>
      <c r="H920" s="188"/>
      <c r="I920" s="188"/>
      <c r="J920" s="156"/>
      <c r="K920" s="130"/>
      <c r="L920" s="26"/>
      <c r="M920" s="281" t="str">
        <f t="shared" si="234"/>
        <v>0</v>
      </c>
      <c r="N920" s="26"/>
      <c r="O920" s="186" t="str">
        <f t="shared" si="235"/>
        <v>0</v>
      </c>
      <c r="P920" s="26"/>
      <c r="Q920" s="26"/>
      <c r="R920" s="270"/>
      <c r="S920" s="282" t="str">
        <f t="shared" si="236"/>
        <v/>
      </c>
      <c r="T920" s="153"/>
      <c r="U920" s="27"/>
      <c r="V920" s="27"/>
      <c r="W920" s="271"/>
      <c r="X920" s="27"/>
      <c r="Y920" s="279"/>
      <c r="Z920" s="275" t="str">
        <f t="shared" si="237"/>
        <v/>
      </c>
      <c r="AA920" s="276"/>
      <c r="AB920" s="276"/>
      <c r="AC920" s="276"/>
      <c r="AD920" s="276"/>
      <c r="AE920" s="276"/>
      <c r="AF920" s="277" t="str">
        <f t="shared" si="238"/>
        <v>NCX19J3</v>
      </c>
      <c r="AG920" s="277" t="str">
        <f t="shared" si="239"/>
        <v>NCX19J3</v>
      </c>
      <c r="AH920" s="277" t="str">
        <f t="shared" si="240"/>
        <v/>
      </c>
      <c r="AI920" s="277" t="str">
        <f t="shared" si="241"/>
        <v/>
      </c>
      <c r="AJ920" s="277" t="str">
        <f t="shared" si="242"/>
        <v/>
      </c>
      <c r="AK920" s="277" t="str">
        <f t="shared" si="243"/>
        <v/>
      </c>
      <c r="AL920" s="100"/>
      <c r="AT920" s="227" t="str">
        <f t="shared" si="244"/>
        <v/>
      </c>
      <c r="AU920" s="227" t="str">
        <f t="shared" si="245"/>
        <v/>
      </c>
      <c r="AW920" s="232">
        <f t="shared" si="246"/>
        <v>0</v>
      </c>
      <c r="AX920" s="232">
        <f t="shared" si="247"/>
        <v>0</v>
      </c>
      <c r="AY920" s="232">
        <f t="shared" si="248"/>
        <v>0</v>
      </c>
      <c r="AZ920" s="232">
        <f t="shared" si="249"/>
        <v>0</v>
      </c>
    </row>
    <row r="921" spans="1:52">
      <c r="A921" s="23" t="str">
        <f>C921&amp;"x"&amp;TEXT(COUNTIF(C$5:C920,C921)+1,0)</f>
        <v>x1</v>
      </c>
      <c r="B921" s="24" t="str">
        <f>D921&amp;"x"&amp;TEXT(COUNTIF(D$5:D920,D921)+1,0)</f>
        <v>x1</v>
      </c>
      <c r="C921" s="25"/>
      <c r="D921" s="25"/>
      <c r="E921" s="130"/>
      <c r="F921" s="25"/>
      <c r="G921" s="188"/>
      <c r="H921" s="188"/>
      <c r="I921" s="188"/>
      <c r="J921" s="156"/>
      <c r="K921" s="130"/>
      <c r="L921" s="26"/>
      <c r="M921" s="281" t="str">
        <f t="shared" si="234"/>
        <v>0</v>
      </c>
      <c r="N921" s="26"/>
      <c r="O921" s="186" t="str">
        <f t="shared" si="235"/>
        <v>0</v>
      </c>
      <c r="P921" s="26"/>
      <c r="Q921" s="26"/>
      <c r="R921" s="270"/>
      <c r="S921" s="282" t="str">
        <f t="shared" si="236"/>
        <v/>
      </c>
      <c r="T921" s="153"/>
      <c r="U921" s="27"/>
      <c r="V921" s="27"/>
      <c r="W921" s="271"/>
      <c r="X921" s="27"/>
      <c r="Y921" s="279"/>
      <c r="Z921" s="275" t="str">
        <f t="shared" si="237"/>
        <v/>
      </c>
      <c r="AA921" s="276"/>
      <c r="AB921" s="276"/>
      <c r="AC921" s="276"/>
      <c r="AD921" s="276"/>
      <c r="AE921" s="276"/>
      <c r="AF921" s="277" t="str">
        <f t="shared" si="238"/>
        <v>NCX19J3</v>
      </c>
      <c r="AG921" s="277" t="str">
        <f t="shared" si="239"/>
        <v>NCX19J3</v>
      </c>
      <c r="AH921" s="277" t="str">
        <f t="shared" si="240"/>
        <v/>
      </c>
      <c r="AI921" s="277" t="str">
        <f t="shared" si="241"/>
        <v/>
      </c>
      <c r="AJ921" s="277" t="str">
        <f t="shared" si="242"/>
        <v/>
      </c>
      <c r="AK921" s="277" t="str">
        <f t="shared" si="243"/>
        <v/>
      </c>
      <c r="AL921" s="100"/>
      <c r="AT921" s="227" t="str">
        <f t="shared" si="244"/>
        <v/>
      </c>
      <c r="AU921" s="227" t="str">
        <f t="shared" si="245"/>
        <v/>
      </c>
      <c r="AW921" s="232">
        <f t="shared" si="246"/>
        <v>0</v>
      </c>
      <c r="AX921" s="232">
        <f t="shared" si="247"/>
        <v>0</v>
      </c>
      <c r="AY921" s="232">
        <f t="shared" si="248"/>
        <v>0</v>
      </c>
      <c r="AZ921" s="232">
        <f t="shared" si="249"/>
        <v>0</v>
      </c>
    </row>
    <row r="922" spans="1:52">
      <c r="A922" s="23" t="str">
        <f>C922&amp;"x"&amp;TEXT(COUNTIF(C$5:C921,C922)+1,0)</f>
        <v>x1</v>
      </c>
      <c r="B922" s="24" t="str">
        <f>D922&amp;"x"&amp;TEXT(COUNTIF(D$5:D921,D922)+1,0)</f>
        <v>x1</v>
      </c>
      <c r="C922" s="25"/>
      <c r="D922" s="25"/>
      <c r="E922" s="130"/>
      <c r="F922" s="25"/>
      <c r="G922" s="188"/>
      <c r="H922" s="188"/>
      <c r="I922" s="188"/>
      <c r="J922" s="156"/>
      <c r="K922" s="130"/>
      <c r="L922" s="26"/>
      <c r="M922" s="281" t="str">
        <f t="shared" si="234"/>
        <v>0</v>
      </c>
      <c r="N922" s="26"/>
      <c r="O922" s="186" t="str">
        <f t="shared" si="235"/>
        <v>0</v>
      </c>
      <c r="P922" s="26"/>
      <c r="Q922" s="26"/>
      <c r="R922" s="270"/>
      <c r="S922" s="282" t="str">
        <f t="shared" si="236"/>
        <v/>
      </c>
      <c r="T922" s="153"/>
      <c r="U922" s="27"/>
      <c r="V922" s="27"/>
      <c r="W922" s="271"/>
      <c r="X922" s="27"/>
      <c r="Y922" s="279"/>
      <c r="Z922" s="275" t="str">
        <f t="shared" si="237"/>
        <v/>
      </c>
      <c r="AA922" s="276"/>
      <c r="AB922" s="276"/>
      <c r="AC922" s="276"/>
      <c r="AD922" s="276"/>
      <c r="AE922" s="276"/>
      <c r="AF922" s="277" t="str">
        <f t="shared" si="238"/>
        <v>NCX19J3</v>
      </c>
      <c r="AG922" s="277" t="str">
        <f t="shared" si="239"/>
        <v>NCX19J3</v>
      </c>
      <c r="AH922" s="277" t="str">
        <f t="shared" si="240"/>
        <v/>
      </c>
      <c r="AI922" s="277" t="str">
        <f t="shared" si="241"/>
        <v/>
      </c>
      <c r="AJ922" s="277" t="str">
        <f t="shared" si="242"/>
        <v/>
      </c>
      <c r="AK922" s="277" t="str">
        <f t="shared" si="243"/>
        <v/>
      </c>
      <c r="AL922" s="100"/>
      <c r="AT922" s="227" t="str">
        <f t="shared" si="244"/>
        <v/>
      </c>
      <c r="AU922" s="227" t="str">
        <f t="shared" si="245"/>
        <v/>
      </c>
      <c r="AW922" s="232">
        <f t="shared" si="246"/>
        <v>0</v>
      </c>
      <c r="AX922" s="232">
        <f t="shared" si="247"/>
        <v>0</v>
      </c>
      <c r="AY922" s="232">
        <f t="shared" si="248"/>
        <v>0</v>
      </c>
      <c r="AZ922" s="232">
        <f t="shared" si="249"/>
        <v>0</v>
      </c>
    </row>
    <row r="923" spans="1:52">
      <c r="A923" s="23" t="str">
        <f>C923&amp;"x"&amp;TEXT(COUNTIF(C$5:C922,C923)+1,0)</f>
        <v>x1</v>
      </c>
      <c r="B923" s="24" t="str">
        <f>D923&amp;"x"&amp;TEXT(COUNTIF(D$5:D922,D923)+1,0)</f>
        <v>x1</v>
      </c>
      <c r="C923" s="25"/>
      <c r="D923" s="25"/>
      <c r="E923" s="130"/>
      <c r="F923" s="25"/>
      <c r="G923" s="188"/>
      <c r="H923" s="188"/>
      <c r="I923" s="188"/>
      <c r="J923" s="156"/>
      <c r="K923" s="130"/>
      <c r="L923" s="26"/>
      <c r="M923" s="281" t="str">
        <f t="shared" si="234"/>
        <v>0</v>
      </c>
      <c r="N923" s="26"/>
      <c r="O923" s="186" t="str">
        <f t="shared" si="235"/>
        <v>0</v>
      </c>
      <c r="P923" s="26"/>
      <c r="Q923" s="26"/>
      <c r="R923" s="270"/>
      <c r="S923" s="282" t="str">
        <f t="shared" si="236"/>
        <v/>
      </c>
      <c r="T923" s="153"/>
      <c r="U923" s="27"/>
      <c r="V923" s="27"/>
      <c r="W923" s="271"/>
      <c r="X923" s="27"/>
      <c r="Y923" s="279"/>
      <c r="Z923" s="275" t="str">
        <f t="shared" si="237"/>
        <v/>
      </c>
      <c r="AA923" s="276"/>
      <c r="AB923" s="276"/>
      <c r="AC923" s="276"/>
      <c r="AD923" s="276"/>
      <c r="AE923" s="276"/>
      <c r="AF923" s="277" t="str">
        <f t="shared" si="238"/>
        <v>NCX19J3</v>
      </c>
      <c r="AG923" s="277" t="str">
        <f t="shared" si="239"/>
        <v>NCX19J3</v>
      </c>
      <c r="AH923" s="277" t="str">
        <f t="shared" si="240"/>
        <v/>
      </c>
      <c r="AI923" s="277" t="str">
        <f t="shared" si="241"/>
        <v/>
      </c>
      <c r="AJ923" s="277" t="str">
        <f t="shared" si="242"/>
        <v/>
      </c>
      <c r="AK923" s="277" t="str">
        <f t="shared" si="243"/>
        <v/>
      </c>
      <c r="AL923" s="100"/>
      <c r="AT923" s="227" t="str">
        <f t="shared" si="244"/>
        <v/>
      </c>
      <c r="AU923" s="227" t="str">
        <f t="shared" si="245"/>
        <v/>
      </c>
      <c r="AW923" s="232">
        <f t="shared" si="246"/>
        <v>0</v>
      </c>
      <c r="AX923" s="232">
        <f t="shared" si="247"/>
        <v>0</v>
      </c>
      <c r="AY923" s="232">
        <f t="shared" si="248"/>
        <v>0</v>
      </c>
      <c r="AZ923" s="232">
        <f t="shared" si="249"/>
        <v>0</v>
      </c>
    </row>
    <row r="924" spans="1:52">
      <c r="A924" s="23" t="str">
        <f>C924&amp;"x"&amp;TEXT(COUNTIF(C$5:C923,C924)+1,0)</f>
        <v>x1</v>
      </c>
      <c r="B924" s="24" t="str">
        <f>D924&amp;"x"&amp;TEXT(COUNTIF(D$5:D923,D924)+1,0)</f>
        <v>x1</v>
      </c>
      <c r="C924" s="25"/>
      <c r="D924" s="25"/>
      <c r="E924" s="130"/>
      <c r="F924" s="25"/>
      <c r="G924" s="188"/>
      <c r="H924" s="188"/>
      <c r="I924" s="188"/>
      <c r="J924" s="156"/>
      <c r="K924" s="130"/>
      <c r="L924" s="26"/>
      <c r="M924" s="281" t="str">
        <f t="shared" si="234"/>
        <v>0</v>
      </c>
      <c r="N924" s="26"/>
      <c r="O924" s="186" t="str">
        <f t="shared" si="235"/>
        <v>0</v>
      </c>
      <c r="P924" s="26"/>
      <c r="Q924" s="26"/>
      <c r="R924" s="270"/>
      <c r="S924" s="282" t="str">
        <f t="shared" si="236"/>
        <v/>
      </c>
      <c r="T924" s="153"/>
      <c r="U924" s="27"/>
      <c r="V924" s="27"/>
      <c r="W924" s="271"/>
      <c r="X924" s="27"/>
      <c r="Y924" s="279"/>
      <c r="Z924" s="275" t="str">
        <f t="shared" si="237"/>
        <v/>
      </c>
      <c r="AA924" s="276"/>
      <c r="AB924" s="276"/>
      <c r="AC924" s="276"/>
      <c r="AD924" s="276"/>
      <c r="AE924" s="276"/>
      <c r="AF924" s="277" t="str">
        <f t="shared" si="238"/>
        <v>NCX19J3</v>
      </c>
      <c r="AG924" s="277" t="str">
        <f t="shared" si="239"/>
        <v>NCX19J3</v>
      </c>
      <c r="AH924" s="277" t="str">
        <f t="shared" si="240"/>
        <v/>
      </c>
      <c r="AI924" s="277" t="str">
        <f t="shared" si="241"/>
        <v/>
      </c>
      <c r="AJ924" s="277" t="str">
        <f t="shared" si="242"/>
        <v/>
      </c>
      <c r="AK924" s="277" t="str">
        <f t="shared" si="243"/>
        <v/>
      </c>
      <c r="AL924" s="100"/>
      <c r="AT924" s="227" t="str">
        <f t="shared" si="244"/>
        <v/>
      </c>
      <c r="AU924" s="227" t="str">
        <f t="shared" si="245"/>
        <v/>
      </c>
      <c r="AW924" s="232">
        <f t="shared" si="246"/>
        <v>0</v>
      </c>
      <c r="AX924" s="232">
        <f t="shared" si="247"/>
        <v>0</v>
      </c>
      <c r="AY924" s="232">
        <f t="shared" si="248"/>
        <v>0</v>
      </c>
      <c r="AZ924" s="232">
        <f t="shared" si="249"/>
        <v>0</v>
      </c>
    </row>
    <row r="925" spans="1:52">
      <c r="A925" s="23" t="str">
        <f>C925&amp;"x"&amp;TEXT(COUNTIF(C$5:C924,C925)+1,0)</f>
        <v>x1</v>
      </c>
      <c r="B925" s="24" t="str">
        <f>D925&amp;"x"&amp;TEXT(COUNTIF(D$5:D924,D925)+1,0)</f>
        <v>x1</v>
      </c>
      <c r="C925" s="25"/>
      <c r="D925" s="25"/>
      <c r="E925" s="130"/>
      <c r="F925" s="25"/>
      <c r="G925" s="188"/>
      <c r="H925" s="188"/>
      <c r="I925" s="188"/>
      <c r="J925" s="156"/>
      <c r="K925" s="130"/>
      <c r="L925" s="26"/>
      <c r="M925" s="281" t="str">
        <f t="shared" si="234"/>
        <v>0</v>
      </c>
      <c r="N925" s="26"/>
      <c r="O925" s="186" t="str">
        <f t="shared" si="235"/>
        <v>0</v>
      </c>
      <c r="P925" s="26"/>
      <c r="Q925" s="26"/>
      <c r="R925" s="270"/>
      <c r="S925" s="282" t="str">
        <f t="shared" si="236"/>
        <v/>
      </c>
      <c r="T925" s="153"/>
      <c r="U925" s="27"/>
      <c r="V925" s="27"/>
      <c r="W925" s="271"/>
      <c r="X925" s="27"/>
      <c r="Y925" s="279"/>
      <c r="Z925" s="275" t="str">
        <f t="shared" si="237"/>
        <v/>
      </c>
      <c r="AA925" s="276"/>
      <c r="AB925" s="276"/>
      <c r="AC925" s="276"/>
      <c r="AD925" s="276"/>
      <c r="AE925" s="276"/>
      <c r="AF925" s="277" t="str">
        <f t="shared" si="238"/>
        <v>NCX19J3</v>
      </c>
      <c r="AG925" s="277" t="str">
        <f t="shared" si="239"/>
        <v>NCX19J3</v>
      </c>
      <c r="AH925" s="277" t="str">
        <f t="shared" si="240"/>
        <v/>
      </c>
      <c r="AI925" s="277" t="str">
        <f t="shared" si="241"/>
        <v/>
      </c>
      <c r="AJ925" s="277" t="str">
        <f t="shared" si="242"/>
        <v/>
      </c>
      <c r="AK925" s="277" t="str">
        <f t="shared" si="243"/>
        <v/>
      </c>
      <c r="AL925" s="100"/>
      <c r="AT925" s="227" t="str">
        <f t="shared" si="244"/>
        <v/>
      </c>
      <c r="AU925" s="227" t="str">
        <f t="shared" si="245"/>
        <v/>
      </c>
      <c r="AW925" s="232">
        <f t="shared" si="246"/>
        <v>0</v>
      </c>
      <c r="AX925" s="232">
        <f t="shared" si="247"/>
        <v>0</v>
      </c>
      <c r="AY925" s="232">
        <f t="shared" si="248"/>
        <v>0</v>
      </c>
      <c r="AZ925" s="232">
        <f t="shared" si="249"/>
        <v>0</v>
      </c>
    </row>
    <row r="926" spans="1:52">
      <c r="A926" s="23" t="str">
        <f>C926&amp;"x"&amp;TEXT(COUNTIF(C$5:C925,C926)+1,0)</f>
        <v>x1</v>
      </c>
      <c r="B926" s="24" t="str">
        <f>D926&amp;"x"&amp;TEXT(COUNTIF(D$5:D925,D926)+1,0)</f>
        <v>x1</v>
      </c>
      <c r="C926" s="25"/>
      <c r="D926" s="25"/>
      <c r="E926" s="130"/>
      <c r="F926" s="25"/>
      <c r="G926" s="188"/>
      <c r="H926" s="188"/>
      <c r="I926" s="188"/>
      <c r="J926" s="156"/>
      <c r="K926" s="130"/>
      <c r="L926" s="26"/>
      <c r="M926" s="281" t="str">
        <f t="shared" si="234"/>
        <v>0</v>
      </c>
      <c r="N926" s="26"/>
      <c r="O926" s="186" t="str">
        <f t="shared" si="235"/>
        <v>0</v>
      </c>
      <c r="P926" s="26"/>
      <c r="Q926" s="26"/>
      <c r="R926" s="270"/>
      <c r="S926" s="282" t="str">
        <f t="shared" si="236"/>
        <v/>
      </c>
      <c r="T926" s="153"/>
      <c r="U926" s="27"/>
      <c r="V926" s="27"/>
      <c r="W926" s="271"/>
      <c r="X926" s="27"/>
      <c r="Y926" s="279"/>
      <c r="Z926" s="275" t="str">
        <f t="shared" si="237"/>
        <v/>
      </c>
      <c r="AA926" s="276"/>
      <c r="AB926" s="276"/>
      <c r="AC926" s="276"/>
      <c r="AD926" s="276"/>
      <c r="AE926" s="276"/>
      <c r="AF926" s="277" t="str">
        <f t="shared" si="238"/>
        <v>NCX19J3</v>
      </c>
      <c r="AG926" s="277" t="str">
        <f t="shared" si="239"/>
        <v>NCX19J3</v>
      </c>
      <c r="AH926" s="277" t="str">
        <f t="shared" si="240"/>
        <v/>
      </c>
      <c r="AI926" s="277" t="str">
        <f t="shared" si="241"/>
        <v/>
      </c>
      <c r="AJ926" s="277" t="str">
        <f t="shared" si="242"/>
        <v/>
      </c>
      <c r="AK926" s="277" t="str">
        <f t="shared" si="243"/>
        <v/>
      </c>
      <c r="AL926" s="100"/>
      <c r="AT926" s="227" t="str">
        <f t="shared" si="244"/>
        <v/>
      </c>
      <c r="AU926" s="227" t="str">
        <f t="shared" si="245"/>
        <v/>
      </c>
      <c r="AW926" s="232">
        <f t="shared" si="246"/>
        <v>0</v>
      </c>
      <c r="AX926" s="232">
        <f t="shared" si="247"/>
        <v>0</v>
      </c>
      <c r="AY926" s="232">
        <f t="shared" si="248"/>
        <v>0</v>
      </c>
      <c r="AZ926" s="232">
        <f t="shared" si="249"/>
        <v>0</v>
      </c>
    </row>
    <row r="927" spans="1:52">
      <c r="A927" s="23" t="str">
        <f>C927&amp;"x"&amp;TEXT(COUNTIF(C$5:C926,C927)+1,0)</f>
        <v>x1</v>
      </c>
      <c r="B927" s="24" t="str">
        <f>D927&amp;"x"&amp;TEXT(COUNTIF(D$5:D926,D927)+1,0)</f>
        <v>x1</v>
      </c>
      <c r="C927" s="25"/>
      <c r="D927" s="25"/>
      <c r="E927" s="130"/>
      <c r="F927" s="25"/>
      <c r="G927" s="188"/>
      <c r="H927" s="188"/>
      <c r="I927" s="188"/>
      <c r="J927" s="156"/>
      <c r="K927" s="130"/>
      <c r="L927" s="26"/>
      <c r="M927" s="281" t="str">
        <f t="shared" si="234"/>
        <v>0</v>
      </c>
      <c r="N927" s="26"/>
      <c r="O927" s="186" t="str">
        <f t="shared" si="235"/>
        <v>0</v>
      </c>
      <c r="P927" s="26"/>
      <c r="Q927" s="26"/>
      <c r="R927" s="270"/>
      <c r="S927" s="282" t="str">
        <f t="shared" si="236"/>
        <v/>
      </c>
      <c r="T927" s="153"/>
      <c r="U927" s="27"/>
      <c r="V927" s="27"/>
      <c r="W927" s="271"/>
      <c r="X927" s="27"/>
      <c r="Y927" s="279"/>
      <c r="Z927" s="275" t="str">
        <f t="shared" si="237"/>
        <v/>
      </c>
      <c r="AA927" s="276"/>
      <c r="AB927" s="276"/>
      <c r="AC927" s="276"/>
      <c r="AD927" s="276"/>
      <c r="AE927" s="276"/>
      <c r="AF927" s="277" t="str">
        <f t="shared" si="238"/>
        <v>NCX19J3</v>
      </c>
      <c r="AG927" s="277" t="str">
        <f t="shared" si="239"/>
        <v>NCX19J3</v>
      </c>
      <c r="AH927" s="277" t="str">
        <f t="shared" si="240"/>
        <v/>
      </c>
      <c r="AI927" s="277" t="str">
        <f t="shared" si="241"/>
        <v/>
      </c>
      <c r="AJ927" s="277" t="str">
        <f t="shared" si="242"/>
        <v/>
      </c>
      <c r="AK927" s="277" t="str">
        <f t="shared" si="243"/>
        <v/>
      </c>
      <c r="AL927" s="100"/>
      <c r="AT927" s="227" t="str">
        <f t="shared" si="244"/>
        <v/>
      </c>
      <c r="AU927" s="227" t="str">
        <f t="shared" si="245"/>
        <v/>
      </c>
      <c r="AW927" s="232">
        <f t="shared" si="246"/>
        <v>0</v>
      </c>
      <c r="AX927" s="232">
        <f t="shared" si="247"/>
        <v>0</v>
      </c>
      <c r="AY927" s="232">
        <f t="shared" si="248"/>
        <v>0</v>
      </c>
      <c r="AZ927" s="232">
        <f t="shared" si="249"/>
        <v>0</v>
      </c>
    </row>
    <row r="928" spans="1:52">
      <c r="A928" s="23" t="str">
        <f>C928&amp;"x"&amp;TEXT(COUNTIF(C$5:C927,C928)+1,0)</f>
        <v>x1</v>
      </c>
      <c r="B928" s="24" t="str">
        <f>D928&amp;"x"&amp;TEXT(COUNTIF(D$5:D927,D928)+1,0)</f>
        <v>x1</v>
      </c>
      <c r="C928" s="25"/>
      <c r="D928" s="25"/>
      <c r="E928" s="130"/>
      <c r="F928" s="25"/>
      <c r="G928" s="188"/>
      <c r="H928" s="188"/>
      <c r="I928" s="188"/>
      <c r="J928" s="156"/>
      <c r="K928" s="130"/>
      <c r="L928" s="26"/>
      <c r="M928" s="281" t="str">
        <f t="shared" si="234"/>
        <v>0</v>
      </c>
      <c r="N928" s="26"/>
      <c r="O928" s="186" t="str">
        <f t="shared" si="235"/>
        <v>0</v>
      </c>
      <c r="P928" s="26"/>
      <c r="Q928" s="26"/>
      <c r="R928" s="270"/>
      <c r="S928" s="282" t="str">
        <f t="shared" si="236"/>
        <v/>
      </c>
      <c r="T928" s="153"/>
      <c r="U928" s="27"/>
      <c r="V928" s="27"/>
      <c r="W928" s="271"/>
      <c r="X928" s="27"/>
      <c r="Y928" s="279"/>
      <c r="Z928" s="275" t="str">
        <f t="shared" si="237"/>
        <v/>
      </c>
      <c r="AA928" s="276"/>
      <c r="AB928" s="276"/>
      <c r="AC928" s="276"/>
      <c r="AD928" s="276"/>
      <c r="AE928" s="276"/>
      <c r="AF928" s="277" t="str">
        <f t="shared" si="238"/>
        <v>NCX19J3</v>
      </c>
      <c r="AG928" s="277" t="str">
        <f t="shared" si="239"/>
        <v>NCX19J3</v>
      </c>
      <c r="AH928" s="277" t="str">
        <f t="shared" si="240"/>
        <v/>
      </c>
      <c r="AI928" s="277" t="str">
        <f t="shared" si="241"/>
        <v/>
      </c>
      <c r="AJ928" s="277" t="str">
        <f t="shared" si="242"/>
        <v/>
      </c>
      <c r="AK928" s="277" t="str">
        <f t="shared" si="243"/>
        <v/>
      </c>
      <c r="AL928" s="100"/>
      <c r="AT928" s="227" t="str">
        <f t="shared" si="244"/>
        <v/>
      </c>
      <c r="AU928" s="227" t="str">
        <f t="shared" si="245"/>
        <v/>
      </c>
      <c r="AW928" s="232">
        <f t="shared" si="246"/>
        <v>0</v>
      </c>
      <c r="AX928" s="232">
        <f t="shared" si="247"/>
        <v>0</v>
      </c>
      <c r="AY928" s="232">
        <f t="shared" si="248"/>
        <v>0</v>
      </c>
      <c r="AZ928" s="232">
        <f t="shared" si="249"/>
        <v>0</v>
      </c>
    </row>
    <row r="929" spans="1:52">
      <c r="A929" s="23" t="str">
        <f>C929&amp;"x"&amp;TEXT(COUNTIF(C$5:C928,C929)+1,0)</f>
        <v>x1</v>
      </c>
      <c r="B929" s="24" t="str">
        <f>D929&amp;"x"&amp;TEXT(COUNTIF(D$5:D928,D929)+1,0)</f>
        <v>x1</v>
      </c>
      <c r="C929" s="25"/>
      <c r="D929" s="25"/>
      <c r="E929" s="130"/>
      <c r="F929" s="25"/>
      <c r="G929" s="188"/>
      <c r="H929" s="188"/>
      <c r="I929" s="188"/>
      <c r="J929" s="156"/>
      <c r="K929" s="130"/>
      <c r="L929" s="26"/>
      <c r="M929" s="281" t="str">
        <f t="shared" si="234"/>
        <v>0</v>
      </c>
      <c r="N929" s="26"/>
      <c r="O929" s="186" t="str">
        <f t="shared" si="235"/>
        <v>0</v>
      </c>
      <c r="P929" s="26"/>
      <c r="Q929" s="26"/>
      <c r="R929" s="270"/>
      <c r="S929" s="282" t="str">
        <f t="shared" si="236"/>
        <v/>
      </c>
      <c r="T929" s="153"/>
      <c r="U929" s="27"/>
      <c r="V929" s="27"/>
      <c r="W929" s="271"/>
      <c r="X929" s="27"/>
      <c r="Y929" s="279"/>
      <c r="Z929" s="275" t="str">
        <f t="shared" si="237"/>
        <v/>
      </c>
      <c r="AA929" s="276"/>
      <c r="AB929" s="276"/>
      <c r="AC929" s="276"/>
      <c r="AD929" s="276"/>
      <c r="AE929" s="276"/>
      <c r="AF929" s="277" t="str">
        <f t="shared" si="238"/>
        <v>NCX19J3</v>
      </c>
      <c r="AG929" s="277" t="str">
        <f t="shared" si="239"/>
        <v>NCX19J3</v>
      </c>
      <c r="AH929" s="277" t="str">
        <f t="shared" si="240"/>
        <v/>
      </c>
      <c r="AI929" s="277" t="str">
        <f t="shared" si="241"/>
        <v/>
      </c>
      <c r="AJ929" s="277" t="str">
        <f t="shared" si="242"/>
        <v/>
      </c>
      <c r="AK929" s="277" t="str">
        <f t="shared" si="243"/>
        <v/>
      </c>
      <c r="AL929" s="100"/>
      <c r="AT929" s="227" t="str">
        <f t="shared" si="244"/>
        <v/>
      </c>
      <c r="AU929" s="227" t="str">
        <f t="shared" si="245"/>
        <v/>
      </c>
      <c r="AW929" s="232">
        <f t="shared" si="246"/>
        <v>0</v>
      </c>
      <c r="AX929" s="232">
        <f t="shared" si="247"/>
        <v>0</v>
      </c>
      <c r="AY929" s="232">
        <f t="shared" si="248"/>
        <v>0</v>
      </c>
      <c r="AZ929" s="232">
        <f t="shared" si="249"/>
        <v>0</v>
      </c>
    </row>
    <row r="930" spans="1:52">
      <c r="A930" s="23" t="str">
        <f>C930&amp;"x"&amp;TEXT(COUNTIF(C$5:C929,C930)+1,0)</f>
        <v>x1</v>
      </c>
      <c r="B930" s="24" t="str">
        <f>D930&amp;"x"&amp;TEXT(COUNTIF(D$5:D929,D930)+1,0)</f>
        <v>x1</v>
      </c>
      <c r="C930" s="25"/>
      <c r="D930" s="25"/>
      <c r="E930" s="130"/>
      <c r="F930" s="25"/>
      <c r="G930" s="188"/>
      <c r="H930" s="188"/>
      <c r="I930" s="188"/>
      <c r="J930" s="156"/>
      <c r="K930" s="130"/>
      <c r="L930" s="26"/>
      <c r="M930" s="281" t="str">
        <f t="shared" si="234"/>
        <v>0</v>
      </c>
      <c r="N930" s="26"/>
      <c r="O930" s="186" t="str">
        <f t="shared" si="235"/>
        <v>0</v>
      </c>
      <c r="P930" s="26"/>
      <c r="Q930" s="26"/>
      <c r="R930" s="270"/>
      <c r="S930" s="282" t="str">
        <f t="shared" si="236"/>
        <v/>
      </c>
      <c r="T930" s="153"/>
      <c r="U930" s="27"/>
      <c r="V930" s="27"/>
      <c r="W930" s="271"/>
      <c r="X930" s="27"/>
      <c r="Y930" s="279"/>
      <c r="Z930" s="275" t="str">
        <f t="shared" si="237"/>
        <v/>
      </c>
      <c r="AA930" s="276"/>
      <c r="AB930" s="276"/>
      <c r="AC930" s="276"/>
      <c r="AD930" s="276"/>
      <c r="AE930" s="276"/>
      <c r="AF930" s="277" t="str">
        <f t="shared" si="238"/>
        <v>NCX19J3</v>
      </c>
      <c r="AG930" s="277" t="str">
        <f t="shared" si="239"/>
        <v>NCX19J3</v>
      </c>
      <c r="AH930" s="277" t="str">
        <f t="shared" si="240"/>
        <v/>
      </c>
      <c r="AI930" s="277" t="str">
        <f t="shared" si="241"/>
        <v/>
      </c>
      <c r="AJ930" s="277" t="str">
        <f t="shared" si="242"/>
        <v/>
      </c>
      <c r="AK930" s="277" t="str">
        <f t="shared" si="243"/>
        <v/>
      </c>
      <c r="AL930" s="100"/>
      <c r="AT930" s="227" t="str">
        <f t="shared" si="244"/>
        <v/>
      </c>
      <c r="AU930" s="227" t="str">
        <f t="shared" si="245"/>
        <v/>
      </c>
      <c r="AW930" s="232">
        <f t="shared" si="246"/>
        <v>0</v>
      </c>
      <c r="AX930" s="232">
        <f t="shared" si="247"/>
        <v>0</v>
      </c>
      <c r="AY930" s="232">
        <f t="shared" si="248"/>
        <v>0</v>
      </c>
      <c r="AZ930" s="232">
        <f t="shared" si="249"/>
        <v>0</v>
      </c>
    </row>
    <row r="931" spans="1:52">
      <c r="A931" s="23" t="str">
        <f>C931&amp;"x"&amp;TEXT(COUNTIF(C$5:C930,C931)+1,0)</f>
        <v>x1</v>
      </c>
      <c r="B931" s="24" t="str">
        <f>D931&amp;"x"&amp;TEXT(COUNTIF(D$5:D930,D931)+1,0)</f>
        <v>x1</v>
      </c>
      <c r="C931" s="25"/>
      <c r="D931" s="25"/>
      <c r="E931" s="130"/>
      <c r="F931" s="25"/>
      <c r="G931" s="188"/>
      <c r="H931" s="188"/>
      <c r="I931" s="188"/>
      <c r="J931" s="156"/>
      <c r="K931" s="130"/>
      <c r="L931" s="26"/>
      <c r="M931" s="281" t="str">
        <f t="shared" si="234"/>
        <v>0</v>
      </c>
      <c r="N931" s="26"/>
      <c r="O931" s="186" t="str">
        <f t="shared" si="235"/>
        <v>0</v>
      </c>
      <c r="P931" s="26"/>
      <c r="Q931" s="26"/>
      <c r="R931" s="270"/>
      <c r="S931" s="282" t="str">
        <f t="shared" si="236"/>
        <v/>
      </c>
      <c r="T931" s="153"/>
      <c r="U931" s="27"/>
      <c r="V931" s="27"/>
      <c r="W931" s="271"/>
      <c r="X931" s="27"/>
      <c r="Y931" s="279"/>
      <c r="Z931" s="275" t="str">
        <f t="shared" si="237"/>
        <v/>
      </c>
      <c r="AA931" s="276"/>
      <c r="AB931" s="276"/>
      <c r="AC931" s="276"/>
      <c r="AD931" s="276"/>
      <c r="AE931" s="276"/>
      <c r="AF931" s="277" t="str">
        <f t="shared" si="238"/>
        <v>NCX19J3</v>
      </c>
      <c r="AG931" s="277" t="str">
        <f t="shared" si="239"/>
        <v>NCX19J3</v>
      </c>
      <c r="AH931" s="277" t="str">
        <f t="shared" si="240"/>
        <v/>
      </c>
      <c r="AI931" s="277" t="str">
        <f t="shared" si="241"/>
        <v/>
      </c>
      <c r="AJ931" s="277" t="str">
        <f t="shared" si="242"/>
        <v/>
      </c>
      <c r="AK931" s="277" t="str">
        <f t="shared" si="243"/>
        <v/>
      </c>
      <c r="AL931" s="100"/>
      <c r="AT931" s="227" t="str">
        <f t="shared" si="244"/>
        <v/>
      </c>
      <c r="AU931" s="227" t="str">
        <f t="shared" si="245"/>
        <v/>
      </c>
      <c r="AW931" s="232">
        <f t="shared" si="246"/>
        <v>0</v>
      </c>
      <c r="AX931" s="232">
        <f t="shared" si="247"/>
        <v>0</v>
      </c>
      <c r="AY931" s="232">
        <f t="shared" si="248"/>
        <v>0</v>
      </c>
      <c r="AZ931" s="232">
        <f t="shared" si="249"/>
        <v>0</v>
      </c>
    </row>
    <row r="932" spans="1:52">
      <c r="A932" s="23" t="str">
        <f>C932&amp;"x"&amp;TEXT(COUNTIF(C$5:C931,C932)+1,0)</f>
        <v>x1</v>
      </c>
      <c r="B932" s="24" t="str">
        <f>D932&amp;"x"&amp;TEXT(COUNTIF(D$5:D931,D932)+1,0)</f>
        <v>x1</v>
      </c>
      <c r="C932" s="25"/>
      <c r="D932" s="25"/>
      <c r="E932" s="130"/>
      <c r="F932" s="25"/>
      <c r="G932" s="188"/>
      <c r="H932" s="188"/>
      <c r="I932" s="188"/>
      <c r="J932" s="156"/>
      <c r="K932" s="130"/>
      <c r="L932" s="26"/>
      <c r="M932" s="281" t="str">
        <f t="shared" si="234"/>
        <v>0</v>
      </c>
      <c r="N932" s="26"/>
      <c r="O932" s="186" t="str">
        <f t="shared" si="235"/>
        <v>0</v>
      </c>
      <c r="P932" s="26"/>
      <c r="Q932" s="26"/>
      <c r="R932" s="270"/>
      <c r="S932" s="282" t="str">
        <f t="shared" si="236"/>
        <v/>
      </c>
      <c r="T932" s="153"/>
      <c r="U932" s="27"/>
      <c r="V932" s="27"/>
      <c r="W932" s="271"/>
      <c r="X932" s="27"/>
      <c r="Y932" s="279"/>
      <c r="Z932" s="275" t="str">
        <f t="shared" si="237"/>
        <v/>
      </c>
      <c r="AA932" s="276"/>
      <c r="AB932" s="276"/>
      <c r="AC932" s="276"/>
      <c r="AD932" s="276"/>
      <c r="AE932" s="276"/>
      <c r="AF932" s="277" t="str">
        <f t="shared" si="238"/>
        <v>NCX19J3</v>
      </c>
      <c r="AG932" s="277" t="str">
        <f t="shared" si="239"/>
        <v>NCX19J3</v>
      </c>
      <c r="AH932" s="277" t="str">
        <f t="shared" si="240"/>
        <v/>
      </c>
      <c r="AI932" s="277" t="str">
        <f t="shared" si="241"/>
        <v/>
      </c>
      <c r="AJ932" s="277" t="str">
        <f t="shared" si="242"/>
        <v/>
      </c>
      <c r="AK932" s="277" t="str">
        <f t="shared" si="243"/>
        <v/>
      </c>
      <c r="AL932" s="100"/>
      <c r="AT932" s="227" t="str">
        <f t="shared" si="244"/>
        <v/>
      </c>
      <c r="AU932" s="227" t="str">
        <f t="shared" si="245"/>
        <v/>
      </c>
      <c r="AW932" s="232">
        <f t="shared" si="246"/>
        <v>0</v>
      </c>
      <c r="AX932" s="232">
        <f t="shared" si="247"/>
        <v>0</v>
      </c>
      <c r="AY932" s="232">
        <f t="shared" si="248"/>
        <v>0</v>
      </c>
      <c r="AZ932" s="232">
        <f t="shared" si="249"/>
        <v>0</v>
      </c>
    </row>
    <row r="933" spans="1:52">
      <c r="A933" s="23" t="str">
        <f>C933&amp;"x"&amp;TEXT(COUNTIF(C$5:C932,C933)+1,0)</f>
        <v>x1</v>
      </c>
      <c r="B933" s="24" t="str">
        <f>D933&amp;"x"&amp;TEXT(COUNTIF(D$5:D932,D933)+1,0)</f>
        <v>x1</v>
      </c>
      <c r="C933" s="25"/>
      <c r="D933" s="25"/>
      <c r="E933" s="130"/>
      <c r="F933" s="25"/>
      <c r="G933" s="188"/>
      <c r="H933" s="188"/>
      <c r="I933" s="188"/>
      <c r="J933" s="156"/>
      <c r="K933" s="130"/>
      <c r="L933" s="26"/>
      <c r="M933" s="281" t="str">
        <f t="shared" si="234"/>
        <v>0</v>
      </c>
      <c r="N933" s="26"/>
      <c r="O933" s="186" t="str">
        <f t="shared" si="235"/>
        <v>0</v>
      </c>
      <c r="P933" s="26"/>
      <c r="Q933" s="26"/>
      <c r="R933" s="270"/>
      <c r="S933" s="282" t="str">
        <f t="shared" si="236"/>
        <v/>
      </c>
      <c r="T933" s="153"/>
      <c r="U933" s="27"/>
      <c r="V933" s="27"/>
      <c r="W933" s="271"/>
      <c r="X933" s="27"/>
      <c r="Y933" s="279"/>
      <c r="Z933" s="275" t="str">
        <f t="shared" si="237"/>
        <v/>
      </c>
      <c r="AA933" s="276"/>
      <c r="AB933" s="276"/>
      <c r="AC933" s="276"/>
      <c r="AD933" s="276"/>
      <c r="AE933" s="276"/>
      <c r="AF933" s="277" t="str">
        <f t="shared" si="238"/>
        <v>NCX19J3</v>
      </c>
      <c r="AG933" s="277" t="str">
        <f t="shared" si="239"/>
        <v>NCX19J3</v>
      </c>
      <c r="AH933" s="277" t="str">
        <f t="shared" si="240"/>
        <v/>
      </c>
      <c r="AI933" s="277" t="str">
        <f t="shared" si="241"/>
        <v/>
      </c>
      <c r="AJ933" s="277" t="str">
        <f t="shared" si="242"/>
        <v/>
      </c>
      <c r="AK933" s="277" t="str">
        <f t="shared" si="243"/>
        <v/>
      </c>
      <c r="AL933" s="100"/>
      <c r="AT933" s="227" t="str">
        <f t="shared" si="244"/>
        <v/>
      </c>
      <c r="AU933" s="227" t="str">
        <f t="shared" si="245"/>
        <v/>
      </c>
      <c r="AW933" s="232">
        <f t="shared" si="246"/>
        <v>0</v>
      </c>
      <c r="AX933" s="232">
        <f t="shared" si="247"/>
        <v>0</v>
      </c>
      <c r="AY933" s="232">
        <f t="shared" si="248"/>
        <v>0</v>
      </c>
      <c r="AZ933" s="232">
        <f t="shared" si="249"/>
        <v>0</v>
      </c>
    </row>
    <row r="934" spans="1:52">
      <c r="A934" s="23" t="str">
        <f>C934&amp;"x"&amp;TEXT(COUNTIF(C$5:C933,C934)+1,0)</f>
        <v>x1</v>
      </c>
      <c r="B934" s="24" t="str">
        <f>D934&amp;"x"&amp;TEXT(COUNTIF(D$5:D933,D934)+1,0)</f>
        <v>x1</v>
      </c>
      <c r="C934" s="25"/>
      <c r="D934" s="25"/>
      <c r="E934" s="130"/>
      <c r="F934" s="25"/>
      <c r="G934" s="188"/>
      <c r="H934" s="188"/>
      <c r="I934" s="188"/>
      <c r="J934" s="156"/>
      <c r="K934" s="130"/>
      <c r="L934" s="26"/>
      <c r="M934" s="281" t="str">
        <f t="shared" si="234"/>
        <v>0</v>
      </c>
      <c r="N934" s="26"/>
      <c r="O934" s="186" t="str">
        <f t="shared" si="235"/>
        <v>0</v>
      </c>
      <c r="P934" s="26"/>
      <c r="Q934" s="26"/>
      <c r="R934" s="270"/>
      <c r="S934" s="282" t="str">
        <f t="shared" si="236"/>
        <v/>
      </c>
      <c r="T934" s="153"/>
      <c r="U934" s="27"/>
      <c r="V934" s="27"/>
      <c r="W934" s="271"/>
      <c r="X934" s="27"/>
      <c r="Y934" s="279"/>
      <c r="Z934" s="275" t="str">
        <f t="shared" si="237"/>
        <v/>
      </c>
      <c r="AA934" s="276"/>
      <c r="AB934" s="276"/>
      <c r="AC934" s="276"/>
      <c r="AD934" s="276"/>
      <c r="AE934" s="276"/>
      <c r="AF934" s="277" t="str">
        <f t="shared" si="238"/>
        <v>NCX19J3</v>
      </c>
      <c r="AG934" s="277" t="str">
        <f t="shared" si="239"/>
        <v>NCX19J3</v>
      </c>
      <c r="AH934" s="277" t="str">
        <f t="shared" si="240"/>
        <v/>
      </c>
      <c r="AI934" s="277" t="str">
        <f t="shared" si="241"/>
        <v/>
      </c>
      <c r="AJ934" s="277" t="str">
        <f t="shared" si="242"/>
        <v/>
      </c>
      <c r="AK934" s="277" t="str">
        <f t="shared" si="243"/>
        <v/>
      </c>
      <c r="AL934" s="100"/>
      <c r="AT934" s="227" t="str">
        <f t="shared" si="244"/>
        <v/>
      </c>
      <c r="AU934" s="227" t="str">
        <f t="shared" si="245"/>
        <v/>
      </c>
      <c r="AW934" s="232">
        <f t="shared" si="246"/>
        <v>0</v>
      </c>
      <c r="AX934" s="232">
        <f t="shared" si="247"/>
        <v>0</v>
      </c>
      <c r="AY934" s="232">
        <f t="shared" si="248"/>
        <v>0</v>
      </c>
      <c r="AZ934" s="232">
        <f t="shared" si="249"/>
        <v>0</v>
      </c>
    </row>
    <row r="935" spans="1:52">
      <c r="A935" s="23" t="str">
        <f>C935&amp;"x"&amp;TEXT(COUNTIF(C$5:C934,C935)+1,0)</f>
        <v>x1</v>
      </c>
      <c r="B935" s="24" t="str">
        <f>D935&amp;"x"&amp;TEXT(COUNTIF(D$5:D934,D935)+1,0)</f>
        <v>x1</v>
      </c>
      <c r="C935" s="25"/>
      <c r="D935" s="25"/>
      <c r="E935" s="130"/>
      <c r="F935" s="25"/>
      <c r="G935" s="188"/>
      <c r="H935" s="188"/>
      <c r="I935" s="188"/>
      <c r="J935" s="156"/>
      <c r="K935" s="130"/>
      <c r="L935" s="26"/>
      <c r="M935" s="281" t="str">
        <f t="shared" si="234"/>
        <v>0</v>
      </c>
      <c r="N935" s="26"/>
      <c r="O935" s="186" t="str">
        <f t="shared" si="235"/>
        <v>0</v>
      </c>
      <c r="P935" s="26"/>
      <c r="Q935" s="26"/>
      <c r="R935" s="270"/>
      <c r="S935" s="282" t="str">
        <f t="shared" si="236"/>
        <v/>
      </c>
      <c r="T935" s="153"/>
      <c r="U935" s="27"/>
      <c r="V935" s="27"/>
      <c r="W935" s="271"/>
      <c r="X935" s="27"/>
      <c r="Y935" s="279"/>
      <c r="Z935" s="275" t="str">
        <f t="shared" si="237"/>
        <v/>
      </c>
      <c r="AA935" s="276"/>
      <c r="AB935" s="276"/>
      <c r="AC935" s="276"/>
      <c r="AD935" s="276"/>
      <c r="AE935" s="276"/>
      <c r="AF935" s="277" t="str">
        <f t="shared" si="238"/>
        <v>NCX19J3</v>
      </c>
      <c r="AG935" s="277" t="str">
        <f t="shared" si="239"/>
        <v>NCX19J3</v>
      </c>
      <c r="AH935" s="277" t="str">
        <f t="shared" si="240"/>
        <v/>
      </c>
      <c r="AI935" s="277" t="str">
        <f t="shared" si="241"/>
        <v/>
      </c>
      <c r="AJ935" s="277" t="str">
        <f t="shared" si="242"/>
        <v/>
      </c>
      <c r="AK935" s="277" t="str">
        <f t="shared" si="243"/>
        <v/>
      </c>
      <c r="AL935" s="100"/>
      <c r="AT935" s="227" t="str">
        <f t="shared" si="244"/>
        <v/>
      </c>
      <c r="AU935" s="227" t="str">
        <f t="shared" si="245"/>
        <v/>
      </c>
      <c r="AW935" s="232">
        <f t="shared" si="246"/>
        <v>0</v>
      </c>
      <c r="AX935" s="232">
        <f t="shared" si="247"/>
        <v>0</v>
      </c>
      <c r="AY935" s="232">
        <f t="shared" si="248"/>
        <v>0</v>
      </c>
      <c r="AZ935" s="232">
        <f t="shared" si="249"/>
        <v>0</v>
      </c>
    </row>
    <row r="936" spans="1:52">
      <c r="A936" s="23" t="str">
        <f>C936&amp;"x"&amp;TEXT(COUNTIF(C$5:C935,C936)+1,0)</f>
        <v>x1</v>
      </c>
      <c r="B936" s="24" t="str">
        <f>D936&amp;"x"&amp;TEXT(COUNTIF(D$5:D935,D936)+1,0)</f>
        <v>x1</v>
      </c>
      <c r="C936" s="25"/>
      <c r="D936" s="25"/>
      <c r="E936" s="130"/>
      <c r="F936" s="25"/>
      <c r="G936" s="188"/>
      <c r="H936" s="188"/>
      <c r="I936" s="188"/>
      <c r="J936" s="156"/>
      <c r="K936" s="130"/>
      <c r="L936" s="26"/>
      <c r="M936" s="281" t="str">
        <f t="shared" si="234"/>
        <v>0</v>
      </c>
      <c r="N936" s="26"/>
      <c r="O936" s="186" t="str">
        <f t="shared" si="235"/>
        <v>0</v>
      </c>
      <c r="P936" s="26"/>
      <c r="Q936" s="26"/>
      <c r="R936" s="270"/>
      <c r="S936" s="282" t="str">
        <f t="shared" si="236"/>
        <v/>
      </c>
      <c r="T936" s="153"/>
      <c r="U936" s="27"/>
      <c r="V936" s="27"/>
      <c r="W936" s="271"/>
      <c r="X936" s="27"/>
      <c r="Y936" s="279"/>
      <c r="Z936" s="275" t="str">
        <f t="shared" si="237"/>
        <v/>
      </c>
      <c r="AA936" s="276"/>
      <c r="AB936" s="276"/>
      <c r="AC936" s="276"/>
      <c r="AD936" s="276"/>
      <c r="AE936" s="276"/>
      <c r="AF936" s="277" t="str">
        <f t="shared" si="238"/>
        <v>NCX19J3</v>
      </c>
      <c r="AG936" s="277" t="str">
        <f t="shared" si="239"/>
        <v>NCX19J3</v>
      </c>
      <c r="AH936" s="277" t="str">
        <f t="shared" si="240"/>
        <v/>
      </c>
      <c r="AI936" s="277" t="str">
        <f t="shared" si="241"/>
        <v/>
      </c>
      <c r="AJ936" s="277" t="str">
        <f t="shared" si="242"/>
        <v/>
      </c>
      <c r="AK936" s="277" t="str">
        <f t="shared" si="243"/>
        <v/>
      </c>
      <c r="AL936" s="100"/>
      <c r="AT936" s="227" t="str">
        <f t="shared" si="244"/>
        <v/>
      </c>
      <c r="AU936" s="227" t="str">
        <f t="shared" si="245"/>
        <v/>
      </c>
      <c r="AW936" s="232">
        <f t="shared" si="246"/>
        <v>0</v>
      </c>
      <c r="AX936" s="232">
        <f t="shared" si="247"/>
        <v>0</v>
      </c>
      <c r="AY936" s="232">
        <f t="shared" si="248"/>
        <v>0</v>
      </c>
      <c r="AZ936" s="232">
        <f t="shared" si="249"/>
        <v>0</v>
      </c>
    </row>
    <row r="937" spans="1:52">
      <c r="A937" s="23" t="str">
        <f>C937&amp;"x"&amp;TEXT(COUNTIF(C$5:C936,C937)+1,0)</f>
        <v>x1</v>
      </c>
      <c r="B937" s="24" t="str">
        <f>D937&amp;"x"&amp;TEXT(COUNTIF(D$5:D936,D937)+1,0)</f>
        <v>x1</v>
      </c>
      <c r="C937" s="25"/>
      <c r="D937" s="25"/>
      <c r="E937" s="130"/>
      <c r="F937" s="25"/>
      <c r="G937" s="188"/>
      <c r="H937" s="188"/>
      <c r="I937" s="188"/>
      <c r="J937" s="156"/>
      <c r="K937" s="130"/>
      <c r="L937" s="26"/>
      <c r="M937" s="281" t="str">
        <f t="shared" si="234"/>
        <v>0</v>
      </c>
      <c r="N937" s="26"/>
      <c r="O937" s="186" t="str">
        <f t="shared" si="235"/>
        <v>0</v>
      </c>
      <c r="P937" s="26"/>
      <c r="Q937" s="26"/>
      <c r="R937" s="270"/>
      <c r="S937" s="282" t="str">
        <f t="shared" si="236"/>
        <v/>
      </c>
      <c r="T937" s="153"/>
      <c r="U937" s="27"/>
      <c r="V937" s="27"/>
      <c r="W937" s="271"/>
      <c r="X937" s="27"/>
      <c r="Y937" s="279"/>
      <c r="Z937" s="275" t="str">
        <f t="shared" si="237"/>
        <v/>
      </c>
      <c r="AA937" s="276"/>
      <c r="AB937" s="276"/>
      <c r="AC937" s="276"/>
      <c r="AD937" s="276"/>
      <c r="AE937" s="276"/>
      <c r="AF937" s="277" t="str">
        <f t="shared" si="238"/>
        <v>NCX19J3</v>
      </c>
      <c r="AG937" s="277" t="str">
        <f t="shared" si="239"/>
        <v>NCX19J3</v>
      </c>
      <c r="AH937" s="277" t="str">
        <f t="shared" si="240"/>
        <v/>
      </c>
      <c r="AI937" s="277" t="str">
        <f t="shared" si="241"/>
        <v/>
      </c>
      <c r="AJ937" s="277" t="str">
        <f t="shared" si="242"/>
        <v/>
      </c>
      <c r="AK937" s="277" t="str">
        <f t="shared" si="243"/>
        <v/>
      </c>
      <c r="AL937" s="100"/>
      <c r="AT937" s="227" t="str">
        <f t="shared" si="244"/>
        <v/>
      </c>
      <c r="AU937" s="227" t="str">
        <f t="shared" si="245"/>
        <v/>
      </c>
      <c r="AW937" s="232">
        <f t="shared" si="246"/>
        <v>0</v>
      </c>
      <c r="AX937" s="232">
        <f t="shared" si="247"/>
        <v>0</v>
      </c>
      <c r="AY937" s="232">
        <f t="shared" si="248"/>
        <v>0</v>
      </c>
      <c r="AZ937" s="232">
        <f t="shared" si="249"/>
        <v>0</v>
      </c>
    </row>
    <row r="938" spans="1:52">
      <c r="A938" s="23" t="str">
        <f>C938&amp;"x"&amp;TEXT(COUNTIF(C$5:C937,C938)+1,0)</f>
        <v>x1</v>
      </c>
      <c r="B938" s="24" t="str">
        <f>D938&amp;"x"&amp;TEXT(COUNTIF(D$5:D937,D938)+1,0)</f>
        <v>x1</v>
      </c>
      <c r="C938" s="25"/>
      <c r="D938" s="25"/>
      <c r="E938" s="130"/>
      <c r="F938" s="25"/>
      <c r="G938" s="188"/>
      <c r="H938" s="188"/>
      <c r="I938" s="188"/>
      <c r="J938" s="156"/>
      <c r="K938" s="130"/>
      <c r="L938" s="26"/>
      <c r="M938" s="281" t="str">
        <f t="shared" si="234"/>
        <v>0</v>
      </c>
      <c r="N938" s="26"/>
      <c r="O938" s="186" t="str">
        <f t="shared" si="235"/>
        <v>0</v>
      </c>
      <c r="P938" s="26"/>
      <c r="Q938" s="26"/>
      <c r="R938" s="270"/>
      <c r="S938" s="282" t="str">
        <f t="shared" si="236"/>
        <v/>
      </c>
      <c r="T938" s="153"/>
      <c r="U938" s="27"/>
      <c r="V938" s="27"/>
      <c r="W938" s="271"/>
      <c r="X938" s="27"/>
      <c r="Y938" s="279"/>
      <c r="Z938" s="275" t="str">
        <f t="shared" si="237"/>
        <v/>
      </c>
      <c r="AA938" s="276"/>
      <c r="AB938" s="276"/>
      <c r="AC938" s="276"/>
      <c r="AD938" s="276"/>
      <c r="AE938" s="276"/>
      <c r="AF938" s="277" t="str">
        <f t="shared" si="238"/>
        <v>NCX19J3</v>
      </c>
      <c r="AG938" s="277" t="str">
        <f t="shared" si="239"/>
        <v>NCX19J3</v>
      </c>
      <c r="AH938" s="277" t="str">
        <f t="shared" si="240"/>
        <v/>
      </c>
      <c r="AI938" s="277" t="str">
        <f t="shared" si="241"/>
        <v/>
      </c>
      <c r="AJ938" s="277" t="str">
        <f t="shared" si="242"/>
        <v/>
      </c>
      <c r="AK938" s="277" t="str">
        <f t="shared" si="243"/>
        <v/>
      </c>
      <c r="AL938" s="100"/>
      <c r="AT938" s="227" t="str">
        <f t="shared" si="244"/>
        <v/>
      </c>
      <c r="AU938" s="227" t="str">
        <f t="shared" si="245"/>
        <v/>
      </c>
      <c r="AW938" s="232">
        <f t="shared" si="246"/>
        <v>0</v>
      </c>
      <c r="AX938" s="232">
        <f t="shared" si="247"/>
        <v>0</v>
      </c>
      <c r="AY938" s="232">
        <f t="shared" si="248"/>
        <v>0</v>
      </c>
      <c r="AZ938" s="232">
        <f t="shared" si="249"/>
        <v>0</v>
      </c>
    </row>
    <row r="939" spans="1:52">
      <c r="A939" s="23" t="str">
        <f>C939&amp;"x"&amp;TEXT(COUNTIF(C$5:C938,C939)+1,0)</f>
        <v>x1</v>
      </c>
      <c r="B939" s="24" t="str">
        <f>D939&amp;"x"&amp;TEXT(COUNTIF(D$5:D938,D939)+1,0)</f>
        <v>x1</v>
      </c>
      <c r="C939" s="25"/>
      <c r="D939" s="25"/>
      <c r="E939" s="130"/>
      <c r="F939" s="25"/>
      <c r="G939" s="188"/>
      <c r="H939" s="188"/>
      <c r="I939" s="188"/>
      <c r="J939" s="156"/>
      <c r="K939" s="130"/>
      <c r="L939" s="26"/>
      <c r="M939" s="281" t="str">
        <f t="shared" si="234"/>
        <v>0</v>
      </c>
      <c r="N939" s="26"/>
      <c r="O939" s="186" t="str">
        <f t="shared" si="235"/>
        <v>0</v>
      </c>
      <c r="P939" s="26"/>
      <c r="Q939" s="26"/>
      <c r="R939" s="270"/>
      <c r="S939" s="282" t="str">
        <f t="shared" si="236"/>
        <v/>
      </c>
      <c r="T939" s="153"/>
      <c r="U939" s="27"/>
      <c r="V939" s="27"/>
      <c r="W939" s="271"/>
      <c r="X939" s="27"/>
      <c r="Y939" s="279"/>
      <c r="Z939" s="275" t="str">
        <f t="shared" si="237"/>
        <v/>
      </c>
      <c r="AA939" s="276"/>
      <c r="AB939" s="276"/>
      <c r="AC939" s="276"/>
      <c r="AD939" s="276"/>
      <c r="AE939" s="276"/>
      <c r="AF939" s="277" t="str">
        <f t="shared" si="238"/>
        <v>NCX19J3</v>
      </c>
      <c r="AG939" s="277" t="str">
        <f t="shared" si="239"/>
        <v>NCX19J3</v>
      </c>
      <c r="AH939" s="277" t="str">
        <f t="shared" si="240"/>
        <v/>
      </c>
      <c r="AI939" s="277" t="str">
        <f t="shared" si="241"/>
        <v/>
      </c>
      <c r="AJ939" s="277" t="str">
        <f t="shared" si="242"/>
        <v/>
      </c>
      <c r="AK939" s="277" t="str">
        <f t="shared" si="243"/>
        <v/>
      </c>
      <c r="AL939" s="100"/>
      <c r="AT939" s="227" t="str">
        <f t="shared" si="244"/>
        <v/>
      </c>
      <c r="AU939" s="227" t="str">
        <f t="shared" si="245"/>
        <v/>
      </c>
      <c r="AW939" s="232">
        <f t="shared" si="246"/>
        <v>0</v>
      </c>
      <c r="AX939" s="232">
        <f t="shared" si="247"/>
        <v>0</v>
      </c>
      <c r="AY939" s="232">
        <f t="shared" si="248"/>
        <v>0</v>
      </c>
      <c r="AZ939" s="232">
        <f t="shared" si="249"/>
        <v>0</v>
      </c>
    </row>
    <row r="940" spans="1:52">
      <c r="A940" s="23" t="str">
        <f>C940&amp;"x"&amp;TEXT(COUNTIF(C$5:C939,C940)+1,0)</f>
        <v>x1</v>
      </c>
      <c r="B940" s="24" t="str">
        <f>D940&amp;"x"&amp;TEXT(COUNTIF(D$5:D939,D940)+1,0)</f>
        <v>x1</v>
      </c>
      <c r="C940" s="25"/>
      <c r="D940" s="25"/>
      <c r="E940" s="130"/>
      <c r="F940" s="25"/>
      <c r="G940" s="188"/>
      <c r="H940" s="188"/>
      <c r="I940" s="188"/>
      <c r="J940" s="156"/>
      <c r="K940" s="130"/>
      <c r="L940" s="26"/>
      <c r="M940" s="281" t="str">
        <f t="shared" si="234"/>
        <v>0</v>
      </c>
      <c r="N940" s="26"/>
      <c r="O940" s="186" t="str">
        <f t="shared" si="235"/>
        <v>0</v>
      </c>
      <c r="P940" s="26"/>
      <c r="Q940" s="26"/>
      <c r="R940" s="270"/>
      <c r="S940" s="282" t="str">
        <f t="shared" si="236"/>
        <v/>
      </c>
      <c r="T940" s="153"/>
      <c r="U940" s="27"/>
      <c r="V940" s="27"/>
      <c r="W940" s="271"/>
      <c r="X940" s="27"/>
      <c r="Y940" s="279"/>
      <c r="Z940" s="275" t="str">
        <f t="shared" si="237"/>
        <v/>
      </c>
      <c r="AA940" s="276"/>
      <c r="AB940" s="276"/>
      <c r="AC940" s="276"/>
      <c r="AD940" s="276"/>
      <c r="AE940" s="276"/>
      <c r="AF940" s="277" t="str">
        <f t="shared" si="238"/>
        <v>NCX19J3</v>
      </c>
      <c r="AG940" s="277" t="str">
        <f t="shared" si="239"/>
        <v>NCX19J3</v>
      </c>
      <c r="AH940" s="277" t="str">
        <f t="shared" si="240"/>
        <v/>
      </c>
      <c r="AI940" s="277" t="str">
        <f t="shared" si="241"/>
        <v/>
      </c>
      <c r="AJ940" s="277" t="str">
        <f t="shared" si="242"/>
        <v/>
      </c>
      <c r="AK940" s="277" t="str">
        <f t="shared" si="243"/>
        <v/>
      </c>
      <c r="AL940" s="100"/>
      <c r="AT940" s="227" t="str">
        <f t="shared" si="244"/>
        <v/>
      </c>
      <c r="AU940" s="227" t="str">
        <f t="shared" si="245"/>
        <v/>
      </c>
      <c r="AW940" s="232">
        <f t="shared" si="246"/>
        <v>0</v>
      </c>
      <c r="AX940" s="232">
        <f t="shared" si="247"/>
        <v>0</v>
      </c>
      <c r="AY940" s="232">
        <f t="shared" si="248"/>
        <v>0</v>
      </c>
      <c r="AZ940" s="232">
        <f t="shared" si="249"/>
        <v>0</v>
      </c>
    </row>
    <row r="941" spans="1:52">
      <c r="A941" s="23" t="str">
        <f>C941&amp;"x"&amp;TEXT(COUNTIF(C$5:C940,C941)+1,0)</f>
        <v>x1</v>
      </c>
      <c r="B941" s="24" t="str">
        <f>D941&amp;"x"&amp;TEXT(COUNTIF(D$5:D940,D941)+1,0)</f>
        <v>x1</v>
      </c>
      <c r="C941" s="25"/>
      <c r="D941" s="25"/>
      <c r="E941" s="130"/>
      <c r="F941" s="25"/>
      <c r="G941" s="188"/>
      <c r="H941" s="188"/>
      <c r="I941" s="188"/>
      <c r="J941" s="156"/>
      <c r="K941" s="130"/>
      <c r="L941" s="26"/>
      <c r="M941" s="281" t="str">
        <f t="shared" si="234"/>
        <v>0</v>
      </c>
      <c r="N941" s="26"/>
      <c r="O941" s="186" t="str">
        <f t="shared" si="235"/>
        <v>0</v>
      </c>
      <c r="P941" s="26"/>
      <c r="Q941" s="26"/>
      <c r="R941" s="270"/>
      <c r="S941" s="282" t="str">
        <f t="shared" si="236"/>
        <v/>
      </c>
      <c r="T941" s="153"/>
      <c r="U941" s="27"/>
      <c r="V941" s="27"/>
      <c r="W941" s="271"/>
      <c r="X941" s="27"/>
      <c r="Y941" s="279"/>
      <c r="Z941" s="275" t="str">
        <f t="shared" si="237"/>
        <v/>
      </c>
      <c r="AA941" s="276"/>
      <c r="AB941" s="276"/>
      <c r="AC941" s="276"/>
      <c r="AD941" s="276"/>
      <c r="AE941" s="276"/>
      <c r="AF941" s="277" t="str">
        <f t="shared" si="238"/>
        <v>NCX19J3</v>
      </c>
      <c r="AG941" s="277" t="str">
        <f t="shared" si="239"/>
        <v>NCX19J3</v>
      </c>
      <c r="AH941" s="277" t="str">
        <f t="shared" si="240"/>
        <v/>
      </c>
      <c r="AI941" s="277" t="str">
        <f t="shared" si="241"/>
        <v/>
      </c>
      <c r="AJ941" s="277" t="str">
        <f t="shared" si="242"/>
        <v/>
      </c>
      <c r="AK941" s="277" t="str">
        <f t="shared" si="243"/>
        <v/>
      </c>
      <c r="AL941" s="100"/>
      <c r="AT941" s="227" t="str">
        <f t="shared" si="244"/>
        <v/>
      </c>
      <c r="AU941" s="227" t="str">
        <f t="shared" si="245"/>
        <v/>
      </c>
      <c r="AW941" s="232">
        <f t="shared" si="246"/>
        <v>0</v>
      </c>
      <c r="AX941" s="232">
        <f t="shared" si="247"/>
        <v>0</v>
      </c>
      <c r="AY941" s="232">
        <f t="shared" si="248"/>
        <v>0</v>
      </c>
      <c r="AZ941" s="232">
        <f t="shared" si="249"/>
        <v>0</v>
      </c>
    </row>
    <row r="942" spans="1:52">
      <c r="A942" s="23" t="str">
        <f>C942&amp;"x"&amp;TEXT(COUNTIF(C$5:C941,C942)+1,0)</f>
        <v>x1</v>
      </c>
      <c r="B942" s="24" t="str">
        <f>D942&amp;"x"&amp;TEXT(COUNTIF(D$5:D941,D942)+1,0)</f>
        <v>x1</v>
      </c>
      <c r="C942" s="25"/>
      <c r="D942" s="25"/>
      <c r="E942" s="130"/>
      <c r="F942" s="25"/>
      <c r="G942" s="188"/>
      <c r="H942" s="188"/>
      <c r="I942" s="188"/>
      <c r="J942" s="156"/>
      <c r="K942" s="130"/>
      <c r="L942" s="26"/>
      <c r="M942" s="281" t="str">
        <f t="shared" si="234"/>
        <v>0</v>
      </c>
      <c r="N942" s="26"/>
      <c r="O942" s="186" t="str">
        <f t="shared" si="235"/>
        <v>0</v>
      </c>
      <c r="P942" s="26"/>
      <c r="Q942" s="26"/>
      <c r="R942" s="270"/>
      <c r="S942" s="282" t="str">
        <f t="shared" si="236"/>
        <v/>
      </c>
      <c r="T942" s="153"/>
      <c r="U942" s="27"/>
      <c r="V942" s="27"/>
      <c r="W942" s="271"/>
      <c r="X942" s="27"/>
      <c r="Y942" s="279"/>
      <c r="Z942" s="275" t="str">
        <f t="shared" si="237"/>
        <v/>
      </c>
      <c r="AA942" s="276"/>
      <c r="AB942" s="276"/>
      <c r="AC942" s="276"/>
      <c r="AD942" s="276"/>
      <c r="AE942" s="276"/>
      <c r="AF942" s="277" t="str">
        <f t="shared" si="238"/>
        <v>NCX19J3</v>
      </c>
      <c r="AG942" s="277" t="str">
        <f t="shared" si="239"/>
        <v>NCX19J3</v>
      </c>
      <c r="AH942" s="277" t="str">
        <f t="shared" si="240"/>
        <v/>
      </c>
      <c r="AI942" s="277" t="str">
        <f t="shared" si="241"/>
        <v/>
      </c>
      <c r="AJ942" s="277" t="str">
        <f t="shared" si="242"/>
        <v/>
      </c>
      <c r="AK942" s="277" t="str">
        <f t="shared" si="243"/>
        <v/>
      </c>
      <c r="AL942" s="100"/>
      <c r="AT942" s="227" t="str">
        <f t="shared" si="244"/>
        <v/>
      </c>
      <c r="AU942" s="227" t="str">
        <f t="shared" si="245"/>
        <v/>
      </c>
      <c r="AW942" s="232">
        <f t="shared" si="246"/>
        <v>0</v>
      </c>
      <c r="AX942" s="232">
        <f t="shared" si="247"/>
        <v>0</v>
      </c>
      <c r="AY942" s="232">
        <f t="shared" si="248"/>
        <v>0</v>
      </c>
      <c r="AZ942" s="232">
        <f t="shared" si="249"/>
        <v>0</v>
      </c>
    </row>
    <row r="943" spans="1:52">
      <c r="A943" s="23" t="str">
        <f>C943&amp;"x"&amp;TEXT(COUNTIF(C$5:C942,C943)+1,0)</f>
        <v>x1</v>
      </c>
      <c r="B943" s="24" t="str">
        <f>D943&amp;"x"&amp;TEXT(COUNTIF(D$5:D942,D943)+1,0)</f>
        <v>x1</v>
      </c>
      <c r="C943" s="25"/>
      <c r="D943" s="25"/>
      <c r="E943" s="130"/>
      <c r="F943" s="25"/>
      <c r="G943" s="188"/>
      <c r="H943" s="188"/>
      <c r="I943" s="188"/>
      <c r="J943" s="156"/>
      <c r="K943" s="130"/>
      <c r="L943" s="26"/>
      <c r="M943" s="281" t="str">
        <f t="shared" si="234"/>
        <v>0</v>
      </c>
      <c r="N943" s="26"/>
      <c r="O943" s="186" t="str">
        <f t="shared" si="235"/>
        <v>0</v>
      </c>
      <c r="P943" s="26"/>
      <c r="Q943" s="26"/>
      <c r="R943" s="270"/>
      <c r="S943" s="282" t="str">
        <f t="shared" si="236"/>
        <v/>
      </c>
      <c r="T943" s="153"/>
      <c r="U943" s="27"/>
      <c r="V943" s="27"/>
      <c r="W943" s="271"/>
      <c r="X943" s="27"/>
      <c r="Y943" s="279"/>
      <c r="Z943" s="275" t="str">
        <f t="shared" si="237"/>
        <v/>
      </c>
      <c r="AA943" s="276"/>
      <c r="AB943" s="276"/>
      <c r="AC943" s="276"/>
      <c r="AD943" s="276"/>
      <c r="AE943" s="276"/>
      <c r="AF943" s="277" t="str">
        <f t="shared" si="238"/>
        <v>NCX19J3</v>
      </c>
      <c r="AG943" s="277" t="str">
        <f t="shared" si="239"/>
        <v>NCX19J3</v>
      </c>
      <c r="AH943" s="277" t="str">
        <f t="shared" si="240"/>
        <v/>
      </c>
      <c r="AI943" s="277" t="str">
        <f t="shared" si="241"/>
        <v/>
      </c>
      <c r="AJ943" s="277" t="str">
        <f t="shared" si="242"/>
        <v/>
      </c>
      <c r="AK943" s="277" t="str">
        <f t="shared" si="243"/>
        <v/>
      </c>
      <c r="AL943" s="100"/>
      <c r="AT943" s="227" t="str">
        <f t="shared" si="244"/>
        <v/>
      </c>
      <c r="AU943" s="227" t="str">
        <f t="shared" si="245"/>
        <v/>
      </c>
      <c r="AW943" s="232">
        <f t="shared" si="246"/>
        <v>0</v>
      </c>
      <c r="AX943" s="232">
        <f t="shared" si="247"/>
        <v>0</v>
      </c>
      <c r="AY943" s="232">
        <f t="shared" si="248"/>
        <v>0</v>
      </c>
      <c r="AZ943" s="232">
        <f t="shared" si="249"/>
        <v>0</v>
      </c>
    </row>
    <row r="944" spans="1:52">
      <c r="A944" s="23" t="str">
        <f>C944&amp;"x"&amp;TEXT(COUNTIF(C$5:C943,C944)+1,0)</f>
        <v>x1</v>
      </c>
      <c r="B944" s="24" t="str">
        <f>D944&amp;"x"&amp;TEXT(COUNTIF(D$5:D943,D944)+1,0)</f>
        <v>x1</v>
      </c>
      <c r="C944" s="25"/>
      <c r="D944" s="25"/>
      <c r="E944" s="130"/>
      <c r="F944" s="25"/>
      <c r="G944" s="188"/>
      <c r="H944" s="188"/>
      <c r="I944" s="188"/>
      <c r="J944" s="156"/>
      <c r="K944" s="130"/>
      <c r="L944" s="26"/>
      <c r="M944" s="281" t="str">
        <f t="shared" si="234"/>
        <v>0</v>
      </c>
      <c r="N944" s="26"/>
      <c r="O944" s="186" t="str">
        <f t="shared" si="235"/>
        <v>0</v>
      </c>
      <c r="P944" s="26"/>
      <c r="Q944" s="26"/>
      <c r="R944" s="270"/>
      <c r="S944" s="282" t="str">
        <f t="shared" si="236"/>
        <v/>
      </c>
      <c r="T944" s="153"/>
      <c r="U944" s="27"/>
      <c r="V944" s="27"/>
      <c r="W944" s="271"/>
      <c r="X944" s="27"/>
      <c r="Y944" s="279"/>
      <c r="Z944" s="275" t="str">
        <f t="shared" si="237"/>
        <v/>
      </c>
      <c r="AA944" s="276"/>
      <c r="AB944" s="276"/>
      <c r="AC944" s="276"/>
      <c r="AD944" s="276"/>
      <c r="AE944" s="276"/>
      <c r="AF944" s="277" t="str">
        <f t="shared" si="238"/>
        <v>NCX19J3</v>
      </c>
      <c r="AG944" s="277" t="str">
        <f t="shared" si="239"/>
        <v>NCX19J3</v>
      </c>
      <c r="AH944" s="277" t="str">
        <f t="shared" si="240"/>
        <v/>
      </c>
      <c r="AI944" s="277" t="str">
        <f t="shared" si="241"/>
        <v/>
      </c>
      <c r="AJ944" s="277" t="str">
        <f t="shared" si="242"/>
        <v/>
      </c>
      <c r="AK944" s="277" t="str">
        <f t="shared" si="243"/>
        <v/>
      </c>
      <c r="AL944" s="100"/>
      <c r="AT944" s="227" t="str">
        <f t="shared" si="244"/>
        <v/>
      </c>
      <c r="AU944" s="227" t="str">
        <f t="shared" si="245"/>
        <v/>
      </c>
      <c r="AW944" s="232">
        <f t="shared" si="246"/>
        <v>0</v>
      </c>
      <c r="AX944" s="232">
        <f t="shared" si="247"/>
        <v>0</v>
      </c>
      <c r="AY944" s="232">
        <f t="shared" si="248"/>
        <v>0</v>
      </c>
      <c r="AZ944" s="232">
        <f t="shared" si="249"/>
        <v>0</v>
      </c>
    </row>
    <row r="945" spans="1:52">
      <c r="A945" s="23" t="str">
        <f>C945&amp;"x"&amp;TEXT(COUNTIF(C$5:C944,C945)+1,0)</f>
        <v>x1</v>
      </c>
      <c r="B945" s="24" t="str">
        <f>D945&amp;"x"&amp;TEXT(COUNTIF(D$5:D944,D945)+1,0)</f>
        <v>x1</v>
      </c>
      <c r="C945" s="25"/>
      <c r="D945" s="25"/>
      <c r="E945" s="130"/>
      <c r="F945" s="25"/>
      <c r="G945" s="188"/>
      <c r="H945" s="188"/>
      <c r="I945" s="188"/>
      <c r="J945" s="156"/>
      <c r="K945" s="130"/>
      <c r="L945" s="26"/>
      <c r="M945" s="281" t="str">
        <f t="shared" si="234"/>
        <v>0</v>
      </c>
      <c r="N945" s="26"/>
      <c r="O945" s="186" t="str">
        <f t="shared" si="235"/>
        <v>0</v>
      </c>
      <c r="P945" s="26"/>
      <c r="Q945" s="26"/>
      <c r="R945" s="270"/>
      <c r="S945" s="282" t="str">
        <f t="shared" si="236"/>
        <v/>
      </c>
      <c r="T945" s="153"/>
      <c r="U945" s="27"/>
      <c r="V945" s="27"/>
      <c r="W945" s="271"/>
      <c r="X945" s="27"/>
      <c r="Y945" s="279"/>
      <c r="Z945" s="275" t="str">
        <f t="shared" si="237"/>
        <v/>
      </c>
      <c r="AA945" s="276"/>
      <c r="AB945" s="276"/>
      <c r="AC945" s="276"/>
      <c r="AD945" s="276"/>
      <c r="AE945" s="276"/>
      <c r="AF945" s="277" t="str">
        <f t="shared" si="238"/>
        <v>NCX19J3</v>
      </c>
      <c r="AG945" s="277" t="str">
        <f t="shared" si="239"/>
        <v>NCX19J3</v>
      </c>
      <c r="AH945" s="277" t="str">
        <f t="shared" si="240"/>
        <v/>
      </c>
      <c r="AI945" s="277" t="str">
        <f t="shared" si="241"/>
        <v/>
      </c>
      <c r="AJ945" s="277" t="str">
        <f t="shared" si="242"/>
        <v/>
      </c>
      <c r="AK945" s="277" t="str">
        <f t="shared" si="243"/>
        <v/>
      </c>
      <c r="AL945" s="100"/>
      <c r="AT945" s="227" t="str">
        <f t="shared" si="244"/>
        <v/>
      </c>
      <c r="AU945" s="227" t="str">
        <f t="shared" si="245"/>
        <v/>
      </c>
      <c r="AW945" s="232">
        <f t="shared" si="246"/>
        <v>0</v>
      </c>
      <c r="AX945" s="232">
        <f t="shared" si="247"/>
        <v>0</v>
      </c>
      <c r="AY945" s="232">
        <f t="shared" si="248"/>
        <v>0</v>
      </c>
      <c r="AZ945" s="232">
        <f t="shared" si="249"/>
        <v>0</v>
      </c>
    </row>
    <row r="946" spans="1:52">
      <c r="A946" s="23" t="str">
        <f>C946&amp;"x"&amp;TEXT(COUNTIF(C$5:C945,C946)+1,0)</f>
        <v>x1</v>
      </c>
      <c r="B946" s="24" t="str">
        <f>D946&amp;"x"&amp;TEXT(COUNTIF(D$5:D945,D946)+1,0)</f>
        <v>x1</v>
      </c>
      <c r="C946" s="25"/>
      <c r="D946" s="25"/>
      <c r="E946" s="130"/>
      <c r="F946" s="25"/>
      <c r="G946" s="188"/>
      <c r="H946" s="188"/>
      <c r="I946" s="188"/>
      <c r="J946" s="156"/>
      <c r="K946" s="130"/>
      <c r="L946" s="26"/>
      <c r="M946" s="281" t="str">
        <f t="shared" si="234"/>
        <v>0</v>
      </c>
      <c r="N946" s="26"/>
      <c r="O946" s="186" t="str">
        <f t="shared" si="235"/>
        <v>0</v>
      </c>
      <c r="P946" s="26"/>
      <c r="Q946" s="26"/>
      <c r="R946" s="270"/>
      <c r="S946" s="282" t="str">
        <f t="shared" si="236"/>
        <v/>
      </c>
      <c r="T946" s="153"/>
      <c r="U946" s="27"/>
      <c r="V946" s="27"/>
      <c r="W946" s="271"/>
      <c r="X946" s="27"/>
      <c r="Y946" s="279"/>
      <c r="Z946" s="275" t="str">
        <f t="shared" si="237"/>
        <v/>
      </c>
      <c r="AA946" s="276"/>
      <c r="AB946" s="276"/>
      <c r="AC946" s="276"/>
      <c r="AD946" s="276"/>
      <c r="AE946" s="276"/>
      <c r="AF946" s="277" t="str">
        <f t="shared" si="238"/>
        <v>NCX19J3</v>
      </c>
      <c r="AG946" s="277" t="str">
        <f t="shared" si="239"/>
        <v>NCX19J3</v>
      </c>
      <c r="AH946" s="277" t="str">
        <f t="shared" si="240"/>
        <v/>
      </c>
      <c r="AI946" s="277" t="str">
        <f t="shared" si="241"/>
        <v/>
      </c>
      <c r="AJ946" s="277" t="str">
        <f t="shared" si="242"/>
        <v/>
      </c>
      <c r="AK946" s="277" t="str">
        <f t="shared" si="243"/>
        <v/>
      </c>
      <c r="AL946" s="100"/>
      <c r="AT946" s="227" t="str">
        <f t="shared" si="244"/>
        <v/>
      </c>
      <c r="AU946" s="227" t="str">
        <f t="shared" si="245"/>
        <v/>
      </c>
      <c r="AW946" s="232">
        <f t="shared" si="246"/>
        <v>0</v>
      </c>
      <c r="AX946" s="232">
        <f t="shared" si="247"/>
        <v>0</v>
      </c>
      <c r="AY946" s="232">
        <f t="shared" si="248"/>
        <v>0</v>
      </c>
      <c r="AZ946" s="232">
        <f t="shared" si="249"/>
        <v>0</v>
      </c>
    </row>
    <row r="947" spans="1:52">
      <c r="A947" s="23" t="str">
        <f>C947&amp;"x"&amp;TEXT(COUNTIF(C$5:C946,C947)+1,0)</f>
        <v>x1</v>
      </c>
      <c r="B947" s="24" t="str">
        <f>D947&amp;"x"&amp;TEXT(COUNTIF(D$5:D946,D947)+1,0)</f>
        <v>x1</v>
      </c>
      <c r="C947" s="25"/>
      <c r="D947" s="25"/>
      <c r="E947" s="130"/>
      <c r="F947" s="25"/>
      <c r="G947" s="188"/>
      <c r="H947" s="188"/>
      <c r="I947" s="188"/>
      <c r="J947" s="156"/>
      <c r="K947" s="130"/>
      <c r="L947" s="26"/>
      <c r="M947" s="281" t="str">
        <f t="shared" si="234"/>
        <v>0</v>
      </c>
      <c r="N947" s="26"/>
      <c r="O947" s="186" t="str">
        <f t="shared" si="235"/>
        <v>0</v>
      </c>
      <c r="P947" s="26"/>
      <c r="Q947" s="26"/>
      <c r="R947" s="270"/>
      <c r="S947" s="282" t="str">
        <f t="shared" si="236"/>
        <v/>
      </c>
      <c r="T947" s="153"/>
      <c r="U947" s="27"/>
      <c r="V947" s="27"/>
      <c r="W947" s="271"/>
      <c r="X947" s="27"/>
      <c r="Y947" s="279"/>
      <c r="Z947" s="275" t="str">
        <f t="shared" si="237"/>
        <v/>
      </c>
      <c r="AA947" s="276"/>
      <c r="AB947" s="276"/>
      <c r="AC947" s="276"/>
      <c r="AD947" s="276"/>
      <c r="AE947" s="276"/>
      <c r="AF947" s="277" t="str">
        <f t="shared" si="238"/>
        <v>NCX19J3</v>
      </c>
      <c r="AG947" s="277" t="str">
        <f t="shared" si="239"/>
        <v>NCX19J3</v>
      </c>
      <c r="AH947" s="277" t="str">
        <f t="shared" si="240"/>
        <v/>
      </c>
      <c r="AI947" s="277" t="str">
        <f t="shared" si="241"/>
        <v/>
      </c>
      <c r="AJ947" s="277" t="str">
        <f t="shared" si="242"/>
        <v/>
      </c>
      <c r="AK947" s="277" t="str">
        <f t="shared" si="243"/>
        <v/>
      </c>
      <c r="AL947" s="100"/>
      <c r="AT947" s="227" t="str">
        <f t="shared" si="244"/>
        <v/>
      </c>
      <c r="AU947" s="227" t="str">
        <f t="shared" si="245"/>
        <v/>
      </c>
      <c r="AW947" s="232">
        <f t="shared" si="246"/>
        <v>0</v>
      </c>
      <c r="AX947" s="232">
        <f t="shared" si="247"/>
        <v>0</v>
      </c>
      <c r="AY947" s="232">
        <f t="shared" si="248"/>
        <v>0</v>
      </c>
      <c r="AZ947" s="232">
        <f t="shared" si="249"/>
        <v>0</v>
      </c>
    </row>
    <row r="948" spans="1:52">
      <c r="A948" s="23" t="str">
        <f>C948&amp;"x"&amp;TEXT(COUNTIF(C$5:C947,C948)+1,0)</f>
        <v>x1</v>
      </c>
      <c r="B948" s="24" t="str">
        <f>D948&amp;"x"&amp;TEXT(COUNTIF(D$5:D947,D948)+1,0)</f>
        <v>x1</v>
      </c>
      <c r="C948" s="25"/>
      <c r="D948" s="25"/>
      <c r="E948" s="130"/>
      <c r="F948" s="25"/>
      <c r="G948" s="188"/>
      <c r="H948" s="188"/>
      <c r="I948" s="188"/>
      <c r="J948" s="156"/>
      <c r="K948" s="130"/>
      <c r="L948" s="26"/>
      <c r="M948" s="281" t="str">
        <f t="shared" si="234"/>
        <v>0</v>
      </c>
      <c r="N948" s="26"/>
      <c r="O948" s="186" t="str">
        <f t="shared" si="235"/>
        <v>0</v>
      </c>
      <c r="P948" s="26"/>
      <c r="Q948" s="26"/>
      <c r="R948" s="270"/>
      <c r="S948" s="282" t="str">
        <f t="shared" si="236"/>
        <v/>
      </c>
      <c r="T948" s="153"/>
      <c r="U948" s="27"/>
      <c r="V948" s="27"/>
      <c r="W948" s="271"/>
      <c r="X948" s="27"/>
      <c r="Y948" s="279"/>
      <c r="Z948" s="275" t="str">
        <f t="shared" si="237"/>
        <v/>
      </c>
      <c r="AA948" s="276"/>
      <c r="AB948" s="276"/>
      <c r="AC948" s="276"/>
      <c r="AD948" s="276"/>
      <c r="AE948" s="276"/>
      <c r="AF948" s="277" t="str">
        <f t="shared" si="238"/>
        <v>NCX19J3</v>
      </c>
      <c r="AG948" s="277" t="str">
        <f t="shared" si="239"/>
        <v>NCX19J3</v>
      </c>
      <c r="AH948" s="277" t="str">
        <f t="shared" si="240"/>
        <v/>
      </c>
      <c r="AI948" s="277" t="str">
        <f t="shared" si="241"/>
        <v/>
      </c>
      <c r="AJ948" s="277" t="str">
        <f t="shared" si="242"/>
        <v/>
      </c>
      <c r="AK948" s="277" t="str">
        <f t="shared" si="243"/>
        <v/>
      </c>
      <c r="AL948" s="100"/>
      <c r="AT948" s="227" t="str">
        <f t="shared" si="244"/>
        <v/>
      </c>
      <c r="AU948" s="227" t="str">
        <f t="shared" si="245"/>
        <v/>
      </c>
      <c r="AW948" s="232">
        <f t="shared" si="246"/>
        <v>0</v>
      </c>
      <c r="AX948" s="232">
        <f t="shared" si="247"/>
        <v>0</v>
      </c>
      <c r="AY948" s="232">
        <f t="shared" si="248"/>
        <v>0</v>
      </c>
      <c r="AZ948" s="232">
        <f t="shared" si="249"/>
        <v>0</v>
      </c>
    </row>
    <row r="949" spans="1:52">
      <c r="A949" s="23" t="str">
        <f>C949&amp;"x"&amp;TEXT(COUNTIF(C$5:C948,C949)+1,0)</f>
        <v>x1</v>
      </c>
      <c r="B949" s="24" t="str">
        <f>D949&amp;"x"&amp;TEXT(COUNTIF(D$5:D948,D949)+1,0)</f>
        <v>x1</v>
      </c>
      <c r="C949" s="25"/>
      <c r="D949" s="25"/>
      <c r="E949" s="130"/>
      <c r="F949" s="25"/>
      <c r="G949" s="188"/>
      <c r="H949" s="188"/>
      <c r="I949" s="188"/>
      <c r="J949" s="156"/>
      <c r="K949" s="130"/>
      <c r="L949" s="26"/>
      <c r="M949" s="281" t="str">
        <f t="shared" si="234"/>
        <v>0</v>
      </c>
      <c r="N949" s="26"/>
      <c r="O949" s="186" t="str">
        <f t="shared" si="235"/>
        <v>0</v>
      </c>
      <c r="P949" s="26"/>
      <c r="Q949" s="26"/>
      <c r="R949" s="270"/>
      <c r="S949" s="282" t="str">
        <f t="shared" si="236"/>
        <v/>
      </c>
      <c r="T949" s="153"/>
      <c r="U949" s="27"/>
      <c r="V949" s="27"/>
      <c r="W949" s="271"/>
      <c r="X949" s="27"/>
      <c r="Y949" s="279"/>
      <c r="Z949" s="275" t="str">
        <f t="shared" si="237"/>
        <v/>
      </c>
      <c r="AA949" s="276"/>
      <c r="AB949" s="276"/>
      <c r="AC949" s="276"/>
      <c r="AD949" s="276"/>
      <c r="AE949" s="276"/>
      <c r="AF949" s="277" t="str">
        <f t="shared" si="238"/>
        <v>NCX19J3</v>
      </c>
      <c r="AG949" s="277" t="str">
        <f t="shared" si="239"/>
        <v>NCX19J3</v>
      </c>
      <c r="AH949" s="277" t="str">
        <f t="shared" si="240"/>
        <v/>
      </c>
      <c r="AI949" s="277" t="str">
        <f t="shared" si="241"/>
        <v/>
      </c>
      <c r="AJ949" s="277" t="str">
        <f t="shared" si="242"/>
        <v/>
      </c>
      <c r="AK949" s="277" t="str">
        <f t="shared" si="243"/>
        <v/>
      </c>
      <c r="AL949" s="100"/>
      <c r="AT949" s="227" t="str">
        <f t="shared" si="244"/>
        <v/>
      </c>
      <c r="AU949" s="227" t="str">
        <f t="shared" si="245"/>
        <v/>
      </c>
      <c r="AW949" s="232">
        <f t="shared" si="246"/>
        <v>0</v>
      </c>
      <c r="AX949" s="232">
        <f t="shared" si="247"/>
        <v>0</v>
      </c>
      <c r="AY949" s="232">
        <f t="shared" si="248"/>
        <v>0</v>
      </c>
      <c r="AZ949" s="232">
        <f t="shared" si="249"/>
        <v>0</v>
      </c>
    </row>
    <row r="950" spans="1:52">
      <c r="A950" s="23" t="str">
        <f>C950&amp;"x"&amp;TEXT(COUNTIF(C$5:C949,C950)+1,0)</f>
        <v>x1</v>
      </c>
      <c r="B950" s="24" t="str">
        <f>D950&amp;"x"&amp;TEXT(COUNTIF(D$5:D949,D950)+1,0)</f>
        <v>x1</v>
      </c>
      <c r="C950" s="25"/>
      <c r="D950" s="25"/>
      <c r="E950" s="130"/>
      <c r="F950" s="25"/>
      <c r="G950" s="188"/>
      <c r="H950" s="188"/>
      <c r="I950" s="188"/>
      <c r="J950" s="156"/>
      <c r="K950" s="130"/>
      <c r="L950" s="26"/>
      <c r="M950" s="281" t="str">
        <f t="shared" si="234"/>
        <v>0</v>
      </c>
      <c r="N950" s="26"/>
      <c r="O950" s="186" t="str">
        <f t="shared" si="235"/>
        <v>0</v>
      </c>
      <c r="P950" s="26"/>
      <c r="Q950" s="26"/>
      <c r="R950" s="270"/>
      <c r="S950" s="282" t="str">
        <f t="shared" si="236"/>
        <v/>
      </c>
      <c r="T950" s="153"/>
      <c r="U950" s="27"/>
      <c r="V950" s="27"/>
      <c r="W950" s="271"/>
      <c r="X950" s="27"/>
      <c r="Y950" s="279"/>
      <c r="Z950" s="275" t="str">
        <f t="shared" si="237"/>
        <v/>
      </c>
      <c r="AA950" s="276"/>
      <c r="AB950" s="276"/>
      <c r="AC950" s="276"/>
      <c r="AD950" s="276"/>
      <c r="AE950" s="276"/>
      <c r="AF950" s="277" t="str">
        <f t="shared" si="238"/>
        <v>NCX19J3</v>
      </c>
      <c r="AG950" s="277" t="str">
        <f t="shared" si="239"/>
        <v>NCX19J3</v>
      </c>
      <c r="AH950" s="277" t="str">
        <f t="shared" si="240"/>
        <v/>
      </c>
      <c r="AI950" s="277" t="str">
        <f t="shared" si="241"/>
        <v/>
      </c>
      <c r="AJ950" s="277" t="str">
        <f t="shared" si="242"/>
        <v/>
      </c>
      <c r="AK950" s="277" t="str">
        <f t="shared" si="243"/>
        <v/>
      </c>
      <c r="AL950" s="100"/>
      <c r="AT950" s="227" t="str">
        <f t="shared" si="244"/>
        <v/>
      </c>
      <c r="AU950" s="227" t="str">
        <f t="shared" si="245"/>
        <v/>
      </c>
      <c r="AW950" s="232">
        <f t="shared" si="246"/>
        <v>0</v>
      </c>
      <c r="AX950" s="232">
        <f t="shared" si="247"/>
        <v>0</v>
      </c>
      <c r="AY950" s="232">
        <f t="shared" si="248"/>
        <v>0</v>
      </c>
      <c r="AZ950" s="232">
        <f t="shared" si="249"/>
        <v>0</v>
      </c>
    </row>
    <row r="951" spans="1:52">
      <c r="A951" s="23" t="str">
        <f>C951&amp;"x"&amp;TEXT(COUNTIF(C$5:C950,C951)+1,0)</f>
        <v>x1</v>
      </c>
      <c r="B951" s="24" t="str">
        <f>D951&amp;"x"&amp;TEXT(COUNTIF(D$5:D950,D951)+1,0)</f>
        <v>x1</v>
      </c>
      <c r="C951" s="25"/>
      <c r="D951" s="25"/>
      <c r="E951" s="130"/>
      <c r="F951" s="25"/>
      <c r="G951" s="188"/>
      <c r="H951" s="188"/>
      <c r="I951" s="188"/>
      <c r="J951" s="156"/>
      <c r="K951" s="130"/>
      <c r="L951" s="26"/>
      <c r="M951" s="281" t="str">
        <f t="shared" si="234"/>
        <v>0</v>
      </c>
      <c r="N951" s="26"/>
      <c r="O951" s="186" t="str">
        <f t="shared" si="235"/>
        <v>0</v>
      </c>
      <c r="P951" s="26"/>
      <c r="Q951" s="26"/>
      <c r="R951" s="270"/>
      <c r="S951" s="282" t="str">
        <f t="shared" si="236"/>
        <v/>
      </c>
      <c r="T951" s="153"/>
      <c r="U951" s="27"/>
      <c r="V951" s="27"/>
      <c r="W951" s="271"/>
      <c r="X951" s="27"/>
      <c r="Y951" s="279"/>
      <c r="Z951" s="275" t="str">
        <f t="shared" si="237"/>
        <v/>
      </c>
      <c r="AA951" s="276"/>
      <c r="AB951" s="276"/>
      <c r="AC951" s="276"/>
      <c r="AD951" s="276"/>
      <c r="AE951" s="276"/>
      <c r="AF951" s="277" t="str">
        <f t="shared" si="238"/>
        <v>NCX19J3</v>
      </c>
      <c r="AG951" s="277" t="str">
        <f t="shared" si="239"/>
        <v>NCX19J3</v>
      </c>
      <c r="AH951" s="277" t="str">
        <f t="shared" si="240"/>
        <v/>
      </c>
      <c r="AI951" s="277" t="str">
        <f t="shared" si="241"/>
        <v/>
      </c>
      <c r="AJ951" s="277" t="str">
        <f t="shared" si="242"/>
        <v/>
      </c>
      <c r="AK951" s="277" t="str">
        <f t="shared" si="243"/>
        <v/>
      </c>
      <c r="AL951" s="100"/>
      <c r="AT951" s="227" t="str">
        <f t="shared" si="244"/>
        <v/>
      </c>
      <c r="AU951" s="227" t="str">
        <f t="shared" si="245"/>
        <v/>
      </c>
      <c r="AW951" s="232">
        <f t="shared" si="246"/>
        <v>0</v>
      </c>
      <c r="AX951" s="232">
        <f t="shared" si="247"/>
        <v>0</v>
      </c>
      <c r="AY951" s="232">
        <f t="shared" si="248"/>
        <v>0</v>
      </c>
      <c r="AZ951" s="232">
        <f t="shared" si="249"/>
        <v>0</v>
      </c>
    </row>
    <row r="952" spans="1:52">
      <c r="A952" s="23" t="str">
        <f>C952&amp;"x"&amp;TEXT(COUNTIF(C$5:C951,C952)+1,0)</f>
        <v>x1</v>
      </c>
      <c r="B952" s="24" t="str">
        <f>D952&amp;"x"&amp;TEXT(COUNTIF(D$5:D951,D952)+1,0)</f>
        <v>x1</v>
      </c>
      <c r="C952" s="25"/>
      <c r="D952" s="25"/>
      <c r="E952" s="130"/>
      <c r="F952" s="25"/>
      <c r="G952" s="188"/>
      <c r="H952" s="188"/>
      <c r="I952" s="188"/>
      <c r="J952" s="156"/>
      <c r="K952" s="130"/>
      <c r="L952" s="26"/>
      <c r="M952" s="281" t="str">
        <f t="shared" si="234"/>
        <v>0</v>
      </c>
      <c r="N952" s="26"/>
      <c r="O952" s="186" t="str">
        <f t="shared" si="235"/>
        <v>0</v>
      </c>
      <c r="P952" s="26"/>
      <c r="Q952" s="26"/>
      <c r="R952" s="270"/>
      <c r="S952" s="282" t="str">
        <f t="shared" si="236"/>
        <v/>
      </c>
      <c r="T952" s="153"/>
      <c r="U952" s="27"/>
      <c r="V952" s="27"/>
      <c r="W952" s="271"/>
      <c r="X952" s="27"/>
      <c r="Y952" s="279"/>
      <c r="Z952" s="275" t="str">
        <f t="shared" si="237"/>
        <v/>
      </c>
      <c r="AA952" s="276"/>
      <c r="AB952" s="276"/>
      <c r="AC952" s="276"/>
      <c r="AD952" s="276"/>
      <c r="AE952" s="276"/>
      <c r="AF952" s="277" t="str">
        <f t="shared" si="238"/>
        <v>NCX19J3</v>
      </c>
      <c r="AG952" s="277" t="str">
        <f t="shared" si="239"/>
        <v>NCX19J3</v>
      </c>
      <c r="AH952" s="277" t="str">
        <f t="shared" si="240"/>
        <v/>
      </c>
      <c r="AI952" s="277" t="str">
        <f t="shared" si="241"/>
        <v/>
      </c>
      <c r="AJ952" s="277" t="str">
        <f t="shared" si="242"/>
        <v/>
      </c>
      <c r="AK952" s="277" t="str">
        <f t="shared" si="243"/>
        <v/>
      </c>
      <c r="AL952" s="100"/>
      <c r="AT952" s="227" t="str">
        <f t="shared" si="244"/>
        <v/>
      </c>
      <c r="AU952" s="227" t="str">
        <f t="shared" si="245"/>
        <v/>
      </c>
      <c r="AW952" s="232">
        <f t="shared" si="246"/>
        <v>0</v>
      </c>
      <c r="AX952" s="232">
        <f t="shared" si="247"/>
        <v>0</v>
      </c>
      <c r="AY952" s="232">
        <f t="shared" si="248"/>
        <v>0</v>
      </c>
      <c r="AZ952" s="232">
        <f t="shared" si="249"/>
        <v>0</v>
      </c>
    </row>
    <row r="953" spans="1:52">
      <c r="A953" s="23" t="str">
        <f>C953&amp;"x"&amp;TEXT(COUNTIF(C$5:C952,C953)+1,0)</f>
        <v>x1</v>
      </c>
      <c r="B953" s="24" t="str">
        <f>D953&amp;"x"&amp;TEXT(COUNTIF(D$5:D952,D953)+1,0)</f>
        <v>x1</v>
      </c>
      <c r="C953" s="25"/>
      <c r="D953" s="25"/>
      <c r="E953" s="130"/>
      <c r="F953" s="25"/>
      <c r="G953" s="188"/>
      <c r="H953" s="188"/>
      <c r="I953" s="188"/>
      <c r="J953" s="156"/>
      <c r="K953" s="130"/>
      <c r="L953" s="26"/>
      <c r="M953" s="281" t="str">
        <f t="shared" si="234"/>
        <v>0</v>
      </c>
      <c r="N953" s="26"/>
      <c r="O953" s="186" t="str">
        <f t="shared" si="235"/>
        <v>0</v>
      </c>
      <c r="P953" s="26"/>
      <c r="Q953" s="26"/>
      <c r="R953" s="270"/>
      <c r="S953" s="282" t="str">
        <f t="shared" si="236"/>
        <v/>
      </c>
      <c r="T953" s="153"/>
      <c r="U953" s="27"/>
      <c r="V953" s="27"/>
      <c r="W953" s="271"/>
      <c r="X953" s="27"/>
      <c r="Y953" s="279"/>
      <c r="Z953" s="275" t="str">
        <f t="shared" si="237"/>
        <v/>
      </c>
      <c r="AA953" s="276"/>
      <c r="AB953" s="276"/>
      <c r="AC953" s="276"/>
      <c r="AD953" s="276"/>
      <c r="AE953" s="276"/>
      <c r="AF953" s="277" t="str">
        <f t="shared" si="238"/>
        <v>NCX19J3</v>
      </c>
      <c r="AG953" s="277" t="str">
        <f t="shared" si="239"/>
        <v>NCX19J3</v>
      </c>
      <c r="AH953" s="277" t="str">
        <f t="shared" si="240"/>
        <v/>
      </c>
      <c r="AI953" s="277" t="str">
        <f t="shared" si="241"/>
        <v/>
      </c>
      <c r="AJ953" s="277" t="str">
        <f t="shared" si="242"/>
        <v/>
      </c>
      <c r="AK953" s="277" t="str">
        <f t="shared" si="243"/>
        <v/>
      </c>
      <c r="AL953" s="100"/>
      <c r="AT953" s="227" t="str">
        <f t="shared" si="244"/>
        <v/>
      </c>
      <c r="AU953" s="227" t="str">
        <f t="shared" si="245"/>
        <v/>
      </c>
      <c r="AW953" s="232">
        <f t="shared" si="246"/>
        <v>0</v>
      </c>
      <c r="AX953" s="232">
        <f t="shared" si="247"/>
        <v>0</v>
      </c>
      <c r="AY953" s="232">
        <f t="shared" si="248"/>
        <v>0</v>
      </c>
      <c r="AZ953" s="232">
        <f t="shared" si="249"/>
        <v>0</v>
      </c>
    </row>
    <row r="954" spans="1:52">
      <c r="A954" s="23" t="str">
        <f>C954&amp;"x"&amp;TEXT(COUNTIF(C$5:C953,C954)+1,0)</f>
        <v>x1</v>
      </c>
      <c r="B954" s="24" t="str">
        <f>D954&amp;"x"&amp;TEXT(COUNTIF(D$5:D953,D954)+1,0)</f>
        <v>x1</v>
      </c>
      <c r="C954" s="25"/>
      <c r="D954" s="25"/>
      <c r="E954" s="130"/>
      <c r="F954" s="25"/>
      <c r="G954" s="188"/>
      <c r="H954" s="188"/>
      <c r="I954" s="188"/>
      <c r="J954" s="156"/>
      <c r="K954" s="130"/>
      <c r="L954" s="26"/>
      <c r="M954" s="281" t="str">
        <f t="shared" si="234"/>
        <v>0</v>
      </c>
      <c r="N954" s="26"/>
      <c r="O954" s="186" t="str">
        <f t="shared" si="235"/>
        <v>0</v>
      </c>
      <c r="P954" s="26"/>
      <c r="Q954" s="26"/>
      <c r="R954" s="270"/>
      <c r="S954" s="282" t="str">
        <f t="shared" si="236"/>
        <v/>
      </c>
      <c r="T954" s="153"/>
      <c r="U954" s="27"/>
      <c r="V954" s="27"/>
      <c r="W954" s="271"/>
      <c r="X954" s="27"/>
      <c r="Y954" s="279"/>
      <c r="Z954" s="275" t="str">
        <f t="shared" si="237"/>
        <v/>
      </c>
      <c r="AA954" s="276"/>
      <c r="AB954" s="276"/>
      <c r="AC954" s="276"/>
      <c r="AD954" s="276"/>
      <c r="AE954" s="276"/>
      <c r="AF954" s="277" t="str">
        <f t="shared" si="238"/>
        <v>NCX19J3</v>
      </c>
      <c r="AG954" s="277" t="str">
        <f t="shared" si="239"/>
        <v>NCX19J3</v>
      </c>
      <c r="AH954" s="277" t="str">
        <f t="shared" si="240"/>
        <v/>
      </c>
      <c r="AI954" s="277" t="str">
        <f t="shared" si="241"/>
        <v/>
      </c>
      <c r="AJ954" s="277" t="str">
        <f t="shared" si="242"/>
        <v/>
      </c>
      <c r="AK954" s="277" t="str">
        <f t="shared" si="243"/>
        <v/>
      </c>
      <c r="AL954" s="100"/>
      <c r="AT954" s="227" t="str">
        <f t="shared" si="244"/>
        <v/>
      </c>
      <c r="AU954" s="227" t="str">
        <f t="shared" si="245"/>
        <v/>
      </c>
      <c r="AW954" s="232">
        <f t="shared" si="246"/>
        <v>0</v>
      </c>
      <c r="AX954" s="232">
        <f t="shared" si="247"/>
        <v>0</v>
      </c>
      <c r="AY954" s="232">
        <f t="shared" si="248"/>
        <v>0</v>
      </c>
      <c r="AZ954" s="232">
        <f t="shared" si="249"/>
        <v>0</v>
      </c>
    </row>
    <row r="955" spans="1:52">
      <c r="A955" s="23" t="str">
        <f>C955&amp;"x"&amp;TEXT(COUNTIF(C$5:C954,C955)+1,0)</f>
        <v>x1</v>
      </c>
      <c r="B955" s="24" t="str">
        <f>D955&amp;"x"&amp;TEXT(COUNTIF(D$5:D954,D955)+1,0)</f>
        <v>x1</v>
      </c>
      <c r="C955" s="25"/>
      <c r="D955" s="25"/>
      <c r="E955" s="130"/>
      <c r="F955" s="25"/>
      <c r="G955" s="188"/>
      <c r="H955" s="188"/>
      <c r="I955" s="188"/>
      <c r="J955" s="156"/>
      <c r="K955" s="130"/>
      <c r="L955" s="26"/>
      <c r="M955" s="281" t="str">
        <f t="shared" si="234"/>
        <v>0</v>
      </c>
      <c r="N955" s="26"/>
      <c r="O955" s="186" t="str">
        <f t="shared" si="235"/>
        <v>0</v>
      </c>
      <c r="P955" s="26"/>
      <c r="Q955" s="26"/>
      <c r="R955" s="270"/>
      <c r="S955" s="282" t="str">
        <f t="shared" si="236"/>
        <v/>
      </c>
      <c r="T955" s="153"/>
      <c r="U955" s="27"/>
      <c r="V955" s="27"/>
      <c r="W955" s="271"/>
      <c r="X955" s="27"/>
      <c r="Y955" s="279"/>
      <c r="Z955" s="275" t="str">
        <f t="shared" si="237"/>
        <v/>
      </c>
      <c r="AA955" s="276"/>
      <c r="AB955" s="276"/>
      <c r="AC955" s="276"/>
      <c r="AD955" s="276"/>
      <c r="AE955" s="276"/>
      <c r="AF955" s="277" t="str">
        <f t="shared" si="238"/>
        <v>NCX19J3</v>
      </c>
      <c r="AG955" s="277" t="str">
        <f t="shared" si="239"/>
        <v>NCX19J3</v>
      </c>
      <c r="AH955" s="277" t="str">
        <f t="shared" si="240"/>
        <v/>
      </c>
      <c r="AI955" s="277" t="str">
        <f t="shared" si="241"/>
        <v/>
      </c>
      <c r="AJ955" s="277" t="str">
        <f t="shared" si="242"/>
        <v/>
      </c>
      <c r="AK955" s="277" t="str">
        <f t="shared" si="243"/>
        <v/>
      </c>
      <c r="AL955" s="100"/>
      <c r="AT955" s="227" t="str">
        <f t="shared" si="244"/>
        <v/>
      </c>
      <c r="AU955" s="227" t="str">
        <f t="shared" si="245"/>
        <v/>
      </c>
      <c r="AW955" s="232">
        <f t="shared" si="246"/>
        <v>0</v>
      </c>
      <c r="AX955" s="232">
        <f t="shared" si="247"/>
        <v>0</v>
      </c>
      <c r="AY955" s="232">
        <f t="shared" si="248"/>
        <v>0</v>
      </c>
      <c r="AZ955" s="232">
        <f t="shared" si="249"/>
        <v>0</v>
      </c>
    </row>
    <row r="956" spans="1:52">
      <c r="A956" s="23" t="str">
        <f>C956&amp;"x"&amp;TEXT(COUNTIF(C$5:C955,C956)+1,0)</f>
        <v>x1</v>
      </c>
      <c r="B956" s="24" t="str">
        <f>D956&amp;"x"&amp;TEXT(COUNTIF(D$5:D955,D956)+1,0)</f>
        <v>x1</v>
      </c>
      <c r="C956" s="25"/>
      <c r="D956" s="25"/>
      <c r="E956" s="130"/>
      <c r="F956" s="25"/>
      <c r="G956" s="188"/>
      <c r="H956" s="188"/>
      <c r="I956" s="188"/>
      <c r="J956" s="156"/>
      <c r="K956" s="130"/>
      <c r="L956" s="26"/>
      <c r="M956" s="281" t="str">
        <f t="shared" si="234"/>
        <v>0</v>
      </c>
      <c r="N956" s="26"/>
      <c r="O956" s="186" t="str">
        <f t="shared" si="235"/>
        <v>0</v>
      </c>
      <c r="P956" s="26"/>
      <c r="Q956" s="26"/>
      <c r="R956" s="270"/>
      <c r="S956" s="282" t="str">
        <f t="shared" si="236"/>
        <v/>
      </c>
      <c r="T956" s="153"/>
      <c r="U956" s="27"/>
      <c r="V956" s="27"/>
      <c r="W956" s="271"/>
      <c r="X956" s="27"/>
      <c r="Y956" s="279"/>
      <c r="Z956" s="275" t="str">
        <f t="shared" si="237"/>
        <v/>
      </c>
      <c r="AA956" s="276"/>
      <c r="AB956" s="276"/>
      <c r="AC956" s="276"/>
      <c r="AD956" s="276"/>
      <c r="AE956" s="276"/>
      <c r="AF956" s="277" t="str">
        <f t="shared" si="238"/>
        <v>NCX19J3</v>
      </c>
      <c r="AG956" s="277" t="str">
        <f t="shared" si="239"/>
        <v>NCX19J3</v>
      </c>
      <c r="AH956" s="277" t="str">
        <f t="shared" si="240"/>
        <v/>
      </c>
      <c r="AI956" s="277" t="str">
        <f t="shared" si="241"/>
        <v/>
      </c>
      <c r="AJ956" s="277" t="str">
        <f t="shared" si="242"/>
        <v/>
      </c>
      <c r="AK956" s="277" t="str">
        <f t="shared" si="243"/>
        <v/>
      </c>
      <c r="AL956" s="100"/>
      <c r="AT956" s="227" t="str">
        <f t="shared" si="244"/>
        <v/>
      </c>
      <c r="AU956" s="227" t="str">
        <f t="shared" si="245"/>
        <v/>
      </c>
      <c r="AW956" s="232">
        <f t="shared" si="246"/>
        <v>0</v>
      </c>
      <c r="AX956" s="232">
        <f t="shared" si="247"/>
        <v>0</v>
      </c>
      <c r="AY956" s="232">
        <f t="shared" si="248"/>
        <v>0</v>
      </c>
      <c r="AZ956" s="232">
        <f t="shared" si="249"/>
        <v>0</v>
      </c>
    </row>
    <row r="957" spans="1:52">
      <c r="A957" s="23" t="str">
        <f>C957&amp;"x"&amp;TEXT(COUNTIF(C$5:C956,C957)+1,0)</f>
        <v>x1</v>
      </c>
      <c r="B957" s="24" t="str">
        <f>D957&amp;"x"&amp;TEXT(COUNTIF(D$5:D956,D957)+1,0)</f>
        <v>x1</v>
      </c>
      <c r="C957" s="25"/>
      <c r="D957" s="25"/>
      <c r="E957" s="130"/>
      <c r="F957" s="25"/>
      <c r="G957" s="188"/>
      <c r="H957" s="188"/>
      <c r="I957" s="188"/>
      <c r="J957" s="156"/>
      <c r="K957" s="130"/>
      <c r="L957" s="26"/>
      <c r="M957" s="281" t="str">
        <f t="shared" si="234"/>
        <v>0</v>
      </c>
      <c r="N957" s="26"/>
      <c r="O957" s="186" t="str">
        <f t="shared" si="235"/>
        <v>0</v>
      </c>
      <c r="P957" s="26"/>
      <c r="Q957" s="26"/>
      <c r="R957" s="270"/>
      <c r="S957" s="282" t="str">
        <f t="shared" si="236"/>
        <v/>
      </c>
      <c r="T957" s="153"/>
      <c r="U957" s="27"/>
      <c r="V957" s="27"/>
      <c r="W957" s="271"/>
      <c r="X957" s="27"/>
      <c r="Y957" s="279"/>
      <c r="Z957" s="275" t="str">
        <f t="shared" si="237"/>
        <v/>
      </c>
      <c r="AA957" s="276"/>
      <c r="AB957" s="276"/>
      <c r="AC957" s="276"/>
      <c r="AD957" s="276"/>
      <c r="AE957" s="276"/>
      <c r="AF957" s="277" t="str">
        <f t="shared" si="238"/>
        <v>NCX19J3</v>
      </c>
      <c r="AG957" s="277" t="str">
        <f t="shared" si="239"/>
        <v>NCX19J3</v>
      </c>
      <c r="AH957" s="277" t="str">
        <f t="shared" si="240"/>
        <v/>
      </c>
      <c r="AI957" s="277" t="str">
        <f t="shared" si="241"/>
        <v/>
      </c>
      <c r="AJ957" s="277" t="str">
        <f t="shared" si="242"/>
        <v/>
      </c>
      <c r="AK957" s="277" t="str">
        <f t="shared" si="243"/>
        <v/>
      </c>
      <c r="AL957" s="100"/>
      <c r="AT957" s="227" t="str">
        <f t="shared" si="244"/>
        <v/>
      </c>
      <c r="AU957" s="227" t="str">
        <f t="shared" si="245"/>
        <v/>
      </c>
      <c r="AW957" s="232">
        <f t="shared" si="246"/>
        <v>0</v>
      </c>
      <c r="AX957" s="232">
        <f t="shared" si="247"/>
        <v>0</v>
      </c>
      <c r="AY957" s="232">
        <f t="shared" si="248"/>
        <v>0</v>
      </c>
      <c r="AZ957" s="232">
        <f t="shared" si="249"/>
        <v>0</v>
      </c>
    </row>
    <row r="958" spans="1:52">
      <c r="A958" s="23" t="str">
        <f>C958&amp;"x"&amp;TEXT(COUNTIF(C$5:C957,C958)+1,0)</f>
        <v>x1</v>
      </c>
      <c r="B958" s="24" t="str">
        <f>D958&amp;"x"&amp;TEXT(COUNTIF(D$5:D957,D958)+1,0)</f>
        <v>x1</v>
      </c>
      <c r="C958" s="25"/>
      <c r="D958" s="25"/>
      <c r="E958" s="130"/>
      <c r="F958" s="25"/>
      <c r="G958" s="188"/>
      <c r="H958" s="188"/>
      <c r="I958" s="188"/>
      <c r="J958" s="156"/>
      <c r="K958" s="130"/>
      <c r="L958" s="26"/>
      <c r="M958" s="281" t="str">
        <f t="shared" si="234"/>
        <v>0</v>
      </c>
      <c r="N958" s="26"/>
      <c r="O958" s="186" t="str">
        <f t="shared" si="235"/>
        <v>0</v>
      </c>
      <c r="P958" s="26"/>
      <c r="Q958" s="26"/>
      <c r="R958" s="270"/>
      <c r="S958" s="282" t="str">
        <f t="shared" si="236"/>
        <v/>
      </c>
      <c r="T958" s="153"/>
      <c r="U958" s="27"/>
      <c r="V958" s="27"/>
      <c r="W958" s="271"/>
      <c r="X958" s="27"/>
      <c r="Y958" s="279"/>
      <c r="Z958" s="275" t="str">
        <f t="shared" si="237"/>
        <v/>
      </c>
      <c r="AA958" s="276"/>
      <c r="AB958" s="276"/>
      <c r="AC958" s="276"/>
      <c r="AD958" s="276"/>
      <c r="AE958" s="276"/>
      <c r="AF958" s="277" t="str">
        <f t="shared" si="238"/>
        <v>NCX19J3</v>
      </c>
      <c r="AG958" s="277" t="str">
        <f t="shared" si="239"/>
        <v>NCX19J3</v>
      </c>
      <c r="AH958" s="277" t="str">
        <f t="shared" si="240"/>
        <v/>
      </c>
      <c r="AI958" s="277" t="str">
        <f t="shared" si="241"/>
        <v/>
      </c>
      <c r="AJ958" s="277" t="str">
        <f t="shared" si="242"/>
        <v/>
      </c>
      <c r="AK958" s="277" t="str">
        <f t="shared" si="243"/>
        <v/>
      </c>
      <c r="AL958" s="100"/>
      <c r="AT958" s="227" t="str">
        <f t="shared" si="244"/>
        <v/>
      </c>
      <c r="AU958" s="227" t="str">
        <f t="shared" si="245"/>
        <v/>
      </c>
      <c r="AW958" s="232">
        <f t="shared" si="246"/>
        <v>0</v>
      </c>
      <c r="AX958" s="232">
        <f t="shared" si="247"/>
        <v>0</v>
      </c>
      <c r="AY958" s="232">
        <f t="shared" si="248"/>
        <v>0</v>
      </c>
      <c r="AZ958" s="232">
        <f t="shared" si="249"/>
        <v>0</v>
      </c>
    </row>
    <row r="959" spans="1:52">
      <c r="A959" s="23" t="str">
        <f>C959&amp;"x"&amp;TEXT(COUNTIF(C$5:C958,C959)+1,0)</f>
        <v>x1</v>
      </c>
      <c r="B959" s="24" t="str">
        <f>D959&amp;"x"&amp;TEXT(COUNTIF(D$5:D958,D959)+1,0)</f>
        <v>x1</v>
      </c>
      <c r="C959" s="25"/>
      <c r="D959" s="25"/>
      <c r="E959" s="130"/>
      <c r="F959" s="25"/>
      <c r="G959" s="188"/>
      <c r="H959" s="188"/>
      <c r="I959" s="188"/>
      <c r="J959" s="156"/>
      <c r="K959" s="130"/>
      <c r="L959" s="26"/>
      <c r="M959" s="281" t="str">
        <f t="shared" si="234"/>
        <v>0</v>
      </c>
      <c r="N959" s="26"/>
      <c r="O959" s="186" t="str">
        <f t="shared" si="235"/>
        <v>0</v>
      </c>
      <c r="P959" s="26"/>
      <c r="Q959" s="26"/>
      <c r="R959" s="270"/>
      <c r="S959" s="282" t="str">
        <f t="shared" si="236"/>
        <v/>
      </c>
      <c r="T959" s="153"/>
      <c r="U959" s="27"/>
      <c r="V959" s="27"/>
      <c r="W959" s="271"/>
      <c r="X959" s="27"/>
      <c r="Y959" s="279"/>
      <c r="Z959" s="275" t="str">
        <f t="shared" si="237"/>
        <v/>
      </c>
      <c r="AA959" s="276"/>
      <c r="AB959" s="276"/>
      <c r="AC959" s="276"/>
      <c r="AD959" s="276"/>
      <c r="AE959" s="276"/>
      <c r="AF959" s="277" t="str">
        <f t="shared" si="238"/>
        <v>NCX19J3</v>
      </c>
      <c r="AG959" s="277" t="str">
        <f t="shared" si="239"/>
        <v>NCX19J3</v>
      </c>
      <c r="AH959" s="277" t="str">
        <f t="shared" si="240"/>
        <v/>
      </c>
      <c r="AI959" s="277" t="str">
        <f t="shared" si="241"/>
        <v/>
      </c>
      <c r="AJ959" s="277" t="str">
        <f t="shared" si="242"/>
        <v/>
      </c>
      <c r="AK959" s="277" t="str">
        <f t="shared" si="243"/>
        <v/>
      </c>
      <c r="AL959" s="100"/>
      <c r="AT959" s="227" t="str">
        <f t="shared" si="244"/>
        <v/>
      </c>
      <c r="AU959" s="227" t="str">
        <f t="shared" si="245"/>
        <v/>
      </c>
      <c r="AW959" s="232">
        <f t="shared" si="246"/>
        <v>0</v>
      </c>
      <c r="AX959" s="232">
        <f t="shared" si="247"/>
        <v>0</v>
      </c>
      <c r="AY959" s="232">
        <f t="shared" si="248"/>
        <v>0</v>
      </c>
      <c r="AZ959" s="232">
        <f t="shared" si="249"/>
        <v>0</v>
      </c>
    </row>
    <row r="960" spans="1:52">
      <c r="A960" s="23" t="str">
        <f>C960&amp;"x"&amp;TEXT(COUNTIF(C$5:C959,C960)+1,0)</f>
        <v>x1</v>
      </c>
      <c r="B960" s="24" t="str">
        <f>D960&amp;"x"&amp;TEXT(COUNTIF(D$5:D959,D960)+1,0)</f>
        <v>x1</v>
      </c>
      <c r="C960" s="25"/>
      <c r="D960" s="25"/>
      <c r="E960" s="130"/>
      <c r="F960" s="25"/>
      <c r="G960" s="188"/>
      <c r="H960" s="188"/>
      <c r="I960" s="188"/>
      <c r="J960" s="156"/>
      <c r="K960" s="130"/>
      <c r="L960" s="26"/>
      <c r="M960" s="281" t="str">
        <f t="shared" si="234"/>
        <v>0</v>
      </c>
      <c r="N960" s="26"/>
      <c r="O960" s="186" t="str">
        <f t="shared" si="235"/>
        <v>0</v>
      </c>
      <c r="P960" s="26"/>
      <c r="Q960" s="26"/>
      <c r="R960" s="270"/>
      <c r="S960" s="282" t="str">
        <f t="shared" si="236"/>
        <v/>
      </c>
      <c r="T960" s="153"/>
      <c r="U960" s="27"/>
      <c r="V960" s="27"/>
      <c r="W960" s="271"/>
      <c r="X960" s="27"/>
      <c r="Y960" s="279"/>
      <c r="Z960" s="275" t="str">
        <f t="shared" si="237"/>
        <v/>
      </c>
      <c r="AA960" s="276"/>
      <c r="AB960" s="276"/>
      <c r="AC960" s="276"/>
      <c r="AD960" s="276"/>
      <c r="AE960" s="276"/>
      <c r="AF960" s="277" t="str">
        <f t="shared" si="238"/>
        <v>NCX19J3</v>
      </c>
      <c r="AG960" s="277" t="str">
        <f t="shared" si="239"/>
        <v>NCX19J3</v>
      </c>
      <c r="AH960" s="277" t="str">
        <f t="shared" si="240"/>
        <v/>
      </c>
      <c r="AI960" s="277" t="str">
        <f t="shared" si="241"/>
        <v/>
      </c>
      <c r="AJ960" s="277" t="str">
        <f t="shared" si="242"/>
        <v/>
      </c>
      <c r="AK960" s="277" t="str">
        <f t="shared" si="243"/>
        <v/>
      </c>
      <c r="AL960" s="100"/>
      <c r="AT960" s="227" t="str">
        <f t="shared" si="244"/>
        <v/>
      </c>
      <c r="AU960" s="227" t="str">
        <f t="shared" si="245"/>
        <v/>
      </c>
      <c r="AW960" s="232">
        <f t="shared" si="246"/>
        <v>0</v>
      </c>
      <c r="AX960" s="232">
        <f t="shared" si="247"/>
        <v>0</v>
      </c>
      <c r="AY960" s="232">
        <f t="shared" si="248"/>
        <v>0</v>
      </c>
      <c r="AZ960" s="232">
        <f t="shared" si="249"/>
        <v>0</v>
      </c>
    </row>
    <row r="961" spans="1:52">
      <c r="A961" s="23" t="str">
        <f>C961&amp;"x"&amp;TEXT(COUNTIF(C$5:C960,C961)+1,0)</f>
        <v>x1</v>
      </c>
      <c r="B961" s="24" t="str">
        <f>D961&amp;"x"&amp;TEXT(COUNTIF(D$5:D960,D961)+1,0)</f>
        <v>x1</v>
      </c>
      <c r="C961" s="25"/>
      <c r="D961" s="25"/>
      <c r="E961" s="130"/>
      <c r="F961" s="25"/>
      <c r="G961" s="188"/>
      <c r="H961" s="188"/>
      <c r="I961" s="188"/>
      <c r="J961" s="156"/>
      <c r="K961" s="130"/>
      <c r="L961" s="26"/>
      <c r="M961" s="281" t="str">
        <f t="shared" si="234"/>
        <v>0</v>
      </c>
      <c r="N961" s="26"/>
      <c r="O961" s="186" t="str">
        <f t="shared" si="235"/>
        <v>0</v>
      </c>
      <c r="P961" s="26"/>
      <c r="Q961" s="26"/>
      <c r="R961" s="270"/>
      <c r="S961" s="282" t="str">
        <f t="shared" si="236"/>
        <v/>
      </c>
      <c r="T961" s="153"/>
      <c r="U961" s="27"/>
      <c r="V961" s="27"/>
      <c r="W961" s="271"/>
      <c r="X961" s="27"/>
      <c r="Y961" s="279"/>
      <c r="Z961" s="275" t="str">
        <f t="shared" si="237"/>
        <v/>
      </c>
      <c r="AA961" s="276"/>
      <c r="AB961" s="276"/>
      <c r="AC961" s="276"/>
      <c r="AD961" s="276"/>
      <c r="AE961" s="276"/>
      <c r="AF961" s="277" t="str">
        <f t="shared" si="238"/>
        <v>NCX19J3</v>
      </c>
      <c r="AG961" s="277" t="str">
        <f t="shared" si="239"/>
        <v>NCX19J3</v>
      </c>
      <c r="AH961" s="277" t="str">
        <f t="shared" si="240"/>
        <v/>
      </c>
      <c r="AI961" s="277" t="str">
        <f t="shared" si="241"/>
        <v/>
      </c>
      <c r="AJ961" s="277" t="str">
        <f t="shared" si="242"/>
        <v/>
      </c>
      <c r="AK961" s="277" t="str">
        <f t="shared" si="243"/>
        <v/>
      </c>
      <c r="AL961" s="100"/>
      <c r="AT961" s="227" t="str">
        <f t="shared" si="244"/>
        <v/>
      </c>
      <c r="AU961" s="227" t="str">
        <f t="shared" si="245"/>
        <v/>
      </c>
      <c r="AW961" s="232">
        <f t="shared" si="246"/>
        <v>0</v>
      </c>
      <c r="AX961" s="232">
        <f t="shared" si="247"/>
        <v>0</v>
      </c>
      <c r="AY961" s="232">
        <f t="shared" si="248"/>
        <v>0</v>
      </c>
      <c r="AZ961" s="232">
        <f t="shared" si="249"/>
        <v>0</v>
      </c>
    </row>
    <row r="962" spans="1:52">
      <c r="A962" s="23" t="str">
        <f>C962&amp;"x"&amp;TEXT(COUNTIF(C$5:C961,C962)+1,0)</f>
        <v>x1</v>
      </c>
      <c r="B962" s="24" t="str">
        <f>D962&amp;"x"&amp;TEXT(COUNTIF(D$5:D961,D962)+1,0)</f>
        <v>x1</v>
      </c>
      <c r="C962" s="25"/>
      <c r="D962" s="25"/>
      <c r="E962" s="130"/>
      <c r="F962" s="25"/>
      <c r="G962" s="188"/>
      <c r="H962" s="188"/>
      <c r="I962" s="188"/>
      <c r="J962" s="156"/>
      <c r="K962" s="130"/>
      <c r="L962" s="26"/>
      <c r="M962" s="281" t="str">
        <f t="shared" si="234"/>
        <v>0</v>
      </c>
      <c r="N962" s="26"/>
      <c r="O962" s="186" t="str">
        <f t="shared" si="235"/>
        <v>0</v>
      </c>
      <c r="P962" s="26"/>
      <c r="Q962" s="26"/>
      <c r="R962" s="270"/>
      <c r="S962" s="282" t="str">
        <f t="shared" si="236"/>
        <v/>
      </c>
      <c r="T962" s="153"/>
      <c r="U962" s="27"/>
      <c r="V962" s="27"/>
      <c r="W962" s="271"/>
      <c r="X962" s="27"/>
      <c r="Y962" s="279"/>
      <c r="Z962" s="275" t="str">
        <f t="shared" si="237"/>
        <v/>
      </c>
      <c r="AA962" s="276"/>
      <c r="AB962" s="276"/>
      <c r="AC962" s="276"/>
      <c r="AD962" s="276"/>
      <c r="AE962" s="276"/>
      <c r="AF962" s="277" t="str">
        <f t="shared" si="238"/>
        <v>NCX19J3</v>
      </c>
      <c r="AG962" s="277" t="str">
        <f t="shared" si="239"/>
        <v>NCX19J3</v>
      </c>
      <c r="AH962" s="277" t="str">
        <f t="shared" si="240"/>
        <v/>
      </c>
      <c r="AI962" s="277" t="str">
        <f t="shared" si="241"/>
        <v/>
      </c>
      <c r="AJ962" s="277" t="str">
        <f t="shared" si="242"/>
        <v/>
      </c>
      <c r="AK962" s="277" t="str">
        <f t="shared" si="243"/>
        <v/>
      </c>
      <c r="AL962" s="100"/>
      <c r="AT962" s="227" t="str">
        <f t="shared" si="244"/>
        <v/>
      </c>
      <c r="AU962" s="227" t="str">
        <f t="shared" si="245"/>
        <v/>
      </c>
      <c r="AW962" s="232">
        <f t="shared" si="246"/>
        <v>0</v>
      </c>
      <c r="AX962" s="232">
        <f t="shared" si="247"/>
        <v>0</v>
      </c>
      <c r="AY962" s="232">
        <f t="shared" si="248"/>
        <v>0</v>
      </c>
      <c r="AZ962" s="232">
        <f t="shared" si="249"/>
        <v>0</v>
      </c>
    </row>
    <row r="963" spans="1:52">
      <c r="A963" s="23" t="str">
        <f>C963&amp;"x"&amp;TEXT(COUNTIF(C$5:C962,C963)+1,0)</f>
        <v>x1</v>
      </c>
      <c r="B963" s="24" t="str">
        <f>D963&amp;"x"&amp;TEXT(COUNTIF(D$5:D962,D963)+1,0)</f>
        <v>x1</v>
      </c>
      <c r="C963" s="25"/>
      <c r="D963" s="25"/>
      <c r="E963" s="130"/>
      <c r="F963" s="25"/>
      <c r="G963" s="188"/>
      <c r="H963" s="188"/>
      <c r="I963" s="188"/>
      <c r="J963" s="156"/>
      <c r="K963" s="130"/>
      <c r="L963" s="26"/>
      <c r="M963" s="281" t="str">
        <f t="shared" si="234"/>
        <v>0</v>
      </c>
      <c r="N963" s="26"/>
      <c r="O963" s="186" t="str">
        <f t="shared" si="235"/>
        <v>0</v>
      </c>
      <c r="P963" s="26"/>
      <c r="Q963" s="26"/>
      <c r="R963" s="270"/>
      <c r="S963" s="282" t="str">
        <f t="shared" si="236"/>
        <v/>
      </c>
      <c r="T963" s="153"/>
      <c r="U963" s="27"/>
      <c r="V963" s="27"/>
      <c r="W963" s="271"/>
      <c r="X963" s="27"/>
      <c r="Y963" s="279"/>
      <c r="Z963" s="275" t="str">
        <f t="shared" si="237"/>
        <v/>
      </c>
      <c r="AA963" s="276"/>
      <c r="AB963" s="276"/>
      <c r="AC963" s="276"/>
      <c r="AD963" s="276"/>
      <c r="AE963" s="276"/>
      <c r="AF963" s="277" t="str">
        <f t="shared" si="238"/>
        <v>NCX19J3</v>
      </c>
      <c r="AG963" s="277" t="str">
        <f t="shared" si="239"/>
        <v>NCX19J3</v>
      </c>
      <c r="AH963" s="277" t="str">
        <f t="shared" si="240"/>
        <v/>
      </c>
      <c r="AI963" s="277" t="str">
        <f t="shared" si="241"/>
        <v/>
      </c>
      <c r="AJ963" s="277" t="str">
        <f t="shared" si="242"/>
        <v/>
      </c>
      <c r="AK963" s="277" t="str">
        <f t="shared" si="243"/>
        <v/>
      </c>
      <c r="AL963" s="100"/>
      <c r="AT963" s="227" t="str">
        <f t="shared" si="244"/>
        <v/>
      </c>
      <c r="AU963" s="227" t="str">
        <f t="shared" si="245"/>
        <v/>
      </c>
      <c r="AW963" s="232">
        <f t="shared" si="246"/>
        <v>0</v>
      </c>
      <c r="AX963" s="232">
        <f t="shared" si="247"/>
        <v>0</v>
      </c>
      <c r="AY963" s="232">
        <f t="shared" si="248"/>
        <v>0</v>
      </c>
      <c r="AZ963" s="232">
        <f t="shared" si="249"/>
        <v>0</v>
      </c>
    </row>
    <row r="964" spans="1:52">
      <c r="A964" s="23" t="str">
        <f>C964&amp;"x"&amp;TEXT(COUNTIF(C$5:C963,C964)+1,0)</f>
        <v>x1</v>
      </c>
      <c r="B964" s="24" t="str">
        <f>D964&amp;"x"&amp;TEXT(COUNTIF(D$5:D963,D964)+1,0)</f>
        <v>x1</v>
      </c>
      <c r="C964" s="25"/>
      <c r="D964" s="25"/>
      <c r="E964" s="130"/>
      <c r="F964" s="25"/>
      <c r="G964" s="188"/>
      <c r="H964" s="188"/>
      <c r="I964" s="188"/>
      <c r="J964" s="156"/>
      <c r="K964" s="130"/>
      <c r="L964" s="26"/>
      <c r="M964" s="281" t="str">
        <f t="shared" si="234"/>
        <v>0</v>
      </c>
      <c r="N964" s="26"/>
      <c r="O964" s="186" t="str">
        <f t="shared" si="235"/>
        <v>0</v>
      </c>
      <c r="P964" s="26"/>
      <c r="Q964" s="26"/>
      <c r="R964" s="270"/>
      <c r="S964" s="282" t="str">
        <f t="shared" si="236"/>
        <v/>
      </c>
      <c r="T964" s="153"/>
      <c r="U964" s="27"/>
      <c r="V964" s="27"/>
      <c r="W964" s="271"/>
      <c r="X964" s="27"/>
      <c r="Y964" s="279"/>
      <c r="Z964" s="275" t="str">
        <f t="shared" si="237"/>
        <v/>
      </c>
      <c r="AA964" s="276"/>
      <c r="AB964" s="276"/>
      <c r="AC964" s="276"/>
      <c r="AD964" s="276"/>
      <c r="AE964" s="276"/>
      <c r="AF964" s="277" t="str">
        <f t="shared" si="238"/>
        <v>NCX19J3</v>
      </c>
      <c r="AG964" s="277" t="str">
        <f t="shared" si="239"/>
        <v>NCX19J3</v>
      </c>
      <c r="AH964" s="277" t="str">
        <f t="shared" si="240"/>
        <v/>
      </c>
      <c r="AI964" s="277" t="str">
        <f t="shared" si="241"/>
        <v/>
      </c>
      <c r="AJ964" s="277" t="str">
        <f t="shared" si="242"/>
        <v/>
      </c>
      <c r="AK964" s="277" t="str">
        <f t="shared" si="243"/>
        <v/>
      </c>
      <c r="AL964" s="100"/>
      <c r="AT964" s="227" t="str">
        <f t="shared" si="244"/>
        <v/>
      </c>
      <c r="AU964" s="227" t="str">
        <f t="shared" si="245"/>
        <v/>
      </c>
      <c r="AW964" s="232">
        <f t="shared" si="246"/>
        <v>0</v>
      </c>
      <c r="AX964" s="232">
        <f t="shared" si="247"/>
        <v>0</v>
      </c>
      <c r="AY964" s="232">
        <f t="shared" si="248"/>
        <v>0</v>
      </c>
      <c r="AZ964" s="232">
        <f t="shared" si="249"/>
        <v>0</v>
      </c>
    </row>
    <row r="965" spans="1:52">
      <c r="A965" s="23" t="str">
        <f>C965&amp;"x"&amp;TEXT(COUNTIF(C$5:C964,C965)+1,0)</f>
        <v>x1</v>
      </c>
      <c r="B965" s="24" t="str">
        <f>D965&amp;"x"&amp;TEXT(COUNTIF(D$5:D964,D965)+1,0)</f>
        <v>x1</v>
      </c>
      <c r="C965" s="25"/>
      <c r="D965" s="25"/>
      <c r="E965" s="130"/>
      <c r="F965" s="25"/>
      <c r="G965" s="188"/>
      <c r="H965" s="188"/>
      <c r="I965" s="188"/>
      <c r="J965" s="156"/>
      <c r="K965" s="130"/>
      <c r="L965" s="26"/>
      <c r="M965" s="281" t="str">
        <f t="shared" ref="M965:M1028" si="250">LEFT(L965&amp;"0",1)</f>
        <v>0</v>
      </c>
      <c r="N965" s="26"/>
      <c r="O965" s="186" t="str">
        <f t="shared" ref="O965:O1028" si="251">LEFT(N965&amp;"0",1)</f>
        <v>0</v>
      </c>
      <c r="P965" s="26"/>
      <c r="Q965" s="26"/>
      <c r="R965" s="270"/>
      <c r="S965" s="282" t="str">
        <f t="shared" ref="S965:S1004" si="252">IF(C965=0,"",C965)</f>
        <v/>
      </c>
      <c r="T965" s="153"/>
      <c r="U965" s="27"/>
      <c r="V965" s="27"/>
      <c r="W965" s="271"/>
      <c r="X965" s="27"/>
      <c r="Y965" s="279"/>
      <c r="Z965" s="275" t="str">
        <f t="shared" ref="Z965:Z1004" si="253">lft(J965,Peildatum)</f>
        <v/>
      </c>
      <c r="AA965" s="276"/>
      <c r="AB965" s="276"/>
      <c r="AC965" s="276"/>
      <c r="AD965" s="276"/>
      <c r="AE965" s="276"/>
      <c r="AF965" s="277" t="str">
        <f t="shared" ref="AF965:AF1004" si="254">IFERROR(VLOOKUP(M965,CbRc,2,0),"")</f>
        <v>NCX19J3</v>
      </c>
      <c r="AG965" s="277" t="str">
        <f t="shared" ref="AG965:AG1004" si="255">IFERROR(VLOOKUP(O965,CbRc,2,0),"")</f>
        <v>NCX19J3</v>
      </c>
      <c r="AH965" s="277" t="str">
        <f t="shared" ref="AH965:AH1004" si="256">IF(ISNA(VLOOKUP($AF965&amp;P965,IsTm1A,1,0)),"",P965)</f>
        <v/>
      </c>
      <c r="AI965" s="277" t="str">
        <f t="shared" ref="AI965:AI1004" si="257">IF(ISNA(VLOOKUP($AF965&amp;Q965,IsTm2D,1,0)),"",Q965)</f>
        <v/>
      </c>
      <c r="AJ965" s="277" t="str">
        <f t="shared" ref="AJ965:AJ1004" si="258">IF(ISNA(VLOOKUP($AF965&amp;R965,IsTm3G,1,0)),"",R965)</f>
        <v/>
      </c>
      <c r="AK965" s="277" t="str">
        <f t="shared" ref="AK965:AK1004" si="259">IF(ISNA(VLOOKUP($AG965&amp;S965,IsTm4J,1,0)),"",S965)</f>
        <v/>
      </c>
      <c r="AL965" s="100"/>
      <c r="AT965" s="227" t="str">
        <f t="shared" ref="AT965:AT1004" si="260">IF(C965="","",IFERROR(VLOOKUP(C965,AQ:AQ,1,0),"FOUT"))</f>
        <v/>
      </c>
      <c r="AU965" s="227" t="str">
        <f t="shared" ref="AU965:AU1004" si="261">IF(D965="","",IFERROR(VLOOKUP(D965,AR:AR,1,0),"FOUT"))</f>
        <v/>
      </c>
      <c r="AW965" s="232">
        <f t="shared" ref="AW965:AW1004" si="262">IF(OR(P965="",U965=""),0,SUMIFS(U$5:U$1004,$M$5:$M$1004,$M965,P$5:P$1004,P965))</f>
        <v>0</v>
      </c>
      <c r="AX965" s="232">
        <f t="shared" ref="AX965:AX1004" si="263">IF(OR(Q965="",V965=""),0,SUMIFS(V$5:V$1004,$M$5:$M$1004,$M965,Q$5:Q$1004,Q965))</f>
        <v>0</v>
      </c>
      <c r="AY965" s="232">
        <f t="shared" ref="AY965:AY1004" si="264">IF(OR(R965="",W965=""),0,SUMIFS(W$5:W$1004,$M$5:$M$1004,$M965,R$5:R$1004,R965))</f>
        <v>0</v>
      </c>
      <c r="AZ965" s="232">
        <f t="shared" ref="AZ965:AZ1004" si="265">IF(OR(S965="",X965=""),0,SUMIFS(X$5:X$1004,$O$5:$O$1004,$O965,S$5:S$1004,S965))</f>
        <v>0</v>
      </c>
    </row>
    <row r="966" spans="1:52">
      <c r="A966" s="23" t="str">
        <f>C966&amp;"x"&amp;TEXT(COUNTIF(C$5:C965,C966)+1,0)</f>
        <v>x1</v>
      </c>
      <c r="B966" s="24" t="str">
        <f>D966&amp;"x"&amp;TEXT(COUNTIF(D$5:D965,D966)+1,0)</f>
        <v>x1</v>
      </c>
      <c r="C966" s="25"/>
      <c r="D966" s="25"/>
      <c r="E966" s="130"/>
      <c r="F966" s="25"/>
      <c r="G966" s="188"/>
      <c r="H966" s="188"/>
      <c r="I966" s="188"/>
      <c r="J966" s="156"/>
      <c r="K966" s="130"/>
      <c r="L966" s="26"/>
      <c r="M966" s="281" t="str">
        <f t="shared" si="250"/>
        <v>0</v>
      </c>
      <c r="N966" s="26"/>
      <c r="O966" s="186" t="str">
        <f t="shared" si="251"/>
        <v>0</v>
      </c>
      <c r="P966" s="26"/>
      <c r="Q966" s="26"/>
      <c r="R966" s="270"/>
      <c r="S966" s="282" t="str">
        <f t="shared" si="252"/>
        <v/>
      </c>
      <c r="T966" s="153"/>
      <c r="U966" s="27"/>
      <c r="V966" s="27"/>
      <c r="W966" s="271"/>
      <c r="X966" s="27"/>
      <c r="Y966" s="279"/>
      <c r="Z966" s="275" t="str">
        <f t="shared" si="253"/>
        <v/>
      </c>
      <c r="AA966" s="276"/>
      <c r="AB966" s="276"/>
      <c r="AC966" s="276"/>
      <c r="AD966" s="276"/>
      <c r="AE966" s="276"/>
      <c r="AF966" s="277" t="str">
        <f t="shared" si="254"/>
        <v>NCX19J3</v>
      </c>
      <c r="AG966" s="277" t="str">
        <f t="shared" si="255"/>
        <v>NCX19J3</v>
      </c>
      <c r="AH966" s="277" t="str">
        <f t="shared" si="256"/>
        <v/>
      </c>
      <c r="AI966" s="277" t="str">
        <f t="shared" si="257"/>
        <v/>
      </c>
      <c r="AJ966" s="277" t="str">
        <f t="shared" si="258"/>
        <v/>
      </c>
      <c r="AK966" s="277" t="str">
        <f t="shared" si="259"/>
        <v/>
      </c>
      <c r="AL966" s="100"/>
      <c r="AT966" s="227" t="str">
        <f t="shared" si="260"/>
        <v/>
      </c>
      <c r="AU966" s="227" t="str">
        <f t="shared" si="261"/>
        <v/>
      </c>
      <c r="AW966" s="232">
        <f t="shared" si="262"/>
        <v>0</v>
      </c>
      <c r="AX966" s="232">
        <f t="shared" si="263"/>
        <v>0</v>
      </c>
      <c r="AY966" s="232">
        <f t="shared" si="264"/>
        <v>0</v>
      </c>
      <c r="AZ966" s="232">
        <f t="shared" si="265"/>
        <v>0</v>
      </c>
    </row>
    <row r="967" spans="1:52">
      <c r="A967" s="23" t="str">
        <f>C967&amp;"x"&amp;TEXT(COUNTIF(C$5:C966,C967)+1,0)</f>
        <v>x1</v>
      </c>
      <c r="B967" s="24" t="str">
        <f>D967&amp;"x"&amp;TEXT(COUNTIF(D$5:D966,D967)+1,0)</f>
        <v>x1</v>
      </c>
      <c r="C967" s="25"/>
      <c r="D967" s="25"/>
      <c r="E967" s="130"/>
      <c r="F967" s="25"/>
      <c r="G967" s="188"/>
      <c r="H967" s="188"/>
      <c r="I967" s="188"/>
      <c r="J967" s="156"/>
      <c r="K967" s="130"/>
      <c r="L967" s="26"/>
      <c r="M967" s="281" t="str">
        <f t="shared" si="250"/>
        <v>0</v>
      </c>
      <c r="N967" s="26"/>
      <c r="O967" s="186" t="str">
        <f t="shared" si="251"/>
        <v>0</v>
      </c>
      <c r="P967" s="26"/>
      <c r="Q967" s="26"/>
      <c r="R967" s="270"/>
      <c r="S967" s="282" t="str">
        <f t="shared" si="252"/>
        <v/>
      </c>
      <c r="T967" s="153"/>
      <c r="U967" s="27"/>
      <c r="V967" s="27"/>
      <c r="W967" s="271"/>
      <c r="X967" s="27"/>
      <c r="Y967" s="279"/>
      <c r="Z967" s="275" t="str">
        <f t="shared" si="253"/>
        <v/>
      </c>
      <c r="AA967" s="276"/>
      <c r="AB967" s="276"/>
      <c r="AC967" s="276"/>
      <c r="AD967" s="276"/>
      <c r="AE967" s="276"/>
      <c r="AF967" s="277" t="str">
        <f t="shared" si="254"/>
        <v>NCX19J3</v>
      </c>
      <c r="AG967" s="277" t="str">
        <f t="shared" si="255"/>
        <v>NCX19J3</v>
      </c>
      <c r="AH967" s="277" t="str">
        <f t="shared" si="256"/>
        <v/>
      </c>
      <c r="AI967" s="277" t="str">
        <f t="shared" si="257"/>
        <v/>
      </c>
      <c r="AJ967" s="277" t="str">
        <f t="shared" si="258"/>
        <v/>
      </c>
      <c r="AK967" s="277" t="str">
        <f t="shared" si="259"/>
        <v/>
      </c>
      <c r="AL967" s="100"/>
      <c r="AT967" s="227" t="str">
        <f t="shared" si="260"/>
        <v/>
      </c>
      <c r="AU967" s="227" t="str">
        <f t="shared" si="261"/>
        <v/>
      </c>
      <c r="AW967" s="232">
        <f t="shared" si="262"/>
        <v>0</v>
      </c>
      <c r="AX967" s="232">
        <f t="shared" si="263"/>
        <v>0</v>
      </c>
      <c r="AY967" s="232">
        <f t="shared" si="264"/>
        <v>0</v>
      </c>
      <c r="AZ967" s="232">
        <f t="shared" si="265"/>
        <v>0</v>
      </c>
    </row>
    <row r="968" spans="1:52">
      <c r="A968" s="23" t="str">
        <f>C968&amp;"x"&amp;TEXT(COUNTIF(C$5:C967,C968)+1,0)</f>
        <v>x1</v>
      </c>
      <c r="B968" s="24" t="str">
        <f>D968&amp;"x"&amp;TEXT(COUNTIF(D$5:D967,D968)+1,0)</f>
        <v>x1</v>
      </c>
      <c r="C968" s="25"/>
      <c r="D968" s="25"/>
      <c r="E968" s="130"/>
      <c r="F968" s="25"/>
      <c r="G968" s="188"/>
      <c r="H968" s="188"/>
      <c r="I968" s="188"/>
      <c r="J968" s="156"/>
      <c r="K968" s="130"/>
      <c r="L968" s="26"/>
      <c r="M968" s="281" t="str">
        <f t="shared" si="250"/>
        <v>0</v>
      </c>
      <c r="N968" s="26"/>
      <c r="O968" s="186" t="str">
        <f t="shared" si="251"/>
        <v>0</v>
      </c>
      <c r="P968" s="26"/>
      <c r="Q968" s="26"/>
      <c r="R968" s="270"/>
      <c r="S968" s="282" t="str">
        <f t="shared" si="252"/>
        <v/>
      </c>
      <c r="T968" s="153"/>
      <c r="U968" s="27"/>
      <c r="V968" s="27"/>
      <c r="W968" s="271"/>
      <c r="X968" s="27"/>
      <c r="Y968" s="279"/>
      <c r="Z968" s="275" t="str">
        <f t="shared" si="253"/>
        <v/>
      </c>
      <c r="AA968" s="276"/>
      <c r="AB968" s="276"/>
      <c r="AC968" s="276"/>
      <c r="AD968" s="276"/>
      <c r="AE968" s="276"/>
      <c r="AF968" s="277" t="str">
        <f t="shared" si="254"/>
        <v>NCX19J3</v>
      </c>
      <c r="AG968" s="277" t="str">
        <f t="shared" si="255"/>
        <v>NCX19J3</v>
      </c>
      <c r="AH968" s="277" t="str">
        <f t="shared" si="256"/>
        <v/>
      </c>
      <c r="AI968" s="277" t="str">
        <f t="shared" si="257"/>
        <v/>
      </c>
      <c r="AJ968" s="277" t="str">
        <f t="shared" si="258"/>
        <v/>
      </c>
      <c r="AK968" s="277" t="str">
        <f t="shared" si="259"/>
        <v/>
      </c>
      <c r="AL968" s="100"/>
      <c r="AT968" s="227" t="str">
        <f t="shared" si="260"/>
        <v/>
      </c>
      <c r="AU968" s="227" t="str">
        <f t="shared" si="261"/>
        <v/>
      </c>
      <c r="AW968" s="232">
        <f t="shared" si="262"/>
        <v>0</v>
      </c>
      <c r="AX968" s="232">
        <f t="shared" si="263"/>
        <v>0</v>
      </c>
      <c r="AY968" s="232">
        <f t="shared" si="264"/>
        <v>0</v>
      </c>
      <c r="AZ968" s="232">
        <f t="shared" si="265"/>
        <v>0</v>
      </c>
    </row>
    <row r="969" spans="1:52">
      <c r="A969" s="23" t="str">
        <f>C969&amp;"x"&amp;TEXT(COUNTIF(C$5:C968,C969)+1,0)</f>
        <v>x1</v>
      </c>
      <c r="B969" s="24" t="str">
        <f>D969&amp;"x"&amp;TEXT(COUNTIF(D$5:D968,D969)+1,0)</f>
        <v>x1</v>
      </c>
      <c r="C969" s="25"/>
      <c r="D969" s="25"/>
      <c r="E969" s="130"/>
      <c r="F969" s="25"/>
      <c r="G969" s="188"/>
      <c r="H969" s="188"/>
      <c r="I969" s="188"/>
      <c r="J969" s="156"/>
      <c r="K969" s="130"/>
      <c r="L969" s="26"/>
      <c r="M969" s="281" t="str">
        <f t="shared" si="250"/>
        <v>0</v>
      </c>
      <c r="N969" s="26"/>
      <c r="O969" s="186" t="str">
        <f t="shared" si="251"/>
        <v>0</v>
      </c>
      <c r="P969" s="26"/>
      <c r="Q969" s="26"/>
      <c r="R969" s="270"/>
      <c r="S969" s="282" t="str">
        <f t="shared" si="252"/>
        <v/>
      </c>
      <c r="T969" s="153"/>
      <c r="U969" s="27"/>
      <c r="V969" s="27"/>
      <c r="W969" s="271"/>
      <c r="X969" s="27"/>
      <c r="Y969" s="279"/>
      <c r="Z969" s="275" t="str">
        <f t="shared" si="253"/>
        <v/>
      </c>
      <c r="AA969" s="276"/>
      <c r="AB969" s="276"/>
      <c r="AC969" s="276"/>
      <c r="AD969" s="276"/>
      <c r="AE969" s="276"/>
      <c r="AF969" s="277" t="str">
        <f t="shared" si="254"/>
        <v>NCX19J3</v>
      </c>
      <c r="AG969" s="277" t="str">
        <f t="shared" si="255"/>
        <v>NCX19J3</v>
      </c>
      <c r="AH969" s="277" t="str">
        <f t="shared" si="256"/>
        <v/>
      </c>
      <c r="AI969" s="277" t="str">
        <f t="shared" si="257"/>
        <v/>
      </c>
      <c r="AJ969" s="277" t="str">
        <f t="shared" si="258"/>
        <v/>
      </c>
      <c r="AK969" s="277" t="str">
        <f t="shared" si="259"/>
        <v/>
      </c>
      <c r="AL969" s="100"/>
      <c r="AT969" s="227" t="str">
        <f t="shared" si="260"/>
        <v/>
      </c>
      <c r="AU969" s="227" t="str">
        <f t="shared" si="261"/>
        <v/>
      </c>
      <c r="AW969" s="232">
        <f t="shared" si="262"/>
        <v>0</v>
      </c>
      <c r="AX969" s="232">
        <f t="shared" si="263"/>
        <v>0</v>
      </c>
      <c r="AY969" s="232">
        <f t="shared" si="264"/>
        <v>0</v>
      </c>
      <c r="AZ969" s="232">
        <f t="shared" si="265"/>
        <v>0</v>
      </c>
    </row>
    <row r="970" spans="1:52">
      <c r="A970" s="23" t="str">
        <f>C970&amp;"x"&amp;TEXT(COUNTIF(C$5:C969,C970)+1,0)</f>
        <v>x1</v>
      </c>
      <c r="B970" s="24" t="str">
        <f>D970&amp;"x"&amp;TEXT(COUNTIF(D$5:D969,D970)+1,0)</f>
        <v>x1</v>
      </c>
      <c r="C970" s="25"/>
      <c r="D970" s="25"/>
      <c r="E970" s="130"/>
      <c r="F970" s="25"/>
      <c r="G970" s="188"/>
      <c r="H970" s="188"/>
      <c r="I970" s="188"/>
      <c r="J970" s="156"/>
      <c r="K970" s="130"/>
      <c r="L970" s="26"/>
      <c r="M970" s="281" t="str">
        <f t="shared" si="250"/>
        <v>0</v>
      </c>
      <c r="N970" s="26"/>
      <c r="O970" s="186" t="str">
        <f t="shared" si="251"/>
        <v>0</v>
      </c>
      <c r="P970" s="26"/>
      <c r="Q970" s="26"/>
      <c r="R970" s="270"/>
      <c r="S970" s="282" t="str">
        <f t="shared" si="252"/>
        <v/>
      </c>
      <c r="T970" s="153"/>
      <c r="U970" s="27"/>
      <c r="V970" s="27"/>
      <c r="W970" s="271"/>
      <c r="X970" s="27"/>
      <c r="Y970" s="279"/>
      <c r="Z970" s="275" t="str">
        <f t="shared" si="253"/>
        <v/>
      </c>
      <c r="AA970" s="276"/>
      <c r="AB970" s="276"/>
      <c r="AC970" s="276"/>
      <c r="AD970" s="276"/>
      <c r="AE970" s="276"/>
      <c r="AF970" s="277" t="str">
        <f t="shared" si="254"/>
        <v>NCX19J3</v>
      </c>
      <c r="AG970" s="277" t="str">
        <f t="shared" si="255"/>
        <v>NCX19J3</v>
      </c>
      <c r="AH970" s="277" t="str">
        <f t="shared" si="256"/>
        <v/>
      </c>
      <c r="AI970" s="277" t="str">
        <f t="shared" si="257"/>
        <v/>
      </c>
      <c r="AJ970" s="277" t="str">
        <f t="shared" si="258"/>
        <v/>
      </c>
      <c r="AK970" s="277" t="str">
        <f t="shared" si="259"/>
        <v/>
      </c>
      <c r="AL970" s="100"/>
      <c r="AT970" s="227" t="str">
        <f t="shared" si="260"/>
        <v/>
      </c>
      <c r="AU970" s="227" t="str">
        <f t="shared" si="261"/>
        <v/>
      </c>
      <c r="AW970" s="232">
        <f t="shared" si="262"/>
        <v>0</v>
      </c>
      <c r="AX970" s="232">
        <f t="shared" si="263"/>
        <v>0</v>
      </c>
      <c r="AY970" s="232">
        <f t="shared" si="264"/>
        <v>0</v>
      </c>
      <c r="AZ970" s="232">
        <f t="shared" si="265"/>
        <v>0</v>
      </c>
    </row>
    <row r="971" spans="1:52">
      <c r="A971" s="23" t="str">
        <f>C971&amp;"x"&amp;TEXT(COUNTIF(C$5:C970,C971)+1,0)</f>
        <v>x1</v>
      </c>
      <c r="B971" s="24" t="str">
        <f>D971&amp;"x"&amp;TEXT(COUNTIF(D$5:D970,D971)+1,0)</f>
        <v>x1</v>
      </c>
      <c r="C971" s="25"/>
      <c r="D971" s="25"/>
      <c r="E971" s="130"/>
      <c r="F971" s="25"/>
      <c r="G971" s="188"/>
      <c r="H971" s="188"/>
      <c r="I971" s="188"/>
      <c r="J971" s="156"/>
      <c r="K971" s="130"/>
      <c r="L971" s="26"/>
      <c r="M971" s="281" t="str">
        <f t="shared" si="250"/>
        <v>0</v>
      </c>
      <c r="N971" s="26"/>
      <c r="O971" s="186" t="str">
        <f t="shared" si="251"/>
        <v>0</v>
      </c>
      <c r="P971" s="26"/>
      <c r="Q971" s="26"/>
      <c r="R971" s="270"/>
      <c r="S971" s="282" t="str">
        <f t="shared" si="252"/>
        <v/>
      </c>
      <c r="T971" s="153"/>
      <c r="U971" s="27"/>
      <c r="V971" s="27"/>
      <c r="W971" s="271"/>
      <c r="X971" s="27"/>
      <c r="Y971" s="279"/>
      <c r="Z971" s="275" t="str">
        <f t="shared" si="253"/>
        <v/>
      </c>
      <c r="AA971" s="276"/>
      <c r="AB971" s="276"/>
      <c r="AC971" s="276"/>
      <c r="AD971" s="276"/>
      <c r="AE971" s="276"/>
      <c r="AF971" s="277" t="str">
        <f t="shared" si="254"/>
        <v>NCX19J3</v>
      </c>
      <c r="AG971" s="277" t="str">
        <f t="shared" si="255"/>
        <v>NCX19J3</v>
      </c>
      <c r="AH971" s="277" t="str">
        <f t="shared" si="256"/>
        <v/>
      </c>
      <c r="AI971" s="277" t="str">
        <f t="shared" si="257"/>
        <v/>
      </c>
      <c r="AJ971" s="277" t="str">
        <f t="shared" si="258"/>
        <v/>
      </c>
      <c r="AK971" s="277" t="str">
        <f t="shared" si="259"/>
        <v/>
      </c>
      <c r="AL971" s="100"/>
      <c r="AT971" s="227" t="str">
        <f t="shared" si="260"/>
        <v/>
      </c>
      <c r="AU971" s="227" t="str">
        <f t="shared" si="261"/>
        <v/>
      </c>
      <c r="AW971" s="232">
        <f t="shared" si="262"/>
        <v>0</v>
      </c>
      <c r="AX971" s="232">
        <f t="shared" si="263"/>
        <v>0</v>
      </c>
      <c r="AY971" s="232">
        <f t="shared" si="264"/>
        <v>0</v>
      </c>
      <c r="AZ971" s="232">
        <f t="shared" si="265"/>
        <v>0</v>
      </c>
    </row>
    <row r="972" spans="1:52">
      <c r="A972" s="23" t="str">
        <f>C972&amp;"x"&amp;TEXT(COUNTIF(C$5:C971,C972)+1,0)</f>
        <v>x1</v>
      </c>
      <c r="B972" s="24" t="str">
        <f>D972&amp;"x"&amp;TEXT(COUNTIF(D$5:D971,D972)+1,0)</f>
        <v>x1</v>
      </c>
      <c r="C972" s="25"/>
      <c r="D972" s="25"/>
      <c r="E972" s="130"/>
      <c r="F972" s="25"/>
      <c r="G972" s="188"/>
      <c r="H972" s="188"/>
      <c r="I972" s="188"/>
      <c r="J972" s="156"/>
      <c r="K972" s="130"/>
      <c r="L972" s="26"/>
      <c r="M972" s="281" t="str">
        <f t="shared" si="250"/>
        <v>0</v>
      </c>
      <c r="N972" s="26"/>
      <c r="O972" s="186" t="str">
        <f t="shared" si="251"/>
        <v>0</v>
      </c>
      <c r="P972" s="26"/>
      <c r="Q972" s="26"/>
      <c r="R972" s="270"/>
      <c r="S972" s="282" t="str">
        <f t="shared" si="252"/>
        <v/>
      </c>
      <c r="T972" s="153"/>
      <c r="U972" s="27"/>
      <c r="V972" s="27"/>
      <c r="W972" s="271"/>
      <c r="X972" s="27"/>
      <c r="Y972" s="279"/>
      <c r="Z972" s="275" t="str">
        <f t="shared" si="253"/>
        <v/>
      </c>
      <c r="AA972" s="276"/>
      <c r="AB972" s="276"/>
      <c r="AC972" s="276"/>
      <c r="AD972" s="276"/>
      <c r="AE972" s="276"/>
      <c r="AF972" s="277" t="str">
        <f t="shared" si="254"/>
        <v>NCX19J3</v>
      </c>
      <c r="AG972" s="277" t="str">
        <f t="shared" si="255"/>
        <v>NCX19J3</v>
      </c>
      <c r="AH972" s="277" t="str">
        <f t="shared" si="256"/>
        <v/>
      </c>
      <c r="AI972" s="277" t="str">
        <f t="shared" si="257"/>
        <v/>
      </c>
      <c r="AJ972" s="277" t="str">
        <f t="shared" si="258"/>
        <v/>
      </c>
      <c r="AK972" s="277" t="str">
        <f t="shared" si="259"/>
        <v/>
      </c>
      <c r="AL972" s="100"/>
      <c r="AT972" s="227" t="str">
        <f t="shared" si="260"/>
        <v/>
      </c>
      <c r="AU972" s="227" t="str">
        <f t="shared" si="261"/>
        <v/>
      </c>
      <c r="AW972" s="232">
        <f t="shared" si="262"/>
        <v>0</v>
      </c>
      <c r="AX972" s="232">
        <f t="shared" si="263"/>
        <v>0</v>
      </c>
      <c r="AY972" s="232">
        <f t="shared" si="264"/>
        <v>0</v>
      </c>
      <c r="AZ972" s="232">
        <f t="shared" si="265"/>
        <v>0</v>
      </c>
    </row>
    <row r="973" spans="1:52">
      <c r="A973" s="23" t="str">
        <f>C973&amp;"x"&amp;TEXT(COUNTIF(C$5:C972,C973)+1,0)</f>
        <v>x1</v>
      </c>
      <c r="B973" s="24" t="str">
        <f>D973&amp;"x"&amp;TEXT(COUNTIF(D$5:D972,D973)+1,0)</f>
        <v>x1</v>
      </c>
      <c r="C973" s="25"/>
      <c r="D973" s="25"/>
      <c r="E973" s="130"/>
      <c r="F973" s="25"/>
      <c r="G973" s="188"/>
      <c r="H973" s="188"/>
      <c r="I973" s="188"/>
      <c r="J973" s="156"/>
      <c r="K973" s="130"/>
      <c r="L973" s="26"/>
      <c r="M973" s="281" t="str">
        <f t="shared" si="250"/>
        <v>0</v>
      </c>
      <c r="N973" s="26"/>
      <c r="O973" s="186" t="str">
        <f t="shared" si="251"/>
        <v>0</v>
      </c>
      <c r="P973" s="26"/>
      <c r="Q973" s="26"/>
      <c r="R973" s="270"/>
      <c r="S973" s="282" t="str">
        <f t="shared" si="252"/>
        <v/>
      </c>
      <c r="T973" s="153"/>
      <c r="U973" s="27"/>
      <c r="V973" s="27"/>
      <c r="W973" s="271"/>
      <c r="X973" s="27"/>
      <c r="Y973" s="279"/>
      <c r="Z973" s="275" t="str">
        <f t="shared" si="253"/>
        <v/>
      </c>
      <c r="AA973" s="276"/>
      <c r="AB973" s="276"/>
      <c r="AC973" s="276"/>
      <c r="AD973" s="276"/>
      <c r="AE973" s="276"/>
      <c r="AF973" s="277" t="str">
        <f t="shared" si="254"/>
        <v>NCX19J3</v>
      </c>
      <c r="AG973" s="277" t="str">
        <f t="shared" si="255"/>
        <v>NCX19J3</v>
      </c>
      <c r="AH973" s="277" t="str">
        <f t="shared" si="256"/>
        <v/>
      </c>
      <c r="AI973" s="277" t="str">
        <f t="shared" si="257"/>
        <v/>
      </c>
      <c r="AJ973" s="277" t="str">
        <f t="shared" si="258"/>
        <v/>
      </c>
      <c r="AK973" s="277" t="str">
        <f t="shared" si="259"/>
        <v/>
      </c>
      <c r="AL973" s="100"/>
      <c r="AT973" s="227" t="str">
        <f t="shared" si="260"/>
        <v/>
      </c>
      <c r="AU973" s="227" t="str">
        <f t="shared" si="261"/>
        <v/>
      </c>
      <c r="AW973" s="232">
        <f t="shared" si="262"/>
        <v>0</v>
      </c>
      <c r="AX973" s="232">
        <f t="shared" si="263"/>
        <v>0</v>
      </c>
      <c r="AY973" s="232">
        <f t="shared" si="264"/>
        <v>0</v>
      </c>
      <c r="AZ973" s="232">
        <f t="shared" si="265"/>
        <v>0</v>
      </c>
    </row>
    <row r="974" spans="1:52">
      <c r="A974" s="23" t="str">
        <f>C974&amp;"x"&amp;TEXT(COUNTIF(C$5:C973,C974)+1,0)</f>
        <v>x1</v>
      </c>
      <c r="B974" s="24" t="str">
        <f>D974&amp;"x"&amp;TEXT(COUNTIF(D$5:D973,D974)+1,0)</f>
        <v>x1</v>
      </c>
      <c r="C974" s="25"/>
      <c r="D974" s="25"/>
      <c r="E974" s="130"/>
      <c r="F974" s="25"/>
      <c r="G974" s="188"/>
      <c r="H974" s="188"/>
      <c r="I974" s="188"/>
      <c r="J974" s="156"/>
      <c r="K974" s="130"/>
      <c r="L974" s="26"/>
      <c r="M974" s="281" t="str">
        <f t="shared" si="250"/>
        <v>0</v>
      </c>
      <c r="N974" s="26"/>
      <c r="O974" s="186" t="str">
        <f t="shared" si="251"/>
        <v>0</v>
      </c>
      <c r="P974" s="26"/>
      <c r="Q974" s="26"/>
      <c r="R974" s="270"/>
      <c r="S974" s="282" t="str">
        <f t="shared" si="252"/>
        <v/>
      </c>
      <c r="T974" s="153"/>
      <c r="U974" s="27"/>
      <c r="V974" s="27"/>
      <c r="W974" s="271"/>
      <c r="X974" s="27"/>
      <c r="Y974" s="279"/>
      <c r="Z974" s="275" t="str">
        <f t="shared" si="253"/>
        <v/>
      </c>
      <c r="AA974" s="276"/>
      <c r="AB974" s="276"/>
      <c r="AC974" s="276"/>
      <c r="AD974" s="276"/>
      <c r="AE974" s="276"/>
      <c r="AF974" s="277" t="str">
        <f t="shared" si="254"/>
        <v>NCX19J3</v>
      </c>
      <c r="AG974" s="277" t="str">
        <f t="shared" si="255"/>
        <v>NCX19J3</v>
      </c>
      <c r="AH974" s="277" t="str">
        <f t="shared" si="256"/>
        <v/>
      </c>
      <c r="AI974" s="277" t="str">
        <f t="shared" si="257"/>
        <v/>
      </c>
      <c r="AJ974" s="277" t="str">
        <f t="shared" si="258"/>
        <v/>
      </c>
      <c r="AK974" s="277" t="str">
        <f t="shared" si="259"/>
        <v/>
      </c>
      <c r="AL974" s="100"/>
      <c r="AT974" s="227" t="str">
        <f t="shared" si="260"/>
        <v/>
      </c>
      <c r="AU974" s="227" t="str">
        <f t="shared" si="261"/>
        <v/>
      </c>
      <c r="AW974" s="232">
        <f t="shared" si="262"/>
        <v>0</v>
      </c>
      <c r="AX974" s="232">
        <f t="shared" si="263"/>
        <v>0</v>
      </c>
      <c r="AY974" s="232">
        <f t="shared" si="264"/>
        <v>0</v>
      </c>
      <c r="AZ974" s="232">
        <f t="shared" si="265"/>
        <v>0</v>
      </c>
    </row>
    <row r="975" spans="1:52">
      <c r="A975" s="23" t="str">
        <f>C975&amp;"x"&amp;TEXT(COUNTIF(C$5:C974,C975)+1,0)</f>
        <v>x1</v>
      </c>
      <c r="B975" s="24" t="str">
        <f>D975&amp;"x"&amp;TEXT(COUNTIF(D$5:D974,D975)+1,0)</f>
        <v>x1</v>
      </c>
      <c r="C975" s="25"/>
      <c r="D975" s="25"/>
      <c r="E975" s="130"/>
      <c r="F975" s="25"/>
      <c r="G975" s="188"/>
      <c r="H975" s="188"/>
      <c r="I975" s="188"/>
      <c r="J975" s="156"/>
      <c r="K975" s="130"/>
      <c r="L975" s="26"/>
      <c r="M975" s="281" t="str">
        <f t="shared" si="250"/>
        <v>0</v>
      </c>
      <c r="N975" s="26"/>
      <c r="O975" s="186" t="str">
        <f t="shared" si="251"/>
        <v>0</v>
      </c>
      <c r="P975" s="26"/>
      <c r="Q975" s="26"/>
      <c r="R975" s="270"/>
      <c r="S975" s="282" t="str">
        <f t="shared" si="252"/>
        <v/>
      </c>
      <c r="T975" s="153"/>
      <c r="U975" s="27"/>
      <c r="V975" s="27"/>
      <c r="W975" s="271"/>
      <c r="X975" s="27"/>
      <c r="Y975" s="279"/>
      <c r="Z975" s="275" t="str">
        <f t="shared" si="253"/>
        <v/>
      </c>
      <c r="AA975" s="276"/>
      <c r="AB975" s="276"/>
      <c r="AC975" s="276"/>
      <c r="AD975" s="276"/>
      <c r="AE975" s="276"/>
      <c r="AF975" s="277" t="str">
        <f t="shared" si="254"/>
        <v>NCX19J3</v>
      </c>
      <c r="AG975" s="277" t="str">
        <f t="shared" si="255"/>
        <v>NCX19J3</v>
      </c>
      <c r="AH975" s="277" t="str">
        <f t="shared" si="256"/>
        <v/>
      </c>
      <c r="AI975" s="277" t="str">
        <f t="shared" si="257"/>
        <v/>
      </c>
      <c r="AJ975" s="277" t="str">
        <f t="shared" si="258"/>
        <v/>
      </c>
      <c r="AK975" s="277" t="str">
        <f t="shared" si="259"/>
        <v/>
      </c>
      <c r="AL975" s="100"/>
      <c r="AT975" s="227" t="str">
        <f t="shared" si="260"/>
        <v/>
      </c>
      <c r="AU975" s="227" t="str">
        <f t="shared" si="261"/>
        <v/>
      </c>
      <c r="AW975" s="232">
        <f t="shared" si="262"/>
        <v>0</v>
      </c>
      <c r="AX975" s="232">
        <f t="shared" si="263"/>
        <v>0</v>
      </c>
      <c r="AY975" s="232">
        <f t="shared" si="264"/>
        <v>0</v>
      </c>
      <c r="AZ975" s="232">
        <f t="shared" si="265"/>
        <v>0</v>
      </c>
    </row>
    <row r="976" spans="1:52">
      <c r="A976" s="23" t="str">
        <f>C976&amp;"x"&amp;TEXT(COUNTIF(C$5:C975,C976)+1,0)</f>
        <v>x1</v>
      </c>
      <c r="B976" s="24" t="str">
        <f>D976&amp;"x"&amp;TEXT(COUNTIF(D$5:D975,D976)+1,0)</f>
        <v>x1</v>
      </c>
      <c r="C976" s="25"/>
      <c r="D976" s="25"/>
      <c r="E976" s="130"/>
      <c r="F976" s="25"/>
      <c r="G976" s="188"/>
      <c r="H976" s="188"/>
      <c r="I976" s="188"/>
      <c r="J976" s="156"/>
      <c r="K976" s="130"/>
      <c r="L976" s="26"/>
      <c r="M976" s="281" t="str">
        <f t="shared" si="250"/>
        <v>0</v>
      </c>
      <c r="N976" s="26"/>
      <c r="O976" s="186" t="str">
        <f t="shared" si="251"/>
        <v>0</v>
      </c>
      <c r="P976" s="26"/>
      <c r="Q976" s="26"/>
      <c r="R976" s="270"/>
      <c r="S976" s="282" t="str">
        <f t="shared" si="252"/>
        <v/>
      </c>
      <c r="T976" s="153"/>
      <c r="U976" s="27"/>
      <c r="V976" s="27"/>
      <c r="W976" s="271"/>
      <c r="X976" s="27"/>
      <c r="Y976" s="279"/>
      <c r="Z976" s="275" t="str">
        <f t="shared" si="253"/>
        <v/>
      </c>
      <c r="AA976" s="276"/>
      <c r="AB976" s="276"/>
      <c r="AC976" s="276"/>
      <c r="AD976" s="276"/>
      <c r="AE976" s="276"/>
      <c r="AF976" s="277" t="str">
        <f t="shared" si="254"/>
        <v>NCX19J3</v>
      </c>
      <c r="AG976" s="277" t="str">
        <f t="shared" si="255"/>
        <v>NCX19J3</v>
      </c>
      <c r="AH976" s="277" t="str">
        <f t="shared" si="256"/>
        <v/>
      </c>
      <c r="AI976" s="277" t="str">
        <f t="shared" si="257"/>
        <v/>
      </c>
      <c r="AJ976" s="277" t="str">
        <f t="shared" si="258"/>
        <v/>
      </c>
      <c r="AK976" s="277" t="str">
        <f t="shared" si="259"/>
        <v/>
      </c>
      <c r="AL976" s="100"/>
      <c r="AT976" s="227" t="str">
        <f t="shared" si="260"/>
        <v/>
      </c>
      <c r="AU976" s="227" t="str">
        <f t="shared" si="261"/>
        <v/>
      </c>
      <c r="AW976" s="232">
        <f t="shared" si="262"/>
        <v>0</v>
      </c>
      <c r="AX976" s="232">
        <f t="shared" si="263"/>
        <v>0</v>
      </c>
      <c r="AY976" s="232">
        <f t="shared" si="264"/>
        <v>0</v>
      </c>
      <c r="AZ976" s="232">
        <f t="shared" si="265"/>
        <v>0</v>
      </c>
    </row>
    <row r="977" spans="1:52">
      <c r="A977" s="23" t="str">
        <f>C977&amp;"x"&amp;TEXT(COUNTIF(C$5:C976,C977)+1,0)</f>
        <v>x1</v>
      </c>
      <c r="B977" s="24" t="str">
        <f>D977&amp;"x"&amp;TEXT(COUNTIF(D$5:D976,D977)+1,0)</f>
        <v>x1</v>
      </c>
      <c r="C977" s="25"/>
      <c r="D977" s="25"/>
      <c r="E977" s="130"/>
      <c r="F977" s="25"/>
      <c r="G977" s="188"/>
      <c r="H977" s="188"/>
      <c r="I977" s="188"/>
      <c r="J977" s="156"/>
      <c r="K977" s="130"/>
      <c r="L977" s="26"/>
      <c r="M977" s="281" t="str">
        <f t="shared" si="250"/>
        <v>0</v>
      </c>
      <c r="N977" s="26"/>
      <c r="O977" s="186" t="str">
        <f t="shared" si="251"/>
        <v>0</v>
      </c>
      <c r="P977" s="26"/>
      <c r="Q977" s="26"/>
      <c r="R977" s="270"/>
      <c r="S977" s="282" t="str">
        <f t="shared" si="252"/>
        <v/>
      </c>
      <c r="T977" s="153"/>
      <c r="U977" s="27"/>
      <c r="V977" s="27"/>
      <c r="W977" s="271"/>
      <c r="X977" s="27"/>
      <c r="Y977" s="279"/>
      <c r="Z977" s="275" t="str">
        <f t="shared" si="253"/>
        <v/>
      </c>
      <c r="AA977" s="276"/>
      <c r="AB977" s="276"/>
      <c r="AC977" s="276"/>
      <c r="AD977" s="276"/>
      <c r="AE977" s="276"/>
      <c r="AF977" s="277" t="str">
        <f t="shared" si="254"/>
        <v>NCX19J3</v>
      </c>
      <c r="AG977" s="277" t="str">
        <f t="shared" si="255"/>
        <v>NCX19J3</v>
      </c>
      <c r="AH977" s="277" t="str">
        <f t="shared" si="256"/>
        <v/>
      </c>
      <c r="AI977" s="277" t="str">
        <f t="shared" si="257"/>
        <v/>
      </c>
      <c r="AJ977" s="277" t="str">
        <f t="shared" si="258"/>
        <v/>
      </c>
      <c r="AK977" s="277" t="str">
        <f t="shared" si="259"/>
        <v/>
      </c>
      <c r="AL977" s="100"/>
      <c r="AT977" s="227" t="str">
        <f t="shared" si="260"/>
        <v/>
      </c>
      <c r="AU977" s="227" t="str">
        <f t="shared" si="261"/>
        <v/>
      </c>
      <c r="AW977" s="232">
        <f t="shared" si="262"/>
        <v>0</v>
      </c>
      <c r="AX977" s="232">
        <f t="shared" si="263"/>
        <v>0</v>
      </c>
      <c r="AY977" s="232">
        <f t="shared" si="264"/>
        <v>0</v>
      </c>
      <c r="AZ977" s="232">
        <f t="shared" si="265"/>
        <v>0</v>
      </c>
    </row>
    <row r="978" spans="1:52">
      <c r="A978" s="23" t="str">
        <f>C978&amp;"x"&amp;TEXT(COUNTIF(C$5:C977,C978)+1,0)</f>
        <v>x1</v>
      </c>
      <c r="B978" s="24" t="str">
        <f>D978&amp;"x"&amp;TEXT(COUNTIF(D$5:D977,D978)+1,0)</f>
        <v>x1</v>
      </c>
      <c r="C978" s="25"/>
      <c r="D978" s="25"/>
      <c r="E978" s="130"/>
      <c r="F978" s="25"/>
      <c r="G978" s="188"/>
      <c r="H978" s="188"/>
      <c r="I978" s="188"/>
      <c r="J978" s="156"/>
      <c r="K978" s="130"/>
      <c r="L978" s="26"/>
      <c r="M978" s="281" t="str">
        <f t="shared" si="250"/>
        <v>0</v>
      </c>
      <c r="N978" s="26"/>
      <c r="O978" s="186" t="str">
        <f t="shared" si="251"/>
        <v>0</v>
      </c>
      <c r="P978" s="26"/>
      <c r="Q978" s="26"/>
      <c r="R978" s="270"/>
      <c r="S978" s="282" t="str">
        <f t="shared" si="252"/>
        <v/>
      </c>
      <c r="T978" s="153"/>
      <c r="U978" s="27"/>
      <c r="V978" s="27"/>
      <c r="W978" s="271"/>
      <c r="X978" s="27"/>
      <c r="Y978" s="279"/>
      <c r="Z978" s="275" t="str">
        <f t="shared" si="253"/>
        <v/>
      </c>
      <c r="AA978" s="276"/>
      <c r="AB978" s="276"/>
      <c r="AC978" s="276"/>
      <c r="AD978" s="276"/>
      <c r="AE978" s="276"/>
      <c r="AF978" s="277" t="str">
        <f t="shared" si="254"/>
        <v>NCX19J3</v>
      </c>
      <c r="AG978" s="277" t="str">
        <f t="shared" si="255"/>
        <v>NCX19J3</v>
      </c>
      <c r="AH978" s="277" t="str">
        <f t="shared" si="256"/>
        <v/>
      </c>
      <c r="AI978" s="277" t="str">
        <f t="shared" si="257"/>
        <v/>
      </c>
      <c r="AJ978" s="277" t="str">
        <f t="shared" si="258"/>
        <v/>
      </c>
      <c r="AK978" s="277" t="str">
        <f t="shared" si="259"/>
        <v/>
      </c>
      <c r="AL978" s="100"/>
      <c r="AT978" s="227" t="str">
        <f t="shared" si="260"/>
        <v/>
      </c>
      <c r="AU978" s="227" t="str">
        <f t="shared" si="261"/>
        <v/>
      </c>
      <c r="AW978" s="232">
        <f t="shared" si="262"/>
        <v>0</v>
      </c>
      <c r="AX978" s="232">
        <f t="shared" si="263"/>
        <v>0</v>
      </c>
      <c r="AY978" s="232">
        <f t="shared" si="264"/>
        <v>0</v>
      </c>
      <c r="AZ978" s="232">
        <f t="shared" si="265"/>
        <v>0</v>
      </c>
    </row>
    <row r="979" spans="1:52">
      <c r="A979" s="23" t="str">
        <f>C979&amp;"x"&amp;TEXT(COUNTIF(C$5:C978,C979)+1,0)</f>
        <v>x1</v>
      </c>
      <c r="B979" s="24" t="str">
        <f>D979&amp;"x"&amp;TEXT(COUNTIF(D$5:D978,D979)+1,0)</f>
        <v>x1</v>
      </c>
      <c r="C979" s="25"/>
      <c r="D979" s="25"/>
      <c r="E979" s="130"/>
      <c r="F979" s="25"/>
      <c r="G979" s="188"/>
      <c r="H979" s="188"/>
      <c r="I979" s="188"/>
      <c r="J979" s="156"/>
      <c r="K979" s="130"/>
      <c r="L979" s="26"/>
      <c r="M979" s="281" t="str">
        <f t="shared" si="250"/>
        <v>0</v>
      </c>
      <c r="N979" s="26"/>
      <c r="O979" s="186" t="str">
        <f t="shared" si="251"/>
        <v>0</v>
      </c>
      <c r="P979" s="26"/>
      <c r="Q979" s="26"/>
      <c r="R979" s="270"/>
      <c r="S979" s="282" t="str">
        <f t="shared" si="252"/>
        <v/>
      </c>
      <c r="T979" s="153"/>
      <c r="U979" s="27"/>
      <c r="V979" s="27"/>
      <c r="W979" s="271"/>
      <c r="X979" s="27"/>
      <c r="Y979" s="279"/>
      <c r="Z979" s="275" t="str">
        <f t="shared" si="253"/>
        <v/>
      </c>
      <c r="AA979" s="276"/>
      <c r="AB979" s="276"/>
      <c r="AC979" s="276"/>
      <c r="AD979" s="276"/>
      <c r="AE979" s="276"/>
      <c r="AF979" s="277" t="str">
        <f t="shared" si="254"/>
        <v>NCX19J3</v>
      </c>
      <c r="AG979" s="277" t="str">
        <f t="shared" si="255"/>
        <v>NCX19J3</v>
      </c>
      <c r="AH979" s="277" t="str">
        <f t="shared" si="256"/>
        <v/>
      </c>
      <c r="AI979" s="277" t="str">
        <f t="shared" si="257"/>
        <v/>
      </c>
      <c r="AJ979" s="277" t="str">
        <f t="shared" si="258"/>
        <v/>
      </c>
      <c r="AK979" s="277" t="str">
        <f t="shared" si="259"/>
        <v/>
      </c>
      <c r="AL979" s="100"/>
      <c r="AT979" s="227" t="str">
        <f t="shared" si="260"/>
        <v/>
      </c>
      <c r="AU979" s="227" t="str">
        <f t="shared" si="261"/>
        <v/>
      </c>
      <c r="AW979" s="232">
        <f t="shared" si="262"/>
        <v>0</v>
      </c>
      <c r="AX979" s="232">
        <f t="shared" si="263"/>
        <v>0</v>
      </c>
      <c r="AY979" s="232">
        <f t="shared" si="264"/>
        <v>0</v>
      </c>
      <c r="AZ979" s="232">
        <f t="shared" si="265"/>
        <v>0</v>
      </c>
    </row>
    <row r="980" spans="1:52">
      <c r="A980" s="23" t="str">
        <f>C980&amp;"x"&amp;TEXT(COUNTIF(C$5:C979,C980)+1,0)</f>
        <v>x1</v>
      </c>
      <c r="B980" s="24" t="str">
        <f>D980&amp;"x"&amp;TEXT(COUNTIF(D$5:D979,D980)+1,0)</f>
        <v>x1</v>
      </c>
      <c r="C980" s="25"/>
      <c r="D980" s="25"/>
      <c r="E980" s="130"/>
      <c r="F980" s="25"/>
      <c r="G980" s="188"/>
      <c r="H980" s="188"/>
      <c r="I980" s="188"/>
      <c r="J980" s="156"/>
      <c r="K980" s="130"/>
      <c r="L980" s="26"/>
      <c r="M980" s="281" t="str">
        <f t="shared" si="250"/>
        <v>0</v>
      </c>
      <c r="N980" s="26"/>
      <c r="O980" s="186" t="str">
        <f t="shared" si="251"/>
        <v>0</v>
      </c>
      <c r="P980" s="26"/>
      <c r="Q980" s="26"/>
      <c r="R980" s="270"/>
      <c r="S980" s="282" t="str">
        <f t="shared" si="252"/>
        <v/>
      </c>
      <c r="T980" s="153"/>
      <c r="U980" s="27"/>
      <c r="V980" s="27"/>
      <c r="W980" s="271"/>
      <c r="X980" s="27"/>
      <c r="Y980" s="279"/>
      <c r="Z980" s="275" t="str">
        <f t="shared" si="253"/>
        <v/>
      </c>
      <c r="AA980" s="276"/>
      <c r="AB980" s="276"/>
      <c r="AC980" s="276"/>
      <c r="AD980" s="276"/>
      <c r="AE980" s="276"/>
      <c r="AF980" s="277" t="str">
        <f t="shared" si="254"/>
        <v>NCX19J3</v>
      </c>
      <c r="AG980" s="277" t="str">
        <f t="shared" si="255"/>
        <v>NCX19J3</v>
      </c>
      <c r="AH980" s="277" t="str">
        <f t="shared" si="256"/>
        <v/>
      </c>
      <c r="AI980" s="277" t="str">
        <f t="shared" si="257"/>
        <v/>
      </c>
      <c r="AJ980" s="277" t="str">
        <f t="shared" si="258"/>
        <v/>
      </c>
      <c r="AK980" s="277" t="str">
        <f t="shared" si="259"/>
        <v/>
      </c>
      <c r="AL980" s="100"/>
      <c r="AT980" s="227" t="str">
        <f t="shared" si="260"/>
        <v/>
      </c>
      <c r="AU980" s="227" t="str">
        <f t="shared" si="261"/>
        <v/>
      </c>
      <c r="AW980" s="232">
        <f t="shared" si="262"/>
        <v>0</v>
      </c>
      <c r="AX980" s="232">
        <f t="shared" si="263"/>
        <v>0</v>
      </c>
      <c r="AY980" s="232">
        <f t="shared" si="264"/>
        <v>0</v>
      </c>
      <c r="AZ980" s="232">
        <f t="shared" si="265"/>
        <v>0</v>
      </c>
    </row>
    <row r="981" spans="1:52">
      <c r="A981" s="23" t="str">
        <f>C981&amp;"x"&amp;TEXT(COUNTIF(C$5:C980,C981)+1,0)</f>
        <v>x1</v>
      </c>
      <c r="B981" s="24" t="str">
        <f>D981&amp;"x"&amp;TEXT(COUNTIF(D$5:D980,D981)+1,0)</f>
        <v>x1</v>
      </c>
      <c r="C981" s="25"/>
      <c r="D981" s="25"/>
      <c r="E981" s="130"/>
      <c r="F981" s="25"/>
      <c r="G981" s="188"/>
      <c r="H981" s="188"/>
      <c r="I981" s="188"/>
      <c r="J981" s="156"/>
      <c r="K981" s="130"/>
      <c r="L981" s="26"/>
      <c r="M981" s="281" t="str">
        <f t="shared" si="250"/>
        <v>0</v>
      </c>
      <c r="N981" s="26"/>
      <c r="O981" s="186" t="str">
        <f t="shared" si="251"/>
        <v>0</v>
      </c>
      <c r="P981" s="26"/>
      <c r="Q981" s="26"/>
      <c r="R981" s="270"/>
      <c r="S981" s="282" t="str">
        <f t="shared" si="252"/>
        <v/>
      </c>
      <c r="T981" s="153"/>
      <c r="U981" s="27"/>
      <c r="V981" s="27"/>
      <c r="W981" s="271"/>
      <c r="X981" s="27"/>
      <c r="Y981" s="279"/>
      <c r="Z981" s="275" t="str">
        <f t="shared" si="253"/>
        <v/>
      </c>
      <c r="AA981" s="276"/>
      <c r="AB981" s="276"/>
      <c r="AC981" s="276"/>
      <c r="AD981" s="276"/>
      <c r="AE981" s="276"/>
      <c r="AF981" s="277" t="str">
        <f t="shared" si="254"/>
        <v>NCX19J3</v>
      </c>
      <c r="AG981" s="277" t="str">
        <f t="shared" si="255"/>
        <v>NCX19J3</v>
      </c>
      <c r="AH981" s="277" t="str">
        <f t="shared" si="256"/>
        <v/>
      </c>
      <c r="AI981" s="277" t="str">
        <f t="shared" si="257"/>
        <v/>
      </c>
      <c r="AJ981" s="277" t="str">
        <f t="shared" si="258"/>
        <v/>
      </c>
      <c r="AK981" s="277" t="str">
        <f t="shared" si="259"/>
        <v/>
      </c>
      <c r="AL981" s="100"/>
      <c r="AT981" s="227" t="str">
        <f t="shared" si="260"/>
        <v/>
      </c>
      <c r="AU981" s="227" t="str">
        <f t="shared" si="261"/>
        <v/>
      </c>
      <c r="AW981" s="232">
        <f t="shared" si="262"/>
        <v>0</v>
      </c>
      <c r="AX981" s="232">
        <f t="shared" si="263"/>
        <v>0</v>
      </c>
      <c r="AY981" s="232">
        <f t="shared" si="264"/>
        <v>0</v>
      </c>
      <c r="AZ981" s="232">
        <f t="shared" si="265"/>
        <v>0</v>
      </c>
    </row>
    <row r="982" spans="1:52">
      <c r="A982" s="23" t="str">
        <f>C982&amp;"x"&amp;TEXT(COUNTIF(C$5:C981,C982)+1,0)</f>
        <v>x1</v>
      </c>
      <c r="B982" s="24" t="str">
        <f>D982&amp;"x"&amp;TEXT(COUNTIF(D$5:D981,D982)+1,0)</f>
        <v>x1</v>
      </c>
      <c r="C982" s="25"/>
      <c r="D982" s="25"/>
      <c r="E982" s="130"/>
      <c r="F982" s="25"/>
      <c r="G982" s="188"/>
      <c r="H982" s="188"/>
      <c r="I982" s="188"/>
      <c r="J982" s="156"/>
      <c r="K982" s="130"/>
      <c r="L982" s="26"/>
      <c r="M982" s="281" t="str">
        <f t="shared" si="250"/>
        <v>0</v>
      </c>
      <c r="N982" s="26"/>
      <c r="O982" s="186" t="str">
        <f t="shared" si="251"/>
        <v>0</v>
      </c>
      <c r="P982" s="26"/>
      <c r="Q982" s="26"/>
      <c r="R982" s="270"/>
      <c r="S982" s="282" t="str">
        <f t="shared" si="252"/>
        <v/>
      </c>
      <c r="T982" s="153"/>
      <c r="U982" s="27"/>
      <c r="V982" s="27"/>
      <c r="W982" s="271"/>
      <c r="X982" s="27"/>
      <c r="Y982" s="279"/>
      <c r="Z982" s="275" t="str">
        <f t="shared" si="253"/>
        <v/>
      </c>
      <c r="AA982" s="276"/>
      <c r="AB982" s="276"/>
      <c r="AC982" s="276"/>
      <c r="AD982" s="276"/>
      <c r="AE982" s="276"/>
      <c r="AF982" s="277" t="str">
        <f t="shared" si="254"/>
        <v>NCX19J3</v>
      </c>
      <c r="AG982" s="277" t="str">
        <f t="shared" si="255"/>
        <v>NCX19J3</v>
      </c>
      <c r="AH982" s="277" t="str">
        <f t="shared" si="256"/>
        <v/>
      </c>
      <c r="AI982" s="277" t="str">
        <f t="shared" si="257"/>
        <v/>
      </c>
      <c r="AJ982" s="277" t="str">
        <f t="shared" si="258"/>
        <v/>
      </c>
      <c r="AK982" s="277" t="str">
        <f t="shared" si="259"/>
        <v/>
      </c>
      <c r="AL982" s="100"/>
      <c r="AT982" s="227" t="str">
        <f t="shared" si="260"/>
        <v/>
      </c>
      <c r="AU982" s="227" t="str">
        <f t="shared" si="261"/>
        <v/>
      </c>
      <c r="AW982" s="232">
        <f t="shared" si="262"/>
        <v>0</v>
      </c>
      <c r="AX982" s="232">
        <f t="shared" si="263"/>
        <v>0</v>
      </c>
      <c r="AY982" s="232">
        <f t="shared" si="264"/>
        <v>0</v>
      </c>
      <c r="AZ982" s="232">
        <f t="shared" si="265"/>
        <v>0</v>
      </c>
    </row>
    <row r="983" spans="1:52">
      <c r="A983" s="23" t="str">
        <f>C983&amp;"x"&amp;TEXT(COUNTIF(C$5:C982,C983)+1,0)</f>
        <v>x1</v>
      </c>
      <c r="B983" s="24" t="str">
        <f>D983&amp;"x"&amp;TEXT(COUNTIF(D$5:D982,D983)+1,0)</f>
        <v>x1</v>
      </c>
      <c r="C983" s="25"/>
      <c r="D983" s="25"/>
      <c r="E983" s="130"/>
      <c r="F983" s="25"/>
      <c r="G983" s="188"/>
      <c r="H983" s="188"/>
      <c r="I983" s="188"/>
      <c r="J983" s="156"/>
      <c r="K983" s="130"/>
      <c r="L983" s="26"/>
      <c r="M983" s="281" t="str">
        <f t="shared" si="250"/>
        <v>0</v>
      </c>
      <c r="N983" s="26"/>
      <c r="O983" s="186" t="str">
        <f t="shared" si="251"/>
        <v>0</v>
      </c>
      <c r="P983" s="26"/>
      <c r="Q983" s="26"/>
      <c r="R983" s="270"/>
      <c r="S983" s="282" t="str">
        <f t="shared" si="252"/>
        <v/>
      </c>
      <c r="T983" s="153"/>
      <c r="U983" s="27"/>
      <c r="V983" s="27"/>
      <c r="W983" s="271"/>
      <c r="X983" s="27"/>
      <c r="Y983" s="279"/>
      <c r="Z983" s="275" t="str">
        <f t="shared" si="253"/>
        <v/>
      </c>
      <c r="AA983" s="276"/>
      <c r="AB983" s="276"/>
      <c r="AC983" s="276"/>
      <c r="AD983" s="276"/>
      <c r="AE983" s="276"/>
      <c r="AF983" s="277" t="str">
        <f t="shared" si="254"/>
        <v>NCX19J3</v>
      </c>
      <c r="AG983" s="277" t="str">
        <f t="shared" si="255"/>
        <v>NCX19J3</v>
      </c>
      <c r="AH983" s="277" t="str">
        <f t="shared" si="256"/>
        <v/>
      </c>
      <c r="AI983" s="277" t="str">
        <f t="shared" si="257"/>
        <v/>
      </c>
      <c r="AJ983" s="277" t="str">
        <f t="shared" si="258"/>
        <v/>
      </c>
      <c r="AK983" s="277" t="str">
        <f t="shared" si="259"/>
        <v/>
      </c>
      <c r="AL983" s="100"/>
      <c r="AT983" s="227" t="str">
        <f t="shared" si="260"/>
        <v/>
      </c>
      <c r="AU983" s="227" t="str">
        <f t="shared" si="261"/>
        <v/>
      </c>
      <c r="AW983" s="232">
        <f t="shared" si="262"/>
        <v>0</v>
      </c>
      <c r="AX983" s="232">
        <f t="shared" si="263"/>
        <v>0</v>
      </c>
      <c r="AY983" s="232">
        <f t="shared" si="264"/>
        <v>0</v>
      </c>
      <c r="AZ983" s="232">
        <f t="shared" si="265"/>
        <v>0</v>
      </c>
    </row>
    <row r="984" spans="1:52">
      <c r="A984" s="23" t="str">
        <f>C984&amp;"x"&amp;TEXT(COUNTIF(C$5:C983,C984)+1,0)</f>
        <v>x1</v>
      </c>
      <c r="B984" s="24" t="str">
        <f>D984&amp;"x"&amp;TEXT(COUNTIF(D$5:D983,D984)+1,0)</f>
        <v>x1</v>
      </c>
      <c r="C984" s="25"/>
      <c r="D984" s="25"/>
      <c r="E984" s="130"/>
      <c r="F984" s="25"/>
      <c r="G984" s="188"/>
      <c r="H984" s="188"/>
      <c r="I984" s="188"/>
      <c r="J984" s="156"/>
      <c r="K984" s="130"/>
      <c r="L984" s="26"/>
      <c r="M984" s="281" t="str">
        <f t="shared" si="250"/>
        <v>0</v>
      </c>
      <c r="N984" s="26"/>
      <c r="O984" s="186" t="str">
        <f t="shared" si="251"/>
        <v>0</v>
      </c>
      <c r="P984" s="26"/>
      <c r="Q984" s="26"/>
      <c r="R984" s="270"/>
      <c r="S984" s="282" t="str">
        <f t="shared" si="252"/>
        <v/>
      </c>
      <c r="T984" s="153"/>
      <c r="U984" s="27"/>
      <c r="V984" s="27"/>
      <c r="W984" s="271"/>
      <c r="X984" s="27"/>
      <c r="Y984" s="279"/>
      <c r="Z984" s="275" t="str">
        <f t="shared" si="253"/>
        <v/>
      </c>
      <c r="AA984" s="276"/>
      <c r="AB984" s="276"/>
      <c r="AC984" s="276"/>
      <c r="AD984" s="276"/>
      <c r="AE984" s="276"/>
      <c r="AF984" s="277" t="str">
        <f t="shared" si="254"/>
        <v>NCX19J3</v>
      </c>
      <c r="AG984" s="277" t="str">
        <f t="shared" si="255"/>
        <v>NCX19J3</v>
      </c>
      <c r="AH984" s="277" t="str">
        <f t="shared" si="256"/>
        <v/>
      </c>
      <c r="AI984" s="277" t="str">
        <f t="shared" si="257"/>
        <v/>
      </c>
      <c r="AJ984" s="277" t="str">
        <f t="shared" si="258"/>
        <v/>
      </c>
      <c r="AK984" s="277" t="str">
        <f t="shared" si="259"/>
        <v/>
      </c>
      <c r="AL984" s="100"/>
      <c r="AT984" s="227" t="str">
        <f t="shared" si="260"/>
        <v/>
      </c>
      <c r="AU984" s="227" t="str">
        <f t="shared" si="261"/>
        <v/>
      </c>
      <c r="AW984" s="232">
        <f t="shared" si="262"/>
        <v>0</v>
      </c>
      <c r="AX984" s="232">
        <f t="shared" si="263"/>
        <v>0</v>
      </c>
      <c r="AY984" s="232">
        <f t="shared" si="264"/>
        <v>0</v>
      </c>
      <c r="AZ984" s="232">
        <f t="shared" si="265"/>
        <v>0</v>
      </c>
    </row>
    <row r="985" spans="1:52">
      <c r="A985" s="23" t="str">
        <f>C985&amp;"x"&amp;TEXT(COUNTIF(C$5:C984,C985)+1,0)</f>
        <v>x1</v>
      </c>
      <c r="B985" s="24" t="str">
        <f>D985&amp;"x"&amp;TEXT(COUNTIF(D$5:D984,D985)+1,0)</f>
        <v>x1</v>
      </c>
      <c r="C985" s="25"/>
      <c r="D985" s="25"/>
      <c r="E985" s="130"/>
      <c r="F985" s="25"/>
      <c r="G985" s="188"/>
      <c r="H985" s="188"/>
      <c r="I985" s="188"/>
      <c r="J985" s="156"/>
      <c r="K985" s="130"/>
      <c r="L985" s="26"/>
      <c r="M985" s="281" t="str">
        <f t="shared" si="250"/>
        <v>0</v>
      </c>
      <c r="N985" s="26"/>
      <c r="O985" s="186" t="str">
        <f t="shared" si="251"/>
        <v>0</v>
      </c>
      <c r="P985" s="26"/>
      <c r="Q985" s="26"/>
      <c r="R985" s="270"/>
      <c r="S985" s="282" t="str">
        <f t="shared" si="252"/>
        <v/>
      </c>
      <c r="T985" s="153"/>
      <c r="U985" s="27"/>
      <c r="V985" s="27"/>
      <c r="W985" s="271"/>
      <c r="X985" s="27"/>
      <c r="Y985" s="279"/>
      <c r="Z985" s="275" t="str">
        <f t="shared" si="253"/>
        <v/>
      </c>
      <c r="AA985" s="276"/>
      <c r="AB985" s="276"/>
      <c r="AC985" s="276"/>
      <c r="AD985" s="276"/>
      <c r="AE985" s="276"/>
      <c r="AF985" s="277" t="str">
        <f t="shared" si="254"/>
        <v>NCX19J3</v>
      </c>
      <c r="AG985" s="277" t="str">
        <f t="shared" si="255"/>
        <v>NCX19J3</v>
      </c>
      <c r="AH985" s="277" t="str">
        <f t="shared" si="256"/>
        <v/>
      </c>
      <c r="AI985" s="277" t="str">
        <f t="shared" si="257"/>
        <v/>
      </c>
      <c r="AJ985" s="277" t="str">
        <f t="shared" si="258"/>
        <v/>
      </c>
      <c r="AK985" s="277" t="str">
        <f t="shared" si="259"/>
        <v/>
      </c>
      <c r="AL985" s="100"/>
      <c r="AT985" s="227" t="str">
        <f t="shared" si="260"/>
        <v/>
      </c>
      <c r="AU985" s="227" t="str">
        <f t="shared" si="261"/>
        <v/>
      </c>
      <c r="AW985" s="232">
        <f t="shared" si="262"/>
        <v>0</v>
      </c>
      <c r="AX985" s="232">
        <f t="shared" si="263"/>
        <v>0</v>
      </c>
      <c r="AY985" s="232">
        <f t="shared" si="264"/>
        <v>0</v>
      </c>
      <c r="AZ985" s="232">
        <f t="shared" si="265"/>
        <v>0</v>
      </c>
    </row>
    <row r="986" spans="1:52">
      <c r="A986" s="23" t="str">
        <f>C986&amp;"x"&amp;TEXT(COUNTIF(C$5:C985,C986)+1,0)</f>
        <v>x1</v>
      </c>
      <c r="B986" s="24" t="str">
        <f>D986&amp;"x"&amp;TEXT(COUNTIF(D$5:D985,D986)+1,0)</f>
        <v>x1</v>
      </c>
      <c r="C986" s="25"/>
      <c r="D986" s="25"/>
      <c r="E986" s="130"/>
      <c r="F986" s="25"/>
      <c r="G986" s="188"/>
      <c r="H986" s="188"/>
      <c r="I986" s="188"/>
      <c r="J986" s="156"/>
      <c r="K986" s="130"/>
      <c r="L986" s="26"/>
      <c r="M986" s="281" t="str">
        <f t="shared" si="250"/>
        <v>0</v>
      </c>
      <c r="N986" s="26"/>
      <c r="O986" s="186" t="str">
        <f t="shared" si="251"/>
        <v>0</v>
      </c>
      <c r="P986" s="26"/>
      <c r="Q986" s="26"/>
      <c r="R986" s="270"/>
      <c r="S986" s="282" t="str">
        <f t="shared" si="252"/>
        <v/>
      </c>
      <c r="T986" s="153"/>
      <c r="U986" s="27"/>
      <c r="V986" s="27"/>
      <c r="W986" s="271"/>
      <c r="X986" s="27"/>
      <c r="Y986" s="279"/>
      <c r="Z986" s="275" t="str">
        <f t="shared" si="253"/>
        <v/>
      </c>
      <c r="AA986" s="276"/>
      <c r="AB986" s="276"/>
      <c r="AC986" s="276"/>
      <c r="AD986" s="276"/>
      <c r="AE986" s="276"/>
      <c r="AF986" s="277" t="str">
        <f t="shared" si="254"/>
        <v>NCX19J3</v>
      </c>
      <c r="AG986" s="277" t="str">
        <f t="shared" si="255"/>
        <v>NCX19J3</v>
      </c>
      <c r="AH986" s="277" t="str">
        <f t="shared" si="256"/>
        <v/>
      </c>
      <c r="AI986" s="277" t="str">
        <f t="shared" si="257"/>
        <v/>
      </c>
      <c r="AJ986" s="277" t="str">
        <f t="shared" si="258"/>
        <v/>
      </c>
      <c r="AK986" s="277" t="str">
        <f t="shared" si="259"/>
        <v/>
      </c>
      <c r="AL986" s="100"/>
      <c r="AT986" s="227" t="str">
        <f t="shared" si="260"/>
        <v/>
      </c>
      <c r="AU986" s="227" t="str">
        <f t="shared" si="261"/>
        <v/>
      </c>
      <c r="AW986" s="232">
        <f t="shared" si="262"/>
        <v>0</v>
      </c>
      <c r="AX986" s="232">
        <f t="shared" si="263"/>
        <v>0</v>
      </c>
      <c r="AY986" s="232">
        <f t="shared" si="264"/>
        <v>0</v>
      </c>
      <c r="AZ986" s="232">
        <f t="shared" si="265"/>
        <v>0</v>
      </c>
    </row>
    <row r="987" spans="1:52">
      <c r="A987" s="23" t="str">
        <f>C987&amp;"x"&amp;TEXT(COUNTIF(C$5:C986,C987)+1,0)</f>
        <v>x1</v>
      </c>
      <c r="B987" s="24" t="str">
        <f>D987&amp;"x"&amp;TEXT(COUNTIF(D$5:D986,D987)+1,0)</f>
        <v>x1</v>
      </c>
      <c r="C987" s="25"/>
      <c r="D987" s="25"/>
      <c r="E987" s="130"/>
      <c r="F987" s="25"/>
      <c r="G987" s="188"/>
      <c r="H987" s="188"/>
      <c r="I987" s="188"/>
      <c r="J987" s="156"/>
      <c r="K987" s="130"/>
      <c r="L987" s="26"/>
      <c r="M987" s="281" t="str">
        <f t="shared" si="250"/>
        <v>0</v>
      </c>
      <c r="N987" s="26"/>
      <c r="O987" s="186" t="str">
        <f t="shared" si="251"/>
        <v>0</v>
      </c>
      <c r="P987" s="26"/>
      <c r="Q987" s="26"/>
      <c r="R987" s="270"/>
      <c r="S987" s="282" t="str">
        <f t="shared" si="252"/>
        <v/>
      </c>
      <c r="T987" s="153"/>
      <c r="U987" s="27"/>
      <c r="V987" s="27"/>
      <c r="W987" s="271"/>
      <c r="X987" s="27"/>
      <c r="Y987" s="279"/>
      <c r="Z987" s="275" t="str">
        <f t="shared" si="253"/>
        <v/>
      </c>
      <c r="AA987" s="276"/>
      <c r="AB987" s="276"/>
      <c r="AC987" s="276"/>
      <c r="AD987" s="276"/>
      <c r="AE987" s="276"/>
      <c r="AF987" s="277" t="str">
        <f t="shared" si="254"/>
        <v>NCX19J3</v>
      </c>
      <c r="AG987" s="277" t="str">
        <f t="shared" si="255"/>
        <v>NCX19J3</v>
      </c>
      <c r="AH987" s="277" t="str">
        <f t="shared" si="256"/>
        <v/>
      </c>
      <c r="AI987" s="277" t="str">
        <f t="shared" si="257"/>
        <v/>
      </c>
      <c r="AJ987" s="277" t="str">
        <f t="shared" si="258"/>
        <v/>
      </c>
      <c r="AK987" s="277" t="str">
        <f t="shared" si="259"/>
        <v/>
      </c>
      <c r="AL987" s="100"/>
      <c r="AT987" s="227" t="str">
        <f t="shared" si="260"/>
        <v/>
      </c>
      <c r="AU987" s="227" t="str">
        <f t="shared" si="261"/>
        <v/>
      </c>
      <c r="AW987" s="232">
        <f t="shared" si="262"/>
        <v>0</v>
      </c>
      <c r="AX987" s="232">
        <f t="shared" si="263"/>
        <v>0</v>
      </c>
      <c r="AY987" s="232">
        <f t="shared" si="264"/>
        <v>0</v>
      </c>
      <c r="AZ987" s="232">
        <f t="shared" si="265"/>
        <v>0</v>
      </c>
    </row>
    <row r="988" spans="1:52">
      <c r="A988" s="23" t="str">
        <f>C988&amp;"x"&amp;TEXT(COUNTIF(C$5:C987,C988)+1,0)</f>
        <v>x1</v>
      </c>
      <c r="B988" s="24" t="str">
        <f>D988&amp;"x"&amp;TEXT(COUNTIF(D$5:D987,D988)+1,0)</f>
        <v>x1</v>
      </c>
      <c r="C988" s="25"/>
      <c r="D988" s="25"/>
      <c r="E988" s="130"/>
      <c r="F988" s="25"/>
      <c r="G988" s="188"/>
      <c r="H988" s="188"/>
      <c r="I988" s="188"/>
      <c r="J988" s="156"/>
      <c r="K988" s="130"/>
      <c r="L988" s="26"/>
      <c r="M988" s="281" t="str">
        <f t="shared" si="250"/>
        <v>0</v>
      </c>
      <c r="N988" s="26"/>
      <c r="O988" s="186" t="str">
        <f t="shared" si="251"/>
        <v>0</v>
      </c>
      <c r="P988" s="26"/>
      <c r="Q988" s="26"/>
      <c r="R988" s="270"/>
      <c r="S988" s="282" t="str">
        <f t="shared" si="252"/>
        <v/>
      </c>
      <c r="T988" s="153"/>
      <c r="U988" s="27"/>
      <c r="V988" s="27"/>
      <c r="W988" s="271"/>
      <c r="X988" s="27"/>
      <c r="Y988" s="279"/>
      <c r="Z988" s="275" t="str">
        <f t="shared" si="253"/>
        <v/>
      </c>
      <c r="AA988" s="276"/>
      <c r="AB988" s="276"/>
      <c r="AC988" s="276"/>
      <c r="AD988" s="276"/>
      <c r="AE988" s="276"/>
      <c r="AF988" s="277" t="str">
        <f t="shared" si="254"/>
        <v>NCX19J3</v>
      </c>
      <c r="AG988" s="277" t="str">
        <f t="shared" si="255"/>
        <v>NCX19J3</v>
      </c>
      <c r="AH988" s="277" t="str">
        <f t="shared" si="256"/>
        <v/>
      </c>
      <c r="AI988" s="277" t="str">
        <f t="shared" si="257"/>
        <v/>
      </c>
      <c r="AJ988" s="277" t="str">
        <f t="shared" si="258"/>
        <v/>
      </c>
      <c r="AK988" s="277" t="str">
        <f t="shared" si="259"/>
        <v/>
      </c>
      <c r="AL988" s="100"/>
      <c r="AT988" s="227" t="str">
        <f t="shared" si="260"/>
        <v/>
      </c>
      <c r="AU988" s="227" t="str">
        <f t="shared" si="261"/>
        <v/>
      </c>
      <c r="AW988" s="232">
        <f t="shared" si="262"/>
        <v>0</v>
      </c>
      <c r="AX988" s="232">
        <f t="shared" si="263"/>
        <v>0</v>
      </c>
      <c r="AY988" s="232">
        <f t="shared" si="264"/>
        <v>0</v>
      </c>
      <c r="AZ988" s="232">
        <f t="shared" si="265"/>
        <v>0</v>
      </c>
    </row>
    <row r="989" spans="1:52">
      <c r="A989" s="23" t="str">
        <f>C989&amp;"x"&amp;TEXT(COUNTIF(C$5:C988,C989)+1,0)</f>
        <v>x1</v>
      </c>
      <c r="B989" s="24" t="str">
        <f>D989&amp;"x"&amp;TEXT(COUNTIF(D$5:D988,D989)+1,0)</f>
        <v>x1</v>
      </c>
      <c r="C989" s="25"/>
      <c r="D989" s="25"/>
      <c r="E989" s="130"/>
      <c r="F989" s="25"/>
      <c r="G989" s="188"/>
      <c r="H989" s="188"/>
      <c r="I989" s="188"/>
      <c r="J989" s="156"/>
      <c r="K989" s="130"/>
      <c r="L989" s="26"/>
      <c r="M989" s="281" t="str">
        <f t="shared" si="250"/>
        <v>0</v>
      </c>
      <c r="N989" s="26"/>
      <c r="O989" s="186" t="str">
        <f t="shared" si="251"/>
        <v>0</v>
      </c>
      <c r="P989" s="26"/>
      <c r="Q989" s="26"/>
      <c r="R989" s="270"/>
      <c r="S989" s="282" t="str">
        <f t="shared" si="252"/>
        <v/>
      </c>
      <c r="T989" s="153"/>
      <c r="U989" s="27"/>
      <c r="V989" s="27"/>
      <c r="W989" s="271"/>
      <c r="X989" s="27"/>
      <c r="Y989" s="279"/>
      <c r="Z989" s="275" t="str">
        <f t="shared" si="253"/>
        <v/>
      </c>
      <c r="AA989" s="276"/>
      <c r="AB989" s="276"/>
      <c r="AC989" s="276"/>
      <c r="AD989" s="276"/>
      <c r="AE989" s="276"/>
      <c r="AF989" s="277" t="str">
        <f t="shared" si="254"/>
        <v>NCX19J3</v>
      </c>
      <c r="AG989" s="277" t="str">
        <f t="shared" si="255"/>
        <v>NCX19J3</v>
      </c>
      <c r="AH989" s="277" t="str">
        <f t="shared" si="256"/>
        <v/>
      </c>
      <c r="AI989" s="277" t="str">
        <f t="shared" si="257"/>
        <v/>
      </c>
      <c r="AJ989" s="277" t="str">
        <f t="shared" si="258"/>
        <v/>
      </c>
      <c r="AK989" s="277" t="str">
        <f t="shared" si="259"/>
        <v/>
      </c>
      <c r="AL989" s="100"/>
      <c r="AT989" s="227" t="str">
        <f t="shared" si="260"/>
        <v/>
      </c>
      <c r="AU989" s="227" t="str">
        <f t="shared" si="261"/>
        <v/>
      </c>
      <c r="AW989" s="232">
        <f t="shared" si="262"/>
        <v>0</v>
      </c>
      <c r="AX989" s="232">
        <f t="shared" si="263"/>
        <v>0</v>
      </c>
      <c r="AY989" s="232">
        <f t="shared" si="264"/>
        <v>0</v>
      </c>
      <c r="AZ989" s="232">
        <f t="shared" si="265"/>
        <v>0</v>
      </c>
    </row>
    <row r="990" spans="1:52">
      <c r="A990" s="23" t="str">
        <f>C990&amp;"x"&amp;TEXT(COUNTIF(C$5:C989,C990)+1,0)</f>
        <v>x1</v>
      </c>
      <c r="B990" s="24" t="str">
        <f>D990&amp;"x"&amp;TEXT(COUNTIF(D$5:D989,D990)+1,0)</f>
        <v>x1</v>
      </c>
      <c r="C990" s="25"/>
      <c r="D990" s="25"/>
      <c r="E990" s="130"/>
      <c r="F990" s="25"/>
      <c r="G990" s="188"/>
      <c r="H990" s="188"/>
      <c r="I990" s="188"/>
      <c r="J990" s="156"/>
      <c r="K990" s="130"/>
      <c r="L990" s="26"/>
      <c r="M990" s="281" t="str">
        <f t="shared" si="250"/>
        <v>0</v>
      </c>
      <c r="N990" s="26"/>
      <c r="O990" s="186" t="str">
        <f t="shared" si="251"/>
        <v>0</v>
      </c>
      <c r="P990" s="26"/>
      <c r="Q990" s="26"/>
      <c r="R990" s="270"/>
      <c r="S990" s="282" t="str">
        <f t="shared" si="252"/>
        <v/>
      </c>
      <c r="T990" s="153"/>
      <c r="U990" s="27"/>
      <c r="V990" s="27"/>
      <c r="W990" s="271"/>
      <c r="X990" s="27"/>
      <c r="Y990" s="279"/>
      <c r="Z990" s="275" t="str">
        <f t="shared" si="253"/>
        <v/>
      </c>
      <c r="AA990" s="276"/>
      <c r="AB990" s="276"/>
      <c r="AC990" s="276"/>
      <c r="AD990" s="276"/>
      <c r="AE990" s="276"/>
      <c r="AF990" s="277" t="str">
        <f t="shared" si="254"/>
        <v>NCX19J3</v>
      </c>
      <c r="AG990" s="277" t="str">
        <f t="shared" si="255"/>
        <v>NCX19J3</v>
      </c>
      <c r="AH990" s="277" t="str">
        <f t="shared" si="256"/>
        <v/>
      </c>
      <c r="AI990" s="277" t="str">
        <f t="shared" si="257"/>
        <v/>
      </c>
      <c r="AJ990" s="277" t="str">
        <f t="shared" si="258"/>
        <v/>
      </c>
      <c r="AK990" s="277" t="str">
        <f t="shared" si="259"/>
        <v/>
      </c>
      <c r="AL990" s="100"/>
      <c r="AT990" s="227" t="str">
        <f t="shared" si="260"/>
        <v/>
      </c>
      <c r="AU990" s="227" t="str">
        <f t="shared" si="261"/>
        <v/>
      </c>
      <c r="AW990" s="232">
        <f t="shared" si="262"/>
        <v>0</v>
      </c>
      <c r="AX990" s="232">
        <f t="shared" si="263"/>
        <v>0</v>
      </c>
      <c r="AY990" s="232">
        <f t="shared" si="264"/>
        <v>0</v>
      </c>
      <c r="AZ990" s="232">
        <f t="shared" si="265"/>
        <v>0</v>
      </c>
    </row>
    <row r="991" spans="1:52">
      <c r="A991" s="23" t="str">
        <f>C991&amp;"x"&amp;TEXT(COUNTIF(C$5:C990,C991)+1,0)</f>
        <v>x1</v>
      </c>
      <c r="B991" s="24" t="str">
        <f>D991&amp;"x"&amp;TEXT(COUNTIF(D$5:D990,D991)+1,0)</f>
        <v>x1</v>
      </c>
      <c r="C991" s="25"/>
      <c r="D991" s="25"/>
      <c r="E991" s="130"/>
      <c r="F991" s="25"/>
      <c r="G991" s="188"/>
      <c r="H991" s="188"/>
      <c r="I991" s="188"/>
      <c r="J991" s="156"/>
      <c r="K991" s="130"/>
      <c r="L991" s="26"/>
      <c r="M991" s="281" t="str">
        <f t="shared" si="250"/>
        <v>0</v>
      </c>
      <c r="N991" s="26"/>
      <c r="O991" s="186" t="str">
        <f t="shared" si="251"/>
        <v>0</v>
      </c>
      <c r="P991" s="26"/>
      <c r="Q991" s="26"/>
      <c r="R991" s="270"/>
      <c r="S991" s="282" t="str">
        <f t="shared" si="252"/>
        <v/>
      </c>
      <c r="T991" s="153"/>
      <c r="U991" s="27"/>
      <c r="V991" s="27"/>
      <c r="W991" s="271"/>
      <c r="X991" s="27"/>
      <c r="Y991" s="279"/>
      <c r="Z991" s="275" t="str">
        <f t="shared" si="253"/>
        <v/>
      </c>
      <c r="AA991" s="276"/>
      <c r="AB991" s="276"/>
      <c r="AC991" s="276"/>
      <c r="AD991" s="276"/>
      <c r="AE991" s="276"/>
      <c r="AF991" s="277" t="str">
        <f t="shared" si="254"/>
        <v>NCX19J3</v>
      </c>
      <c r="AG991" s="277" t="str">
        <f t="shared" si="255"/>
        <v>NCX19J3</v>
      </c>
      <c r="AH991" s="277" t="str">
        <f t="shared" si="256"/>
        <v/>
      </c>
      <c r="AI991" s="277" t="str">
        <f t="shared" si="257"/>
        <v/>
      </c>
      <c r="AJ991" s="277" t="str">
        <f t="shared" si="258"/>
        <v/>
      </c>
      <c r="AK991" s="277" t="str">
        <f t="shared" si="259"/>
        <v/>
      </c>
      <c r="AL991" s="100"/>
      <c r="AT991" s="227" t="str">
        <f t="shared" si="260"/>
        <v/>
      </c>
      <c r="AU991" s="227" t="str">
        <f t="shared" si="261"/>
        <v/>
      </c>
      <c r="AW991" s="232">
        <f t="shared" si="262"/>
        <v>0</v>
      </c>
      <c r="AX991" s="232">
        <f t="shared" si="263"/>
        <v>0</v>
      </c>
      <c r="AY991" s="232">
        <f t="shared" si="264"/>
        <v>0</v>
      </c>
      <c r="AZ991" s="232">
        <f t="shared" si="265"/>
        <v>0</v>
      </c>
    </row>
    <row r="992" spans="1:52">
      <c r="A992" s="23" t="str">
        <f>C992&amp;"x"&amp;TEXT(COUNTIF(C$5:C991,C992)+1,0)</f>
        <v>x1</v>
      </c>
      <c r="B992" s="24" t="str">
        <f>D992&amp;"x"&amp;TEXT(COUNTIF(D$5:D991,D992)+1,0)</f>
        <v>x1</v>
      </c>
      <c r="C992" s="25"/>
      <c r="D992" s="25"/>
      <c r="E992" s="130"/>
      <c r="F992" s="25"/>
      <c r="G992" s="188"/>
      <c r="H992" s="188"/>
      <c r="I992" s="188"/>
      <c r="J992" s="156"/>
      <c r="K992" s="130"/>
      <c r="L992" s="26"/>
      <c r="M992" s="281" t="str">
        <f t="shared" si="250"/>
        <v>0</v>
      </c>
      <c r="N992" s="26"/>
      <c r="O992" s="186" t="str">
        <f t="shared" si="251"/>
        <v>0</v>
      </c>
      <c r="P992" s="26"/>
      <c r="Q992" s="26"/>
      <c r="R992" s="270"/>
      <c r="S992" s="282" t="str">
        <f t="shared" si="252"/>
        <v/>
      </c>
      <c r="T992" s="153"/>
      <c r="U992" s="27"/>
      <c r="V992" s="27"/>
      <c r="W992" s="271"/>
      <c r="X992" s="27"/>
      <c r="Y992" s="279"/>
      <c r="Z992" s="275" t="str">
        <f t="shared" si="253"/>
        <v/>
      </c>
      <c r="AA992" s="276"/>
      <c r="AB992" s="276"/>
      <c r="AC992" s="276"/>
      <c r="AD992" s="276"/>
      <c r="AE992" s="276"/>
      <c r="AF992" s="277" t="str">
        <f t="shared" si="254"/>
        <v>NCX19J3</v>
      </c>
      <c r="AG992" s="277" t="str">
        <f t="shared" si="255"/>
        <v>NCX19J3</v>
      </c>
      <c r="AH992" s="277" t="str">
        <f t="shared" si="256"/>
        <v/>
      </c>
      <c r="AI992" s="277" t="str">
        <f t="shared" si="257"/>
        <v/>
      </c>
      <c r="AJ992" s="277" t="str">
        <f t="shared" si="258"/>
        <v/>
      </c>
      <c r="AK992" s="277" t="str">
        <f t="shared" si="259"/>
        <v/>
      </c>
      <c r="AL992" s="100"/>
      <c r="AT992" s="227" t="str">
        <f t="shared" si="260"/>
        <v/>
      </c>
      <c r="AU992" s="227" t="str">
        <f t="shared" si="261"/>
        <v/>
      </c>
      <c r="AW992" s="232">
        <f t="shared" si="262"/>
        <v>0</v>
      </c>
      <c r="AX992" s="232">
        <f t="shared" si="263"/>
        <v>0</v>
      </c>
      <c r="AY992" s="232">
        <f t="shared" si="264"/>
        <v>0</v>
      </c>
      <c r="AZ992" s="232">
        <f t="shared" si="265"/>
        <v>0</v>
      </c>
    </row>
    <row r="993" spans="1:52">
      <c r="A993" s="23" t="str">
        <f>C993&amp;"x"&amp;TEXT(COUNTIF(C$5:C992,C993)+1,0)</f>
        <v>x1</v>
      </c>
      <c r="B993" s="24" t="str">
        <f>D993&amp;"x"&amp;TEXT(COUNTIF(D$5:D992,D993)+1,0)</f>
        <v>x1</v>
      </c>
      <c r="C993" s="25"/>
      <c r="D993" s="25"/>
      <c r="E993" s="130"/>
      <c r="F993" s="25"/>
      <c r="G993" s="188"/>
      <c r="H993" s="188"/>
      <c r="I993" s="188"/>
      <c r="J993" s="156"/>
      <c r="K993" s="130"/>
      <c r="L993" s="26"/>
      <c r="M993" s="281" t="str">
        <f t="shared" si="250"/>
        <v>0</v>
      </c>
      <c r="N993" s="26"/>
      <c r="O993" s="186" t="str">
        <f t="shared" si="251"/>
        <v>0</v>
      </c>
      <c r="P993" s="26"/>
      <c r="Q993" s="26"/>
      <c r="R993" s="270"/>
      <c r="S993" s="282" t="str">
        <f t="shared" si="252"/>
        <v/>
      </c>
      <c r="T993" s="153"/>
      <c r="U993" s="27"/>
      <c r="V993" s="27"/>
      <c r="W993" s="271"/>
      <c r="X993" s="27"/>
      <c r="Y993" s="279"/>
      <c r="Z993" s="275" t="str">
        <f t="shared" si="253"/>
        <v/>
      </c>
      <c r="AA993" s="276"/>
      <c r="AB993" s="276"/>
      <c r="AC993" s="276"/>
      <c r="AD993" s="276"/>
      <c r="AE993" s="276"/>
      <c r="AF993" s="277" t="str">
        <f t="shared" si="254"/>
        <v>NCX19J3</v>
      </c>
      <c r="AG993" s="277" t="str">
        <f t="shared" si="255"/>
        <v>NCX19J3</v>
      </c>
      <c r="AH993" s="277" t="str">
        <f t="shared" si="256"/>
        <v/>
      </c>
      <c r="AI993" s="277" t="str">
        <f t="shared" si="257"/>
        <v/>
      </c>
      <c r="AJ993" s="277" t="str">
        <f t="shared" si="258"/>
        <v/>
      </c>
      <c r="AK993" s="277" t="str">
        <f t="shared" si="259"/>
        <v/>
      </c>
      <c r="AL993" s="100"/>
      <c r="AT993" s="227" t="str">
        <f t="shared" si="260"/>
        <v/>
      </c>
      <c r="AU993" s="227" t="str">
        <f t="shared" si="261"/>
        <v/>
      </c>
      <c r="AW993" s="232">
        <f t="shared" si="262"/>
        <v>0</v>
      </c>
      <c r="AX993" s="232">
        <f t="shared" si="263"/>
        <v>0</v>
      </c>
      <c r="AY993" s="232">
        <f t="shared" si="264"/>
        <v>0</v>
      </c>
      <c r="AZ993" s="232">
        <f t="shared" si="265"/>
        <v>0</v>
      </c>
    </row>
    <row r="994" spans="1:52">
      <c r="A994" s="23" t="str">
        <f>C994&amp;"x"&amp;TEXT(COUNTIF(C$5:C993,C994)+1,0)</f>
        <v>x1</v>
      </c>
      <c r="B994" s="24" t="str">
        <f>D994&amp;"x"&amp;TEXT(COUNTIF(D$5:D993,D994)+1,0)</f>
        <v>x1</v>
      </c>
      <c r="C994" s="25"/>
      <c r="D994" s="25"/>
      <c r="E994" s="130"/>
      <c r="F994" s="25"/>
      <c r="G994" s="188"/>
      <c r="H994" s="188"/>
      <c r="I994" s="188"/>
      <c r="J994" s="156"/>
      <c r="K994" s="130"/>
      <c r="L994" s="26"/>
      <c r="M994" s="281" t="str">
        <f t="shared" si="250"/>
        <v>0</v>
      </c>
      <c r="N994" s="26"/>
      <c r="O994" s="186" t="str">
        <f t="shared" si="251"/>
        <v>0</v>
      </c>
      <c r="P994" s="26"/>
      <c r="Q994" s="26"/>
      <c r="R994" s="270"/>
      <c r="S994" s="282" t="str">
        <f t="shared" si="252"/>
        <v/>
      </c>
      <c r="T994" s="153"/>
      <c r="U994" s="27"/>
      <c r="V994" s="27"/>
      <c r="W994" s="271"/>
      <c r="X994" s="27"/>
      <c r="Y994" s="279"/>
      <c r="Z994" s="275" t="str">
        <f t="shared" si="253"/>
        <v/>
      </c>
      <c r="AA994" s="276"/>
      <c r="AB994" s="276"/>
      <c r="AC994" s="276"/>
      <c r="AD994" s="276"/>
      <c r="AE994" s="276"/>
      <c r="AF994" s="277" t="str">
        <f t="shared" si="254"/>
        <v>NCX19J3</v>
      </c>
      <c r="AG994" s="277" t="str">
        <f t="shared" si="255"/>
        <v>NCX19J3</v>
      </c>
      <c r="AH994" s="277" t="str">
        <f t="shared" si="256"/>
        <v/>
      </c>
      <c r="AI994" s="277" t="str">
        <f t="shared" si="257"/>
        <v/>
      </c>
      <c r="AJ994" s="277" t="str">
        <f t="shared" si="258"/>
        <v/>
      </c>
      <c r="AK994" s="277" t="str">
        <f t="shared" si="259"/>
        <v/>
      </c>
      <c r="AL994" s="100"/>
      <c r="AT994" s="227" t="str">
        <f t="shared" si="260"/>
        <v/>
      </c>
      <c r="AU994" s="227" t="str">
        <f t="shared" si="261"/>
        <v/>
      </c>
      <c r="AW994" s="232">
        <f t="shared" si="262"/>
        <v>0</v>
      </c>
      <c r="AX994" s="232">
        <f t="shared" si="263"/>
        <v>0</v>
      </c>
      <c r="AY994" s="232">
        <f t="shared" si="264"/>
        <v>0</v>
      </c>
      <c r="AZ994" s="232">
        <f t="shared" si="265"/>
        <v>0</v>
      </c>
    </row>
    <row r="995" spans="1:52">
      <c r="A995" s="23" t="str">
        <f>C995&amp;"x"&amp;TEXT(COUNTIF(C$5:C994,C995)+1,0)</f>
        <v>x1</v>
      </c>
      <c r="B995" s="24" t="str">
        <f>D995&amp;"x"&amp;TEXT(COUNTIF(D$5:D994,D995)+1,0)</f>
        <v>x1</v>
      </c>
      <c r="C995" s="25"/>
      <c r="D995" s="25"/>
      <c r="E995" s="130"/>
      <c r="F995" s="25"/>
      <c r="G995" s="188"/>
      <c r="H995" s="188"/>
      <c r="I995" s="188"/>
      <c r="J995" s="156"/>
      <c r="K995" s="130"/>
      <c r="L995" s="26"/>
      <c r="M995" s="281" t="str">
        <f t="shared" si="250"/>
        <v>0</v>
      </c>
      <c r="N995" s="26"/>
      <c r="O995" s="186" t="str">
        <f t="shared" si="251"/>
        <v>0</v>
      </c>
      <c r="P995" s="26"/>
      <c r="Q995" s="26"/>
      <c r="R995" s="270"/>
      <c r="S995" s="282" t="str">
        <f t="shared" si="252"/>
        <v/>
      </c>
      <c r="T995" s="153"/>
      <c r="U995" s="27"/>
      <c r="V995" s="27"/>
      <c r="W995" s="271"/>
      <c r="X995" s="27"/>
      <c r="Y995" s="279"/>
      <c r="Z995" s="275" t="str">
        <f t="shared" si="253"/>
        <v/>
      </c>
      <c r="AA995" s="276"/>
      <c r="AB995" s="276"/>
      <c r="AC995" s="276"/>
      <c r="AD995" s="276"/>
      <c r="AE995" s="276"/>
      <c r="AF995" s="277" t="str">
        <f t="shared" si="254"/>
        <v>NCX19J3</v>
      </c>
      <c r="AG995" s="277" t="str">
        <f t="shared" si="255"/>
        <v>NCX19J3</v>
      </c>
      <c r="AH995" s="277" t="str">
        <f t="shared" si="256"/>
        <v/>
      </c>
      <c r="AI995" s="277" t="str">
        <f t="shared" si="257"/>
        <v/>
      </c>
      <c r="AJ995" s="277" t="str">
        <f t="shared" si="258"/>
        <v/>
      </c>
      <c r="AK995" s="277" t="str">
        <f t="shared" si="259"/>
        <v/>
      </c>
      <c r="AL995" s="100"/>
      <c r="AT995" s="227" t="str">
        <f t="shared" si="260"/>
        <v/>
      </c>
      <c r="AU995" s="227" t="str">
        <f t="shared" si="261"/>
        <v/>
      </c>
      <c r="AW995" s="232">
        <f t="shared" si="262"/>
        <v>0</v>
      </c>
      <c r="AX995" s="232">
        <f t="shared" si="263"/>
        <v>0</v>
      </c>
      <c r="AY995" s="232">
        <f t="shared" si="264"/>
        <v>0</v>
      </c>
      <c r="AZ995" s="232">
        <f t="shared" si="265"/>
        <v>0</v>
      </c>
    </row>
    <row r="996" spans="1:52">
      <c r="A996" s="23" t="str">
        <f>C996&amp;"x"&amp;TEXT(COUNTIF(C$5:C995,C996)+1,0)</f>
        <v>x1</v>
      </c>
      <c r="B996" s="24" t="str">
        <f>D996&amp;"x"&amp;TEXT(COUNTIF(D$5:D995,D996)+1,0)</f>
        <v>x1</v>
      </c>
      <c r="C996" s="25"/>
      <c r="D996" s="25"/>
      <c r="E996" s="130"/>
      <c r="F996" s="25"/>
      <c r="G996" s="188"/>
      <c r="H996" s="188"/>
      <c r="I996" s="188"/>
      <c r="J996" s="156"/>
      <c r="K996" s="130"/>
      <c r="L996" s="26"/>
      <c r="M996" s="281" t="str">
        <f t="shared" si="250"/>
        <v>0</v>
      </c>
      <c r="N996" s="26"/>
      <c r="O996" s="186" t="str">
        <f t="shared" si="251"/>
        <v>0</v>
      </c>
      <c r="P996" s="26"/>
      <c r="Q996" s="26"/>
      <c r="R996" s="270"/>
      <c r="S996" s="282" t="str">
        <f t="shared" si="252"/>
        <v/>
      </c>
      <c r="T996" s="153"/>
      <c r="U996" s="27"/>
      <c r="V996" s="27"/>
      <c r="W996" s="271"/>
      <c r="X996" s="27"/>
      <c r="Y996" s="279"/>
      <c r="Z996" s="275" t="str">
        <f t="shared" si="253"/>
        <v/>
      </c>
      <c r="AA996" s="276"/>
      <c r="AB996" s="276"/>
      <c r="AC996" s="276"/>
      <c r="AD996" s="276"/>
      <c r="AE996" s="276"/>
      <c r="AF996" s="277" t="str">
        <f t="shared" si="254"/>
        <v>NCX19J3</v>
      </c>
      <c r="AG996" s="277" t="str">
        <f t="shared" si="255"/>
        <v>NCX19J3</v>
      </c>
      <c r="AH996" s="277" t="str">
        <f t="shared" si="256"/>
        <v/>
      </c>
      <c r="AI996" s="277" t="str">
        <f t="shared" si="257"/>
        <v/>
      </c>
      <c r="AJ996" s="277" t="str">
        <f t="shared" si="258"/>
        <v/>
      </c>
      <c r="AK996" s="277" t="str">
        <f t="shared" si="259"/>
        <v/>
      </c>
      <c r="AL996" s="100"/>
      <c r="AT996" s="227" t="str">
        <f t="shared" si="260"/>
        <v/>
      </c>
      <c r="AU996" s="227" t="str">
        <f t="shared" si="261"/>
        <v/>
      </c>
      <c r="AW996" s="232">
        <f t="shared" si="262"/>
        <v>0</v>
      </c>
      <c r="AX996" s="232">
        <f t="shared" si="263"/>
        <v>0</v>
      </c>
      <c r="AY996" s="232">
        <f t="shared" si="264"/>
        <v>0</v>
      </c>
      <c r="AZ996" s="232">
        <f t="shared" si="265"/>
        <v>0</v>
      </c>
    </row>
    <row r="997" spans="1:52">
      <c r="A997" s="23" t="str">
        <f>C997&amp;"x"&amp;TEXT(COUNTIF(C$5:C996,C997)+1,0)</f>
        <v>x1</v>
      </c>
      <c r="B997" s="24" t="str">
        <f>D997&amp;"x"&amp;TEXT(COUNTIF(D$5:D996,D997)+1,0)</f>
        <v>x1</v>
      </c>
      <c r="C997" s="25"/>
      <c r="D997" s="25"/>
      <c r="E997" s="130"/>
      <c r="F997" s="25"/>
      <c r="G997" s="188"/>
      <c r="H997" s="188"/>
      <c r="I997" s="188"/>
      <c r="J997" s="156"/>
      <c r="K997" s="130"/>
      <c r="L997" s="26"/>
      <c r="M997" s="281" t="str">
        <f t="shared" si="250"/>
        <v>0</v>
      </c>
      <c r="N997" s="26"/>
      <c r="O997" s="186" t="str">
        <f t="shared" si="251"/>
        <v>0</v>
      </c>
      <c r="P997" s="26"/>
      <c r="Q997" s="26"/>
      <c r="R997" s="270"/>
      <c r="S997" s="282" t="str">
        <f t="shared" si="252"/>
        <v/>
      </c>
      <c r="T997" s="153"/>
      <c r="U997" s="27"/>
      <c r="V997" s="27"/>
      <c r="W997" s="271"/>
      <c r="X997" s="27"/>
      <c r="Y997" s="279"/>
      <c r="Z997" s="275" t="str">
        <f t="shared" si="253"/>
        <v/>
      </c>
      <c r="AA997" s="276"/>
      <c r="AB997" s="276"/>
      <c r="AC997" s="276"/>
      <c r="AD997" s="276"/>
      <c r="AE997" s="276"/>
      <c r="AF997" s="277" t="str">
        <f t="shared" si="254"/>
        <v>NCX19J3</v>
      </c>
      <c r="AG997" s="277" t="str">
        <f t="shared" si="255"/>
        <v>NCX19J3</v>
      </c>
      <c r="AH997" s="277" t="str">
        <f t="shared" si="256"/>
        <v/>
      </c>
      <c r="AI997" s="277" t="str">
        <f t="shared" si="257"/>
        <v/>
      </c>
      <c r="AJ997" s="277" t="str">
        <f t="shared" si="258"/>
        <v/>
      </c>
      <c r="AK997" s="277" t="str">
        <f t="shared" si="259"/>
        <v/>
      </c>
      <c r="AL997" s="100"/>
      <c r="AT997" s="227" t="str">
        <f t="shared" si="260"/>
        <v/>
      </c>
      <c r="AU997" s="227" t="str">
        <f t="shared" si="261"/>
        <v/>
      </c>
      <c r="AW997" s="232">
        <f t="shared" si="262"/>
        <v>0</v>
      </c>
      <c r="AX997" s="232">
        <f t="shared" si="263"/>
        <v>0</v>
      </c>
      <c r="AY997" s="232">
        <f t="shared" si="264"/>
        <v>0</v>
      </c>
      <c r="AZ997" s="232">
        <f t="shared" si="265"/>
        <v>0</v>
      </c>
    </row>
    <row r="998" spans="1:52">
      <c r="A998" s="23" t="str">
        <f>C998&amp;"x"&amp;TEXT(COUNTIF(C$5:C997,C998)+1,0)</f>
        <v>x1</v>
      </c>
      <c r="B998" s="24" t="str">
        <f>D998&amp;"x"&amp;TEXT(COUNTIF(D$5:D997,D998)+1,0)</f>
        <v>x1</v>
      </c>
      <c r="C998" s="25"/>
      <c r="D998" s="25"/>
      <c r="E998" s="130"/>
      <c r="F998" s="25"/>
      <c r="G998" s="188"/>
      <c r="H998" s="188"/>
      <c r="I998" s="188"/>
      <c r="J998" s="156"/>
      <c r="K998" s="130"/>
      <c r="L998" s="26"/>
      <c r="M998" s="281" t="str">
        <f t="shared" si="250"/>
        <v>0</v>
      </c>
      <c r="N998" s="26"/>
      <c r="O998" s="186" t="str">
        <f t="shared" si="251"/>
        <v>0</v>
      </c>
      <c r="P998" s="26"/>
      <c r="Q998" s="26"/>
      <c r="R998" s="270"/>
      <c r="S998" s="282" t="str">
        <f t="shared" si="252"/>
        <v/>
      </c>
      <c r="T998" s="153"/>
      <c r="U998" s="27"/>
      <c r="V998" s="27"/>
      <c r="W998" s="271"/>
      <c r="X998" s="27"/>
      <c r="Y998" s="279"/>
      <c r="Z998" s="275" t="str">
        <f t="shared" si="253"/>
        <v/>
      </c>
      <c r="AA998" s="276"/>
      <c r="AB998" s="276"/>
      <c r="AC998" s="276"/>
      <c r="AD998" s="276"/>
      <c r="AE998" s="276"/>
      <c r="AF998" s="277" t="str">
        <f t="shared" si="254"/>
        <v>NCX19J3</v>
      </c>
      <c r="AG998" s="277" t="str">
        <f t="shared" si="255"/>
        <v>NCX19J3</v>
      </c>
      <c r="AH998" s="277" t="str">
        <f t="shared" si="256"/>
        <v/>
      </c>
      <c r="AI998" s="277" t="str">
        <f t="shared" si="257"/>
        <v/>
      </c>
      <c r="AJ998" s="277" t="str">
        <f t="shared" si="258"/>
        <v/>
      </c>
      <c r="AK998" s="277" t="str">
        <f t="shared" si="259"/>
        <v/>
      </c>
      <c r="AL998" s="100"/>
      <c r="AT998" s="227" t="str">
        <f t="shared" si="260"/>
        <v/>
      </c>
      <c r="AU998" s="227" t="str">
        <f t="shared" si="261"/>
        <v/>
      </c>
      <c r="AW998" s="232">
        <f t="shared" si="262"/>
        <v>0</v>
      </c>
      <c r="AX998" s="232">
        <f t="shared" si="263"/>
        <v>0</v>
      </c>
      <c r="AY998" s="232">
        <f t="shared" si="264"/>
        <v>0</v>
      </c>
      <c r="AZ998" s="232">
        <f t="shared" si="265"/>
        <v>0</v>
      </c>
    </row>
    <row r="999" spans="1:52">
      <c r="A999" s="23" t="str">
        <f>C999&amp;"x"&amp;TEXT(COUNTIF(C$5:C998,C999)+1,0)</f>
        <v>x1</v>
      </c>
      <c r="B999" s="24" t="str">
        <f>D999&amp;"x"&amp;TEXT(COUNTIF(D$5:D998,D999)+1,0)</f>
        <v>x1</v>
      </c>
      <c r="C999" s="25"/>
      <c r="D999" s="25"/>
      <c r="E999" s="130"/>
      <c r="F999" s="25"/>
      <c r="G999" s="188"/>
      <c r="H999" s="188"/>
      <c r="I999" s="188"/>
      <c r="J999" s="156"/>
      <c r="K999" s="130"/>
      <c r="L999" s="26"/>
      <c r="M999" s="281" t="str">
        <f t="shared" si="250"/>
        <v>0</v>
      </c>
      <c r="N999" s="26"/>
      <c r="O999" s="186" t="str">
        <f t="shared" si="251"/>
        <v>0</v>
      </c>
      <c r="P999" s="26"/>
      <c r="Q999" s="26"/>
      <c r="R999" s="270"/>
      <c r="S999" s="282" t="str">
        <f t="shared" si="252"/>
        <v/>
      </c>
      <c r="T999" s="153"/>
      <c r="U999" s="27"/>
      <c r="V999" s="27"/>
      <c r="W999" s="271"/>
      <c r="X999" s="27"/>
      <c r="Y999" s="279"/>
      <c r="Z999" s="275" t="str">
        <f t="shared" si="253"/>
        <v/>
      </c>
      <c r="AA999" s="276"/>
      <c r="AB999" s="276"/>
      <c r="AC999" s="276"/>
      <c r="AD999" s="276"/>
      <c r="AE999" s="276"/>
      <c r="AF999" s="277" t="str">
        <f t="shared" si="254"/>
        <v>NCX19J3</v>
      </c>
      <c r="AG999" s="277" t="str">
        <f t="shared" si="255"/>
        <v>NCX19J3</v>
      </c>
      <c r="AH999" s="277" t="str">
        <f t="shared" si="256"/>
        <v/>
      </c>
      <c r="AI999" s="277" t="str">
        <f t="shared" si="257"/>
        <v/>
      </c>
      <c r="AJ999" s="277" t="str">
        <f t="shared" si="258"/>
        <v/>
      </c>
      <c r="AK999" s="277" t="str">
        <f t="shared" si="259"/>
        <v/>
      </c>
      <c r="AL999" s="100"/>
      <c r="AT999" s="227" t="str">
        <f t="shared" si="260"/>
        <v/>
      </c>
      <c r="AU999" s="227" t="str">
        <f t="shared" si="261"/>
        <v/>
      </c>
      <c r="AW999" s="232">
        <f t="shared" si="262"/>
        <v>0</v>
      </c>
      <c r="AX999" s="232">
        <f t="shared" si="263"/>
        <v>0</v>
      </c>
      <c r="AY999" s="232">
        <f t="shared" si="264"/>
        <v>0</v>
      </c>
      <c r="AZ999" s="232">
        <f t="shared" si="265"/>
        <v>0</v>
      </c>
    </row>
    <row r="1000" spans="1:52">
      <c r="A1000" s="23" t="str">
        <f>C1000&amp;"x"&amp;TEXT(COUNTIF(C$5:C999,C1000)+1,0)</f>
        <v>x1</v>
      </c>
      <c r="B1000" s="24" t="str">
        <f>D1000&amp;"x"&amp;TEXT(COUNTIF(D$5:D999,D1000)+1,0)</f>
        <v>x1</v>
      </c>
      <c r="C1000" s="25"/>
      <c r="D1000" s="25"/>
      <c r="E1000" s="130"/>
      <c r="F1000" s="25"/>
      <c r="G1000" s="188"/>
      <c r="H1000" s="188"/>
      <c r="I1000" s="188"/>
      <c r="J1000" s="156"/>
      <c r="K1000" s="130"/>
      <c r="L1000" s="26"/>
      <c r="M1000" s="281" t="str">
        <f t="shared" si="250"/>
        <v>0</v>
      </c>
      <c r="N1000" s="26"/>
      <c r="O1000" s="186" t="str">
        <f t="shared" si="251"/>
        <v>0</v>
      </c>
      <c r="P1000" s="26"/>
      <c r="Q1000" s="26"/>
      <c r="R1000" s="270"/>
      <c r="S1000" s="282" t="str">
        <f t="shared" si="252"/>
        <v/>
      </c>
      <c r="T1000" s="153"/>
      <c r="U1000" s="27"/>
      <c r="V1000" s="27"/>
      <c r="W1000" s="271"/>
      <c r="X1000" s="27"/>
      <c r="Y1000" s="279"/>
      <c r="Z1000" s="275" t="str">
        <f t="shared" si="253"/>
        <v/>
      </c>
      <c r="AA1000" s="276"/>
      <c r="AB1000" s="276"/>
      <c r="AC1000" s="276"/>
      <c r="AD1000" s="276"/>
      <c r="AE1000" s="276"/>
      <c r="AF1000" s="277" t="str">
        <f t="shared" si="254"/>
        <v>NCX19J3</v>
      </c>
      <c r="AG1000" s="277" t="str">
        <f t="shared" si="255"/>
        <v>NCX19J3</v>
      </c>
      <c r="AH1000" s="277" t="str">
        <f t="shared" si="256"/>
        <v/>
      </c>
      <c r="AI1000" s="277" t="str">
        <f t="shared" si="257"/>
        <v/>
      </c>
      <c r="AJ1000" s="277" t="str">
        <f t="shared" si="258"/>
        <v/>
      </c>
      <c r="AK1000" s="277" t="str">
        <f t="shared" si="259"/>
        <v/>
      </c>
      <c r="AL1000" s="100"/>
      <c r="AT1000" s="227" t="str">
        <f t="shared" si="260"/>
        <v/>
      </c>
      <c r="AU1000" s="227" t="str">
        <f t="shared" si="261"/>
        <v/>
      </c>
      <c r="AW1000" s="232">
        <f t="shared" si="262"/>
        <v>0</v>
      </c>
      <c r="AX1000" s="232">
        <f t="shared" si="263"/>
        <v>0</v>
      </c>
      <c r="AY1000" s="232">
        <f t="shared" si="264"/>
        <v>0</v>
      </c>
      <c r="AZ1000" s="232">
        <f t="shared" si="265"/>
        <v>0</v>
      </c>
    </row>
    <row r="1001" spans="1:52">
      <c r="A1001" s="23" t="str">
        <f>C1001&amp;"x"&amp;TEXT(COUNTIF(C$5:C1000,C1001)+1,0)</f>
        <v>x1</v>
      </c>
      <c r="B1001" s="24" t="str">
        <f>D1001&amp;"x"&amp;TEXT(COUNTIF(D$5:D1000,D1001)+1,0)</f>
        <v>x1</v>
      </c>
      <c r="C1001" s="25"/>
      <c r="D1001" s="25"/>
      <c r="E1001" s="131"/>
      <c r="F1001" s="25"/>
      <c r="G1001" s="188"/>
      <c r="H1001" s="188"/>
      <c r="I1001" s="188"/>
      <c r="J1001" s="156"/>
      <c r="K1001" s="131"/>
      <c r="L1001" s="26"/>
      <c r="M1001" s="281" t="str">
        <f t="shared" si="250"/>
        <v>0</v>
      </c>
      <c r="N1001" s="26"/>
      <c r="O1001" s="186" t="str">
        <f t="shared" si="251"/>
        <v>0</v>
      </c>
      <c r="P1001" s="26"/>
      <c r="Q1001" s="26"/>
      <c r="R1001" s="270"/>
      <c r="S1001" s="282" t="str">
        <f t="shared" si="252"/>
        <v/>
      </c>
      <c r="T1001" s="154"/>
      <c r="U1001" s="27"/>
      <c r="V1001" s="27"/>
      <c r="W1001" s="271"/>
      <c r="X1001" s="27"/>
      <c r="Y1001" s="279"/>
      <c r="Z1001" s="275" t="str">
        <f t="shared" si="253"/>
        <v/>
      </c>
      <c r="AA1001" s="276"/>
      <c r="AB1001" s="276"/>
      <c r="AC1001" s="276"/>
      <c r="AD1001" s="276"/>
      <c r="AE1001" s="276"/>
      <c r="AF1001" s="277" t="str">
        <f t="shared" si="254"/>
        <v>NCX19J3</v>
      </c>
      <c r="AG1001" s="277" t="str">
        <f t="shared" si="255"/>
        <v>NCX19J3</v>
      </c>
      <c r="AH1001" s="277" t="str">
        <f t="shared" si="256"/>
        <v/>
      </c>
      <c r="AI1001" s="277" t="str">
        <f t="shared" si="257"/>
        <v/>
      </c>
      <c r="AJ1001" s="277" t="str">
        <f t="shared" si="258"/>
        <v/>
      </c>
      <c r="AK1001" s="277" t="str">
        <f t="shared" si="259"/>
        <v/>
      </c>
      <c r="AL1001" s="100"/>
      <c r="AT1001" s="227" t="str">
        <f t="shared" si="260"/>
        <v/>
      </c>
      <c r="AU1001" s="227" t="str">
        <f t="shared" si="261"/>
        <v/>
      </c>
      <c r="AW1001" s="232">
        <f t="shared" si="262"/>
        <v>0</v>
      </c>
      <c r="AX1001" s="232">
        <f t="shared" si="263"/>
        <v>0</v>
      </c>
      <c r="AY1001" s="232">
        <f t="shared" si="264"/>
        <v>0</v>
      </c>
      <c r="AZ1001" s="232">
        <f t="shared" si="265"/>
        <v>0</v>
      </c>
    </row>
    <row r="1002" spans="1:52">
      <c r="A1002" s="23" t="str">
        <f>C1002&amp;"x"&amp;TEXT(COUNTIF(C$5:C1001,C1002)+1,0)</f>
        <v>x1</v>
      </c>
      <c r="B1002" s="24" t="str">
        <f>D1002&amp;"x"&amp;TEXT(COUNTIF(D$5:D1001,D1002)+1,0)</f>
        <v>x1</v>
      </c>
      <c r="C1002" s="25"/>
      <c r="D1002" s="25"/>
      <c r="E1002" s="131"/>
      <c r="F1002" s="25"/>
      <c r="G1002" s="188"/>
      <c r="H1002" s="188"/>
      <c r="I1002" s="188"/>
      <c r="J1002" s="156"/>
      <c r="K1002" s="131"/>
      <c r="L1002" s="26"/>
      <c r="M1002" s="281" t="str">
        <f t="shared" si="250"/>
        <v>0</v>
      </c>
      <c r="N1002" s="26"/>
      <c r="O1002" s="186" t="str">
        <f t="shared" si="251"/>
        <v>0</v>
      </c>
      <c r="P1002" s="26"/>
      <c r="Q1002" s="26"/>
      <c r="R1002" s="270"/>
      <c r="S1002" s="282" t="str">
        <f t="shared" si="252"/>
        <v/>
      </c>
      <c r="T1002" s="154"/>
      <c r="U1002" s="27"/>
      <c r="V1002" s="27"/>
      <c r="W1002" s="271"/>
      <c r="X1002" s="27"/>
      <c r="Y1002" s="279"/>
      <c r="Z1002" s="275" t="str">
        <f t="shared" si="253"/>
        <v/>
      </c>
      <c r="AA1002" s="276"/>
      <c r="AB1002" s="276"/>
      <c r="AC1002" s="276"/>
      <c r="AD1002" s="276"/>
      <c r="AE1002" s="276"/>
      <c r="AF1002" s="277" t="str">
        <f t="shared" si="254"/>
        <v>NCX19J3</v>
      </c>
      <c r="AG1002" s="277" t="str">
        <f t="shared" si="255"/>
        <v>NCX19J3</v>
      </c>
      <c r="AH1002" s="277" t="str">
        <f t="shared" si="256"/>
        <v/>
      </c>
      <c r="AI1002" s="277" t="str">
        <f t="shared" si="257"/>
        <v/>
      </c>
      <c r="AJ1002" s="277" t="str">
        <f t="shared" si="258"/>
        <v/>
      </c>
      <c r="AK1002" s="277" t="str">
        <f t="shared" si="259"/>
        <v/>
      </c>
      <c r="AL1002" s="100"/>
      <c r="AT1002" s="227" t="str">
        <f t="shared" si="260"/>
        <v/>
      </c>
      <c r="AU1002" s="227" t="str">
        <f t="shared" si="261"/>
        <v/>
      </c>
      <c r="AW1002" s="232">
        <f t="shared" si="262"/>
        <v>0</v>
      </c>
      <c r="AX1002" s="232">
        <f t="shared" si="263"/>
        <v>0</v>
      </c>
      <c r="AY1002" s="232">
        <f t="shared" si="264"/>
        <v>0</v>
      </c>
      <c r="AZ1002" s="232">
        <f t="shared" si="265"/>
        <v>0</v>
      </c>
    </row>
    <row r="1003" spans="1:52">
      <c r="A1003" s="23" t="str">
        <f>C1003&amp;"x"&amp;TEXT(COUNTIF(C$5:C1002,C1003)+1,0)</f>
        <v>x1</v>
      </c>
      <c r="B1003" s="24" t="str">
        <f>D1003&amp;"x"&amp;TEXT(COUNTIF(D$5:D1002,D1003)+1,0)</f>
        <v>x1</v>
      </c>
      <c r="C1003" s="25"/>
      <c r="D1003" s="25"/>
      <c r="E1003" s="131"/>
      <c r="F1003" s="25"/>
      <c r="G1003" s="188"/>
      <c r="H1003" s="188"/>
      <c r="I1003" s="188"/>
      <c r="J1003" s="156"/>
      <c r="K1003" s="131"/>
      <c r="L1003" s="26"/>
      <c r="M1003" s="281" t="str">
        <f t="shared" si="250"/>
        <v>0</v>
      </c>
      <c r="N1003" s="26"/>
      <c r="O1003" s="186" t="str">
        <f t="shared" si="251"/>
        <v>0</v>
      </c>
      <c r="P1003" s="26"/>
      <c r="Q1003" s="26"/>
      <c r="R1003" s="270"/>
      <c r="S1003" s="282" t="str">
        <f t="shared" si="252"/>
        <v/>
      </c>
      <c r="T1003" s="154"/>
      <c r="U1003" s="27"/>
      <c r="V1003" s="27"/>
      <c r="W1003" s="271"/>
      <c r="X1003" s="27"/>
      <c r="Y1003" s="279"/>
      <c r="Z1003" s="275" t="str">
        <f t="shared" si="253"/>
        <v/>
      </c>
      <c r="AA1003" s="276"/>
      <c r="AB1003" s="276"/>
      <c r="AC1003" s="276"/>
      <c r="AD1003" s="276"/>
      <c r="AE1003" s="276"/>
      <c r="AF1003" s="277" t="str">
        <f t="shared" si="254"/>
        <v>NCX19J3</v>
      </c>
      <c r="AG1003" s="277" t="str">
        <f t="shared" si="255"/>
        <v>NCX19J3</v>
      </c>
      <c r="AH1003" s="277" t="str">
        <f t="shared" si="256"/>
        <v/>
      </c>
      <c r="AI1003" s="277" t="str">
        <f t="shared" si="257"/>
        <v/>
      </c>
      <c r="AJ1003" s="277" t="str">
        <f t="shared" si="258"/>
        <v/>
      </c>
      <c r="AK1003" s="277" t="str">
        <f t="shared" si="259"/>
        <v/>
      </c>
      <c r="AL1003" s="100"/>
      <c r="AT1003" s="227" t="str">
        <f t="shared" si="260"/>
        <v/>
      </c>
      <c r="AU1003" s="227" t="str">
        <f t="shared" si="261"/>
        <v/>
      </c>
      <c r="AW1003" s="232">
        <f t="shared" si="262"/>
        <v>0</v>
      </c>
      <c r="AX1003" s="232">
        <f t="shared" si="263"/>
        <v>0</v>
      </c>
      <c r="AY1003" s="232">
        <f t="shared" si="264"/>
        <v>0</v>
      </c>
      <c r="AZ1003" s="232">
        <f t="shared" si="265"/>
        <v>0</v>
      </c>
    </row>
    <row r="1004" spans="1:52">
      <c r="A1004" s="23" t="str">
        <f>C1004&amp;"x"&amp;TEXT(COUNTIF(C$5:C1003,C1004)+1,0)</f>
        <v>x1</v>
      </c>
      <c r="B1004" s="24" t="str">
        <f>D1004&amp;"x"&amp;TEXT(COUNTIF(D$5:D1003,D1004)+1,0)</f>
        <v>x1</v>
      </c>
      <c r="C1004" s="25"/>
      <c r="D1004" s="25"/>
      <c r="E1004" s="130"/>
      <c r="F1004" s="25"/>
      <c r="G1004" s="188"/>
      <c r="H1004" s="188"/>
      <c r="I1004" s="188"/>
      <c r="J1004" s="156"/>
      <c r="K1004" s="130"/>
      <c r="L1004" s="26"/>
      <c r="M1004" s="281" t="str">
        <f t="shared" si="250"/>
        <v>0</v>
      </c>
      <c r="N1004" s="26"/>
      <c r="O1004" s="186" t="str">
        <f t="shared" si="251"/>
        <v>0</v>
      </c>
      <c r="P1004" s="26"/>
      <c r="Q1004" s="26"/>
      <c r="R1004" s="270"/>
      <c r="S1004" s="282" t="str">
        <f t="shared" si="252"/>
        <v/>
      </c>
      <c r="T1004" s="153"/>
      <c r="U1004" s="27"/>
      <c r="V1004" s="27"/>
      <c r="W1004" s="271"/>
      <c r="X1004" s="27"/>
      <c r="Y1004" s="279"/>
      <c r="Z1004" s="275" t="str">
        <f t="shared" si="253"/>
        <v/>
      </c>
      <c r="AA1004" s="276"/>
      <c r="AB1004" s="276"/>
      <c r="AC1004" s="276"/>
      <c r="AD1004" s="276"/>
      <c r="AE1004" s="276"/>
      <c r="AF1004" s="277" t="str">
        <f t="shared" si="254"/>
        <v>NCX19J3</v>
      </c>
      <c r="AG1004" s="277" t="str">
        <f t="shared" si="255"/>
        <v>NCX19J3</v>
      </c>
      <c r="AH1004" s="277" t="str">
        <f t="shared" si="256"/>
        <v/>
      </c>
      <c r="AI1004" s="277" t="str">
        <f t="shared" si="257"/>
        <v/>
      </c>
      <c r="AJ1004" s="277" t="str">
        <f t="shared" si="258"/>
        <v/>
      </c>
      <c r="AK1004" s="277" t="str">
        <f t="shared" si="259"/>
        <v/>
      </c>
      <c r="AL1004" s="100"/>
      <c r="AT1004" s="227" t="str">
        <f t="shared" si="260"/>
        <v/>
      </c>
      <c r="AU1004" s="227" t="str">
        <f t="shared" si="261"/>
        <v/>
      </c>
      <c r="AW1004" s="232">
        <f t="shared" si="262"/>
        <v>0</v>
      </c>
      <c r="AX1004" s="232">
        <f t="shared" si="263"/>
        <v>0</v>
      </c>
      <c r="AY1004" s="232">
        <f t="shared" si="264"/>
        <v>0</v>
      </c>
      <c r="AZ1004" s="232">
        <f t="shared" si="265"/>
        <v>0</v>
      </c>
    </row>
    <row r="1005" spans="1:52" hidden="1">
      <c r="U1005" s="32">
        <f>COUNTIF(U5:U1004,"&lt;0")+COUNTIF(U5:U1004,"&gt;0")</f>
        <v>0</v>
      </c>
      <c r="V1005" s="32">
        <f>COUNTIF(V5:V1004,"&lt;0")+COUNTIF(V5:V1004,"&gt;0")</f>
        <v>0</v>
      </c>
      <c r="W1005" s="32">
        <f>COUNTIF(W5:W1004,"&lt;0")+COUNTIF(W5:W1004,"&gt;0")</f>
        <v>0</v>
      </c>
      <c r="X1005" s="32">
        <f>COUNTIF(X5:X1004,"&lt;0")+COUNTIF(X5:X1004,"&gt;0")</f>
        <v>0</v>
      </c>
      <c r="AW1005" s="227">
        <f>COUNTIF(AW5:AW1004,"&lt;&gt;0")</f>
        <v>0</v>
      </c>
      <c r="AX1005" s="227">
        <f>COUNTIF(AX5:AX1004,"&lt;&gt;0")</f>
        <v>0</v>
      </c>
      <c r="AY1005" s="227">
        <f>COUNTIF(AY5:AY1004,"&lt;&gt;0")</f>
        <v>0</v>
      </c>
      <c r="AZ1005" s="227">
        <f>COUNTIF(AZ5:AZ1004,"&lt;&gt;0")</f>
        <v>0</v>
      </c>
    </row>
  </sheetData>
  <sheetProtection password="CA7A" sheet="1" objects="1" scenarios="1"/>
  <dataConsolidate/>
  <customSheetViews>
    <customSheetView guid="{EA27D62B-1ACD-46D4-8844-66165F864EF5}" scale="80" hiddenRows="1" hiddenColumns="1" topLeftCell="C1">
      <pane ySplit="4" topLeftCell="A5" activePane="bottomLeft" state="frozen"/>
      <selection pane="bottomLeft" activeCell="F5" sqref="F5"/>
      <pageMargins left="0" right="0" top="0" bottom="0" header="0" footer="0"/>
      <pageSetup paperSize="9" orientation="portrait" r:id="rId1"/>
    </customSheetView>
    <customSheetView guid="{AA0005BB-53EE-4415-887D-72CFD85381E2}" scale="80" hiddenRows="1" hiddenColumns="1" topLeftCell="C1">
      <pane ySplit="4" topLeftCell="A5" activePane="bottomLeft" state="frozen"/>
      <selection pane="bottomLeft" activeCell="F5" sqref="F5"/>
      <pageMargins left="0" right="0" top="0" bottom="0" header="0" footer="0"/>
      <pageSetup paperSize="9" orientation="portrait" r:id="rId2"/>
    </customSheetView>
    <customSheetView guid="{180B6EB0-564F-4AF7-BBE8-865BB1B70D35}" scale="80">
      <pane ySplit="4" topLeftCell="A5" activePane="bottomLeft" state="frozen"/>
      <selection pane="bottomLeft" activeCell="C5" sqref="C5"/>
      <pageMargins left="0" right="0" top="0" bottom="0" header="0" footer="0"/>
      <pageSetup paperSize="9" orientation="portrait" r:id="rId3"/>
    </customSheetView>
  </customSheetViews>
  <mergeCells count="2">
    <mergeCell ref="C2:X2"/>
    <mergeCell ref="C1:X1"/>
  </mergeCells>
  <conditionalFormatting sqref="D6:D12 D22:D1004">
    <cfRule type="expression" dxfId="897" priority="37">
      <formula>AU6="FOUT"</formula>
    </cfRule>
  </conditionalFormatting>
  <conditionalFormatting sqref="F5:F1004">
    <cfRule type="expression" dxfId="896" priority="34" stopIfTrue="1">
      <formula>IFERROR(SEARCH(F5,"V:M"),0)=0</formula>
    </cfRule>
    <cfRule type="expression" dxfId="895" priority="36">
      <formula>AND(OR($G5&lt;&gt;"",$H5&lt;&gt;""),F5="")</formula>
    </cfRule>
  </conditionalFormatting>
  <conditionalFormatting sqref="G5:G1004">
    <cfRule type="expression" dxfId="894" priority="35">
      <formula>AND(LEN(F5&amp;H5&amp;I5&amp;J5)&gt;0,LEN(G5)=0)</formula>
    </cfRule>
  </conditionalFormatting>
  <conditionalFormatting sqref="J5:J1004">
    <cfRule type="expression" dxfId="893" priority="33">
      <formula>AND(LEN(G5)&gt;1,OR(ISBLANK(J5),ISERROR(YEAR(J5))))</formula>
    </cfRule>
  </conditionalFormatting>
  <conditionalFormatting sqref="C5:D1004">
    <cfRule type="expression" dxfId="892" priority="17">
      <formula>AND(OR($G5&lt;&gt;"",$H5&lt;&gt;""),C5="")</formula>
    </cfRule>
  </conditionalFormatting>
  <conditionalFormatting sqref="L5:L1004">
    <cfRule type="expression" dxfId="891" priority="547">
      <formula>IFERROR(SEARCH(L5,$BC$3),0)=0</formula>
    </cfRule>
  </conditionalFormatting>
  <conditionalFormatting sqref="F5:F1004 J5:J1004">
    <cfRule type="expression" priority="14" stopIfTrue="1">
      <formula>LEN($C5&amp;$D5)=0</formula>
    </cfRule>
  </conditionalFormatting>
  <conditionalFormatting sqref="U5:X1004">
    <cfRule type="expression" dxfId="890" priority="2253">
      <formula>AW5&lt;&gt;0</formula>
    </cfRule>
  </conditionalFormatting>
  <conditionalFormatting sqref="N5:N1004">
    <cfRule type="expression" dxfId="889" priority="4">
      <formula>IFERROR(SEARCH(N5,$BC$3),0)=0</formula>
    </cfRule>
  </conditionalFormatting>
  <conditionalFormatting sqref="P5:Q1004">
    <cfRule type="expression" priority="2313" stopIfTrue="1">
      <formula>LEN($C5&amp;$D5)=0</formula>
    </cfRule>
    <cfRule type="expression" dxfId="888" priority="2314" stopIfTrue="1">
      <formula>P5&lt;&gt;AH5</formula>
    </cfRule>
    <cfRule type="expression" dxfId="887" priority="2315">
      <formula>AND(OR($G5&lt;&gt;"",$H5&lt;&gt;""),P5="",$Z5&gt;11)</formula>
    </cfRule>
  </conditionalFormatting>
  <conditionalFormatting sqref="S5:S1004">
    <cfRule type="expression" priority="1" stopIfTrue="1">
      <formula>LEN(TRIM(C5))=0</formula>
    </cfRule>
    <cfRule type="expression" dxfId="886" priority="2">
      <formula>S5&lt;&gt;AK5</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 N1005" xr:uid="{00000000-0002-0000-0100-000002000000}">
      <formula1>Cb</formula1>
    </dataValidation>
    <dataValidation type="custom" allowBlank="1" showInputMessage="1" showErrorMessage="1" sqref="L5:L1004 N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4"/>
  <customProperties>
    <customPr name="LastActive" r:id="rId5"/>
  </customProperties>
  <drawing r:id="rId6"/>
  <legacyDrawing r:id="rId7"/>
  <controls>
    <mc:AlternateContent xmlns:mc="http://schemas.openxmlformats.org/markup-compatibility/2006">
      <mc:Choice Requires="x14">
        <control shapeId="1025" r:id="rId8" name="ComboBox1">
          <controlPr autoLine="0" linkedCell="BE3" listFillRange="BE5:BE13" r:id="rId9">
            <anchor moveWithCells="1">
              <from>
                <xdr:col>5</xdr:col>
                <xdr:colOff>222250</xdr:colOff>
                <xdr:row>2</xdr:row>
                <xdr:rowOff>12700</xdr:rowOff>
              </from>
              <to>
                <xdr:col>9</xdr:col>
                <xdr:colOff>584200</xdr:colOff>
                <xdr:row>2</xdr:row>
                <xdr:rowOff>222250</xdr:rowOff>
              </to>
            </anchor>
          </controlPr>
        </control>
      </mc:Choice>
      <mc:Fallback>
        <control shapeId="1025" r:id="rId8"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BD110"/>
  <sheetViews>
    <sheetView topLeftCell="B1" zoomScale="80" zoomScaleNormal="80" workbookViewId="0">
      <pane ySplit="2" topLeftCell="C12" activePane="bottomLeft" state="frozen"/>
      <selection pane="bottomLeft" activeCell="C12" sqref="C12"/>
      <selection activeCell="B1" sqref="B1"/>
    </sheetView>
  </sheetViews>
  <sheetFormatPr defaultColWidth="9.140625" defaultRowHeight="12.75" customHeight="1"/>
  <cols>
    <col min="1" max="1" width="3.5703125" style="28" hidden="1" customWidth="1"/>
    <col min="2" max="2" width="6.7109375" style="19" customWidth="1"/>
    <col min="3" max="5" width="5.140625" style="29" customWidth="1"/>
    <col min="6" max="6" width="40.85546875" style="28" customWidth="1"/>
    <col min="7" max="7" width="5" style="28" bestFit="1" customWidth="1"/>
    <col min="8" max="8" width="1.42578125" style="28" customWidth="1"/>
    <col min="9" max="9" width="3.7109375" style="28" hidden="1" customWidth="1"/>
    <col min="10" max="10" width="6.7109375" style="19" customWidth="1"/>
    <col min="11" max="13" width="5.140625" style="29" customWidth="1"/>
    <col min="14" max="14" width="40.7109375" style="28" customWidth="1"/>
    <col min="15" max="15" width="5" style="28" bestFit="1" customWidth="1"/>
    <col min="16" max="16" width="1.42578125" style="28" customWidth="1"/>
    <col min="17" max="17" width="2.42578125" style="28" hidden="1" customWidth="1"/>
    <col min="18" max="18" width="0.5703125" style="17" hidden="1" customWidth="1"/>
    <col min="19" max="19" width="6.5703125" style="28" hidden="1" customWidth="1"/>
    <col min="20" max="20" width="5.5703125" style="19" hidden="1" customWidth="1"/>
    <col min="21" max="21" width="2.140625" style="28" hidden="1" customWidth="1"/>
    <col min="22" max="22" width="10.7109375" style="28" hidden="1" customWidth="1"/>
    <col min="23" max="23" width="3.7109375" style="28" hidden="1" customWidth="1"/>
    <col min="24" max="24" width="4.42578125" style="28" hidden="1" customWidth="1"/>
    <col min="25" max="25" width="1.7109375" style="28" hidden="1" customWidth="1"/>
    <col min="26" max="27" width="2.42578125" style="28" hidden="1" customWidth="1"/>
    <col min="28" max="28" width="3.140625" style="28" hidden="1" customWidth="1"/>
    <col min="29" max="29" width="3.85546875" style="28" hidden="1" customWidth="1"/>
    <col min="30" max="30" width="1.7109375" style="28" hidden="1" customWidth="1"/>
    <col min="31" max="32" width="2.7109375" style="28" hidden="1" customWidth="1"/>
    <col min="33" max="33" width="2.140625" style="28" hidden="1" customWidth="1"/>
    <col min="34" max="35" width="3.7109375" style="28" hidden="1" customWidth="1"/>
    <col min="36" max="36" width="4.140625" style="28" hidden="1" customWidth="1"/>
    <col min="37" max="38" width="5.7109375" style="28" hidden="1" customWidth="1"/>
    <col min="39" max="40" width="3.7109375" style="28" hidden="1" customWidth="1"/>
    <col min="41" max="41" width="3.140625" style="28" hidden="1" customWidth="1"/>
    <col min="42" max="42" width="3.7109375" style="28" hidden="1" customWidth="1"/>
    <col min="43" max="43" width="1.7109375" style="28" hidden="1" customWidth="1"/>
    <col min="44" max="45" width="2.7109375" style="28" hidden="1" customWidth="1"/>
    <col min="46" max="46" width="1.7109375" style="28" hidden="1" customWidth="1"/>
    <col min="47" max="48" width="3.7109375" style="28" hidden="1" customWidth="1"/>
    <col min="49" max="49" width="4.140625" style="28" hidden="1" customWidth="1"/>
    <col min="50" max="50" width="3.7109375" style="28" hidden="1" customWidth="1"/>
    <col min="51" max="51" width="4.140625" style="28" hidden="1" customWidth="1"/>
    <col min="52" max="53" width="3.7109375" style="28" hidden="1" customWidth="1"/>
    <col min="54" max="54" width="2.7109375" style="17" hidden="1" customWidth="1"/>
    <col min="55" max="56" width="4.85546875" style="227" hidden="1" customWidth="1"/>
    <col min="57" max="16384" width="9.140625" style="17"/>
  </cols>
  <sheetData>
    <row r="1" spans="1:56" ht="12.75" customHeight="1">
      <c r="A1" s="17"/>
      <c r="B1" s="308" t="s">
        <v>1087</v>
      </c>
      <c r="C1" s="308"/>
      <c r="D1" s="308"/>
      <c r="E1" s="308"/>
      <c r="F1" s="308"/>
      <c r="G1" s="308"/>
      <c r="H1" s="308"/>
      <c r="I1" s="308"/>
      <c r="J1" s="308"/>
      <c r="K1" s="308"/>
      <c r="L1" s="308"/>
      <c r="M1" s="308"/>
      <c r="N1" s="308"/>
      <c r="O1" s="308"/>
      <c r="P1" s="17"/>
      <c r="Q1" s="17"/>
      <c r="T1" s="28"/>
    </row>
    <row r="2" spans="1:56" ht="94.5" customHeight="1">
      <c r="A2" s="17"/>
      <c r="B2" s="309" t="s">
        <v>1088</v>
      </c>
      <c r="C2" s="310"/>
      <c r="D2" s="310"/>
      <c r="E2" s="310"/>
      <c r="F2" s="310"/>
      <c r="G2" s="310"/>
      <c r="H2" s="310"/>
      <c r="I2" s="310"/>
      <c r="J2" s="310"/>
      <c r="K2" s="310"/>
      <c r="L2" s="310"/>
      <c r="M2" s="310"/>
      <c r="N2" s="310"/>
      <c r="O2" s="311"/>
      <c r="P2" s="17"/>
      <c r="Q2" s="17"/>
      <c r="T2" s="28"/>
    </row>
    <row r="3" spans="1:56" ht="12.75" customHeight="1">
      <c r="A3" s="17"/>
      <c r="B3" s="285" t="s">
        <v>1089</v>
      </c>
      <c r="C3" s="312" t="s">
        <v>1090</v>
      </c>
      <c r="D3" s="312"/>
      <c r="E3" s="313" t="s">
        <v>1091</v>
      </c>
      <c r="F3" s="313"/>
      <c r="G3" s="314"/>
      <c r="H3" s="315"/>
      <c r="J3" s="285" t="s">
        <v>1089</v>
      </c>
      <c r="K3" s="312" t="s">
        <v>1090</v>
      </c>
      <c r="L3" s="312"/>
      <c r="M3" s="313" t="s">
        <v>1092</v>
      </c>
      <c r="N3" s="313"/>
      <c r="O3" s="313"/>
      <c r="P3" s="33"/>
      <c r="Q3" s="17"/>
      <c r="S3" s="24" t="s">
        <v>1093</v>
      </c>
      <c r="T3" s="23" t="s">
        <v>1094</v>
      </c>
    </row>
    <row r="4" spans="1:56" ht="12.75" customHeight="1">
      <c r="A4" s="17"/>
      <c r="B4" s="117" t="s">
        <v>1095</v>
      </c>
      <c r="C4" s="307" t="s">
        <v>1096</v>
      </c>
      <c r="D4" s="307"/>
      <c r="E4" s="307" t="s">
        <v>1097</v>
      </c>
      <c r="F4" s="307"/>
      <c r="G4" s="316"/>
      <c r="H4" s="315"/>
      <c r="J4" s="117" t="s">
        <v>1095</v>
      </c>
      <c r="K4" s="316" t="s">
        <v>1096</v>
      </c>
      <c r="L4" s="317"/>
      <c r="M4" s="307" t="s">
        <v>1097</v>
      </c>
      <c r="N4" s="307"/>
      <c r="O4" s="307"/>
      <c r="Q4" s="17"/>
      <c r="S4" s="203" t="str">
        <f>IF(OR(TRIM(C4)="",TRIM(E4)=""),"",B4)</f>
        <v>A</v>
      </c>
      <c r="T4" s="204" t="str">
        <f>IF(OR(TRIM(K4)="",TRIM(M4)=""),"",J4)</f>
        <v>A</v>
      </c>
    </row>
    <row r="5" spans="1:56" ht="12.75" customHeight="1">
      <c r="A5" s="17"/>
      <c r="B5" s="189" t="s">
        <v>1098</v>
      </c>
      <c r="C5" s="307"/>
      <c r="D5" s="307"/>
      <c r="E5" s="307"/>
      <c r="F5" s="307"/>
      <c r="G5" s="316"/>
      <c r="H5" s="315"/>
      <c r="I5" s="45"/>
      <c r="J5" s="189" t="s">
        <v>1098</v>
      </c>
      <c r="K5" s="307"/>
      <c r="L5" s="307"/>
      <c r="M5" s="307"/>
      <c r="N5" s="307"/>
      <c r="O5" s="307"/>
      <c r="P5" s="17"/>
      <c r="Q5" s="17"/>
      <c r="S5" s="203" t="str">
        <f>IF(OR(TRIM(C5)="",TRIM(E5)=""),"",B5)</f>
        <v/>
      </c>
      <c r="T5" s="204" t="str">
        <f>IF(OR(TRIM(K5)="",TRIM(M5)=""),"",J5)</f>
        <v/>
      </c>
    </row>
    <row r="6" spans="1:56" ht="12.75" customHeight="1">
      <c r="A6" s="17"/>
      <c r="B6" s="189" t="s">
        <v>43</v>
      </c>
      <c r="C6" s="307"/>
      <c r="D6" s="307"/>
      <c r="E6" s="316"/>
      <c r="F6" s="318"/>
      <c r="G6" s="318"/>
      <c r="H6" s="315"/>
      <c r="I6" s="45"/>
      <c r="J6" s="189" t="s">
        <v>43</v>
      </c>
      <c r="K6" s="307"/>
      <c r="L6" s="307"/>
      <c r="M6" s="307"/>
      <c r="N6" s="307"/>
      <c r="O6" s="307"/>
      <c r="P6" s="17"/>
      <c r="Q6" s="17"/>
      <c r="S6" s="203" t="str">
        <f>IF(OR(TRIM(C6)="",TRIM(E6)=""),"",B6)</f>
        <v/>
      </c>
      <c r="T6" s="204" t="str">
        <f>IF(OR(TRIM(K6)="",TRIM(M6)=""),"",J6)</f>
        <v/>
      </c>
    </row>
    <row r="7" spans="1:56" ht="12.75" customHeight="1">
      <c r="A7" s="17"/>
      <c r="B7" s="189" t="s">
        <v>44</v>
      </c>
      <c r="C7" s="307"/>
      <c r="D7" s="307"/>
      <c r="E7" s="316"/>
      <c r="F7" s="318"/>
      <c r="G7" s="318"/>
      <c r="H7" s="315"/>
      <c r="I7" s="45"/>
      <c r="J7" s="189" t="s">
        <v>44</v>
      </c>
      <c r="K7" s="307"/>
      <c r="L7" s="307"/>
      <c r="M7" s="307"/>
      <c r="N7" s="307"/>
      <c r="O7" s="307"/>
      <c r="P7" s="17"/>
      <c r="Q7" s="17"/>
      <c r="S7" s="203" t="str">
        <f>IF(OR(TRIM(C7)="",TRIM(E7)=""),"",B7)</f>
        <v/>
      </c>
      <c r="T7" s="204" t="str">
        <f>IF(OR(TRIM(K7)="",TRIM(M7)=""),"",J7)</f>
        <v/>
      </c>
    </row>
    <row r="8" spans="1:56" ht="12.75" customHeight="1">
      <c r="A8" s="17"/>
      <c r="B8" s="189" t="s">
        <v>1099</v>
      </c>
      <c r="C8" s="307"/>
      <c r="D8" s="307"/>
      <c r="E8" s="307"/>
      <c r="F8" s="307"/>
      <c r="G8" s="316"/>
      <c r="H8" s="315"/>
      <c r="I8" s="190"/>
      <c r="J8" s="189" t="s">
        <v>1099</v>
      </c>
      <c r="K8" s="307"/>
      <c r="L8" s="307"/>
      <c r="M8" s="307"/>
      <c r="N8" s="307"/>
      <c r="O8" s="307"/>
      <c r="P8" s="17"/>
      <c r="Q8" s="17"/>
      <c r="S8" s="205" t="str">
        <f>IF(OR(TRIM(C8)="",TRIM(E8)=""),"",B8)</f>
        <v/>
      </c>
      <c r="T8" s="206" t="str">
        <f>IF(OR(TRIM(K8)="",TRIM(M8)=""),"",J8)</f>
        <v/>
      </c>
      <c r="BC8" s="227" t="s">
        <v>1100</v>
      </c>
      <c r="BD8" s="227" t="s">
        <v>1100</v>
      </c>
    </row>
    <row r="9" spans="1:56" ht="5.0999999999999996" customHeight="1">
      <c r="B9" s="302"/>
      <c r="C9" s="302"/>
      <c r="D9" s="302"/>
      <c r="E9" s="302"/>
      <c r="F9" s="302"/>
      <c r="G9" s="302"/>
      <c r="H9" s="302"/>
      <c r="I9" s="302"/>
      <c r="J9" s="302"/>
      <c r="K9" s="302"/>
      <c r="L9" s="302"/>
      <c r="M9" s="302"/>
      <c r="N9" s="302"/>
      <c r="O9" s="302"/>
      <c r="T9" s="28"/>
    </row>
    <row r="10" spans="1:56" s="198" customFormat="1" ht="12.75" customHeight="1">
      <c r="A10" s="143"/>
      <c r="B10" s="196" t="s">
        <v>1093</v>
      </c>
      <c r="C10" s="303" t="s">
        <v>1101</v>
      </c>
      <c r="D10" s="304"/>
      <c r="E10" s="305"/>
      <c r="F10" s="303" t="s">
        <v>1102</v>
      </c>
      <c r="G10" s="305"/>
      <c r="H10" s="143"/>
      <c r="I10" s="143"/>
      <c r="J10" s="196" t="s">
        <v>1093</v>
      </c>
      <c r="K10" s="303" t="s">
        <v>1101</v>
      </c>
      <c r="L10" s="304"/>
      <c r="M10" s="305"/>
      <c r="N10" s="306" t="s">
        <v>1103</v>
      </c>
      <c r="O10" s="306"/>
      <c r="P10" s="143"/>
      <c r="Q10" s="197"/>
      <c r="S10" s="299" t="s">
        <v>1104</v>
      </c>
      <c r="T10" s="300"/>
      <c r="U10" s="300"/>
      <c r="V10" s="300"/>
      <c r="W10" s="300"/>
      <c r="X10" s="300"/>
      <c r="Y10" s="300"/>
      <c r="Z10" s="300"/>
      <c r="AA10" s="301"/>
      <c r="AB10" s="143"/>
      <c r="AC10" s="299" t="s">
        <v>1093</v>
      </c>
      <c r="AD10" s="300"/>
      <c r="AE10" s="300"/>
      <c r="AF10" s="300"/>
      <c r="AG10" s="300"/>
      <c r="AH10" s="300"/>
      <c r="AI10" s="300"/>
      <c r="AJ10" s="300"/>
      <c r="AK10" s="300"/>
      <c r="AL10" s="300"/>
      <c r="AM10" s="300"/>
      <c r="AN10" s="301"/>
      <c r="AO10" s="143"/>
      <c r="AP10" s="298" t="s">
        <v>1094</v>
      </c>
      <c r="AQ10" s="298"/>
      <c r="AR10" s="298"/>
      <c r="AS10" s="298"/>
      <c r="AT10" s="298"/>
      <c r="AU10" s="298"/>
      <c r="AV10" s="298"/>
      <c r="AW10" s="298"/>
      <c r="AX10" s="298"/>
      <c r="AY10" s="298"/>
      <c r="AZ10" s="298"/>
      <c r="BA10" s="298"/>
      <c r="BC10" s="296" t="s">
        <v>1105</v>
      </c>
      <c r="BD10" s="297"/>
    </row>
    <row r="11" spans="1:56" s="200" customFormat="1" ht="12.75" customHeight="1">
      <c r="A11" s="132" t="s">
        <v>1106</v>
      </c>
      <c r="B11" s="196" t="s">
        <v>1107</v>
      </c>
      <c r="C11" s="194" t="s">
        <v>1108</v>
      </c>
      <c r="D11" s="140" t="s">
        <v>1109</v>
      </c>
      <c r="E11" s="195" t="s">
        <v>1110</v>
      </c>
      <c r="F11" s="132" t="s">
        <v>1111</v>
      </c>
      <c r="G11" s="132" t="s">
        <v>1112</v>
      </c>
      <c r="H11" s="139"/>
      <c r="I11" s="132" t="s">
        <v>1106</v>
      </c>
      <c r="J11" s="196" t="s">
        <v>1107</v>
      </c>
      <c r="K11" s="194" t="s">
        <v>1108</v>
      </c>
      <c r="L11" s="140" t="s">
        <v>1109</v>
      </c>
      <c r="M11" s="195" t="s">
        <v>1110</v>
      </c>
      <c r="N11" s="199" t="s">
        <v>1111</v>
      </c>
      <c r="O11" s="132" t="s">
        <v>1112</v>
      </c>
      <c r="P11" s="139"/>
      <c r="Q11" s="143"/>
      <c r="S11" s="207" t="s">
        <v>1113</v>
      </c>
      <c r="T11" s="208" t="s">
        <v>1114</v>
      </c>
      <c r="U11" s="139"/>
      <c r="V11" s="209" t="s">
        <v>1115</v>
      </c>
      <c r="W11" s="210" t="s">
        <v>1115</v>
      </c>
      <c r="X11" s="211" t="s">
        <v>1115</v>
      </c>
      <c r="Y11" s="139" t="s">
        <v>1116</v>
      </c>
      <c r="Z11" s="209" t="s">
        <v>1117</v>
      </c>
      <c r="AA11" s="211" t="s">
        <v>1117</v>
      </c>
      <c r="AB11" s="139" t="s">
        <v>1118</v>
      </c>
      <c r="AC11" s="212" t="s">
        <v>1119</v>
      </c>
      <c r="AD11" s="139" t="s">
        <v>1116</v>
      </c>
      <c r="AE11" s="133" t="s">
        <v>1120</v>
      </c>
      <c r="AF11" s="213" t="s">
        <v>1120</v>
      </c>
      <c r="AG11" s="139" t="s">
        <v>1116</v>
      </c>
      <c r="AH11" s="209" t="s">
        <v>1121</v>
      </c>
      <c r="AI11" s="210" t="s">
        <v>1121</v>
      </c>
      <c r="AJ11" s="210" t="s">
        <v>1121</v>
      </c>
      <c r="AK11" s="210" t="s">
        <v>1121</v>
      </c>
      <c r="AL11" s="210" t="s">
        <v>1121</v>
      </c>
      <c r="AM11" s="210" t="s">
        <v>1121</v>
      </c>
      <c r="AN11" s="211" t="s">
        <v>1121</v>
      </c>
      <c r="AO11" s="139" t="s">
        <v>1118</v>
      </c>
      <c r="AP11" s="212" t="s">
        <v>1122</v>
      </c>
      <c r="AQ11" s="214" t="s">
        <v>1116</v>
      </c>
      <c r="AR11" s="241" t="s">
        <v>1120</v>
      </c>
      <c r="AS11" s="242" t="s">
        <v>1120</v>
      </c>
      <c r="AT11" s="139" t="s">
        <v>1116</v>
      </c>
      <c r="AU11" s="209" t="s">
        <v>1121</v>
      </c>
      <c r="AV11" s="210" t="s">
        <v>1121</v>
      </c>
      <c r="AW11" s="210" t="s">
        <v>1121</v>
      </c>
      <c r="AX11" s="210" t="s">
        <v>1121</v>
      </c>
      <c r="AY11" s="210" t="s">
        <v>1121</v>
      </c>
      <c r="AZ11" s="210" t="s">
        <v>1121</v>
      </c>
      <c r="BA11" s="211" t="s">
        <v>1121</v>
      </c>
      <c r="BC11" s="230" t="s">
        <v>43</v>
      </c>
      <c r="BD11" s="230" t="s">
        <v>1123</v>
      </c>
    </row>
    <row r="12" spans="1:56" ht="12.75" customHeight="1">
      <c r="A12" s="23" t="str">
        <f>IFERROR(VLOOKUP(B12,Leden!AQ:AQ,1,0),"")</f>
        <v>S1</v>
      </c>
      <c r="B12" s="35" t="s">
        <v>85</v>
      </c>
      <c r="C12" s="36" t="s">
        <v>1124</v>
      </c>
      <c r="D12" s="36" t="s">
        <v>1125</v>
      </c>
      <c r="E12" s="36">
        <v>8</v>
      </c>
      <c r="F12" s="188"/>
      <c r="G12" s="191" t="s">
        <v>1095</v>
      </c>
      <c r="I12" s="23" t="str">
        <f>IFERROR(VLOOKUP(J12,Leden!AR:AR,1,0),"")</f>
        <v>S1</v>
      </c>
      <c r="J12" s="35" t="s">
        <v>85</v>
      </c>
      <c r="K12" s="36" t="s">
        <v>1124</v>
      </c>
      <c r="L12" s="36" t="s">
        <v>1125</v>
      </c>
      <c r="M12" s="36">
        <v>8</v>
      </c>
      <c r="N12" s="37"/>
      <c r="O12" s="191" t="s">
        <v>1095</v>
      </c>
      <c r="S12" s="204" t="s">
        <v>85</v>
      </c>
      <c r="T12" s="215"/>
      <c r="V12" s="216" t="s">
        <v>1124</v>
      </c>
      <c r="W12" s="217" t="s">
        <v>1126</v>
      </c>
      <c r="X12" s="218"/>
      <c r="Z12" s="216">
        <v>8</v>
      </c>
      <c r="AA12" s="218"/>
      <c r="AC12" s="23">
        <f>COUNTIFS(Leden!C:C,S12)</f>
        <v>10</v>
      </c>
      <c r="AE12" s="216" t="str">
        <f>LEFT(A12&amp;"",1)</f>
        <v>S</v>
      </c>
      <c r="AF12" s="218" t="str">
        <f>SUBSTITUTE(IFERROR(VLOOKUP(LEFT(B12,1),AE13:AE$99,1,0),""),AE12,"")</f>
        <v/>
      </c>
      <c r="AH12" s="216" t="s">
        <v>1127</v>
      </c>
      <c r="AI12" s="217" t="s">
        <v>1125</v>
      </c>
      <c r="AJ12" s="217" t="s">
        <v>1128</v>
      </c>
      <c r="AK12" s="217"/>
      <c r="AL12" s="217"/>
      <c r="AM12" s="217"/>
      <c r="AN12" s="218"/>
      <c r="AP12" s="23">
        <f>COUNTIFS(Leden!D:D,S12)</f>
        <v>10</v>
      </c>
      <c r="AR12" s="216" t="str">
        <f t="shared" ref="AR12:AR26" si="0">LEFT(I12&amp;"",1)</f>
        <v>S</v>
      </c>
      <c r="AS12" s="218" t="str">
        <f>SUBSTITUTE(IFERROR(VLOOKUP(LEFT(J12,1),AR13:AR$93,1,0),""),AR12,"")</f>
        <v/>
      </c>
      <c r="AU12" s="216" t="s">
        <v>1127</v>
      </c>
      <c r="AV12" s="217" t="s">
        <v>1125</v>
      </c>
      <c r="AW12" s="217" t="s">
        <v>1128</v>
      </c>
      <c r="AX12" s="217"/>
      <c r="AY12" s="217"/>
      <c r="AZ12" s="217"/>
      <c r="BA12" s="218"/>
      <c r="BC12" s="232" t="str">
        <f>IF(AND(C12="WK",COUNTIFS(C$11:C11,"BK",AE$11:AE11,AE12)&gt;0)=TRUE,AE12,"")</f>
        <v/>
      </c>
      <c r="BD12" s="232" t="str">
        <f>IF(AND(K12="WK",COUNTIFS(K$11:K11,"BK",AR$11:AR11,AR12)&gt;0)=TRUE,AR12,"")</f>
        <v/>
      </c>
    </row>
    <row r="13" spans="1:56" ht="12.75" customHeight="1">
      <c r="A13" s="23" t="str">
        <f>IFERROR(VLOOKUP(B13,Leden!AQ:AQ,1,0),"")</f>
        <v>S2</v>
      </c>
      <c r="B13" s="35" t="s">
        <v>98</v>
      </c>
      <c r="C13" s="36" t="s">
        <v>1124</v>
      </c>
      <c r="D13" s="36" t="s">
        <v>1125</v>
      </c>
      <c r="E13" s="36">
        <v>8</v>
      </c>
      <c r="F13" s="188"/>
      <c r="G13" s="191" t="s">
        <v>1095</v>
      </c>
      <c r="I13" s="23" t="str">
        <f>IFERROR(VLOOKUP(J13,Leden!AR:AR,1,0),"")</f>
        <v>S2</v>
      </c>
      <c r="J13" s="35" t="s">
        <v>98</v>
      </c>
      <c r="K13" s="36" t="s">
        <v>1124</v>
      </c>
      <c r="L13" s="36" t="s">
        <v>1125</v>
      </c>
      <c r="M13" s="36">
        <v>8</v>
      </c>
      <c r="N13" s="188"/>
      <c r="O13" s="191" t="s">
        <v>1095</v>
      </c>
      <c r="S13" s="204" t="s">
        <v>98</v>
      </c>
      <c r="T13" s="215" t="s">
        <v>182</v>
      </c>
      <c r="V13" s="203" t="s">
        <v>1124</v>
      </c>
      <c r="W13" s="28" t="s">
        <v>1126</v>
      </c>
      <c r="X13" s="219"/>
      <c r="Z13" s="203">
        <v>8</v>
      </c>
      <c r="AA13" s="219"/>
      <c r="AC13" s="23">
        <f>COUNTIFS(Leden!C:C,S13)</f>
        <v>11</v>
      </c>
      <c r="AE13" s="203" t="str">
        <f>LEFT(A13&amp;"",1)</f>
        <v>S</v>
      </c>
      <c r="AF13" s="219" t="str">
        <f>SUBSTITUTE(IFERROR(VLOOKUP(LEFT(B13,1),AE14:AE$99,1,0),""),AE13,"")</f>
        <v/>
      </c>
      <c r="AH13" s="203" t="s">
        <v>1127</v>
      </c>
      <c r="AI13" s="28" t="s">
        <v>1125</v>
      </c>
      <c r="AJ13" s="28" t="s">
        <v>1128</v>
      </c>
      <c r="AN13" s="219"/>
      <c r="AP13" s="23">
        <f>COUNTIFS(Leden!D:D,S13)</f>
        <v>11</v>
      </c>
      <c r="AR13" s="203" t="str">
        <f t="shared" si="0"/>
        <v>S</v>
      </c>
      <c r="AS13" s="219" t="str">
        <f>SUBSTITUTE(IFERROR(VLOOKUP(LEFT(J13,1),AR14:AR$93,1,0),""),AR13,"")</f>
        <v/>
      </c>
      <c r="AU13" s="203" t="s">
        <v>1127</v>
      </c>
      <c r="AV13" s="28" t="s">
        <v>1125</v>
      </c>
      <c r="AW13" s="28" t="s">
        <v>1128</v>
      </c>
      <c r="BA13" s="219"/>
      <c r="BC13" s="232" t="str">
        <f>IF(AND(C13="WK",COUNTIFS(C$11:C12,"BK",AE$11:AE12,AE13)&gt;0)=TRUE,AE13,"")</f>
        <v/>
      </c>
      <c r="BD13" s="232" t="str">
        <f>IF(AND(K13="WK",COUNTIFS(K$11:K12,"BK",AR$11:AR12,AR13)&gt;0)=TRUE,AR13,"")</f>
        <v/>
      </c>
    </row>
    <row r="14" spans="1:56" ht="12.75" customHeight="1">
      <c r="A14" s="23" t="str">
        <f>IFERROR(VLOOKUP(B14,Leden!AQ:AQ,1,0),"")</f>
        <v>S3</v>
      </c>
      <c r="B14" s="35" t="s">
        <v>103</v>
      </c>
      <c r="C14" s="36" t="s">
        <v>1124</v>
      </c>
      <c r="D14" s="36" t="s">
        <v>1125</v>
      </c>
      <c r="E14" s="36">
        <v>8</v>
      </c>
      <c r="F14" s="188"/>
      <c r="G14" s="191" t="s">
        <v>1095</v>
      </c>
      <c r="I14" s="23" t="str">
        <f>IFERROR(VLOOKUP(J14,Leden!AR:AR,1,0),"")</f>
        <v>S3</v>
      </c>
      <c r="J14" s="35" t="s">
        <v>103</v>
      </c>
      <c r="K14" s="36" t="s">
        <v>1124</v>
      </c>
      <c r="L14" s="36" t="s">
        <v>1125</v>
      </c>
      <c r="M14" s="36">
        <v>8</v>
      </c>
      <c r="N14" s="188"/>
      <c r="O14" s="191" t="s">
        <v>1095</v>
      </c>
      <c r="S14" s="204" t="s">
        <v>103</v>
      </c>
      <c r="T14" s="215" t="s">
        <v>186</v>
      </c>
      <c r="V14" s="203" t="s">
        <v>1124</v>
      </c>
      <c r="W14" s="28" t="s">
        <v>1126</v>
      </c>
      <c r="X14" s="219"/>
      <c r="Z14" s="203">
        <v>8</v>
      </c>
      <c r="AA14" s="219"/>
      <c r="AC14" s="23">
        <f>COUNTIFS(Leden!C:C,S14)</f>
        <v>12</v>
      </c>
      <c r="AE14" s="203" t="str">
        <f t="shared" ref="AE14:AE77" si="1">LEFT(A14&amp;"",1)</f>
        <v>S</v>
      </c>
      <c r="AF14" s="219" t="str">
        <f>SUBSTITUTE(IFERROR(VLOOKUP(LEFT(B14,1),AE15:AE$99,1,0),""),AE14,"")</f>
        <v/>
      </c>
      <c r="AH14" s="203" t="s">
        <v>1127</v>
      </c>
      <c r="AI14" s="28" t="s">
        <v>1125</v>
      </c>
      <c r="AJ14" s="28" t="s">
        <v>1128</v>
      </c>
      <c r="AN14" s="219"/>
      <c r="AP14" s="23">
        <f>COUNTIFS(Leden!D:D,S14)</f>
        <v>12</v>
      </c>
      <c r="AR14" s="203" t="str">
        <f t="shared" si="0"/>
        <v>S</v>
      </c>
      <c r="AS14" s="219" t="str">
        <f>SUBSTITUTE(IFERROR(VLOOKUP(LEFT(J14,1),AR15:AR$93,1,0),""),AR14,"")</f>
        <v/>
      </c>
      <c r="AU14" s="203" t="s">
        <v>1127</v>
      </c>
      <c r="AV14" s="28" t="s">
        <v>1125</v>
      </c>
      <c r="AW14" s="28" t="s">
        <v>1128</v>
      </c>
      <c r="BA14" s="219"/>
      <c r="BC14" s="232" t="str">
        <f>IF(AND(C14="WK",COUNTIFS(C$11:C13,"BK",AE$11:AE13,AE14)&gt;0)=TRUE,AE14,"")</f>
        <v/>
      </c>
      <c r="BD14" s="232" t="str">
        <f>IF(AND(K14="WK",COUNTIFS(K$11:K13,"BK",AR$11:AR13,AR14)&gt;0)=TRUE,AR14,"")</f>
        <v/>
      </c>
    </row>
    <row r="15" spans="1:56" ht="12.75" customHeight="1">
      <c r="A15" s="23" t="str">
        <f>IFERROR(VLOOKUP(B15,Leden!AQ:AQ,1,0),"")</f>
        <v>S4</v>
      </c>
      <c r="B15" s="35" t="s">
        <v>108</v>
      </c>
      <c r="C15" s="36" t="s">
        <v>1124</v>
      </c>
      <c r="D15" s="36" t="s">
        <v>1125</v>
      </c>
      <c r="E15" s="36">
        <v>8</v>
      </c>
      <c r="F15" s="188"/>
      <c r="G15" s="191" t="s">
        <v>1095</v>
      </c>
      <c r="I15" s="23" t="str">
        <f>IFERROR(VLOOKUP(J15,Leden!AR:AR,1,0),"")</f>
        <v>S4</v>
      </c>
      <c r="J15" s="35" t="s">
        <v>108</v>
      </c>
      <c r="K15" s="36" t="s">
        <v>1124</v>
      </c>
      <c r="L15" s="36" t="s">
        <v>1125</v>
      </c>
      <c r="M15" s="36">
        <v>8</v>
      </c>
      <c r="N15" s="188"/>
      <c r="O15" s="191" t="s">
        <v>1095</v>
      </c>
      <c r="S15" s="204" t="s">
        <v>108</v>
      </c>
      <c r="T15" s="215" t="s">
        <v>204</v>
      </c>
      <c r="V15" s="203" t="s">
        <v>1124</v>
      </c>
      <c r="W15" s="28" t="s">
        <v>1126</v>
      </c>
      <c r="X15" s="219"/>
      <c r="Z15" s="203">
        <v>8</v>
      </c>
      <c r="AA15" s="219"/>
      <c r="AC15" s="23">
        <f>COUNTIFS(Leden!C:C,S15)</f>
        <v>13</v>
      </c>
      <c r="AE15" s="203" t="str">
        <f t="shared" si="1"/>
        <v>S</v>
      </c>
      <c r="AF15" s="219" t="str">
        <f>SUBSTITUTE(IFERROR(VLOOKUP(LEFT(B15,1),AE16:AE$99,1,0),""),AE15,"")</f>
        <v/>
      </c>
      <c r="AH15" s="203" t="s">
        <v>1127</v>
      </c>
      <c r="AI15" s="28" t="s">
        <v>1125</v>
      </c>
      <c r="AJ15" s="28" t="s">
        <v>1128</v>
      </c>
      <c r="AN15" s="219"/>
      <c r="AP15" s="23">
        <f>COUNTIFS(Leden!D:D,S15)</f>
        <v>13</v>
      </c>
      <c r="AR15" s="203" t="str">
        <f t="shared" si="0"/>
        <v>S</v>
      </c>
      <c r="AS15" s="219" t="str">
        <f>SUBSTITUTE(IFERROR(VLOOKUP(LEFT(J15,1),AR16:AR$93,1,0),""),AR15,"")</f>
        <v/>
      </c>
      <c r="AU15" s="203" t="s">
        <v>1127</v>
      </c>
      <c r="AV15" s="28" t="s">
        <v>1125</v>
      </c>
      <c r="AW15" s="28" t="s">
        <v>1128</v>
      </c>
      <c r="BA15" s="219"/>
      <c r="BC15" s="232" t="str">
        <f>IF(AND(C15="WK",COUNTIFS(C$11:C14,"BK",AE$11:AE14,AE15)&gt;0)=TRUE,AE15,"")</f>
        <v/>
      </c>
      <c r="BD15" s="232" t="str">
        <f>IF(AND(K15="WK",COUNTIFS(K$11:K14,"BK",AR$11:AR14,AR15)&gt;0)=TRUE,AR15,"")</f>
        <v/>
      </c>
    </row>
    <row r="16" spans="1:56" ht="12.75" customHeight="1">
      <c r="A16" s="23" t="str">
        <f>IFERROR(VLOOKUP(B16,Leden!AQ:AQ,1,0),"")</f>
        <v>S5</v>
      </c>
      <c r="B16" s="35" t="s">
        <v>114</v>
      </c>
      <c r="C16" s="36" t="s">
        <v>1124</v>
      </c>
      <c r="D16" s="36" t="s">
        <v>1125</v>
      </c>
      <c r="E16" s="36">
        <v>8</v>
      </c>
      <c r="F16" s="188"/>
      <c r="G16" s="191" t="s">
        <v>1095</v>
      </c>
      <c r="I16" s="23" t="str">
        <f>IFERROR(VLOOKUP(J16,Leden!AR:AR,1,0),"")</f>
        <v>S5</v>
      </c>
      <c r="J16" s="35" t="s">
        <v>114</v>
      </c>
      <c r="K16" s="36" t="s">
        <v>1124</v>
      </c>
      <c r="L16" s="36" t="s">
        <v>1125</v>
      </c>
      <c r="M16" s="36">
        <v>8</v>
      </c>
      <c r="N16" s="188"/>
      <c r="O16" s="191" t="s">
        <v>1095</v>
      </c>
      <c r="S16" s="204" t="s">
        <v>114</v>
      </c>
      <c r="T16" s="215" t="s">
        <v>208</v>
      </c>
      <c r="V16" s="203" t="s">
        <v>1124</v>
      </c>
      <c r="W16" s="28" t="s">
        <v>1126</v>
      </c>
      <c r="X16" s="219"/>
      <c r="Z16" s="203">
        <v>8</v>
      </c>
      <c r="AA16" s="219"/>
      <c r="AC16" s="23">
        <f>COUNTIFS(Leden!C:C,S16)</f>
        <v>13</v>
      </c>
      <c r="AE16" s="203" t="str">
        <f t="shared" si="1"/>
        <v>S</v>
      </c>
      <c r="AF16" s="219" t="str">
        <f>SUBSTITUTE(IFERROR(VLOOKUP(LEFT(B16,1),AE17:AE$99,1,0),""),AE16,"")</f>
        <v/>
      </c>
      <c r="AH16" s="203" t="s">
        <v>1127</v>
      </c>
      <c r="AI16" s="28" t="s">
        <v>1125</v>
      </c>
      <c r="AJ16" s="28" t="s">
        <v>1128</v>
      </c>
      <c r="AN16" s="219"/>
      <c r="AP16" s="23">
        <f>COUNTIFS(Leden!D:D,S16)</f>
        <v>13</v>
      </c>
      <c r="AR16" s="203" t="str">
        <f t="shared" si="0"/>
        <v>S</v>
      </c>
      <c r="AS16" s="219" t="str">
        <f>SUBSTITUTE(IFERROR(VLOOKUP(LEFT(J16,1),AR17:AR$93,1,0),""),AR16,"")</f>
        <v/>
      </c>
      <c r="AU16" s="203" t="s">
        <v>1127</v>
      </c>
      <c r="AV16" s="28" t="s">
        <v>1125</v>
      </c>
      <c r="AW16" s="28" t="s">
        <v>1128</v>
      </c>
      <c r="BA16" s="219"/>
      <c r="BC16" s="232" t="str">
        <f>IF(AND(C16="WK",COUNTIFS(C$11:C15,"BK",AE$11:AE15,AE16)&gt;0)=TRUE,AE16,"")</f>
        <v/>
      </c>
      <c r="BD16" s="232" t="str">
        <f>IF(AND(K16="WK",COUNTIFS(K$11:K15,"BK",AR$11:AR15,AR16)&gt;0)=TRUE,AR16,"")</f>
        <v/>
      </c>
    </row>
    <row r="17" spans="1:56" ht="12.75" customHeight="1">
      <c r="A17" s="23" t="str">
        <f>IFERROR(VLOOKUP(B17,Leden!AQ:AQ,1,0),"")</f>
        <v>S6</v>
      </c>
      <c r="B17" s="35" t="s">
        <v>119</v>
      </c>
      <c r="C17" s="36" t="s">
        <v>1126</v>
      </c>
      <c r="D17" s="36" t="s">
        <v>1125</v>
      </c>
      <c r="E17" s="36">
        <v>8</v>
      </c>
      <c r="F17" s="188"/>
      <c r="G17" s="191" t="s">
        <v>1095</v>
      </c>
      <c r="I17" s="23" t="str">
        <f>IFERROR(VLOOKUP(J17,Leden!AR:AR,1,0),"")</f>
        <v>S6</v>
      </c>
      <c r="J17" s="35" t="s">
        <v>119</v>
      </c>
      <c r="K17" s="36" t="s">
        <v>1126</v>
      </c>
      <c r="L17" s="36" t="s">
        <v>1125</v>
      </c>
      <c r="M17" s="36">
        <v>8</v>
      </c>
      <c r="N17" s="188"/>
      <c r="O17" s="191" t="s">
        <v>1095</v>
      </c>
      <c r="S17" s="204" t="s">
        <v>119</v>
      </c>
      <c r="T17" s="215" t="s">
        <v>241</v>
      </c>
      <c r="V17" s="203" t="s">
        <v>1124</v>
      </c>
      <c r="W17" s="28" t="s">
        <v>1126</v>
      </c>
      <c r="X17" s="219"/>
      <c r="Z17" s="203">
        <v>8</v>
      </c>
      <c r="AA17" s="219"/>
      <c r="AC17" s="23">
        <f>COUNTIFS(Leden!C:C,S17)</f>
        <v>11</v>
      </c>
      <c r="AE17" s="203" t="str">
        <f t="shared" si="1"/>
        <v>S</v>
      </c>
      <c r="AF17" s="219" t="str">
        <f>SUBSTITUTE(IFERROR(VLOOKUP(LEFT(B17,1),AE18:AE$99,1,0),""),AE17,"")</f>
        <v/>
      </c>
      <c r="AH17" s="203" t="s">
        <v>1127</v>
      </c>
      <c r="AI17" s="28" t="s">
        <v>1125</v>
      </c>
      <c r="AJ17" s="28" t="s">
        <v>1128</v>
      </c>
      <c r="AN17" s="219"/>
      <c r="AP17" s="23">
        <f>COUNTIFS(Leden!D:D,S17)</f>
        <v>11</v>
      </c>
      <c r="AR17" s="203" t="str">
        <f t="shared" si="0"/>
        <v>S</v>
      </c>
      <c r="AS17" s="219" t="str">
        <f>SUBSTITUTE(IFERROR(VLOOKUP(LEFT(J17,1),AR18:AR$93,1,0),""),AR17,"")</f>
        <v/>
      </c>
      <c r="AU17" s="203" t="s">
        <v>1127</v>
      </c>
      <c r="AV17" s="28" t="s">
        <v>1125</v>
      </c>
      <c r="AW17" s="28" t="s">
        <v>1128</v>
      </c>
      <c r="BA17" s="219"/>
      <c r="BC17" s="232" t="str">
        <f>IF(AND(C17="WK",COUNTIFS(C$11:C16,"BK",AE$11:AE16,AE17)&gt;0)=TRUE,AE17,"")</f>
        <v/>
      </c>
      <c r="BD17" s="232" t="str">
        <f>IF(AND(K17="WK",COUNTIFS(K$11:K16,"BK",AR$11:AR16,AR17)&gt;0)=TRUE,AR17,"")</f>
        <v/>
      </c>
    </row>
    <row r="18" spans="1:56" ht="12.75" customHeight="1">
      <c r="A18" s="23" t="str">
        <f>IFERROR(VLOOKUP(B18,Leden!AQ:AQ,1,0),"")</f>
        <v/>
      </c>
      <c r="B18" s="35" t="s">
        <v>124</v>
      </c>
      <c r="C18" s="36"/>
      <c r="D18" s="36"/>
      <c r="E18" s="36"/>
      <c r="F18" s="188"/>
      <c r="G18" s="191"/>
      <c r="I18" s="23" t="str">
        <f>IFERROR(VLOOKUP(J18,Leden!AR:AR,1,0),"")</f>
        <v/>
      </c>
      <c r="J18" s="35" t="s">
        <v>124</v>
      </c>
      <c r="K18" s="36"/>
      <c r="L18" s="36"/>
      <c r="M18" s="36"/>
      <c r="N18" s="188"/>
      <c r="O18" s="191"/>
      <c r="S18" s="204" t="s">
        <v>124</v>
      </c>
      <c r="T18" s="215" t="s">
        <v>244</v>
      </c>
      <c r="V18" s="203" t="s">
        <v>1124</v>
      </c>
      <c r="W18" s="28" t="s">
        <v>1126</v>
      </c>
      <c r="X18" s="219"/>
      <c r="Z18" s="203">
        <v>8</v>
      </c>
      <c r="AA18" s="219"/>
      <c r="AC18" s="23">
        <f>COUNTIFS(Leden!C:C,S18)</f>
        <v>0</v>
      </c>
      <c r="AE18" s="203" t="str">
        <f t="shared" si="1"/>
        <v/>
      </c>
      <c r="AF18" s="219" t="str">
        <f>SUBSTITUTE(IFERROR(VLOOKUP(LEFT(B18,1),AE19:AE$99,1,0),""),AE18,"")</f>
        <v/>
      </c>
      <c r="AH18" s="203" t="s">
        <v>1127</v>
      </c>
      <c r="AI18" s="28" t="s">
        <v>1125</v>
      </c>
      <c r="AJ18" s="28" t="s">
        <v>1128</v>
      </c>
      <c r="AN18" s="219"/>
      <c r="AP18" s="23">
        <f>COUNTIFS(Leden!D:D,S18)</f>
        <v>0</v>
      </c>
      <c r="AR18" s="203" t="str">
        <f t="shared" si="0"/>
        <v/>
      </c>
      <c r="AS18" s="219" t="str">
        <f>SUBSTITUTE(IFERROR(VLOOKUP(LEFT(J18,1),AR19:AR$93,1,0),""),AR18,"")</f>
        <v/>
      </c>
      <c r="AU18" s="203" t="s">
        <v>1127</v>
      </c>
      <c r="AV18" s="28" t="s">
        <v>1125</v>
      </c>
      <c r="AW18" s="28" t="s">
        <v>1128</v>
      </c>
      <c r="BA18" s="219"/>
      <c r="BC18" s="232" t="str">
        <f>IF(AND(C18="WK",COUNTIFS(C$11:C17,"BK",AE$11:AE17,AE18)&gt;0)=TRUE,AE18,"")</f>
        <v/>
      </c>
      <c r="BD18" s="232" t="str">
        <f>IF(AND(K18="WK",COUNTIFS(K$11:K17,"BK",AR$11:AR17,AR18)&gt;0)=TRUE,AR18,"")</f>
        <v/>
      </c>
    </row>
    <row r="19" spans="1:56" ht="12.75" customHeight="1">
      <c r="A19" s="23" t="str">
        <f>IFERROR(VLOOKUP(B19,Leden!AQ:AQ,1,0),"")</f>
        <v/>
      </c>
      <c r="B19" s="35" t="s">
        <v>129</v>
      </c>
      <c r="C19" s="36"/>
      <c r="D19" s="36"/>
      <c r="E19" s="36"/>
      <c r="F19" s="188"/>
      <c r="G19" s="191"/>
      <c r="I19" s="23" t="str">
        <f>IFERROR(VLOOKUP(J19,Leden!AR:AR,1,0),"")</f>
        <v/>
      </c>
      <c r="J19" s="35" t="s">
        <v>129</v>
      </c>
      <c r="K19" s="36"/>
      <c r="L19" s="36"/>
      <c r="M19" s="36"/>
      <c r="N19" s="188"/>
      <c r="O19" s="191"/>
      <c r="S19" s="204" t="s">
        <v>129</v>
      </c>
      <c r="T19" s="215" t="s">
        <v>279</v>
      </c>
      <c r="V19" s="203" t="s">
        <v>1124</v>
      </c>
      <c r="W19" s="28" t="s">
        <v>1126</v>
      </c>
      <c r="X19" s="219"/>
      <c r="Z19" s="203">
        <v>8</v>
      </c>
      <c r="AA19" s="219"/>
      <c r="AC19" s="23">
        <f>COUNTIFS(Leden!C:C,S19)</f>
        <v>0</v>
      </c>
      <c r="AE19" s="203" t="str">
        <f t="shared" si="1"/>
        <v/>
      </c>
      <c r="AF19" s="219" t="str">
        <f>SUBSTITUTE(IFERROR(VLOOKUP(LEFT(B19,1),AE20:AE$99,1,0),""),AE19,"")</f>
        <v/>
      </c>
      <c r="AH19" s="203" t="s">
        <v>1127</v>
      </c>
      <c r="AI19" s="28" t="s">
        <v>1125</v>
      </c>
      <c r="AJ19" s="28" t="s">
        <v>1128</v>
      </c>
      <c r="AN19" s="219"/>
      <c r="AP19" s="23">
        <f>COUNTIFS(Leden!D:D,S19)</f>
        <v>0</v>
      </c>
      <c r="AR19" s="203" t="str">
        <f t="shared" si="0"/>
        <v/>
      </c>
      <c r="AS19" s="219" t="str">
        <f>SUBSTITUTE(IFERROR(VLOOKUP(LEFT(J19,1),AR20:AR$93,1,0),""),AR19,"")</f>
        <v/>
      </c>
      <c r="AU19" s="203" t="s">
        <v>1127</v>
      </c>
      <c r="AV19" s="28" t="s">
        <v>1125</v>
      </c>
      <c r="AW19" s="28" t="s">
        <v>1128</v>
      </c>
      <c r="BA19" s="219"/>
      <c r="BC19" s="232" t="str">
        <f>IF(AND(C19="WK",COUNTIFS(C$11:C18,"BK",AE$11:AE18,AE19)&gt;0)=TRUE,AE19,"")</f>
        <v/>
      </c>
      <c r="BD19" s="232" t="str">
        <f>IF(AND(K19="WK",COUNTIFS(K$11:K18,"BK",AR$11:AR18,AR19)&gt;0)=TRUE,AR19,"")</f>
        <v/>
      </c>
    </row>
    <row r="20" spans="1:56" ht="12.75" customHeight="1">
      <c r="A20" s="23" t="str">
        <f>IFERROR(VLOOKUP(B20,Leden!AQ:AQ,1,0),"")</f>
        <v/>
      </c>
      <c r="B20" s="35" t="s">
        <v>135</v>
      </c>
      <c r="C20" s="36"/>
      <c r="D20" s="36"/>
      <c r="E20" s="36"/>
      <c r="F20" s="188"/>
      <c r="G20" s="191"/>
      <c r="I20" s="23" t="str">
        <f>IFERROR(VLOOKUP(J20,Leden!AR:AR,1,0),"")</f>
        <v/>
      </c>
      <c r="J20" s="35" t="s">
        <v>135</v>
      </c>
      <c r="K20" s="36"/>
      <c r="L20" s="36"/>
      <c r="M20" s="36"/>
      <c r="N20" s="188"/>
      <c r="O20" s="191"/>
      <c r="S20" s="204" t="s">
        <v>135</v>
      </c>
      <c r="T20" s="215" t="s">
        <v>283</v>
      </c>
      <c r="V20" s="203" t="s">
        <v>1124</v>
      </c>
      <c r="W20" s="28" t="s">
        <v>1126</v>
      </c>
      <c r="X20" s="219"/>
      <c r="Z20" s="203">
        <v>8</v>
      </c>
      <c r="AA20" s="219"/>
      <c r="AC20" s="23">
        <f>COUNTIFS(Leden!C:C,S20)</f>
        <v>0</v>
      </c>
      <c r="AE20" s="203" t="str">
        <f t="shared" si="1"/>
        <v/>
      </c>
      <c r="AF20" s="219" t="str">
        <f>SUBSTITUTE(IFERROR(VLOOKUP(LEFT(B20,1),AE21:AE$99,1,0),""),AE20,"")</f>
        <v/>
      </c>
      <c r="AH20" s="203" t="s">
        <v>1127</v>
      </c>
      <c r="AI20" s="28" t="s">
        <v>1125</v>
      </c>
      <c r="AJ20" s="28" t="s">
        <v>1128</v>
      </c>
      <c r="AN20" s="219"/>
      <c r="AP20" s="23">
        <f>COUNTIFS(Leden!D:D,S20)</f>
        <v>0</v>
      </c>
      <c r="AR20" s="203" t="str">
        <f t="shared" si="0"/>
        <v/>
      </c>
      <c r="AS20" s="219" t="str">
        <f>SUBSTITUTE(IFERROR(VLOOKUP(LEFT(J20,1),AR21:AR$93,1,0),""),AR20,"")</f>
        <v/>
      </c>
      <c r="AU20" s="203" t="s">
        <v>1127</v>
      </c>
      <c r="AV20" s="28" t="s">
        <v>1125</v>
      </c>
      <c r="AW20" s="28" t="s">
        <v>1128</v>
      </c>
      <c r="BA20" s="219"/>
      <c r="BC20" s="232" t="str">
        <f>IF(AND(C20="WK",COUNTIFS(C$11:C19,"BK",AE$11:AE19,AE20)&gt;0)=TRUE,AE20,"")</f>
        <v/>
      </c>
      <c r="BD20" s="232" t="str">
        <f>IF(AND(K20="WK",COUNTIFS(K$11:K19,"BK",AR$11:AR19,AR20)&gt;0)=TRUE,AR20,"")</f>
        <v/>
      </c>
    </row>
    <row r="21" spans="1:56" ht="12.75" customHeight="1">
      <c r="A21" s="23" t="str">
        <f>IFERROR(VLOOKUP(B21,Leden!AQ:AQ,1,0),"")</f>
        <v/>
      </c>
      <c r="B21" s="35" t="s">
        <v>139</v>
      </c>
      <c r="C21" s="36"/>
      <c r="D21" s="36"/>
      <c r="E21" s="36"/>
      <c r="F21" s="188"/>
      <c r="G21" s="191"/>
      <c r="I21" s="23" t="str">
        <f>IFERROR(VLOOKUP(J21,Leden!AR:AR,1,0),"")</f>
        <v/>
      </c>
      <c r="J21" s="35" t="s">
        <v>139</v>
      </c>
      <c r="K21" s="36"/>
      <c r="L21" s="36"/>
      <c r="M21" s="36"/>
      <c r="N21" s="188"/>
      <c r="O21" s="191"/>
      <c r="S21" s="204" t="s">
        <v>139</v>
      </c>
      <c r="T21" s="215" t="s">
        <v>326</v>
      </c>
      <c r="V21" s="203" t="s">
        <v>1124</v>
      </c>
      <c r="W21" s="28" t="s">
        <v>1126</v>
      </c>
      <c r="X21" s="219"/>
      <c r="Z21" s="203">
        <v>8</v>
      </c>
      <c r="AA21" s="219"/>
      <c r="AC21" s="23">
        <f>COUNTIFS(Leden!C:C,S21)</f>
        <v>0</v>
      </c>
      <c r="AE21" s="203" t="str">
        <f t="shared" si="1"/>
        <v/>
      </c>
      <c r="AF21" s="219" t="str">
        <f>SUBSTITUTE(IFERROR(VLOOKUP(LEFT(B21,1),AE22:AE$99,1,0),""),AE21,"")</f>
        <v/>
      </c>
      <c r="AH21" s="203" t="s">
        <v>1127</v>
      </c>
      <c r="AI21" s="28" t="s">
        <v>1125</v>
      </c>
      <c r="AJ21" s="28" t="s">
        <v>1128</v>
      </c>
      <c r="AN21" s="219"/>
      <c r="AP21" s="23">
        <f>COUNTIFS(Leden!D:D,S21)</f>
        <v>0</v>
      </c>
      <c r="AR21" s="203" t="str">
        <f t="shared" si="0"/>
        <v/>
      </c>
      <c r="AS21" s="219" t="str">
        <f>SUBSTITUTE(IFERROR(VLOOKUP(LEFT(J21,1),AR22:AR$93,1,0),""),AR21,"")</f>
        <v/>
      </c>
      <c r="AU21" s="203" t="s">
        <v>1127</v>
      </c>
      <c r="AV21" s="28" t="s">
        <v>1125</v>
      </c>
      <c r="AW21" s="28" t="s">
        <v>1128</v>
      </c>
      <c r="BA21" s="219"/>
      <c r="BC21" s="232" t="str">
        <f>IF(AND(C21="WK",COUNTIFS(C$11:C20,"BK",AE$11:AE20,AE21)&gt;0)=TRUE,AE21,"")</f>
        <v/>
      </c>
      <c r="BD21" s="232" t="str">
        <f>IF(AND(K21="WK",COUNTIFS(K$11:K20,"BK",AR$11:AR20,AR21)&gt;0)=TRUE,AR21,"")</f>
        <v/>
      </c>
    </row>
    <row r="22" spans="1:56" ht="12.75" customHeight="1">
      <c r="A22" s="23" t="str">
        <f>IFERROR(VLOOKUP(B22,Leden!AQ:AQ,1,0),"")</f>
        <v/>
      </c>
      <c r="B22" s="35" t="s">
        <v>143</v>
      </c>
      <c r="C22" s="36"/>
      <c r="D22" s="36"/>
      <c r="E22" s="36"/>
      <c r="F22" s="188"/>
      <c r="G22" s="191"/>
      <c r="I22" s="23" t="str">
        <f>IFERROR(VLOOKUP(J22,Leden!AR:AR,1,0),"")</f>
        <v/>
      </c>
      <c r="J22" s="35" t="s">
        <v>143</v>
      </c>
      <c r="K22" s="36"/>
      <c r="L22" s="36"/>
      <c r="M22" s="36"/>
      <c r="N22" s="188"/>
      <c r="O22" s="191"/>
      <c r="S22" s="204" t="s">
        <v>143</v>
      </c>
      <c r="T22" s="215" t="s">
        <v>330</v>
      </c>
      <c r="V22" s="203" t="s">
        <v>1124</v>
      </c>
      <c r="W22" s="28" t="s">
        <v>1126</v>
      </c>
      <c r="X22" s="219"/>
      <c r="Z22" s="203">
        <v>8</v>
      </c>
      <c r="AA22" s="219"/>
      <c r="AC22" s="23">
        <f>COUNTIFS(Leden!C:C,S22)</f>
        <v>0</v>
      </c>
      <c r="AE22" s="203" t="str">
        <f t="shared" si="1"/>
        <v/>
      </c>
      <c r="AF22" s="219" t="str">
        <f>SUBSTITUTE(IFERROR(VLOOKUP(LEFT(B22,1),AE23:AE$99,1,0),""),AE22,"")</f>
        <v/>
      </c>
      <c r="AH22" s="203" t="s">
        <v>1127</v>
      </c>
      <c r="AI22" s="28" t="s">
        <v>1125</v>
      </c>
      <c r="AJ22" s="28" t="s">
        <v>1128</v>
      </c>
      <c r="AN22" s="219"/>
      <c r="AP22" s="23">
        <f>COUNTIFS(Leden!D:D,S22)</f>
        <v>0</v>
      </c>
      <c r="AR22" s="203" t="str">
        <f t="shared" si="0"/>
        <v/>
      </c>
      <c r="AS22" s="219" t="str">
        <f>SUBSTITUTE(IFERROR(VLOOKUP(LEFT(J22,1),AR23:AR$93,1,0),""),AR22,"")</f>
        <v/>
      </c>
      <c r="AU22" s="203" t="s">
        <v>1127</v>
      </c>
      <c r="AV22" s="28" t="s">
        <v>1125</v>
      </c>
      <c r="AW22" s="28" t="s">
        <v>1128</v>
      </c>
      <c r="BA22" s="219"/>
      <c r="BC22" s="232" t="str">
        <f>IF(AND(C22="WK",COUNTIFS(C$11:C21,"BK",AE$11:AE21,AE22)&gt;0)=TRUE,AE22,"")</f>
        <v/>
      </c>
      <c r="BD22" s="232" t="str">
        <f>IF(AND(K22="WK",COUNTIFS(K$11:K21,"BK",AR$11:AR21,AR22)&gt;0)=TRUE,AR22,"")</f>
        <v/>
      </c>
    </row>
    <row r="23" spans="1:56" ht="12.75" customHeight="1">
      <c r="A23" s="23" t="str">
        <f>IFERROR(VLOOKUP(B23,Leden!AQ:AQ,1,0),"")</f>
        <v/>
      </c>
      <c r="B23" s="35" t="s">
        <v>147</v>
      </c>
      <c r="C23" s="36"/>
      <c r="D23" s="36"/>
      <c r="E23" s="36"/>
      <c r="F23" s="188"/>
      <c r="G23" s="191"/>
      <c r="I23" s="23" t="str">
        <f>IFERROR(VLOOKUP(J23,Leden!AR:AR,1,0),"")</f>
        <v/>
      </c>
      <c r="J23" s="35" t="s">
        <v>147</v>
      </c>
      <c r="K23" s="36"/>
      <c r="L23" s="36"/>
      <c r="M23" s="36"/>
      <c r="N23" s="188"/>
      <c r="O23" s="191"/>
      <c r="S23" s="204" t="s">
        <v>147</v>
      </c>
      <c r="T23" s="215" t="s">
        <v>373</v>
      </c>
      <c r="V23" s="203" t="s">
        <v>1124</v>
      </c>
      <c r="W23" s="28" t="s">
        <v>1126</v>
      </c>
      <c r="X23" s="219"/>
      <c r="Z23" s="203">
        <v>8</v>
      </c>
      <c r="AA23" s="219"/>
      <c r="AC23" s="23">
        <f>COUNTIFS(Leden!C:C,S23)</f>
        <v>0</v>
      </c>
      <c r="AE23" s="203" t="str">
        <f t="shared" si="1"/>
        <v/>
      </c>
      <c r="AF23" s="219" t="str">
        <f>SUBSTITUTE(IFERROR(VLOOKUP(LEFT(B23,1),AE24:AE$99,1,0),""),AE23,"")</f>
        <v/>
      </c>
      <c r="AH23" s="203" t="s">
        <v>1127</v>
      </c>
      <c r="AI23" s="28" t="s">
        <v>1125</v>
      </c>
      <c r="AJ23" s="28" t="s">
        <v>1128</v>
      </c>
      <c r="AN23" s="219"/>
      <c r="AP23" s="23">
        <f>COUNTIFS(Leden!D:D,S23)</f>
        <v>0</v>
      </c>
      <c r="AR23" s="203" t="str">
        <f t="shared" si="0"/>
        <v/>
      </c>
      <c r="AS23" s="219" t="str">
        <f>SUBSTITUTE(IFERROR(VLOOKUP(LEFT(J23,1),AR24:AR$93,1,0),""),AR23,"")</f>
        <v/>
      </c>
      <c r="AU23" s="203" t="s">
        <v>1127</v>
      </c>
      <c r="AV23" s="28" t="s">
        <v>1125</v>
      </c>
      <c r="AW23" s="28" t="s">
        <v>1128</v>
      </c>
      <c r="BA23" s="219"/>
      <c r="BC23" s="232" t="str">
        <f>IF(AND(C23="WK",COUNTIFS(C$11:C22,"BK",AE$11:AE22,AE23)&gt;0)=TRUE,AE23,"")</f>
        <v/>
      </c>
      <c r="BD23" s="232" t="str">
        <f>IF(AND(K23="WK",COUNTIFS(K$11:K22,"BK",AR$11:AR22,AR23)&gt;0)=TRUE,AR23,"")</f>
        <v/>
      </c>
    </row>
    <row r="24" spans="1:56" ht="12.75" customHeight="1">
      <c r="A24" s="23" t="str">
        <f>IFERROR(VLOOKUP(B24,Leden!AQ:AQ,1,0),"")</f>
        <v/>
      </c>
      <c r="B24" s="35" t="s">
        <v>151</v>
      </c>
      <c r="C24" s="36"/>
      <c r="D24" s="36"/>
      <c r="E24" s="36"/>
      <c r="F24" s="188"/>
      <c r="G24" s="191"/>
      <c r="I24" s="23" t="str">
        <f>IFERROR(VLOOKUP(J24,Leden!AR:AR,1,0),"")</f>
        <v/>
      </c>
      <c r="J24" s="35" t="s">
        <v>151</v>
      </c>
      <c r="K24" s="36"/>
      <c r="L24" s="36"/>
      <c r="M24" s="36"/>
      <c r="N24" s="188"/>
      <c r="O24" s="191"/>
      <c r="S24" s="204" t="s">
        <v>151</v>
      </c>
      <c r="T24" s="215" t="s">
        <v>377</v>
      </c>
      <c r="V24" s="203" t="s">
        <v>1124</v>
      </c>
      <c r="W24" s="28" t="s">
        <v>1126</v>
      </c>
      <c r="X24" s="219"/>
      <c r="Z24" s="203">
        <v>8</v>
      </c>
      <c r="AA24" s="219"/>
      <c r="AC24" s="23">
        <f>COUNTIFS(Leden!C:C,S24)</f>
        <v>0</v>
      </c>
      <c r="AE24" s="203" t="str">
        <f t="shared" si="1"/>
        <v/>
      </c>
      <c r="AF24" s="219" t="str">
        <f>SUBSTITUTE(IFERROR(VLOOKUP(LEFT(B24,1),AE25:AE$99,1,0),""),AE24,"")</f>
        <v/>
      </c>
      <c r="AH24" s="203" t="s">
        <v>1127</v>
      </c>
      <c r="AI24" s="28" t="s">
        <v>1125</v>
      </c>
      <c r="AJ24" s="28" t="s">
        <v>1128</v>
      </c>
      <c r="AN24" s="219"/>
      <c r="AP24" s="23">
        <f>COUNTIFS(Leden!D:D,S24)</f>
        <v>0</v>
      </c>
      <c r="AR24" s="203" t="str">
        <f t="shared" si="0"/>
        <v/>
      </c>
      <c r="AS24" s="219" t="str">
        <f>SUBSTITUTE(IFERROR(VLOOKUP(LEFT(J24,1),AR25:AR$93,1,0),""),AR24,"")</f>
        <v/>
      </c>
      <c r="AU24" s="203" t="s">
        <v>1127</v>
      </c>
      <c r="AV24" s="28" t="s">
        <v>1125</v>
      </c>
      <c r="AW24" s="28" t="s">
        <v>1128</v>
      </c>
      <c r="BA24" s="219"/>
      <c r="BC24" s="232" t="str">
        <f>IF(AND(C24="WK",COUNTIFS(C$11:C23,"BK",AE$11:AE23,AE24)&gt;0)=TRUE,AE24,"")</f>
        <v/>
      </c>
      <c r="BD24" s="232" t="str">
        <f>IF(AND(K24="WK",COUNTIFS(K$11:K23,"BK",AR$11:AR23,AR24)&gt;0)=TRUE,AR24,"")</f>
        <v/>
      </c>
    </row>
    <row r="25" spans="1:56" ht="12.75" customHeight="1">
      <c r="A25" s="23" t="str">
        <f>IFERROR(VLOOKUP(B25,Leden!AQ:AQ,1,0),"")</f>
        <v/>
      </c>
      <c r="B25" s="35" t="s">
        <v>155</v>
      </c>
      <c r="C25" s="36"/>
      <c r="D25" s="36"/>
      <c r="E25" s="36"/>
      <c r="F25" s="188"/>
      <c r="G25" s="191"/>
      <c r="I25" s="23" t="str">
        <f>IFERROR(VLOOKUP(J25,Leden!AR:AR,1,0),"")</f>
        <v/>
      </c>
      <c r="J25" s="35" t="s">
        <v>155</v>
      </c>
      <c r="K25" s="36"/>
      <c r="L25" s="36"/>
      <c r="M25" s="36"/>
      <c r="N25" s="188"/>
      <c r="O25" s="191"/>
      <c r="S25" s="204" t="s">
        <v>155</v>
      </c>
      <c r="T25" s="215" t="s">
        <v>428</v>
      </c>
      <c r="V25" s="203" t="s">
        <v>1124</v>
      </c>
      <c r="W25" s="28" t="s">
        <v>1126</v>
      </c>
      <c r="X25" s="219"/>
      <c r="Z25" s="203">
        <v>8</v>
      </c>
      <c r="AA25" s="219"/>
      <c r="AC25" s="23">
        <f>COUNTIFS(Leden!C:C,S25)</f>
        <v>0</v>
      </c>
      <c r="AE25" s="203" t="str">
        <f t="shared" si="1"/>
        <v/>
      </c>
      <c r="AF25" s="219" t="str">
        <f>SUBSTITUTE(IFERROR(VLOOKUP(LEFT(B25,1),AE26:AE$99,1,0),""),AE25,"")</f>
        <v/>
      </c>
      <c r="AH25" s="203" t="s">
        <v>1127</v>
      </c>
      <c r="AI25" s="28" t="s">
        <v>1125</v>
      </c>
      <c r="AJ25" s="28" t="s">
        <v>1128</v>
      </c>
      <c r="AN25" s="219"/>
      <c r="AP25" s="23">
        <f>COUNTIFS(Leden!D:D,S25)</f>
        <v>0</v>
      </c>
      <c r="AR25" s="203" t="str">
        <f t="shared" si="0"/>
        <v/>
      </c>
      <c r="AS25" s="219" t="str">
        <f>SUBSTITUTE(IFERROR(VLOOKUP(LEFT(J25,1),AR26:AR$93,1,0),""),AR25,"")</f>
        <v/>
      </c>
      <c r="AU25" s="203" t="s">
        <v>1127</v>
      </c>
      <c r="AV25" s="28" t="s">
        <v>1125</v>
      </c>
      <c r="AW25" s="28" t="s">
        <v>1128</v>
      </c>
      <c r="BA25" s="219"/>
      <c r="BC25" s="232" t="str">
        <f>IF(AND(C25="WK",COUNTIFS(C$11:C24,"BK",AE$11:AE24,AE25)&gt;0)=TRUE,AE25,"")</f>
        <v/>
      </c>
      <c r="BD25" s="232" t="str">
        <f>IF(AND(K25="WK",COUNTIFS(K$11:K24,"BK",AR$11:AR24,AR25)&gt;0)=TRUE,AR25,"")</f>
        <v/>
      </c>
    </row>
    <row r="26" spans="1:56" ht="12.75" customHeight="1">
      <c r="A26" s="23" t="str">
        <f>IFERROR(VLOOKUP(B26,Leden!AQ:AQ,1,0),"")</f>
        <v/>
      </c>
      <c r="B26" s="35" t="s">
        <v>159</v>
      </c>
      <c r="C26" s="36"/>
      <c r="D26" s="36"/>
      <c r="E26" s="36"/>
      <c r="F26" s="188"/>
      <c r="G26" s="191"/>
      <c r="I26" s="23" t="str">
        <f>IFERROR(VLOOKUP(J26,Leden!AR:AR,1,0),"")</f>
        <v/>
      </c>
      <c r="J26" s="35" t="s">
        <v>159</v>
      </c>
      <c r="K26" s="36"/>
      <c r="L26" s="36"/>
      <c r="M26" s="36"/>
      <c r="N26" s="188"/>
      <c r="O26" s="191"/>
      <c r="S26" s="204" t="s">
        <v>159</v>
      </c>
      <c r="T26" s="215" t="s">
        <v>432</v>
      </c>
      <c r="V26" s="203" t="s">
        <v>1124</v>
      </c>
      <c r="W26" s="28" t="s">
        <v>1126</v>
      </c>
      <c r="X26" s="219"/>
      <c r="Z26" s="203">
        <v>8</v>
      </c>
      <c r="AA26" s="219"/>
      <c r="AC26" s="23">
        <f>COUNTIFS(Leden!C:C,S26)</f>
        <v>0</v>
      </c>
      <c r="AE26" s="203" t="str">
        <f t="shared" si="1"/>
        <v/>
      </c>
      <c r="AF26" s="219" t="str">
        <f>SUBSTITUTE(IFERROR(VLOOKUP(LEFT(B26,1),AE27:AE$99,1,0),""),AE26,"")</f>
        <v/>
      </c>
      <c r="AH26" s="203" t="s">
        <v>1127</v>
      </c>
      <c r="AI26" s="28" t="s">
        <v>1125</v>
      </c>
      <c r="AJ26" s="28" t="s">
        <v>1128</v>
      </c>
      <c r="AN26" s="219"/>
      <c r="AP26" s="23">
        <f>COUNTIFS(Leden!D:D,S26)</f>
        <v>0</v>
      </c>
      <c r="AR26" s="203" t="str">
        <f t="shared" si="0"/>
        <v/>
      </c>
      <c r="AS26" s="219" t="str">
        <f>SUBSTITUTE(IFERROR(VLOOKUP(LEFT(J26,1),AR27:AR$93,1,0),""),AR26,"")</f>
        <v/>
      </c>
      <c r="AU26" s="203" t="s">
        <v>1127</v>
      </c>
      <c r="AV26" s="28" t="s">
        <v>1125</v>
      </c>
      <c r="AW26" s="28" t="s">
        <v>1128</v>
      </c>
      <c r="BA26" s="219"/>
      <c r="BC26" s="232" t="str">
        <f>IF(AND(C26="WK",COUNTIFS(C$11:C25,"BK",AE$11:AE25,AE26)&gt;0)=TRUE,AE26,"")</f>
        <v/>
      </c>
      <c r="BD26" s="232" t="str">
        <f>IF(AND(K26="WK",COUNTIFS(K$11:K25,"BK",AR$11:AR25,AR26)&gt;0)=TRUE,AR26,"")</f>
        <v/>
      </c>
    </row>
    <row r="27" spans="1:56" ht="12.75" customHeight="1">
      <c r="A27" s="23" t="str">
        <f>IFERROR(VLOOKUP(B27,Leden!AQ:AQ,1,0),"")</f>
        <v>MW1</v>
      </c>
      <c r="B27" s="35" t="s">
        <v>163</v>
      </c>
      <c r="C27" s="36" t="s">
        <v>1129</v>
      </c>
      <c r="D27" s="36" t="s">
        <v>1130</v>
      </c>
      <c r="E27" s="36">
        <v>8</v>
      </c>
      <c r="F27" s="188"/>
      <c r="G27" s="191" t="s">
        <v>1095</v>
      </c>
      <c r="I27" s="23" t="str">
        <f>IFERROR(VLOOKUP(J27,Leden!AR:AR,1,0),"")</f>
        <v>MW1</v>
      </c>
      <c r="J27" s="35" t="s">
        <v>163</v>
      </c>
      <c r="K27" s="36" t="s">
        <v>1129</v>
      </c>
      <c r="L27" s="36" t="s">
        <v>1130</v>
      </c>
      <c r="M27" s="36">
        <v>8</v>
      </c>
      <c r="N27" s="188"/>
      <c r="O27" s="191" t="s">
        <v>1095</v>
      </c>
      <c r="S27" s="204" t="s">
        <v>163</v>
      </c>
      <c r="T27" s="215" t="s">
        <v>436</v>
      </c>
      <c r="V27" s="203" t="s">
        <v>1129</v>
      </c>
      <c r="X27" s="219"/>
      <c r="Z27" s="203">
        <v>8</v>
      </c>
      <c r="AA27" s="219"/>
      <c r="AC27" s="23">
        <f>COUNTIFS(Leden!C:C,S27)</f>
        <v>11</v>
      </c>
      <c r="AE27" s="203" t="str">
        <f t="shared" si="1"/>
        <v>M</v>
      </c>
      <c r="AF27" s="219" t="str">
        <f>SUBSTITUTE(IFERROR(VLOOKUP(LEFT(B27,1),AE28:AE$99,1,0),""),AE27,"")</f>
        <v/>
      </c>
      <c r="AH27" s="203" t="s">
        <v>1131</v>
      </c>
      <c r="AI27" s="28" t="s">
        <v>1132</v>
      </c>
      <c r="AJ27" s="28" t="s">
        <v>1130</v>
      </c>
      <c r="AK27" s="28" t="s">
        <v>1133</v>
      </c>
      <c r="AL27" s="28" t="s">
        <v>1127</v>
      </c>
      <c r="AN27" s="219"/>
      <c r="AP27" s="23">
        <f>COUNTIFS(Leden!D:D,S27)</f>
        <v>11</v>
      </c>
      <c r="AR27" s="203" t="str">
        <f t="shared" ref="AR27:AR77" si="2">LEFT(I27&amp;"",1)</f>
        <v>M</v>
      </c>
      <c r="AS27" s="219" t="str">
        <f>SUBSTITUTE(IFERROR(VLOOKUP(LEFT(J27,1),AR28:AR$93,1,0),""),AR27,"")</f>
        <v/>
      </c>
      <c r="AU27" s="203" t="s">
        <v>1131</v>
      </c>
      <c r="AV27" s="28" t="s">
        <v>1132</v>
      </c>
      <c r="AW27" s="28" t="s">
        <v>1130</v>
      </c>
      <c r="AX27" s="28" t="s">
        <v>1133</v>
      </c>
      <c r="AY27" s="28" t="s">
        <v>1127</v>
      </c>
      <c r="BA27" s="219"/>
      <c r="BC27" s="232" t="str">
        <f>IF(AND(C27="WK",COUNTIFS(C$11:C26,"BK",AE$11:AE26,AE27)&gt;0)=TRUE,AE27,"")</f>
        <v/>
      </c>
      <c r="BD27" s="232" t="str">
        <f>IF(AND(K27="WK",COUNTIFS(K$11:K26,"BK",AR$11:AR26,AR27)&gt;0)=TRUE,AR27,"")</f>
        <v/>
      </c>
    </row>
    <row r="28" spans="1:56" ht="12.75" customHeight="1">
      <c r="A28" s="23" t="str">
        <f>IFERROR(VLOOKUP(B28,Leden!AQ:AQ,1,0),"")</f>
        <v/>
      </c>
      <c r="B28" s="35" t="s">
        <v>166</v>
      </c>
      <c r="C28" s="36"/>
      <c r="D28" s="36"/>
      <c r="E28" s="36"/>
      <c r="F28" s="188"/>
      <c r="G28" s="191"/>
      <c r="I28" s="23" t="str">
        <f>IFERROR(VLOOKUP(J28,Leden!AR:AR,1,0),"")</f>
        <v/>
      </c>
      <c r="J28" s="35" t="s">
        <v>166</v>
      </c>
      <c r="K28" s="36"/>
      <c r="L28" s="36"/>
      <c r="M28" s="36"/>
      <c r="N28" s="188"/>
      <c r="O28" s="191"/>
      <c r="S28" s="204" t="s">
        <v>166</v>
      </c>
      <c r="T28" s="215" t="s">
        <v>478</v>
      </c>
      <c r="V28" s="203" t="s">
        <v>1129</v>
      </c>
      <c r="X28" s="219"/>
      <c r="Z28" s="203">
        <v>8</v>
      </c>
      <c r="AA28" s="219"/>
      <c r="AC28" s="23">
        <f>COUNTIFS(Leden!C:C,S28)</f>
        <v>0</v>
      </c>
      <c r="AE28" s="203" t="str">
        <f t="shared" si="1"/>
        <v/>
      </c>
      <c r="AF28" s="219" t="str">
        <f>SUBSTITUTE(IFERROR(VLOOKUP(LEFT(B28,1),AE29:AE$99,1,0),""),AE28,"")</f>
        <v/>
      </c>
      <c r="AH28" s="203" t="s">
        <v>1131</v>
      </c>
      <c r="AI28" s="28" t="s">
        <v>1132</v>
      </c>
      <c r="AJ28" s="28" t="s">
        <v>1130</v>
      </c>
      <c r="AK28" s="28" t="s">
        <v>1133</v>
      </c>
      <c r="AL28" s="28" t="s">
        <v>1127</v>
      </c>
      <c r="AN28" s="219"/>
      <c r="AP28" s="23">
        <f>COUNTIFS(Leden!D:D,S28)</f>
        <v>0</v>
      </c>
      <c r="AR28" s="203" t="str">
        <f t="shared" si="2"/>
        <v/>
      </c>
      <c r="AS28" s="219" t="str">
        <f>SUBSTITUTE(IFERROR(VLOOKUP(LEFT(J28,1),AR29:AR$93,1,0),""),AR28,"")</f>
        <v/>
      </c>
      <c r="AU28" s="203" t="s">
        <v>1131</v>
      </c>
      <c r="AV28" s="28" t="s">
        <v>1132</v>
      </c>
      <c r="AW28" s="28" t="s">
        <v>1130</v>
      </c>
      <c r="AX28" s="28" t="s">
        <v>1133</v>
      </c>
      <c r="AY28" s="28" t="s">
        <v>1127</v>
      </c>
      <c r="BA28" s="219"/>
      <c r="BC28" s="232" t="str">
        <f>IF(AND(C28="WK",COUNTIFS(C$11:C27,"BK",AE$11:AE27,AE28)&gt;0)=TRUE,AE28,"")</f>
        <v/>
      </c>
      <c r="BD28" s="232" t="str">
        <f>IF(AND(K28="WK",COUNTIFS(K$11:K27,"BK",AR$11:AR27,AR28)&gt;0)=TRUE,AR28,"")</f>
        <v/>
      </c>
    </row>
    <row r="29" spans="1:56" ht="12.75" customHeight="1">
      <c r="A29" s="23" t="str">
        <f>IFERROR(VLOOKUP(B29,Leden!AQ:AQ,1,0),"")</f>
        <v/>
      </c>
      <c r="B29" s="35" t="s">
        <v>170</v>
      </c>
      <c r="C29" s="36"/>
      <c r="D29" s="36"/>
      <c r="E29" s="36"/>
      <c r="F29" s="188"/>
      <c r="G29" s="191"/>
      <c r="I29" s="23" t="str">
        <f>IFERROR(VLOOKUP(J29,Leden!AR:AR,1,0),"")</f>
        <v/>
      </c>
      <c r="J29" s="35" t="s">
        <v>170</v>
      </c>
      <c r="K29" s="36"/>
      <c r="L29" s="36"/>
      <c r="M29" s="36"/>
      <c r="N29" s="188"/>
      <c r="O29" s="191"/>
      <c r="S29" s="204" t="s">
        <v>170</v>
      </c>
      <c r="T29" s="215" t="s">
        <v>482</v>
      </c>
      <c r="V29" s="203" t="s">
        <v>1129</v>
      </c>
      <c r="X29" s="219"/>
      <c r="Z29" s="203">
        <v>8</v>
      </c>
      <c r="AA29" s="219"/>
      <c r="AC29" s="23">
        <f>COUNTIFS(Leden!C:C,S29)</f>
        <v>0</v>
      </c>
      <c r="AE29" s="203" t="str">
        <f t="shared" si="1"/>
        <v/>
      </c>
      <c r="AF29" s="219" t="str">
        <f>SUBSTITUTE(IFERROR(VLOOKUP(LEFT(B29,1),AE30:AE$99,1,0),""),AE29,"")</f>
        <v/>
      </c>
      <c r="AH29" s="203" t="s">
        <v>1131</v>
      </c>
      <c r="AI29" s="28" t="s">
        <v>1132</v>
      </c>
      <c r="AJ29" s="28" t="s">
        <v>1130</v>
      </c>
      <c r="AK29" s="28" t="s">
        <v>1133</v>
      </c>
      <c r="AL29" s="28" t="s">
        <v>1127</v>
      </c>
      <c r="AN29" s="219"/>
      <c r="AP29" s="23">
        <f>COUNTIFS(Leden!D:D,S29)</f>
        <v>0</v>
      </c>
      <c r="AR29" s="203" t="str">
        <f t="shared" si="2"/>
        <v/>
      </c>
      <c r="AS29" s="219" t="str">
        <f>SUBSTITUTE(IFERROR(VLOOKUP(LEFT(J29,1),AR30:AR$93,1,0),""),AR29,"")</f>
        <v/>
      </c>
      <c r="AU29" s="203" t="s">
        <v>1131</v>
      </c>
      <c r="AV29" s="28" t="s">
        <v>1132</v>
      </c>
      <c r="AW29" s="28" t="s">
        <v>1130</v>
      </c>
      <c r="AX29" s="28" t="s">
        <v>1133</v>
      </c>
      <c r="AY29" s="28" t="s">
        <v>1127</v>
      </c>
      <c r="BA29" s="219"/>
      <c r="BC29" s="232" t="str">
        <f>IF(AND(C29="WK",COUNTIFS(C$11:C28,"BK",AE$11:AE28,AE29)&gt;0)=TRUE,AE29,"")</f>
        <v/>
      </c>
      <c r="BD29" s="232" t="str">
        <f>IF(AND(K29="WK",COUNTIFS(K$11:K28,"BK",AR$11:AR28,AR29)&gt;0)=TRUE,AR29,"")</f>
        <v/>
      </c>
    </row>
    <row r="30" spans="1:56" ht="12.75" customHeight="1">
      <c r="A30" s="23" t="str">
        <f>IFERROR(VLOOKUP(B30,Leden!AQ:AQ,1,0),"")</f>
        <v/>
      </c>
      <c r="B30" s="35" t="s">
        <v>174</v>
      </c>
      <c r="C30" s="36"/>
      <c r="D30" s="36"/>
      <c r="E30" s="36"/>
      <c r="F30" s="188"/>
      <c r="G30" s="191"/>
      <c r="I30" s="23" t="str">
        <f>IFERROR(VLOOKUP(J30,Leden!AR:AR,1,0),"")</f>
        <v/>
      </c>
      <c r="J30" s="35" t="s">
        <v>174</v>
      </c>
      <c r="K30" s="36"/>
      <c r="L30" s="36"/>
      <c r="M30" s="36"/>
      <c r="N30" s="188"/>
      <c r="O30" s="191"/>
      <c r="S30" s="204" t="s">
        <v>174</v>
      </c>
      <c r="T30" s="220"/>
      <c r="V30" s="203" t="s">
        <v>1129</v>
      </c>
      <c r="X30" s="219"/>
      <c r="Z30" s="203">
        <v>8</v>
      </c>
      <c r="AA30" s="219"/>
      <c r="AC30" s="23">
        <f>COUNTIFS(Leden!C:C,S30)</f>
        <v>0</v>
      </c>
      <c r="AE30" s="203" t="str">
        <f t="shared" si="1"/>
        <v/>
      </c>
      <c r="AF30" s="219" t="str">
        <f>SUBSTITUTE(IFERROR(VLOOKUP(LEFT(B30,1),AE31:AE$99,1,0),""),AE30,"")</f>
        <v/>
      </c>
      <c r="AH30" s="203" t="s">
        <v>1131</v>
      </c>
      <c r="AI30" s="28" t="s">
        <v>1132</v>
      </c>
      <c r="AJ30" s="28" t="s">
        <v>1130</v>
      </c>
      <c r="AK30" s="28" t="s">
        <v>1133</v>
      </c>
      <c r="AL30" s="28" t="s">
        <v>1127</v>
      </c>
      <c r="AN30" s="219"/>
      <c r="AP30" s="23">
        <f>COUNTIFS(Leden!D:D,S30)</f>
        <v>0</v>
      </c>
      <c r="AR30" s="203" t="str">
        <f t="shared" si="2"/>
        <v/>
      </c>
      <c r="AS30" s="219" t="str">
        <f>SUBSTITUTE(IFERROR(VLOOKUP(LEFT(J30,1),AR31:AR$93,1,0),""),AR30,"")</f>
        <v/>
      </c>
      <c r="AU30" s="203" t="s">
        <v>1131</v>
      </c>
      <c r="AV30" s="28" t="s">
        <v>1132</v>
      </c>
      <c r="AW30" s="28" t="s">
        <v>1130</v>
      </c>
      <c r="AX30" s="28" t="s">
        <v>1133</v>
      </c>
      <c r="AY30" s="28" t="s">
        <v>1127</v>
      </c>
      <c r="BA30" s="219"/>
      <c r="BC30" s="232" t="str">
        <f>IF(AND(C30="WK",COUNTIFS(C$11:C29,"BK",AE$11:AE29,AE30)&gt;0)=TRUE,AE30,"")</f>
        <v/>
      </c>
      <c r="BD30" s="232" t="str">
        <f>IF(AND(K30="WK",COUNTIFS(K$11:K29,"BK",AR$11:AR29,AR30)&gt;0)=TRUE,AR30,"")</f>
        <v/>
      </c>
    </row>
    <row r="31" spans="1:56" ht="12.75" customHeight="1">
      <c r="A31" s="23" t="str">
        <f>IFERROR(VLOOKUP(B31,Leden!AQ:AQ,1,0),"")</f>
        <v/>
      </c>
      <c r="B31" s="35" t="s">
        <v>178</v>
      </c>
      <c r="C31" s="36"/>
      <c r="D31" s="36"/>
      <c r="E31" s="36"/>
      <c r="F31" s="188"/>
      <c r="G31" s="191"/>
      <c r="I31" s="23" t="str">
        <f>IFERROR(VLOOKUP(J31,Leden!AR:AR,1,0),"")</f>
        <v/>
      </c>
      <c r="J31" s="35" t="s">
        <v>178</v>
      </c>
      <c r="K31" s="36"/>
      <c r="L31" s="36"/>
      <c r="M31" s="36"/>
      <c r="N31" s="188"/>
      <c r="O31" s="191"/>
      <c r="S31" s="204" t="s">
        <v>178</v>
      </c>
      <c r="V31" s="203" t="s">
        <v>1129</v>
      </c>
      <c r="X31" s="219"/>
      <c r="Z31" s="203">
        <v>8</v>
      </c>
      <c r="AA31" s="219"/>
      <c r="AC31" s="23">
        <f>COUNTIFS(Leden!C:C,S31)</f>
        <v>0</v>
      </c>
      <c r="AE31" s="203" t="str">
        <f t="shared" si="1"/>
        <v/>
      </c>
      <c r="AF31" s="219" t="str">
        <f>SUBSTITUTE(IFERROR(VLOOKUP(LEFT(B31,1),AE32:AE$99,1,0),""),AE31,"")</f>
        <v/>
      </c>
      <c r="AH31" s="203" t="s">
        <v>1131</v>
      </c>
      <c r="AI31" s="28" t="s">
        <v>1132</v>
      </c>
      <c r="AJ31" s="28" t="s">
        <v>1130</v>
      </c>
      <c r="AK31" s="28" t="s">
        <v>1133</v>
      </c>
      <c r="AL31" s="28" t="s">
        <v>1127</v>
      </c>
      <c r="AN31" s="219"/>
      <c r="AP31" s="23">
        <f>COUNTIFS(Leden!D:D,S31)</f>
        <v>0</v>
      </c>
      <c r="AR31" s="203" t="str">
        <f t="shared" si="2"/>
        <v/>
      </c>
      <c r="AS31" s="219" t="str">
        <f>SUBSTITUTE(IFERROR(VLOOKUP(LEFT(J31,1),AR32:AR$93,1,0),""),AR31,"")</f>
        <v/>
      </c>
      <c r="AU31" s="203" t="s">
        <v>1131</v>
      </c>
      <c r="AV31" s="28" t="s">
        <v>1132</v>
      </c>
      <c r="AW31" s="28" t="s">
        <v>1130</v>
      </c>
      <c r="AX31" s="28" t="s">
        <v>1133</v>
      </c>
      <c r="AY31" s="28" t="s">
        <v>1127</v>
      </c>
      <c r="BA31" s="219"/>
      <c r="BC31" s="232" t="str">
        <f>IF(AND(C31="WK",COUNTIFS(C$11:C30,"BK",AE$11:AE30,AE31)&gt;0)=TRUE,AE31,"")</f>
        <v/>
      </c>
      <c r="BD31" s="232" t="str">
        <f>IF(AND(K31="WK",COUNTIFS(K$11:K30,"BK",AR$11:AR30,AR31)&gt;0)=TRUE,AR31,"")</f>
        <v/>
      </c>
    </row>
    <row r="32" spans="1:56" ht="12.75" customHeight="1">
      <c r="A32" s="23" t="str">
        <f>IFERROR(VLOOKUP(B32,Leden!AQ:AQ,1,0),"")</f>
        <v/>
      </c>
      <c r="B32" s="35" t="s">
        <v>189</v>
      </c>
      <c r="C32" s="36"/>
      <c r="D32" s="36"/>
      <c r="E32" s="36"/>
      <c r="F32" s="188"/>
      <c r="G32" s="191"/>
      <c r="I32" s="23" t="str">
        <f>IFERROR(VLOOKUP(J32,Leden!AR:AR,1,0),"")</f>
        <v/>
      </c>
      <c r="J32" s="35" t="s">
        <v>189</v>
      </c>
      <c r="K32" s="36"/>
      <c r="L32" s="36"/>
      <c r="M32" s="36"/>
      <c r="N32" s="188"/>
      <c r="O32" s="191"/>
      <c r="S32" s="204" t="s">
        <v>189</v>
      </c>
      <c r="V32" s="203" t="s">
        <v>1126</v>
      </c>
      <c r="X32" s="219"/>
      <c r="Z32" s="203">
        <v>8</v>
      </c>
      <c r="AA32" s="219">
        <v>4</v>
      </c>
      <c r="AC32" s="23">
        <f>COUNTIFS(Leden!C:C,S32)</f>
        <v>0</v>
      </c>
      <c r="AE32" s="203" t="str">
        <f t="shared" si="1"/>
        <v/>
      </c>
      <c r="AF32" s="219" t="str">
        <f>SUBSTITUTE(IFERROR(VLOOKUP(LEFT(B32,1),AE33:AE$99,1,0),""),AE32,"")</f>
        <v/>
      </c>
      <c r="AH32" s="203" t="s">
        <v>1127</v>
      </c>
      <c r="AI32" s="28" t="s">
        <v>1125</v>
      </c>
      <c r="AN32" s="219"/>
      <c r="AP32" s="23">
        <f>COUNTIFS(Leden!D:D,S32)</f>
        <v>0</v>
      </c>
      <c r="AR32" s="203" t="str">
        <f t="shared" si="2"/>
        <v/>
      </c>
      <c r="AS32" s="219" t="str">
        <f>SUBSTITUTE(IFERROR(VLOOKUP(LEFT(J32,1),AR33:AR$93,1,0),""),AR32,"")</f>
        <v/>
      </c>
      <c r="AU32" s="203" t="s">
        <v>1127</v>
      </c>
      <c r="AV32" s="28" t="s">
        <v>1125</v>
      </c>
      <c r="BA32" s="219"/>
      <c r="BC32" s="232" t="str">
        <f>IF(AND(C32="WK",COUNTIFS(C$11:C31,"BK",AE$11:AE31,AE32)&gt;0)=TRUE,AE32,"")</f>
        <v/>
      </c>
      <c r="BD32" s="232" t="str">
        <f>IF(AND(K32="WK",COUNTIFS(K$11:K31,"BK",AR$11:AR31,AR32)&gt;0)=TRUE,AR32,"")</f>
        <v/>
      </c>
    </row>
    <row r="33" spans="1:56" ht="12.75" customHeight="1">
      <c r="A33" s="23" t="str">
        <f>IFERROR(VLOOKUP(B33,Leden!AQ:AQ,1,0),"")</f>
        <v/>
      </c>
      <c r="B33" s="35" t="s">
        <v>192</v>
      </c>
      <c r="C33" s="36"/>
      <c r="D33" s="36"/>
      <c r="E33" s="36"/>
      <c r="F33" s="188"/>
      <c r="G33" s="191"/>
      <c r="I33" s="23" t="str">
        <f>IFERROR(VLOOKUP(J33,Leden!AR:AR,1,0),"")</f>
        <v/>
      </c>
      <c r="J33" s="35" t="s">
        <v>192</v>
      </c>
      <c r="K33" s="36"/>
      <c r="L33" s="36"/>
      <c r="M33" s="36"/>
      <c r="N33" s="188"/>
      <c r="O33" s="191"/>
      <c r="S33" s="204" t="s">
        <v>192</v>
      </c>
      <c r="V33" s="203" t="s">
        <v>1126</v>
      </c>
      <c r="X33" s="219"/>
      <c r="Z33" s="203">
        <v>8</v>
      </c>
      <c r="AA33" s="219">
        <v>4</v>
      </c>
      <c r="AC33" s="23">
        <f>COUNTIFS(Leden!C:C,S33)</f>
        <v>0</v>
      </c>
      <c r="AE33" s="203" t="str">
        <f t="shared" si="1"/>
        <v/>
      </c>
      <c r="AF33" s="219" t="str">
        <f>SUBSTITUTE(IFERROR(VLOOKUP(LEFT(B33,1),AE34:AE$99,1,0),""),AE33,"")</f>
        <v/>
      </c>
      <c r="AH33" s="203" t="s">
        <v>1127</v>
      </c>
      <c r="AI33" s="28" t="s">
        <v>1125</v>
      </c>
      <c r="AN33" s="219"/>
      <c r="AP33" s="23">
        <f>COUNTIFS(Leden!D:D,S33)</f>
        <v>0</v>
      </c>
      <c r="AR33" s="203" t="str">
        <f t="shared" si="2"/>
        <v/>
      </c>
      <c r="AS33" s="219" t="str">
        <f>SUBSTITUTE(IFERROR(VLOOKUP(LEFT(J33,1),AR34:AR$93,1,0),""),AR33,"")</f>
        <v/>
      </c>
      <c r="AU33" s="203" t="s">
        <v>1127</v>
      </c>
      <c r="AV33" s="28" t="s">
        <v>1125</v>
      </c>
      <c r="BA33" s="219"/>
      <c r="BC33" s="232" t="str">
        <f>IF(AND(C33="WK",COUNTIFS(C$11:C32,"BK",AE$11:AE32,AE33)&gt;0)=TRUE,AE33,"")</f>
        <v/>
      </c>
      <c r="BD33" s="232" t="str">
        <f>IF(AND(K33="WK",COUNTIFS(K$11:K32,"BK",AR$11:AR32,AR33)&gt;0)=TRUE,AR33,"")</f>
        <v/>
      </c>
    </row>
    <row r="34" spans="1:56" ht="12.75" customHeight="1">
      <c r="A34" s="23" t="str">
        <f>IFERROR(VLOOKUP(B34,Leden!AQ:AQ,1,0),"")</f>
        <v/>
      </c>
      <c r="B34" s="35" t="s">
        <v>196</v>
      </c>
      <c r="C34" s="36"/>
      <c r="D34" s="36"/>
      <c r="E34" s="36"/>
      <c r="F34" s="188"/>
      <c r="G34" s="191"/>
      <c r="I34" s="23" t="str">
        <f>IFERROR(VLOOKUP(J34,Leden!AR:AR,1,0),"")</f>
        <v/>
      </c>
      <c r="J34" s="35" t="s">
        <v>196</v>
      </c>
      <c r="K34" s="36"/>
      <c r="L34" s="36"/>
      <c r="M34" s="36"/>
      <c r="N34" s="188"/>
      <c r="O34" s="191"/>
      <c r="S34" s="204" t="s">
        <v>196</v>
      </c>
      <c r="V34" s="203" t="s">
        <v>1126</v>
      </c>
      <c r="X34" s="219"/>
      <c r="Z34" s="203">
        <v>8</v>
      </c>
      <c r="AA34" s="219">
        <v>4</v>
      </c>
      <c r="AC34" s="23">
        <f>COUNTIFS(Leden!C:C,S34)</f>
        <v>0</v>
      </c>
      <c r="AE34" s="203" t="str">
        <f t="shared" si="1"/>
        <v/>
      </c>
      <c r="AF34" s="219" t="str">
        <f>SUBSTITUTE(IFERROR(VLOOKUP(LEFT(B34,1),AE35:AE$99,1,0),""),AE34,"")</f>
        <v/>
      </c>
      <c r="AH34" s="203" t="s">
        <v>1127</v>
      </c>
      <c r="AI34" s="28" t="s">
        <v>1125</v>
      </c>
      <c r="AN34" s="219"/>
      <c r="AP34" s="23">
        <f>COUNTIFS(Leden!D:D,S34)</f>
        <v>0</v>
      </c>
      <c r="AR34" s="203" t="str">
        <f t="shared" si="2"/>
        <v/>
      </c>
      <c r="AS34" s="219" t="str">
        <f>SUBSTITUTE(IFERROR(VLOOKUP(LEFT(J34,1),AR35:AR$93,1,0),""),AR34,"")</f>
        <v/>
      </c>
      <c r="AU34" s="203" t="s">
        <v>1127</v>
      </c>
      <c r="AV34" s="28" t="s">
        <v>1125</v>
      </c>
      <c r="BA34" s="219"/>
      <c r="BC34" s="232" t="str">
        <f>IF(AND(C34="WK",COUNTIFS(C$11:C33,"BK",AE$11:AE33,AE34)&gt;0)=TRUE,AE34,"")</f>
        <v/>
      </c>
      <c r="BD34" s="232" t="str">
        <f>IF(AND(K34="WK",COUNTIFS(K$11:K33,"BK",AR$11:AR33,AR34)&gt;0)=TRUE,AR34,"")</f>
        <v/>
      </c>
    </row>
    <row r="35" spans="1:56" ht="12.75" customHeight="1">
      <c r="A35" s="23" t="str">
        <f>IFERROR(VLOOKUP(B35,Leden!AQ:AQ,1,0),"")</f>
        <v/>
      </c>
      <c r="B35" s="35" t="s">
        <v>200</v>
      </c>
      <c r="C35" s="36"/>
      <c r="D35" s="36"/>
      <c r="E35" s="36"/>
      <c r="F35" s="188"/>
      <c r="G35" s="191"/>
      <c r="I35" s="23" t="str">
        <f>IFERROR(VLOOKUP(J35,Leden!AR:AR,1,0),"")</f>
        <v/>
      </c>
      <c r="J35" s="35" t="s">
        <v>200</v>
      </c>
      <c r="K35" s="36"/>
      <c r="L35" s="36"/>
      <c r="M35" s="36"/>
      <c r="N35" s="188"/>
      <c r="O35" s="191"/>
      <c r="S35" s="204" t="s">
        <v>200</v>
      </c>
      <c r="V35" s="203" t="s">
        <v>1126</v>
      </c>
      <c r="X35" s="219"/>
      <c r="Z35" s="203">
        <v>8</v>
      </c>
      <c r="AA35" s="219">
        <v>4</v>
      </c>
      <c r="AC35" s="23">
        <f>COUNTIFS(Leden!C:C,S35)</f>
        <v>0</v>
      </c>
      <c r="AE35" s="203" t="str">
        <f t="shared" si="1"/>
        <v/>
      </c>
      <c r="AF35" s="219" t="str">
        <f>SUBSTITUTE(IFERROR(VLOOKUP(LEFT(B35,1),AE36:AE$99,1,0),""),AE35,"")</f>
        <v/>
      </c>
      <c r="AH35" s="203" t="s">
        <v>1127</v>
      </c>
      <c r="AI35" s="28" t="s">
        <v>1125</v>
      </c>
      <c r="AN35" s="219"/>
      <c r="AP35" s="23">
        <f>COUNTIFS(Leden!D:D,S35)</f>
        <v>0</v>
      </c>
      <c r="AR35" s="203" t="str">
        <f t="shared" si="2"/>
        <v/>
      </c>
      <c r="AS35" s="219" t="str">
        <f>SUBSTITUTE(IFERROR(VLOOKUP(LEFT(J35,1),AR36:AR$93,1,0),""),AR35,"")</f>
        <v/>
      </c>
      <c r="AU35" s="203" t="s">
        <v>1127</v>
      </c>
      <c r="AV35" s="28" t="s">
        <v>1125</v>
      </c>
      <c r="BA35" s="219"/>
      <c r="BC35" s="232" t="str">
        <f>IF(AND(C35="WK",COUNTIFS(C$11:C34,"BK",AE$11:AE34,AE35)&gt;0)=TRUE,AE35,"")</f>
        <v/>
      </c>
      <c r="BD35" s="232" t="str">
        <f>IF(AND(K35="WK",COUNTIFS(K$11:K34,"BK",AR$11:AR34,AR35)&gt;0)=TRUE,AR35,"")</f>
        <v/>
      </c>
    </row>
    <row r="36" spans="1:56" ht="12.75" customHeight="1">
      <c r="A36" s="23" t="str">
        <f>IFERROR(VLOOKUP(B36,Leden!AQ:AQ,1,0),"")</f>
        <v>A1</v>
      </c>
      <c r="B36" s="35" t="s">
        <v>134</v>
      </c>
      <c r="C36" s="36" t="s">
        <v>1124</v>
      </c>
      <c r="D36" s="36" t="s">
        <v>1125</v>
      </c>
      <c r="E36" s="36">
        <v>8</v>
      </c>
      <c r="F36" s="188"/>
      <c r="G36" s="191" t="s">
        <v>1095</v>
      </c>
      <c r="I36" s="23" t="str">
        <f>IFERROR(VLOOKUP(J36,Leden!AR:AR,1,0),"")</f>
        <v>A1</v>
      </c>
      <c r="J36" s="35" t="s">
        <v>134</v>
      </c>
      <c r="K36" s="36" t="s">
        <v>1124</v>
      </c>
      <c r="L36" s="36" t="s">
        <v>1125</v>
      </c>
      <c r="M36" s="36">
        <v>8</v>
      </c>
      <c r="N36" s="188"/>
      <c r="O36" s="191" t="s">
        <v>1095</v>
      </c>
      <c r="S36" s="204" t="s">
        <v>134</v>
      </c>
      <c r="V36" s="203" t="s">
        <v>1124</v>
      </c>
      <c r="W36" s="28" t="s">
        <v>1126</v>
      </c>
      <c r="X36" s="219"/>
      <c r="Z36" s="203">
        <v>8</v>
      </c>
      <c r="AA36" s="219"/>
      <c r="AC36" s="23">
        <f>COUNTIFS(Leden!C:C,S36)</f>
        <v>8</v>
      </c>
      <c r="AE36" s="203" t="str">
        <f t="shared" si="1"/>
        <v>A</v>
      </c>
      <c r="AF36" s="219" t="str">
        <f>SUBSTITUTE(IFERROR(VLOOKUP(LEFT(B36,1),AE37:AE$99,1,0),""),AE36,"")</f>
        <v/>
      </c>
      <c r="AH36" s="203" t="s">
        <v>1127</v>
      </c>
      <c r="AI36" s="28" t="s">
        <v>1125</v>
      </c>
      <c r="AJ36" s="28" t="s">
        <v>1128</v>
      </c>
      <c r="AN36" s="219"/>
      <c r="AP36" s="23">
        <f>COUNTIFS(Leden!D:D,S36)</f>
        <v>8</v>
      </c>
      <c r="AR36" s="203" t="str">
        <f t="shared" si="2"/>
        <v>A</v>
      </c>
      <c r="AS36" s="219" t="str">
        <f>SUBSTITUTE(IFERROR(VLOOKUP(LEFT(J36,1),AR37:AR$93,1,0),""),AR36,"")</f>
        <v/>
      </c>
      <c r="AU36" s="203" t="s">
        <v>1127</v>
      </c>
      <c r="AV36" s="28" t="s">
        <v>1125</v>
      </c>
      <c r="AW36" s="28" t="s">
        <v>1128</v>
      </c>
      <c r="BA36" s="219"/>
      <c r="BC36" s="232" t="str">
        <f>IF(AND(C36="WK",COUNTIFS(C$11:C35,"BK",AE$11:AE35,AE36)&gt;0)=TRUE,AE36,"")</f>
        <v/>
      </c>
      <c r="BD36" s="232" t="str">
        <f>IF(AND(K36="WK",COUNTIFS(K$11:K35,"BK",AR$11:AR35,AR36)&gt;0)=TRUE,AR36,"")</f>
        <v/>
      </c>
    </row>
    <row r="37" spans="1:56" ht="12.75" customHeight="1">
      <c r="A37" s="23" t="str">
        <f>IFERROR(VLOOKUP(B37,Leden!AQ:AQ,1,0),"")</f>
        <v>A2</v>
      </c>
      <c r="B37" s="35" t="s">
        <v>215</v>
      </c>
      <c r="C37" s="36" t="s">
        <v>1124</v>
      </c>
      <c r="D37" s="36" t="s">
        <v>1125</v>
      </c>
      <c r="E37" s="36">
        <v>8</v>
      </c>
      <c r="F37" s="188"/>
      <c r="G37" s="191" t="s">
        <v>1095</v>
      </c>
      <c r="I37" s="23" t="str">
        <f>IFERROR(VLOOKUP(J37,Leden!AR:AR,1,0),"")</f>
        <v>A2</v>
      </c>
      <c r="J37" s="35" t="s">
        <v>215</v>
      </c>
      <c r="K37" s="36" t="s">
        <v>1124</v>
      </c>
      <c r="L37" s="36" t="s">
        <v>1125</v>
      </c>
      <c r="M37" s="36">
        <v>8</v>
      </c>
      <c r="N37" s="188"/>
      <c r="O37" s="191" t="s">
        <v>1095</v>
      </c>
      <c r="S37" s="204" t="s">
        <v>215</v>
      </c>
      <c r="V37" s="203" t="s">
        <v>1124</v>
      </c>
      <c r="W37" s="28" t="s">
        <v>1126</v>
      </c>
      <c r="X37" s="219"/>
      <c r="Z37" s="203">
        <v>8</v>
      </c>
      <c r="AA37" s="219"/>
      <c r="AC37" s="23">
        <f>COUNTIFS(Leden!C:C,S37)</f>
        <v>11</v>
      </c>
      <c r="AE37" s="203" t="str">
        <f t="shared" si="1"/>
        <v>A</v>
      </c>
      <c r="AF37" s="219" t="str">
        <f>SUBSTITUTE(IFERROR(VLOOKUP(LEFT(B37,1),AE38:AE$99,1,0),""),AE37,"")</f>
        <v/>
      </c>
      <c r="AH37" s="203" t="s">
        <v>1127</v>
      </c>
      <c r="AI37" s="28" t="s">
        <v>1125</v>
      </c>
      <c r="AJ37" s="28" t="s">
        <v>1128</v>
      </c>
      <c r="AN37" s="219"/>
      <c r="AP37" s="23">
        <f>COUNTIFS(Leden!D:D,S37)</f>
        <v>11</v>
      </c>
      <c r="AR37" s="203" t="str">
        <f t="shared" si="2"/>
        <v>A</v>
      </c>
      <c r="AS37" s="219" t="str">
        <f>SUBSTITUTE(IFERROR(VLOOKUP(LEFT(J37,1),AR38:AR$93,1,0),""),AR37,"")</f>
        <v/>
      </c>
      <c r="AU37" s="203" t="s">
        <v>1127</v>
      </c>
      <c r="AV37" s="28" t="s">
        <v>1125</v>
      </c>
      <c r="AW37" s="28" t="s">
        <v>1128</v>
      </c>
      <c r="BA37" s="219"/>
      <c r="BC37" s="232" t="str">
        <f>IF(AND(C37="WK",COUNTIFS(C$11:C36,"BK",AE$11:AE36,AE37)&gt;0)=TRUE,AE37,"")</f>
        <v/>
      </c>
      <c r="BD37" s="232" t="str">
        <f>IF(AND(K37="WK",COUNTIFS(K$11:K36,"BK",AR$11:AR36,AR37)&gt;0)=TRUE,AR37,"")</f>
        <v/>
      </c>
    </row>
    <row r="38" spans="1:56" ht="12.75" customHeight="1">
      <c r="A38" s="23" t="str">
        <f>IFERROR(VLOOKUP(B38,Leden!AQ:AQ,1,0),"")</f>
        <v>A3</v>
      </c>
      <c r="B38" s="35" t="s">
        <v>218</v>
      </c>
      <c r="C38" s="36" t="s">
        <v>1126</v>
      </c>
      <c r="D38" s="36" t="s">
        <v>1125</v>
      </c>
      <c r="E38" s="36">
        <v>8</v>
      </c>
      <c r="F38" s="188"/>
      <c r="G38" s="191" t="s">
        <v>1095</v>
      </c>
      <c r="I38" s="23" t="str">
        <f>IFERROR(VLOOKUP(J38,Leden!AR:AR,1,0),"")</f>
        <v>A3</v>
      </c>
      <c r="J38" s="35" t="s">
        <v>218</v>
      </c>
      <c r="K38" s="36" t="s">
        <v>1126</v>
      </c>
      <c r="L38" s="36" t="s">
        <v>1125</v>
      </c>
      <c r="M38" s="36">
        <v>8</v>
      </c>
      <c r="N38" s="188"/>
      <c r="O38" s="191" t="s">
        <v>1095</v>
      </c>
      <c r="S38" s="204" t="s">
        <v>218</v>
      </c>
      <c r="V38" s="203" t="s">
        <v>1124</v>
      </c>
      <c r="W38" s="28" t="s">
        <v>1126</v>
      </c>
      <c r="X38" s="219"/>
      <c r="Z38" s="203">
        <v>8</v>
      </c>
      <c r="AA38" s="219"/>
      <c r="AC38" s="23">
        <f>COUNTIFS(Leden!C:C,S38)</f>
        <v>10</v>
      </c>
      <c r="AE38" s="203" t="str">
        <f t="shared" si="1"/>
        <v>A</v>
      </c>
      <c r="AF38" s="219" t="str">
        <f>SUBSTITUTE(IFERROR(VLOOKUP(LEFT(B38,1),AE39:AE$99,1,0),""),AE38,"")</f>
        <v/>
      </c>
      <c r="AH38" s="203" t="s">
        <v>1127</v>
      </c>
      <c r="AI38" s="28" t="s">
        <v>1125</v>
      </c>
      <c r="AJ38" s="28" t="s">
        <v>1128</v>
      </c>
      <c r="AN38" s="219"/>
      <c r="AP38" s="23">
        <f>COUNTIFS(Leden!D:D,S38)</f>
        <v>10</v>
      </c>
      <c r="AR38" s="203" t="str">
        <f t="shared" si="2"/>
        <v>A</v>
      </c>
      <c r="AS38" s="219" t="str">
        <f>SUBSTITUTE(IFERROR(VLOOKUP(LEFT(J38,1),AR39:AR$93,1,0),""),AR38,"")</f>
        <v/>
      </c>
      <c r="AU38" s="203" t="s">
        <v>1127</v>
      </c>
      <c r="AV38" s="28" t="s">
        <v>1125</v>
      </c>
      <c r="AW38" s="28" t="s">
        <v>1128</v>
      </c>
      <c r="BA38" s="219"/>
      <c r="BC38" s="232" t="str">
        <f>IF(AND(C38="WK",COUNTIFS(C$11:C37,"BK",AE$11:AE37,AE38)&gt;0)=TRUE,AE38,"")</f>
        <v/>
      </c>
      <c r="BD38" s="232" t="str">
        <f>IF(AND(K38="WK",COUNTIFS(K$11:K37,"BK",AR$11:AR37,AR38)&gt;0)=TRUE,AR38,"")</f>
        <v/>
      </c>
    </row>
    <row r="39" spans="1:56" ht="12.75" customHeight="1">
      <c r="A39" s="23" t="str">
        <f>IFERROR(VLOOKUP(B39,Leden!AQ:AQ,1,0),"")</f>
        <v>A4</v>
      </c>
      <c r="B39" s="35" t="s">
        <v>222</v>
      </c>
      <c r="C39" s="36" t="s">
        <v>1126</v>
      </c>
      <c r="D39" s="36" t="s">
        <v>1125</v>
      </c>
      <c r="E39" s="36">
        <v>8</v>
      </c>
      <c r="F39" s="188"/>
      <c r="G39" s="191" t="s">
        <v>1095</v>
      </c>
      <c r="I39" s="23" t="str">
        <f>IFERROR(VLOOKUP(J39,Leden!AR:AR,1,0),"")</f>
        <v>A4</v>
      </c>
      <c r="J39" s="35" t="s">
        <v>222</v>
      </c>
      <c r="K39" s="36" t="s">
        <v>1126</v>
      </c>
      <c r="L39" s="36" t="s">
        <v>1125</v>
      </c>
      <c r="M39" s="36">
        <v>8</v>
      </c>
      <c r="N39" s="188"/>
      <c r="O39" s="191" t="s">
        <v>1095</v>
      </c>
      <c r="S39" s="204" t="s">
        <v>222</v>
      </c>
      <c r="V39" s="203" t="s">
        <v>1124</v>
      </c>
      <c r="W39" s="28" t="s">
        <v>1126</v>
      </c>
      <c r="X39" s="219"/>
      <c r="Z39" s="203">
        <v>8</v>
      </c>
      <c r="AA39" s="219"/>
      <c r="AC39" s="23">
        <f>COUNTIFS(Leden!C:C,S39)</f>
        <v>10</v>
      </c>
      <c r="AE39" s="203" t="str">
        <f t="shared" si="1"/>
        <v>A</v>
      </c>
      <c r="AF39" s="219" t="str">
        <f>SUBSTITUTE(IFERROR(VLOOKUP(LEFT(B39,1),AE40:AE$99,1,0),""),AE39,"")</f>
        <v/>
      </c>
      <c r="AH39" s="203" t="s">
        <v>1127</v>
      </c>
      <c r="AI39" s="28" t="s">
        <v>1125</v>
      </c>
      <c r="AJ39" s="28" t="s">
        <v>1128</v>
      </c>
      <c r="AN39" s="219"/>
      <c r="AP39" s="23">
        <f>COUNTIFS(Leden!D:D,S39)</f>
        <v>10</v>
      </c>
      <c r="AR39" s="203" t="str">
        <f t="shared" si="2"/>
        <v>A</v>
      </c>
      <c r="AS39" s="219" t="str">
        <f>SUBSTITUTE(IFERROR(VLOOKUP(LEFT(J39,1),AR40:AR$93,1,0),""),AR39,"")</f>
        <v/>
      </c>
      <c r="AU39" s="203" t="s">
        <v>1127</v>
      </c>
      <c r="AV39" s="28" t="s">
        <v>1125</v>
      </c>
      <c r="AW39" s="28" t="s">
        <v>1128</v>
      </c>
      <c r="BA39" s="219"/>
      <c r="BC39" s="232" t="str">
        <f>IF(AND(C39="WK",COUNTIFS(C$11:C38,"BK",AE$11:AE38,AE39)&gt;0)=TRUE,AE39,"")</f>
        <v/>
      </c>
      <c r="BD39" s="232" t="str">
        <f>IF(AND(K39="WK",COUNTIFS(K$11:K38,"BK",AR$11:AR38,AR39)&gt;0)=TRUE,AR39,"")</f>
        <v/>
      </c>
    </row>
    <row r="40" spans="1:56" ht="12.75" customHeight="1">
      <c r="A40" s="23" t="str">
        <f>IFERROR(VLOOKUP(B40,Leden!AQ:AQ,1,0),"")</f>
        <v/>
      </c>
      <c r="B40" s="35" t="s">
        <v>226</v>
      </c>
      <c r="C40" s="36"/>
      <c r="D40" s="36"/>
      <c r="E40" s="36"/>
      <c r="F40" s="188"/>
      <c r="G40" s="191"/>
      <c r="I40" s="23" t="str">
        <f>IFERROR(VLOOKUP(J40,Leden!AR:AR,1,0),"")</f>
        <v/>
      </c>
      <c r="J40" s="35" t="s">
        <v>226</v>
      </c>
      <c r="K40" s="36"/>
      <c r="L40" s="36"/>
      <c r="M40" s="36"/>
      <c r="N40" s="188"/>
      <c r="O40" s="191"/>
      <c r="S40" s="204" t="s">
        <v>226</v>
      </c>
      <c r="V40" s="203" t="s">
        <v>1124</v>
      </c>
      <c r="W40" s="28" t="s">
        <v>1126</v>
      </c>
      <c r="X40" s="219"/>
      <c r="Z40" s="203">
        <v>8</v>
      </c>
      <c r="AA40" s="219"/>
      <c r="AC40" s="23">
        <f>COUNTIFS(Leden!C:C,S40)</f>
        <v>0</v>
      </c>
      <c r="AE40" s="203" t="str">
        <f t="shared" si="1"/>
        <v/>
      </c>
      <c r="AF40" s="219" t="str">
        <f>SUBSTITUTE(IFERROR(VLOOKUP(LEFT(B40,1),AE41:AE$99,1,0),""),AE40,"")</f>
        <v/>
      </c>
      <c r="AH40" s="203" t="s">
        <v>1127</v>
      </c>
      <c r="AI40" s="28" t="s">
        <v>1125</v>
      </c>
      <c r="AJ40" s="28" t="s">
        <v>1128</v>
      </c>
      <c r="AN40" s="219"/>
      <c r="AP40" s="23">
        <f>COUNTIFS(Leden!D:D,S40)</f>
        <v>0</v>
      </c>
      <c r="AR40" s="203" t="str">
        <f t="shared" si="2"/>
        <v/>
      </c>
      <c r="AS40" s="219" t="str">
        <f>SUBSTITUTE(IFERROR(VLOOKUP(LEFT(J40,1),AR41:AR$93,1,0),""),AR40,"")</f>
        <v/>
      </c>
      <c r="AU40" s="203" t="s">
        <v>1127</v>
      </c>
      <c r="AV40" s="28" t="s">
        <v>1125</v>
      </c>
      <c r="AW40" s="28" t="s">
        <v>1128</v>
      </c>
      <c r="BA40" s="219"/>
      <c r="BC40" s="232" t="str">
        <f>IF(AND(C40="WK",COUNTIFS(C$11:C39,"BK",AE$11:AE39,AE40)&gt;0)=TRUE,AE40,"")</f>
        <v/>
      </c>
      <c r="BD40" s="232" t="str">
        <f>IF(AND(K40="WK",COUNTIFS(K$11:K39,"BK",AR$11:AR39,AR40)&gt;0)=TRUE,AR40,"")</f>
        <v/>
      </c>
    </row>
    <row r="41" spans="1:56" ht="12.75" customHeight="1">
      <c r="A41" s="23" t="str">
        <f>IFERROR(VLOOKUP(B41,Leden!AQ:AQ,1,0),"")</f>
        <v/>
      </c>
      <c r="B41" s="35" t="s">
        <v>230</v>
      </c>
      <c r="C41" s="36"/>
      <c r="D41" s="36"/>
      <c r="E41" s="36"/>
      <c r="F41" s="188"/>
      <c r="G41" s="191"/>
      <c r="I41" s="23" t="str">
        <f>IFERROR(VLOOKUP(J41,Leden!AR:AR,1,0),"")</f>
        <v/>
      </c>
      <c r="J41" s="35" t="s">
        <v>230</v>
      </c>
      <c r="K41" s="36"/>
      <c r="L41" s="36"/>
      <c r="M41" s="36"/>
      <c r="N41" s="188"/>
      <c r="O41" s="191"/>
      <c r="S41" s="204" t="s">
        <v>230</v>
      </c>
      <c r="V41" s="203" t="s">
        <v>1124</v>
      </c>
      <c r="W41" s="28" t="s">
        <v>1126</v>
      </c>
      <c r="X41" s="219"/>
      <c r="Z41" s="203">
        <v>8</v>
      </c>
      <c r="AA41" s="219"/>
      <c r="AC41" s="23">
        <f>COUNTIFS(Leden!C:C,S41)</f>
        <v>0</v>
      </c>
      <c r="AE41" s="203" t="str">
        <f t="shared" si="1"/>
        <v/>
      </c>
      <c r="AF41" s="219" t="str">
        <f>SUBSTITUTE(IFERROR(VLOOKUP(LEFT(B41,1),AE42:AE$99,1,0),""),AE41,"")</f>
        <v/>
      </c>
      <c r="AH41" s="203" t="s">
        <v>1127</v>
      </c>
      <c r="AI41" s="28" t="s">
        <v>1125</v>
      </c>
      <c r="AJ41" s="28" t="s">
        <v>1128</v>
      </c>
      <c r="AN41" s="219"/>
      <c r="AP41" s="23">
        <f>COUNTIFS(Leden!D:D,S41)</f>
        <v>0</v>
      </c>
      <c r="AR41" s="203" t="str">
        <f t="shared" si="2"/>
        <v/>
      </c>
      <c r="AS41" s="219" t="str">
        <f>SUBSTITUTE(IFERROR(VLOOKUP(LEFT(J41,1),AR42:AR$93,1,0),""),AR41,"")</f>
        <v/>
      </c>
      <c r="AU41" s="203" t="s">
        <v>1127</v>
      </c>
      <c r="AV41" s="28" t="s">
        <v>1125</v>
      </c>
      <c r="AW41" s="28" t="s">
        <v>1128</v>
      </c>
      <c r="BA41" s="219"/>
      <c r="BC41" s="232" t="str">
        <f>IF(AND(C41="WK",COUNTIFS(C$11:C40,"BK",AE$11:AE40,AE41)&gt;0)=TRUE,AE41,"")</f>
        <v/>
      </c>
      <c r="BD41" s="232" t="str">
        <f>IF(AND(K41="WK",COUNTIFS(K$11:K40,"BK",AR$11:AR40,AR41)&gt;0)=TRUE,AR41,"")</f>
        <v/>
      </c>
    </row>
    <row r="42" spans="1:56" ht="12.75" customHeight="1">
      <c r="A42" s="23" t="str">
        <f>IFERROR(VLOOKUP(B42,Leden!AQ:AQ,1,0),"")</f>
        <v/>
      </c>
      <c r="B42" s="35" t="s">
        <v>233</v>
      </c>
      <c r="C42" s="36"/>
      <c r="D42" s="36"/>
      <c r="E42" s="36"/>
      <c r="F42" s="188"/>
      <c r="G42" s="191"/>
      <c r="I42" s="23" t="str">
        <f>IFERROR(VLOOKUP(J42,Leden!AR:AR,1,0),"")</f>
        <v/>
      </c>
      <c r="J42" s="35" t="s">
        <v>233</v>
      </c>
      <c r="K42" s="36"/>
      <c r="L42" s="36"/>
      <c r="M42" s="36"/>
      <c r="N42" s="188"/>
      <c r="O42" s="191"/>
      <c r="S42" s="204" t="s">
        <v>233</v>
      </c>
      <c r="V42" s="203" t="s">
        <v>1124</v>
      </c>
      <c r="W42" s="28" t="s">
        <v>1126</v>
      </c>
      <c r="X42" s="219"/>
      <c r="Z42" s="203">
        <v>8</v>
      </c>
      <c r="AA42" s="219"/>
      <c r="AC42" s="23">
        <f>COUNTIFS(Leden!C:C,S42)</f>
        <v>0</v>
      </c>
      <c r="AE42" s="203" t="str">
        <f t="shared" si="1"/>
        <v/>
      </c>
      <c r="AF42" s="219" t="str">
        <f>SUBSTITUTE(IFERROR(VLOOKUP(LEFT(B42,1),AE43:AE$99,1,0),""),AE42,"")</f>
        <v/>
      </c>
      <c r="AH42" s="203" t="s">
        <v>1127</v>
      </c>
      <c r="AI42" s="28" t="s">
        <v>1125</v>
      </c>
      <c r="AJ42" s="28" t="s">
        <v>1128</v>
      </c>
      <c r="AN42" s="219"/>
      <c r="AP42" s="23">
        <f>COUNTIFS(Leden!D:D,S42)</f>
        <v>0</v>
      </c>
      <c r="AR42" s="203" t="str">
        <f t="shared" si="2"/>
        <v/>
      </c>
      <c r="AS42" s="219" t="str">
        <f>SUBSTITUTE(IFERROR(VLOOKUP(LEFT(J42,1),AR43:AR$93,1,0),""),AR42,"")</f>
        <v/>
      </c>
      <c r="AU42" s="203" t="s">
        <v>1127</v>
      </c>
      <c r="AV42" s="28" t="s">
        <v>1125</v>
      </c>
      <c r="AW42" s="28" t="s">
        <v>1128</v>
      </c>
      <c r="BA42" s="219"/>
      <c r="BC42" s="232" t="str">
        <f>IF(AND(C42="WK",COUNTIFS(C$11:C41,"BK",AE$11:AE41,AE42)&gt;0)=TRUE,AE42,"")</f>
        <v/>
      </c>
      <c r="BD42" s="232" t="str">
        <f>IF(AND(K42="WK",COUNTIFS(K$11:K41,"BK",AR$11:AR41,AR42)&gt;0)=TRUE,AR42,"")</f>
        <v/>
      </c>
    </row>
    <row r="43" spans="1:56" ht="12.75" customHeight="1">
      <c r="A43" s="23" t="str">
        <f>IFERROR(VLOOKUP(B43,Leden!AQ:AQ,1,0),"")</f>
        <v/>
      </c>
      <c r="B43" s="35" t="s">
        <v>237</v>
      </c>
      <c r="C43" s="36"/>
      <c r="D43" s="36"/>
      <c r="E43" s="36"/>
      <c r="F43" s="188"/>
      <c r="G43" s="191"/>
      <c r="I43" s="23" t="str">
        <f>IFERROR(VLOOKUP(J43,Leden!AR:AR,1,0),"")</f>
        <v/>
      </c>
      <c r="J43" s="35" t="s">
        <v>237</v>
      </c>
      <c r="K43" s="36"/>
      <c r="L43" s="36"/>
      <c r="M43" s="36"/>
      <c r="N43" s="188"/>
      <c r="O43" s="191"/>
      <c r="S43" s="204" t="s">
        <v>237</v>
      </c>
      <c r="V43" s="203" t="s">
        <v>1124</v>
      </c>
      <c r="W43" s="28" t="s">
        <v>1126</v>
      </c>
      <c r="X43" s="219"/>
      <c r="Z43" s="203">
        <v>8</v>
      </c>
      <c r="AA43" s="219"/>
      <c r="AC43" s="23">
        <f>COUNTIFS(Leden!C:C,S43)</f>
        <v>0</v>
      </c>
      <c r="AE43" s="203" t="str">
        <f t="shared" si="1"/>
        <v/>
      </c>
      <c r="AF43" s="219" t="str">
        <f>SUBSTITUTE(IFERROR(VLOOKUP(LEFT(B43,1),AE44:AE$99,1,0),""),AE43,"")</f>
        <v/>
      </c>
      <c r="AH43" s="203" t="s">
        <v>1127</v>
      </c>
      <c r="AI43" s="28" t="s">
        <v>1125</v>
      </c>
      <c r="AJ43" s="28" t="s">
        <v>1128</v>
      </c>
      <c r="AN43" s="219"/>
      <c r="AP43" s="23">
        <f>COUNTIFS(Leden!D:D,S43)</f>
        <v>0</v>
      </c>
      <c r="AR43" s="203" t="str">
        <f t="shared" si="2"/>
        <v/>
      </c>
      <c r="AS43" s="219" t="str">
        <f>SUBSTITUTE(IFERROR(VLOOKUP(LEFT(J43,1),AR44:AR$93,1,0),""),AR43,"")</f>
        <v/>
      </c>
      <c r="AU43" s="203" t="s">
        <v>1127</v>
      </c>
      <c r="AV43" s="28" t="s">
        <v>1125</v>
      </c>
      <c r="AW43" s="28" t="s">
        <v>1128</v>
      </c>
      <c r="BA43" s="219"/>
      <c r="BC43" s="232" t="str">
        <f>IF(AND(C43="WK",COUNTIFS(C$11:C42,"BK",AE$11:AE42,AE43)&gt;0)=TRUE,AE43,"")</f>
        <v/>
      </c>
      <c r="BD43" s="232" t="str">
        <f>IF(AND(K43="WK",COUNTIFS(K$11:K42,"BK",AR$11:AR42,AR43)&gt;0)=TRUE,AR43,"")</f>
        <v/>
      </c>
    </row>
    <row r="44" spans="1:56" ht="12.75" customHeight="1">
      <c r="A44" s="23" t="str">
        <f>IFERROR(VLOOKUP(B44,Leden!AQ:AQ,1,0),"")</f>
        <v>B1</v>
      </c>
      <c r="B44" s="35" t="s">
        <v>248</v>
      </c>
      <c r="C44" s="36" t="s">
        <v>1124</v>
      </c>
      <c r="D44" s="36" t="s">
        <v>1125</v>
      </c>
      <c r="E44" s="36">
        <v>8</v>
      </c>
      <c r="F44" s="188"/>
      <c r="G44" s="191" t="s">
        <v>1095</v>
      </c>
      <c r="I44" s="23" t="str">
        <f>IFERROR(VLOOKUP(J44,Leden!AR:AR,1,0),"")</f>
        <v>B1</v>
      </c>
      <c r="J44" s="35" t="s">
        <v>248</v>
      </c>
      <c r="K44" s="36" t="s">
        <v>1124</v>
      </c>
      <c r="L44" s="36" t="s">
        <v>1125</v>
      </c>
      <c r="M44" s="36">
        <v>8</v>
      </c>
      <c r="N44" s="188"/>
      <c r="O44" s="191" t="s">
        <v>1095</v>
      </c>
      <c r="S44" s="204" t="s">
        <v>248</v>
      </c>
      <c r="V44" s="203" t="s">
        <v>1124</v>
      </c>
      <c r="W44" s="28" t="s">
        <v>1126</v>
      </c>
      <c r="X44" s="219"/>
      <c r="Z44" s="203">
        <v>8</v>
      </c>
      <c r="AA44" s="219" t="str">
        <f t="shared" ref="AA44:AA71" si="3">IF(C44="WK","",4)</f>
        <v/>
      </c>
      <c r="AC44" s="23">
        <f>COUNTIFS(Leden!C:C,S44)</f>
        <v>8</v>
      </c>
      <c r="AE44" s="203" t="str">
        <f t="shared" si="1"/>
        <v>B</v>
      </c>
      <c r="AF44" s="219" t="str">
        <f>SUBSTITUTE(IFERROR(VLOOKUP(LEFT(B44,1),AE45:AE$99,1,0),""),AE44,"")</f>
        <v/>
      </c>
      <c r="AH44" s="203" t="s">
        <v>1127</v>
      </c>
      <c r="AI44" s="28" t="s">
        <v>1125</v>
      </c>
      <c r="AN44" s="219"/>
      <c r="AP44" s="23">
        <f>COUNTIFS(Leden!D:D,S44)</f>
        <v>8</v>
      </c>
      <c r="AR44" s="203" t="str">
        <f t="shared" si="2"/>
        <v>B</v>
      </c>
      <c r="AS44" s="219" t="str">
        <f>SUBSTITUTE(IFERROR(VLOOKUP(LEFT(J44,1),AR45:AR$93,1,0),""),AR44,"")</f>
        <v/>
      </c>
      <c r="AU44" s="203" t="s">
        <v>1127</v>
      </c>
      <c r="AV44" s="28" t="s">
        <v>1125</v>
      </c>
      <c r="BA44" s="219"/>
      <c r="BC44" s="232" t="str">
        <f>IF(AND(C44="WK",COUNTIFS(C$11:C43,"BK",AE$11:AE43,AE44)&gt;0)=TRUE,AE44,"")</f>
        <v/>
      </c>
      <c r="BD44" s="232" t="str">
        <f>IF(AND(K44="WK",COUNTIFS(K$11:K43,"BK",AR$11:AR43,AR44)&gt;0)=TRUE,AR44,"")</f>
        <v/>
      </c>
    </row>
    <row r="45" spans="1:56" ht="12.75" customHeight="1">
      <c r="A45" s="23" t="str">
        <f>IFERROR(VLOOKUP(B45,Leden!AQ:AQ,1,0),"")</f>
        <v>B2</v>
      </c>
      <c r="B45" s="35" t="s">
        <v>252</v>
      </c>
      <c r="C45" s="36" t="s">
        <v>1126</v>
      </c>
      <c r="D45" s="36" t="s">
        <v>1125</v>
      </c>
      <c r="E45" s="36">
        <v>8</v>
      </c>
      <c r="F45" s="188"/>
      <c r="G45" s="191" t="s">
        <v>1095</v>
      </c>
      <c r="I45" s="23" t="str">
        <f>IFERROR(VLOOKUP(J45,Leden!AR:AR,1,0),"")</f>
        <v>B2</v>
      </c>
      <c r="J45" s="35" t="s">
        <v>252</v>
      </c>
      <c r="K45" s="36" t="s">
        <v>1126</v>
      </c>
      <c r="L45" s="36" t="s">
        <v>1125</v>
      </c>
      <c r="M45" s="36">
        <v>8</v>
      </c>
      <c r="N45" s="188"/>
      <c r="O45" s="191" t="s">
        <v>1095</v>
      </c>
      <c r="S45" s="204" t="s">
        <v>252</v>
      </c>
      <c r="V45" s="203" t="s">
        <v>1124</v>
      </c>
      <c r="W45" s="28" t="s">
        <v>1126</v>
      </c>
      <c r="X45" s="219"/>
      <c r="Z45" s="203">
        <v>8</v>
      </c>
      <c r="AA45" s="219">
        <f t="shared" si="3"/>
        <v>4</v>
      </c>
      <c r="AC45" s="23">
        <f>COUNTIFS(Leden!C:C,S45)</f>
        <v>10</v>
      </c>
      <c r="AE45" s="203" t="str">
        <f t="shared" si="1"/>
        <v>B</v>
      </c>
      <c r="AF45" s="219" t="str">
        <f>SUBSTITUTE(IFERROR(VLOOKUP(LEFT(B45,1),AE46:AE$99,1,0),""),AE45,"")</f>
        <v/>
      </c>
      <c r="AH45" s="203" t="s">
        <v>1127</v>
      </c>
      <c r="AI45" s="28" t="s">
        <v>1125</v>
      </c>
      <c r="AN45" s="219"/>
      <c r="AP45" s="23">
        <f>COUNTIFS(Leden!D:D,S45)</f>
        <v>10</v>
      </c>
      <c r="AR45" s="203" t="str">
        <f t="shared" si="2"/>
        <v>B</v>
      </c>
      <c r="AS45" s="219" t="str">
        <f>SUBSTITUTE(IFERROR(VLOOKUP(LEFT(J45,1),AR46:AR$93,1,0),""),AR45,"")</f>
        <v/>
      </c>
      <c r="AU45" s="203" t="s">
        <v>1127</v>
      </c>
      <c r="AV45" s="28" t="s">
        <v>1125</v>
      </c>
      <c r="BA45" s="219"/>
      <c r="BC45" s="232" t="str">
        <f>IF(AND(C45="WK",COUNTIFS(C$11:C44,"BK",AE$11:AE44,AE45)&gt;0)=TRUE,AE45,"")</f>
        <v/>
      </c>
      <c r="BD45" s="232" t="str">
        <f>IF(AND(K45="WK",COUNTIFS(K$11:K44,"BK",AR$11:AR44,AR45)&gt;0)=TRUE,AR45,"")</f>
        <v/>
      </c>
    </row>
    <row r="46" spans="1:56" ht="12.75" customHeight="1">
      <c r="A46" s="23" t="str">
        <f>IFERROR(VLOOKUP(B46,Leden!AQ:AQ,1,0),"")</f>
        <v>B3</v>
      </c>
      <c r="B46" s="35" t="s">
        <v>255</v>
      </c>
      <c r="C46" s="36" t="s">
        <v>1126</v>
      </c>
      <c r="D46" s="36" t="s">
        <v>1125</v>
      </c>
      <c r="E46" s="36">
        <v>8</v>
      </c>
      <c r="F46" s="188"/>
      <c r="G46" s="191" t="s">
        <v>1095</v>
      </c>
      <c r="I46" s="23" t="str">
        <f>IFERROR(VLOOKUP(J46,Leden!AR:AR,1,0),"")</f>
        <v>B3</v>
      </c>
      <c r="J46" s="35" t="s">
        <v>255</v>
      </c>
      <c r="K46" s="36" t="s">
        <v>1126</v>
      </c>
      <c r="L46" s="36" t="s">
        <v>1125</v>
      </c>
      <c r="M46" s="36">
        <v>8</v>
      </c>
      <c r="N46" s="188"/>
      <c r="O46" s="191" t="s">
        <v>1095</v>
      </c>
      <c r="S46" s="204" t="s">
        <v>255</v>
      </c>
      <c r="V46" s="203" t="s">
        <v>1124</v>
      </c>
      <c r="W46" s="28" t="s">
        <v>1126</v>
      </c>
      <c r="X46" s="219"/>
      <c r="Z46" s="203">
        <v>8</v>
      </c>
      <c r="AA46" s="219">
        <f t="shared" si="3"/>
        <v>4</v>
      </c>
      <c r="AC46" s="23">
        <f>COUNTIFS(Leden!C:C,S46)</f>
        <v>9</v>
      </c>
      <c r="AE46" s="203" t="str">
        <f t="shared" si="1"/>
        <v>B</v>
      </c>
      <c r="AF46" s="219" t="str">
        <f>SUBSTITUTE(IFERROR(VLOOKUP(LEFT(B46,1),AE47:AE$99,1,0),""),AE46,"")</f>
        <v/>
      </c>
      <c r="AH46" s="203" t="s">
        <v>1127</v>
      </c>
      <c r="AI46" s="28" t="s">
        <v>1125</v>
      </c>
      <c r="AN46" s="219"/>
      <c r="AP46" s="23">
        <f>COUNTIFS(Leden!D:D,S46)</f>
        <v>9</v>
      </c>
      <c r="AR46" s="203" t="str">
        <f t="shared" si="2"/>
        <v>B</v>
      </c>
      <c r="AS46" s="219" t="str">
        <f>SUBSTITUTE(IFERROR(VLOOKUP(LEFT(J46,1),AR47:AR$93,1,0),""),AR46,"")</f>
        <v/>
      </c>
      <c r="AU46" s="203" t="s">
        <v>1127</v>
      </c>
      <c r="AV46" s="28" t="s">
        <v>1125</v>
      </c>
      <c r="BA46" s="219"/>
      <c r="BC46" s="232" t="str">
        <f>IF(AND(C46="WK",COUNTIFS(C$11:C45,"BK",AE$11:AE45,AE46)&gt;0)=TRUE,AE46,"")</f>
        <v/>
      </c>
      <c r="BD46" s="232" t="str">
        <f>IF(AND(K46="WK",COUNTIFS(K$11:K45,"BK",AR$11:AR45,AR46)&gt;0)=TRUE,AR46,"")</f>
        <v/>
      </c>
    </row>
    <row r="47" spans="1:56" ht="12.75" customHeight="1">
      <c r="A47" s="23" t="str">
        <f>IFERROR(VLOOKUP(B47,Leden!AQ:AQ,1,0),"")</f>
        <v/>
      </c>
      <c r="B47" s="35" t="s">
        <v>259</v>
      </c>
      <c r="C47" s="36"/>
      <c r="D47" s="36"/>
      <c r="E47" s="36"/>
      <c r="F47" s="188"/>
      <c r="G47" s="191"/>
      <c r="I47" s="23" t="str">
        <f>IFERROR(VLOOKUP(J47,Leden!AR:AR,1,0),"")</f>
        <v/>
      </c>
      <c r="J47" s="35" t="s">
        <v>259</v>
      </c>
      <c r="K47" s="36"/>
      <c r="L47" s="36"/>
      <c r="M47" s="36"/>
      <c r="N47" s="188"/>
      <c r="O47" s="191"/>
      <c r="S47" s="204" t="s">
        <v>259</v>
      </c>
      <c r="V47" s="203" t="s">
        <v>1124</v>
      </c>
      <c r="W47" s="28" t="s">
        <v>1126</v>
      </c>
      <c r="X47" s="219"/>
      <c r="Z47" s="203">
        <v>8</v>
      </c>
      <c r="AA47" s="219">
        <f t="shared" si="3"/>
        <v>4</v>
      </c>
      <c r="AC47" s="23">
        <f>COUNTIFS(Leden!C:C,S47)</f>
        <v>0</v>
      </c>
      <c r="AE47" s="203" t="str">
        <f t="shared" si="1"/>
        <v/>
      </c>
      <c r="AF47" s="219" t="str">
        <f>SUBSTITUTE(IFERROR(VLOOKUP(LEFT(B47,1),AE48:AE$99,1,0),""),AE47,"")</f>
        <v/>
      </c>
      <c r="AH47" s="203" t="s">
        <v>1127</v>
      </c>
      <c r="AI47" s="28" t="s">
        <v>1125</v>
      </c>
      <c r="AN47" s="219"/>
      <c r="AP47" s="23">
        <f>COUNTIFS(Leden!D:D,S47)</f>
        <v>0</v>
      </c>
      <c r="AR47" s="203" t="str">
        <f t="shared" si="2"/>
        <v/>
      </c>
      <c r="AS47" s="219" t="str">
        <f>SUBSTITUTE(IFERROR(VLOOKUP(LEFT(J47,1),AR48:AR$93,1,0),""),AR47,"")</f>
        <v/>
      </c>
      <c r="AU47" s="203" t="s">
        <v>1127</v>
      </c>
      <c r="AV47" s="28" t="s">
        <v>1125</v>
      </c>
      <c r="BA47" s="219"/>
      <c r="BC47" s="232" t="str">
        <f>IF(AND(C47="WK",COUNTIFS(C$11:C46,"BK",AE$11:AE46,AE47)&gt;0)=TRUE,AE47,"")</f>
        <v/>
      </c>
      <c r="BD47" s="232" t="str">
        <f>IF(AND(K47="WK",COUNTIFS(K$11:K46,"BK",AR$11:AR46,AR47)&gt;0)=TRUE,AR47,"")</f>
        <v/>
      </c>
    </row>
    <row r="48" spans="1:56" ht="12.75" customHeight="1">
      <c r="A48" s="23" t="str">
        <f>IFERROR(VLOOKUP(B48,Leden!AQ:AQ,1,0),"")</f>
        <v/>
      </c>
      <c r="B48" s="35" t="s">
        <v>263</v>
      </c>
      <c r="C48" s="36"/>
      <c r="D48" s="36"/>
      <c r="E48" s="36"/>
      <c r="F48" s="188"/>
      <c r="G48" s="191"/>
      <c r="I48" s="23" t="str">
        <f>IFERROR(VLOOKUP(J48,Leden!AR:AR,1,0),"")</f>
        <v/>
      </c>
      <c r="J48" s="35" t="s">
        <v>263</v>
      </c>
      <c r="K48" s="36"/>
      <c r="L48" s="36"/>
      <c r="M48" s="36"/>
      <c r="N48" s="188"/>
      <c r="O48" s="191"/>
      <c r="S48" s="204" t="s">
        <v>263</v>
      </c>
      <c r="V48" s="203" t="s">
        <v>1124</v>
      </c>
      <c r="W48" s="28" t="s">
        <v>1126</v>
      </c>
      <c r="X48" s="219"/>
      <c r="Z48" s="203">
        <v>8</v>
      </c>
      <c r="AA48" s="219">
        <f t="shared" si="3"/>
        <v>4</v>
      </c>
      <c r="AC48" s="23">
        <f>COUNTIFS(Leden!C:C,S48)</f>
        <v>0</v>
      </c>
      <c r="AE48" s="203" t="str">
        <f t="shared" si="1"/>
        <v/>
      </c>
      <c r="AF48" s="219" t="str">
        <f>SUBSTITUTE(IFERROR(VLOOKUP(LEFT(B48,1),AE49:AE$99,1,0),""),AE48,"")</f>
        <v/>
      </c>
      <c r="AH48" s="203" t="s">
        <v>1127</v>
      </c>
      <c r="AI48" s="28" t="s">
        <v>1125</v>
      </c>
      <c r="AN48" s="219"/>
      <c r="AP48" s="23">
        <f>COUNTIFS(Leden!D:D,S48)</f>
        <v>0</v>
      </c>
      <c r="AR48" s="203" t="str">
        <f t="shared" si="2"/>
        <v/>
      </c>
      <c r="AS48" s="219" t="str">
        <f>SUBSTITUTE(IFERROR(VLOOKUP(LEFT(J48,1),AR49:AR$93,1,0),""),AR48,"")</f>
        <v/>
      </c>
      <c r="AU48" s="203" t="s">
        <v>1127</v>
      </c>
      <c r="AV48" s="28" t="s">
        <v>1125</v>
      </c>
      <c r="BA48" s="219"/>
      <c r="BC48" s="232" t="str">
        <f>IF(AND(C48="WK",COUNTIFS(C$11:C47,"BK",AE$11:AE47,AE48)&gt;0)=TRUE,AE48,"")</f>
        <v/>
      </c>
      <c r="BD48" s="232" t="str">
        <f>IF(AND(K48="WK",COUNTIFS(K$11:K47,"BK",AR$11:AR47,AR48)&gt;0)=TRUE,AR48,"")</f>
        <v/>
      </c>
    </row>
    <row r="49" spans="1:56" ht="12.75" customHeight="1">
      <c r="A49" s="23" t="str">
        <f>IFERROR(VLOOKUP(B49,Leden!AQ:AQ,1,0),"")</f>
        <v/>
      </c>
      <c r="B49" s="35" t="s">
        <v>267</v>
      </c>
      <c r="C49" s="36"/>
      <c r="D49" s="36"/>
      <c r="E49" s="36"/>
      <c r="F49" s="188"/>
      <c r="G49" s="191"/>
      <c r="I49" s="23" t="str">
        <f>IFERROR(VLOOKUP(J49,Leden!AR:AR,1,0),"")</f>
        <v/>
      </c>
      <c r="J49" s="35" t="s">
        <v>267</v>
      </c>
      <c r="K49" s="36"/>
      <c r="L49" s="36"/>
      <c r="M49" s="36"/>
      <c r="N49" s="188"/>
      <c r="O49" s="191"/>
      <c r="S49" s="204" t="s">
        <v>267</v>
      </c>
      <c r="V49" s="203" t="s">
        <v>1124</v>
      </c>
      <c r="W49" s="28" t="s">
        <v>1126</v>
      </c>
      <c r="X49" s="219"/>
      <c r="Z49" s="203">
        <v>8</v>
      </c>
      <c r="AA49" s="219">
        <f t="shared" si="3"/>
        <v>4</v>
      </c>
      <c r="AC49" s="23">
        <f>COUNTIFS(Leden!C:C,S49)</f>
        <v>0</v>
      </c>
      <c r="AE49" s="203" t="str">
        <f t="shared" si="1"/>
        <v/>
      </c>
      <c r="AF49" s="219" t="str">
        <f>SUBSTITUTE(IFERROR(VLOOKUP(LEFT(B49,1),AE50:AE$99,1,0),""),AE49,"")</f>
        <v/>
      </c>
      <c r="AH49" s="203" t="s">
        <v>1127</v>
      </c>
      <c r="AI49" s="28" t="s">
        <v>1125</v>
      </c>
      <c r="AN49" s="219"/>
      <c r="AP49" s="23">
        <f>COUNTIFS(Leden!D:D,S49)</f>
        <v>0</v>
      </c>
      <c r="AR49" s="203" t="str">
        <f t="shared" si="2"/>
        <v/>
      </c>
      <c r="AS49" s="219" t="str">
        <f>SUBSTITUTE(IFERROR(VLOOKUP(LEFT(J49,1),AR50:AR$93,1,0),""),AR49,"")</f>
        <v/>
      </c>
      <c r="AU49" s="203" t="s">
        <v>1127</v>
      </c>
      <c r="AV49" s="28" t="s">
        <v>1125</v>
      </c>
      <c r="BA49" s="219"/>
      <c r="BC49" s="232" t="str">
        <f>IF(AND(C49="WK",COUNTIFS(C$11:C48,"BK",AE$11:AE48,AE49)&gt;0)=TRUE,AE49,"")</f>
        <v/>
      </c>
      <c r="BD49" s="232" t="str">
        <f>IF(AND(K49="WK",COUNTIFS(K$11:K48,"BK",AR$11:AR48,AR49)&gt;0)=TRUE,AR49,"")</f>
        <v/>
      </c>
    </row>
    <row r="50" spans="1:56" ht="12.75" customHeight="1">
      <c r="A50" s="23" t="str">
        <f>IFERROR(VLOOKUP(B50,Leden!AQ:AQ,1,0),"")</f>
        <v/>
      </c>
      <c r="B50" s="35" t="s">
        <v>271</v>
      </c>
      <c r="C50" s="36"/>
      <c r="D50" s="36"/>
      <c r="E50" s="36"/>
      <c r="F50" s="188"/>
      <c r="G50" s="191"/>
      <c r="I50" s="23" t="str">
        <f>IFERROR(VLOOKUP(J50,Leden!AR:AR,1,0),"")</f>
        <v/>
      </c>
      <c r="J50" s="35" t="s">
        <v>271</v>
      </c>
      <c r="K50" s="36"/>
      <c r="L50" s="36"/>
      <c r="M50" s="36"/>
      <c r="N50" s="188"/>
      <c r="O50" s="191"/>
      <c r="S50" s="204" t="s">
        <v>271</v>
      </c>
      <c r="V50" s="203" t="s">
        <v>1124</v>
      </c>
      <c r="W50" s="28" t="s">
        <v>1126</v>
      </c>
      <c r="X50" s="219"/>
      <c r="Z50" s="203">
        <v>8</v>
      </c>
      <c r="AA50" s="219">
        <f t="shared" si="3"/>
        <v>4</v>
      </c>
      <c r="AC50" s="23">
        <f>COUNTIFS(Leden!C:C,S50)</f>
        <v>0</v>
      </c>
      <c r="AE50" s="203" t="str">
        <f t="shared" si="1"/>
        <v/>
      </c>
      <c r="AF50" s="219" t="str">
        <f>SUBSTITUTE(IFERROR(VLOOKUP(LEFT(B50,1),AE51:AE$99,1,0),""),AE50,"")</f>
        <v/>
      </c>
      <c r="AH50" s="203" t="s">
        <v>1127</v>
      </c>
      <c r="AI50" s="28" t="s">
        <v>1125</v>
      </c>
      <c r="AN50" s="219"/>
      <c r="AP50" s="23">
        <f>COUNTIFS(Leden!D:D,S50)</f>
        <v>0</v>
      </c>
      <c r="AR50" s="203" t="str">
        <f t="shared" si="2"/>
        <v/>
      </c>
      <c r="AS50" s="219" t="str">
        <f>SUBSTITUTE(IFERROR(VLOOKUP(LEFT(J50,1),AR51:AR$93,1,0),""),AR50,"")</f>
        <v/>
      </c>
      <c r="AU50" s="203" t="s">
        <v>1127</v>
      </c>
      <c r="AV50" s="28" t="s">
        <v>1125</v>
      </c>
      <c r="BA50" s="219"/>
      <c r="BC50" s="232" t="str">
        <f>IF(AND(C50="WK",COUNTIFS(C$11:C49,"BK",AE$11:AE49,AE50)&gt;0)=TRUE,AE50,"")</f>
        <v/>
      </c>
      <c r="BD50" s="232" t="str">
        <f>IF(AND(K50="WK",COUNTIFS(K$11:K49,"BK",AR$11:AR49,AR50)&gt;0)=TRUE,AR50,"")</f>
        <v/>
      </c>
    </row>
    <row r="51" spans="1:56" ht="12.75" customHeight="1">
      <c r="A51" s="23" t="str">
        <f>IFERROR(VLOOKUP(B51,Leden!AQ:AQ,1,0),"")</f>
        <v/>
      </c>
      <c r="B51" s="35" t="s">
        <v>275</v>
      </c>
      <c r="C51" s="36"/>
      <c r="D51" s="36"/>
      <c r="E51" s="36"/>
      <c r="F51" s="188"/>
      <c r="G51" s="191"/>
      <c r="I51" s="23" t="str">
        <f>IFERROR(VLOOKUP(J51,Leden!AR:AR,1,0),"")</f>
        <v/>
      </c>
      <c r="J51" s="35" t="s">
        <v>275</v>
      </c>
      <c r="K51" s="36"/>
      <c r="L51" s="36"/>
      <c r="M51" s="36"/>
      <c r="N51" s="188"/>
      <c r="O51" s="191"/>
      <c r="S51" s="204" t="s">
        <v>275</v>
      </c>
      <c r="V51" s="203" t="s">
        <v>1124</v>
      </c>
      <c r="W51" s="28" t="s">
        <v>1126</v>
      </c>
      <c r="X51" s="219"/>
      <c r="Z51" s="203">
        <v>8</v>
      </c>
      <c r="AA51" s="219">
        <f t="shared" si="3"/>
        <v>4</v>
      </c>
      <c r="AC51" s="23">
        <f>COUNTIFS(Leden!C:C,S51)</f>
        <v>0</v>
      </c>
      <c r="AE51" s="203" t="str">
        <f t="shared" si="1"/>
        <v/>
      </c>
      <c r="AF51" s="219" t="str">
        <f>SUBSTITUTE(IFERROR(VLOOKUP(LEFT(B51,1),AE52:AE$99,1,0),""),AE51,"")</f>
        <v/>
      </c>
      <c r="AH51" s="203" t="s">
        <v>1127</v>
      </c>
      <c r="AI51" s="28" t="s">
        <v>1125</v>
      </c>
      <c r="AN51" s="219"/>
      <c r="AP51" s="23">
        <f>COUNTIFS(Leden!D:D,S51)</f>
        <v>0</v>
      </c>
      <c r="AR51" s="203" t="str">
        <f t="shared" si="2"/>
        <v/>
      </c>
      <c r="AS51" s="219" t="str">
        <f>SUBSTITUTE(IFERROR(VLOOKUP(LEFT(J51,1),AR52:AR$93,1,0),""),AR51,"")</f>
        <v/>
      </c>
      <c r="AU51" s="203" t="s">
        <v>1127</v>
      </c>
      <c r="AV51" s="28" t="s">
        <v>1125</v>
      </c>
      <c r="BA51" s="219"/>
      <c r="BC51" s="232" t="str">
        <f>IF(AND(C51="WK",COUNTIFS(C$11:C50,"BK",AE$11:AE50,AE51)&gt;0)=TRUE,AE51,"")</f>
        <v/>
      </c>
      <c r="BD51" s="232" t="str">
        <f>IF(AND(K51="WK",COUNTIFS(K$11:K50,"BK",AR$11:AR50,AR51)&gt;0)=TRUE,AR51,"")</f>
        <v/>
      </c>
    </row>
    <row r="52" spans="1:56" ht="12.75" customHeight="1">
      <c r="A52" s="23" t="str">
        <f>IFERROR(VLOOKUP(B52,Leden!AQ:AQ,1,0),"")</f>
        <v>C1</v>
      </c>
      <c r="B52" s="35" t="s">
        <v>287</v>
      </c>
      <c r="C52" s="36" t="s">
        <v>1124</v>
      </c>
      <c r="D52" s="36" t="s">
        <v>1125</v>
      </c>
      <c r="E52" s="36">
        <v>8</v>
      </c>
      <c r="F52" s="188"/>
      <c r="G52" s="191" t="s">
        <v>1095</v>
      </c>
      <c r="I52" s="23" t="str">
        <f>IFERROR(VLOOKUP(J52,Leden!AR:AR,1,0),"")</f>
        <v>C1</v>
      </c>
      <c r="J52" s="35" t="s">
        <v>287</v>
      </c>
      <c r="K52" s="36" t="s">
        <v>1124</v>
      </c>
      <c r="L52" s="36" t="s">
        <v>1125</v>
      </c>
      <c r="M52" s="36">
        <v>8</v>
      </c>
      <c r="N52" s="188"/>
      <c r="O52" s="191" t="s">
        <v>1095</v>
      </c>
      <c r="S52" s="204" t="s">
        <v>287</v>
      </c>
      <c r="V52" s="203" t="s">
        <v>1124</v>
      </c>
      <c r="W52" s="28" t="s">
        <v>1126</v>
      </c>
      <c r="X52" s="219"/>
      <c r="Z52" s="203">
        <v>8</v>
      </c>
      <c r="AA52" s="219" t="str">
        <f t="shared" si="3"/>
        <v/>
      </c>
      <c r="AC52" s="23">
        <f>COUNTIFS(Leden!C:C,S52)</f>
        <v>10</v>
      </c>
      <c r="AE52" s="203" t="str">
        <f t="shared" si="1"/>
        <v>C</v>
      </c>
      <c r="AF52" s="219" t="str">
        <f>SUBSTITUTE(IFERROR(VLOOKUP(LEFT(B52,1),AE53:AE$99,1,0),""),AE52,"")</f>
        <v/>
      </c>
      <c r="AH52" s="203" t="s">
        <v>1127</v>
      </c>
      <c r="AI52" s="28" t="s">
        <v>1125</v>
      </c>
      <c r="AN52" s="219"/>
      <c r="AP52" s="23">
        <f>COUNTIFS(Leden!D:D,S52)</f>
        <v>10</v>
      </c>
      <c r="AR52" s="203" t="str">
        <f t="shared" si="2"/>
        <v>C</v>
      </c>
      <c r="AS52" s="219" t="str">
        <f>SUBSTITUTE(IFERROR(VLOOKUP(LEFT(J52,1),AR53:AR$93,1,0),""),AR52,"")</f>
        <v/>
      </c>
      <c r="AU52" s="203" t="s">
        <v>1127</v>
      </c>
      <c r="AV52" s="28" t="s">
        <v>1125</v>
      </c>
      <c r="BA52" s="219"/>
      <c r="BC52" s="232" t="str">
        <f>IF(AND(C52="WK",COUNTIFS(C$11:C51,"BK",AE$11:AE51,AE52)&gt;0)=TRUE,AE52,"")</f>
        <v/>
      </c>
      <c r="BD52" s="232" t="str">
        <f>IF(AND(K52="WK",COUNTIFS(K$11:K51,"BK",AR$11:AR51,AR52)&gt;0)=TRUE,AR52,"")</f>
        <v/>
      </c>
    </row>
    <row r="53" spans="1:56" ht="12.75" customHeight="1">
      <c r="A53" s="23" t="str">
        <f>IFERROR(VLOOKUP(B53,Leden!AQ:AQ,1,0),"")</f>
        <v>C2</v>
      </c>
      <c r="B53" s="35" t="s">
        <v>291</v>
      </c>
      <c r="C53" s="36" t="s">
        <v>1126</v>
      </c>
      <c r="D53" s="36" t="s">
        <v>1125</v>
      </c>
      <c r="E53" s="36">
        <v>8</v>
      </c>
      <c r="F53" s="188"/>
      <c r="G53" s="191" t="s">
        <v>1095</v>
      </c>
      <c r="I53" s="23" t="str">
        <f>IFERROR(VLOOKUP(J53,Leden!AR:AR,1,0),"")</f>
        <v>C2</v>
      </c>
      <c r="J53" s="35" t="s">
        <v>291</v>
      </c>
      <c r="K53" s="36" t="s">
        <v>1126</v>
      </c>
      <c r="L53" s="36" t="s">
        <v>1125</v>
      </c>
      <c r="M53" s="36">
        <v>8</v>
      </c>
      <c r="N53" s="188"/>
      <c r="O53" s="191" t="s">
        <v>1095</v>
      </c>
      <c r="S53" s="204" t="s">
        <v>291</v>
      </c>
      <c r="V53" s="203" t="s">
        <v>1124</v>
      </c>
      <c r="W53" s="28" t="s">
        <v>1126</v>
      </c>
      <c r="X53" s="219"/>
      <c r="Z53" s="203">
        <v>8</v>
      </c>
      <c r="AA53" s="219">
        <f t="shared" si="3"/>
        <v>4</v>
      </c>
      <c r="AC53" s="23">
        <f>COUNTIFS(Leden!C:C,S53)</f>
        <v>10</v>
      </c>
      <c r="AE53" s="203" t="str">
        <f t="shared" si="1"/>
        <v>C</v>
      </c>
      <c r="AF53" s="219" t="str">
        <f>SUBSTITUTE(IFERROR(VLOOKUP(LEFT(B53,1),AE54:AE$99,1,0),""),AE53,"")</f>
        <v/>
      </c>
      <c r="AH53" s="203" t="s">
        <v>1127</v>
      </c>
      <c r="AI53" s="28" t="s">
        <v>1125</v>
      </c>
      <c r="AN53" s="219"/>
      <c r="AP53" s="23">
        <f>COUNTIFS(Leden!D:D,S53)</f>
        <v>10</v>
      </c>
      <c r="AR53" s="203" t="str">
        <f t="shared" si="2"/>
        <v>C</v>
      </c>
      <c r="AS53" s="219" t="str">
        <f>SUBSTITUTE(IFERROR(VLOOKUP(LEFT(J53,1),AR54:AR$93,1,0),""),AR53,"")</f>
        <v/>
      </c>
      <c r="AU53" s="203" t="s">
        <v>1127</v>
      </c>
      <c r="AV53" s="28" t="s">
        <v>1125</v>
      </c>
      <c r="BA53" s="219"/>
      <c r="BC53" s="232" t="str">
        <f>IF(AND(C53="WK",COUNTIFS(C$11:C52,"BK",AE$11:AE52,AE53)&gt;0)=TRUE,AE53,"")</f>
        <v/>
      </c>
      <c r="BD53" s="232" t="str">
        <f>IF(AND(K53="WK",COUNTIFS(K$11:K52,"BK",AR$11:AR52,AR53)&gt;0)=TRUE,AR53,"")</f>
        <v/>
      </c>
    </row>
    <row r="54" spans="1:56" ht="12.75" customHeight="1">
      <c r="A54" s="23" t="str">
        <f>IFERROR(VLOOKUP(B54,Leden!AQ:AQ,1,0),"")</f>
        <v>C3</v>
      </c>
      <c r="B54" s="35" t="s">
        <v>295</v>
      </c>
      <c r="C54" s="36" t="s">
        <v>1126</v>
      </c>
      <c r="D54" s="36" t="s">
        <v>1125</v>
      </c>
      <c r="E54" s="36">
        <v>8</v>
      </c>
      <c r="F54" s="188"/>
      <c r="G54" s="191" t="s">
        <v>1095</v>
      </c>
      <c r="I54" s="23" t="str">
        <f>IFERROR(VLOOKUP(J54,Leden!AR:AR,1,0),"")</f>
        <v>C3</v>
      </c>
      <c r="J54" s="35" t="s">
        <v>295</v>
      </c>
      <c r="K54" s="36" t="s">
        <v>1126</v>
      </c>
      <c r="L54" s="36" t="s">
        <v>1125</v>
      </c>
      <c r="M54" s="36">
        <v>8</v>
      </c>
      <c r="N54" s="188"/>
      <c r="O54" s="191" t="s">
        <v>1095</v>
      </c>
      <c r="S54" s="204" t="s">
        <v>295</v>
      </c>
      <c r="V54" s="203" t="s">
        <v>1124</v>
      </c>
      <c r="W54" s="28" t="s">
        <v>1126</v>
      </c>
      <c r="X54" s="219"/>
      <c r="Z54" s="203">
        <v>8</v>
      </c>
      <c r="AA54" s="219">
        <f t="shared" si="3"/>
        <v>4</v>
      </c>
      <c r="AC54" s="23">
        <f>COUNTIFS(Leden!C:C,S54)</f>
        <v>11</v>
      </c>
      <c r="AE54" s="203" t="str">
        <f t="shared" si="1"/>
        <v>C</v>
      </c>
      <c r="AF54" s="219" t="str">
        <f>SUBSTITUTE(IFERROR(VLOOKUP(LEFT(B54,1),AE55:AE$99,1,0),""),AE54,"")</f>
        <v/>
      </c>
      <c r="AH54" s="203" t="s">
        <v>1127</v>
      </c>
      <c r="AI54" s="28" t="s">
        <v>1125</v>
      </c>
      <c r="AN54" s="219"/>
      <c r="AP54" s="23">
        <f>COUNTIFS(Leden!D:D,S54)</f>
        <v>11</v>
      </c>
      <c r="AR54" s="203" t="str">
        <f t="shared" si="2"/>
        <v>C</v>
      </c>
      <c r="AS54" s="219" t="str">
        <f>SUBSTITUTE(IFERROR(VLOOKUP(LEFT(J54,1),AR55:AR$93,1,0),""),AR54,"")</f>
        <v/>
      </c>
      <c r="AU54" s="203" t="s">
        <v>1127</v>
      </c>
      <c r="AV54" s="28" t="s">
        <v>1125</v>
      </c>
      <c r="BA54" s="219"/>
      <c r="BC54" s="232" t="str">
        <f>IF(AND(C54="WK",COUNTIFS(C$11:C53,"BK",AE$11:AE53,AE54)&gt;0)=TRUE,AE54,"")</f>
        <v/>
      </c>
      <c r="BD54" s="232" t="str">
        <f>IF(AND(K54="WK",COUNTIFS(K$11:K53,"BK",AR$11:AR53,AR54)&gt;0)=TRUE,AR54,"")</f>
        <v/>
      </c>
    </row>
    <row r="55" spans="1:56" ht="12.75" customHeight="1">
      <c r="A55" s="23" t="str">
        <f>IFERROR(VLOOKUP(B55,Leden!AQ:AQ,1,0),"")</f>
        <v>C4</v>
      </c>
      <c r="B55" s="35" t="s">
        <v>299</v>
      </c>
      <c r="C55" s="36" t="s">
        <v>1126</v>
      </c>
      <c r="D55" s="36" t="s">
        <v>1125</v>
      </c>
      <c r="E55" s="36">
        <v>8</v>
      </c>
      <c r="F55" s="188"/>
      <c r="G55" s="191" t="s">
        <v>1095</v>
      </c>
      <c r="I55" s="23" t="str">
        <f>IFERROR(VLOOKUP(J55,Leden!AR:AR,1,0),"")</f>
        <v>C4</v>
      </c>
      <c r="J55" s="35" t="s">
        <v>299</v>
      </c>
      <c r="K55" s="36" t="s">
        <v>1126</v>
      </c>
      <c r="L55" s="36" t="s">
        <v>1125</v>
      </c>
      <c r="M55" s="36">
        <v>8</v>
      </c>
      <c r="N55" s="188"/>
      <c r="O55" s="191" t="s">
        <v>1095</v>
      </c>
      <c r="S55" s="204" t="s">
        <v>299</v>
      </c>
      <c r="V55" s="203" t="s">
        <v>1124</v>
      </c>
      <c r="W55" s="28" t="s">
        <v>1126</v>
      </c>
      <c r="X55" s="219"/>
      <c r="Z55" s="203">
        <v>8</v>
      </c>
      <c r="AA55" s="219">
        <f t="shared" si="3"/>
        <v>4</v>
      </c>
      <c r="AC55" s="23">
        <f>COUNTIFS(Leden!C:C,S55)</f>
        <v>9</v>
      </c>
      <c r="AE55" s="203" t="str">
        <f t="shared" si="1"/>
        <v>C</v>
      </c>
      <c r="AF55" s="219" t="str">
        <f>SUBSTITUTE(IFERROR(VLOOKUP(LEFT(B55,1),AE56:AE$99,1,0),""),AE55,"")</f>
        <v/>
      </c>
      <c r="AH55" s="203" t="s">
        <v>1127</v>
      </c>
      <c r="AI55" s="28" t="s">
        <v>1125</v>
      </c>
      <c r="AN55" s="219"/>
      <c r="AP55" s="23">
        <f>COUNTIFS(Leden!D:D,S55)</f>
        <v>9</v>
      </c>
      <c r="AR55" s="203" t="str">
        <f t="shared" si="2"/>
        <v>C</v>
      </c>
      <c r="AS55" s="219" t="str">
        <f>SUBSTITUTE(IFERROR(VLOOKUP(LEFT(J55,1),AR56:AR$93,1,0),""),AR55,"")</f>
        <v/>
      </c>
      <c r="AU55" s="203" t="s">
        <v>1127</v>
      </c>
      <c r="AV55" s="28" t="s">
        <v>1125</v>
      </c>
      <c r="BA55" s="219"/>
      <c r="BC55" s="232" t="str">
        <f>IF(AND(C55="WK",COUNTIFS(C$11:C54,"BK",AE$11:AE54,AE55)&gt;0)=TRUE,AE55,"")</f>
        <v/>
      </c>
      <c r="BD55" s="232" t="str">
        <f>IF(AND(K55="WK",COUNTIFS(K$11:K54,"BK",AR$11:AR54,AR55)&gt;0)=TRUE,AR55,"")</f>
        <v/>
      </c>
    </row>
    <row r="56" spans="1:56" ht="12.75" customHeight="1">
      <c r="A56" s="23" t="str">
        <f>IFERROR(VLOOKUP(B56,Leden!AQ:AQ,1,0),"")</f>
        <v/>
      </c>
      <c r="B56" s="35" t="s">
        <v>303</v>
      </c>
      <c r="C56" s="36"/>
      <c r="D56" s="36"/>
      <c r="E56" s="36"/>
      <c r="F56" s="188"/>
      <c r="G56" s="191"/>
      <c r="I56" s="23" t="str">
        <f>IFERROR(VLOOKUP(J56,Leden!AR:AR,1,0),"")</f>
        <v/>
      </c>
      <c r="J56" s="35" t="s">
        <v>303</v>
      </c>
      <c r="K56" s="36"/>
      <c r="L56" s="36"/>
      <c r="M56" s="36"/>
      <c r="N56" s="188"/>
      <c r="O56" s="191"/>
      <c r="S56" s="204" t="s">
        <v>303</v>
      </c>
      <c r="V56" s="203" t="s">
        <v>1124</v>
      </c>
      <c r="W56" s="28" t="s">
        <v>1126</v>
      </c>
      <c r="X56" s="219"/>
      <c r="Z56" s="203">
        <v>8</v>
      </c>
      <c r="AA56" s="219">
        <f t="shared" si="3"/>
        <v>4</v>
      </c>
      <c r="AC56" s="23">
        <f>COUNTIFS(Leden!C:C,S56)</f>
        <v>0</v>
      </c>
      <c r="AE56" s="203" t="str">
        <f t="shared" si="1"/>
        <v/>
      </c>
      <c r="AF56" s="219" t="str">
        <f>SUBSTITUTE(IFERROR(VLOOKUP(LEFT(B56,1),AE57:AE$99,1,0),""),AE56,"")</f>
        <v/>
      </c>
      <c r="AH56" s="203" t="s">
        <v>1127</v>
      </c>
      <c r="AI56" s="28" t="s">
        <v>1125</v>
      </c>
      <c r="AN56" s="219"/>
      <c r="AP56" s="23">
        <f>COUNTIFS(Leden!D:D,S56)</f>
        <v>0</v>
      </c>
      <c r="AR56" s="203" t="str">
        <f t="shared" si="2"/>
        <v/>
      </c>
      <c r="AS56" s="219" t="str">
        <f>SUBSTITUTE(IFERROR(VLOOKUP(LEFT(J56,1),AR57:AR$93,1,0),""),AR56,"")</f>
        <v/>
      </c>
      <c r="AU56" s="203" t="s">
        <v>1127</v>
      </c>
      <c r="AV56" s="28" t="s">
        <v>1125</v>
      </c>
      <c r="BA56" s="219"/>
      <c r="BC56" s="232" t="str">
        <f>IF(AND(C56="WK",COUNTIFS(C$11:C55,"BK",AE$11:AE55,AE56)&gt;0)=TRUE,AE56,"")</f>
        <v/>
      </c>
      <c r="BD56" s="232" t="str">
        <f>IF(AND(K56="WK",COUNTIFS(K$11:K55,"BK",AR$11:AR55,AR56)&gt;0)=TRUE,AR56,"")</f>
        <v/>
      </c>
    </row>
    <row r="57" spans="1:56" ht="12.75" customHeight="1">
      <c r="A57" s="23" t="str">
        <f>IFERROR(VLOOKUP(B57,Leden!AQ:AQ,1,0),"")</f>
        <v/>
      </c>
      <c r="B57" s="35" t="s">
        <v>307</v>
      </c>
      <c r="C57" s="36"/>
      <c r="D57" s="36"/>
      <c r="E57" s="36"/>
      <c r="F57" s="188"/>
      <c r="G57" s="191"/>
      <c r="I57" s="23" t="str">
        <f>IFERROR(VLOOKUP(J57,Leden!AR:AR,1,0),"")</f>
        <v/>
      </c>
      <c r="J57" s="35" t="s">
        <v>307</v>
      </c>
      <c r="K57" s="36"/>
      <c r="L57" s="36"/>
      <c r="M57" s="36"/>
      <c r="N57" s="188"/>
      <c r="O57" s="191"/>
      <c r="S57" s="204" t="s">
        <v>307</v>
      </c>
      <c r="V57" s="203" t="s">
        <v>1124</v>
      </c>
      <c r="W57" s="28" t="s">
        <v>1126</v>
      </c>
      <c r="X57" s="219"/>
      <c r="Z57" s="203">
        <v>8</v>
      </c>
      <c r="AA57" s="219">
        <f t="shared" si="3"/>
        <v>4</v>
      </c>
      <c r="AC57" s="23">
        <f>COUNTIFS(Leden!C:C,S57)</f>
        <v>0</v>
      </c>
      <c r="AE57" s="203" t="str">
        <f t="shared" si="1"/>
        <v/>
      </c>
      <c r="AF57" s="219" t="str">
        <f>SUBSTITUTE(IFERROR(VLOOKUP(LEFT(B57,1),AE58:AE$99,1,0),""),AE57,"")</f>
        <v/>
      </c>
      <c r="AH57" s="203" t="s">
        <v>1127</v>
      </c>
      <c r="AI57" s="28" t="s">
        <v>1125</v>
      </c>
      <c r="AN57" s="219"/>
      <c r="AP57" s="23">
        <f>COUNTIFS(Leden!D:D,S57)</f>
        <v>0</v>
      </c>
      <c r="AR57" s="203" t="str">
        <f t="shared" si="2"/>
        <v/>
      </c>
      <c r="AS57" s="219" t="str">
        <f>SUBSTITUTE(IFERROR(VLOOKUP(LEFT(J57,1),AR58:AR$93,1,0),""),AR57,"")</f>
        <v/>
      </c>
      <c r="AU57" s="203" t="s">
        <v>1127</v>
      </c>
      <c r="AV57" s="28" t="s">
        <v>1125</v>
      </c>
      <c r="BA57" s="219"/>
      <c r="BC57" s="232" t="str">
        <f>IF(AND(C57="WK",COUNTIFS(C$11:C56,"BK",AE$11:AE56,AE57)&gt;0)=TRUE,AE57,"")</f>
        <v/>
      </c>
      <c r="BD57" s="232" t="str">
        <f>IF(AND(K57="WK",COUNTIFS(K$11:K56,"BK",AR$11:AR56,AR57)&gt;0)=TRUE,AR57,"")</f>
        <v/>
      </c>
    </row>
    <row r="58" spans="1:56" ht="12.75" customHeight="1">
      <c r="A58" s="23" t="str">
        <f>IFERROR(VLOOKUP(B58,Leden!AQ:AQ,1,0),"")</f>
        <v/>
      </c>
      <c r="B58" s="35" t="s">
        <v>311</v>
      </c>
      <c r="C58" s="36"/>
      <c r="D58" s="36"/>
      <c r="E58" s="36"/>
      <c r="F58" s="188"/>
      <c r="G58" s="191"/>
      <c r="I58" s="23" t="str">
        <f>IFERROR(VLOOKUP(J58,Leden!AR:AR,1,0),"")</f>
        <v/>
      </c>
      <c r="J58" s="35" t="s">
        <v>311</v>
      </c>
      <c r="K58" s="36"/>
      <c r="L58" s="36"/>
      <c r="M58" s="36"/>
      <c r="N58" s="188"/>
      <c r="O58" s="191"/>
      <c r="S58" s="204" t="s">
        <v>311</v>
      </c>
      <c r="V58" s="203" t="s">
        <v>1124</v>
      </c>
      <c r="W58" s="28" t="s">
        <v>1126</v>
      </c>
      <c r="X58" s="219"/>
      <c r="Z58" s="203">
        <v>8</v>
      </c>
      <c r="AA58" s="219">
        <f t="shared" si="3"/>
        <v>4</v>
      </c>
      <c r="AC58" s="23">
        <f>COUNTIFS(Leden!C:C,S58)</f>
        <v>0</v>
      </c>
      <c r="AE58" s="203" t="str">
        <f t="shared" si="1"/>
        <v/>
      </c>
      <c r="AF58" s="219" t="str">
        <f>SUBSTITUTE(IFERROR(VLOOKUP(LEFT(B58,1),AE59:AE$99,1,0),""),AE58,"")</f>
        <v/>
      </c>
      <c r="AH58" s="203" t="s">
        <v>1127</v>
      </c>
      <c r="AI58" s="28" t="s">
        <v>1125</v>
      </c>
      <c r="AN58" s="219"/>
      <c r="AP58" s="23">
        <f>COUNTIFS(Leden!D:D,S58)</f>
        <v>0</v>
      </c>
      <c r="AR58" s="203" t="str">
        <f t="shared" si="2"/>
        <v/>
      </c>
      <c r="AS58" s="219" t="str">
        <f>SUBSTITUTE(IFERROR(VLOOKUP(LEFT(J58,1),AR59:AR$93,1,0),""),AR58,"")</f>
        <v/>
      </c>
      <c r="AU58" s="203" t="s">
        <v>1127</v>
      </c>
      <c r="AV58" s="28" t="s">
        <v>1125</v>
      </c>
      <c r="BA58" s="219"/>
      <c r="BC58" s="232" t="str">
        <f>IF(AND(C58="WK",COUNTIFS(C$11:C57,"BK",AE$11:AE57,AE58)&gt;0)=TRUE,AE58,"")</f>
        <v/>
      </c>
      <c r="BD58" s="232" t="str">
        <f>IF(AND(K58="WK",COUNTIFS(K$11:K57,"BK",AR$11:AR57,AR58)&gt;0)=TRUE,AR58,"")</f>
        <v/>
      </c>
    </row>
    <row r="59" spans="1:56" ht="12.75" customHeight="1">
      <c r="A59" s="23" t="str">
        <f>IFERROR(VLOOKUP(B59,Leden!AQ:AQ,1,0),"")</f>
        <v/>
      </c>
      <c r="B59" s="35" t="s">
        <v>315</v>
      </c>
      <c r="C59" s="36"/>
      <c r="D59" s="36"/>
      <c r="E59" s="36"/>
      <c r="F59" s="188"/>
      <c r="G59" s="191"/>
      <c r="I59" s="23" t="str">
        <f>IFERROR(VLOOKUP(J59,Leden!AR:AR,1,0),"")</f>
        <v/>
      </c>
      <c r="J59" s="35" t="s">
        <v>315</v>
      </c>
      <c r="K59" s="36"/>
      <c r="L59" s="36"/>
      <c r="M59" s="36"/>
      <c r="N59" s="188"/>
      <c r="O59" s="191"/>
      <c r="S59" s="204" t="s">
        <v>315</v>
      </c>
      <c r="V59" s="203" t="s">
        <v>1124</v>
      </c>
      <c r="W59" s="28" t="s">
        <v>1126</v>
      </c>
      <c r="X59" s="219"/>
      <c r="Z59" s="203">
        <v>8</v>
      </c>
      <c r="AA59" s="219">
        <f t="shared" si="3"/>
        <v>4</v>
      </c>
      <c r="AC59" s="23">
        <f>COUNTIFS(Leden!C:C,S59)</f>
        <v>0</v>
      </c>
      <c r="AE59" s="203" t="str">
        <f t="shared" si="1"/>
        <v/>
      </c>
      <c r="AF59" s="219" t="str">
        <f>SUBSTITUTE(IFERROR(VLOOKUP(LEFT(B59,1),AE60:AE$99,1,0),""),AE59,"")</f>
        <v/>
      </c>
      <c r="AH59" s="203" t="s">
        <v>1127</v>
      </c>
      <c r="AI59" s="28" t="s">
        <v>1125</v>
      </c>
      <c r="AN59" s="219"/>
      <c r="AP59" s="23">
        <f>COUNTIFS(Leden!D:D,S59)</f>
        <v>0</v>
      </c>
      <c r="AR59" s="203" t="str">
        <f t="shared" si="2"/>
        <v/>
      </c>
      <c r="AS59" s="219" t="str">
        <f>SUBSTITUTE(IFERROR(VLOOKUP(LEFT(J59,1),AR60:AR$93,1,0),""),AR59,"")</f>
        <v/>
      </c>
      <c r="AU59" s="203" t="s">
        <v>1127</v>
      </c>
      <c r="AV59" s="28" t="s">
        <v>1125</v>
      </c>
      <c r="BA59" s="219"/>
      <c r="BC59" s="232" t="str">
        <f>IF(AND(C59="WK",COUNTIFS(C$11:C58,"BK",AE$11:AE58,AE59)&gt;0)=TRUE,AE59,"")</f>
        <v/>
      </c>
      <c r="BD59" s="232" t="str">
        <f>IF(AND(K59="WK",COUNTIFS(K$11:K58,"BK",AR$11:AR58,AR59)&gt;0)=TRUE,AR59,"")</f>
        <v/>
      </c>
    </row>
    <row r="60" spans="1:56" ht="12.75" customHeight="1">
      <c r="A60" s="23" t="str">
        <f>IFERROR(VLOOKUP(B60,Leden!AQ:AQ,1,0),"")</f>
        <v/>
      </c>
      <c r="B60" s="35" t="s">
        <v>319</v>
      </c>
      <c r="C60" s="36"/>
      <c r="D60" s="36"/>
      <c r="E60" s="36"/>
      <c r="F60" s="188"/>
      <c r="G60" s="191"/>
      <c r="I60" s="23" t="str">
        <f>IFERROR(VLOOKUP(J60,Leden!AR:AR,1,0),"")</f>
        <v/>
      </c>
      <c r="J60" s="35" t="s">
        <v>319</v>
      </c>
      <c r="K60" s="36"/>
      <c r="L60" s="36"/>
      <c r="M60" s="36"/>
      <c r="N60" s="188"/>
      <c r="O60" s="191"/>
      <c r="S60" s="204" t="s">
        <v>319</v>
      </c>
      <c r="V60" s="203" t="s">
        <v>1124</v>
      </c>
      <c r="W60" s="28" t="s">
        <v>1126</v>
      </c>
      <c r="X60" s="219"/>
      <c r="Z60" s="203">
        <v>8</v>
      </c>
      <c r="AA60" s="219">
        <f t="shared" si="3"/>
        <v>4</v>
      </c>
      <c r="AC60" s="23">
        <f>COUNTIFS(Leden!C:C,S60)</f>
        <v>0</v>
      </c>
      <c r="AE60" s="203" t="str">
        <f t="shared" si="1"/>
        <v/>
      </c>
      <c r="AF60" s="219" t="str">
        <f>SUBSTITUTE(IFERROR(VLOOKUP(LEFT(B60,1),AE61:AE$99,1,0),""),AE60,"")</f>
        <v/>
      </c>
      <c r="AH60" s="203" t="s">
        <v>1127</v>
      </c>
      <c r="AI60" s="28" t="s">
        <v>1125</v>
      </c>
      <c r="AN60" s="219"/>
      <c r="AP60" s="23">
        <f>COUNTIFS(Leden!D:D,S60)</f>
        <v>0</v>
      </c>
      <c r="AR60" s="203" t="str">
        <f t="shared" si="2"/>
        <v/>
      </c>
      <c r="AS60" s="219" t="str">
        <f>SUBSTITUTE(IFERROR(VLOOKUP(LEFT(J60,1),AR61:AR$93,1,0),""),AR60,"")</f>
        <v/>
      </c>
      <c r="AU60" s="203" t="s">
        <v>1127</v>
      </c>
      <c r="AV60" s="28" t="s">
        <v>1125</v>
      </c>
      <c r="BA60" s="219"/>
      <c r="BC60" s="232" t="str">
        <f>IF(AND(C60="WK",COUNTIFS(C$11:C59,"BK",AE$11:AE59,AE60)&gt;0)=TRUE,AE60,"")</f>
        <v/>
      </c>
      <c r="BD60" s="232" t="str">
        <f>IF(AND(K60="WK",COUNTIFS(K$11:K59,"BK",AR$11:AR59,AR60)&gt;0)=TRUE,AR60,"")</f>
        <v/>
      </c>
    </row>
    <row r="61" spans="1:56" ht="12.75" customHeight="1">
      <c r="A61" s="23" t="str">
        <f>IFERROR(VLOOKUP(B61,Leden!AQ:AQ,1,0),"")</f>
        <v/>
      </c>
      <c r="B61" s="35" t="s">
        <v>322</v>
      </c>
      <c r="C61" s="36"/>
      <c r="D61" s="36"/>
      <c r="E61" s="36"/>
      <c r="F61" s="188"/>
      <c r="G61" s="191"/>
      <c r="I61" s="23" t="str">
        <f>IFERROR(VLOOKUP(J61,Leden!AR:AR,1,0),"")</f>
        <v/>
      </c>
      <c r="J61" s="35" t="s">
        <v>322</v>
      </c>
      <c r="K61" s="36"/>
      <c r="L61" s="36"/>
      <c r="M61" s="36"/>
      <c r="N61" s="188"/>
      <c r="O61" s="191"/>
      <c r="S61" s="204" t="s">
        <v>322</v>
      </c>
      <c r="V61" s="203" t="s">
        <v>1124</v>
      </c>
      <c r="W61" s="28" t="s">
        <v>1126</v>
      </c>
      <c r="X61" s="219"/>
      <c r="Z61" s="203">
        <v>8</v>
      </c>
      <c r="AA61" s="219">
        <f t="shared" si="3"/>
        <v>4</v>
      </c>
      <c r="AC61" s="23">
        <f>COUNTIFS(Leden!C:C,S61)</f>
        <v>0</v>
      </c>
      <c r="AE61" s="203" t="str">
        <f t="shared" si="1"/>
        <v/>
      </c>
      <c r="AF61" s="219" t="str">
        <f>SUBSTITUTE(IFERROR(VLOOKUP(LEFT(B61,1),AE62:AE$99,1,0),""),AE61,"")</f>
        <v/>
      </c>
      <c r="AH61" s="203" t="s">
        <v>1127</v>
      </c>
      <c r="AI61" s="28" t="s">
        <v>1125</v>
      </c>
      <c r="AN61" s="219"/>
      <c r="AP61" s="23">
        <f>COUNTIFS(Leden!D:D,S61)</f>
        <v>0</v>
      </c>
      <c r="AR61" s="203" t="str">
        <f t="shared" si="2"/>
        <v/>
      </c>
      <c r="AS61" s="219" t="str">
        <f>SUBSTITUTE(IFERROR(VLOOKUP(LEFT(J61,1),AR62:AR$93,1,0),""),AR61,"")</f>
        <v/>
      </c>
      <c r="AU61" s="203" t="s">
        <v>1127</v>
      </c>
      <c r="AV61" s="28" t="s">
        <v>1125</v>
      </c>
      <c r="BA61" s="219"/>
      <c r="BC61" s="232" t="str">
        <f>IF(AND(C61="WK",COUNTIFS(C$11:C60,"BK",AE$11:AE60,AE61)&gt;0)=TRUE,AE61,"")</f>
        <v/>
      </c>
      <c r="BD61" s="232" t="str">
        <f>IF(AND(K61="WK",COUNTIFS(K$11:K60,"BK",AR$11:AR60,AR61)&gt;0)=TRUE,AR61,"")</f>
        <v/>
      </c>
    </row>
    <row r="62" spans="1:56" ht="12.75" customHeight="1">
      <c r="A62" s="23" t="str">
        <f>IFERROR(VLOOKUP(B62,Leden!AQ:AQ,1,0),"")</f>
        <v>D1</v>
      </c>
      <c r="B62" s="38" t="s">
        <v>334</v>
      </c>
      <c r="C62" s="36" t="s">
        <v>1126</v>
      </c>
      <c r="D62" s="36" t="s">
        <v>1125</v>
      </c>
      <c r="E62" s="36">
        <v>8</v>
      </c>
      <c r="F62" s="188"/>
      <c r="G62" s="191" t="s">
        <v>1095</v>
      </c>
      <c r="I62" s="23" t="str">
        <f>IFERROR(VLOOKUP(J62,Leden!AR:AR,1,0),"")</f>
        <v>D1</v>
      </c>
      <c r="J62" s="38" t="s">
        <v>334</v>
      </c>
      <c r="K62" s="36" t="s">
        <v>1126</v>
      </c>
      <c r="L62" s="36" t="s">
        <v>1125</v>
      </c>
      <c r="M62" s="36">
        <v>8</v>
      </c>
      <c r="N62" s="188"/>
      <c r="O62" s="191" t="s">
        <v>1095</v>
      </c>
      <c r="S62" s="204" t="s">
        <v>334</v>
      </c>
      <c r="V62" s="203" t="s">
        <v>1124</v>
      </c>
      <c r="W62" s="28" t="s">
        <v>1126</v>
      </c>
      <c r="X62" s="219"/>
      <c r="Z62" s="203">
        <v>8</v>
      </c>
      <c r="AA62" s="219">
        <f t="shared" si="3"/>
        <v>4</v>
      </c>
      <c r="AC62" s="23">
        <f>COUNTIFS(Leden!C:C,S62)</f>
        <v>9</v>
      </c>
      <c r="AE62" s="203" t="str">
        <f t="shared" si="1"/>
        <v>D</v>
      </c>
      <c r="AF62" s="219" t="str">
        <f>SUBSTITUTE(IFERROR(VLOOKUP(LEFT(B62,1),AE63:AE$99,1,0),""),AE62,"")</f>
        <v/>
      </c>
      <c r="AH62" s="203" t="s">
        <v>1127</v>
      </c>
      <c r="AI62" s="28" t="s">
        <v>1125</v>
      </c>
      <c r="AN62" s="219"/>
      <c r="AP62" s="23">
        <f>COUNTIFS(Leden!D:D,S62)</f>
        <v>9</v>
      </c>
      <c r="AR62" s="203" t="str">
        <f t="shared" si="2"/>
        <v>D</v>
      </c>
      <c r="AS62" s="219" t="str">
        <f>SUBSTITUTE(IFERROR(VLOOKUP(LEFT(J62,1),AR63:AR$93,1,0),""),AR62,"")</f>
        <v/>
      </c>
      <c r="AU62" s="203" t="s">
        <v>1127</v>
      </c>
      <c r="AV62" s="28" t="s">
        <v>1125</v>
      </c>
      <c r="BA62" s="219"/>
      <c r="BC62" s="232" t="str">
        <f>IF(AND(C62="WK",COUNTIFS(C$11:C61,"BK",AE$11:AE61,AE62)&gt;0)=TRUE,AE62,"")</f>
        <v/>
      </c>
      <c r="BD62" s="232" t="str">
        <f>IF(AND(K62="WK",COUNTIFS(K$11:K61,"BK",AR$11:AR61,AR62)&gt;0)=TRUE,AR62,"")</f>
        <v/>
      </c>
    </row>
    <row r="63" spans="1:56" ht="12.75" customHeight="1">
      <c r="A63" s="23" t="str">
        <f>IFERROR(VLOOKUP(B63,Leden!AQ:AQ,1,0),"")</f>
        <v>D2</v>
      </c>
      <c r="B63" s="38" t="s">
        <v>338</v>
      </c>
      <c r="C63" s="36" t="s">
        <v>1126</v>
      </c>
      <c r="D63" s="36" t="s">
        <v>1125</v>
      </c>
      <c r="E63" s="36">
        <v>8</v>
      </c>
      <c r="F63" s="188"/>
      <c r="G63" s="191" t="s">
        <v>1095</v>
      </c>
      <c r="I63" s="23" t="str">
        <f>IFERROR(VLOOKUP(J63,Leden!AR:AR,1,0),"")</f>
        <v>D2</v>
      </c>
      <c r="J63" s="38" t="s">
        <v>338</v>
      </c>
      <c r="K63" s="36" t="s">
        <v>1126</v>
      </c>
      <c r="L63" s="36" t="s">
        <v>1125</v>
      </c>
      <c r="M63" s="36">
        <v>8</v>
      </c>
      <c r="N63" s="188"/>
      <c r="O63" s="191" t="s">
        <v>1095</v>
      </c>
      <c r="S63" s="204" t="s">
        <v>338</v>
      </c>
      <c r="V63" s="203" t="s">
        <v>1126</v>
      </c>
      <c r="X63" s="219"/>
      <c r="Z63" s="203">
        <v>8</v>
      </c>
      <c r="AA63" s="219">
        <f t="shared" si="3"/>
        <v>4</v>
      </c>
      <c r="AC63" s="23">
        <f>COUNTIFS(Leden!C:C,S63)</f>
        <v>9</v>
      </c>
      <c r="AE63" s="203" t="str">
        <f t="shared" si="1"/>
        <v>D</v>
      </c>
      <c r="AF63" s="219" t="str">
        <f>SUBSTITUTE(IFERROR(VLOOKUP(LEFT(B63,1),AE64:AE$99,1,0),""),AE63,"")</f>
        <v/>
      </c>
      <c r="AH63" s="203" t="s">
        <v>1127</v>
      </c>
      <c r="AI63" s="28" t="s">
        <v>1125</v>
      </c>
      <c r="AN63" s="219"/>
      <c r="AP63" s="23">
        <f>COUNTIFS(Leden!D:D,S63)</f>
        <v>9</v>
      </c>
      <c r="AR63" s="203" t="str">
        <f t="shared" si="2"/>
        <v>D</v>
      </c>
      <c r="AS63" s="219" t="str">
        <f>SUBSTITUTE(IFERROR(VLOOKUP(LEFT(J63,1),AR64:AR$93,1,0),""),AR63,"")</f>
        <v/>
      </c>
      <c r="AU63" s="203" t="s">
        <v>1127</v>
      </c>
      <c r="AV63" s="28" t="s">
        <v>1125</v>
      </c>
      <c r="BA63" s="219"/>
      <c r="BC63" s="232" t="str">
        <f>IF(AND(C63="WK",COUNTIFS(C$11:C62,"BK",AE$11:AE62,AE63)&gt;0)=TRUE,AE63,"")</f>
        <v/>
      </c>
      <c r="BD63" s="232" t="str">
        <f>IF(AND(K63="WK",COUNTIFS(K$11:K62,"BK",AR$11:AR62,AR63)&gt;0)=TRUE,AR63,"")</f>
        <v/>
      </c>
    </row>
    <row r="64" spans="1:56" ht="12.75" customHeight="1">
      <c r="A64" s="23" t="str">
        <f>IFERROR(VLOOKUP(B64,Leden!AQ:AQ,1,0),"")</f>
        <v>D3</v>
      </c>
      <c r="B64" s="38" t="s">
        <v>342</v>
      </c>
      <c r="C64" s="36" t="s">
        <v>1126</v>
      </c>
      <c r="D64" s="36" t="s">
        <v>1125</v>
      </c>
      <c r="E64" s="36">
        <v>8</v>
      </c>
      <c r="F64" s="188"/>
      <c r="G64" s="191" t="s">
        <v>1095</v>
      </c>
      <c r="I64" s="23" t="str">
        <f>IFERROR(VLOOKUP(J64,Leden!AR:AR,1,0),"")</f>
        <v>D3</v>
      </c>
      <c r="J64" s="38" t="s">
        <v>342</v>
      </c>
      <c r="K64" s="36" t="s">
        <v>1126</v>
      </c>
      <c r="L64" s="36" t="s">
        <v>1125</v>
      </c>
      <c r="M64" s="36">
        <v>8</v>
      </c>
      <c r="N64" s="188"/>
      <c r="O64" s="191" t="s">
        <v>1095</v>
      </c>
      <c r="S64" s="204" t="s">
        <v>342</v>
      </c>
      <c r="V64" s="203" t="s">
        <v>1126</v>
      </c>
      <c r="X64" s="219"/>
      <c r="Z64" s="203">
        <v>8</v>
      </c>
      <c r="AA64" s="219">
        <f t="shared" si="3"/>
        <v>4</v>
      </c>
      <c r="AC64" s="23">
        <f>COUNTIFS(Leden!C:C,S64)</f>
        <v>10</v>
      </c>
      <c r="AE64" s="203" t="str">
        <f t="shared" si="1"/>
        <v>D</v>
      </c>
      <c r="AF64" s="219" t="str">
        <f>SUBSTITUTE(IFERROR(VLOOKUP(LEFT(B64,1),AE65:AE$99,1,0),""),AE64,"")</f>
        <v/>
      </c>
      <c r="AH64" s="203" t="s">
        <v>1127</v>
      </c>
      <c r="AI64" s="28" t="s">
        <v>1125</v>
      </c>
      <c r="AN64" s="219"/>
      <c r="AP64" s="23">
        <f>COUNTIFS(Leden!D:D,S64)</f>
        <v>10</v>
      </c>
      <c r="AR64" s="203" t="str">
        <f t="shared" si="2"/>
        <v>D</v>
      </c>
      <c r="AS64" s="219" t="str">
        <f>SUBSTITUTE(IFERROR(VLOOKUP(LEFT(J64,1),AR65:AR$93,1,0),""),AR64,"")</f>
        <v/>
      </c>
      <c r="AU64" s="203" t="s">
        <v>1127</v>
      </c>
      <c r="AV64" s="28" t="s">
        <v>1125</v>
      </c>
      <c r="BA64" s="219"/>
      <c r="BC64" s="232" t="str">
        <f>IF(AND(C64="WK",COUNTIFS(C$11:C63,"BK",AE$11:AE63,AE64)&gt;0)=TRUE,AE64,"")</f>
        <v/>
      </c>
      <c r="BD64" s="232" t="str">
        <f>IF(AND(K64="WK",COUNTIFS(K$11:K63,"BK",AR$11:AR63,AR64)&gt;0)=TRUE,AR64,"")</f>
        <v/>
      </c>
    </row>
    <row r="65" spans="1:56" ht="12.75" customHeight="1">
      <c r="A65" s="23" t="str">
        <f>IFERROR(VLOOKUP(B65,Leden!AQ:AQ,1,0),"")</f>
        <v>D4</v>
      </c>
      <c r="B65" s="38" t="s">
        <v>346</v>
      </c>
      <c r="C65" s="36" t="s">
        <v>1126</v>
      </c>
      <c r="D65" s="36" t="s">
        <v>1125</v>
      </c>
      <c r="E65" s="36">
        <v>8</v>
      </c>
      <c r="F65" s="188"/>
      <c r="G65" s="191" t="s">
        <v>1095</v>
      </c>
      <c r="I65" s="23" t="str">
        <f>IFERROR(VLOOKUP(J65,Leden!AR:AR,1,0),"")</f>
        <v>D4</v>
      </c>
      <c r="J65" s="38" t="s">
        <v>346</v>
      </c>
      <c r="K65" s="36" t="s">
        <v>1126</v>
      </c>
      <c r="L65" s="36" t="s">
        <v>1125</v>
      </c>
      <c r="M65" s="36">
        <v>8</v>
      </c>
      <c r="N65" s="188"/>
      <c r="O65" s="191" t="s">
        <v>1095</v>
      </c>
      <c r="S65" s="204" t="s">
        <v>346</v>
      </c>
      <c r="V65" s="203" t="s">
        <v>1126</v>
      </c>
      <c r="X65" s="219"/>
      <c r="Z65" s="203">
        <v>8</v>
      </c>
      <c r="AA65" s="219">
        <f t="shared" si="3"/>
        <v>4</v>
      </c>
      <c r="AC65" s="23">
        <f>COUNTIFS(Leden!C:C,S65)</f>
        <v>11</v>
      </c>
      <c r="AE65" s="203" t="str">
        <f t="shared" si="1"/>
        <v>D</v>
      </c>
      <c r="AF65" s="219" t="str">
        <f>SUBSTITUTE(IFERROR(VLOOKUP(LEFT(B65,1),AE66:AE$99,1,0),""),AE65,"")</f>
        <v/>
      </c>
      <c r="AH65" s="203" t="s">
        <v>1127</v>
      </c>
      <c r="AI65" s="28" t="s">
        <v>1125</v>
      </c>
      <c r="AN65" s="219"/>
      <c r="AP65" s="23">
        <f>COUNTIFS(Leden!D:D,S65)</f>
        <v>11</v>
      </c>
      <c r="AR65" s="203" t="str">
        <f t="shared" si="2"/>
        <v>D</v>
      </c>
      <c r="AS65" s="219" t="str">
        <f>SUBSTITUTE(IFERROR(VLOOKUP(LEFT(J65,1),AR66:AR$93,1,0),""),AR65,"")</f>
        <v/>
      </c>
      <c r="AU65" s="203" t="s">
        <v>1127</v>
      </c>
      <c r="AV65" s="28" t="s">
        <v>1125</v>
      </c>
      <c r="BA65" s="219"/>
      <c r="BC65" s="232" t="str">
        <f>IF(AND(C65="WK",COUNTIFS(C$11:C64,"BK",AE$11:AE64,AE65)&gt;0)=TRUE,AE65,"")</f>
        <v/>
      </c>
      <c r="BD65" s="232" t="str">
        <f>IF(AND(K65="WK",COUNTIFS(K$11:K64,"BK",AR$11:AR64,AR65)&gt;0)=TRUE,AR65,"")</f>
        <v/>
      </c>
    </row>
    <row r="66" spans="1:56" ht="12.75" customHeight="1">
      <c r="A66" s="23" t="str">
        <f>IFERROR(VLOOKUP(B66,Leden!AQ:AQ,1,0),"")</f>
        <v/>
      </c>
      <c r="B66" s="38" t="s">
        <v>350</v>
      </c>
      <c r="C66" s="36"/>
      <c r="D66" s="36"/>
      <c r="E66" s="36"/>
      <c r="F66" s="188"/>
      <c r="G66" s="191"/>
      <c r="I66" s="23" t="str">
        <f>IFERROR(VLOOKUP(J66,Leden!AR:AR,1,0),"")</f>
        <v/>
      </c>
      <c r="J66" s="38" t="s">
        <v>350</v>
      </c>
      <c r="K66" s="36"/>
      <c r="L66" s="36"/>
      <c r="M66" s="36"/>
      <c r="N66" s="188"/>
      <c r="O66" s="191"/>
      <c r="S66" s="204" t="s">
        <v>350</v>
      </c>
      <c r="V66" s="203" t="s">
        <v>1126</v>
      </c>
      <c r="X66" s="219"/>
      <c r="Z66" s="203">
        <v>8</v>
      </c>
      <c r="AA66" s="219">
        <f t="shared" si="3"/>
        <v>4</v>
      </c>
      <c r="AC66" s="23">
        <f>COUNTIFS(Leden!C:C,S66)</f>
        <v>0</v>
      </c>
      <c r="AE66" s="203" t="str">
        <f t="shared" si="1"/>
        <v/>
      </c>
      <c r="AF66" s="219" t="str">
        <f>SUBSTITUTE(IFERROR(VLOOKUP(LEFT(B66,1),AE67:AE$99,1,0),""),AE66,"")</f>
        <v/>
      </c>
      <c r="AH66" s="203" t="s">
        <v>1127</v>
      </c>
      <c r="AI66" s="28" t="s">
        <v>1125</v>
      </c>
      <c r="AN66" s="219"/>
      <c r="AP66" s="23">
        <f>COUNTIFS(Leden!D:D,S66)</f>
        <v>0</v>
      </c>
      <c r="AR66" s="203" t="str">
        <f t="shared" si="2"/>
        <v/>
      </c>
      <c r="AS66" s="219" t="str">
        <f>SUBSTITUTE(IFERROR(VLOOKUP(LEFT(J66,1),AR67:AR$93,1,0),""),AR66,"")</f>
        <v/>
      </c>
      <c r="AU66" s="203" t="s">
        <v>1127</v>
      </c>
      <c r="AV66" s="28" t="s">
        <v>1125</v>
      </c>
      <c r="BA66" s="219"/>
      <c r="BC66" s="232" t="str">
        <f>IF(AND(C66="WK",COUNTIFS(C$11:C65,"BK",AE$11:AE65,AE66)&gt;0)=TRUE,AE66,"")</f>
        <v/>
      </c>
      <c r="BD66" s="232" t="str">
        <f>IF(AND(K66="WK",COUNTIFS(K$11:K65,"BK",AR$11:AR65,AR66)&gt;0)=TRUE,AR66,"")</f>
        <v/>
      </c>
    </row>
    <row r="67" spans="1:56" ht="12.75" customHeight="1">
      <c r="A67" s="23" t="str">
        <f>IFERROR(VLOOKUP(B67,Leden!AQ:AQ,1,0),"")</f>
        <v/>
      </c>
      <c r="B67" s="38" t="s">
        <v>354</v>
      </c>
      <c r="C67" s="36"/>
      <c r="D67" s="36"/>
      <c r="E67" s="36"/>
      <c r="F67" s="188"/>
      <c r="G67" s="191"/>
      <c r="I67" s="23" t="str">
        <f>IFERROR(VLOOKUP(J67,Leden!AR:AR,1,0),"")</f>
        <v/>
      </c>
      <c r="J67" s="38" t="s">
        <v>354</v>
      </c>
      <c r="K67" s="36"/>
      <c r="L67" s="36"/>
      <c r="M67" s="36"/>
      <c r="N67" s="188"/>
      <c r="O67" s="191"/>
      <c r="S67" s="204" t="s">
        <v>354</v>
      </c>
      <c r="V67" s="203" t="s">
        <v>1126</v>
      </c>
      <c r="X67" s="219"/>
      <c r="Z67" s="203">
        <v>8</v>
      </c>
      <c r="AA67" s="219">
        <f t="shared" si="3"/>
        <v>4</v>
      </c>
      <c r="AC67" s="23">
        <f>COUNTIFS(Leden!C:C,S67)</f>
        <v>0</v>
      </c>
      <c r="AE67" s="203" t="str">
        <f t="shared" si="1"/>
        <v/>
      </c>
      <c r="AF67" s="219" t="str">
        <f>SUBSTITUTE(IFERROR(VLOOKUP(LEFT(B67,1),AE68:AE$99,1,0),""),AE67,"")</f>
        <v/>
      </c>
      <c r="AH67" s="203" t="s">
        <v>1127</v>
      </c>
      <c r="AI67" s="28" t="s">
        <v>1125</v>
      </c>
      <c r="AN67" s="219"/>
      <c r="AP67" s="23">
        <f>COUNTIFS(Leden!D:D,S67)</f>
        <v>0</v>
      </c>
      <c r="AR67" s="203" t="str">
        <f t="shared" si="2"/>
        <v/>
      </c>
      <c r="AS67" s="219" t="str">
        <f>SUBSTITUTE(IFERROR(VLOOKUP(LEFT(J67,1),AR68:AR$93,1,0),""),AR67,"")</f>
        <v/>
      </c>
      <c r="AU67" s="203" t="s">
        <v>1127</v>
      </c>
      <c r="AV67" s="28" t="s">
        <v>1125</v>
      </c>
      <c r="BA67" s="219"/>
      <c r="BC67" s="232" t="str">
        <f>IF(AND(C67="WK",COUNTIFS(C$11:C66,"BK",AE$11:AE66,AE67)&gt;0)=TRUE,AE67,"")</f>
        <v/>
      </c>
      <c r="BD67" s="232" t="str">
        <f>IF(AND(K67="WK",COUNTIFS(K$11:K66,"BK",AR$11:AR66,AR67)&gt;0)=TRUE,AR67,"")</f>
        <v/>
      </c>
    </row>
    <row r="68" spans="1:56" ht="12.75" customHeight="1">
      <c r="A68" s="23" t="str">
        <f>IFERROR(VLOOKUP(B68,Leden!AQ:AQ,1,0),"")</f>
        <v/>
      </c>
      <c r="B68" s="38" t="s">
        <v>358</v>
      </c>
      <c r="C68" s="36"/>
      <c r="D68" s="36"/>
      <c r="E68" s="36"/>
      <c r="F68" s="188"/>
      <c r="G68" s="191"/>
      <c r="I68" s="23" t="str">
        <f>IFERROR(VLOOKUP(J68,Leden!AR:AR,1,0),"")</f>
        <v/>
      </c>
      <c r="J68" s="38" t="s">
        <v>358</v>
      </c>
      <c r="K68" s="36"/>
      <c r="L68" s="36"/>
      <c r="M68" s="36"/>
      <c r="N68" s="188"/>
      <c r="O68" s="191"/>
      <c r="S68" s="204" t="s">
        <v>358</v>
      </c>
      <c r="V68" s="203" t="s">
        <v>1126</v>
      </c>
      <c r="X68" s="219"/>
      <c r="Z68" s="203">
        <v>8</v>
      </c>
      <c r="AA68" s="219">
        <f t="shared" si="3"/>
        <v>4</v>
      </c>
      <c r="AC68" s="23">
        <f>COUNTIFS(Leden!C:C,S68)</f>
        <v>0</v>
      </c>
      <c r="AE68" s="203" t="str">
        <f t="shared" si="1"/>
        <v/>
      </c>
      <c r="AF68" s="219" t="str">
        <f>SUBSTITUTE(IFERROR(VLOOKUP(LEFT(B68,1),AE69:AE$99,1,0),""),AE68,"")</f>
        <v/>
      </c>
      <c r="AH68" s="203" t="s">
        <v>1127</v>
      </c>
      <c r="AI68" s="28" t="s">
        <v>1125</v>
      </c>
      <c r="AN68" s="219"/>
      <c r="AP68" s="23">
        <f>COUNTIFS(Leden!D:D,S68)</f>
        <v>0</v>
      </c>
      <c r="AR68" s="203" t="str">
        <f t="shared" si="2"/>
        <v/>
      </c>
      <c r="AS68" s="219" t="str">
        <f>SUBSTITUTE(IFERROR(VLOOKUP(LEFT(J68,1),AR69:AR$93,1,0),""),AR68,"")</f>
        <v/>
      </c>
      <c r="AU68" s="203" t="s">
        <v>1127</v>
      </c>
      <c r="AV68" s="28" t="s">
        <v>1125</v>
      </c>
      <c r="BA68" s="219"/>
      <c r="BC68" s="232" t="str">
        <f>IF(AND(C68="WK",COUNTIFS(C$11:C67,"BK",AE$11:AE67,AE68)&gt;0)=TRUE,AE68,"")</f>
        <v/>
      </c>
      <c r="BD68" s="232" t="str">
        <f>IF(AND(K68="WK",COUNTIFS(K$11:K67,"BK",AR$11:AR67,AR68)&gt;0)=TRUE,AR68,"")</f>
        <v/>
      </c>
    </row>
    <row r="69" spans="1:56" ht="12.75" customHeight="1">
      <c r="A69" s="23" t="str">
        <f>IFERROR(VLOOKUP(B69,Leden!AQ:AQ,1,0),"")</f>
        <v/>
      </c>
      <c r="B69" s="38" t="s">
        <v>362</v>
      </c>
      <c r="C69" s="36"/>
      <c r="D69" s="36"/>
      <c r="E69" s="36"/>
      <c r="F69" s="188"/>
      <c r="G69" s="191"/>
      <c r="I69" s="23" t="str">
        <f>IFERROR(VLOOKUP(J69,Leden!AR:AR,1,0),"")</f>
        <v/>
      </c>
      <c r="J69" s="38" t="s">
        <v>362</v>
      </c>
      <c r="K69" s="36"/>
      <c r="L69" s="36"/>
      <c r="M69" s="36"/>
      <c r="N69" s="188"/>
      <c r="O69" s="191"/>
      <c r="S69" s="204" t="s">
        <v>362</v>
      </c>
      <c r="V69" s="203" t="s">
        <v>1126</v>
      </c>
      <c r="X69" s="219"/>
      <c r="Z69" s="203">
        <v>8</v>
      </c>
      <c r="AA69" s="219">
        <f t="shared" si="3"/>
        <v>4</v>
      </c>
      <c r="AC69" s="23">
        <f>COUNTIFS(Leden!C:C,S69)</f>
        <v>0</v>
      </c>
      <c r="AE69" s="203" t="str">
        <f t="shared" si="1"/>
        <v/>
      </c>
      <c r="AF69" s="219" t="str">
        <f>SUBSTITUTE(IFERROR(VLOOKUP(LEFT(B69,1),AE70:AE$99,1,0),""),AE69,"")</f>
        <v/>
      </c>
      <c r="AH69" s="203" t="s">
        <v>1127</v>
      </c>
      <c r="AI69" s="28" t="s">
        <v>1125</v>
      </c>
      <c r="AN69" s="219"/>
      <c r="AP69" s="23">
        <f>COUNTIFS(Leden!D:D,S69)</f>
        <v>0</v>
      </c>
      <c r="AR69" s="203" t="str">
        <f t="shared" si="2"/>
        <v/>
      </c>
      <c r="AS69" s="219" t="str">
        <f>SUBSTITUTE(IFERROR(VLOOKUP(LEFT(J69,1),AR70:AR$93,1,0),""),AR69,"")</f>
        <v/>
      </c>
      <c r="AU69" s="203" t="s">
        <v>1127</v>
      </c>
      <c r="AV69" s="28" t="s">
        <v>1125</v>
      </c>
      <c r="BA69" s="219"/>
      <c r="BC69" s="232" t="str">
        <f>IF(AND(C69="WK",COUNTIFS(C$11:C68,"BK",AE$11:AE68,AE69)&gt;0)=TRUE,AE69,"")</f>
        <v/>
      </c>
      <c r="BD69" s="232" t="str">
        <f>IF(AND(K69="WK",COUNTIFS(K$11:K68,"BK",AR$11:AR68,AR69)&gt;0)=TRUE,AR69,"")</f>
        <v/>
      </c>
    </row>
    <row r="70" spans="1:56" ht="12.75" customHeight="1">
      <c r="A70" s="23" t="str">
        <f>IFERROR(VLOOKUP(B70,Leden!AQ:AQ,1,0),"")</f>
        <v/>
      </c>
      <c r="B70" s="38" t="s">
        <v>365</v>
      </c>
      <c r="C70" s="36"/>
      <c r="D70" s="36"/>
      <c r="E70" s="36"/>
      <c r="F70" s="188"/>
      <c r="G70" s="191"/>
      <c r="I70" s="23" t="str">
        <f>IFERROR(VLOOKUP(J70,Leden!AR:AR,1,0),"")</f>
        <v/>
      </c>
      <c r="J70" s="38" t="s">
        <v>365</v>
      </c>
      <c r="K70" s="36"/>
      <c r="L70" s="36"/>
      <c r="M70" s="36"/>
      <c r="N70" s="188"/>
      <c r="O70" s="191"/>
      <c r="S70" s="204" t="s">
        <v>365</v>
      </c>
      <c r="V70" s="203" t="s">
        <v>1126</v>
      </c>
      <c r="X70" s="219"/>
      <c r="Z70" s="203">
        <v>8</v>
      </c>
      <c r="AA70" s="219">
        <f t="shared" si="3"/>
        <v>4</v>
      </c>
      <c r="AC70" s="23">
        <f>COUNTIFS(Leden!C:C,S70)</f>
        <v>0</v>
      </c>
      <c r="AE70" s="203" t="str">
        <f t="shared" si="1"/>
        <v/>
      </c>
      <c r="AF70" s="219" t="str">
        <f>SUBSTITUTE(IFERROR(VLOOKUP(LEFT(B70,1),AE71:AE$99,1,0),""),AE70,"")</f>
        <v/>
      </c>
      <c r="AH70" s="203" t="s">
        <v>1127</v>
      </c>
      <c r="AI70" s="28" t="s">
        <v>1125</v>
      </c>
      <c r="AN70" s="219"/>
      <c r="AP70" s="23">
        <f>COUNTIFS(Leden!D:D,S70)</f>
        <v>0</v>
      </c>
      <c r="AR70" s="203" t="str">
        <f t="shared" si="2"/>
        <v/>
      </c>
      <c r="AS70" s="219" t="str">
        <f>SUBSTITUTE(IFERROR(VLOOKUP(LEFT(J70,1),AR71:AR$93,1,0),""),AR70,"")</f>
        <v/>
      </c>
      <c r="AU70" s="203" t="s">
        <v>1127</v>
      </c>
      <c r="AV70" s="28" t="s">
        <v>1125</v>
      </c>
      <c r="BA70" s="219"/>
      <c r="BC70" s="232" t="str">
        <f>IF(AND(C70="WK",COUNTIFS(C$11:C69,"BK",AE$11:AE69,AE70)&gt;0)=TRUE,AE70,"")</f>
        <v/>
      </c>
      <c r="BD70" s="232" t="str">
        <f>IF(AND(K70="WK",COUNTIFS(K$11:K69,"BK",AR$11:AR69,AR70)&gt;0)=TRUE,AR70,"")</f>
        <v/>
      </c>
    </row>
    <row r="71" spans="1:56" ht="12.75" customHeight="1">
      <c r="A71" s="23" t="str">
        <f>IFERROR(VLOOKUP(B71,Leden!AQ:AQ,1,0),"")</f>
        <v/>
      </c>
      <c r="B71" s="38" t="s">
        <v>369</v>
      </c>
      <c r="C71" s="36"/>
      <c r="D71" s="36"/>
      <c r="E71" s="36"/>
      <c r="F71" s="188"/>
      <c r="G71" s="191"/>
      <c r="I71" s="23" t="str">
        <f>IFERROR(VLOOKUP(J71,Leden!AR:AR,1,0),"")</f>
        <v/>
      </c>
      <c r="J71" s="38" t="s">
        <v>369</v>
      </c>
      <c r="K71" s="36"/>
      <c r="L71" s="36"/>
      <c r="M71" s="36"/>
      <c r="N71" s="188"/>
      <c r="O71" s="191"/>
      <c r="S71" s="204" t="s">
        <v>369</v>
      </c>
      <c r="V71" s="203" t="s">
        <v>1126</v>
      </c>
      <c r="X71" s="219"/>
      <c r="Z71" s="203">
        <v>8</v>
      </c>
      <c r="AA71" s="219">
        <f t="shared" si="3"/>
        <v>4</v>
      </c>
      <c r="AC71" s="23">
        <f>COUNTIFS(Leden!C:C,S71)</f>
        <v>0</v>
      </c>
      <c r="AE71" s="203" t="str">
        <f t="shared" si="1"/>
        <v/>
      </c>
      <c r="AF71" s="219" t="str">
        <f>SUBSTITUTE(IFERROR(VLOOKUP(LEFT(B71,1),AE72:AE$99,1,0),""),AE71,"")</f>
        <v/>
      </c>
      <c r="AH71" s="203" t="s">
        <v>1127</v>
      </c>
      <c r="AI71" s="28" t="s">
        <v>1125</v>
      </c>
      <c r="AN71" s="219"/>
      <c r="AP71" s="23">
        <f>COUNTIFS(Leden!D:D,S71)</f>
        <v>0</v>
      </c>
      <c r="AR71" s="203" t="str">
        <f t="shared" si="2"/>
        <v/>
      </c>
      <c r="AS71" s="219" t="str">
        <f>SUBSTITUTE(IFERROR(VLOOKUP(LEFT(J71,1),AR72:AR$93,1,0),""),AR71,"")</f>
        <v/>
      </c>
      <c r="AU71" s="203" t="s">
        <v>1127</v>
      </c>
      <c r="AV71" s="28" t="s">
        <v>1125</v>
      </c>
      <c r="BA71" s="219"/>
      <c r="BC71" s="232" t="str">
        <f>IF(AND(C71="WK",COUNTIFS(C$11:C70,"BK",AE$11:AE70,AE71)&gt;0)=TRUE,AE71,"")</f>
        <v/>
      </c>
      <c r="BD71" s="232" t="str">
        <f>IF(AND(K71="WK",COUNTIFS(K$11:K70,"BK",AR$11:AR70,AR71)&gt;0)=TRUE,AR71,"")</f>
        <v/>
      </c>
    </row>
    <row r="72" spans="1:56" ht="12.75" customHeight="1">
      <c r="A72" s="23" t="str">
        <f>IFERROR(VLOOKUP(B72,Leden!AQ:AQ,1,0),"")</f>
        <v>E1</v>
      </c>
      <c r="B72" s="38" t="s">
        <v>381</v>
      </c>
      <c r="C72" s="36" t="s">
        <v>1126</v>
      </c>
      <c r="D72" s="36" t="s">
        <v>1125</v>
      </c>
      <c r="E72" s="36">
        <v>4</v>
      </c>
      <c r="F72" s="188"/>
      <c r="G72" s="191" t="s">
        <v>1095</v>
      </c>
      <c r="I72" s="23" t="str">
        <f>IFERROR(VLOOKUP(J72,Leden!AR:AR,1,0),"")</f>
        <v>E1</v>
      </c>
      <c r="J72" s="38" t="s">
        <v>381</v>
      </c>
      <c r="K72" s="36" t="s">
        <v>1126</v>
      </c>
      <c r="L72" s="36" t="s">
        <v>1125</v>
      </c>
      <c r="M72" s="36">
        <v>4</v>
      </c>
      <c r="N72" s="188"/>
      <c r="O72" s="191" t="s">
        <v>1095</v>
      </c>
      <c r="S72" s="204" t="s">
        <v>381</v>
      </c>
      <c r="V72" s="203" t="s">
        <v>1126</v>
      </c>
      <c r="X72" s="219"/>
      <c r="Z72" s="203">
        <v>4</v>
      </c>
      <c r="AA72" s="219"/>
      <c r="AC72" s="23">
        <f>COUNTIFS(Leden!C:C,S72)</f>
        <v>6</v>
      </c>
      <c r="AE72" s="203" t="str">
        <f t="shared" si="1"/>
        <v>E</v>
      </c>
      <c r="AF72" s="219" t="str">
        <f>SUBSTITUTE(IFERROR(VLOOKUP(LEFT(B72,1),AE73:AE$99,1,0),""),AE72,"")</f>
        <v/>
      </c>
      <c r="AH72" s="203" t="s">
        <v>1127</v>
      </c>
      <c r="AI72" s="28" t="s">
        <v>1125</v>
      </c>
      <c r="AN72" s="219"/>
      <c r="AP72" s="23">
        <f>COUNTIFS(Leden!D:D,S72)</f>
        <v>6</v>
      </c>
      <c r="AR72" s="203" t="str">
        <f t="shared" si="2"/>
        <v>E</v>
      </c>
      <c r="AS72" s="219" t="str">
        <f>SUBSTITUTE(IFERROR(VLOOKUP(LEFT(J72,1),AR73:AR$93,1,0),""),AR72,"")</f>
        <v/>
      </c>
      <c r="AU72" s="203" t="s">
        <v>1127</v>
      </c>
      <c r="AV72" s="28" t="s">
        <v>1125</v>
      </c>
      <c r="BA72" s="219"/>
      <c r="BC72" s="232" t="str">
        <f>IF(AND(C72="WK",COUNTIFS(C$11:C71,"BK",AE$11:AE71,AE72)&gt;0)=TRUE,AE72,"")</f>
        <v/>
      </c>
      <c r="BD72" s="232" t="str">
        <f>IF(AND(K72="WK",COUNTIFS(K$11:K71,"BK",AR$11:AR71,AR72)&gt;0)=TRUE,AR72,"")</f>
        <v/>
      </c>
    </row>
    <row r="73" spans="1:56" ht="12.75" customHeight="1">
      <c r="A73" s="23" t="str">
        <f>IFERROR(VLOOKUP(B73,Leden!AQ:AQ,1,0),"")</f>
        <v>E2</v>
      </c>
      <c r="B73" s="38" t="s">
        <v>385</v>
      </c>
      <c r="C73" s="36" t="s">
        <v>1126</v>
      </c>
      <c r="D73" s="36" t="s">
        <v>1125</v>
      </c>
      <c r="E73" s="36">
        <v>4</v>
      </c>
      <c r="F73" s="188"/>
      <c r="G73" s="191" t="s">
        <v>1095</v>
      </c>
      <c r="I73" s="23" t="str">
        <f>IFERROR(VLOOKUP(J73,Leden!AR:AR,1,0),"")</f>
        <v>E2</v>
      </c>
      <c r="J73" s="38" t="s">
        <v>385</v>
      </c>
      <c r="K73" s="36" t="s">
        <v>1126</v>
      </c>
      <c r="L73" s="36" t="s">
        <v>1125</v>
      </c>
      <c r="M73" s="36">
        <v>4</v>
      </c>
      <c r="N73" s="188"/>
      <c r="O73" s="191" t="s">
        <v>1095</v>
      </c>
      <c r="S73" s="204" t="s">
        <v>385</v>
      </c>
      <c r="V73" s="203" t="s">
        <v>1126</v>
      </c>
      <c r="X73" s="219"/>
      <c r="Z73" s="203">
        <v>4</v>
      </c>
      <c r="AA73" s="219"/>
      <c r="AC73" s="23">
        <f>COUNTIFS(Leden!C:C,S73)</f>
        <v>6</v>
      </c>
      <c r="AE73" s="203" t="str">
        <f t="shared" si="1"/>
        <v>E</v>
      </c>
      <c r="AF73" s="219" t="str">
        <f>SUBSTITUTE(IFERROR(VLOOKUP(LEFT(B73,1),AE74:AE$99,1,0),""),AE73,"")</f>
        <v/>
      </c>
      <c r="AH73" s="203" t="s">
        <v>1127</v>
      </c>
      <c r="AI73" s="28" t="s">
        <v>1125</v>
      </c>
      <c r="AN73" s="219"/>
      <c r="AP73" s="23">
        <f>COUNTIFS(Leden!D:D,S73)</f>
        <v>6</v>
      </c>
      <c r="AR73" s="203" t="str">
        <f t="shared" si="2"/>
        <v>E</v>
      </c>
      <c r="AS73" s="219" t="str">
        <f>SUBSTITUTE(IFERROR(VLOOKUP(LEFT(J73,1),AR74:AR$93,1,0),""),AR73,"")</f>
        <v/>
      </c>
      <c r="AU73" s="203" t="s">
        <v>1127</v>
      </c>
      <c r="AV73" s="28" t="s">
        <v>1125</v>
      </c>
      <c r="BA73" s="219"/>
      <c r="BC73" s="232" t="str">
        <f>IF(AND(C73="WK",COUNTIFS(C$11:C72,"BK",AE$11:AE72,AE73)&gt;0)=TRUE,AE73,"")</f>
        <v/>
      </c>
      <c r="BD73" s="232" t="str">
        <f>IF(AND(K73="WK",COUNTIFS(K$11:K72,"BK",AR$11:AR72,AR73)&gt;0)=TRUE,AR73,"")</f>
        <v/>
      </c>
    </row>
    <row r="74" spans="1:56" ht="12.75" customHeight="1">
      <c r="A74" s="23" t="str">
        <f>IFERROR(VLOOKUP(B74,Leden!AQ:AQ,1,0),"")</f>
        <v>E3</v>
      </c>
      <c r="B74" s="38" t="s">
        <v>389</v>
      </c>
      <c r="C74" s="36" t="s">
        <v>1126</v>
      </c>
      <c r="D74" s="36" t="s">
        <v>1125</v>
      </c>
      <c r="E74" s="36">
        <v>4</v>
      </c>
      <c r="F74" s="188"/>
      <c r="G74" s="191" t="s">
        <v>1095</v>
      </c>
      <c r="I74" s="23" t="str">
        <f>IFERROR(VLOOKUP(J74,Leden!AR:AR,1,0),"")</f>
        <v>E3</v>
      </c>
      <c r="J74" s="38" t="s">
        <v>389</v>
      </c>
      <c r="K74" s="36" t="s">
        <v>1126</v>
      </c>
      <c r="L74" s="36" t="s">
        <v>1125</v>
      </c>
      <c r="M74" s="36">
        <v>4</v>
      </c>
      <c r="N74" s="188"/>
      <c r="O74" s="191" t="s">
        <v>1095</v>
      </c>
      <c r="S74" s="204" t="s">
        <v>389</v>
      </c>
      <c r="V74" s="203" t="s">
        <v>1126</v>
      </c>
      <c r="X74" s="219"/>
      <c r="Z74" s="203">
        <v>4</v>
      </c>
      <c r="AA74" s="219"/>
      <c r="AC74" s="23">
        <f>COUNTIFS(Leden!C:C,S74)</f>
        <v>6</v>
      </c>
      <c r="AE74" s="203" t="str">
        <f t="shared" si="1"/>
        <v>E</v>
      </c>
      <c r="AF74" s="219" t="str">
        <f>SUBSTITUTE(IFERROR(VLOOKUP(LEFT(B74,1),AE75:AE$99,1,0),""),AE74,"")</f>
        <v/>
      </c>
      <c r="AH74" s="203" t="s">
        <v>1127</v>
      </c>
      <c r="AI74" s="28" t="s">
        <v>1125</v>
      </c>
      <c r="AN74" s="219"/>
      <c r="AP74" s="23">
        <f>COUNTIFS(Leden!D:D,S74)</f>
        <v>6</v>
      </c>
      <c r="AR74" s="203" t="str">
        <f t="shared" si="2"/>
        <v>E</v>
      </c>
      <c r="AS74" s="219" t="str">
        <f>SUBSTITUTE(IFERROR(VLOOKUP(LEFT(J74,1),AR75:AR$93,1,0),""),AR74,"")</f>
        <v/>
      </c>
      <c r="AU74" s="203" t="s">
        <v>1127</v>
      </c>
      <c r="AV74" s="28" t="s">
        <v>1125</v>
      </c>
      <c r="BA74" s="219"/>
      <c r="BC74" s="232" t="str">
        <f>IF(AND(C74="WK",COUNTIFS(C$11:C73,"BK",AE$11:AE73,AE74)&gt;0)=TRUE,AE74,"")</f>
        <v/>
      </c>
      <c r="BD74" s="232" t="str">
        <f>IF(AND(K74="WK",COUNTIFS(K$11:K73,"BK",AR$11:AR73,AR74)&gt;0)=TRUE,AR74,"")</f>
        <v/>
      </c>
    </row>
    <row r="75" spans="1:56" ht="12.75" customHeight="1">
      <c r="A75" s="23" t="str">
        <f>IFERROR(VLOOKUP(B75,Leden!AQ:AQ,1,0),"")</f>
        <v>E4</v>
      </c>
      <c r="B75" s="38" t="s">
        <v>393</v>
      </c>
      <c r="C75" s="36" t="s">
        <v>1126</v>
      </c>
      <c r="D75" s="36" t="s">
        <v>1125</v>
      </c>
      <c r="E75" s="36">
        <v>4</v>
      </c>
      <c r="F75" s="188"/>
      <c r="G75" s="191" t="s">
        <v>1095</v>
      </c>
      <c r="I75" s="23" t="str">
        <f>IFERROR(VLOOKUP(J75,Leden!AR:AR,1,0),"")</f>
        <v>E4</v>
      </c>
      <c r="J75" s="38" t="s">
        <v>393</v>
      </c>
      <c r="K75" s="36" t="s">
        <v>1126</v>
      </c>
      <c r="L75" s="36" t="s">
        <v>1125</v>
      </c>
      <c r="M75" s="36">
        <v>4</v>
      </c>
      <c r="N75" s="188"/>
      <c r="O75" s="191" t="s">
        <v>1095</v>
      </c>
      <c r="S75" s="204" t="s">
        <v>393</v>
      </c>
      <c r="V75" s="203" t="s">
        <v>1126</v>
      </c>
      <c r="X75" s="219"/>
      <c r="Z75" s="203">
        <v>4</v>
      </c>
      <c r="AA75" s="219"/>
      <c r="AC75" s="23">
        <f>COUNTIFS(Leden!C:C,S75)</f>
        <v>6</v>
      </c>
      <c r="AE75" s="203" t="str">
        <f t="shared" si="1"/>
        <v>E</v>
      </c>
      <c r="AF75" s="219" t="str">
        <f>SUBSTITUTE(IFERROR(VLOOKUP(LEFT(B75,1),AE76:AE$99,1,0),""),AE75,"")</f>
        <v/>
      </c>
      <c r="AH75" s="203" t="s">
        <v>1127</v>
      </c>
      <c r="AI75" s="28" t="s">
        <v>1125</v>
      </c>
      <c r="AN75" s="219"/>
      <c r="AP75" s="23">
        <f>COUNTIFS(Leden!D:D,S75)</f>
        <v>6</v>
      </c>
      <c r="AR75" s="203" t="str">
        <f t="shared" si="2"/>
        <v>E</v>
      </c>
      <c r="AS75" s="219" t="str">
        <f>SUBSTITUTE(IFERROR(VLOOKUP(LEFT(J75,1),AR76:AR$93,1,0),""),AR75,"")</f>
        <v/>
      </c>
      <c r="AU75" s="203" t="s">
        <v>1127</v>
      </c>
      <c r="AV75" s="28" t="s">
        <v>1125</v>
      </c>
      <c r="BA75" s="219"/>
      <c r="BC75" s="232" t="str">
        <f>IF(AND(C75="WK",COUNTIFS(C$11:C74,"BK",AE$11:AE74,AE75)&gt;0)=TRUE,AE75,"")</f>
        <v/>
      </c>
      <c r="BD75" s="232" t="str">
        <f>IF(AND(K75="WK",COUNTIFS(K$11:K74,"BK",AR$11:AR74,AR75)&gt;0)=TRUE,AR75,"")</f>
        <v/>
      </c>
    </row>
    <row r="76" spans="1:56" ht="12.75" customHeight="1">
      <c r="A76" s="23" t="str">
        <f>IFERROR(VLOOKUP(B76,Leden!AQ:AQ,1,0),"")</f>
        <v>E5</v>
      </c>
      <c r="B76" s="38" t="s">
        <v>397</v>
      </c>
      <c r="C76" s="36" t="s">
        <v>1126</v>
      </c>
      <c r="D76" s="36" t="s">
        <v>1125</v>
      </c>
      <c r="E76" s="36">
        <v>4</v>
      </c>
      <c r="F76" s="188"/>
      <c r="G76" s="191" t="s">
        <v>1095</v>
      </c>
      <c r="I76" s="23" t="str">
        <f>IFERROR(VLOOKUP(J76,Leden!AR:AR,1,0),"")</f>
        <v>E5</v>
      </c>
      <c r="J76" s="38" t="s">
        <v>397</v>
      </c>
      <c r="K76" s="36" t="s">
        <v>1126</v>
      </c>
      <c r="L76" s="36" t="s">
        <v>1125</v>
      </c>
      <c r="M76" s="36">
        <v>4</v>
      </c>
      <c r="N76" s="188"/>
      <c r="O76" s="191" t="s">
        <v>1095</v>
      </c>
      <c r="S76" s="204" t="s">
        <v>397</v>
      </c>
      <c r="V76" s="203" t="s">
        <v>1126</v>
      </c>
      <c r="X76" s="219"/>
      <c r="Z76" s="203">
        <v>4</v>
      </c>
      <c r="AA76" s="219"/>
      <c r="AC76" s="23">
        <f>COUNTIFS(Leden!C:C,S76)</f>
        <v>5</v>
      </c>
      <c r="AE76" s="203" t="str">
        <f t="shared" si="1"/>
        <v>E</v>
      </c>
      <c r="AF76" s="219" t="str">
        <f>SUBSTITUTE(IFERROR(VLOOKUP(LEFT(B76,1),AE77:AE$99,1,0),""),AE76,"")</f>
        <v/>
      </c>
      <c r="AH76" s="203" t="s">
        <v>1127</v>
      </c>
      <c r="AI76" s="28" t="s">
        <v>1125</v>
      </c>
      <c r="AN76" s="219"/>
      <c r="AP76" s="23">
        <f>COUNTIFS(Leden!D:D,S76)</f>
        <v>5</v>
      </c>
      <c r="AR76" s="203" t="str">
        <f t="shared" si="2"/>
        <v>E</v>
      </c>
      <c r="AS76" s="219" t="str">
        <f>SUBSTITUTE(IFERROR(VLOOKUP(LEFT(J76,1),AR77:AR$93,1,0),""),AR76,"")</f>
        <v/>
      </c>
      <c r="AU76" s="203" t="s">
        <v>1127</v>
      </c>
      <c r="AV76" s="28" t="s">
        <v>1125</v>
      </c>
      <c r="BA76" s="219"/>
      <c r="BC76" s="232" t="str">
        <f>IF(AND(C76="WK",COUNTIFS(C$11:C75,"BK",AE$11:AE75,AE76)&gt;0)=TRUE,AE76,"")</f>
        <v/>
      </c>
      <c r="BD76" s="232" t="str">
        <f>IF(AND(K76="WK",COUNTIFS(K$11:K75,"BK",AR$11:AR75,AR76)&gt;0)=TRUE,AR76,"")</f>
        <v/>
      </c>
    </row>
    <row r="77" spans="1:56" ht="12.75" customHeight="1">
      <c r="A77" s="23" t="str">
        <f>IFERROR(VLOOKUP(B77,Leden!AQ:AQ,1,0),"")</f>
        <v/>
      </c>
      <c r="B77" s="38" t="s">
        <v>401</v>
      </c>
      <c r="C77" s="36"/>
      <c r="D77" s="36"/>
      <c r="E77" s="36"/>
      <c r="F77" s="188"/>
      <c r="G77" s="191"/>
      <c r="I77" s="23" t="str">
        <f>IFERROR(VLOOKUP(J77,Leden!AR:AR,1,0),"")</f>
        <v/>
      </c>
      <c r="J77" s="38" t="s">
        <v>401</v>
      </c>
      <c r="K77" s="36"/>
      <c r="L77" s="36"/>
      <c r="M77" s="36"/>
      <c r="N77" s="188"/>
      <c r="O77" s="191"/>
      <c r="S77" s="204" t="s">
        <v>401</v>
      </c>
      <c r="V77" s="203" t="s">
        <v>1126</v>
      </c>
      <c r="X77" s="219"/>
      <c r="Z77" s="203">
        <v>4</v>
      </c>
      <c r="AA77" s="219"/>
      <c r="AC77" s="23">
        <f>COUNTIFS(Leden!C:C,S77)</f>
        <v>0</v>
      </c>
      <c r="AE77" s="203" t="str">
        <f t="shared" si="1"/>
        <v/>
      </c>
      <c r="AF77" s="219" t="str">
        <f>SUBSTITUTE(IFERROR(VLOOKUP(LEFT(B77,1),AE78:AE$99,1,0),""),AE77,"")</f>
        <v/>
      </c>
      <c r="AH77" s="203" t="s">
        <v>1127</v>
      </c>
      <c r="AI77" s="28" t="s">
        <v>1125</v>
      </c>
      <c r="AN77" s="219"/>
      <c r="AP77" s="23">
        <f>COUNTIFS(Leden!D:D,S77)</f>
        <v>0</v>
      </c>
      <c r="AR77" s="203" t="str">
        <f t="shared" si="2"/>
        <v/>
      </c>
      <c r="AS77" s="219" t="str">
        <f>SUBSTITUTE(IFERROR(VLOOKUP(LEFT(J77,1),AR78:AR$93,1,0),""),AR77,"")</f>
        <v/>
      </c>
      <c r="AU77" s="203" t="s">
        <v>1127</v>
      </c>
      <c r="AV77" s="28" t="s">
        <v>1125</v>
      </c>
      <c r="BA77" s="219"/>
      <c r="BC77" s="232" t="str">
        <f>IF(AND(C77="WK",COUNTIFS(C$11:C76,"BK",AE$11:AE76,AE77)&gt;0)=TRUE,AE77,"")</f>
        <v/>
      </c>
      <c r="BD77" s="232" t="str">
        <f>IF(AND(K77="WK",COUNTIFS(K$11:K76,"BK",AR$11:AR76,AR77)&gt;0)=TRUE,AR77,"")</f>
        <v/>
      </c>
    </row>
    <row r="78" spans="1:56" ht="12.75" customHeight="1">
      <c r="A78" s="23" t="str">
        <f>IFERROR(VLOOKUP(B78,Leden!AQ:AQ,1,0),"")</f>
        <v/>
      </c>
      <c r="B78" s="38" t="s">
        <v>405</v>
      </c>
      <c r="C78" s="36"/>
      <c r="D78" s="36"/>
      <c r="E78" s="36"/>
      <c r="F78" s="188"/>
      <c r="G78" s="191"/>
      <c r="I78" s="23" t="str">
        <f>IFERROR(VLOOKUP(J78,Leden!AR:AR,1,0),"")</f>
        <v/>
      </c>
      <c r="J78" s="38" t="s">
        <v>405</v>
      </c>
      <c r="K78" s="36"/>
      <c r="L78" s="36"/>
      <c r="M78" s="36"/>
      <c r="N78" s="188"/>
      <c r="O78" s="191"/>
      <c r="S78" s="204" t="s">
        <v>405</v>
      </c>
      <c r="V78" s="203" t="s">
        <v>1126</v>
      </c>
      <c r="X78" s="219"/>
      <c r="Z78" s="203">
        <v>4</v>
      </c>
      <c r="AA78" s="219"/>
      <c r="AC78" s="23">
        <f>COUNTIFS(Leden!C:C,S78)</f>
        <v>0</v>
      </c>
      <c r="AE78" s="203" t="str">
        <f t="shared" ref="AE78:AE99" si="4">LEFT(A78&amp;"",1)</f>
        <v/>
      </c>
      <c r="AF78" s="219" t="str">
        <f>SUBSTITUTE(IFERROR(VLOOKUP(LEFT(B78,1),AE79:AE$99,1,0),""),AE78,"")</f>
        <v/>
      </c>
      <c r="AH78" s="203" t="s">
        <v>1127</v>
      </c>
      <c r="AI78" s="28" t="s">
        <v>1125</v>
      </c>
      <c r="AN78" s="219"/>
      <c r="AP78" s="23">
        <f>COUNTIFS(Leden!D:D,S78)</f>
        <v>0</v>
      </c>
      <c r="AR78" s="203" t="str">
        <f t="shared" ref="AR78:AR99" si="5">LEFT(I78&amp;"",1)</f>
        <v/>
      </c>
      <c r="AS78" s="219" t="str">
        <f>SUBSTITUTE(IFERROR(VLOOKUP(LEFT(J78,1),AR79:AR$93,1,0),""),AR78,"")</f>
        <v/>
      </c>
      <c r="AU78" s="203" t="s">
        <v>1127</v>
      </c>
      <c r="AV78" s="28" t="s">
        <v>1125</v>
      </c>
      <c r="BA78" s="219"/>
      <c r="BC78" s="232" t="str">
        <f>IF(AND(C78="WK",COUNTIFS(C$11:C77,"BK",AE$11:AE77,AE78)&gt;0)=TRUE,AE78,"")</f>
        <v/>
      </c>
      <c r="BD78" s="232" t="str">
        <f>IF(AND(K78="WK",COUNTIFS(K$11:K77,"BK",AR$11:AR77,AR78)&gt;0)=TRUE,AR78,"")</f>
        <v/>
      </c>
    </row>
    <row r="79" spans="1:56" ht="12.75" customHeight="1">
      <c r="A79" s="23" t="str">
        <f>IFERROR(VLOOKUP(B79,Leden!AQ:AQ,1,0),"")</f>
        <v/>
      </c>
      <c r="B79" s="38" t="s">
        <v>409</v>
      </c>
      <c r="C79" s="36"/>
      <c r="D79" s="36"/>
      <c r="E79" s="36"/>
      <c r="F79" s="188"/>
      <c r="G79" s="191"/>
      <c r="I79" s="23" t="str">
        <f>IFERROR(VLOOKUP(J79,Leden!AR:AR,1,0),"")</f>
        <v/>
      </c>
      <c r="J79" s="38" t="s">
        <v>409</v>
      </c>
      <c r="K79" s="36"/>
      <c r="L79" s="36"/>
      <c r="M79" s="36"/>
      <c r="N79" s="188"/>
      <c r="O79" s="191"/>
      <c r="S79" s="204" t="s">
        <v>409</v>
      </c>
      <c r="V79" s="203" t="s">
        <v>1126</v>
      </c>
      <c r="X79" s="219"/>
      <c r="Z79" s="203">
        <v>4</v>
      </c>
      <c r="AA79" s="219"/>
      <c r="AC79" s="23">
        <f>COUNTIFS(Leden!C:C,S79)</f>
        <v>0</v>
      </c>
      <c r="AE79" s="203" t="str">
        <f t="shared" si="4"/>
        <v/>
      </c>
      <c r="AF79" s="219" t="str">
        <f>SUBSTITUTE(IFERROR(VLOOKUP(LEFT(B79,1),AE80:AE$99,1,0),""),AE79,"")</f>
        <v/>
      </c>
      <c r="AH79" s="203" t="s">
        <v>1127</v>
      </c>
      <c r="AI79" s="28" t="s">
        <v>1125</v>
      </c>
      <c r="AN79" s="219"/>
      <c r="AP79" s="23">
        <f>COUNTIFS(Leden!D:D,S79)</f>
        <v>0</v>
      </c>
      <c r="AR79" s="203" t="str">
        <f t="shared" si="5"/>
        <v/>
      </c>
      <c r="AS79" s="219" t="str">
        <f>SUBSTITUTE(IFERROR(VLOOKUP(LEFT(J79,1),AR80:AR$93,1,0),""),AR79,"")</f>
        <v/>
      </c>
      <c r="AU79" s="203" t="s">
        <v>1127</v>
      </c>
      <c r="AV79" s="28" t="s">
        <v>1125</v>
      </c>
      <c r="BA79" s="219"/>
      <c r="BC79" s="232" t="str">
        <f>IF(AND(C79="WK",COUNTIFS(C$11:C78,"BK",AE$11:AE78,AE79)&gt;0)=TRUE,AE79,"")</f>
        <v/>
      </c>
      <c r="BD79" s="232" t="str">
        <f>IF(AND(K79="WK",COUNTIFS(K$11:K78,"BK",AR$11:AR78,AR79)&gt;0)=TRUE,AR79,"")</f>
        <v/>
      </c>
    </row>
    <row r="80" spans="1:56" ht="12.75" customHeight="1">
      <c r="A80" s="23" t="str">
        <f>IFERROR(VLOOKUP(B80,Leden!AQ:AQ,1,0),"")</f>
        <v/>
      </c>
      <c r="B80" s="38" t="s">
        <v>412</v>
      </c>
      <c r="C80" s="36"/>
      <c r="D80" s="36"/>
      <c r="E80" s="36"/>
      <c r="F80" s="188"/>
      <c r="G80" s="191"/>
      <c r="I80" s="23" t="str">
        <f>IFERROR(VLOOKUP(J80,Leden!AR:AR,1,0),"")</f>
        <v/>
      </c>
      <c r="J80" s="38" t="s">
        <v>412</v>
      </c>
      <c r="K80" s="36"/>
      <c r="L80" s="36"/>
      <c r="M80" s="36"/>
      <c r="N80" s="188"/>
      <c r="O80" s="191"/>
      <c r="S80" s="204" t="s">
        <v>412</v>
      </c>
      <c r="V80" s="203" t="s">
        <v>1126</v>
      </c>
      <c r="X80" s="219"/>
      <c r="Z80" s="203">
        <v>4</v>
      </c>
      <c r="AA80" s="219"/>
      <c r="AC80" s="23">
        <f>COUNTIFS(Leden!C:C,S80)</f>
        <v>0</v>
      </c>
      <c r="AE80" s="203" t="str">
        <f t="shared" si="4"/>
        <v/>
      </c>
      <c r="AF80" s="219" t="str">
        <f>SUBSTITUTE(IFERROR(VLOOKUP(LEFT(B80,1),AE81:AE$99,1,0),""),AE80,"")</f>
        <v/>
      </c>
      <c r="AH80" s="203" t="s">
        <v>1127</v>
      </c>
      <c r="AI80" s="28" t="s">
        <v>1125</v>
      </c>
      <c r="AN80" s="219"/>
      <c r="AP80" s="23">
        <f>COUNTIFS(Leden!D:D,S80)</f>
        <v>0</v>
      </c>
      <c r="AR80" s="203" t="str">
        <f t="shared" si="5"/>
        <v/>
      </c>
      <c r="AS80" s="219" t="str">
        <f>SUBSTITUTE(IFERROR(VLOOKUP(LEFT(J80,1),AR81:AR$93,1,0),""),AR80,"")</f>
        <v/>
      </c>
      <c r="AU80" s="203" t="s">
        <v>1127</v>
      </c>
      <c r="AV80" s="28" t="s">
        <v>1125</v>
      </c>
      <c r="BA80" s="219"/>
      <c r="BC80" s="232" t="str">
        <f>IF(AND(C80="WK",COUNTIFS(C$11:C79,"BK",AE$11:AE79,AE80)&gt;0)=TRUE,AE80,"")</f>
        <v/>
      </c>
      <c r="BD80" s="232" t="str">
        <f>IF(AND(K80="WK",COUNTIFS(K$11:K79,"BK",AR$11:AR79,AR80)&gt;0)=TRUE,AR80,"")</f>
        <v/>
      </c>
    </row>
    <row r="81" spans="1:56" ht="12.75" customHeight="1">
      <c r="A81" s="23" t="str">
        <f>IFERROR(VLOOKUP(B81,Leden!AQ:AQ,1,0),"")</f>
        <v/>
      </c>
      <c r="B81" s="38" t="s">
        <v>416</v>
      </c>
      <c r="C81" s="36"/>
      <c r="D81" s="36"/>
      <c r="E81" s="36"/>
      <c r="F81" s="188"/>
      <c r="G81" s="191"/>
      <c r="I81" s="23" t="str">
        <f>IFERROR(VLOOKUP(J81,Leden!AR:AR,1,0),"")</f>
        <v/>
      </c>
      <c r="J81" s="38" t="s">
        <v>416</v>
      </c>
      <c r="K81" s="36"/>
      <c r="L81" s="36"/>
      <c r="M81" s="36"/>
      <c r="N81" s="188"/>
      <c r="O81" s="191"/>
      <c r="S81" s="204" t="s">
        <v>416</v>
      </c>
      <c r="V81" s="203" t="s">
        <v>1126</v>
      </c>
      <c r="X81" s="219"/>
      <c r="Z81" s="203">
        <v>4</v>
      </c>
      <c r="AA81" s="219"/>
      <c r="AC81" s="23">
        <f>COUNTIFS(Leden!C:C,S81)</f>
        <v>0</v>
      </c>
      <c r="AE81" s="203" t="str">
        <f t="shared" si="4"/>
        <v/>
      </c>
      <c r="AF81" s="219" t="str">
        <f>SUBSTITUTE(IFERROR(VLOOKUP(LEFT(B81,1),AE82:AE$99,1,0),""),AE81,"")</f>
        <v/>
      </c>
      <c r="AH81" s="203" t="s">
        <v>1127</v>
      </c>
      <c r="AI81" s="28" t="s">
        <v>1125</v>
      </c>
      <c r="AN81" s="219"/>
      <c r="AP81" s="23">
        <f>COUNTIFS(Leden!D:D,S81)</f>
        <v>0</v>
      </c>
      <c r="AR81" s="203" t="str">
        <f t="shared" si="5"/>
        <v/>
      </c>
      <c r="AS81" s="219" t="str">
        <f>SUBSTITUTE(IFERROR(VLOOKUP(LEFT(J81,1),AR82:AR$93,1,0),""),AR81,"")</f>
        <v/>
      </c>
      <c r="AU81" s="203" t="s">
        <v>1127</v>
      </c>
      <c r="AV81" s="28" t="s">
        <v>1125</v>
      </c>
      <c r="BA81" s="219"/>
      <c r="BC81" s="232" t="str">
        <f>IF(AND(C81="WK",COUNTIFS(C$11:C80,"BK",AE$11:AE80,AE81)&gt;0)=TRUE,AE81,"")</f>
        <v/>
      </c>
      <c r="BD81" s="232" t="str">
        <f>IF(AND(K81="WK",COUNTIFS(K$11:K80,"BK",AR$11:AR80,AR81)&gt;0)=TRUE,AR81,"")</f>
        <v/>
      </c>
    </row>
    <row r="82" spans="1:56" ht="12.75" customHeight="1">
      <c r="A82" s="23" t="str">
        <f>IFERROR(VLOOKUP(B82,Leden!AQ:AQ,1,0),"")</f>
        <v/>
      </c>
      <c r="B82" s="38" t="s">
        <v>420</v>
      </c>
      <c r="C82" s="36"/>
      <c r="D82" s="36"/>
      <c r="E82" s="36"/>
      <c r="F82" s="188"/>
      <c r="G82" s="191"/>
      <c r="I82" s="23" t="str">
        <f>IFERROR(VLOOKUP(J82,Leden!AR:AR,1,0),"")</f>
        <v/>
      </c>
      <c r="J82" s="38" t="s">
        <v>420</v>
      </c>
      <c r="K82" s="36"/>
      <c r="L82" s="36"/>
      <c r="M82" s="36"/>
      <c r="N82" s="188"/>
      <c r="O82" s="191"/>
      <c r="S82" s="204" t="s">
        <v>420</v>
      </c>
      <c r="V82" s="203" t="s">
        <v>1126</v>
      </c>
      <c r="X82" s="219"/>
      <c r="Z82" s="203">
        <v>4</v>
      </c>
      <c r="AA82" s="219"/>
      <c r="AC82" s="23">
        <f>COUNTIFS(Leden!C:C,S82)</f>
        <v>0</v>
      </c>
      <c r="AE82" s="203" t="str">
        <f t="shared" si="4"/>
        <v/>
      </c>
      <c r="AF82" s="219" t="str">
        <f>SUBSTITUTE(IFERROR(VLOOKUP(LEFT(B82,1),AE83:AE$99,1,0),""),AE82,"")</f>
        <v/>
      </c>
      <c r="AH82" s="203" t="s">
        <v>1127</v>
      </c>
      <c r="AI82" s="28" t="s">
        <v>1125</v>
      </c>
      <c r="AN82" s="219"/>
      <c r="AP82" s="23">
        <f>COUNTIFS(Leden!D:D,S82)</f>
        <v>0</v>
      </c>
      <c r="AR82" s="203" t="str">
        <f t="shared" si="5"/>
        <v/>
      </c>
      <c r="AS82" s="219" t="str">
        <f>SUBSTITUTE(IFERROR(VLOOKUP(LEFT(J82,1),AR83:AR$93,1,0),""),AR82,"")</f>
        <v/>
      </c>
      <c r="AU82" s="203" t="s">
        <v>1127</v>
      </c>
      <c r="AV82" s="28" t="s">
        <v>1125</v>
      </c>
      <c r="BA82" s="219"/>
      <c r="BC82" s="232" t="str">
        <f>IF(AND(C82="WK",COUNTIFS(C$11:C81,"BK",AE$11:AE81,AE82)&gt;0)=TRUE,AE82,"")</f>
        <v/>
      </c>
      <c r="BD82" s="232" t="str">
        <f>IF(AND(K82="WK",COUNTIFS(K$11:K81,"BK",AR$11:AR81,AR82)&gt;0)=TRUE,AR82,"")</f>
        <v/>
      </c>
    </row>
    <row r="83" spans="1:56" ht="12.75" customHeight="1">
      <c r="A83" s="23" t="str">
        <f>IFERROR(VLOOKUP(B83,Leden!AQ:AQ,1,0),"")</f>
        <v/>
      </c>
      <c r="B83" s="38" t="s">
        <v>424</v>
      </c>
      <c r="C83" s="36"/>
      <c r="D83" s="36"/>
      <c r="E83" s="36"/>
      <c r="F83" s="188"/>
      <c r="G83" s="191"/>
      <c r="I83" s="23" t="str">
        <f>IFERROR(VLOOKUP(J83,Leden!AR:AR,1,0),"")</f>
        <v/>
      </c>
      <c r="J83" s="38" t="s">
        <v>424</v>
      </c>
      <c r="K83" s="36"/>
      <c r="L83" s="36"/>
      <c r="M83" s="36"/>
      <c r="N83" s="188"/>
      <c r="O83" s="191"/>
      <c r="S83" s="204" t="s">
        <v>424</v>
      </c>
      <c r="V83" s="203" t="s">
        <v>1126</v>
      </c>
      <c r="X83" s="219"/>
      <c r="Z83" s="203">
        <v>4</v>
      </c>
      <c r="AA83" s="219"/>
      <c r="AC83" s="23">
        <f>COUNTIFS(Leden!C:C,S83)</f>
        <v>0</v>
      </c>
      <c r="AE83" s="203" t="str">
        <f t="shared" si="4"/>
        <v/>
      </c>
      <c r="AF83" s="219" t="str">
        <f>SUBSTITUTE(IFERROR(VLOOKUP(LEFT(B83,1),AE84:AE$99,1,0),""),AE83,"")</f>
        <v/>
      </c>
      <c r="AH83" s="203" t="s">
        <v>1127</v>
      </c>
      <c r="AI83" s="28" t="s">
        <v>1125</v>
      </c>
      <c r="AN83" s="219"/>
      <c r="AP83" s="23">
        <f>COUNTIFS(Leden!D:D,S83)</f>
        <v>0</v>
      </c>
      <c r="AR83" s="203" t="str">
        <f t="shared" si="5"/>
        <v/>
      </c>
      <c r="AS83" s="219" t="str">
        <f>SUBSTITUTE(IFERROR(VLOOKUP(LEFT(J83,1),AR84:AR$93,1,0),""),AR83,"")</f>
        <v/>
      </c>
      <c r="AU83" s="203" t="s">
        <v>1127</v>
      </c>
      <c r="AV83" s="28" t="s">
        <v>1125</v>
      </c>
      <c r="BA83" s="219"/>
      <c r="BC83" s="232" t="str">
        <f>IF(AND(C83="WK",COUNTIFS(C$11:C82,"BK",AE$11:AE82,AE83)&gt;0)=TRUE,AE83,"")</f>
        <v/>
      </c>
      <c r="BD83" s="232" t="str">
        <f>IF(AND(K83="WK",COUNTIFS(K$11:K82,"BK",AR$11:AR82,AR83)&gt;0)=TRUE,AR83,"")</f>
        <v/>
      </c>
    </row>
    <row r="84" spans="1:56" ht="12.75" customHeight="1">
      <c r="A84" s="23" t="str">
        <f>IFERROR(VLOOKUP(B84,Leden!AQ:AQ,1,0),"")</f>
        <v>F1</v>
      </c>
      <c r="B84" s="38" t="s">
        <v>440</v>
      </c>
      <c r="C84" s="36" t="s">
        <v>1126</v>
      </c>
      <c r="D84" s="36" t="s">
        <v>1125</v>
      </c>
      <c r="E84" s="36">
        <v>4</v>
      </c>
      <c r="F84" s="188"/>
      <c r="G84" s="191" t="s">
        <v>1095</v>
      </c>
      <c r="I84" s="23" t="str">
        <f>IFERROR(VLOOKUP(J84,Leden!AR:AR,1,0),"")</f>
        <v>F1</v>
      </c>
      <c r="J84" s="38" t="s">
        <v>440</v>
      </c>
      <c r="K84" s="36" t="s">
        <v>1126</v>
      </c>
      <c r="L84" s="36" t="s">
        <v>1125</v>
      </c>
      <c r="M84" s="36">
        <v>4</v>
      </c>
      <c r="N84" s="188"/>
      <c r="O84" s="191" t="s">
        <v>1095</v>
      </c>
      <c r="S84" s="204" t="s">
        <v>440</v>
      </c>
      <c r="V84" s="203" t="s">
        <v>1126</v>
      </c>
      <c r="X84" s="219"/>
      <c r="Z84" s="203">
        <v>4</v>
      </c>
      <c r="AA84" s="219"/>
      <c r="AC84" s="23">
        <f>COUNTIFS(Leden!C:C,S84)</f>
        <v>5</v>
      </c>
      <c r="AE84" s="203" t="str">
        <f t="shared" si="4"/>
        <v>F</v>
      </c>
      <c r="AF84" s="219" t="str">
        <f>SUBSTITUTE(IFERROR(VLOOKUP(LEFT(B84,1),AE85:AE$99,1,0),""),AE84,"")</f>
        <v/>
      </c>
      <c r="AH84" s="203" t="s">
        <v>1127</v>
      </c>
      <c r="AI84" s="28" t="s">
        <v>1125</v>
      </c>
      <c r="AN84" s="219"/>
      <c r="AP84" s="23">
        <f>COUNTIFS(Leden!D:D,S84)</f>
        <v>5</v>
      </c>
      <c r="AR84" s="203" t="str">
        <f t="shared" si="5"/>
        <v>F</v>
      </c>
      <c r="AS84" s="219" t="str">
        <f>SUBSTITUTE(IFERROR(VLOOKUP(LEFT(J84,1),AR85:AR$93,1,0),""),AR84,"")</f>
        <v/>
      </c>
      <c r="AU84" s="203" t="s">
        <v>1127</v>
      </c>
      <c r="AV84" s="28" t="s">
        <v>1125</v>
      </c>
      <c r="BA84" s="219"/>
      <c r="BC84" s="232" t="str">
        <f>IF(AND(C84="WK",COUNTIFS(C$11:C83,"BK",AE$11:AE83,AE84)&gt;0)=TRUE,AE84,"")</f>
        <v/>
      </c>
      <c r="BD84" s="232" t="str">
        <f>IF(AND(K84="WK",COUNTIFS(K$11:K83,"BK",AR$11:AR83,AR84)&gt;0)=TRUE,AR84,"")</f>
        <v/>
      </c>
    </row>
    <row r="85" spans="1:56" ht="12.75" customHeight="1">
      <c r="A85" s="23" t="str">
        <f>IFERROR(VLOOKUP(B85,Leden!AQ:AQ,1,0),"")</f>
        <v>F2</v>
      </c>
      <c r="B85" s="38" t="s">
        <v>444</v>
      </c>
      <c r="C85" s="36" t="s">
        <v>1126</v>
      </c>
      <c r="D85" s="36" t="s">
        <v>1125</v>
      </c>
      <c r="E85" s="36">
        <v>4</v>
      </c>
      <c r="F85" s="188"/>
      <c r="G85" s="191" t="s">
        <v>1095</v>
      </c>
      <c r="I85" s="23" t="str">
        <f>IFERROR(VLOOKUP(J85,Leden!AR:AR,1,0),"")</f>
        <v>F2</v>
      </c>
      <c r="J85" s="38" t="s">
        <v>444</v>
      </c>
      <c r="K85" s="36" t="s">
        <v>1126</v>
      </c>
      <c r="L85" s="36" t="s">
        <v>1125</v>
      </c>
      <c r="M85" s="36">
        <v>4</v>
      </c>
      <c r="N85" s="188"/>
      <c r="O85" s="191" t="s">
        <v>1095</v>
      </c>
      <c r="S85" s="204" t="s">
        <v>444</v>
      </c>
      <c r="V85" s="203" t="s">
        <v>1126</v>
      </c>
      <c r="X85" s="219"/>
      <c r="Z85" s="203">
        <v>4</v>
      </c>
      <c r="AA85" s="219"/>
      <c r="AC85" s="23">
        <f>COUNTIFS(Leden!C:C,S85)</f>
        <v>5</v>
      </c>
      <c r="AE85" s="203" t="str">
        <f t="shared" si="4"/>
        <v>F</v>
      </c>
      <c r="AF85" s="219" t="str">
        <f>SUBSTITUTE(IFERROR(VLOOKUP(LEFT(B85,1),AE86:AE$99,1,0),""),AE85,"")</f>
        <v/>
      </c>
      <c r="AH85" s="203" t="s">
        <v>1127</v>
      </c>
      <c r="AI85" s="28" t="s">
        <v>1125</v>
      </c>
      <c r="AN85" s="219"/>
      <c r="AP85" s="23">
        <f>COUNTIFS(Leden!D:D,S85)</f>
        <v>5</v>
      </c>
      <c r="AR85" s="203" t="str">
        <f t="shared" si="5"/>
        <v>F</v>
      </c>
      <c r="AS85" s="219" t="str">
        <f>SUBSTITUTE(IFERROR(VLOOKUP(LEFT(J85,1),AR86:AR$93,1,0),""),AR85,"")</f>
        <v/>
      </c>
      <c r="AU85" s="203" t="s">
        <v>1127</v>
      </c>
      <c r="AV85" s="28" t="s">
        <v>1125</v>
      </c>
      <c r="BA85" s="219"/>
      <c r="BC85" s="232" t="str">
        <f>IF(AND(C85="WK",COUNTIFS(C$11:C84,"BK",AE$11:AE84,AE85)&gt;0)=TRUE,AE85,"")</f>
        <v/>
      </c>
      <c r="BD85" s="232" t="str">
        <f>IF(AND(K85="WK",COUNTIFS(K$11:K84,"BK",AR$11:AR84,AR85)&gt;0)=TRUE,AR85,"")</f>
        <v/>
      </c>
    </row>
    <row r="86" spans="1:56" ht="12.75" customHeight="1">
      <c r="A86" s="23" t="str">
        <f>IFERROR(VLOOKUP(B86,Leden!AQ:AQ,1,0),"")</f>
        <v>F3</v>
      </c>
      <c r="B86" s="38" t="s">
        <v>448</v>
      </c>
      <c r="C86" s="36" t="s">
        <v>1126</v>
      </c>
      <c r="D86" s="36" t="s">
        <v>1125</v>
      </c>
      <c r="E86" s="36">
        <v>4</v>
      </c>
      <c r="F86" s="188"/>
      <c r="G86" s="191" t="s">
        <v>1095</v>
      </c>
      <c r="I86" s="23" t="str">
        <f>IFERROR(VLOOKUP(J86,Leden!AR:AR,1,0),"")</f>
        <v>F3</v>
      </c>
      <c r="J86" s="38" t="s">
        <v>448</v>
      </c>
      <c r="K86" s="36" t="s">
        <v>1126</v>
      </c>
      <c r="L86" s="36" t="s">
        <v>1125</v>
      </c>
      <c r="M86" s="36">
        <v>4</v>
      </c>
      <c r="N86" s="188"/>
      <c r="O86" s="191" t="s">
        <v>1095</v>
      </c>
      <c r="S86" s="204" t="s">
        <v>448</v>
      </c>
      <c r="V86" s="203" t="s">
        <v>1126</v>
      </c>
      <c r="X86" s="219"/>
      <c r="Z86" s="203">
        <v>4</v>
      </c>
      <c r="AA86" s="219"/>
      <c r="AC86" s="23">
        <f>COUNTIFS(Leden!C:C,S86)</f>
        <v>5</v>
      </c>
      <c r="AE86" s="203" t="str">
        <f t="shared" si="4"/>
        <v>F</v>
      </c>
      <c r="AF86" s="219" t="str">
        <f>SUBSTITUTE(IFERROR(VLOOKUP(LEFT(B86,1),AE87:AE$99,1,0),""),AE86,"")</f>
        <v/>
      </c>
      <c r="AH86" s="203" t="s">
        <v>1127</v>
      </c>
      <c r="AI86" s="28" t="s">
        <v>1125</v>
      </c>
      <c r="AN86" s="219"/>
      <c r="AP86" s="23">
        <f>COUNTIFS(Leden!D:D,S86)</f>
        <v>5</v>
      </c>
      <c r="AR86" s="203" t="str">
        <f t="shared" si="5"/>
        <v>F</v>
      </c>
      <c r="AS86" s="219" t="str">
        <f>SUBSTITUTE(IFERROR(VLOOKUP(LEFT(J86,1),AR87:AR$93,1,0),""),AR86,"")</f>
        <v/>
      </c>
      <c r="AU86" s="203" t="s">
        <v>1127</v>
      </c>
      <c r="AV86" s="28" t="s">
        <v>1125</v>
      </c>
      <c r="BA86" s="219"/>
      <c r="BC86" s="232" t="str">
        <f>IF(AND(C86="WK",COUNTIFS(C$11:C85,"BK",AE$11:AE85,AE86)&gt;0)=TRUE,AE86,"")</f>
        <v/>
      </c>
      <c r="BD86" s="232" t="str">
        <f>IF(AND(K86="WK",COUNTIFS(K$11:K85,"BK",AR$11:AR85,AR86)&gt;0)=TRUE,AR86,"")</f>
        <v/>
      </c>
    </row>
    <row r="87" spans="1:56" ht="12.75" customHeight="1">
      <c r="A87" s="23" t="str">
        <f>IFERROR(VLOOKUP(B87,Leden!AQ:AQ,1,0),"")</f>
        <v>F4</v>
      </c>
      <c r="B87" s="38" t="s">
        <v>452</v>
      </c>
      <c r="C87" s="36" t="s">
        <v>1126</v>
      </c>
      <c r="D87" s="36" t="s">
        <v>1125</v>
      </c>
      <c r="E87" s="36">
        <v>4</v>
      </c>
      <c r="F87" s="188"/>
      <c r="G87" s="191" t="s">
        <v>1095</v>
      </c>
      <c r="I87" s="23" t="str">
        <f>IFERROR(VLOOKUP(J87,Leden!AR:AR,1,0),"")</f>
        <v>F4</v>
      </c>
      <c r="J87" s="38" t="s">
        <v>452</v>
      </c>
      <c r="K87" s="36" t="s">
        <v>1126</v>
      </c>
      <c r="L87" s="36" t="s">
        <v>1125</v>
      </c>
      <c r="M87" s="36">
        <v>4</v>
      </c>
      <c r="N87" s="188"/>
      <c r="O87" s="191" t="s">
        <v>1095</v>
      </c>
      <c r="S87" s="204" t="s">
        <v>452</v>
      </c>
      <c r="V87" s="203" t="s">
        <v>1126</v>
      </c>
      <c r="X87" s="219"/>
      <c r="Z87" s="203">
        <v>4</v>
      </c>
      <c r="AA87" s="219"/>
      <c r="AC87" s="23">
        <f>COUNTIFS(Leden!C:C,S87)</f>
        <v>5</v>
      </c>
      <c r="AE87" s="203" t="str">
        <f t="shared" si="4"/>
        <v>F</v>
      </c>
      <c r="AF87" s="219" t="str">
        <f>SUBSTITUTE(IFERROR(VLOOKUP(LEFT(B87,1),AE88:AE$99,1,0),""),AE87,"")</f>
        <v/>
      </c>
      <c r="AH87" s="203" t="s">
        <v>1127</v>
      </c>
      <c r="AI87" s="28" t="s">
        <v>1125</v>
      </c>
      <c r="AN87" s="219"/>
      <c r="AP87" s="23">
        <f>COUNTIFS(Leden!D:D,S87)</f>
        <v>5</v>
      </c>
      <c r="AR87" s="203" t="str">
        <f t="shared" si="5"/>
        <v>F</v>
      </c>
      <c r="AS87" s="219" t="str">
        <f>SUBSTITUTE(IFERROR(VLOOKUP(LEFT(J87,1),AR88:AR$93,1,0),""),AR87,"")</f>
        <v/>
      </c>
      <c r="AU87" s="203" t="s">
        <v>1127</v>
      </c>
      <c r="AV87" s="28" t="s">
        <v>1125</v>
      </c>
      <c r="BA87" s="219"/>
      <c r="BC87" s="232" t="str">
        <f>IF(AND(C87="WK",COUNTIFS(C$11:C86,"BK",AE$11:AE86,AE87)&gt;0)=TRUE,AE87,"")</f>
        <v/>
      </c>
      <c r="BD87" s="232" t="str">
        <f>IF(AND(K87="WK",COUNTIFS(K$11:K86,"BK",AR$11:AR86,AR87)&gt;0)=TRUE,AR87,"")</f>
        <v/>
      </c>
    </row>
    <row r="88" spans="1:56" ht="12.75" customHeight="1">
      <c r="A88" s="23" t="str">
        <f>IFERROR(VLOOKUP(B88,Leden!AQ:AQ,1,0),"")</f>
        <v/>
      </c>
      <c r="B88" s="38" t="s">
        <v>456</v>
      </c>
      <c r="C88" s="36"/>
      <c r="D88" s="36"/>
      <c r="E88" s="36"/>
      <c r="F88" s="188"/>
      <c r="G88" s="191"/>
      <c r="I88" s="23" t="str">
        <f>IFERROR(VLOOKUP(J88,Leden!AR:AR,1,0),"")</f>
        <v/>
      </c>
      <c r="J88" s="38" t="s">
        <v>456</v>
      </c>
      <c r="K88" s="36"/>
      <c r="L88" s="36"/>
      <c r="M88" s="36"/>
      <c r="N88" s="188"/>
      <c r="O88" s="191"/>
      <c r="S88" s="204" t="s">
        <v>456</v>
      </c>
      <c r="V88" s="203" t="s">
        <v>1126</v>
      </c>
      <c r="X88" s="219"/>
      <c r="Z88" s="203">
        <v>4</v>
      </c>
      <c r="AA88" s="219"/>
      <c r="AC88" s="23">
        <f>COUNTIFS(Leden!C:C,S88)</f>
        <v>0</v>
      </c>
      <c r="AE88" s="203" t="str">
        <f t="shared" si="4"/>
        <v/>
      </c>
      <c r="AF88" s="219" t="str">
        <f>SUBSTITUTE(IFERROR(VLOOKUP(LEFT(B88,1),AE89:AE$99,1,0),""),AE88,"")</f>
        <v/>
      </c>
      <c r="AH88" s="203" t="s">
        <v>1127</v>
      </c>
      <c r="AI88" s="28" t="s">
        <v>1125</v>
      </c>
      <c r="AN88" s="219"/>
      <c r="AP88" s="23">
        <f>COUNTIFS(Leden!D:D,S88)</f>
        <v>0</v>
      </c>
      <c r="AR88" s="203" t="str">
        <f t="shared" si="5"/>
        <v/>
      </c>
      <c r="AS88" s="219" t="str">
        <f>SUBSTITUTE(IFERROR(VLOOKUP(LEFT(J88,1),AR89:AR$93,1,0),""),AR88,"")</f>
        <v/>
      </c>
      <c r="AU88" s="203" t="s">
        <v>1127</v>
      </c>
      <c r="AV88" s="28" t="s">
        <v>1125</v>
      </c>
      <c r="BA88" s="219"/>
      <c r="BC88" s="232" t="str">
        <f>IF(AND(C88="WK",COUNTIFS(C$11:C87,"BK",AE$11:AE87,AE88)&gt;0)=TRUE,AE88,"")</f>
        <v/>
      </c>
      <c r="BD88" s="232" t="str">
        <f>IF(AND(K88="WK",COUNTIFS(K$11:K87,"BK",AR$11:AR87,AR88)&gt;0)=TRUE,AR88,"")</f>
        <v/>
      </c>
    </row>
    <row r="89" spans="1:56" ht="12.75" customHeight="1">
      <c r="A89" s="23" t="str">
        <f>IFERROR(VLOOKUP(B89,Leden!AQ:AQ,1,0),"")</f>
        <v/>
      </c>
      <c r="B89" s="38" t="s">
        <v>460</v>
      </c>
      <c r="C89" s="36"/>
      <c r="D89" s="36"/>
      <c r="E89" s="36"/>
      <c r="F89" s="188"/>
      <c r="G89" s="191"/>
      <c r="I89" s="23" t="str">
        <f>IFERROR(VLOOKUP(J89,Leden!AR:AR,1,0),"")</f>
        <v/>
      </c>
      <c r="J89" s="38" t="s">
        <v>460</v>
      </c>
      <c r="K89" s="36"/>
      <c r="L89" s="36"/>
      <c r="M89" s="36"/>
      <c r="N89" s="188"/>
      <c r="O89" s="191"/>
      <c r="S89" s="204" t="s">
        <v>460</v>
      </c>
      <c r="V89" s="203" t="s">
        <v>1126</v>
      </c>
      <c r="X89" s="219"/>
      <c r="Z89" s="203">
        <v>4</v>
      </c>
      <c r="AA89" s="219"/>
      <c r="AC89" s="23">
        <f>COUNTIFS(Leden!C:C,S89)</f>
        <v>0</v>
      </c>
      <c r="AE89" s="203" t="str">
        <f t="shared" si="4"/>
        <v/>
      </c>
      <c r="AF89" s="219" t="str">
        <f>SUBSTITUTE(IFERROR(VLOOKUP(LEFT(B89,1),AE90:AE$99,1,0),""),AE89,"")</f>
        <v/>
      </c>
      <c r="AH89" s="203" t="s">
        <v>1127</v>
      </c>
      <c r="AI89" s="28" t="s">
        <v>1125</v>
      </c>
      <c r="AN89" s="219"/>
      <c r="AP89" s="23">
        <f>COUNTIFS(Leden!D:D,S89)</f>
        <v>0</v>
      </c>
      <c r="AR89" s="203" t="str">
        <f t="shared" si="5"/>
        <v/>
      </c>
      <c r="AS89" s="219" t="str">
        <f>SUBSTITUTE(IFERROR(VLOOKUP(LEFT(J89,1),AR90:AR$93,1,0),""),AR89,"")</f>
        <v/>
      </c>
      <c r="AU89" s="203" t="s">
        <v>1127</v>
      </c>
      <c r="AV89" s="28" t="s">
        <v>1125</v>
      </c>
      <c r="BA89" s="219"/>
      <c r="BC89" s="232" t="str">
        <f>IF(AND(C89="WK",COUNTIFS(C$11:C88,"BK",AE$11:AE88,AE89)&gt;0)=TRUE,AE89,"")</f>
        <v/>
      </c>
      <c r="BD89" s="232" t="str">
        <f>IF(AND(K89="WK",COUNTIFS(K$11:K88,"BK",AR$11:AR88,AR89)&gt;0)=TRUE,AR89,"")</f>
        <v/>
      </c>
    </row>
    <row r="90" spans="1:56" ht="12.75" customHeight="1">
      <c r="A90" s="23" t="str">
        <f>IFERROR(VLOOKUP(B90,Leden!AQ:AQ,1,0),"")</f>
        <v/>
      </c>
      <c r="B90" s="38" t="s">
        <v>463</v>
      </c>
      <c r="C90" s="36"/>
      <c r="D90" s="36"/>
      <c r="E90" s="36"/>
      <c r="F90" s="188"/>
      <c r="G90" s="191"/>
      <c r="I90" s="23" t="str">
        <f>IFERROR(VLOOKUP(J90,Leden!AR:AR,1,0),"")</f>
        <v/>
      </c>
      <c r="J90" s="38" t="s">
        <v>463</v>
      </c>
      <c r="K90" s="36"/>
      <c r="L90" s="36"/>
      <c r="M90" s="36"/>
      <c r="N90" s="188"/>
      <c r="O90" s="191"/>
      <c r="S90" s="204" t="s">
        <v>463</v>
      </c>
      <c r="V90" s="203" t="s">
        <v>1126</v>
      </c>
      <c r="X90" s="219"/>
      <c r="Z90" s="203">
        <v>4</v>
      </c>
      <c r="AA90" s="219"/>
      <c r="AC90" s="23">
        <f>COUNTIFS(Leden!C:C,S90)</f>
        <v>0</v>
      </c>
      <c r="AE90" s="203" t="str">
        <f t="shared" si="4"/>
        <v/>
      </c>
      <c r="AF90" s="219" t="str">
        <f>SUBSTITUTE(IFERROR(VLOOKUP(LEFT(B90,1),AE91:AE$99,1,0),""),AE90,"")</f>
        <v/>
      </c>
      <c r="AH90" s="203" t="s">
        <v>1127</v>
      </c>
      <c r="AI90" s="28" t="s">
        <v>1125</v>
      </c>
      <c r="AN90" s="219"/>
      <c r="AP90" s="23">
        <f>COUNTIFS(Leden!D:D,S90)</f>
        <v>0</v>
      </c>
      <c r="AR90" s="203" t="str">
        <f t="shared" si="5"/>
        <v/>
      </c>
      <c r="AS90" s="219" t="str">
        <f>SUBSTITUTE(IFERROR(VLOOKUP(LEFT(J90,1),AR91:AR$93,1,0),""),AR90,"")</f>
        <v/>
      </c>
      <c r="AU90" s="203" t="s">
        <v>1127</v>
      </c>
      <c r="AV90" s="28" t="s">
        <v>1125</v>
      </c>
      <c r="BA90" s="219"/>
      <c r="BC90" s="232" t="str">
        <f>IF(AND(C90="WK",COUNTIFS(C$11:C89,"BK",AE$11:AE89,AE90)&gt;0)=TRUE,AE90,"")</f>
        <v/>
      </c>
      <c r="BD90" s="232" t="str">
        <f>IF(AND(K90="WK",COUNTIFS(K$11:K89,"BK",AR$11:AR89,AR90)&gt;0)=TRUE,AR90,"")</f>
        <v/>
      </c>
    </row>
    <row r="91" spans="1:56" ht="12.75" customHeight="1">
      <c r="A91" s="23" t="str">
        <f>IFERROR(VLOOKUP(B91,Leden!AQ:AQ,1,0),"")</f>
        <v/>
      </c>
      <c r="B91" s="38" t="s">
        <v>467</v>
      </c>
      <c r="C91" s="36"/>
      <c r="D91" s="36"/>
      <c r="E91" s="36"/>
      <c r="F91" s="188"/>
      <c r="G91" s="191"/>
      <c r="I91" s="23" t="str">
        <f>IFERROR(VLOOKUP(J91,Leden!AR:AR,1,0),"")</f>
        <v/>
      </c>
      <c r="J91" s="38" t="s">
        <v>467</v>
      </c>
      <c r="K91" s="36"/>
      <c r="L91" s="36"/>
      <c r="M91" s="36"/>
      <c r="N91" s="188"/>
      <c r="O91" s="191"/>
      <c r="S91" s="204" t="s">
        <v>467</v>
      </c>
      <c r="V91" s="203" t="s">
        <v>1126</v>
      </c>
      <c r="X91" s="219"/>
      <c r="Z91" s="203">
        <v>4</v>
      </c>
      <c r="AA91" s="219"/>
      <c r="AC91" s="23">
        <f>COUNTIFS(Leden!C:C,S91)</f>
        <v>0</v>
      </c>
      <c r="AE91" s="203" t="str">
        <f t="shared" si="4"/>
        <v/>
      </c>
      <c r="AF91" s="219" t="str">
        <f>SUBSTITUTE(IFERROR(VLOOKUP(LEFT(B91,1),AE92:AE$99,1,0),""),AE91,"")</f>
        <v/>
      </c>
      <c r="AH91" s="203" t="s">
        <v>1127</v>
      </c>
      <c r="AI91" s="28" t="s">
        <v>1125</v>
      </c>
      <c r="AN91" s="219"/>
      <c r="AP91" s="23">
        <f>COUNTIFS(Leden!D:D,S91)</f>
        <v>0</v>
      </c>
      <c r="AR91" s="203" t="str">
        <f t="shared" si="5"/>
        <v/>
      </c>
      <c r="AS91" s="219" t="str">
        <f>SUBSTITUTE(IFERROR(VLOOKUP(LEFT(J91,1),AR92:AR$93,1,0),""),AR91,"")</f>
        <v/>
      </c>
      <c r="AU91" s="203" t="s">
        <v>1127</v>
      </c>
      <c r="AV91" s="28" t="s">
        <v>1125</v>
      </c>
      <c r="BA91" s="219"/>
      <c r="BC91" s="232" t="str">
        <f>IF(AND(C91="WK",COUNTIFS(C$11:C90,"BK",AE$11:AE90,AE91)&gt;0)=TRUE,AE91,"")</f>
        <v/>
      </c>
      <c r="BD91" s="232" t="str">
        <f>IF(AND(K91="WK",COUNTIFS(K$11:K90,"BK",AR$11:AR90,AR91)&gt;0)=TRUE,AR91,"")</f>
        <v/>
      </c>
    </row>
    <row r="92" spans="1:56" ht="12.75" customHeight="1">
      <c r="A92" s="23" t="str">
        <f>IFERROR(VLOOKUP(B92,Leden!AQ:AQ,1,0),"")</f>
        <v/>
      </c>
      <c r="B92" s="38" t="s">
        <v>471</v>
      </c>
      <c r="C92" s="36"/>
      <c r="D92" s="36"/>
      <c r="E92" s="36"/>
      <c r="F92" s="188"/>
      <c r="G92" s="191"/>
      <c r="I92" s="23" t="str">
        <f>IFERROR(VLOOKUP(J92,Leden!AR:AR,1,0),"")</f>
        <v/>
      </c>
      <c r="J92" s="38" t="s">
        <v>471</v>
      </c>
      <c r="K92" s="36"/>
      <c r="L92" s="36"/>
      <c r="M92" s="36"/>
      <c r="N92" s="188"/>
      <c r="O92" s="191"/>
      <c r="S92" s="204" t="s">
        <v>471</v>
      </c>
      <c r="V92" s="203" t="s">
        <v>1126</v>
      </c>
      <c r="X92" s="219"/>
      <c r="Z92" s="203">
        <v>4</v>
      </c>
      <c r="AA92" s="219"/>
      <c r="AC92" s="23">
        <f>COUNTIFS(Leden!C:C,S92)</f>
        <v>0</v>
      </c>
      <c r="AE92" s="203" t="str">
        <f t="shared" si="4"/>
        <v/>
      </c>
      <c r="AF92" s="219" t="str">
        <f>SUBSTITUTE(IFERROR(VLOOKUP(LEFT(B92,1),AE93:AE$99,1,0),""),AE92,"")</f>
        <v/>
      </c>
      <c r="AH92" s="203" t="s">
        <v>1127</v>
      </c>
      <c r="AI92" s="28" t="s">
        <v>1125</v>
      </c>
      <c r="AN92" s="219"/>
      <c r="AP92" s="23">
        <f>COUNTIFS(Leden!D:D,S92)</f>
        <v>0</v>
      </c>
      <c r="AR92" s="203" t="str">
        <f t="shared" si="5"/>
        <v/>
      </c>
      <c r="AS92" s="219" t="str">
        <f>SUBSTITUTE(IFERROR(VLOOKUP(LEFT(J92,1),AR93:AR$93,1,0),""),AR92,"")</f>
        <v/>
      </c>
      <c r="AU92" s="203" t="s">
        <v>1127</v>
      </c>
      <c r="AV92" s="28" t="s">
        <v>1125</v>
      </c>
      <c r="BA92" s="219"/>
      <c r="BC92" s="232" t="str">
        <f>IF(AND(C92="WK",COUNTIFS(C$11:C91,"BK",AE$11:AE91,AE92)&gt;0)=TRUE,AE92,"")</f>
        <v/>
      </c>
      <c r="BD92" s="232" t="str">
        <f>IF(AND(K92="WK",COUNTIFS(K$11:K91,"BK",AR$11:AR91,AR92)&gt;0)=TRUE,AR92,"")</f>
        <v/>
      </c>
    </row>
    <row r="93" spans="1:56" ht="12.75" customHeight="1">
      <c r="A93" s="23" t="str">
        <f>IFERROR(VLOOKUP(B93,Leden!AQ:AQ,1,0),"")</f>
        <v/>
      </c>
      <c r="B93" s="38" t="s">
        <v>474</v>
      </c>
      <c r="C93" s="36"/>
      <c r="D93" s="36"/>
      <c r="E93" s="36"/>
      <c r="F93" s="188"/>
      <c r="G93" s="191"/>
      <c r="I93" s="23" t="str">
        <f>IFERROR(VLOOKUP(J93,Leden!AR:AR,1,0),"")</f>
        <v/>
      </c>
      <c r="J93" s="38" t="s">
        <v>474</v>
      </c>
      <c r="K93" s="36"/>
      <c r="L93" s="36"/>
      <c r="M93" s="36"/>
      <c r="N93" s="188"/>
      <c r="O93" s="191"/>
      <c r="S93" s="206" t="s">
        <v>474</v>
      </c>
      <c r="V93" s="203" t="s">
        <v>1126</v>
      </c>
      <c r="X93" s="219"/>
      <c r="Z93" s="203">
        <v>4</v>
      </c>
      <c r="AA93" s="219"/>
      <c r="AC93" s="23">
        <f>COUNTIFS(Leden!C:C,S93)</f>
        <v>0</v>
      </c>
      <c r="AE93" s="203" t="str">
        <f t="shared" si="4"/>
        <v/>
      </c>
      <c r="AF93" s="219" t="str">
        <f>SUBSTITUTE(IFERROR(VLOOKUP(LEFT(B93,1),AE94:AE$99,1,0),""),AE93,"")</f>
        <v/>
      </c>
      <c r="AH93" s="203" t="s">
        <v>1127</v>
      </c>
      <c r="AI93" s="28" t="s">
        <v>1125</v>
      </c>
      <c r="AN93" s="219"/>
      <c r="AP93" s="23">
        <f>COUNTIFS(Leden!D:D,S93)</f>
        <v>0</v>
      </c>
      <c r="AR93" s="203" t="str">
        <f t="shared" si="5"/>
        <v/>
      </c>
      <c r="AS93" s="219" t="str">
        <f>SUBSTITUTE(IFERROR(VLOOKUP(LEFT(J93,1),AR$93:AR94,1,0),""),AR93,"")</f>
        <v/>
      </c>
      <c r="AU93" s="203" t="s">
        <v>1127</v>
      </c>
      <c r="AV93" s="28" t="s">
        <v>1125</v>
      </c>
      <c r="BA93" s="219"/>
      <c r="BC93" s="232" t="str">
        <f>IF(AND(C93="WK",COUNTIFS(C$11:C92,"BK",AE$11:AE92,AE93)&gt;0)=TRUE,AE93,"")</f>
        <v/>
      </c>
      <c r="BD93" s="232" t="str">
        <f>IF(AND(K93="WK",COUNTIFS(K$11:K92,"BK",AR$11:AR92,AR93)&gt;0)=TRUE,AR93,"")</f>
        <v/>
      </c>
    </row>
    <row r="94" spans="1:56" ht="12.75" customHeight="1">
      <c r="A94" s="23" t="str">
        <f>IFERROR(VLOOKUP(B94,Leden!AQ:AQ,1,0),"")</f>
        <v/>
      </c>
      <c r="B94" s="39"/>
      <c r="C94" s="36"/>
      <c r="D94" s="36"/>
      <c r="E94" s="36"/>
      <c r="F94" s="188"/>
      <c r="G94" s="191"/>
      <c r="I94" s="23" t="str">
        <f>IFERROR(VLOOKUP(J94,Leden!AR:AR,1,0),"")</f>
        <v/>
      </c>
      <c r="J94" s="39"/>
      <c r="K94" s="36"/>
      <c r="L94" s="36"/>
      <c r="M94" s="36"/>
      <c r="N94" s="188"/>
      <c r="O94" s="191"/>
      <c r="V94" s="203" t="s">
        <v>1124</v>
      </c>
      <c r="W94" s="28" t="s">
        <v>1126</v>
      </c>
      <c r="X94" s="219" t="s">
        <v>1129</v>
      </c>
      <c r="Z94" s="203">
        <v>8</v>
      </c>
      <c r="AA94" s="219">
        <f t="shared" ref="AA94:AA99" si="6">IF(C94="WK","",4)</f>
        <v>4</v>
      </c>
      <c r="AC94" s="23">
        <f>COUNTIFS(Leden!C:C,B94)</f>
        <v>0</v>
      </c>
      <c r="AE94" s="203" t="str">
        <f t="shared" si="4"/>
        <v/>
      </c>
      <c r="AF94" s="219" t="str">
        <f>SUBSTITUTE(IFERROR(VLOOKUP(LEFT(B94,1),AE95:AE$99,1,0),""),AE94,"")</f>
        <v/>
      </c>
      <c r="AH94" s="203" t="s">
        <v>1125</v>
      </c>
      <c r="AI94" s="28" t="s">
        <v>1128</v>
      </c>
      <c r="AJ94" s="28" t="s">
        <v>1131</v>
      </c>
      <c r="AK94" s="28" t="s">
        <v>1132</v>
      </c>
      <c r="AL94" s="28" t="s">
        <v>1130</v>
      </c>
      <c r="AM94" s="28" t="s">
        <v>1133</v>
      </c>
      <c r="AN94" s="219" t="s">
        <v>1127</v>
      </c>
      <c r="AP94" s="23">
        <f>COUNTIFS(Leden!D:D,J94)</f>
        <v>0</v>
      </c>
      <c r="AR94" s="203" t="str">
        <f t="shared" si="5"/>
        <v/>
      </c>
      <c r="AS94" s="219" t="str">
        <f>SUBSTITUTE(IFERROR(VLOOKUP(LEFT(J94,1),AR$93:AR95,1,0),""),AR94,"")</f>
        <v/>
      </c>
      <c r="AU94" s="203" t="s">
        <v>1125</v>
      </c>
      <c r="AV94" s="28" t="s">
        <v>1128</v>
      </c>
      <c r="AW94" s="28" t="s">
        <v>1131</v>
      </c>
      <c r="AX94" s="28" t="s">
        <v>1132</v>
      </c>
      <c r="AY94" s="28" t="s">
        <v>1130</v>
      </c>
      <c r="AZ94" s="28" t="s">
        <v>1133</v>
      </c>
      <c r="BA94" s="219" t="s">
        <v>1127</v>
      </c>
      <c r="BC94" s="232" t="str">
        <f>IF(AND(C94="WK",COUNTIFS(C$11:C93,"BK",AE$11:AE93,AE94)&gt;0)=TRUE,AE94,"")</f>
        <v/>
      </c>
      <c r="BD94" s="232" t="str">
        <f>IF(AND(K94="WK",COUNTIFS(K$11:K93,"BK",AR$11:AR93,AR94)&gt;0)=TRUE,AR94,"")</f>
        <v/>
      </c>
    </row>
    <row r="95" spans="1:56" ht="12.75" customHeight="1">
      <c r="A95" s="23" t="str">
        <f>IFERROR(VLOOKUP(B95,Leden!AQ:AQ,1,0),"")</f>
        <v/>
      </c>
      <c r="B95" s="39"/>
      <c r="C95" s="36"/>
      <c r="D95" s="36"/>
      <c r="E95" s="36"/>
      <c r="F95" s="188"/>
      <c r="G95" s="191"/>
      <c r="I95" s="23" t="str">
        <f>IFERROR(VLOOKUP(J95,Leden!AR:AR,1,0),"")</f>
        <v/>
      </c>
      <c r="J95" s="39"/>
      <c r="K95" s="36"/>
      <c r="L95" s="36"/>
      <c r="M95" s="36"/>
      <c r="N95" s="188"/>
      <c r="O95" s="191"/>
      <c r="V95" s="203" t="s">
        <v>1124</v>
      </c>
      <c r="W95" s="28" t="s">
        <v>1126</v>
      </c>
      <c r="X95" s="219" t="s">
        <v>1129</v>
      </c>
      <c r="Z95" s="203">
        <v>8</v>
      </c>
      <c r="AA95" s="219">
        <f t="shared" si="6"/>
        <v>4</v>
      </c>
      <c r="AC95" s="23">
        <f>COUNTIFS(Leden!C:C,B95)</f>
        <v>0</v>
      </c>
      <c r="AE95" s="203" t="str">
        <f t="shared" si="4"/>
        <v/>
      </c>
      <c r="AF95" s="219" t="str">
        <f>SUBSTITUTE(IFERROR(VLOOKUP(LEFT(B95,1),AE96:AE$99,1,0),""),AE95,"")</f>
        <v/>
      </c>
      <c r="AH95" s="203" t="s">
        <v>1125</v>
      </c>
      <c r="AI95" s="28" t="s">
        <v>1128</v>
      </c>
      <c r="AJ95" s="28" t="s">
        <v>1131</v>
      </c>
      <c r="AK95" s="28" t="s">
        <v>1132</v>
      </c>
      <c r="AL95" s="28" t="s">
        <v>1130</v>
      </c>
      <c r="AM95" s="28" t="s">
        <v>1133</v>
      </c>
      <c r="AN95" s="219" t="s">
        <v>1127</v>
      </c>
      <c r="AP95" s="23">
        <f>COUNTIFS(Leden!D:D,J95)</f>
        <v>0</v>
      </c>
      <c r="AR95" s="203" t="str">
        <f t="shared" si="5"/>
        <v/>
      </c>
      <c r="AS95" s="219" t="str">
        <f>SUBSTITUTE(IFERROR(VLOOKUP(LEFT(J95,1),AR$93:AR96,1,0),""),AR95,"")</f>
        <v/>
      </c>
      <c r="AU95" s="203" t="s">
        <v>1125</v>
      </c>
      <c r="AV95" s="28" t="s">
        <v>1128</v>
      </c>
      <c r="AW95" s="28" t="s">
        <v>1131</v>
      </c>
      <c r="AX95" s="28" t="s">
        <v>1132</v>
      </c>
      <c r="AY95" s="28" t="s">
        <v>1130</v>
      </c>
      <c r="AZ95" s="28" t="s">
        <v>1133</v>
      </c>
      <c r="BA95" s="219" t="s">
        <v>1127</v>
      </c>
      <c r="BC95" s="232" t="str">
        <f>IF(AND(C95="WK",COUNTIFS(C$11:C94,"BK",AE$11:AE94,AE95)&gt;0)=TRUE,AE95,"")</f>
        <v/>
      </c>
      <c r="BD95" s="232" t="str">
        <f>IF(AND(K95="WK",COUNTIFS(K$11:K94,"BK",AR$11:AR94,AR95)&gt;0)=TRUE,AR95,"")</f>
        <v/>
      </c>
    </row>
    <row r="96" spans="1:56" ht="12.75" customHeight="1">
      <c r="A96" s="23" t="str">
        <f>IFERROR(VLOOKUP(B96,Leden!AQ:AQ,1,0),"")</f>
        <v/>
      </c>
      <c r="B96" s="39"/>
      <c r="C96" s="36"/>
      <c r="D96" s="36"/>
      <c r="E96" s="36"/>
      <c r="F96" s="188"/>
      <c r="G96" s="191"/>
      <c r="I96" s="23" t="str">
        <f>IFERROR(VLOOKUP(J96,Leden!AR:AR,1,0),"")</f>
        <v/>
      </c>
      <c r="J96" s="39"/>
      <c r="K96" s="36"/>
      <c r="L96" s="36"/>
      <c r="M96" s="36"/>
      <c r="N96" s="188"/>
      <c r="O96" s="191"/>
      <c r="V96" s="203" t="s">
        <v>1124</v>
      </c>
      <c r="W96" s="28" t="s">
        <v>1126</v>
      </c>
      <c r="X96" s="219" t="s">
        <v>1129</v>
      </c>
      <c r="Z96" s="203">
        <v>8</v>
      </c>
      <c r="AA96" s="219">
        <f t="shared" si="6"/>
        <v>4</v>
      </c>
      <c r="AC96" s="23">
        <f>COUNTIFS(Leden!C:C,B96)</f>
        <v>0</v>
      </c>
      <c r="AE96" s="203" t="str">
        <f t="shared" si="4"/>
        <v/>
      </c>
      <c r="AF96" s="219" t="str">
        <f>SUBSTITUTE(IFERROR(VLOOKUP(LEFT(B96,1),AE97:AE$99,1,0),""),AE96,"")</f>
        <v/>
      </c>
      <c r="AH96" s="203" t="s">
        <v>1125</v>
      </c>
      <c r="AI96" s="28" t="s">
        <v>1128</v>
      </c>
      <c r="AJ96" s="28" t="s">
        <v>1131</v>
      </c>
      <c r="AK96" s="28" t="s">
        <v>1132</v>
      </c>
      <c r="AL96" s="28" t="s">
        <v>1130</v>
      </c>
      <c r="AM96" s="28" t="s">
        <v>1133</v>
      </c>
      <c r="AN96" s="219" t="s">
        <v>1127</v>
      </c>
      <c r="AP96" s="23">
        <f>COUNTIFS(Leden!D:D,J96)</f>
        <v>0</v>
      </c>
      <c r="AR96" s="203" t="str">
        <f t="shared" si="5"/>
        <v/>
      </c>
      <c r="AS96" s="219" t="str">
        <f>SUBSTITUTE(IFERROR(VLOOKUP(LEFT(J96,1),AR$93:AR97,1,0),""),AR96,"")</f>
        <v/>
      </c>
      <c r="AU96" s="203" t="s">
        <v>1125</v>
      </c>
      <c r="AV96" s="28" t="s">
        <v>1128</v>
      </c>
      <c r="AW96" s="28" t="s">
        <v>1131</v>
      </c>
      <c r="AX96" s="28" t="s">
        <v>1132</v>
      </c>
      <c r="AY96" s="28" t="s">
        <v>1130</v>
      </c>
      <c r="AZ96" s="28" t="s">
        <v>1133</v>
      </c>
      <c r="BA96" s="219" t="s">
        <v>1127</v>
      </c>
      <c r="BC96" s="232" t="str">
        <f>IF(AND(C96="WK",COUNTIFS(C$11:C95,"BK",AE$11:AE95,AE96)&gt;0)=TRUE,AE96,"")</f>
        <v/>
      </c>
      <c r="BD96" s="232" t="str">
        <f>IF(AND(K96="WK",COUNTIFS(K$11:K95,"BK",AR$11:AR95,AR96)&gt;0)=TRUE,AR96,"")</f>
        <v/>
      </c>
    </row>
    <row r="97" spans="1:56" ht="12.75" customHeight="1">
      <c r="A97" s="23" t="str">
        <f>IFERROR(VLOOKUP(B97,Leden!AQ:AQ,1,0),"")</f>
        <v/>
      </c>
      <c r="B97" s="39"/>
      <c r="C97" s="36"/>
      <c r="D97" s="36"/>
      <c r="E97" s="36"/>
      <c r="F97" s="188"/>
      <c r="G97" s="191"/>
      <c r="I97" s="23" t="str">
        <f>IFERROR(VLOOKUP(J97,Leden!AR:AR,1,0),"")</f>
        <v/>
      </c>
      <c r="J97" s="39"/>
      <c r="K97" s="36"/>
      <c r="L97" s="36"/>
      <c r="M97" s="36"/>
      <c r="N97" s="188"/>
      <c r="O97" s="191"/>
      <c r="V97" s="203" t="s">
        <v>1124</v>
      </c>
      <c r="W97" s="28" t="s">
        <v>1126</v>
      </c>
      <c r="X97" s="219" t="s">
        <v>1129</v>
      </c>
      <c r="Z97" s="203">
        <v>8</v>
      </c>
      <c r="AA97" s="219">
        <f t="shared" si="6"/>
        <v>4</v>
      </c>
      <c r="AC97" s="23">
        <f>COUNTIFS(Leden!C:C,B97)</f>
        <v>0</v>
      </c>
      <c r="AE97" s="203" t="str">
        <f t="shared" si="4"/>
        <v/>
      </c>
      <c r="AF97" s="219" t="str">
        <f>SUBSTITUTE(IFERROR(VLOOKUP(LEFT(B97,1),AE98:AE$99,1,0),""),AE97,"")</f>
        <v/>
      </c>
      <c r="AH97" s="203" t="s">
        <v>1125</v>
      </c>
      <c r="AI97" s="28" t="s">
        <v>1128</v>
      </c>
      <c r="AJ97" s="28" t="s">
        <v>1131</v>
      </c>
      <c r="AK97" s="28" t="s">
        <v>1132</v>
      </c>
      <c r="AL97" s="28" t="s">
        <v>1130</v>
      </c>
      <c r="AM97" s="28" t="s">
        <v>1133</v>
      </c>
      <c r="AN97" s="219" t="s">
        <v>1127</v>
      </c>
      <c r="AP97" s="23">
        <f>COUNTIFS(Leden!D:D,J97)</f>
        <v>0</v>
      </c>
      <c r="AR97" s="203" t="str">
        <f t="shared" si="5"/>
        <v/>
      </c>
      <c r="AS97" s="219" t="str">
        <f>SUBSTITUTE(IFERROR(VLOOKUP(LEFT(J97,1),AR$93:AR98,1,0),""),AR97,"")</f>
        <v/>
      </c>
      <c r="AU97" s="203" t="s">
        <v>1125</v>
      </c>
      <c r="AV97" s="28" t="s">
        <v>1128</v>
      </c>
      <c r="AW97" s="28" t="s">
        <v>1131</v>
      </c>
      <c r="AX97" s="28" t="s">
        <v>1132</v>
      </c>
      <c r="AY97" s="28" t="s">
        <v>1130</v>
      </c>
      <c r="AZ97" s="28" t="s">
        <v>1133</v>
      </c>
      <c r="BA97" s="219" t="s">
        <v>1127</v>
      </c>
      <c r="BC97" s="232" t="str">
        <f>IF(AND(C97="WK",COUNTIFS(C$11:C96,"BK",AE$11:AE96,AE97)&gt;0)=TRUE,AE97,"")</f>
        <v/>
      </c>
      <c r="BD97" s="232" t="str">
        <f>IF(AND(K97="WK",COUNTIFS(K$11:K96,"BK",AR$11:AR96,AR97)&gt;0)=TRUE,AR97,"")</f>
        <v/>
      </c>
    </row>
    <row r="98" spans="1:56" ht="12.75" customHeight="1">
      <c r="A98" s="23" t="str">
        <f>IFERROR(VLOOKUP(B98,Leden!AQ:AQ,1,0),"")</f>
        <v/>
      </c>
      <c r="B98" s="39"/>
      <c r="C98" s="36"/>
      <c r="D98" s="36"/>
      <c r="E98" s="36"/>
      <c r="F98" s="188"/>
      <c r="G98" s="191"/>
      <c r="I98" s="23" t="str">
        <f>IFERROR(VLOOKUP(J98,Leden!AR:AR,1,0),"")</f>
        <v/>
      </c>
      <c r="J98" s="39"/>
      <c r="K98" s="36"/>
      <c r="L98" s="36"/>
      <c r="M98" s="36"/>
      <c r="N98" s="188"/>
      <c r="O98" s="191"/>
      <c r="V98" s="203" t="s">
        <v>1124</v>
      </c>
      <c r="W98" s="28" t="s">
        <v>1126</v>
      </c>
      <c r="X98" s="219" t="s">
        <v>1129</v>
      </c>
      <c r="Z98" s="203">
        <v>8</v>
      </c>
      <c r="AA98" s="219">
        <f t="shared" si="6"/>
        <v>4</v>
      </c>
      <c r="AC98" s="23">
        <f>COUNTIFS(Leden!C:C,B98)</f>
        <v>0</v>
      </c>
      <c r="AE98" s="203" t="str">
        <f t="shared" si="4"/>
        <v/>
      </c>
      <c r="AF98" s="219" t="str">
        <f>SUBSTITUTE(IFERROR(VLOOKUP(LEFT(B98,1),AE99:AE$99,1,0),""),AE98,"")</f>
        <v/>
      </c>
      <c r="AH98" s="203" t="s">
        <v>1125</v>
      </c>
      <c r="AI98" s="28" t="s">
        <v>1128</v>
      </c>
      <c r="AJ98" s="28" t="s">
        <v>1131</v>
      </c>
      <c r="AK98" s="28" t="s">
        <v>1132</v>
      </c>
      <c r="AL98" s="28" t="s">
        <v>1130</v>
      </c>
      <c r="AM98" s="28" t="s">
        <v>1133</v>
      </c>
      <c r="AN98" s="219" t="s">
        <v>1127</v>
      </c>
      <c r="AP98" s="23">
        <f>COUNTIFS(Leden!D:D,J98)</f>
        <v>0</v>
      </c>
      <c r="AR98" s="203" t="str">
        <f t="shared" si="5"/>
        <v/>
      </c>
      <c r="AS98" s="219" t="str">
        <f>SUBSTITUTE(IFERROR(VLOOKUP(LEFT(J98,1),AR$93:AR99,1,0),""),AR98,"")</f>
        <v/>
      </c>
      <c r="AU98" s="203" t="s">
        <v>1125</v>
      </c>
      <c r="AV98" s="28" t="s">
        <v>1128</v>
      </c>
      <c r="AW98" s="28" t="s">
        <v>1131</v>
      </c>
      <c r="AX98" s="28" t="s">
        <v>1132</v>
      </c>
      <c r="AY98" s="28" t="s">
        <v>1130</v>
      </c>
      <c r="AZ98" s="28" t="s">
        <v>1133</v>
      </c>
      <c r="BA98" s="219" t="s">
        <v>1127</v>
      </c>
      <c r="BC98" s="232" t="str">
        <f>IF(AND(C98="WK",COUNTIFS(C$11:C97,"BK",AE$11:AE97,AE98)&gt;0)=TRUE,AE98,"")</f>
        <v/>
      </c>
      <c r="BD98" s="232" t="str">
        <f>IF(AND(K98="WK",COUNTIFS(K$11:K97,"BK",AR$11:AR97,AR98)&gt;0)=TRUE,AR98,"")</f>
        <v/>
      </c>
    </row>
    <row r="99" spans="1:56" ht="12.75" customHeight="1">
      <c r="A99" s="23" t="str">
        <f>IFERROR(VLOOKUP(B99,Leden!AQ:AQ,1,0),"")</f>
        <v/>
      </c>
      <c r="B99" s="39"/>
      <c r="C99" s="36"/>
      <c r="D99" s="36"/>
      <c r="E99" s="36"/>
      <c r="F99" s="188"/>
      <c r="G99" s="191"/>
      <c r="I99" s="23" t="str">
        <f>IFERROR(VLOOKUP(J99,Leden!AR:AR,1,0),"")</f>
        <v/>
      </c>
      <c r="J99" s="39"/>
      <c r="K99" s="36"/>
      <c r="L99" s="36"/>
      <c r="M99" s="36"/>
      <c r="N99" s="188"/>
      <c r="O99" s="191"/>
      <c r="V99" s="205" t="s">
        <v>1124</v>
      </c>
      <c r="W99" s="221" t="s">
        <v>1126</v>
      </c>
      <c r="X99" s="222" t="s">
        <v>1129</v>
      </c>
      <c r="Z99" s="205">
        <v>8</v>
      </c>
      <c r="AA99" s="222">
        <f t="shared" si="6"/>
        <v>4</v>
      </c>
      <c r="AC99" s="23">
        <f>COUNTIFS(Leden!C:C,B99)</f>
        <v>0</v>
      </c>
      <c r="AE99" s="205" t="str">
        <f t="shared" si="4"/>
        <v/>
      </c>
      <c r="AF99" s="222" t="str">
        <f>SUBSTITUTE(IFERROR(VLOOKUP(LEFT(B99,1),AE$99:AE100,1,0),""),AE99,"")</f>
        <v/>
      </c>
      <c r="AH99" s="205" t="s">
        <v>1125</v>
      </c>
      <c r="AI99" s="221" t="s">
        <v>1128</v>
      </c>
      <c r="AJ99" s="221" t="s">
        <v>1131</v>
      </c>
      <c r="AK99" s="221" t="s">
        <v>1132</v>
      </c>
      <c r="AL99" s="221" t="s">
        <v>1130</v>
      </c>
      <c r="AM99" s="221" t="s">
        <v>1133</v>
      </c>
      <c r="AN99" s="222" t="s">
        <v>1127</v>
      </c>
      <c r="AP99" s="23">
        <f>COUNTIFS(Leden!D:D,J99)</f>
        <v>0</v>
      </c>
      <c r="AR99" s="205" t="str">
        <f t="shared" si="5"/>
        <v/>
      </c>
      <c r="AS99" s="222" t="str">
        <f>SUBSTITUTE(IFERROR(VLOOKUP(LEFT(J99,1),AR$93:AR100,1,0),""),AR99,"")</f>
        <v/>
      </c>
      <c r="AU99" s="205" t="s">
        <v>1125</v>
      </c>
      <c r="AV99" s="221" t="s">
        <v>1128</v>
      </c>
      <c r="AW99" s="221" t="s">
        <v>1131</v>
      </c>
      <c r="AX99" s="221" t="s">
        <v>1132</v>
      </c>
      <c r="AY99" s="221" t="s">
        <v>1130</v>
      </c>
      <c r="AZ99" s="221" t="s">
        <v>1133</v>
      </c>
      <c r="BA99" s="222" t="s">
        <v>1127</v>
      </c>
      <c r="BC99" s="232" t="str">
        <f>IF(AND(C99="WK",COUNTIFS(C$11:C98,"BK",AE$11:AE98,AE99)&gt;0)=TRUE,AE99,"")</f>
        <v/>
      </c>
      <c r="BD99" s="232" t="str">
        <f>IF(AND(K99="WK",COUNTIFS(K$11:K98,"BK",AR$11:AR98,AR99)&gt;0)=TRUE,AR99,"")</f>
        <v/>
      </c>
    </row>
    <row r="100" spans="1:56" ht="12.75" customHeight="1">
      <c r="B100" s="302"/>
      <c r="C100" s="302"/>
      <c r="D100" s="302"/>
      <c r="E100" s="302"/>
      <c r="F100" s="302"/>
      <c r="G100" s="302"/>
      <c r="H100" s="302"/>
      <c r="I100" s="302"/>
      <c r="J100" s="302"/>
      <c r="K100" s="302"/>
      <c r="L100" s="302"/>
      <c r="M100" s="302"/>
      <c r="N100" s="302"/>
      <c r="O100" s="29"/>
    </row>
    <row r="101" spans="1:56" ht="12.75" customHeight="1">
      <c r="A101" s="17"/>
      <c r="B101" s="17"/>
      <c r="C101" s="17"/>
      <c r="D101" s="17"/>
      <c r="E101" s="17"/>
      <c r="F101" s="17"/>
      <c r="G101" s="17"/>
      <c r="H101" s="17"/>
      <c r="I101" s="17"/>
      <c r="J101" s="17"/>
      <c r="K101" s="17"/>
      <c r="L101" s="17"/>
      <c r="M101" s="17"/>
      <c r="N101" s="17"/>
      <c r="O101" s="17"/>
      <c r="P101" s="17"/>
      <c r="Q101" s="17"/>
    </row>
    <row r="102" spans="1:56" ht="12.75" customHeight="1">
      <c r="A102" s="17"/>
      <c r="B102" s="17"/>
      <c r="C102" s="17"/>
      <c r="D102" s="17"/>
      <c r="E102" s="17"/>
      <c r="F102" s="17"/>
      <c r="G102" s="17"/>
      <c r="H102" s="17"/>
      <c r="I102" s="17"/>
      <c r="J102" s="17"/>
      <c r="K102" s="17"/>
      <c r="L102" s="17"/>
      <c r="M102" s="17"/>
      <c r="N102" s="17"/>
      <c r="O102" s="17"/>
      <c r="P102" s="17"/>
      <c r="Q102" s="17"/>
    </row>
    <row r="103" spans="1:56" ht="12.75" customHeight="1">
      <c r="A103" s="17"/>
      <c r="B103" s="17"/>
      <c r="C103" s="17"/>
      <c r="D103" s="17"/>
      <c r="E103" s="17"/>
      <c r="F103" s="17"/>
      <c r="G103" s="17"/>
      <c r="H103" s="17"/>
      <c r="I103" s="17"/>
      <c r="J103" s="17"/>
      <c r="K103" s="17"/>
      <c r="L103" s="17"/>
      <c r="M103" s="17"/>
      <c r="N103" s="17"/>
      <c r="O103" s="17"/>
      <c r="P103" s="17"/>
      <c r="Q103" s="17"/>
    </row>
    <row r="104" spans="1:56" ht="12.75" customHeight="1">
      <c r="A104" s="17"/>
      <c r="B104" s="17"/>
      <c r="C104" s="17"/>
      <c r="D104" s="17"/>
      <c r="E104" s="17"/>
      <c r="F104" s="17"/>
      <c r="G104" s="17"/>
      <c r="H104" s="17"/>
      <c r="I104" s="17"/>
      <c r="J104" s="17"/>
      <c r="K104" s="17"/>
      <c r="L104" s="17"/>
      <c r="M104" s="17"/>
      <c r="N104" s="17"/>
      <c r="O104" s="17"/>
      <c r="P104" s="17"/>
      <c r="Q104" s="17"/>
    </row>
    <row r="105" spans="1:56" ht="12.75" customHeight="1">
      <c r="A105" s="17"/>
      <c r="B105" s="17"/>
      <c r="C105" s="17"/>
      <c r="D105" s="17"/>
      <c r="E105" s="17"/>
      <c r="F105" s="17"/>
      <c r="G105" s="17"/>
      <c r="H105" s="17"/>
      <c r="I105" s="17"/>
      <c r="J105" s="17"/>
      <c r="K105" s="17"/>
      <c r="L105" s="17"/>
      <c r="M105" s="17"/>
      <c r="N105" s="17"/>
      <c r="O105" s="17"/>
      <c r="P105" s="17"/>
      <c r="Q105" s="17"/>
    </row>
    <row r="106" spans="1:56" ht="12.75" customHeight="1">
      <c r="A106" s="17"/>
      <c r="B106" s="17"/>
      <c r="C106" s="17"/>
      <c r="D106" s="17"/>
      <c r="E106" s="17"/>
      <c r="F106" s="17"/>
      <c r="G106" s="17"/>
      <c r="H106" s="17"/>
      <c r="I106" s="17"/>
      <c r="J106" s="17"/>
      <c r="K106" s="17"/>
      <c r="L106" s="17"/>
      <c r="M106" s="17"/>
      <c r="N106" s="17"/>
      <c r="O106" s="17"/>
      <c r="P106" s="17"/>
      <c r="Q106" s="17"/>
    </row>
    <row r="107" spans="1:56" ht="12.75" customHeight="1">
      <c r="A107" s="17"/>
      <c r="B107" s="17"/>
      <c r="C107" s="17"/>
      <c r="D107" s="17"/>
      <c r="E107" s="17"/>
      <c r="F107" s="17"/>
      <c r="G107" s="17"/>
      <c r="H107" s="17"/>
      <c r="I107" s="17"/>
      <c r="J107" s="17"/>
      <c r="K107" s="17"/>
      <c r="L107" s="17"/>
      <c r="M107" s="17"/>
      <c r="N107" s="17"/>
      <c r="O107" s="17"/>
      <c r="P107" s="17"/>
      <c r="Q107" s="17"/>
    </row>
    <row r="108" spans="1:56" ht="12.75" customHeight="1">
      <c r="A108" s="17"/>
      <c r="B108" s="17"/>
      <c r="C108" s="17"/>
      <c r="D108" s="17"/>
      <c r="E108" s="17"/>
      <c r="F108" s="17"/>
      <c r="G108" s="17"/>
      <c r="H108" s="17"/>
      <c r="I108" s="17"/>
      <c r="J108" s="17"/>
      <c r="K108" s="17"/>
      <c r="L108" s="17"/>
      <c r="M108" s="17"/>
      <c r="N108" s="17"/>
      <c r="O108" s="17"/>
      <c r="P108" s="17"/>
      <c r="Q108" s="17"/>
    </row>
    <row r="109" spans="1:56" ht="12.75" customHeight="1">
      <c r="A109" s="17"/>
      <c r="B109" s="17"/>
      <c r="C109" s="17"/>
      <c r="D109" s="17"/>
      <c r="E109" s="17"/>
      <c r="F109" s="17"/>
      <c r="G109" s="17"/>
      <c r="H109" s="17"/>
      <c r="I109" s="17"/>
      <c r="J109" s="17"/>
      <c r="K109" s="17"/>
      <c r="L109" s="17"/>
      <c r="M109" s="17"/>
      <c r="N109" s="17"/>
      <c r="O109" s="17"/>
      <c r="P109" s="17"/>
      <c r="Q109" s="17"/>
    </row>
    <row r="110" spans="1:56" ht="12.75" customHeight="1">
      <c r="A110" s="17"/>
      <c r="B110" s="17"/>
      <c r="C110" s="17"/>
      <c r="D110" s="17"/>
      <c r="E110" s="17"/>
      <c r="F110" s="17"/>
      <c r="G110" s="17"/>
      <c r="H110" s="17"/>
      <c r="I110" s="17"/>
      <c r="J110" s="17"/>
      <c r="K110" s="17"/>
      <c r="L110" s="17"/>
      <c r="M110" s="17"/>
      <c r="N110" s="17"/>
      <c r="O110" s="17"/>
      <c r="P110" s="17"/>
      <c r="Q110" s="17"/>
    </row>
  </sheetData>
  <sheetProtection password="CA7A" sheet="1" objects="1" scenarios="1"/>
  <dataConsolidate/>
  <customSheetViews>
    <customSheetView guid="{EA27D62B-1ACD-46D4-8844-66165F864EF5}" scale="80" hiddenColumns="1" topLeftCell="B1">
      <pane ySplit="2" topLeftCell="A3" activePane="bottomLeft" state="frozen"/>
      <selection pane="bottomLeft" activeCell="C12" sqref="C12"/>
      <pageMargins left="0" right="0" top="0" bottom="0" header="0" footer="0"/>
    </customSheetView>
    <customSheetView guid="{AA0005BB-53EE-4415-887D-72CFD85381E2}" scale="80" hiddenColumns="1" topLeftCell="B1">
      <pane ySplit="2" topLeftCell="A3" activePane="bottomLeft" state="frozen"/>
      <selection pane="bottomLeft" activeCell="C12" sqref="C12"/>
      <pageMargins left="0" right="0" top="0" bottom="0" header="0" footer="0"/>
    </customSheetView>
    <customSheetView guid="{180B6EB0-564F-4AF7-BBE8-865BB1B70D35}" scale="80">
      <pane ySplit="2" topLeftCell="A3" activePane="bottomLeft" state="frozen"/>
      <selection pane="bottomLeft" activeCell="C12" sqref="C12"/>
      <pageMargins left="0" right="0" top="0" bottom="0" header="0" footer="0"/>
    </customSheetView>
  </customSheetViews>
  <mergeCells count="37">
    <mergeCell ref="C8:D8"/>
    <mergeCell ref="E8:G8"/>
    <mergeCell ref="C5:D5"/>
    <mergeCell ref="E5:G5"/>
    <mergeCell ref="C6:D6"/>
    <mergeCell ref="E7:G7"/>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M4:O4"/>
    <mergeCell ref="B1:O1"/>
    <mergeCell ref="B2:O2"/>
    <mergeCell ref="C3:D3"/>
    <mergeCell ref="E3:G3"/>
    <mergeCell ref="K3:L3"/>
    <mergeCell ref="BC10:BD10"/>
    <mergeCell ref="AP10:BA10"/>
    <mergeCell ref="S10:AA10"/>
    <mergeCell ref="AC10:AN10"/>
    <mergeCell ref="B100:N100"/>
    <mergeCell ref="C10:E10"/>
    <mergeCell ref="K10:M10"/>
    <mergeCell ref="F10:G10"/>
    <mergeCell ref="N10:O10"/>
  </mergeCells>
  <conditionalFormatting sqref="B12:B93">
    <cfRule type="expression" dxfId="885" priority="101" stopIfTrue="1">
      <formula>AF12&lt;&gt;""</formula>
    </cfRule>
    <cfRule type="cellIs" dxfId="884" priority="128" operator="notEqual">
      <formula>A12</formula>
    </cfRule>
  </conditionalFormatting>
  <conditionalFormatting sqref="C4:D8">
    <cfRule type="expression" priority="108" stopIfTrue="1">
      <formula>TRIM(C4&amp;E4)=""</formula>
    </cfRule>
    <cfRule type="expression" dxfId="883" priority="109">
      <formula>TRIM(C4)=""</formula>
    </cfRule>
  </conditionalFormatting>
  <conditionalFormatting sqref="K4:L8">
    <cfRule type="expression" priority="106" stopIfTrue="1">
      <formula>TRIM(K4&amp;M4)=""</formula>
    </cfRule>
    <cfRule type="expression" dxfId="882" priority="107">
      <formula>TRIM(K4)=""</formula>
    </cfRule>
  </conditionalFormatting>
  <conditionalFormatting sqref="E4:G8">
    <cfRule type="expression" priority="104" stopIfTrue="1">
      <formula>TRIM(C4&amp;E4)=""</formula>
    </cfRule>
    <cfRule type="expression" dxfId="881" priority="105">
      <formula>TRIM(E4)=""</formula>
    </cfRule>
  </conditionalFormatting>
  <conditionalFormatting sqref="M4:O8">
    <cfRule type="expression" priority="102" stopIfTrue="1">
      <formula>TRIM(K4&amp;M4)=""</formula>
    </cfRule>
    <cfRule type="expression" dxfId="880" priority="103">
      <formula>TRIM(M4)=""</formula>
    </cfRule>
  </conditionalFormatting>
  <conditionalFormatting sqref="B94:B99">
    <cfRule type="cellIs" dxfId="879" priority="98" operator="notEqual">
      <formula>$A94</formula>
    </cfRule>
  </conditionalFormatting>
  <conditionalFormatting sqref="J94:J99">
    <cfRule type="cellIs" dxfId="878" priority="97" operator="notEqual">
      <formula>$A94</formula>
    </cfRule>
  </conditionalFormatting>
  <conditionalFormatting sqref="J12:J93">
    <cfRule type="expression" dxfId="877" priority="95" stopIfTrue="1">
      <formula>AS12&lt;&gt;""</formula>
    </cfRule>
    <cfRule type="cellIs" dxfId="876" priority="96" operator="notEqual">
      <formula>I12</formula>
    </cfRule>
  </conditionalFormatting>
  <conditionalFormatting sqref="C4:G8">
    <cfRule type="expression" dxfId="875" priority="73" stopIfTrue="1">
      <formula>AND(IFERROR(VLOOKUP($B4,$G$12:$G$99,1,0),"")=$B4,TRIM($C4&amp;$E4)="")</formula>
    </cfRule>
  </conditionalFormatting>
  <conditionalFormatting sqref="K4:O8">
    <cfRule type="expression" dxfId="874" priority="72" stopIfTrue="1">
      <formula>AND(IFERROR(VLOOKUP($J4,$O$12:$O$99,1,0),"")=$J4,TRIM($K4&amp;$M4)="")</formula>
    </cfRule>
  </conditionalFormatting>
  <conditionalFormatting sqref="G12:G93">
    <cfRule type="expression" dxfId="873" priority="32" stopIfTrue="1">
      <formula>AND(A12="",G12&lt;&gt;"")</formula>
    </cfRule>
    <cfRule type="expression" priority="42" stopIfTrue="1">
      <formula>A12=""</formula>
    </cfRule>
    <cfRule type="expression" dxfId="872" priority="43" stopIfTrue="1">
      <formula>G12=""</formula>
    </cfRule>
    <cfRule type="expression" dxfId="871" priority="44">
      <formula>G12&lt;&gt;IFERROR(VLOOKUP(G12,$S$4:$S$8,1,0),"x")</formula>
    </cfRule>
  </conditionalFormatting>
  <conditionalFormatting sqref="G94:G99">
    <cfRule type="expression" priority="39" stopIfTrue="1">
      <formula>B94=""</formula>
    </cfRule>
    <cfRule type="expression" dxfId="870" priority="40" stopIfTrue="1">
      <formula>G94=""</formula>
    </cfRule>
    <cfRule type="expression" dxfId="869" priority="41">
      <formula>G94&lt;&gt;IFERROR(VLOOKUP(G94,$S$4:$S$8,1,0),"x")</formula>
    </cfRule>
  </conditionalFormatting>
  <conditionalFormatting sqref="C94:E99">
    <cfRule type="expression" priority="17" stopIfTrue="1">
      <formula>$B94=""</formula>
    </cfRule>
  </conditionalFormatting>
  <conditionalFormatting sqref="D12:D18 D48:D99 D20:D46">
    <cfRule type="expression" dxfId="868" priority="36" stopIfTrue="1">
      <formula>OR(IFERROR(SEARCH(D12,$AH12&amp;$AI12&amp;$AJ12&amp;$AK12&amp;$AL12&amp;$AM12&amp;$AN12),0)=0,AND(A12=B12,D12=""))</formula>
    </cfRule>
    <cfRule type="expression" dxfId="867" priority="37">
      <formula>A12&lt;&gt;B12</formula>
    </cfRule>
  </conditionalFormatting>
  <conditionalFormatting sqref="E12:E18 E48:E99 E20:E46">
    <cfRule type="expression" dxfId="866" priority="34" stopIfTrue="1">
      <formula>OR(IFERROR(SEARCH(E12,$Z12&amp;$AA12),0)=0,AND(A12=B12,E12=""))</formula>
    </cfRule>
    <cfRule type="expression" dxfId="865" priority="35">
      <formula>A12&lt;&gt;B12</formula>
    </cfRule>
  </conditionalFormatting>
  <conditionalFormatting sqref="F12:F93">
    <cfRule type="expression" dxfId="864" priority="31">
      <formula>A12&lt;&gt;B12</formula>
    </cfRule>
  </conditionalFormatting>
  <conditionalFormatting sqref="C47">
    <cfRule type="expression" dxfId="863" priority="29" stopIfTrue="1">
      <formula>OR(IFERROR(SEARCH(C47,$V47&amp;$W47&amp;$X47),0)=0,AND(A47=B47,C47=""))</formula>
    </cfRule>
    <cfRule type="expression" dxfId="862" priority="30">
      <formula>A47&lt;&gt;B47</formula>
    </cfRule>
  </conditionalFormatting>
  <conditionalFormatting sqref="D47">
    <cfRule type="expression" dxfId="861" priority="27" stopIfTrue="1">
      <formula>OR(IFERROR(SEARCH(D47,$AH47&amp;$AI47&amp;$AJ47&amp;$AK47&amp;$AL47&amp;$AM47&amp;$AN47),0)=0,AND(A47=B47,D47=""))</formula>
    </cfRule>
    <cfRule type="expression" dxfId="860" priority="28">
      <formula>A47&lt;&gt;B47</formula>
    </cfRule>
  </conditionalFormatting>
  <conditionalFormatting sqref="E47">
    <cfRule type="expression" dxfId="859" priority="25" stopIfTrue="1">
      <formula>OR(IFERROR(SEARCH(E47,$Z47&amp;$AA47),0)=0,AND(A47=B47,E47=""))</formula>
    </cfRule>
    <cfRule type="expression" dxfId="858" priority="26">
      <formula>A47&lt;&gt;B47</formula>
    </cfRule>
  </conditionalFormatting>
  <conditionalFormatting sqref="C19">
    <cfRule type="expression" dxfId="857" priority="18" stopIfTrue="1">
      <formula>OR(IFERROR(SEARCH(C19,$V19&amp;$W19&amp;$X19),0)=0,AND(A19=B19,C19=""))</formula>
    </cfRule>
    <cfRule type="expression" dxfId="856" priority="23" stopIfTrue="1">
      <formula>A19&lt;&gt;B19</formula>
    </cfRule>
  </conditionalFormatting>
  <conditionalFormatting sqref="D19">
    <cfRule type="expression" dxfId="855" priority="21" stopIfTrue="1">
      <formula>OR(IFERROR(SEARCH(D19,$AH19&amp;$AI19&amp;$AJ19&amp;$AK19&amp;$AL19&amp;$AM19&amp;$AN19),0)=0,AND(A19=B19,D19=""))</formula>
    </cfRule>
    <cfRule type="expression" dxfId="854" priority="22">
      <formula>A19&lt;&gt;B19</formula>
    </cfRule>
  </conditionalFormatting>
  <conditionalFormatting sqref="E19">
    <cfRule type="expression" dxfId="853" priority="19" stopIfTrue="1">
      <formula>OR(IFERROR(SEARCH(E19,$Z19&amp;$AA19),0)=0,AND(A19=B19,E19=""))</formula>
    </cfRule>
    <cfRule type="expression" dxfId="852" priority="20">
      <formula>A19&lt;&gt;B19</formula>
    </cfRule>
  </conditionalFormatting>
  <conditionalFormatting sqref="C12:C99">
    <cfRule type="expression" dxfId="851" priority="24" stopIfTrue="1">
      <formula>OR(IFERROR(SEARCH(C12,$V12&amp;$W12&amp;$X12),0)=0,AND(A12=B12,C12=""))</formula>
    </cfRule>
    <cfRule type="expression" dxfId="850" priority="33" stopIfTrue="1">
      <formula>A12&lt;&gt;B12</formula>
    </cfRule>
    <cfRule type="expression" dxfId="849" priority="38">
      <formula>AND(BC12&lt;&gt;"",AE12=BC12)</formula>
    </cfRule>
  </conditionalFormatting>
  <conditionalFormatting sqref="N12:N99">
    <cfRule type="expression" dxfId="848" priority="16">
      <formula>I12&lt;&gt;J12</formula>
    </cfRule>
  </conditionalFormatting>
  <conditionalFormatting sqref="O12:O93">
    <cfRule type="expression" dxfId="847" priority="2" stopIfTrue="1">
      <formula>AND(I12="",O12&lt;&gt;"")</formula>
    </cfRule>
    <cfRule type="expression" priority="13" stopIfTrue="1">
      <formula>I12=""</formula>
    </cfRule>
    <cfRule type="expression" dxfId="846" priority="14" stopIfTrue="1">
      <formula>O12=""</formula>
    </cfRule>
    <cfRule type="expression" dxfId="845" priority="15">
      <formula>O12&lt;&gt;IFERROR(VLOOKUP(O12,$T$4:$T$8,1,0),"x")</formula>
    </cfRule>
  </conditionalFormatting>
  <conditionalFormatting sqref="O94:O99">
    <cfRule type="expression" priority="10" stopIfTrue="1">
      <formula>J94=""</formula>
    </cfRule>
    <cfRule type="expression" dxfId="844" priority="11" stopIfTrue="1">
      <formula>O94=""</formula>
    </cfRule>
    <cfRule type="expression" dxfId="843" priority="12">
      <formula>O94&lt;&gt;IFERROR(VLOOKUP(O94,$T$4:$T$8,1,0),"x")</formula>
    </cfRule>
  </conditionalFormatting>
  <conditionalFormatting sqref="K94:M99">
    <cfRule type="expression" priority="1" stopIfTrue="1">
      <formula>$J94=""</formula>
    </cfRule>
  </conditionalFormatting>
  <conditionalFormatting sqref="L12:L99">
    <cfRule type="expression" dxfId="842" priority="5" stopIfTrue="1">
      <formula>OR(IFERROR(SEARCH(L12,$AU12&amp;$AV12&amp;$AW12&amp;$AX12&amp;$AY12&amp;$AZ12&amp;$BA12),0)=0,AND(I12=J12,L12=""))</formula>
    </cfRule>
    <cfRule type="expression" dxfId="841" priority="7">
      <formula>I12&lt;&gt;J12</formula>
    </cfRule>
  </conditionalFormatting>
  <conditionalFormatting sqref="M12:M99">
    <cfRule type="expression" dxfId="840" priority="4" stopIfTrue="1">
      <formula>OR(IFERROR(SEARCH(M12,$Z12&amp;$AA12),0)=0,AND(I12=J12,M12=""))</formula>
    </cfRule>
    <cfRule type="expression" dxfId="839" priority="6">
      <formula>I12&lt;&gt;J12</formula>
    </cfRule>
  </conditionalFormatting>
  <conditionalFormatting sqref="K12:K99">
    <cfRule type="expression" dxfId="838" priority="3" stopIfTrue="1">
      <formula>OR(IFERROR(SEARCH(K12,$V12&amp;$W12&amp;$X12),0)=0,AND(I12=J12,K12=""))</formula>
    </cfRule>
    <cfRule type="expression" dxfId="837" priority="8" stopIfTrue="1">
      <formula>I12&lt;&gt;J12</formula>
    </cfRule>
    <cfRule type="expression" dxfId="836" priority="9">
      <formula>AND(BD12&lt;&gt;"",AR12=BD12)</formula>
    </cfRule>
  </conditionalFormatting>
  <dataValidations count="7">
    <dataValidation type="list" allowBlank="1" showInputMessage="1" showErrorMessage="1" sqref="C12:C99 K12:K99" xr:uid="{00000000-0002-0000-0200-000000000000}">
      <formula1>$V12:$X12</formula1>
    </dataValidation>
    <dataValidation type="list" allowBlank="1" showInputMessage="1" showErrorMessage="1" sqref="E12:E99 M12:M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sqref="L12:L99" xr:uid="{00000000-0002-0000-0200-000004000000}">
      <formula1>$AU12:$BA12</formula1>
    </dataValidation>
    <dataValidation type="list" allowBlank="1" showInputMessage="1" showErrorMessage="1" error="Postcode en/of Naam en plaats veldlocatie niet ingevuld!" sqref="G12:G99" xr:uid="{00000000-0002-0000-0200-000005000000}">
      <formula1>$S$4:$S$8</formula1>
    </dataValidation>
    <dataValidation type="list" allowBlank="1" showInputMessage="1" showErrorMessage="1" error="Postcode en/of Naam/plaats van zaal niet ingevuld!" sqref="O12:O99" xr:uid="{00000000-0002-0000-0200-000006000000}">
      <formula1>$T$4:$T$8</formula1>
    </dataValidation>
  </dataValidations>
  <pageMargins left="0.7" right="0.7" top="0.75" bottom="0.75" header="0.3" footer="0.3"/>
  <customProperties>
    <customPr name="LastActive"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H1290"/>
  <sheetViews>
    <sheetView showZeros="0" topLeftCell="B1" zoomScale="80" zoomScaleNormal="80" workbookViewId="0">
      <pane ySplit="9" topLeftCell="C11" activePane="bottomLeft" state="frozen"/>
      <selection pane="bottomLeft" activeCell="C11" sqref="C11:D11"/>
      <selection activeCell="B1" sqref="B1"/>
    </sheetView>
  </sheetViews>
  <sheetFormatPr defaultColWidth="9.140625" defaultRowHeight="12.6"/>
  <cols>
    <col min="1" max="1" width="6.7109375" style="28" hidden="1" customWidth="1"/>
    <col min="2" max="2" width="3" style="28" bestFit="1" customWidth="1"/>
    <col min="3" max="3" width="4.42578125" style="29" bestFit="1" customWidth="1"/>
    <col min="4" max="4" width="10.140625" style="28" customWidth="1"/>
    <col min="5" max="5" width="32.7109375" style="28" customWidth="1"/>
    <col min="6" max="6" width="16.5703125" style="28" customWidth="1"/>
    <col min="7" max="7" width="12.85546875" style="30" bestFit="1" customWidth="1"/>
    <col min="8" max="8" width="6.7109375" style="30" bestFit="1" customWidth="1"/>
    <col min="9" max="9" width="2.28515625" style="40" bestFit="1" customWidth="1"/>
    <col min="10" max="10" width="7" style="29" bestFit="1" customWidth="1"/>
    <col min="11" max="11" width="6.28515625" style="29" bestFit="1" customWidth="1"/>
    <col min="12" max="12" width="7" style="29" bestFit="1" customWidth="1"/>
    <col min="13" max="14" width="1.85546875" style="29" customWidth="1"/>
    <col min="15" max="15" width="3.42578125" style="28" hidden="1" customWidth="1"/>
    <col min="16" max="18" width="6" style="41" hidden="1" customWidth="1"/>
    <col min="19" max="19" width="1" style="41" hidden="1" customWidth="1"/>
    <col min="20" max="20" width="8.85546875" style="124" hidden="1" customWidth="1"/>
    <col min="21" max="23" width="5.28515625" style="28" hidden="1" customWidth="1"/>
    <col min="24" max="24" width="9.140625" style="28" hidden="1" customWidth="1"/>
    <col min="25" max="27" width="5.5703125" style="28" hidden="1" customWidth="1"/>
    <col min="28" max="28" width="3.42578125" style="28" hidden="1" customWidth="1"/>
    <col min="29" max="29" width="4.85546875" style="28" hidden="1" customWidth="1"/>
    <col min="30" max="30" width="3.140625" style="19" hidden="1" customWidth="1"/>
    <col min="31" max="31" width="10.5703125" style="19" hidden="1" customWidth="1"/>
    <col min="32" max="32" width="20" style="19" hidden="1" customWidth="1"/>
    <col min="33" max="33" width="2.7109375" style="28" hidden="1" customWidth="1"/>
    <col min="34" max="34" width="7.140625" style="246" hidden="1" customWidth="1"/>
    <col min="35" max="16384" width="9.140625" style="28"/>
  </cols>
  <sheetData>
    <row r="1" spans="1:34" ht="9" customHeight="1">
      <c r="C1" s="319"/>
      <c r="D1" s="319"/>
      <c r="G1" s="302"/>
      <c r="H1" s="302"/>
      <c r="I1" s="302"/>
      <c r="J1" s="302"/>
      <c r="K1" s="302"/>
      <c r="L1" s="302"/>
    </row>
    <row r="2" spans="1:34">
      <c r="A2" s="17"/>
      <c r="C2" s="319" t="s">
        <v>4</v>
      </c>
      <c r="D2" s="319"/>
      <c r="E2" s="149" t="str">
        <f>IF(ISBLANK(Basis!C5),"",Basis!C5)</f>
        <v>Oranje Wit (D)</v>
      </c>
      <c r="F2" s="42"/>
      <c r="G2" s="320" t="s">
        <v>1134</v>
      </c>
      <c r="H2" s="320"/>
      <c r="I2" s="320"/>
      <c r="J2" s="320"/>
      <c r="K2" s="320"/>
      <c r="L2" s="72" t="str">
        <f>Basis!E5</f>
        <v>Nee</v>
      </c>
      <c r="M2" s="43"/>
      <c r="N2" s="43"/>
      <c r="P2" s="41" t="s">
        <v>1098</v>
      </c>
      <c r="Q2" s="40">
        <f>COUNTIF(Teams!AE:AE,P2)</f>
        <v>3</v>
      </c>
      <c r="R2" s="41">
        <f>IF(V2=0,0,IFERROR(VLOOKUP(Q2,V$2:W$7,2,0),15))</f>
        <v>25</v>
      </c>
      <c r="V2" s="28">
        <v>1</v>
      </c>
      <c r="W2" s="41">
        <v>35</v>
      </c>
    </row>
    <row r="3" spans="1:34">
      <c r="C3" s="319" t="s">
        <v>8</v>
      </c>
      <c r="D3" s="319"/>
      <c r="E3" s="125" t="str">
        <f>IF(ISBLANK(Basis!C6),"",Basis!C6)</f>
        <v>PE Wolff</v>
      </c>
      <c r="F3" s="127" t="s">
        <v>10</v>
      </c>
      <c r="G3" s="321" t="str">
        <f>Basis!E6</f>
        <v>NCX19J3</v>
      </c>
      <c r="H3" s="321"/>
      <c r="I3" s="321"/>
      <c r="J3" s="321"/>
      <c r="K3" s="321"/>
      <c r="L3" s="321"/>
      <c r="M3" s="44"/>
      <c r="N3" s="44"/>
      <c r="P3" s="41" t="s">
        <v>43</v>
      </c>
      <c r="Q3" s="40">
        <f>COUNTIF(Teams!AE:AE,P3)</f>
        <v>4</v>
      </c>
      <c r="R3" s="41">
        <f>IF(V3=0,0,IFERROR(VLOOKUP(Q3,V$2:W$7,2,0),15))</f>
        <v>20</v>
      </c>
      <c r="V3" s="28">
        <v>2</v>
      </c>
      <c r="W3" s="41">
        <v>30</v>
      </c>
    </row>
    <row r="4" spans="1:34">
      <c r="C4" s="319" t="s">
        <v>11</v>
      </c>
      <c r="D4" s="319"/>
      <c r="E4" s="125" t="str">
        <f>IF(ISBLANK(Basis!C7),"",Basis!C7)</f>
        <v>Technische Commissie</v>
      </c>
      <c r="F4" s="127" t="s">
        <v>13</v>
      </c>
      <c r="G4" s="321" t="str">
        <f>Basis!E7</f>
        <v>DORDRECHT</v>
      </c>
      <c r="H4" s="321"/>
      <c r="I4" s="321"/>
      <c r="J4" s="321"/>
      <c r="K4" s="321"/>
      <c r="L4" s="321"/>
      <c r="M4" s="44"/>
      <c r="N4" s="44"/>
      <c r="P4" s="41" t="s">
        <v>44</v>
      </c>
      <c r="Q4" s="40">
        <f>COUNTIF(Teams!AE:AE,P4)</f>
        <v>4</v>
      </c>
      <c r="R4" s="41">
        <f>IF(V4=0,0,IFERROR(VLOOKUP(Q4,V$2:W$7,2,0),15))</f>
        <v>20</v>
      </c>
      <c r="V4" s="28">
        <v>3</v>
      </c>
      <c r="W4" s="41">
        <v>25</v>
      </c>
    </row>
    <row r="5" spans="1:34">
      <c r="C5" s="319" t="s">
        <v>14</v>
      </c>
      <c r="D5" s="319"/>
      <c r="E5" s="125" t="str">
        <f>IF(ISBLANK(Basis!C8),"",Basis!C8)</f>
        <v>0645650818</v>
      </c>
      <c r="F5" s="127" t="s">
        <v>16</v>
      </c>
      <c r="G5" s="321" t="str">
        <f>Basis!E8</f>
        <v>ZUIDWEST</v>
      </c>
      <c r="H5" s="321"/>
      <c r="I5" s="321"/>
      <c r="J5" s="321"/>
      <c r="K5" s="321"/>
      <c r="L5" s="321"/>
      <c r="M5" s="44"/>
      <c r="N5" s="44"/>
      <c r="P5" s="41" t="s">
        <v>1099</v>
      </c>
      <c r="Q5" s="40">
        <f>COUNTIF(Teams!AE:AE,P5)</f>
        <v>5</v>
      </c>
      <c r="R5" s="41">
        <f>IF(V5=0,0,IFERROR(VLOOKUP(Q5,V$2:W$7,2,0),15))</f>
        <v>15</v>
      </c>
      <c r="V5" s="28">
        <v>4</v>
      </c>
      <c r="W5" s="41">
        <v>20</v>
      </c>
    </row>
    <row r="6" spans="1:34">
      <c r="C6" s="319" t="s">
        <v>17</v>
      </c>
      <c r="D6" s="319"/>
      <c r="E6" s="125" t="str">
        <f>IF(ISBLANK(Basis!C9),"",Basis!C9)</f>
        <v>pewolff@gmail.com</v>
      </c>
      <c r="F6" s="127" t="s">
        <v>19</v>
      </c>
      <c r="G6" s="321" t="str">
        <f>Basis!E9</f>
        <v>Zuid-Hollandse Eilanden</v>
      </c>
      <c r="H6" s="321"/>
      <c r="I6" s="321"/>
      <c r="J6" s="321"/>
      <c r="K6" s="321"/>
      <c r="L6" s="321"/>
      <c r="M6" s="44"/>
      <c r="N6" s="44"/>
      <c r="P6" s="41" t="s">
        <v>1135</v>
      </c>
      <c r="Q6" s="40">
        <f>COUNTIF(Teams!AE:AE,P6)</f>
        <v>4</v>
      </c>
      <c r="R6" s="41">
        <f>IF(V6=0,0,IFERROR(VLOOKUP(Q6,V$2:W$7,2,0),15))</f>
        <v>20</v>
      </c>
      <c r="V6" s="28">
        <v>5</v>
      </c>
      <c r="W6" s="41">
        <v>15</v>
      </c>
    </row>
    <row r="7" spans="1:34">
      <c r="C7" s="328"/>
      <c r="D7" s="328"/>
      <c r="F7" s="127"/>
      <c r="G7" s="327"/>
      <c r="H7" s="327"/>
      <c r="I7" s="327"/>
      <c r="J7" s="327"/>
      <c r="K7" s="327"/>
      <c r="L7" s="327"/>
    </row>
    <row r="8" spans="1:34" ht="73.5" customHeight="1">
      <c r="B8" s="45"/>
      <c r="C8" s="324" t="s">
        <v>1136</v>
      </c>
      <c r="D8" s="325"/>
      <c r="E8" s="325"/>
      <c r="F8" s="325"/>
      <c r="G8" s="325"/>
      <c r="H8" s="325"/>
      <c r="I8" s="325"/>
      <c r="J8" s="325"/>
      <c r="K8" s="325"/>
      <c r="L8" s="326"/>
      <c r="M8" s="284"/>
      <c r="N8" s="284"/>
    </row>
    <row r="9" spans="1:34" ht="13.5" thickBot="1">
      <c r="B9" s="46"/>
      <c r="C9" s="329"/>
      <c r="D9" s="329"/>
      <c r="E9" s="329"/>
      <c r="F9" s="329"/>
      <c r="G9" s="329"/>
      <c r="H9" s="329"/>
      <c r="I9" s="329"/>
      <c r="J9" s="329"/>
      <c r="K9" s="329"/>
      <c r="L9" s="329"/>
      <c r="AD9" s="192" t="s">
        <v>1137</v>
      </c>
      <c r="AE9" s="192" t="s">
        <v>1090</v>
      </c>
      <c r="AF9" s="192" t="s">
        <v>1138</v>
      </c>
      <c r="AH9" s="247" t="s">
        <v>1139</v>
      </c>
    </row>
    <row r="10" spans="1:34" ht="12.95" thickTop="1">
      <c r="B10" s="47"/>
      <c r="C10" s="323" t="s">
        <v>1140</v>
      </c>
      <c r="D10" s="323"/>
      <c r="E10" s="76" t="s">
        <v>1141</v>
      </c>
      <c r="F10" s="76" t="s">
        <v>1142</v>
      </c>
      <c r="G10" s="48" t="s">
        <v>1143</v>
      </c>
      <c r="H10" s="49"/>
      <c r="I10" s="50"/>
      <c r="J10" s="51" t="s">
        <v>1144</v>
      </c>
      <c r="K10" s="51" t="s">
        <v>1145</v>
      </c>
      <c r="L10" s="51" t="s">
        <v>1146</v>
      </c>
      <c r="M10" s="52"/>
      <c r="N10" s="52"/>
      <c r="O10" s="53"/>
      <c r="P10" s="53">
        <f>COUNT(P14:P28)</f>
        <v>0</v>
      </c>
      <c r="Q10" s="53">
        <f>COUNT(Q14:Q28)</f>
        <v>0</v>
      </c>
      <c r="R10" s="53">
        <f>COUNT(R14:R28)</f>
        <v>0</v>
      </c>
      <c r="T10" s="124">
        <f>T11-SUM(U14:U28)</f>
        <v>0</v>
      </c>
      <c r="U10" s="40"/>
      <c r="X10" s="28">
        <v>1</v>
      </c>
    </row>
    <row r="11" spans="1:34" s="33" customFormat="1" ht="12.95">
      <c r="A11" s="33">
        <v>4</v>
      </c>
      <c r="B11" s="54"/>
      <c r="C11" s="322" t="str">
        <f>Leden!AQ6</f>
        <v>S1</v>
      </c>
      <c r="D11" s="322"/>
      <c r="E11" s="286" t="str">
        <f>IF($C11="","",LEFT(IFERROR(VLOOKUP($C11,TeamsV,2,0),"")&amp;"??",2))</f>
        <v>WK</v>
      </c>
      <c r="F11" s="286" t="str">
        <f>IF($C11="","",IFERROR(VLOOKUP($C11,TeamsV,3,0),"??"))</f>
        <v>Za</v>
      </c>
      <c r="G11" s="286" t="str">
        <f>IF($C11="","",LEFT(IFERROR(VLOOKUP($C11,TeamsV,4,0),"")&amp;"?",1))</f>
        <v>8</v>
      </c>
      <c r="H11" s="55"/>
      <c r="I11" s="56"/>
      <c r="J11" s="286">
        <f>COUNTIF(C14:C28,"V")</f>
        <v>5</v>
      </c>
      <c r="K11" s="286">
        <f>COUNTIF(C14:C28,"M")</f>
        <v>5</v>
      </c>
      <c r="L11" s="57">
        <f>IFERROR(AVERAGE(H14:H28),"")</f>
        <v>22.3</v>
      </c>
      <c r="M11" s="58"/>
      <c r="N11" s="58"/>
      <c r="O11" s="33" t="s">
        <v>2</v>
      </c>
      <c r="P11" s="253"/>
      <c r="Q11" s="253"/>
      <c r="R11" s="253"/>
      <c r="S11" s="254"/>
      <c r="T11" s="124">
        <f>SUM(T14:T28)</f>
        <v>10</v>
      </c>
      <c r="U11" s="158" t="str">
        <f>MID($C11,1,1)</f>
        <v>S</v>
      </c>
      <c r="V11" s="158" t="str">
        <f>MID($C11,1,1)</f>
        <v>S</v>
      </c>
      <c r="W11" s="158" t="str">
        <f>MID($C11,1,1)</f>
        <v>S</v>
      </c>
      <c r="X11" s="28">
        <v>2</v>
      </c>
      <c r="AD11" s="19" t="str">
        <f>IF($C11="","",IFERROR(VLOOKUP($C11,TeamsV,6,0),""))</f>
        <v>A</v>
      </c>
      <c r="AE11" s="19" t="str">
        <f>TRIM(IF($AD11="","",IFERROR(VLOOKUP($AD11,Teams!$B$4:$G$8,2,0),"")))</f>
        <v>3312 AD</v>
      </c>
      <c r="AF11" s="19" t="str">
        <f>TRIM(IF($AD11="","",IFERROR(VLOOKUP($AD11,Teams!$B$4:$G$8,4,0),"")))</f>
        <v>Dordrecht</v>
      </c>
      <c r="AH11" s="247">
        <f>IFERROR(AVERAGE(AH14:AH28),"")</f>
        <v>22.684000000000005</v>
      </c>
    </row>
    <row r="12" spans="1:34" ht="5.25" customHeight="1">
      <c r="B12" s="47"/>
      <c r="C12" s="76"/>
      <c r="D12" s="47"/>
      <c r="E12" s="47"/>
      <c r="F12" s="47"/>
      <c r="G12" s="50"/>
      <c r="H12" s="50"/>
      <c r="I12" s="50"/>
      <c r="J12" s="76"/>
      <c r="K12" s="76"/>
      <c r="L12" s="76"/>
      <c r="M12" s="52"/>
      <c r="N12" s="52"/>
      <c r="U12" s="159"/>
      <c r="V12" s="159"/>
      <c r="W12" s="159"/>
      <c r="X12" s="28">
        <v>3</v>
      </c>
    </row>
    <row r="13" spans="1:34" s="59" customFormat="1" ht="12.75" customHeight="1">
      <c r="B13" s="60"/>
      <c r="C13" s="61" t="s">
        <v>1147</v>
      </c>
      <c r="D13" s="61" t="s">
        <v>1148</v>
      </c>
      <c r="E13" s="62" t="s">
        <v>1149</v>
      </c>
      <c r="F13" s="62" t="s">
        <v>1150</v>
      </c>
      <c r="G13" s="61" t="s">
        <v>1151</v>
      </c>
      <c r="H13" s="61" t="s">
        <v>1152</v>
      </c>
      <c r="I13" s="61" t="s">
        <v>54</v>
      </c>
      <c r="J13" s="61" t="s">
        <v>1153</v>
      </c>
      <c r="K13" s="61" t="s">
        <v>1154</v>
      </c>
      <c r="L13" s="61" t="s">
        <v>1155</v>
      </c>
      <c r="M13" s="63"/>
      <c r="N13" s="63"/>
      <c r="P13" s="160" t="s">
        <v>76</v>
      </c>
      <c r="Q13" s="160" t="s">
        <v>77</v>
      </c>
      <c r="R13" s="160" t="s">
        <v>78</v>
      </c>
      <c r="S13" s="41"/>
      <c r="T13" s="124"/>
      <c r="U13" s="158">
        <f>IF(W11="","",VLOOKUP(W11,Leeftijdscat,2,FALSE))</f>
        <v>5</v>
      </c>
      <c r="V13" s="158">
        <f>IF(W11="","",VLOOKUP(W11,Leeftijdscat,3,FALSE))</f>
        <v>999</v>
      </c>
      <c r="W13" s="158">
        <f>IF(W11="","",VLOOKUP(W11,Leeftijdscat,4,FALSE))</f>
        <v>999</v>
      </c>
      <c r="X13" s="28">
        <v>4</v>
      </c>
      <c r="Y13" s="59">
        <f>LEN(Y14&amp;Y15&amp;Y16&amp;Y17&amp;Y18&amp;Y19&amp;Y20&amp;Y21&amp;Y22&amp;Y23&amp;Y24&amp;Y25&amp;Y26&amp;Y27&amp;Y28)</f>
        <v>20</v>
      </c>
      <c r="Z13" s="59">
        <f>LEN(Z14&amp;Z15&amp;Z16&amp;Z17&amp;Z18&amp;Z19&amp;Z20&amp;Z21&amp;Z22&amp;Z23&amp;Z24&amp;Z25&amp;Z26&amp;Z27&amp;Z28)</f>
        <v>20</v>
      </c>
      <c r="AA13" s="59">
        <f>LEN(AA14&amp;AA15&amp;AA16&amp;AA17&amp;AA18&amp;AA19&amp;AA20&amp;AA21&amp;AA22&amp;AA23&amp;AA24&amp;AA25&amp;AA26&amp;AA27&amp;AA28)</f>
        <v>0</v>
      </c>
      <c r="AB13" s="59">
        <f>SUM(Y13:AA13)</f>
        <v>40</v>
      </c>
      <c r="AD13" s="193"/>
      <c r="AE13" s="193"/>
      <c r="AF13" s="193"/>
      <c r="AH13" s="248"/>
    </row>
    <row r="14" spans="1:34" ht="12.75" customHeight="1">
      <c r="A14" s="28" t="str">
        <f>C11&amp;"x"&amp;B14</f>
        <v>S1x1</v>
      </c>
      <c r="B14" s="47">
        <v>1</v>
      </c>
      <c r="C14" s="64" t="str">
        <f t="shared" ref="C14:C28" si="0">IF(LEFT($A14,1)="x","",IFERROR(VLOOKUP($A14,LedenV,6,0),""))</f>
        <v>V</v>
      </c>
      <c r="D14" s="64" t="str">
        <f t="shared" ref="D14:D28" si="1">IF(LEFT($A14,1)="x","",IFERROR(VLOOKUP($A14,LedenV,7,0),""))</f>
        <v>NJH51Q1</v>
      </c>
      <c r="E14" s="65" t="str">
        <f t="shared" ref="E14:E28" si="2">IF(LEFT($A14,1)="x","",IFERROR(VLOOKUP($A14,LedenV,8,0),""))</f>
        <v>Verweij, M.</v>
      </c>
      <c r="F14" s="65" t="str">
        <f t="shared" ref="F14:F28" si="3">IF(LEFT($A14,1)="x","",IFERROR(VLOOKUP($A14,LedenV,9,0),""))</f>
        <v>Mirthe</v>
      </c>
      <c r="G14" s="66">
        <f t="shared" ref="G14:G28" si="4">IF(LEFT($A14,1)="x","",IFERROR(VLOOKUP($A14,LedenV,10,0),""))</f>
        <v>34650</v>
      </c>
      <c r="H14" s="67">
        <f t="shared" ref="H14:H28" si="5">IF(AND(ISNUMBER(G14),G14&lt;&gt;0),DATEDIF(G14,Peildatum,"Y"),"")</f>
        <v>26</v>
      </c>
      <c r="I14" s="68"/>
      <c r="J14" s="64" t="str">
        <f t="shared" ref="J14:J28" si="6">IF(LEFT($A14,1)="x","",IFERROR(VLOOKUP($A14,LedenV,16,0),""))</f>
        <v>S1</v>
      </c>
      <c r="K14" s="64" t="str">
        <f t="shared" ref="K14:K28" si="7">IF(LEFT($A14,1)="x","",IFERROR(VLOOKUP($A14,LedenV,17,0),""))</f>
        <v>S1</v>
      </c>
      <c r="L14" s="64">
        <f t="shared" ref="L14:L28" si="8">IF(LEFT($A14,1)="x","",IFERROR(VLOOKUP($A14,LedenV,18,0),""))</f>
        <v>0</v>
      </c>
      <c r="M14" s="52"/>
      <c r="N14" s="52"/>
      <c r="P14" s="157"/>
      <c r="Q14" s="157"/>
      <c r="R14" s="157"/>
      <c r="S14" s="161"/>
      <c r="T14" s="202">
        <f t="shared" ref="T14:T77" si="9">IF(LEN(C14&amp;D14&amp;E14&amp;F14)&gt;0,1,0)</f>
        <v>1</v>
      </c>
      <c r="U14" s="159">
        <f>MIN(LEN(Y14&amp;Z14&amp;AA14),1)</f>
        <v>1</v>
      </c>
      <c r="V14" s="162">
        <f>V13</f>
        <v>999</v>
      </c>
      <c r="W14" s="162">
        <f>W13</f>
        <v>999</v>
      </c>
      <c r="X14" s="28">
        <v>5</v>
      </c>
      <c r="Y14" s="64" t="str">
        <f t="shared" ref="Y14:Y28" si="10">IF(LEFT($A14,1)="x","",IFERROR(VLOOKUP($A14,LedenV,34,0),""))</f>
        <v>S1</v>
      </c>
      <c r="Z14" s="64" t="str">
        <f t="shared" ref="Z14:Z28" si="11">IF(LEFT($A14,1)="x","",IFERROR(VLOOKUP($A14,LedenV,35,0),""))</f>
        <v>S1</v>
      </c>
      <c r="AA14" s="64" t="str">
        <f t="shared" ref="AA14:AA28" si="12">IF(LEFT($A14,1)="x","",IFERROR(VLOOKUP($A14,LedenV,36,0),""))</f>
        <v/>
      </c>
      <c r="AB14" s="28">
        <f t="shared" ref="AB14:AB28" si="13">LEN(Y14&amp;Z14&amp;AA14)</f>
        <v>4</v>
      </c>
      <c r="AH14" s="246">
        <f t="shared" ref="AH14:AH28" si="14">lft(G14,Peildatum)</f>
        <v>26.14</v>
      </c>
    </row>
    <row r="15" spans="1:34" ht="12.75" customHeight="1">
      <c r="A15" s="28" t="str">
        <f>C11&amp;"x"&amp;B15</f>
        <v>S1x2</v>
      </c>
      <c r="B15" s="47">
        <v>2</v>
      </c>
      <c r="C15" s="64" t="str">
        <f t="shared" si="0"/>
        <v>V</v>
      </c>
      <c r="D15" s="64" t="str">
        <f t="shared" si="1"/>
        <v>NJF85B1</v>
      </c>
      <c r="E15" s="65" t="str">
        <f t="shared" si="2"/>
        <v>Klink, X</v>
      </c>
      <c r="F15" s="65" t="str">
        <f t="shared" si="3"/>
        <v>Xanne</v>
      </c>
      <c r="G15" s="66">
        <f t="shared" si="4"/>
        <v>34885</v>
      </c>
      <c r="H15" s="67">
        <f t="shared" si="5"/>
        <v>25</v>
      </c>
      <c r="I15" s="68"/>
      <c r="J15" s="64" t="str">
        <f t="shared" si="6"/>
        <v>S1</v>
      </c>
      <c r="K15" s="64" t="str">
        <f t="shared" si="7"/>
        <v>S1</v>
      </c>
      <c r="L15" s="64">
        <f t="shared" si="8"/>
        <v>0</v>
      </c>
      <c r="M15" s="52"/>
      <c r="N15" s="52"/>
      <c r="P15" s="157"/>
      <c r="Q15" s="157"/>
      <c r="R15" s="157"/>
      <c r="S15" s="161"/>
      <c r="T15" s="202">
        <f t="shared" si="9"/>
        <v>1</v>
      </c>
      <c r="U15" s="159">
        <f t="shared" ref="U15:U28" si="15">MIN(LEN(Y15&amp;Z15&amp;AA15),1)</f>
        <v>1</v>
      </c>
      <c r="V15" s="162">
        <f t="shared" ref="V15:W28" si="16">V14</f>
        <v>999</v>
      </c>
      <c r="W15" s="162">
        <f t="shared" si="16"/>
        <v>999</v>
      </c>
      <c r="X15" s="28">
        <v>6</v>
      </c>
      <c r="Y15" s="64" t="str">
        <f t="shared" si="10"/>
        <v>S1</v>
      </c>
      <c r="Z15" s="64" t="str">
        <f t="shared" si="11"/>
        <v>S1</v>
      </c>
      <c r="AA15" s="64" t="str">
        <f t="shared" si="12"/>
        <v/>
      </c>
      <c r="AB15" s="28">
        <f t="shared" si="13"/>
        <v>4</v>
      </c>
      <c r="AH15" s="246">
        <f t="shared" si="14"/>
        <v>25.49</v>
      </c>
    </row>
    <row r="16" spans="1:34" ht="12.75" customHeight="1">
      <c r="A16" s="28" t="str">
        <f>C11&amp;"x"&amp;B16</f>
        <v>S1x3</v>
      </c>
      <c r="B16" s="47">
        <v>3</v>
      </c>
      <c r="C16" s="64" t="str">
        <f t="shared" si="0"/>
        <v>V</v>
      </c>
      <c r="D16" s="64" t="str">
        <f t="shared" si="1"/>
        <v>NJQ72K1</v>
      </c>
      <c r="E16" s="65" t="str">
        <f t="shared" si="2"/>
        <v>Dommisse, R.</v>
      </c>
      <c r="F16" s="65" t="str">
        <f t="shared" si="3"/>
        <v>Robin</v>
      </c>
      <c r="G16" s="66">
        <f t="shared" si="4"/>
        <v>36111</v>
      </c>
      <c r="H16" s="67">
        <f t="shared" si="5"/>
        <v>22</v>
      </c>
      <c r="I16" s="68"/>
      <c r="J16" s="64" t="str">
        <f t="shared" si="6"/>
        <v>S1</v>
      </c>
      <c r="K16" s="64" t="str">
        <f t="shared" si="7"/>
        <v>S1</v>
      </c>
      <c r="L16" s="64">
        <f t="shared" si="8"/>
        <v>0</v>
      </c>
      <c r="M16" s="52"/>
      <c r="N16" s="52"/>
      <c r="P16" s="157"/>
      <c r="Q16" s="157"/>
      <c r="R16" s="157"/>
      <c r="S16" s="161"/>
      <c r="T16" s="202">
        <f t="shared" si="9"/>
        <v>1</v>
      </c>
      <c r="U16" s="159">
        <f t="shared" si="15"/>
        <v>1</v>
      </c>
      <c r="V16" s="162">
        <f t="shared" si="16"/>
        <v>999</v>
      </c>
      <c r="W16" s="162">
        <f t="shared" si="16"/>
        <v>999</v>
      </c>
      <c r="X16" s="28">
        <v>7</v>
      </c>
      <c r="Y16" s="64" t="str">
        <f t="shared" si="10"/>
        <v>S1</v>
      </c>
      <c r="Z16" s="64" t="str">
        <f t="shared" si="11"/>
        <v>S1</v>
      </c>
      <c r="AA16" s="64" t="str">
        <f t="shared" si="12"/>
        <v/>
      </c>
      <c r="AB16" s="28">
        <f t="shared" si="13"/>
        <v>4</v>
      </c>
      <c r="AH16" s="246">
        <f t="shared" si="14"/>
        <v>22.14</v>
      </c>
    </row>
    <row r="17" spans="1:34" ht="12.75" customHeight="1">
      <c r="A17" s="28" t="str">
        <f>C11&amp;"x"&amp;B17</f>
        <v>S1x4</v>
      </c>
      <c r="B17" s="47">
        <v>4</v>
      </c>
      <c r="C17" s="64" t="str">
        <f t="shared" si="0"/>
        <v>V</v>
      </c>
      <c r="D17" s="64" t="str">
        <f t="shared" si="1"/>
        <v>NKC46R0</v>
      </c>
      <c r="E17" s="65" t="str">
        <f t="shared" si="2"/>
        <v>Broere, D.</v>
      </c>
      <c r="F17" s="65" t="str">
        <f t="shared" si="3"/>
        <v>Dionne</v>
      </c>
      <c r="G17" s="66">
        <f t="shared" si="4"/>
        <v>36460</v>
      </c>
      <c r="H17" s="67">
        <f t="shared" si="5"/>
        <v>21</v>
      </c>
      <c r="I17" s="68"/>
      <c r="J17" s="64" t="str">
        <f t="shared" si="6"/>
        <v>S2</v>
      </c>
      <c r="K17" s="64" t="str">
        <f t="shared" si="7"/>
        <v>S2</v>
      </c>
      <c r="L17" s="64">
        <f t="shared" si="8"/>
        <v>0</v>
      </c>
      <c r="M17" s="52"/>
      <c r="N17" s="52"/>
      <c r="P17" s="157"/>
      <c r="Q17" s="157"/>
      <c r="R17" s="157"/>
      <c r="S17" s="161"/>
      <c r="T17" s="202">
        <f t="shared" si="9"/>
        <v>1</v>
      </c>
      <c r="U17" s="159">
        <f t="shared" si="15"/>
        <v>1</v>
      </c>
      <c r="V17" s="162">
        <f t="shared" si="16"/>
        <v>999</v>
      </c>
      <c r="W17" s="162">
        <f t="shared" si="16"/>
        <v>999</v>
      </c>
      <c r="X17" s="28">
        <v>8</v>
      </c>
      <c r="Y17" s="64" t="str">
        <f t="shared" si="10"/>
        <v>S2</v>
      </c>
      <c r="Z17" s="64" t="str">
        <f t="shared" si="11"/>
        <v>S2</v>
      </c>
      <c r="AA17" s="64" t="str">
        <f t="shared" si="12"/>
        <v/>
      </c>
      <c r="AB17" s="28">
        <f t="shared" si="13"/>
        <v>4</v>
      </c>
      <c r="AH17" s="246">
        <f t="shared" si="14"/>
        <v>21.18</v>
      </c>
    </row>
    <row r="18" spans="1:34" ht="12.75" customHeight="1">
      <c r="A18" s="28" t="str">
        <f>C11&amp;"x"&amp;B18</f>
        <v>S1x5</v>
      </c>
      <c r="B18" s="47">
        <v>5</v>
      </c>
      <c r="C18" s="64" t="str">
        <f t="shared" si="0"/>
        <v>V</v>
      </c>
      <c r="D18" s="64" t="str">
        <f t="shared" si="1"/>
        <v>NKD20B1</v>
      </c>
      <c r="E18" s="65" t="str">
        <f t="shared" si="2"/>
        <v>Zuijderwijk, I.D.</v>
      </c>
      <c r="F18" s="65" t="str">
        <f t="shared" si="3"/>
        <v>Ilse</v>
      </c>
      <c r="G18" s="66">
        <f t="shared" si="4"/>
        <v>37091</v>
      </c>
      <c r="H18" s="67">
        <f t="shared" si="5"/>
        <v>19</v>
      </c>
      <c r="I18" s="68"/>
      <c r="J18" s="64" t="str">
        <f t="shared" si="6"/>
        <v>S1</v>
      </c>
      <c r="K18" s="64" t="str">
        <f t="shared" si="7"/>
        <v>S1</v>
      </c>
      <c r="L18" s="64">
        <f t="shared" si="8"/>
        <v>0</v>
      </c>
      <c r="M18" s="52"/>
      <c r="N18" s="52"/>
      <c r="P18" s="157"/>
      <c r="Q18" s="157"/>
      <c r="R18" s="157"/>
      <c r="S18" s="161"/>
      <c r="T18" s="202">
        <f t="shared" si="9"/>
        <v>1</v>
      </c>
      <c r="U18" s="159">
        <f t="shared" si="15"/>
        <v>1</v>
      </c>
      <c r="V18" s="162">
        <f t="shared" si="16"/>
        <v>999</v>
      </c>
      <c r="W18" s="162">
        <f t="shared" si="16"/>
        <v>999</v>
      </c>
      <c r="X18" s="28">
        <v>9</v>
      </c>
      <c r="Y18" s="64" t="str">
        <f t="shared" si="10"/>
        <v>S1</v>
      </c>
      <c r="Z18" s="64" t="str">
        <f t="shared" si="11"/>
        <v>S1</v>
      </c>
      <c r="AA18" s="64" t="str">
        <f t="shared" si="12"/>
        <v/>
      </c>
      <c r="AB18" s="28">
        <f t="shared" si="13"/>
        <v>4</v>
      </c>
      <c r="AH18" s="246">
        <f t="shared" si="14"/>
        <v>19.45</v>
      </c>
    </row>
    <row r="19" spans="1:34" ht="12.75" customHeight="1">
      <c r="A19" s="28" t="str">
        <f>C11&amp;"x"&amp;B19</f>
        <v>S1x6</v>
      </c>
      <c r="B19" s="47">
        <v>6</v>
      </c>
      <c r="C19" s="64" t="str">
        <f t="shared" si="0"/>
        <v>M</v>
      </c>
      <c r="D19" s="64" t="str">
        <f t="shared" si="1"/>
        <v>NJG52P6</v>
      </c>
      <c r="E19" s="65" t="str">
        <f t="shared" si="2"/>
        <v>Peuter, de F.</v>
      </c>
      <c r="F19" s="65" t="str">
        <f t="shared" si="3"/>
        <v>Freek</v>
      </c>
      <c r="G19" s="66">
        <f t="shared" si="4"/>
        <v>35270</v>
      </c>
      <c r="H19" s="67">
        <f t="shared" si="5"/>
        <v>24</v>
      </c>
      <c r="I19" s="68"/>
      <c r="J19" s="64" t="str">
        <f t="shared" si="6"/>
        <v>S2</v>
      </c>
      <c r="K19" s="64" t="str">
        <f t="shared" si="7"/>
        <v>S2</v>
      </c>
      <c r="L19" s="64">
        <f t="shared" si="8"/>
        <v>0</v>
      </c>
      <c r="M19" s="52"/>
      <c r="N19" s="52"/>
      <c r="P19" s="157"/>
      <c r="Q19" s="157"/>
      <c r="R19" s="157"/>
      <c r="S19" s="161"/>
      <c r="T19" s="202">
        <f t="shared" si="9"/>
        <v>1</v>
      </c>
      <c r="U19" s="159">
        <f t="shared" si="15"/>
        <v>1</v>
      </c>
      <c r="V19" s="162">
        <f t="shared" si="16"/>
        <v>999</v>
      </c>
      <c r="W19" s="162">
        <f t="shared" si="16"/>
        <v>999</v>
      </c>
      <c r="X19" s="28">
        <v>10</v>
      </c>
      <c r="Y19" s="64" t="str">
        <f t="shared" si="10"/>
        <v>S2</v>
      </c>
      <c r="Z19" s="64" t="str">
        <f t="shared" si="11"/>
        <v>S2</v>
      </c>
      <c r="AA19" s="64" t="str">
        <f t="shared" si="12"/>
        <v/>
      </c>
      <c r="AB19" s="28">
        <f t="shared" si="13"/>
        <v>4</v>
      </c>
      <c r="AH19" s="246">
        <f t="shared" si="14"/>
        <v>24.44</v>
      </c>
    </row>
    <row r="20" spans="1:34" ht="12.75" customHeight="1">
      <c r="A20" s="28" t="str">
        <f>C11&amp;"x"&amp;B20</f>
        <v>S1x7</v>
      </c>
      <c r="B20" s="47">
        <v>7</v>
      </c>
      <c r="C20" s="64" t="str">
        <f t="shared" si="0"/>
        <v>M</v>
      </c>
      <c r="D20" s="64" t="str">
        <f t="shared" si="1"/>
        <v>NJF53H2</v>
      </c>
      <c r="E20" s="65" t="str">
        <f t="shared" si="2"/>
        <v>Strijen, van L.A.</v>
      </c>
      <c r="F20" s="65" t="str">
        <f t="shared" si="3"/>
        <v>Lars</v>
      </c>
      <c r="G20" s="66">
        <f t="shared" si="4"/>
        <v>35330</v>
      </c>
      <c r="H20" s="67">
        <f t="shared" si="5"/>
        <v>24</v>
      </c>
      <c r="I20" s="68"/>
      <c r="J20" s="64" t="str">
        <f t="shared" si="6"/>
        <v>S1</v>
      </c>
      <c r="K20" s="64" t="str">
        <f t="shared" si="7"/>
        <v>S1</v>
      </c>
      <c r="L20" s="64">
        <f t="shared" si="8"/>
        <v>0</v>
      </c>
      <c r="M20" s="52"/>
      <c r="N20" s="52"/>
      <c r="P20" s="157"/>
      <c r="Q20" s="157"/>
      <c r="R20" s="157"/>
      <c r="S20" s="161"/>
      <c r="T20" s="202">
        <f t="shared" si="9"/>
        <v>1</v>
      </c>
      <c r="U20" s="159">
        <f t="shared" si="15"/>
        <v>1</v>
      </c>
      <c r="V20" s="162">
        <f t="shared" si="16"/>
        <v>999</v>
      </c>
      <c r="W20" s="162">
        <f t="shared" si="16"/>
        <v>999</v>
      </c>
      <c r="X20" s="28">
        <v>11</v>
      </c>
      <c r="Y20" s="64" t="str">
        <f t="shared" si="10"/>
        <v>S1</v>
      </c>
      <c r="Z20" s="64" t="str">
        <f t="shared" si="11"/>
        <v>S1</v>
      </c>
      <c r="AA20" s="64" t="str">
        <f t="shared" si="12"/>
        <v/>
      </c>
      <c r="AB20" s="28">
        <f t="shared" si="13"/>
        <v>4</v>
      </c>
      <c r="AH20" s="246">
        <f t="shared" si="14"/>
        <v>24.27</v>
      </c>
    </row>
    <row r="21" spans="1:34" ht="12.75" customHeight="1">
      <c r="A21" s="28" t="str">
        <f>C11&amp;"x"&amp;B21</f>
        <v>S1x8</v>
      </c>
      <c r="B21" s="47">
        <v>8</v>
      </c>
      <c r="C21" s="64" t="str">
        <f t="shared" si="0"/>
        <v>M</v>
      </c>
      <c r="D21" s="64" t="str">
        <f t="shared" si="1"/>
        <v>NJF77Y3</v>
      </c>
      <c r="E21" s="65" t="str">
        <f t="shared" si="2"/>
        <v>Klink, M</v>
      </c>
      <c r="F21" s="65" t="str">
        <f t="shared" si="3"/>
        <v>Marijn</v>
      </c>
      <c r="G21" s="66">
        <f t="shared" si="4"/>
        <v>35550</v>
      </c>
      <c r="H21" s="67">
        <f t="shared" si="5"/>
        <v>23</v>
      </c>
      <c r="I21" s="68"/>
      <c r="J21" s="64" t="str">
        <f t="shared" si="6"/>
        <v>S1</v>
      </c>
      <c r="K21" s="64" t="str">
        <f t="shared" si="7"/>
        <v>S2</v>
      </c>
      <c r="L21" s="64">
        <f t="shared" si="8"/>
        <v>0</v>
      </c>
      <c r="M21" s="52"/>
      <c r="N21" s="52"/>
      <c r="P21" s="157"/>
      <c r="Q21" s="157"/>
      <c r="R21" s="157"/>
      <c r="S21" s="161"/>
      <c r="T21" s="202">
        <f t="shared" si="9"/>
        <v>1</v>
      </c>
      <c r="U21" s="159">
        <f t="shared" si="15"/>
        <v>1</v>
      </c>
      <c r="V21" s="162">
        <f t="shared" si="16"/>
        <v>999</v>
      </c>
      <c r="W21" s="162">
        <f t="shared" si="16"/>
        <v>999</v>
      </c>
      <c r="X21" s="28">
        <v>12</v>
      </c>
      <c r="Y21" s="64" t="str">
        <f t="shared" si="10"/>
        <v>S1</v>
      </c>
      <c r="Z21" s="64" t="str">
        <f t="shared" si="11"/>
        <v>S2</v>
      </c>
      <c r="AA21" s="64" t="str">
        <f t="shared" si="12"/>
        <v/>
      </c>
      <c r="AB21" s="28">
        <f t="shared" si="13"/>
        <v>4</v>
      </c>
      <c r="AH21" s="246">
        <f t="shared" si="14"/>
        <v>23.67</v>
      </c>
    </row>
    <row r="22" spans="1:34" ht="12.75" customHeight="1">
      <c r="A22" s="28" t="str">
        <f>C11&amp;"x"&amp;B22</f>
        <v>S1x9</v>
      </c>
      <c r="B22" s="47">
        <v>9</v>
      </c>
      <c r="C22" s="64" t="str">
        <f t="shared" si="0"/>
        <v>M</v>
      </c>
      <c r="D22" s="64" t="str">
        <f t="shared" si="1"/>
        <v>NKD19Y4</v>
      </c>
      <c r="E22" s="65" t="str">
        <f t="shared" si="2"/>
        <v>Driesprong, B.</v>
      </c>
      <c r="F22" s="65" t="str">
        <f t="shared" si="3"/>
        <v>Bart</v>
      </c>
      <c r="G22" s="66">
        <f t="shared" si="4"/>
        <v>36077</v>
      </c>
      <c r="H22" s="67">
        <f t="shared" si="5"/>
        <v>22</v>
      </c>
      <c r="I22" s="68"/>
      <c r="J22" s="64" t="str">
        <f t="shared" si="6"/>
        <v>S1</v>
      </c>
      <c r="K22" s="64" t="str">
        <f t="shared" si="7"/>
        <v>S1</v>
      </c>
      <c r="L22" s="64">
        <f t="shared" si="8"/>
        <v>0</v>
      </c>
      <c r="M22" s="52"/>
      <c r="N22" s="52"/>
      <c r="P22" s="157"/>
      <c r="Q22" s="157"/>
      <c r="R22" s="157"/>
      <c r="S22" s="161"/>
      <c r="T22" s="202">
        <f t="shared" si="9"/>
        <v>1</v>
      </c>
      <c r="U22" s="159">
        <f t="shared" si="15"/>
        <v>1</v>
      </c>
      <c r="V22" s="162">
        <f t="shared" si="16"/>
        <v>999</v>
      </c>
      <c r="W22" s="162">
        <f t="shared" si="16"/>
        <v>999</v>
      </c>
      <c r="X22" s="28">
        <v>13</v>
      </c>
      <c r="Y22" s="64" t="str">
        <f t="shared" si="10"/>
        <v>S1</v>
      </c>
      <c r="Z22" s="64" t="str">
        <f t="shared" si="11"/>
        <v>S1</v>
      </c>
      <c r="AA22" s="64" t="str">
        <f t="shared" si="12"/>
        <v/>
      </c>
      <c r="AB22" s="28">
        <f t="shared" si="13"/>
        <v>4</v>
      </c>
      <c r="AH22" s="246">
        <f t="shared" si="14"/>
        <v>22.23</v>
      </c>
    </row>
    <row r="23" spans="1:34" ht="12.75" customHeight="1">
      <c r="A23" s="28" t="str">
        <f>C11&amp;"x"&amp;B23</f>
        <v>S1x10</v>
      </c>
      <c r="B23" s="47">
        <v>10</v>
      </c>
      <c r="C23" s="64" t="str">
        <f t="shared" si="0"/>
        <v>M</v>
      </c>
      <c r="D23" s="64" t="str">
        <f t="shared" si="1"/>
        <v>NKJ95G2</v>
      </c>
      <c r="E23" s="65" t="str">
        <f t="shared" si="2"/>
        <v>Oppe, M.</v>
      </c>
      <c r="F23" s="65" t="str">
        <f t="shared" si="3"/>
        <v>Mees</v>
      </c>
      <c r="G23" s="66">
        <f t="shared" si="4"/>
        <v>37683</v>
      </c>
      <c r="H23" s="67">
        <f t="shared" si="5"/>
        <v>17</v>
      </c>
      <c r="I23" s="68"/>
      <c r="J23" s="64" t="str">
        <f t="shared" si="6"/>
        <v>A1</v>
      </c>
      <c r="K23" s="64" t="str">
        <f t="shared" si="7"/>
        <v>A1</v>
      </c>
      <c r="L23" s="64">
        <f t="shared" si="8"/>
        <v>0</v>
      </c>
      <c r="M23" s="52"/>
      <c r="N23" s="52"/>
      <c r="P23" s="157"/>
      <c r="Q23" s="157"/>
      <c r="R23" s="157"/>
      <c r="S23" s="161"/>
      <c r="T23" s="202">
        <f t="shared" si="9"/>
        <v>1</v>
      </c>
      <c r="U23" s="159">
        <f t="shared" si="15"/>
        <v>1</v>
      </c>
      <c r="V23" s="162">
        <f t="shared" si="16"/>
        <v>999</v>
      </c>
      <c r="W23" s="162">
        <f t="shared" si="16"/>
        <v>999</v>
      </c>
      <c r="X23" s="28">
        <v>14</v>
      </c>
      <c r="Y23" s="64" t="str">
        <f t="shared" si="10"/>
        <v>A1</v>
      </c>
      <c r="Z23" s="64" t="str">
        <f t="shared" si="11"/>
        <v>A1</v>
      </c>
      <c r="AA23" s="64" t="str">
        <f t="shared" si="12"/>
        <v/>
      </c>
      <c r="AB23" s="28">
        <f t="shared" si="13"/>
        <v>4</v>
      </c>
      <c r="AH23" s="246">
        <f t="shared" si="14"/>
        <v>17.829999999999998</v>
      </c>
    </row>
    <row r="24" spans="1:34" ht="12.75" customHeight="1">
      <c r="A24" s="28" t="str">
        <f>C11&amp;"x"&amp;B24</f>
        <v>S1x11</v>
      </c>
      <c r="B24" s="47">
        <v>11</v>
      </c>
      <c r="C24" s="64" t="str">
        <f t="shared" si="0"/>
        <v/>
      </c>
      <c r="D24" s="64" t="str">
        <f t="shared" si="1"/>
        <v/>
      </c>
      <c r="E24" s="65" t="str">
        <f t="shared" si="2"/>
        <v/>
      </c>
      <c r="F24" s="65" t="str">
        <f t="shared" si="3"/>
        <v/>
      </c>
      <c r="G24" s="66" t="str">
        <f t="shared" si="4"/>
        <v/>
      </c>
      <c r="H24" s="67" t="str">
        <f t="shared" si="5"/>
        <v/>
      </c>
      <c r="I24" s="68"/>
      <c r="J24" s="64" t="str">
        <f t="shared" si="6"/>
        <v/>
      </c>
      <c r="K24" s="64" t="str">
        <f t="shared" si="7"/>
        <v/>
      </c>
      <c r="L24" s="64" t="str">
        <f t="shared" si="8"/>
        <v/>
      </c>
      <c r="M24" s="52"/>
      <c r="N24" s="52"/>
      <c r="P24" s="157"/>
      <c r="Q24" s="157"/>
      <c r="R24" s="157"/>
      <c r="T24" s="202">
        <f t="shared" si="9"/>
        <v>0</v>
      </c>
      <c r="U24" s="159">
        <f t="shared" si="15"/>
        <v>0</v>
      </c>
      <c r="V24" s="162">
        <f t="shared" si="16"/>
        <v>999</v>
      </c>
      <c r="W24" s="162">
        <f t="shared" si="16"/>
        <v>999</v>
      </c>
      <c r="X24" s="28">
        <v>15</v>
      </c>
      <c r="Y24" s="64" t="str">
        <f t="shared" si="10"/>
        <v/>
      </c>
      <c r="Z24" s="64" t="str">
        <f t="shared" si="11"/>
        <v/>
      </c>
      <c r="AA24" s="64" t="str">
        <f t="shared" si="12"/>
        <v/>
      </c>
      <c r="AB24" s="28">
        <f t="shared" si="13"/>
        <v>0</v>
      </c>
      <c r="AH24" s="246" t="str">
        <f t="shared" si="14"/>
        <v/>
      </c>
    </row>
    <row r="25" spans="1:34" ht="12.75" customHeight="1">
      <c r="A25" s="28" t="str">
        <f>C11&amp;"x"&amp;B25</f>
        <v>S1x12</v>
      </c>
      <c r="B25" s="47">
        <v>12</v>
      </c>
      <c r="C25" s="64" t="str">
        <f t="shared" si="0"/>
        <v/>
      </c>
      <c r="D25" s="64" t="str">
        <f t="shared" si="1"/>
        <v/>
      </c>
      <c r="E25" s="65" t="str">
        <f t="shared" si="2"/>
        <v/>
      </c>
      <c r="F25" s="65" t="str">
        <f t="shared" si="3"/>
        <v/>
      </c>
      <c r="G25" s="66" t="str">
        <f t="shared" si="4"/>
        <v/>
      </c>
      <c r="H25" s="67" t="str">
        <f t="shared" si="5"/>
        <v/>
      </c>
      <c r="I25" s="68"/>
      <c r="J25" s="64" t="str">
        <f t="shared" si="6"/>
        <v/>
      </c>
      <c r="K25" s="64" t="str">
        <f t="shared" si="7"/>
        <v/>
      </c>
      <c r="L25" s="64" t="str">
        <f t="shared" si="8"/>
        <v/>
      </c>
      <c r="M25" s="52"/>
      <c r="N25" s="52"/>
      <c r="P25" s="157"/>
      <c r="Q25" s="157"/>
      <c r="R25" s="157"/>
      <c r="T25" s="202">
        <f t="shared" si="9"/>
        <v>0</v>
      </c>
      <c r="U25" s="159">
        <f t="shared" si="15"/>
        <v>0</v>
      </c>
      <c r="V25" s="162">
        <f t="shared" si="16"/>
        <v>999</v>
      </c>
      <c r="W25" s="162">
        <f t="shared" si="16"/>
        <v>999</v>
      </c>
      <c r="X25" s="28">
        <v>16</v>
      </c>
      <c r="Y25" s="64" t="str">
        <f t="shared" si="10"/>
        <v/>
      </c>
      <c r="Z25" s="64" t="str">
        <f t="shared" si="11"/>
        <v/>
      </c>
      <c r="AA25" s="64" t="str">
        <f t="shared" si="12"/>
        <v/>
      </c>
      <c r="AB25" s="28">
        <f t="shared" si="13"/>
        <v>0</v>
      </c>
      <c r="AH25" s="246" t="str">
        <f t="shared" si="14"/>
        <v/>
      </c>
    </row>
    <row r="26" spans="1:34" ht="12.75" customHeight="1">
      <c r="A26" s="28" t="str">
        <f>C11&amp;"x"&amp;B26</f>
        <v>S1x13</v>
      </c>
      <c r="B26" s="47">
        <v>13</v>
      </c>
      <c r="C26" s="64" t="str">
        <f t="shared" si="0"/>
        <v/>
      </c>
      <c r="D26" s="64" t="str">
        <f t="shared" si="1"/>
        <v/>
      </c>
      <c r="E26" s="65" t="str">
        <f t="shared" si="2"/>
        <v/>
      </c>
      <c r="F26" s="65" t="str">
        <f t="shared" si="3"/>
        <v/>
      </c>
      <c r="G26" s="66" t="str">
        <f t="shared" si="4"/>
        <v/>
      </c>
      <c r="H26" s="67" t="str">
        <f t="shared" si="5"/>
        <v/>
      </c>
      <c r="I26" s="68"/>
      <c r="J26" s="64" t="str">
        <f t="shared" si="6"/>
        <v/>
      </c>
      <c r="K26" s="64" t="str">
        <f t="shared" si="7"/>
        <v/>
      </c>
      <c r="L26" s="64" t="str">
        <f t="shared" si="8"/>
        <v/>
      </c>
      <c r="M26" s="52"/>
      <c r="N26" s="52"/>
      <c r="P26" s="157"/>
      <c r="Q26" s="157"/>
      <c r="R26" s="157"/>
      <c r="T26" s="202">
        <f t="shared" si="9"/>
        <v>0</v>
      </c>
      <c r="U26" s="159">
        <f t="shared" si="15"/>
        <v>0</v>
      </c>
      <c r="V26" s="162">
        <f t="shared" si="16"/>
        <v>999</v>
      </c>
      <c r="W26" s="162">
        <f t="shared" si="16"/>
        <v>999</v>
      </c>
      <c r="X26" s="28">
        <v>17</v>
      </c>
      <c r="Y26" s="64" t="str">
        <f t="shared" si="10"/>
        <v/>
      </c>
      <c r="Z26" s="64" t="str">
        <f t="shared" si="11"/>
        <v/>
      </c>
      <c r="AA26" s="64" t="str">
        <f t="shared" si="12"/>
        <v/>
      </c>
      <c r="AB26" s="28">
        <f t="shared" si="13"/>
        <v>0</v>
      </c>
      <c r="AH26" s="246" t="str">
        <f t="shared" si="14"/>
        <v/>
      </c>
    </row>
    <row r="27" spans="1:34" ht="12.75" customHeight="1">
      <c r="A27" s="28" t="str">
        <f>C11&amp;"x"&amp;B27</f>
        <v>S1x14</v>
      </c>
      <c r="B27" s="47">
        <v>14</v>
      </c>
      <c r="C27" s="64" t="str">
        <f t="shared" si="0"/>
        <v/>
      </c>
      <c r="D27" s="64" t="str">
        <f t="shared" si="1"/>
        <v/>
      </c>
      <c r="E27" s="65" t="str">
        <f t="shared" si="2"/>
        <v/>
      </c>
      <c r="F27" s="65" t="str">
        <f t="shared" si="3"/>
        <v/>
      </c>
      <c r="G27" s="66" t="str">
        <f t="shared" si="4"/>
        <v/>
      </c>
      <c r="H27" s="67" t="str">
        <f t="shared" si="5"/>
        <v/>
      </c>
      <c r="I27" s="68"/>
      <c r="J27" s="64" t="str">
        <f t="shared" si="6"/>
        <v/>
      </c>
      <c r="K27" s="64" t="str">
        <f t="shared" si="7"/>
        <v/>
      </c>
      <c r="L27" s="64" t="str">
        <f t="shared" si="8"/>
        <v/>
      </c>
      <c r="M27" s="52"/>
      <c r="N27" s="52"/>
      <c r="P27" s="157"/>
      <c r="Q27" s="157"/>
      <c r="R27" s="157"/>
      <c r="T27" s="202">
        <f t="shared" si="9"/>
        <v>0</v>
      </c>
      <c r="U27" s="159">
        <f t="shared" si="15"/>
        <v>0</v>
      </c>
      <c r="V27" s="162">
        <f t="shared" si="16"/>
        <v>999</v>
      </c>
      <c r="W27" s="162">
        <f t="shared" si="16"/>
        <v>999</v>
      </c>
      <c r="X27" s="28">
        <v>18</v>
      </c>
      <c r="Y27" s="64" t="str">
        <f t="shared" si="10"/>
        <v/>
      </c>
      <c r="Z27" s="64" t="str">
        <f t="shared" si="11"/>
        <v/>
      </c>
      <c r="AA27" s="64" t="str">
        <f t="shared" si="12"/>
        <v/>
      </c>
      <c r="AB27" s="28">
        <f t="shared" si="13"/>
        <v>0</v>
      </c>
      <c r="AH27" s="246" t="str">
        <f t="shared" si="14"/>
        <v/>
      </c>
    </row>
    <row r="28" spans="1:34" ht="12.75" customHeight="1">
      <c r="A28" s="28" t="str">
        <f>C11&amp;"x"&amp;B28</f>
        <v>S1x15</v>
      </c>
      <c r="B28" s="47">
        <v>15</v>
      </c>
      <c r="C28" s="64" t="str">
        <f t="shared" si="0"/>
        <v/>
      </c>
      <c r="D28" s="64" t="str">
        <f t="shared" si="1"/>
        <v/>
      </c>
      <c r="E28" s="65" t="str">
        <f t="shared" si="2"/>
        <v/>
      </c>
      <c r="F28" s="65" t="str">
        <f t="shared" si="3"/>
        <v/>
      </c>
      <c r="G28" s="66" t="str">
        <f t="shared" si="4"/>
        <v/>
      </c>
      <c r="H28" s="67" t="str">
        <f t="shared" si="5"/>
        <v/>
      </c>
      <c r="I28" s="68"/>
      <c r="J28" s="64" t="str">
        <f t="shared" si="6"/>
        <v/>
      </c>
      <c r="K28" s="64" t="str">
        <f t="shared" si="7"/>
        <v/>
      </c>
      <c r="L28" s="64" t="str">
        <f t="shared" si="8"/>
        <v/>
      </c>
      <c r="M28" s="52"/>
      <c r="N28" s="52"/>
      <c r="P28" s="157"/>
      <c r="Q28" s="157"/>
      <c r="R28" s="157"/>
      <c r="T28" s="202">
        <f t="shared" si="9"/>
        <v>0</v>
      </c>
      <c r="U28" s="159">
        <f t="shared" si="15"/>
        <v>0</v>
      </c>
      <c r="V28" s="162">
        <f t="shared" si="16"/>
        <v>999</v>
      </c>
      <c r="W28" s="162">
        <f t="shared" si="16"/>
        <v>999</v>
      </c>
      <c r="X28" s="28">
        <v>19</v>
      </c>
      <c r="Y28" s="64" t="str">
        <f t="shared" si="10"/>
        <v/>
      </c>
      <c r="Z28" s="64" t="str">
        <f t="shared" si="11"/>
        <v/>
      </c>
      <c r="AA28" s="64" t="str">
        <f t="shared" si="12"/>
        <v/>
      </c>
      <c r="AB28" s="28">
        <f t="shared" si="13"/>
        <v>0</v>
      </c>
      <c r="AH28" s="246" t="str">
        <f t="shared" si="14"/>
        <v/>
      </c>
    </row>
    <row r="29" spans="1:34" ht="12.95" thickBot="1">
      <c r="B29" s="69"/>
      <c r="C29" s="70"/>
      <c r="D29" s="69"/>
      <c r="E29" s="69"/>
      <c r="F29" s="69"/>
      <c r="G29" s="71"/>
      <c r="H29" s="71"/>
      <c r="I29" s="71"/>
      <c r="J29" s="70"/>
      <c r="K29" s="70"/>
      <c r="L29" s="70"/>
      <c r="M29" s="52"/>
      <c r="N29" s="52"/>
      <c r="X29" s="28">
        <v>20</v>
      </c>
    </row>
    <row r="30" spans="1:34" ht="12.95" thickTop="1">
      <c r="B30" s="47"/>
      <c r="C30" s="323" t="s">
        <v>1140</v>
      </c>
      <c r="D30" s="323"/>
      <c r="E30" s="76" t="s">
        <v>1141</v>
      </c>
      <c r="F30" s="76" t="s">
        <v>1142</v>
      </c>
      <c r="G30" s="48" t="s">
        <v>1143</v>
      </c>
      <c r="H30" s="49"/>
      <c r="I30" s="50"/>
      <c r="J30" s="51" t="s">
        <v>1144</v>
      </c>
      <c r="K30" s="51" t="s">
        <v>1145</v>
      </c>
      <c r="L30" s="51" t="s">
        <v>1146</v>
      </c>
      <c r="M30" s="52"/>
      <c r="N30" s="52"/>
      <c r="P30" s="53">
        <f>COUNT(P34:P48)</f>
        <v>0</v>
      </c>
      <c r="Q30" s="53">
        <f>COUNT(Q34:Q48)</f>
        <v>0</v>
      </c>
      <c r="R30" s="53">
        <f>COUNT(R34:R48)</f>
        <v>0</v>
      </c>
      <c r="T30" s="124">
        <f>T31-SUM(U34:U48)</f>
        <v>0</v>
      </c>
      <c r="X30" s="28">
        <v>1</v>
      </c>
    </row>
    <row r="31" spans="1:34" s="33" customFormat="1" ht="12.95">
      <c r="A31" s="33">
        <v>5</v>
      </c>
      <c r="B31" s="54"/>
      <c r="C31" s="322" t="str">
        <f>Leden!AQ7</f>
        <v>S2</v>
      </c>
      <c r="D31" s="322"/>
      <c r="E31" s="286" t="str">
        <f>IF($C31="","",LEFT(IFERROR(VLOOKUP($C31,TeamsV,2,0),"")&amp;"??",2))</f>
        <v>WK</v>
      </c>
      <c r="F31" s="286" t="str">
        <f>IF($C31="","",IFERROR(VLOOKUP($C31,TeamsV,3,0),"??"))</f>
        <v>Za</v>
      </c>
      <c r="G31" s="286" t="str">
        <f>IF($C31="","",LEFT(IFERROR(VLOOKUP($C31,TeamsV,4,0),"")&amp;"?",1))</f>
        <v>8</v>
      </c>
      <c r="H31" s="55"/>
      <c r="I31" s="56"/>
      <c r="J31" s="286">
        <f>COUNTIF(C34:C48,"V")</f>
        <v>6</v>
      </c>
      <c r="K31" s="286">
        <f>COUNTIF(C34:C48,"M")</f>
        <v>5</v>
      </c>
      <c r="L31" s="57">
        <f>IFERROR(AVERAGE(H34:H48),"")</f>
        <v>21.818181818181817</v>
      </c>
      <c r="M31" s="58"/>
      <c r="N31" s="58"/>
      <c r="O31" s="33" t="s">
        <v>2</v>
      </c>
      <c r="P31" s="253"/>
      <c r="Q31" s="253"/>
      <c r="R31" s="253"/>
      <c r="S31" s="254"/>
      <c r="T31" s="124">
        <f>SUM(T34:T48)</f>
        <v>11</v>
      </c>
      <c r="U31" s="158" t="str">
        <f>MID($C31,1,1)</f>
        <v>S</v>
      </c>
      <c r="V31" s="158" t="str">
        <f>MID($C31,1,1)</f>
        <v>S</v>
      </c>
      <c r="W31" s="158" t="str">
        <f>MID($C31,1,1)</f>
        <v>S</v>
      </c>
      <c r="X31" s="28">
        <v>2</v>
      </c>
      <c r="AD31" s="19" t="str">
        <f>IF($C31="","",IFERROR(VLOOKUP($C31,TeamsV,6,0),""))</f>
        <v>A</v>
      </c>
      <c r="AE31" s="19" t="str">
        <f>TRIM(IF($AD31="","",IFERROR(VLOOKUP($AD31,Teams!$B$4:$G$8,2,0),"")))</f>
        <v>3312 AD</v>
      </c>
      <c r="AF31" s="19" t="str">
        <f>TRIM(IF($AD31="","",IFERROR(VLOOKUP($AD31,Teams!$B$4:$G$8,4,0),"")))</f>
        <v>Dordrecht</v>
      </c>
      <c r="AH31" s="247">
        <f>IFERROR(AVERAGE(AH34:AH48),"")</f>
        <v>22.350909090909092</v>
      </c>
    </row>
    <row r="32" spans="1:34" ht="5.25" customHeight="1">
      <c r="B32" s="47"/>
      <c r="C32" s="76"/>
      <c r="D32" s="47"/>
      <c r="E32" s="47"/>
      <c r="F32" s="47"/>
      <c r="G32" s="50"/>
      <c r="H32" s="50"/>
      <c r="I32" s="50"/>
      <c r="J32" s="76"/>
      <c r="K32" s="76"/>
      <c r="L32" s="76"/>
      <c r="M32" s="52"/>
      <c r="N32" s="52"/>
      <c r="U32" s="159"/>
      <c r="V32" s="159"/>
      <c r="W32" s="159"/>
      <c r="X32" s="28">
        <v>3</v>
      </c>
    </row>
    <row r="33" spans="1:34" s="59" customFormat="1" ht="12.75" customHeight="1">
      <c r="B33" s="60"/>
      <c r="C33" s="61" t="s">
        <v>1147</v>
      </c>
      <c r="D33" s="61" t="s">
        <v>1148</v>
      </c>
      <c r="E33" s="62" t="s">
        <v>1149</v>
      </c>
      <c r="F33" s="62" t="s">
        <v>1150</v>
      </c>
      <c r="G33" s="61" t="s">
        <v>1151</v>
      </c>
      <c r="H33" s="61" t="s">
        <v>1152</v>
      </c>
      <c r="I33" s="61" t="s">
        <v>54</v>
      </c>
      <c r="J33" s="61" t="s">
        <v>1153</v>
      </c>
      <c r="K33" s="61" t="s">
        <v>1154</v>
      </c>
      <c r="L33" s="61" t="s">
        <v>1155</v>
      </c>
      <c r="M33" s="63"/>
      <c r="N33" s="63"/>
      <c r="P33" s="160" t="s">
        <v>76</v>
      </c>
      <c r="Q33" s="160" t="s">
        <v>77</v>
      </c>
      <c r="R33" s="160" t="s">
        <v>78</v>
      </c>
      <c r="S33" s="41"/>
      <c r="T33" s="124"/>
      <c r="U33" s="158">
        <f>IF(W31="","",VLOOKUP(W31,Leeftijdscat,2,FALSE))</f>
        <v>5</v>
      </c>
      <c r="V33" s="158">
        <f>IF(W31="","",VLOOKUP(W31,Leeftijdscat,3,FALSE))</f>
        <v>999</v>
      </c>
      <c r="W33" s="158">
        <f>IF(W31="","",VLOOKUP(W31,Leeftijdscat,4,FALSE))</f>
        <v>999</v>
      </c>
      <c r="X33" s="28">
        <v>4</v>
      </c>
      <c r="Y33" s="59">
        <f>LEN(Y34&amp;Y35&amp;Y36&amp;Y37&amp;Y38&amp;Y39&amp;Y40&amp;Y41&amp;Y42&amp;Y43&amp;Y44&amp;Y45&amp;Y46&amp;Y47&amp;Y48)</f>
        <v>22</v>
      </c>
      <c r="Z33" s="59">
        <f>LEN(Z34&amp;Z35&amp;Z36&amp;Z37&amp;Z38&amp;Z39&amp;Z40&amp;Z41&amp;Z42&amp;Z43&amp;Z44&amp;Z45&amp;Z46&amp;Z47&amp;Z48)</f>
        <v>22</v>
      </c>
      <c r="AA33" s="59">
        <f>LEN(AA34&amp;AA35&amp;AA36&amp;AA37&amp;AA38&amp;AA39&amp;AA40&amp;AA41&amp;AA42&amp;AA43&amp;AA44&amp;AA45&amp;AA46&amp;AA47&amp;AA48)</f>
        <v>0</v>
      </c>
      <c r="AB33" s="59">
        <f>SUM(Y33:AA33)</f>
        <v>44</v>
      </c>
      <c r="AD33" s="193"/>
      <c r="AE33" s="193"/>
      <c r="AF33" s="193"/>
      <c r="AH33" s="246"/>
    </row>
    <row r="34" spans="1:34" ht="12.75" customHeight="1">
      <c r="A34" s="28" t="str">
        <f>C31&amp;"x"&amp;B34</f>
        <v>S2x1</v>
      </c>
      <c r="B34" s="47">
        <v>1</v>
      </c>
      <c r="C34" s="64" t="str">
        <f t="shared" ref="C34:C48" si="17">IF(LEFT($A34,1)="x","",IFERROR(VLOOKUP($A34,LedenV,6,0),""))</f>
        <v>V</v>
      </c>
      <c r="D34" s="64" t="str">
        <f t="shared" ref="D34:D48" si="18">IF(LEFT($A34,1)="x","",IFERROR(VLOOKUP($A34,LedenV,7,0),""))</f>
        <v>NJG35B7</v>
      </c>
      <c r="E34" s="65" t="str">
        <f t="shared" ref="E34:E48" si="19">IF(LEFT($A34,1)="x","",IFERROR(VLOOKUP($A34,LedenV,8,0),""))</f>
        <v>Visser, R.</v>
      </c>
      <c r="F34" s="65" t="str">
        <f t="shared" ref="F34:F48" si="20">IF(LEFT($A34,1)="x","",IFERROR(VLOOKUP($A34,LedenV,9,0),""))</f>
        <v>Renske</v>
      </c>
      <c r="G34" s="66">
        <f t="shared" ref="G34:G48" si="21">IF(LEFT($A34,1)="x","",IFERROR(VLOOKUP($A34,LedenV,10,0),""))</f>
        <v>36011</v>
      </c>
      <c r="H34" s="67">
        <f t="shared" ref="H34:H48" si="22">IF(AND(ISNUMBER(G34),G34&lt;&gt;0),DATEDIF(G34,Peildatum,"Y"),"")</f>
        <v>22</v>
      </c>
      <c r="I34" s="68"/>
      <c r="J34" s="64" t="str">
        <f t="shared" ref="J34:J48" si="23">IF(LEFT($A34,1)="x","",IFERROR(VLOOKUP($A34,LedenV,16,0),""))</f>
        <v>S2</v>
      </c>
      <c r="K34" s="64" t="str">
        <f t="shared" ref="K34:K48" si="24">IF(LEFT($A34,1)="x","",IFERROR(VLOOKUP($A34,LedenV,17,0),""))</f>
        <v>S2</v>
      </c>
      <c r="L34" s="64">
        <f t="shared" ref="L34:L48" si="25">IF(LEFT($A34,1)="x","",IFERROR(VLOOKUP($A34,LedenV,18,0),""))</f>
        <v>0</v>
      </c>
      <c r="M34" s="52"/>
      <c r="N34" s="52"/>
      <c r="P34" s="157"/>
      <c r="Q34" s="157"/>
      <c r="R34" s="157"/>
      <c r="S34" s="161"/>
      <c r="T34" s="202">
        <f t="shared" si="9"/>
        <v>1</v>
      </c>
      <c r="U34" s="159">
        <f t="shared" ref="U34:U48" si="26">MIN(LEN(Y34&amp;Z34&amp;AA34),1)</f>
        <v>1</v>
      </c>
      <c r="V34" s="162">
        <f t="shared" ref="V34:V48" si="27">V33</f>
        <v>999</v>
      </c>
      <c r="W34" s="162">
        <f t="shared" ref="W34:W48" si="28">W33</f>
        <v>999</v>
      </c>
      <c r="X34" s="28">
        <v>5</v>
      </c>
      <c r="Y34" s="64" t="str">
        <f t="shared" ref="Y34:Y48" si="29">IF(LEFT($A34,1)="x","",IFERROR(VLOOKUP($A34,LedenV,34,0),""))</f>
        <v>S2</v>
      </c>
      <c r="Z34" s="64" t="str">
        <f t="shared" ref="Z34:Z48" si="30">IF(LEFT($A34,1)="x","",IFERROR(VLOOKUP($A34,LedenV,35,0),""))</f>
        <v>S2</v>
      </c>
      <c r="AA34" s="64" t="str">
        <f t="shared" ref="AA34:AA48" si="31">IF(LEFT($A34,1)="x","",IFERROR(VLOOKUP($A34,LedenV,36,0),""))</f>
        <v/>
      </c>
      <c r="AB34" s="28">
        <f t="shared" ref="AB34:AB48" si="32">LEN(Y34&amp;Z34&amp;AA34)</f>
        <v>4</v>
      </c>
      <c r="AH34" s="246">
        <f t="shared" ref="AH34:AH48" si="33">lft(G34,Peildatum)</f>
        <v>22.41</v>
      </c>
    </row>
    <row r="35" spans="1:34" ht="12.75" customHeight="1">
      <c r="A35" s="28" t="str">
        <f>C31&amp;"x"&amp;B35</f>
        <v>S2x2</v>
      </c>
      <c r="B35" s="47">
        <v>2</v>
      </c>
      <c r="C35" s="64" t="str">
        <f t="shared" si="17"/>
        <v>V</v>
      </c>
      <c r="D35" s="64" t="str">
        <f t="shared" si="18"/>
        <v>NJW77M6</v>
      </c>
      <c r="E35" s="65" t="str">
        <f t="shared" si="19"/>
        <v>Schram, M.C.</v>
      </c>
      <c r="F35" s="65" t="str">
        <f t="shared" si="20"/>
        <v>Merel</v>
      </c>
      <c r="G35" s="66">
        <f t="shared" si="21"/>
        <v>36432</v>
      </c>
      <c r="H35" s="67">
        <f t="shared" si="22"/>
        <v>21</v>
      </c>
      <c r="I35" s="68"/>
      <c r="J35" s="64" t="str">
        <f t="shared" si="23"/>
        <v>S2</v>
      </c>
      <c r="K35" s="64" t="str">
        <f t="shared" si="24"/>
        <v>S2</v>
      </c>
      <c r="L35" s="64">
        <f t="shared" si="25"/>
        <v>0</v>
      </c>
      <c r="M35" s="52"/>
      <c r="N35" s="52"/>
      <c r="P35" s="157"/>
      <c r="Q35" s="157"/>
      <c r="R35" s="157"/>
      <c r="S35" s="161"/>
      <c r="T35" s="202">
        <f t="shared" si="9"/>
        <v>1</v>
      </c>
      <c r="U35" s="159">
        <f t="shared" si="26"/>
        <v>1</v>
      </c>
      <c r="V35" s="162">
        <f t="shared" si="27"/>
        <v>999</v>
      </c>
      <c r="W35" s="162">
        <f t="shared" si="28"/>
        <v>999</v>
      </c>
      <c r="X35" s="28">
        <v>6</v>
      </c>
      <c r="Y35" s="64" t="str">
        <f t="shared" si="29"/>
        <v>S2</v>
      </c>
      <c r="Z35" s="64" t="str">
        <f t="shared" si="30"/>
        <v>S2</v>
      </c>
      <c r="AA35" s="64" t="str">
        <f t="shared" si="31"/>
        <v/>
      </c>
      <c r="AB35" s="28">
        <f t="shared" si="32"/>
        <v>4</v>
      </c>
      <c r="AH35" s="246">
        <f t="shared" si="33"/>
        <v>21.26</v>
      </c>
    </row>
    <row r="36" spans="1:34" ht="12.75" customHeight="1">
      <c r="A36" s="28" t="str">
        <f>C31&amp;"x"&amp;B36</f>
        <v>S2x3</v>
      </c>
      <c r="B36" s="47">
        <v>3</v>
      </c>
      <c r="C36" s="64" t="str">
        <f t="shared" si="17"/>
        <v>V</v>
      </c>
      <c r="D36" s="64" t="str">
        <f t="shared" si="18"/>
        <v>NKD16N8</v>
      </c>
      <c r="E36" s="65" t="str">
        <f t="shared" si="19"/>
        <v>Morée, de J.</v>
      </c>
      <c r="F36" s="65" t="str">
        <f t="shared" si="20"/>
        <v>Jessica</v>
      </c>
      <c r="G36" s="66">
        <f t="shared" si="21"/>
        <v>36706</v>
      </c>
      <c r="H36" s="67">
        <f t="shared" si="22"/>
        <v>20</v>
      </c>
      <c r="I36" s="68"/>
      <c r="J36" s="64" t="str">
        <f t="shared" si="23"/>
        <v>S5</v>
      </c>
      <c r="K36" s="64" t="str">
        <f t="shared" si="24"/>
        <v>S5</v>
      </c>
      <c r="L36" s="64">
        <f t="shared" si="25"/>
        <v>0</v>
      </c>
      <c r="M36" s="52"/>
      <c r="N36" s="52"/>
      <c r="P36" s="157"/>
      <c r="Q36" s="157"/>
      <c r="R36" s="157"/>
      <c r="S36" s="161"/>
      <c r="T36" s="202">
        <f t="shared" si="9"/>
        <v>1</v>
      </c>
      <c r="U36" s="159">
        <f t="shared" si="26"/>
        <v>1</v>
      </c>
      <c r="V36" s="162">
        <f t="shared" si="27"/>
        <v>999</v>
      </c>
      <c r="W36" s="162">
        <f t="shared" si="28"/>
        <v>999</v>
      </c>
      <c r="X36" s="28">
        <v>7</v>
      </c>
      <c r="Y36" s="64" t="str">
        <f t="shared" si="29"/>
        <v>S5</v>
      </c>
      <c r="Z36" s="64" t="str">
        <f t="shared" si="30"/>
        <v>S5</v>
      </c>
      <c r="AA36" s="64" t="str">
        <f t="shared" si="31"/>
        <v/>
      </c>
      <c r="AB36" s="28">
        <f t="shared" si="32"/>
        <v>4</v>
      </c>
      <c r="AH36" s="246">
        <f t="shared" si="33"/>
        <v>20.51</v>
      </c>
    </row>
    <row r="37" spans="1:34" ht="12.75" customHeight="1">
      <c r="A37" s="28" t="str">
        <f>C31&amp;"x"&amp;B37</f>
        <v>S2x4</v>
      </c>
      <c r="B37" s="47">
        <v>4</v>
      </c>
      <c r="C37" s="64" t="str">
        <f t="shared" si="17"/>
        <v>V</v>
      </c>
      <c r="D37" s="64" t="str">
        <f t="shared" si="18"/>
        <v>NKD19X7</v>
      </c>
      <c r="E37" s="65" t="str">
        <f t="shared" si="19"/>
        <v>Driesprong, A.</v>
      </c>
      <c r="F37" s="65" t="str">
        <f t="shared" si="20"/>
        <v>Anne</v>
      </c>
      <c r="G37" s="66">
        <f t="shared" si="21"/>
        <v>36727</v>
      </c>
      <c r="H37" s="67">
        <f t="shared" si="22"/>
        <v>20</v>
      </c>
      <c r="I37" s="68"/>
      <c r="J37" s="64" t="str">
        <f t="shared" si="23"/>
        <v>S5</v>
      </c>
      <c r="K37" s="64" t="str">
        <f t="shared" si="24"/>
        <v>S5</v>
      </c>
      <c r="L37" s="64">
        <f t="shared" si="25"/>
        <v>0</v>
      </c>
      <c r="M37" s="52"/>
      <c r="N37" s="52"/>
      <c r="P37" s="157"/>
      <c r="Q37" s="157"/>
      <c r="R37" s="157"/>
      <c r="S37" s="161"/>
      <c r="T37" s="202">
        <f t="shared" si="9"/>
        <v>1</v>
      </c>
      <c r="U37" s="159">
        <f t="shared" si="26"/>
        <v>1</v>
      </c>
      <c r="V37" s="162">
        <f t="shared" si="27"/>
        <v>999</v>
      </c>
      <c r="W37" s="162">
        <f t="shared" si="28"/>
        <v>999</v>
      </c>
      <c r="X37" s="28">
        <v>8</v>
      </c>
      <c r="Y37" s="64" t="str">
        <f t="shared" si="29"/>
        <v>S5</v>
      </c>
      <c r="Z37" s="64" t="str">
        <f t="shared" si="30"/>
        <v>S5</v>
      </c>
      <c r="AA37" s="64" t="str">
        <f t="shared" si="31"/>
        <v/>
      </c>
      <c r="AB37" s="28">
        <f t="shared" si="32"/>
        <v>4</v>
      </c>
      <c r="AH37" s="246">
        <f t="shared" si="33"/>
        <v>20.45</v>
      </c>
    </row>
    <row r="38" spans="1:34" ht="12.75" customHeight="1">
      <c r="A38" s="28" t="str">
        <f>C31&amp;"x"&amp;B38</f>
        <v>S2x5</v>
      </c>
      <c r="B38" s="47">
        <v>5</v>
      </c>
      <c r="C38" s="64" t="str">
        <f t="shared" si="17"/>
        <v>V</v>
      </c>
      <c r="D38" s="64" t="str">
        <f t="shared" si="18"/>
        <v>NKG59L6</v>
      </c>
      <c r="E38" s="65" t="str">
        <f t="shared" si="19"/>
        <v>Dijk, van D.</v>
      </c>
      <c r="F38" s="65" t="str">
        <f t="shared" si="20"/>
        <v>Demi</v>
      </c>
      <c r="G38" s="66">
        <f t="shared" si="21"/>
        <v>36938</v>
      </c>
      <c r="H38" s="67">
        <f t="shared" si="22"/>
        <v>19</v>
      </c>
      <c r="I38" s="68"/>
      <c r="J38" s="64" t="str">
        <f t="shared" si="23"/>
        <v>A1</v>
      </c>
      <c r="K38" s="64" t="str">
        <f t="shared" si="24"/>
        <v>A1</v>
      </c>
      <c r="L38" s="64">
        <f t="shared" si="25"/>
        <v>0</v>
      </c>
      <c r="M38" s="52"/>
      <c r="N38" s="52"/>
      <c r="P38" s="157"/>
      <c r="Q38" s="157"/>
      <c r="R38" s="157"/>
      <c r="S38" s="161"/>
      <c r="T38" s="202">
        <f t="shared" si="9"/>
        <v>1</v>
      </c>
      <c r="U38" s="159">
        <f t="shared" si="26"/>
        <v>1</v>
      </c>
      <c r="V38" s="162">
        <f t="shared" si="27"/>
        <v>999</v>
      </c>
      <c r="W38" s="162">
        <f t="shared" si="28"/>
        <v>999</v>
      </c>
      <c r="X38" s="28">
        <v>9</v>
      </c>
      <c r="Y38" s="64" t="str">
        <f t="shared" si="29"/>
        <v>A1</v>
      </c>
      <c r="Z38" s="64" t="str">
        <f t="shared" si="30"/>
        <v>A1</v>
      </c>
      <c r="AA38" s="64" t="str">
        <f t="shared" si="31"/>
        <v/>
      </c>
      <c r="AB38" s="28">
        <f t="shared" si="32"/>
        <v>4</v>
      </c>
      <c r="AH38" s="246">
        <f t="shared" si="33"/>
        <v>19.87</v>
      </c>
    </row>
    <row r="39" spans="1:34" ht="12.75" customHeight="1">
      <c r="A39" s="28" t="str">
        <f>C31&amp;"x"&amp;B39</f>
        <v>S2x6</v>
      </c>
      <c r="B39" s="47">
        <v>6</v>
      </c>
      <c r="C39" s="64" t="str">
        <f t="shared" si="17"/>
        <v>V</v>
      </c>
      <c r="D39" s="64" t="str">
        <f t="shared" si="18"/>
        <v>NKR20L5</v>
      </c>
      <c r="E39" s="65" t="str">
        <f t="shared" si="19"/>
        <v>Seevinck, D.</v>
      </c>
      <c r="F39" s="65" t="str">
        <f t="shared" si="20"/>
        <v>Djuna</v>
      </c>
      <c r="G39" s="66">
        <f t="shared" si="21"/>
        <v>37246</v>
      </c>
      <c r="H39" s="67">
        <f t="shared" si="22"/>
        <v>19</v>
      </c>
      <c r="I39" s="68"/>
      <c r="J39" s="64" t="str">
        <f t="shared" si="23"/>
        <v>A1</v>
      </c>
      <c r="K39" s="64" t="str">
        <f t="shared" si="24"/>
        <v>A1</v>
      </c>
      <c r="L39" s="64">
        <f t="shared" si="25"/>
        <v>0</v>
      </c>
      <c r="M39" s="52"/>
      <c r="N39" s="52"/>
      <c r="P39" s="157"/>
      <c r="Q39" s="157"/>
      <c r="R39" s="157"/>
      <c r="S39" s="161"/>
      <c r="T39" s="202">
        <f t="shared" si="9"/>
        <v>1</v>
      </c>
      <c r="U39" s="159">
        <f t="shared" si="26"/>
        <v>1</v>
      </c>
      <c r="V39" s="162">
        <f t="shared" si="27"/>
        <v>999</v>
      </c>
      <c r="W39" s="162">
        <f t="shared" si="28"/>
        <v>999</v>
      </c>
      <c r="X39" s="28">
        <v>10</v>
      </c>
      <c r="Y39" s="64" t="str">
        <f t="shared" si="29"/>
        <v>A1</v>
      </c>
      <c r="Z39" s="64" t="str">
        <f t="shared" si="30"/>
        <v>A1</v>
      </c>
      <c r="AA39" s="64" t="str">
        <f t="shared" si="31"/>
        <v/>
      </c>
      <c r="AB39" s="28">
        <f t="shared" si="32"/>
        <v>4</v>
      </c>
      <c r="AH39" s="246">
        <f t="shared" si="33"/>
        <v>19.03</v>
      </c>
    </row>
    <row r="40" spans="1:34" ht="12.75" customHeight="1">
      <c r="A40" s="28" t="str">
        <f>C31&amp;"x"&amp;B40</f>
        <v>S2x7</v>
      </c>
      <c r="B40" s="47">
        <v>7</v>
      </c>
      <c r="C40" s="64" t="str">
        <f t="shared" si="17"/>
        <v>M</v>
      </c>
      <c r="D40" s="64" t="str">
        <f t="shared" si="18"/>
        <v>NGT16K5</v>
      </c>
      <c r="E40" s="65" t="str">
        <f t="shared" si="19"/>
        <v>Naaktgeboren, S.</v>
      </c>
      <c r="F40" s="65" t="str">
        <f t="shared" si="20"/>
        <v>Stefan</v>
      </c>
      <c r="G40" s="66">
        <f t="shared" si="21"/>
        <v>33241</v>
      </c>
      <c r="H40" s="67">
        <f t="shared" si="22"/>
        <v>29</v>
      </c>
      <c r="I40" s="68"/>
      <c r="J40" s="64" t="str">
        <f t="shared" si="23"/>
        <v>S2</v>
      </c>
      <c r="K40" s="64" t="str">
        <f t="shared" si="24"/>
        <v>S2</v>
      </c>
      <c r="L40" s="64">
        <f t="shared" si="25"/>
        <v>0</v>
      </c>
      <c r="M40" s="52"/>
      <c r="N40" s="52"/>
      <c r="P40" s="157"/>
      <c r="Q40" s="157"/>
      <c r="R40" s="157"/>
      <c r="S40" s="161"/>
      <c r="T40" s="202">
        <f t="shared" si="9"/>
        <v>1</v>
      </c>
      <c r="U40" s="159">
        <f t="shared" si="26"/>
        <v>1</v>
      </c>
      <c r="V40" s="162">
        <f t="shared" si="27"/>
        <v>999</v>
      </c>
      <c r="W40" s="162">
        <f t="shared" si="28"/>
        <v>999</v>
      </c>
      <c r="X40" s="28">
        <v>11</v>
      </c>
      <c r="Y40" s="64" t="str">
        <f t="shared" si="29"/>
        <v>S2</v>
      </c>
      <c r="Z40" s="64" t="str">
        <f t="shared" si="30"/>
        <v>S2</v>
      </c>
      <c r="AA40" s="64" t="str">
        <f t="shared" si="31"/>
        <v/>
      </c>
      <c r="AB40" s="28">
        <f t="shared" si="32"/>
        <v>4</v>
      </c>
      <c r="AH40" s="246">
        <f t="shared" si="33"/>
        <v>29.99</v>
      </c>
    </row>
    <row r="41" spans="1:34" ht="12.75" customHeight="1">
      <c r="A41" s="28" t="str">
        <f>C31&amp;"x"&amp;B41</f>
        <v>S2x8</v>
      </c>
      <c r="B41" s="47">
        <v>8</v>
      </c>
      <c r="C41" s="64" t="str">
        <f t="shared" si="17"/>
        <v>M</v>
      </c>
      <c r="D41" s="64" t="str">
        <f t="shared" si="18"/>
        <v>NJF24X2</v>
      </c>
      <c r="E41" s="65" t="str">
        <f t="shared" si="19"/>
        <v>Kalkeren, van R.</v>
      </c>
      <c r="F41" s="65" t="str">
        <f t="shared" si="20"/>
        <v>Robin</v>
      </c>
      <c r="G41" s="66">
        <f t="shared" si="21"/>
        <v>35246</v>
      </c>
      <c r="H41" s="67">
        <f t="shared" si="22"/>
        <v>24</v>
      </c>
      <c r="I41" s="68"/>
      <c r="J41" s="64" t="str">
        <f t="shared" si="23"/>
        <v>S2</v>
      </c>
      <c r="K41" s="64" t="str">
        <f t="shared" si="24"/>
        <v>S1</v>
      </c>
      <c r="L41" s="64">
        <f t="shared" si="25"/>
        <v>0</v>
      </c>
      <c r="M41" s="52"/>
      <c r="N41" s="52"/>
      <c r="P41" s="157"/>
      <c r="Q41" s="157"/>
      <c r="R41" s="157"/>
      <c r="S41" s="161"/>
      <c r="T41" s="202">
        <f t="shared" si="9"/>
        <v>1</v>
      </c>
      <c r="U41" s="159">
        <f t="shared" si="26"/>
        <v>1</v>
      </c>
      <c r="V41" s="162">
        <f t="shared" si="27"/>
        <v>999</v>
      </c>
      <c r="W41" s="162">
        <f t="shared" si="28"/>
        <v>999</v>
      </c>
      <c r="X41" s="28">
        <v>12</v>
      </c>
      <c r="Y41" s="64" t="str">
        <f t="shared" si="29"/>
        <v>S2</v>
      </c>
      <c r="Z41" s="64" t="str">
        <f t="shared" si="30"/>
        <v>S1</v>
      </c>
      <c r="AA41" s="64" t="str">
        <f t="shared" si="31"/>
        <v/>
      </c>
      <c r="AB41" s="28">
        <f t="shared" si="32"/>
        <v>4</v>
      </c>
      <c r="AH41" s="246">
        <f t="shared" si="33"/>
        <v>24.5</v>
      </c>
    </row>
    <row r="42" spans="1:34" ht="12.75" customHeight="1">
      <c r="A42" s="28" t="str">
        <f>C31&amp;"x"&amp;B42</f>
        <v>S2x9</v>
      </c>
      <c r="B42" s="47">
        <v>9</v>
      </c>
      <c r="C42" s="64" t="str">
        <f t="shared" si="17"/>
        <v>M</v>
      </c>
      <c r="D42" s="64" t="str">
        <f t="shared" si="18"/>
        <v>NJF95S5</v>
      </c>
      <c r="E42" s="65" t="str">
        <f t="shared" si="19"/>
        <v>Mans, B.</v>
      </c>
      <c r="F42" s="65" t="str">
        <f t="shared" si="20"/>
        <v>Bob</v>
      </c>
      <c r="G42" s="66">
        <f t="shared" si="21"/>
        <v>35372</v>
      </c>
      <c r="H42" s="67">
        <f t="shared" si="22"/>
        <v>24</v>
      </c>
      <c r="I42" s="68"/>
      <c r="J42" s="64" t="str">
        <f t="shared" si="23"/>
        <v>S2</v>
      </c>
      <c r="K42" s="64" t="str">
        <f t="shared" si="24"/>
        <v>S2</v>
      </c>
      <c r="L42" s="64">
        <f t="shared" si="25"/>
        <v>0</v>
      </c>
      <c r="M42" s="52"/>
      <c r="N42" s="52"/>
      <c r="P42" s="157"/>
      <c r="Q42" s="157"/>
      <c r="R42" s="157"/>
      <c r="S42" s="161"/>
      <c r="T42" s="202">
        <f t="shared" si="9"/>
        <v>1</v>
      </c>
      <c r="U42" s="159">
        <f t="shared" si="26"/>
        <v>1</v>
      </c>
      <c r="V42" s="162">
        <f t="shared" si="27"/>
        <v>999</v>
      </c>
      <c r="W42" s="162">
        <f t="shared" si="28"/>
        <v>999</v>
      </c>
      <c r="X42" s="28">
        <v>13</v>
      </c>
      <c r="Y42" s="64" t="str">
        <f t="shared" si="29"/>
        <v>S2</v>
      </c>
      <c r="Z42" s="64" t="str">
        <f t="shared" si="30"/>
        <v>S2</v>
      </c>
      <c r="AA42" s="64" t="str">
        <f t="shared" si="31"/>
        <v/>
      </c>
      <c r="AB42" s="28">
        <f t="shared" si="32"/>
        <v>4</v>
      </c>
      <c r="AH42" s="246">
        <f t="shared" si="33"/>
        <v>24.16</v>
      </c>
    </row>
    <row r="43" spans="1:34" ht="12.75" customHeight="1">
      <c r="A43" s="28" t="str">
        <f>C31&amp;"x"&amp;B43</f>
        <v>S2x10</v>
      </c>
      <c r="B43" s="47">
        <v>10</v>
      </c>
      <c r="C43" s="64" t="str">
        <f t="shared" si="17"/>
        <v>M</v>
      </c>
      <c r="D43" s="64" t="str">
        <f t="shared" si="18"/>
        <v>NJD65S8</v>
      </c>
      <c r="E43" s="65" t="str">
        <f t="shared" si="19"/>
        <v>Dijk, van J.</v>
      </c>
      <c r="F43" s="65" t="str">
        <f t="shared" si="20"/>
        <v>Joeri</v>
      </c>
      <c r="G43" s="66">
        <f t="shared" si="21"/>
        <v>35873</v>
      </c>
      <c r="H43" s="67">
        <f t="shared" si="22"/>
        <v>22</v>
      </c>
      <c r="I43" s="68"/>
      <c r="J43" s="64" t="str">
        <f t="shared" si="23"/>
        <v>S2</v>
      </c>
      <c r="K43" s="64" t="str">
        <f t="shared" si="24"/>
        <v>S2</v>
      </c>
      <c r="L43" s="64">
        <f t="shared" si="25"/>
        <v>0</v>
      </c>
      <c r="M43" s="52"/>
      <c r="N43" s="52"/>
      <c r="P43" s="157"/>
      <c r="Q43" s="157"/>
      <c r="R43" s="157"/>
      <c r="S43" s="161"/>
      <c r="T43" s="202">
        <f t="shared" si="9"/>
        <v>1</v>
      </c>
      <c r="U43" s="159">
        <f t="shared" si="26"/>
        <v>1</v>
      </c>
      <c r="V43" s="162">
        <f t="shared" si="27"/>
        <v>999</v>
      </c>
      <c r="W43" s="162">
        <f t="shared" si="28"/>
        <v>999</v>
      </c>
      <c r="X43" s="28">
        <v>14</v>
      </c>
      <c r="Y43" s="64" t="str">
        <f t="shared" si="29"/>
        <v>S2</v>
      </c>
      <c r="Z43" s="64" t="str">
        <f t="shared" si="30"/>
        <v>S2</v>
      </c>
      <c r="AA43" s="64" t="str">
        <f t="shared" si="31"/>
        <v/>
      </c>
      <c r="AB43" s="28">
        <f t="shared" si="32"/>
        <v>4</v>
      </c>
      <c r="AH43" s="246">
        <f t="shared" si="33"/>
        <v>22.79</v>
      </c>
    </row>
    <row r="44" spans="1:34" ht="12.75" customHeight="1">
      <c r="A44" s="28" t="str">
        <f>C31&amp;"x"&amp;B44</f>
        <v>S2x11</v>
      </c>
      <c r="B44" s="47">
        <v>11</v>
      </c>
      <c r="C44" s="64" t="str">
        <f t="shared" si="17"/>
        <v>M</v>
      </c>
      <c r="D44" s="64" t="str">
        <f t="shared" si="18"/>
        <v>NJZ00W3</v>
      </c>
      <c r="E44" s="65" t="str">
        <f t="shared" si="19"/>
        <v>Gent, van T.</v>
      </c>
      <c r="F44" s="65" t="str">
        <f t="shared" si="20"/>
        <v>Tim</v>
      </c>
      <c r="G44" s="66">
        <f t="shared" si="21"/>
        <v>36567</v>
      </c>
      <c r="H44" s="67">
        <f t="shared" si="22"/>
        <v>20</v>
      </c>
      <c r="I44" s="68"/>
      <c r="J44" s="64" t="str">
        <f t="shared" si="23"/>
        <v>S2</v>
      </c>
      <c r="K44" s="64" t="str">
        <f t="shared" si="24"/>
        <v>S2</v>
      </c>
      <c r="L44" s="64">
        <f t="shared" si="25"/>
        <v>0</v>
      </c>
      <c r="M44" s="52"/>
      <c r="N44" s="52"/>
      <c r="P44" s="157"/>
      <c r="Q44" s="157"/>
      <c r="R44" s="157"/>
      <c r="T44" s="202">
        <f t="shared" si="9"/>
        <v>1</v>
      </c>
      <c r="U44" s="159">
        <f t="shared" si="26"/>
        <v>1</v>
      </c>
      <c r="V44" s="162">
        <f t="shared" si="27"/>
        <v>999</v>
      </c>
      <c r="W44" s="162">
        <f t="shared" si="28"/>
        <v>999</v>
      </c>
      <c r="X44" s="28">
        <v>15</v>
      </c>
      <c r="Y44" s="64" t="str">
        <f t="shared" si="29"/>
        <v>S2</v>
      </c>
      <c r="Z44" s="64" t="str">
        <f t="shared" si="30"/>
        <v>S2</v>
      </c>
      <c r="AA44" s="64" t="str">
        <f t="shared" si="31"/>
        <v/>
      </c>
      <c r="AB44" s="28">
        <f t="shared" si="32"/>
        <v>4</v>
      </c>
      <c r="AH44" s="246">
        <f t="shared" si="33"/>
        <v>20.89</v>
      </c>
    </row>
    <row r="45" spans="1:34" ht="12.75" customHeight="1">
      <c r="A45" s="28" t="str">
        <f>C31&amp;"x"&amp;B45</f>
        <v>S2x12</v>
      </c>
      <c r="B45" s="47">
        <v>12</v>
      </c>
      <c r="C45" s="64" t="str">
        <f t="shared" si="17"/>
        <v/>
      </c>
      <c r="D45" s="64" t="str">
        <f t="shared" si="18"/>
        <v/>
      </c>
      <c r="E45" s="65" t="str">
        <f t="shared" si="19"/>
        <v/>
      </c>
      <c r="F45" s="65" t="str">
        <f t="shared" si="20"/>
        <v/>
      </c>
      <c r="G45" s="66" t="str">
        <f t="shared" si="21"/>
        <v/>
      </c>
      <c r="H45" s="67" t="str">
        <f t="shared" si="22"/>
        <v/>
      </c>
      <c r="I45" s="68"/>
      <c r="J45" s="64" t="str">
        <f t="shared" si="23"/>
        <v/>
      </c>
      <c r="K45" s="64" t="str">
        <f t="shared" si="24"/>
        <v/>
      </c>
      <c r="L45" s="64" t="str">
        <f t="shared" si="25"/>
        <v/>
      </c>
      <c r="M45" s="52"/>
      <c r="N45" s="52"/>
      <c r="P45" s="157"/>
      <c r="Q45" s="157"/>
      <c r="R45" s="157"/>
      <c r="T45" s="202">
        <f t="shared" si="9"/>
        <v>0</v>
      </c>
      <c r="U45" s="159">
        <f t="shared" si="26"/>
        <v>0</v>
      </c>
      <c r="V45" s="162">
        <f t="shared" si="27"/>
        <v>999</v>
      </c>
      <c r="W45" s="162">
        <f t="shared" si="28"/>
        <v>999</v>
      </c>
      <c r="X45" s="28">
        <v>16</v>
      </c>
      <c r="Y45" s="64" t="str">
        <f t="shared" si="29"/>
        <v/>
      </c>
      <c r="Z45" s="64" t="str">
        <f t="shared" si="30"/>
        <v/>
      </c>
      <c r="AA45" s="64" t="str">
        <f t="shared" si="31"/>
        <v/>
      </c>
      <c r="AB45" s="28">
        <f t="shared" si="32"/>
        <v>0</v>
      </c>
      <c r="AH45" s="246" t="str">
        <f t="shared" si="33"/>
        <v/>
      </c>
    </row>
    <row r="46" spans="1:34" ht="12.75" customHeight="1">
      <c r="A46" s="28" t="str">
        <f>C31&amp;"x"&amp;B46</f>
        <v>S2x13</v>
      </c>
      <c r="B46" s="47">
        <v>13</v>
      </c>
      <c r="C46" s="64" t="str">
        <f t="shared" si="17"/>
        <v/>
      </c>
      <c r="D46" s="64" t="str">
        <f t="shared" si="18"/>
        <v/>
      </c>
      <c r="E46" s="65" t="str">
        <f t="shared" si="19"/>
        <v/>
      </c>
      <c r="F46" s="65" t="str">
        <f t="shared" si="20"/>
        <v/>
      </c>
      <c r="G46" s="66" t="str">
        <f t="shared" si="21"/>
        <v/>
      </c>
      <c r="H46" s="67" t="str">
        <f t="shared" si="22"/>
        <v/>
      </c>
      <c r="I46" s="68"/>
      <c r="J46" s="64" t="str">
        <f t="shared" si="23"/>
        <v/>
      </c>
      <c r="K46" s="64" t="str">
        <f t="shared" si="24"/>
        <v/>
      </c>
      <c r="L46" s="64" t="str">
        <f t="shared" si="25"/>
        <v/>
      </c>
      <c r="M46" s="52"/>
      <c r="N46" s="52"/>
      <c r="P46" s="157"/>
      <c r="Q46" s="157"/>
      <c r="R46" s="157"/>
      <c r="T46" s="202">
        <f t="shared" si="9"/>
        <v>0</v>
      </c>
      <c r="U46" s="159">
        <f t="shared" si="26"/>
        <v>0</v>
      </c>
      <c r="V46" s="162">
        <f t="shared" si="27"/>
        <v>999</v>
      </c>
      <c r="W46" s="162">
        <f t="shared" si="28"/>
        <v>999</v>
      </c>
      <c r="X46" s="28">
        <v>17</v>
      </c>
      <c r="Y46" s="64" t="str">
        <f t="shared" si="29"/>
        <v/>
      </c>
      <c r="Z46" s="64" t="str">
        <f t="shared" si="30"/>
        <v/>
      </c>
      <c r="AA46" s="64" t="str">
        <f t="shared" si="31"/>
        <v/>
      </c>
      <c r="AB46" s="28">
        <f t="shared" si="32"/>
        <v>0</v>
      </c>
      <c r="AH46" s="246" t="str">
        <f t="shared" si="33"/>
        <v/>
      </c>
    </row>
    <row r="47" spans="1:34" ht="12.75" customHeight="1">
      <c r="A47" s="28" t="str">
        <f>C31&amp;"x"&amp;B47</f>
        <v>S2x14</v>
      </c>
      <c r="B47" s="47">
        <v>14</v>
      </c>
      <c r="C47" s="64" t="str">
        <f t="shared" si="17"/>
        <v/>
      </c>
      <c r="D47" s="64" t="str">
        <f t="shared" si="18"/>
        <v/>
      </c>
      <c r="E47" s="65" t="str">
        <f t="shared" si="19"/>
        <v/>
      </c>
      <c r="F47" s="65" t="str">
        <f t="shared" si="20"/>
        <v/>
      </c>
      <c r="G47" s="66" t="str">
        <f t="shared" si="21"/>
        <v/>
      </c>
      <c r="H47" s="67" t="str">
        <f t="shared" si="22"/>
        <v/>
      </c>
      <c r="I47" s="68"/>
      <c r="J47" s="64" t="str">
        <f t="shared" si="23"/>
        <v/>
      </c>
      <c r="K47" s="64" t="str">
        <f t="shared" si="24"/>
        <v/>
      </c>
      <c r="L47" s="64" t="str">
        <f t="shared" si="25"/>
        <v/>
      </c>
      <c r="M47" s="52"/>
      <c r="N47" s="52"/>
      <c r="P47" s="157"/>
      <c r="Q47" s="157"/>
      <c r="R47" s="157"/>
      <c r="T47" s="202">
        <f t="shared" si="9"/>
        <v>0</v>
      </c>
      <c r="U47" s="159">
        <f t="shared" si="26"/>
        <v>0</v>
      </c>
      <c r="V47" s="162">
        <f t="shared" si="27"/>
        <v>999</v>
      </c>
      <c r="W47" s="162">
        <f t="shared" si="28"/>
        <v>999</v>
      </c>
      <c r="X47" s="28">
        <v>18</v>
      </c>
      <c r="Y47" s="64" t="str">
        <f t="shared" si="29"/>
        <v/>
      </c>
      <c r="Z47" s="64" t="str">
        <f t="shared" si="30"/>
        <v/>
      </c>
      <c r="AA47" s="64" t="str">
        <f t="shared" si="31"/>
        <v/>
      </c>
      <c r="AB47" s="28">
        <f t="shared" si="32"/>
        <v>0</v>
      </c>
      <c r="AH47" s="246" t="str">
        <f t="shared" si="33"/>
        <v/>
      </c>
    </row>
    <row r="48" spans="1:34" ht="12.75" customHeight="1">
      <c r="A48" s="28" t="str">
        <f>C31&amp;"x"&amp;B48</f>
        <v>S2x15</v>
      </c>
      <c r="B48" s="47">
        <v>15</v>
      </c>
      <c r="C48" s="64" t="str">
        <f t="shared" si="17"/>
        <v/>
      </c>
      <c r="D48" s="64" t="str">
        <f t="shared" si="18"/>
        <v/>
      </c>
      <c r="E48" s="65" t="str">
        <f t="shared" si="19"/>
        <v/>
      </c>
      <c r="F48" s="65" t="str">
        <f t="shared" si="20"/>
        <v/>
      </c>
      <c r="G48" s="66" t="str">
        <f t="shared" si="21"/>
        <v/>
      </c>
      <c r="H48" s="67" t="str">
        <f t="shared" si="22"/>
        <v/>
      </c>
      <c r="I48" s="68"/>
      <c r="J48" s="64" t="str">
        <f t="shared" si="23"/>
        <v/>
      </c>
      <c r="K48" s="64" t="str">
        <f t="shared" si="24"/>
        <v/>
      </c>
      <c r="L48" s="64" t="str">
        <f t="shared" si="25"/>
        <v/>
      </c>
      <c r="M48" s="52"/>
      <c r="N48" s="52"/>
      <c r="P48" s="157"/>
      <c r="Q48" s="157"/>
      <c r="R48" s="157"/>
      <c r="T48" s="202">
        <f t="shared" si="9"/>
        <v>0</v>
      </c>
      <c r="U48" s="159">
        <f t="shared" si="26"/>
        <v>0</v>
      </c>
      <c r="V48" s="162">
        <f t="shared" si="27"/>
        <v>999</v>
      </c>
      <c r="W48" s="162">
        <f t="shared" si="28"/>
        <v>999</v>
      </c>
      <c r="X48" s="28">
        <v>19</v>
      </c>
      <c r="Y48" s="64" t="str">
        <f t="shared" si="29"/>
        <v/>
      </c>
      <c r="Z48" s="64" t="str">
        <f t="shared" si="30"/>
        <v/>
      </c>
      <c r="AA48" s="64" t="str">
        <f t="shared" si="31"/>
        <v/>
      </c>
      <c r="AB48" s="28">
        <f t="shared" si="32"/>
        <v>0</v>
      </c>
      <c r="AH48" s="246" t="str">
        <f t="shared" si="33"/>
        <v/>
      </c>
    </row>
    <row r="49" spans="1:34" ht="12.95" thickBot="1">
      <c r="B49" s="69"/>
      <c r="C49" s="70"/>
      <c r="D49" s="69"/>
      <c r="E49" s="69"/>
      <c r="F49" s="69"/>
      <c r="G49" s="71"/>
      <c r="H49" s="71"/>
      <c r="I49" s="71"/>
      <c r="J49" s="70"/>
      <c r="K49" s="70"/>
      <c r="L49" s="70"/>
      <c r="M49" s="52"/>
      <c r="N49" s="52"/>
      <c r="X49" s="28">
        <v>20</v>
      </c>
    </row>
    <row r="50" spans="1:34" ht="12.95" thickTop="1">
      <c r="B50" s="47"/>
      <c r="C50" s="323" t="s">
        <v>1140</v>
      </c>
      <c r="D50" s="323"/>
      <c r="E50" s="76" t="s">
        <v>1141</v>
      </c>
      <c r="F50" s="76" t="s">
        <v>1142</v>
      </c>
      <c r="G50" s="48" t="s">
        <v>1143</v>
      </c>
      <c r="H50" s="49"/>
      <c r="I50" s="50"/>
      <c r="J50" s="51" t="s">
        <v>1144</v>
      </c>
      <c r="K50" s="51" t="s">
        <v>1145</v>
      </c>
      <c r="L50" s="51" t="s">
        <v>1146</v>
      </c>
      <c r="M50" s="52"/>
      <c r="N50" s="52"/>
      <c r="P50" s="53">
        <f>COUNT(P54:P68)</f>
        <v>0</v>
      </c>
      <c r="Q50" s="53">
        <f>COUNT(Q54:Q68)</f>
        <v>0</v>
      </c>
      <c r="R50" s="53">
        <f>COUNT(R54:R68)</f>
        <v>0</v>
      </c>
      <c r="T50" s="124">
        <f>T51-SUM(U54:U68)</f>
        <v>0</v>
      </c>
      <c r="X50" s="28">
        <v>1</v>
      </c>
    </row>
    <row r="51" spans="1:34" s="33" customFormat="1" ht="12.95">
      <c r="A51" s="33">
        <v>6</v>
      </c>
      <c r="B51" s="54"/>
      <c r="C51" s="322" t="str">
        <f>Leden!AQ8</f>
        <v>S3</v>
      </c>
      <c r="D51" s="322"/>
      <c r="E51" s="286" t="str">
        <f>IF($C51="","",LEFT(IFERROR(VLOOKUP($C51,TeamsV,2,0),"")&amp;"??",2))</f>
        <v>WK</v>
      </c>
      <c r="F51" s="286" t="str">
        <f>IF($C51="","",IFERROR(VLOOKUP($C51,TeamsV,3,0),"??"))</f>
        <v>Za</v>
      </c>
      <c r="G51" s="286" t="str">
        <f>IF($C51="","",LEFT(IFERROR(VLOOKUP($C51,TeamsV,4,0),"")&amp;"?",1))</f>
        <v>8</v>
      </c>
      <c r="H51" s="55"/>
      <c r="I51" s="56"/>
      <c r="J51" s="286">
        <f>COUNTIF(C54:C68,"V")</f>
        <v>6</v>
      </c>
      <c r="K51" s="286">
        <f>COUNTIF(C54:C68,"M")</f>
        <v>6</v>
      </c>
      <c r="L51" s="57">
        <f>IFERROR(AVERAGE(H54:H68),"")</f>
        <v>27.416666666666668</v>
      </c>
      <c r="M51" s="58"/>
      <c r="N51" s="58"/>
      <c r="O51" s="33" t="s">
        <v>2</v>
      </c>
      <c r="P51" s="253"/>
      <c r="Q51" s="253"/>
      <c r="R51" s="253"/>
      <c r="S51" s="254"/>
      <c r="T51" s="124">
        <f>SUM(T54:T68)</f>
        <v>12</v>
      </c>
      <c r="U51" s="158" t="str">
        <f>MID($C51,1,1)</f>
        <v>S</v>
      </c>
      <c r="V51" s="158" t="str">
        <f>MID($C51,1,1)</f>
        <v>S</v>
      </c>
      <c r="W51" s="158" t="str">
        <f>MID($C51,1,1)</f>
        <v>S</v>
      </c>
      <c r="X51" s="28">
        <v>2</v>
      </c>
      <c r="AD51" s="19" t="str">
        <f>IF($C51="","",IFERROR(VLOOKUP($C51,TeamsV,6,0),""))</f>
        <v>A</v>
      </c>
      <c r="AE51" s="19" t="str">
        <f>TRIM(IF($AD51="","",IFERROR(VLOOKUP($AD51,Teams!$B$4:$G$8,2,0),"")))</f>
        <v>3312 AD</v>
      </c>
      <c r="AF51" s="19" t="str">
        <f>TRIM(IF($AD51="","",IFERROR(VLOOKUP($AD51,Teams!$B$4:$G$8,4,0),"")))</f>
        <v>Dordrecht</v>
      </c>
      <c r="AH51" s="247">
        <f>IFERROR(AVERAGE(AH54:AH68),"")</f>
        <v>27.877499999999998</v>
      </c>
    </row>
    <row r="52" spans="1:34" ht="5.25" customHeight="1">
      <c r="B52" s="47"/>
      <c r="C52" s="76"/>
      <c r="D52" s="47"/>
      <c r="E52" s="47"/>
      <c r="F52" s="47"/>
      <c r="G52" s="50"/>
      <c r="H52" s="50"/>
      <c r="I52" s="50"/>
      <c r="J52" s="76"/>
      <c r="K52" s="76"/>
      <c r="L52" s="76"/>
      <c r="M52" s="52"/>
      <c r="N52" s="52"/>
      <c r="U52" s="159"/>
      <c r="V52" s="159"/>
      <c r="W52" s="159"/>
      <c r="X52" s="28">
        <v>3</v>
      </c>
    </row>
    <row r="53" spans="1:34" s="59" customFormat="1" ht="12.75" customHeight="1">
      <c r="B53" s="60"/>
      <c r="C53" s="61" t="s">
        <v>1147</v>
      </c>
      <c r="D53" s="61" t="s">
        <v>1148</v>
      </c>
      <c r="E53" s="62" t="s">
        <v>1149</v>
      </c>
      <c r="F53" s="62" t="s">
        <v>1150</v>
      </c>
      <c r="G53" s="61" t="s">
        <v>1151</v>
      </c>
      <c r="H53" s="61" t="s">
        <v>1152</v>
      </c>
      <c r="I53" s="61" t="s">
        <v>54</v>
      </c>
      <c r="J53" s="61" t="s">
        <v>1153</v>
      </c>
      <c r="K53" s="61" t="s">
        <v>1154</v>
      </c>
      <c r="L53" s="61" t="s">
        <v>1155</v>
      </c>
      <c r="M53" s="63"/>
      <c r="N53" s="63"/>
      <c r="P53" s="160" t="s">
        <v>76</v>
      </c>
      <c r="Q53" s="160" t="s">
        <v>77</v>
      </c>
      <c r="R53" s="160" t="s">
        <v>78</v>
      </c>
      <c r="S53" s="41"/>
      <c r="T53" s="124"/>
      <c r="U53" s="158">
        <f>IF(W51="","",VLOOKUP(W51,Leeftijdscat,2,FALSE))</f>
        <v>5</v>
      </c>
      <c r="V53" s="158">
        <f>IF(W51="","",VLOOKUP(W51,Leeftijdscat,3,FALSE))</f>
        <v>999</v>
      </c>
      <c r="W53" s="158">
        <f>IF(W51="","",VLOOKUP(W51,Leeftijdscat,4,FALSE))</f>
        <v>999</v>
      </c>
      <c r="X53" s="28">
        <v>4</v>
      </c>
      <c r="Y53" s="59">
        <f>LEN(Y54&amp;Y55&amp;Y56&amp;Y57&amp;Y58&amp;Y59&amp;Y60&amp;Y61&amp;Y62&amp;Y63&amp;Y64&amp;Y65&amp;Y66&amp;Y67&amp;Y68)</f>
        <v>24</v>
      </c>
      <c r="Z53" s="59">
        <f>LEN(Z54&amp;Z55&amp;Z56&amp;Z57&amp;Z58&amp;Z59&amp;Z60&amp;Z61&amp;Z62&amp;Z63&amp;Z64&amp;Z65&amp;Z66&amp;Z67&amp;Z68)</f>
        <v>24</v>
      </c>
      <c r="AA53" s="59">
        <f>LEN(AA54&amp;AA55&amp;AA56&amp;AA57&amp;AA58&amp;AA59&amp;AA60&amp;AA61&amp;AA62&amp;AA63&amp;AA64&amp;AA65&amp;AA66&amp;AA67&amp;AA68)</f>
        <v>0</v>
      </c>
      <c r="AB53" s="59">
        <f>SUM(Y53:AA53)</f>
        <v>48</v>
      </c>
      <c r="AD53" s="193"/>
      <c r="AE53" s="193"/>
      <c r="AF53" s="193"/>
      <c r="AH53" s="248"/>
    </row>
    <row r="54" spans="1:34" ht="12.75" customHeight="1">
      <c r="A54" s="28" t="str">
        <f>C51&amp;"x"&amp;B54</f>
        <v>S3x1</v>
      </c>
      <c r="B54" s="47">
        <v>1</v>
      </c>
      <c r="C54" s="64" t="str">
        <f t="shared" ref="C54:C68" si="34">IF(LEFT($A54,1)="x","",IFERROR(VLOOKUP($A54,LedenV,6,0),""))</f>
        <v>V</v>
      </c>
      <c r="D54" s="64" t="str">
        <f t="shared" ref="D54:D68" si="35">IF(LEFT($A54,1)="x","",IFERROR(VLOOKUP($A54,LedenV,7,0),""))</f>
        <v>NGG54V3</v>
      </c>
      <c r="E54" s="65" t="str">
        <f t="shared" ref="E54:E68" si="36">IF(LEFT($A54,1)="x","",IFERROR(VLOOKUP($A54,LedenV,8,0),""))</f>
        <v>Batenburg, H</v>
      </c>
      <c r="F54" s="65" t="str">
        <f t="shared" ref="F54:F68" si="37">IF(LEFT($A54,1)="x","",IFERROR(VLOOKUP($A54,LedenV,9,0),""))</f>
        <v>Hanneke</v>
      </c>
      <c r="G54" s="66">
        <f t="shared" ref="G54:G68" si="38">IF(LEFT($A54,1)="x","",IFERROR(VLOOKUP($A54,LedenV,10,0),""))</f>
        <v>32050</v>
      </c>
      <c r="H54" s="67">
        <f t="shared" ref="H54:H68" si="39">IF(AND(ISNUMBER(G54),G54&lt;&gt;0),DATEDIF(G54,Peildatum,"Y"),"")</f>
        <v>33</v>
      </c>
      <c r="I54" s="68"/>
      <c r="J54" s="64" t="str">
        <f t="shared" ref="J54:J68" si="40">IF(LEFT($A54,1)="x","",IFERROR(VLOOKUP($A54,LedenV,16,0),""))</f>
        <v>S3</v>
      </c>
      <c r="K54" s="64" t="str">
        <f t="shared" ref="K54:K68" si="41">IF(LEFT($A54,1)="x","",IFERROR(VLOOKUP($A54,LedenV,17,0),""))</f>
        <v>S3</v>
      </c>
      <c r="L54" s="64">
        <f t="shared" ref="L54:L68" si="42">IF(LEFT($A54,1)="x","",IFERROR(VLOOKUP($A54,LedenV,18,0),""))</f>
        <v>0</v>
      </c>
      <c r="M54" s="52"/>
      <c r="N54" s="52"/>
      <c r="P54" s="157"/>
      <c r="Q54" s="157"/>
      <c r="R54" s="157"/>
      <c r="S54" s="161"/>
      <c r="T54" s="202">
        <f t="shared" si="9"/>
        <v>1</v>
      </c>
      <c r="U54" s="159">
        <f t="shared" ref="U54:U68" si="43">MIN(LEN(Y54&amp;Z54&amp;AA54),1)</f>
        <v>1</v>
      </c>
      <c r="V54" s="162">
        <f t="shared" ref="V54:V68" si="44">V53</f>
        <v>999</v>
      </c>
      <c r="W54" s="162">
        <f t="shared" ref="W54:W68" si="45">W53</f>
        <v>999</v>
      </c>
      <c r="X54" s="28">
        <v>5</v>
      </c>
      <c r="Y54" s="64" t="str">
        <f t="shared" ref="Y54:Y68" si="46">IF(LEFT($A54,1)="x","",IFERROR(VLOOKUP($A54,LedenV,34,0),""))</f>
        <v>S3</v>
      </c>
      <c r="Z54" s="64" t="str">
        <f t="shared" ref="Z54:Z68" si="47">IF(LEFT($A54,1)="x","",IFERROR(VLOOKUP($A54,LedenV,35,0),""))</f>
        <v>S3</v>
      </c>
      <c r="AA54" s="64" t="str">
        <f t="shared" ref="AA54:AA68" si="48">IF(LEFT($A54,1)="x","",IFERROR(VLOOKUP($A54,LedenV,36,0),""))</f>
        <v/>
      </c>
      <c r="AB54" s="28">
        <f t="shared" ref="AB54:AB68" si="49">LEN(Y54&amp;Z54&amp;AA54)</f>
        <v>4</v>
      </c>
      <c r="AH54" s="246">
        <f t="shared" ref="AH54:AH68" si="50">lft(G54,Peildatum)</f>
        <v>33.25</v>
      </c>
    </row>
    <row r="55" spans="1:34" ht="12.75" customHeight="1">
      <c r="A55" s="28" t="str">
        <f>C51&amp;"x"&amp;B55</f>
        <v>S3x2</v>
      </c>
      <c r="B55" s="47">
        <v>2</v>
      </c>
      <c r="C55" s="64" t="str">
        <f t="shared" si="34"/>
        <v>V</v>
      </c>
      <c r="D55" s="64" t="str">
        <f t="shared" si="35"/>
        <v>NJK42D1</v>
      </c>
      <c r="E55" s="65" t="str">
        <f t="shared" si="36"/>
        <v>Ardon, L</v>
      </c>
      <c r="F55" s="65" t="str">
        <f t="shared" si="37"/>
        <v>Linda</v>
      </c>
      <c r="G55" s="66">
        <f t="shared" si="38"/>
        <v>33696</v>
      </c>
      <c r="H55" s="67">
        <f t="shared" si="39"/>
        <v>28</v>
      </c>
      <c r="I55" s="68"/>
      <c r="J55" s="64" t="str">
        <f t="shared" si="40"/>
        <v>S3</v>
      </c>
      <c r="K55" s="64" t="str">
        <f t="shared" si="41"/>
        <v>S3</v>
      </c>
      <c r="L55" s="64">
        <f t="shared" si="42"/>
        <v>0</v>
      </c>
      <c r="M55" s="52"/>
      <c r="N55" s="52"/>
      <c r="P55" s="157"/>
      <c r="Q55" s="157"/>
      <c r="R55" s="157"/>
      <c r="S55" s="161"/>
      <c r="T55" s="202">
        <f t="shared" si="9"/>
        <v>1</v>
      </c>
      <c r="U55" s="159">
        <f t="shared" si="43"/>
        <v>1</v>
      </c>
      <c r="V55" s="162">
        <f t="shared" si="44"/>
        <v>999</v>
      </c>
      <c r="W55" s="162">
        <f t="shared" si="45"/>
        <v>999</v>
      </c>
      <c r="X55" s="28">
        <v>6</v>
      </c>
      <c r="Y55" s="64" t="str">
        <f t="shared" si="46"/>
        <v>S3</v>
      </c>
      <c r="Z55" s="64" t="str">
        <f t="shared" si="47"/>
        <v>S3</v>
      </c>
      <c r="AA55" s="64" t="str">
        <f t="shared" si="48"/>
        <v/>
      </c>
      <c r="AB55" s="28">
        <f t="shared" si="49"/>
        <v>4</v>
      </c>
      <c r="AH55" s="246">
        <f t="shared" si="50"/>
        <v>28.75</v>
      </c>
    </row>
    <row r="56" spans="1:34" ht="12.75" customHeight="1">
      <c r="A56" s="28" t="str">
        <f>C51&amp;"x"&amp;B56</f>
        <v>S3x3</v>
      </c>
      <c r="B56" s="47">
        <v>3</v>
      </c>
      <c r="C56" s="64" t="str">
        <f t="shared" si="34"/>
        <v>V</v>
      </c>
      <c r="D56" s="64" t="str">
        <f t="shared" si="35"/>
        <v>NJK08X9</v>
      </c>
      <c r="E56" s="65" t="str">
        <f t="shared" si="36"/>
        <v>Gurp, van M</v>
      </c>
      <c r="F56" s="65" t="str">
        <f t="shared" si="37"/>
        <v>Merel</v>
      </c>
      <c r="G56" s="66">
        <f t="shared" si="38"/>
        <v>33828</v>
      </c>
      <c r="H56" s="67">
        <f t="shared" si="39"/>
        <v>28</v>
      </c>
      <c r="I56" s="68"/>
      <c r="J56" s="64" t="str">
        <f t="shared" si="40"/>
        <v>S3</v>
      </c>
      <c r="K56" s="64" t="str">
        <f t="shared" si="41"/>
        <v>S3</v>
      </c>
      <c r="L56" s="64">
        <f t="shared" si="42"/>
        <v>0</v>
      </c>
      <c r="M56" s="52"/>
      <c r="N56" s="52"/>
      <c r="P56" s="157"/>
      <c r="Q56" s="157"/>
      <c r="R56" s="157"/>
      <c r="S56" s="161"/>
      <c r="T56" s="202">
        <f t="shared" si="9"/>
        <v>1</v>
      </c>
      <c r="U56" s="159">
        <f t="shared" si="43"/>
        <v>1</v>
      </c>
      <c r="V56" s="162">
        <f t="shared" si="44"/>
        <v>999</v>
      </c>
      <c r="W56" s="162">
        <f t="shared" si="45"/>
        <v>999</v>
      </c>
      <c r="X56" s="28">
        <v>7</v>
      </c>
      <c r="Y56" s="64" t="str">
        <f t="shared" si="46"/>
        <v>S3</v>
      </c>
      <c r="Z56" s="64" t="str">
        <f t="shared" si="47"/>
        <v>S3</v>
      </c>
      <c r="AA56" s="64" t="str">
        <f t="shared" si="48"/>
        <v/>
      </c>
      <c r="AB56" s="28">
        <f t="shared" si="49"/>
        <v>4</v>
      </c>
      <c r="AH56" s="246">
        <f t="shared" si="50"/>
        <v>28.39</v>
      </c>
    </row>
    <row r="57" spans="1:34" ht="12.75" customHeight="1">
      <c r="A57" s="28" t="str">
        <f>C51&amp;"x"&amp;B57</f>
        <v>S3x4</v>
      </c>
      <c r="B57" s="47">
        <v>4</v>
      </c>
      <c r="C57" s="64" t="str">
        <f t="shared" si="34"/>
        <v>V</v>
      </c>
      <c r="D57" s="64" t="str">
        <f t="shared" si="35"/>
        <v>NJF17P0</v>
      </c>
      <c r="E57" s="65" t="str">
        <f t="shared" si="36"/>
        <v>Leijdsman, R.</v>
      </c>
      <c r="F57" s="65" t="str">
        <f t="shared" si="37"/>
        <v>Robin</v>
      </c>
      <c r="G57" s="66">
        <f t="shared" si="38"/>
        <v>35195</v>
      </c>
      <c r="H57" s="67">
        <f t="shared" si="39"/>
        <v>24</v>
      </c>
      <c r="I57" s="68"/>
      <c r="J57" s="64" t="str">
        <f t="shared" si="40"/>
        <v>S3</v>
      </c>
      <c r="K57" s="64" t="str">
        <f t="shared" si="41"/>
        <v>S3</v>
      </c>
      <c r="L57" s="64">
        <f t="shared" si="42"/>
        <v>0</v>
      </c>
      <c r="M57" s="52"/>
      <c r="N57" s="52"/>
      <c r="P57" s="157"/>
      <c r="Q57" s="157"/>
      <c r="R57" s="157"/>
      <c r="S57" s="161"/>
      <c r="T57" s="202">
        <f t="shared" si="9"/>
        <v>1</v>
      </c>
      <c r="U57" s="159">
        <f t="shared" si="43"/>
        <v>1</v>
      </c>
      <c r="V57" s="162">
        <f t="shared" si="44"/>
        <v>999</v>
      </c>
      <c r="W57" s="162">
        <f t="shared" si="45"/>
        <v>999</v>
      </c>
      <c r="X57" s="28">
        <v>8</v>
      </c>
      <c r="Y57" s="64" t="str">
        <f t="shared" si="46"/>
        <v>S3</v>
      </c>
      <c r="Z57" s="64" t="str">
        <f t="shared" si="47"/>
        <v>S3</v>
      </c>
      <c r="AA57" s="64" t="str">
        <f t="shared" si="48"/>
        <v/>
      </c>
      <c r="AB57" s="28">
        <f t="shared" si="49"/>
        <v>4</v>
      </c>
      <c r="AH57" s="246">
        <f t="shared" si="50"/>
        <v>24.64</v>
      </c>
    </row>
    <row r="58" spans="1:34" ht="12.75" customHeight="1">
      <c r="A58" s="28" t="str">
        <f>C51&amp;"x"&amp;B58</f>
        <v>S3x5</v>
      </c>
      <c r="B58" s="47">
        <v>5</v>
      </c>
      <c r="C58" s="64" t="str">
        <f t="shared" si="34"/>
        <v>V</v>
      </c>
      <c r="D58" s="64" t="str">
        <f t="shared" si="35"/>
        <v>NJG13L1</v>
      </c>
      <c r="E58" s="65" t="str">
        <f t="shared" si="36"/>
        <v>Ardon, E.</v>
      </c>
      <c r="F58" s="65" t="str">
        <f t="shared" si="37"/>
        <v>Esther</v>
      </c>
      <c r="G58" s="66">
        <f t="shared" si="38"/>
        <v>35337</v>
      </c>
      <c r="H58" s="67">
        <f t="shared" si="39"/>
        <v>24</v>
      </c>
      <c r="I58" s="68"/>
      <c r="J58" s="64" t="str">
        <f t="shared" si="40"/>
        <v>S3</v>
      </c>
      <c r="K58" s="64" t="str">
        <f t="shared" si="41"/>
        <v>S3</v>
      </c>
      <c r="L58" s="64">
        <f t="shared" si="42"/>
        <v>0</v>
      </c>
      <c r="M58" s="52"/>
      <c r="N58" s="52"/>
      <c r="P58" s="157"/>
      <c r="Q58" s="157"/>
      <c r="R58" s="157"/>
      <c r="S58" s="161"/>
      <c r="T58" s="202">
        <f t="shared" si="9"/>
        <v>1</v>
      </c>
      <c r="U58" s="159">
        <f t="shared" si="43"/>
        <v>1</v>
      </c>
      <c r="V58" s="162">
        <f t="shared" si="44"/>
        <v>999</v>
      </c>
      <c r="W58" s="162">
        <f t="shared" si="45"/>
        <v>999</v>
      </c>
      <c r="X58" s="28">
        <v>9</v>
      </c>
      <c r="Y58" s="64" t="str">
        <f t="shared" si="46"/>
        <v>S3</v>
      </c>
      <c r="Z58" s="64" t="str">
        <f t="shared" si="47"/>
        <v>S3</v>
      </c>
      <c r="AA58" s="64" t="str">
        <f t="shared" si="48"/>
        <v/>
      </c>
      <c r="AB58" s="28">
        <f t="shared" si="49"/>
        <v>4</v>
      </c>
      <c r="AH58" s="246">
        <f t="shared" si="50"/>
        <v>24.25</v>
      </c>
    </row>
    <row r="59" spans="1:34" ht="12.75" customHeight="1">
      <c r="A59" s="28" t="str">
        <f>C51&amp;"x"&amp;B59</f>
        <v>S3x6</v>
      </c>
      <c r="B59" s="47">
        <v>6</v>
      </c>
      <c r="C59" s="64" t="str">
        <f t="shared" si="34"/>
        <v>V</v>
      </c>
      <c r="D59" s="64" t="str">
        <f t="shared" si="35"/>
        <v>NJX04V6</v>
      </c>
      <c r="E59" s="65" t="str">
        <f t="shared" si="36"/>
        <v>Jong, de C.C.</v>
      </c>
      <c r="F59" s="65" t="str">
        <f t="shared" si="37"/>
        <v>Céline</v>
      </c>
      <c r="G59" s="66">
        <f t="shared" si="38"/>
        <v>36849</v>
      </c>
      <c r="H59" s="67">
        <f t="shared" si="39"/>
        <v>20</v>
      </c>
      <c r="I59" s="68"/>
      <c r="J59" s="64" t="str">
        <f t="shared" si="40"/>
        <v>S2</v>
      </c>
      <c r="K59" s="64" t="str">
        <f t="shared" si="41"/>
        <v>S2</v>
      </c>
      <c r="L59" s="64">
        <f t="shared" si="42"/>
        <v>0</v>
      </c>
      <c r="M59" s="52"/>
      <c r="N59" s="52"/>
      <c r="P59" s="157"/>
      <c r="Q59" s="157"/>
      <c r="R59" s="157"/>
      <c r="S59" s="161"/>
      <c r="T59" s="202">
        <f t="shared" si="9"/>
        <v>1</v>
      </c>
      <c r="U59" s="159">
        <f t="shared" si="43"/>
        <v>1</v>
      </c>
      <c r="V59" s="162">
        <f t="shared" si="44"/>
        <v>999</v>
      </c>
      <c r="W59" s="162">
        <f t="shared" si="45"/>
        <v>999</v>
      </c>
      <c r="X59" s="28">
        <v>10</v>
      </c>
      <c r="Y59" s="64" t="str">
        <f t="shared" si="46"/>
        <v>S2</v>
      </c>
      <c r="Z59" s="64" t="str">
        <f t="shared" si="47"/>
        <v>S2</v>
      </c>
      <c r="AA59" s="64" t="str">
        <f t="shared" si="48"/>
        <v/>
      </c>
      <c r="AB59" s="28">
        <f t="shared" si="49"/>
        <v>4</v>
      </c>
      <c r="AH59" s="246">
        <f t="shared" si="50"/>
        <v>20.11</v>
      </c>
    </row>
    <row r="60" spans="1:34" ht="12.75" customHeight="1">
      <c r="A60" s="28" t="str">
        <f>C51&amp;"x"&amp;B60</f>
        <v>S3x7</v>
      </c>
      <c r="B60" s="47">
        <v>7</v>
      </c>
      <c r="C60" s="64" t="str">
        <f t="shared" si="34"/>
        <v>M</v>
      </c>
      <c r="D60" s="64" t="str">
        <f t="shared" si="35"/>
        <v>NKQ40P2</v>
      </c>
      <c r="E60" s="65" t="str">
        <f t="shared" si="36"/>
        <v>Vlaming, de R.</v>
      </c>
      <c r="F60" s="65" t="str">
        <f t="shared" si="37"/>
        <v>Roy</v>
      </c>
      <c r="G60" s="66">
        <f t="shared" si="38"/>
        <v>30994</v>
      </c>
      <c r="H60" s="67">
        <f t="shared" si="39"/>
        <v>36</v>
      </c>
      <c r="I60" s="68"/>
      <c r="J60" s="64" t="str">
        <f t="shared" si="40"/>
        <v>S3</v>
      </c>
      <c r="K60" s="64" t="str">
        <f t="shared" si="41"/>
        <v>S3</v>
      </c>
      <c r="L60" s="64">
        <f t="shared" si="42"/>
        <v>0</v>
      </c>
      <c r="M60" s="52"/>
      <c r="N60" s="52"/>
      <c r="P60" s="157"/>
      <c r="Q60" s="157"/>
      <c r="R60" s="157"/>
      <c r="S60" s="161"/>
      <c r="T60" s="202">
        <f t="shared" si="9"/>
        <v>1</v>
      </c>
      <c r="U60" s="159">
        <f t="shared" si="43"/>
        <v>1</v>
      </c>
      <c r="V60" s="162">
        <f t="shared" si="44"/>
        <v>999</v>
      </c>
      <c r="W60" s="162">
        <f t="shared" si="45"/>
        <v>999</v>
      </c>
      <c r="X60" s="28">
        <v>11</v>
      </c>
      <c r="Y60" s="64" t="str">
        <f t="shared" si="46"/>
        <v>S3</v>
      </c>
      <c r="Z60" s="64" t="str">
        <f t="shared" si="47"/>
        <v>S3</v>
      </c>
      <c r="AA60" s="64" t="str">
        <f t="shared" si="48"/>
        <v/>
      </c>
      <c r="AB60" s="28">
        <f t="shared" si="49"/>
        <v>4</v>
      </c>
      <c r="AH60" s="246">
        <f t="shared" si="50"/>
        <v>36.15</v>
      </c>
    </row>
    <row r="61" spans="1:34" ht="12.75" customHeight="1">
      <c r="A61" s="28" t="str">
        <f>C51&amp;"x"&amp;B61</f>
        <v>S3x8</v>
      </c>
      <c r="B61" s="47">
        <v>8</v>
      </c>
      <c r="C61" s="64" t="str">
        <f t="shared" si="34"/>
        <v>M</v>
      </c>
      <c r="D61" s="64" t="str">
        <f t="shared" si="35"/>
        <v>NGD51N5</v>
      </c>
      <c r="E61" s="65" t="str">
        <f t="shared" si="36"/>
        <v>Isarin, T P</v>
      </c>
      <c r="F61" s="65" t="str">
        <f t="shared" si="37"/>
        <v>Thomas</v>
      </c>
      <c r="G61" s="66">
        <f t="shared" si="38"/>
        <v>32357</v>
      </c>
      <c r="H61" s="67">
        <f t="shared" si="39"/>
        <v>32</v>
      </c>
      <c r="I61" s="68"/>
      <c r="J61" s="64" t="str">
        <f t="shared" si="40"/>
        <v>S3</v>
      </c>
      <c r="K61" s="64" t="str">
        <f t="shared" si="41"/>
        <v>S3</v>
      </c>
      <c r="L61" s="64">
        <f t="shared" si="42"/>
        <v>0</v>
      </c>
      <c r="M61" s="52"/>
      <c r="N61" s="52"/>
      <c r="P61" s="157"/>
      <c r="Q61" s="157"/>
      <c r="R61" s="157"/>
      <c r="S61" s="161"/>
      <c r="T61" s="202">
        <f t="shared" si="9"/>
        <v>1</v>
      </c>
      <c r="U61" s="159">
        <f t="shared" si="43"/>
        <v>1</v>
      </c>
      <c r="V61" s="162">
        <f t="shared" si="44"/>
        <v>999</v>
      </c>
      <c r="W61" s="162">
        <f t="shared" si="45"/>
        <v>999</v>
      </c>
      <c r="X61" s="28">
        <v>12</v>
      </c>
      <c r="Y61" s="64" t="str">
        <f t="shared" si="46"/>
        <v>S3</v>
      </c>
      <c r="Z61" s="64" t="str">
        <f t="shared" si="47"/>
        <v>S3</v>
      </c>
      <c r="AA61" s="64" t="str">
        <f t="shared" si="48"/>
        <v/>
      </c>
      <c r="AB61" s="28">
        <f t="shared" si="49"/>
        <v>4</v>
      </c>
      <c r="AH61" s="246">
        <f t="shared" si="50"/>
        <v>32.409999999999997</v>
      </c>
    </row>
    <row r="62" spans="1:34" ht="12.75" customHeight="1">
      <c r="A62" s="28" t="str">
        <f>C51&amp;"x"&amp;B62</f>
        <v>S3x9</v>
      </c>
      <c r="B62" s="47">
        <v>9</v>
      </c>
      <c r="C62" s="64" t="str">
        <f t="shared" si="34"/>
        <v>M</v>
      </c>
      <c r="D62" s="64" t="str">
        <f t="shared" si="35"/>
        <v>NGW00S1</v>
      </c>
      <c r="E62" s="65" t="str">
        <f t="shared" si="36"/>
        <v>Booy, J</v>
      </c>
      <c r="F62" s="65" t="str">
        <f t="shared" si="37"/>
        <v>Jan</v>
      </c>
      <c r="G62" s="66">
        <f t="shared" si="38"/>
        <v>33100</v>
      </c>
      <c r="H62" s="67">
        <f t="shared" si="39"/>
        <v>30</v>
      </c>
      <c r="I62" s="68"/>
      <c r="J62" s="64" t="str">
        <f t="shared" si="40"/>
        <v>S3</v>
      </c>
      <c r="K62" s="64" t="str">
        <f t="shared" si="41"/>
        <v>S3</v>
      </c>
      <c r="L62" s="64">
        <f t="shared" si="42"/>
        <v>0</v>
      </c>
      <c r="M62" s="52"/>
      <c r="N62" s="52"/>
      <c r="P62" s="157"/>
      <c r="Q62" s="157"/>
      <c r="R62" s="157"/>
      <c r="S62" s="161"/>
      <c r="T62" s="202">
        <f t="shared" si="9"/>
        <v>1</v>
      </c>
      <c r="U62" s="159">
        <f t="shared" si="43"/>
        <v>1</v>
      </c>
      <c r="V62" s="162">
        <f t="shared" si="44"/>
        <v>999</v>
      </c>
      <c r="W62" s="162">
        <f t="shared" si="45"/>
        <v>999</v>
      </c>
      <c r="X62" s="28">
        <v>13</v>
      </c>
      <c r="Y62" s="64" t="str">
        <f t="shared" si="46"/>
        <v>S3</v>
      </c>
      <c r="Z62" s="64" t="str">
        <f t="shared" si="47"/>
        <v>S3</v>
      </c>
      <c r="AA62" s="64" t="str">
        <f t="shared" si="48"/>
        <v/>
      </c>
      <c r="AB62" s="28">
        <f t="shared" si="49"/>
        <v>4</v>
      </c>
      <c r="AH62" s="246">
        <f t="shared" si="50"/>
        <v>30.38</v>
      </c>
    </row>
    <row r="63" spans="1:34" ht="12.75" customHeight="1">
      <c r="A63" s="28" t="str">
        <f>C51&amp;"x"&amp;B63</f>
        <v>S3x10</v>
      </c>
      <c r="B63" s="47">
        <v>10</v>
      </c>
      <c r="C63" s="64" t="str">
        <f t="shared" si="34"/>
        <v>M</v>
      </c>
      <c r="D63" s="64" t="str">
        <f t="shared" si="35"/>
        <v>NJC17J5</v>
      </c>
      <c r="E63" s="65" t="str">
        <f t="shared" si="36"/>
        <v>Gent, van L</v>
      </c>
      <c r="F63" s="65" t="str">
        <f t="shared" si="37"/>
        <v>Lex</v>
      </c>
      <c r="G63" s="66">
        <f t="shared" si="38"/>
        <v>34711</v>
      </c>
      <c r="H63" s="67">
        <f t="shared" si="39"/>
        <v>25</v>
      </c>
      <c r="I63" s="68"/>
      <c r="J63" s="64" t="str">
        <f t="shared" si="40"/>
        <v>S3</v>
      </c>
      <c r="K63" s="64" t="str">
        <f t="shared" si="41"/>
        <v>S3</v>
      </c>
      <c r="L63" s="64">
        <f t="shared" si="42"/>
        <v>0</v>
      </c>
      <c r="M63" s="52"/>
      <c r="N63" s="52"/>
      <c r="P63" s="157"/>
      <c r="Q63" s="157"/>
      <c r="R63" s="157"/>
      <c r="S63" s="161"/>
      <c r="T63" s="202">
        <f t="shared" si="9"/>
        <v>1</v>
      </c>
      <c r="U63" s="159">
        <f t="shared" si="43"/>
        <v>1</v>
      </c>
      <c r="V63" s="162">
        <f t="shared" si="44"/>
        <v>999</v>
      </c>
      <c r="W63" s="162">
        <f t="shared" si="45"/>
        <v>999</v>
      </c>
      <c r="X63" s="28">
        <v>14</v>
      </c>
      <c r="Y63" s="64" t="str">
        <f t="shared" si="46"/>
        <v>S3</v>
      </c>
      <c r="Z63" s="64" t="str">
        <f t="shared" si="47"/>
        <v>S3</v>
      </c>
      <c r="AA63" s="64" t="str">
        <f t="shared" si="48"/>
        <v/>
      </c>
      <c r="AB63" s="28">
        <f t="shared" si="49"/>
        <v>4</v>
      </c>
      <c r="AH63" s="246">
        <f t="shared" si="50"/>
        <v>25.97</v>
      </c>
    </row>
    <row r="64" spans="1:34" ht="12.75" customHeight="1">
      <c r="A64" s="28" t="str">
        <f>C51&amp;"x"&amp;B64</f>
        <v>S3x11</v>
      </c>
      <c r="B64" s="47">
        <v>11</v>
      </c>
      <c r="C64" s="64" t="str">
        <f t="shared" si="34"/>
        <v>M</v>
      </c>
      <c r="D64" s="64" t="str">
        <f t="shared" si="35"/>
        <v>NJH39X4</v>
      </c>
      <c r="E64" s="65" t="str">
        <f t="shared" si="36"/>
        <v>Brugge, van der B.R.</v>
      </c>
      <c r="F64" s="65" t="str">
        <f t="shared" si="37"/>
        <v>Bart</v>
      </c>
      <c r="G64" s="66">
        <f t="shared" si="38"/>
        <v>34900</v>
      </c>
      <c r="H64" s="67">
        <f t="shared" si="39"/>
        <v>25</v>
      </c>
      <c r="I64" s="68"/>
      <c r="J64" s="64" t="str">
        <f t="shared" si="40"/>
        <v>S3</v>
      </c>
      <c r="K64" s="64" t="str">
        <f t="shared" si="41"/>
        <v>S3</v>
      </c>
      <c r="L64" s="64">
        <f t="shared" si="42"/>
        <v>0</v>
      </c>
      <c r="M64" s="52"/>
      <c r="N64" s="52"/>
      <c r="P64" s="157"/>
      <c r="Q64" s="157"/>
      <c r="R64" s="157"/>
      <c r="T64" s="202">
        <f t="shared" si="9"/>
        <v>1</v>
      </c>
      <c r="U64" s="159">
        <f t="shared" si="43"/>
        <v>1</v>
      </c>
      <c r="V64" s="162">
        <f t="shared" si="44"/>
        <v>999</v>
      </c>
      <c r="W64" s="162">
        <f t="shared" si="45"/>
        <v>999</v>
      </c>
      <c r="X64" s="28">
        <v>15</v>
      </c>
      <c r="Y64" s="64" t="str">
        <f t="shared" si="46"/>
        <v>S3</v>
      </c>
      <c r="Z64" s="64" t="str">
        <f t="shared" si="47"/>
        <v>S3</v>
      </c>
      <c r="AA64" s="64" t="str">
        <f t="shared" si="48"/>
        <v/>
      </c>
      <c r="AB64" s="28">
        <f t="shared" si="49"/>
        <v>4</v>
      </c>
      <c r="AH64" s="246">
        <f t="shared" si="50"/>
        <v>25.45</v>
      </c>
    </row>
    <row r="65" spans="1:34" ht="12.75" customHeight="1">
      <c r="A65" s="28" t="str">
        <f>C51&amp;"x"&amp;B65</f>
        <v>S3x12</v>
      </c>
      <c r="B65" s="47">
        <v>12</v>
      </c>
      <c r="C65" s="64" t="str">
        <f t="shared" si="34"/>
        <v>M</v>
      </c>
      <c r="D65" s="64" t="str">
        <f t="shared" si="35"/>
        <v>NJH51J2</v>
      </c>
      <c r="E65" s="65" t="str">
        <f t="shared" si="36"/>
        <v>Huijgen, J</v>
      </c>
      <c r="F65" s="65" t="str">
        <f t="shared" si="37"/>
        <v>Jeroen</v>
      </c>
      <c r="G65" s="66">
        <f t="shared" si="38"/>
        <v>35145</v>
      </c>
      <c r="H65" s="67">
        <f t="shared" si="39"/>
        <v>24</v>
      </c>
      <c r="I65" s="68"/>
      <c r="J65" s="64" t="str">
        <f t="shared" si="40"/>
        <v>S3</v>
      </c>
      <c r="K65" s="64" t="str">
        <f t="shared" si="41"/>
        <v>S3</v>
      </c>
      <c r="L65" s="64">
        <f t="shared" si="42"/>
        <v>0</v>
      </c>
      <c r="M65" s="52"/>
      <c r="N65" s="52"/>
      <c r="P65" s="157"/>
      <c r="Q65" s="157"/>
      <c r="R65" s="157"/>
      <c r="T65" s="202">
        <f t="shared" si="9"/>
        <v>1</v>
      </c>
      <c r="U65" s="159">
        <f t="shared" si="43"/>
        <v>1</v>
      </c>
      <c r="V65" s="162">
        <f t="shared" si="44"/>
        <v>999</v>
      </c>
      <c r="W65" s="162">
        <f t="shared" si="45"/>
        <v>999</v>
      </c>
      <c r="X65" s="28">
        <v>16</v>
      </c>
      <c r="Y65" s="64" t="str">
        <f t="shared" si="46"/>
        <v>S3</v>
      </c>
      <c r="Z65" s="64" t="str">
        <f t="shared" si="47"/>
        <v>S3</v>
      </c>
      <c r="AA65" s="64" t="str">
        <f t="shared" si="48"/>
        <v/>
      </c>
      <c r="AB65" s="28">
        <f t="shared" si="49"/>
        <v>4</v>
      </c>
      <c r="AH65" s="246">
        <f t="shared" si="50"/>
        <v>24.78</v>
      </c>
    </row>
    <row r="66" spans="1:34" ht="12.75" customHeight="1">
      <c r="A66" s="28" t="str">
        <f>C51&amp;"x"&amp;B66</f>
        <v>S3x13</v>
      </c>
      <c r="B66" s="47">
        <v>13</v>
      </c>
      <c r="C66" s="64" t="str">
        <f t="shared" si="34"/>
        <v/>
      </c>
      <c r="D66" s="64" t="str">
        <f t="shared" si="35"/>
        <v/>
      </c>
      <c r="E66" s="65" t="str">
        <f t="shared" si="36"/>
        <v/>
      </c>
      <c r="F66" s="65" t="str">
        <f t="shared" si="37"/>
        <v/>
      </c>
      <c r="G66" s="66" t="str">
        <f t="shared" si="38"/>
        <v/>
      </c>
      <c r="H66" s="67" t="str">
        <f t="shared" si="39"/>
        <v/>
      </c>
      <c r="I66" s="68"/>
      <c r="J66" s="64" t="str">
        <f t="shared" si="40"/>
        <v/>
      </c>
      <c r="K66" s="64" t="str">
        <f t="shared" si="41"/>
        <v/>
      </c>
      <c r="L66" s="64" t="str">
        <f t="shared" si="42"/>
        <v/>
      </c>
      <c r="M66" s="52"/>
      <c r="N66" s="52"/>
      <c r="P66" s="157"/>
      <c r="Q66" s="157"/>
      <c r="R66" s="157"/>
      <c r="T66" s="202">
        <f t="shared" si="9"/>
        <v>0</v>
      </c>
      <c r="U66" s="159">
        <f t="shared" si="43"/>
        <v>0</v>
      </c>
      <c r="V66" s="162">
        <f t="shared" si="44"/>
        <v>999</v>
      </c>
      <c r="W66" s="162">
        <f t="shared" si="45"/>
        <v>999</v>
      </c>
      <c r="X66" s="28">
        <v>17</v>
      </c>
      <c r="Y66" s="64" t="str">
        <f t="shared" si="46"/>
        <v/>
      </c>
      <c r="Z66" s="64" t="str">
        <f t="shared" si="47"/>
        <v/>
      </c>
      <c r="AA66" s="64" t="str">
        <f t="shared" si="48"/>
        <v/>
      </c>
      <c r="AB66" s="28">
        <f t="shared" si="49"/>
        <v>0</v>
      </c>
      <c r="AH66" s="246" t="str">
        <f t="shared" si="50"/>
        <v/>
      </c>
    </row>
    <row r="67" spans="1:34" ht="12.75" customHeight="1">
      <c r="A67" s="28" t="str">
        <f>C51&amp;"x"&amp;B67</f>
        <v>S3x14</v>
      </c>
      <c r="B67" s="47">
        <v>14</v>
      </c>
      <c r="C67" s="64" t="str">
        <f t="shared" si="34"/>
        <v/>
      </c>
      <c r="D67" s="64" t="str">
        <f t="shared" si="35"/>
        <v/>
      </c>
      <c r="E67" s="65" t="str">
        <f t="shared" si="36"/>
        <v/>
      </c>
      <c r="F67" s="65" t="str">
        <f t="shared" si="37"/>
        <v/>
      </c>
      <c r="G67" s="66" t="str">
        <f t="shared" si="38"/>
        <v/>
      </c>
      <c r="H67" s="67" t="str">
        <f t="shared" si="39"/>
        <v/>
      </c>
      <c r="I67" s="68"/>
      <c r="J67" s="64" t="str">
        <f t="shared" si="40"/>
        <v/>
      </c>
      <c r="K67" s="64" t="str">
        <f t="shared" si="41"/>
        <v/>
      </c>
      <c r="L67" s="64" t="str">
        <f t="shared" si="42"/>
        <v/>
      </c>
      <c r="M67" s="52"/>
      <c r="N67" s="52"/>
      <c r="P67" s="157"/>
      <c r="Q67" s="157"/>
      <c r="R67" s="157"/>
      <c r="T67" s="202">
        <f t="shared" si="9"/>
        <v>0</v>
      </c>
      <c r="U67" s="159">
        <f t="shared" si="43"/>
        <v>0</v>
      </c>
      <c r="V67" s="162">
        <f t="shared" si="44"/>
        <v>999</v>
      </c>
      <c r="W67" s="162">
        <f t="shared" si="45"/>
        <v>999</v>
      </c>
      <c r="X67" s="28">
        <v>18</v>
      </c>
      <c r="Y67" s="64" t="str">
        <f t="shared" si="46"/>
        <v/>
      </c>
      <c r="Z67" s="64" t="str">
        <f t="shared" si="47"/>
        <v/>
      </c>
      <c r="AA67" s="64" t="str">
        <f t="shared" si="48"/>
        <v/>
      </c>
      <c r="AB67" s="28">
        <f t="shared" si="49"/>
        <v>0</v>
      </c>
      <c r="AH67" s="246" t="str">
        <f t="shared" si="50"/>
        <v/>
      </c>
    </row>
    <row r="68" spans="1:34" ht="12.75" customHeight="1">
      <c r="A68" s="28" t="str">
        <f>C51&amp;"x"&amp;B68</f>
        <v>S3x15</v>
      </c>
      <c r="B68" s="47">
        <v>15</v>
      </c>
      <c r="C68" s="64" t="str">
        <f t="shared" si="34"/>
        <v/>
      </c>
      <c r="D68" s="64" t="str">
        <f t="shared" si="35"/>
        <v/>
      </c>
      <c r="E68" s="65" t="str">
        <f t="shared" si="36"/>
        <v/>
      </c>
      <c r="F68" s="65" t="str">
        <f t="shared" si="37"/>
        <v/>
      </c>
      <c r="G68" s="66" t="str">
        <f t="shared" si="38"/>
        <v/>
      </c>
      <c r="H68" s="67" t="str">
        <f t="shared" si="39"/>
        <v/>
      </c>
      <c r="I68" s="68"/>
      <c r="J68" s="64" t="str">
        <f t="shared" si="40"/>
        <v/>
      </c>
      <c r="K68" s="64" t="str">
        <f t="shared" si="41"/>
        <v/>
      </c>
      <c r="L68" s="64" t="str">
        <f t="shared" si="42"/>
        <v/>
      </c>
      <c r="M68" s="52"/>
      <c r="N68" s="52"/>
      <c r="P68" s="157"/>
      <c r="Q68" s="157"/>
      <c r="R68" s="157"/>
      <c r="T68" s="202">
        <f t="shared" si="9"/>
        <v>0</v>
      </c>
      <c r="U68" s="159">
        <f t="shared" si="43"/>
        <v>0</v>
      </c>
      <c r="V68" s="162">
        <f t="shared" si="44"/>
        <v>999</v>
      </c>
      <c r="W68" s="162">
        <f t="shared" si="45"/>
        <v>999</v>
      </c>
      <c r="X68" s="28">
        <v>19</v>
      </c>
      <c r="Y68" s="64" t="str">
        <f t="shared" si="46"/>
        <v/>
      </c>
      <c r="Z68" s="64" t="str">
        <f t="shared" si="47"/>
        <v/>
      </c>
      <c r="AA68" s="64" t="str">
        <f t="shared" si="48"/>
        <v/>
      </c>
      <c r="AB68" s="28">
        <f t="shared" si="49"/>
        <v>0</v>
      </c>
      <c r="AH68" s="246" t="str">
        <f t="shared" si="50"/>
        <v/>
      </c>
    </row>
    <row r="69" spans="1:34" ht="12.95" thickBot="1">
      <c r="B69" s="69"/>
      <c r="C69" s="70"/>
      <c r="D69" s="69"/>
      <c r="E69" s="69"/>
      <c r="F69" s="69"/>
      <c r="G69" s="71"/>
      <c r="H69" s="71"/>
      <c r="I69" s="71"/>
      <c r="J69" s="70"/>
      <c r="K69" s="70"/>
      <c r="L69" s="70"/>
      <c r="M69" s="52"/>
      <c r="N69" s="52"/>
      <c r="X69" s="28">
        <v>20</v>
      </c>
    </row>
    <row r="70" spans="1:34" ht="12.95" thickTop="1">
      <c r="B70" s="47"/>
      <c r="C70" s="323" t="s">
        <v>1140</v>
      </c>
      <c r="D70" s="323"/>
      <c r="E70" s="76" t="s">
        <v>1141</v>
      </c>
      <c r="F70" s="76" t="s">
        <v>1142</v>
      </c>
      <c r="G70" s="48" t="s">
        <v>1143</v>
      </c>
      <c r="H70" s="49"/>
      <c r="I70" s="50"/>
      <c r="J70" s="51" t="s">
        <v>1144</v>
      </c>
      <c r="K70" s="51" t="s">
        <v>1145</v>
      </c>
      <c r="L70" s="51" t="s">
        <v>1146</v>
      </c>
      <c r="M70" s="52"/>
      <c r="N70" s="52"/>
      <c r="P70" s="53">
        <f>COUNT(P74:P88)</f>
        <v>0</v>
      </c>
      <c r="Q70" s="53">
        <f>COUNT(Q74:Q88)</f>
        <v>0</v>
      </c>
      <c r="R70" s="53">
        <f>COUNT(R74:R88)</f>
        <v>0</v>
      </c>
      <c r="T70" s="124">
        <f>T71-SUM(U74:U88)</f>
        <v>0</v>
      </c>
      <c r="X70" s="28">
        <v>1</v>
      </c>
    </row>
    <row r="71" spans="1:34" s="33" customFormat="1" ht="12.95">
      <c r="A71" s="33">
        <v>7</v>
      </c>
      <c r="B71" s="54"/>
      <c r="C71" s="322" t="str">
        <f>Leden!AQ9</f>
        <v>S4</v>
      </c>
      <c r="D71" s="322"/>
      <c r="E71" s="286" t="str">
        <f>IF($C71="","",LEFT(IFERROR(VLOOKUP($C71,TeamsV,2,0),"")&amp;"??",2))</f>
        <v>WK</v>
      </c>
      <c r="F71" s="286" t="str">
        <f>IF($C71="","",IFERROR(VLOOKUP($C71,TeamsV,3,0),"??"))</f>
        <v>Za</v>
      </c>
      <c r="G71" s="286" t="str">
        <f>IF($C71="","",LEFT(IFERROR(VLOOKUP($C71,TeamsV,4,0),"")&amp;"?",1))</f>
        <v>8</v>
      </c>
      <c r="H71" s="55"/>
      <c r="I71" s="56"/>
      <c r="J71" s="286">
        <f>COUNTIF(C74:C88,"V")</f>
        <v>7</v>
      </c>
      <c r="K71" s="286">
        <f>COUNTIF(C74:C88,"M")</f>
        <v>6</v>
      </c>
      <c r="L71" s="57">
        <f>IFERROR(AVERAGE(H74:H88),"")</f>
        <v>36.46153846153846</v>
      </c>
      <c r="M71" s="58"/>
      <c r="N71" s="58"/>
      <c r="O71" s="33" t="s">
        <v>2</v>
      </c>
      <c r="P71" s="253"/>
      <c r="Q71" s="253"/>
      <c r="R71" s="253"/>
      <c r="S71" s="254"/>
      <c r="T71" s="124">
        <f>SUM(T74:T88)</f>
        <v>13</v>
      </c>
      <c r="U71" s="158" t="str">
        <f>MID($C71,1,1)</f>
        <v>S</v>
      </c>
      <c r="V71" s="158" t="str">
        <f>MID($C71,1,1)</f>
        <v>S</v>
      </c>
      <c r="W71" s="158" t="str">
        <f>MID($C71,1,1)</f>
        <v>S</v>
      </c>
      <c r="X71" s="28">
        <v>2</v>
      </c>
      <c r="AD71" s="19" t="str">
        <f>IF($C71="","",IFERROR(VLOOKUP($C71,TeamsV,6,0),""))</f>
        <v>A</v>
      </c>
      <c r="AE71" s="19" t="str">
        <f>TRIM(IF($AD71="","",IFERROR(VLOOKUP($AD71,Teams!$B$4:$G$8,2,0),"")))</f>
        <v>3312 AD</v>
      </c>
      <c r="AF71" s="19" t="str">
        <f>TRIM(IF($AD71="","",IFERROR(VLOOKUP($AD71,Teams!$B$4:$G$8,4,0),"")))</f>
        <v>Dordrecht</v>
      </c>
      <c r="AH71" s="247">
        <f>IFERROR(AVERAGE(AH74:AH88),"")</f>
        <v>36.949230769230773</v>
      </c>
    </row>
    <row r="72" spans="1:34" ht="5.25" customHeight="1">
      <c r="B72" s="47"/>
      <c r="C72" s="76"/>
      <c r="D72" s="47"/>
      <c r="E72" s="47"/>
      <c r="F72" s="47"/>
      <c r="G72" s="50"/>
      <c r="H72" s="50"/>
      <c r="I72" s="50"/>
      <c r="J72" s="76"/>
      <c r="K72" s="76"/>
      <c r="L72" s="76"/>
      <c r="M72" s="52"/>
      <c r="N72" s="52"/>
      <c r="U72" s="159"/>
      <c r="V72" s="159"/>
      <c r="W72" s="159"/>
      <c r="X72" s="28">
        <v>3</v>
      </c>
    </row>
    <row r="73" spans="1:34" s="59" customFormat="1" ht="12.75" customHeight="1">
      <c r="B73" s="60"/>
      <c r="C73" s="61" t="s">
        <v>1147</v>
      </c>
      <c r="D73" s="61" t="s">
        <v>1148</v>
      </c>
      <c r="E73" s="62" t="s">
        <v>1149</v>
      </c>
      <c r="F73" s="62" t="s">
        <v>1150</v>
      </c>
      <c r="G73" s="61" t="s">
        <v>1151</v>
      </c>
      <c r="H73" s="61" t="s">
        <v>1152</v>
      </c>
      <c r="I73" s="61" t="s">
        <v>54</v>
      </c>
      <c r="J73" s="61" t="s">
        <v>1153</v>
      </c>
      <c r="K73" s="61" t="s">
        <v>1154</v>
      </c>
      <c r="L73" s="61" t="s">
        <v>1155</v>
      </c>
      <c r="M73" s="63"/>
      <c r="N73" s="63"/>
      <c r="P73" s="160" t="s">
        <v>76</v>
      </c>
      <c r="Q73" s="160" t="s">
        <v>77</v>
      </c>
      <c r="R73" s="160" t="s">
        <v>78</v>
      </c>
      <c r="S73" s="41"/>
      <c r="T73" s="124"/>
      <c r="U73" s="158">
        <f>IF(W71="","",VLOOKUP(W71,Leeftijdscat,2,FALSE))</f>
        <v>5</v>
      </c>
      <c r="V73" s="158">
        <f>IF(W71="","",VLOOKUP(W71,Leeftijdscat,3,FALSE))</f>
        <v>999</v>
      </c>
      <c r="W73" s="158">
        <f>IF(W71="","",VLOOKUP(W71,Leeftijdscat,4,FALSE))</f>
        <v>999</v>
      </c>
      <c r="X73" s="28">
        <v>4</v>
      </c>
      <c r="Y73" s="59">
        <f>LEN(Y74&amp;Y75&amp;Y76&amp;Y77&amp;Y78&amp;Y79&amp;Y80&amp;Y81&amp;Y82&amp;Y83&amp;Y84&amp;Y85&amp;Y86&amp;Y87&amp;Y88)</f>
        <v>26</v>
      </c>
      <c r="Z73" s="59">
        <f>LEN(Z74&amp;Z75&amp;Z76&amp;Z77&amp;Z78&amp;Z79&amp;Z80&amp;Z81&amp;Z82&amp;Z83&amp;Z84&amp;Z85&amp;Z86&amp;Z87&amp;Z88)</f>
        <v>26</v>
      </c>
      <c r="AA73" s="59">
        <f>LEN(AA74&amp;AA75&amp;AA76&amp;AA77&amp;AA78&amp;AA79&amp;AA80&amp;AA81&amp;AA82&amp;AA83&amp;AA84&amp;AA85&amp;AA86&amp;AA87&amp;AA88)</f>
        <v>0</v>
      </c>
      <c r="AB73" s="59">
        <f>SUM(Y73:AA73)</f>
        <v>52</v>
      </c>
      <c r="AD73" s="193"/>
      <c r="AE73" s="193"/>
      <c r="AF73" s="193"/>
      <c r="AH73" s="248"/>
    </row>
    <row r="74" spans="1:34" ht="12.75" customHeight="1">
      <c r="A74" s="28" t="str">
        <f>C71&amp;"x"&amp;B74</f>
        <v>S4x1</v>
      </c>
      <c r="B74" s="47">
        <v>1</v>
      </c>
      <c r="C74" s="64" t="str">
        <f t="shared" ref="C74:C88" si="51">IF(LEFT($A74,1)="x","",IFERROR(VLOOKUP($A74,LedenV,6,0),""))</f>
        <v>V</v>
      </c>
      <c r="D74" s="64" t="str">
        <f t="shared" ref="D74:D88" si="52">IF(LEFT($A74,1)="x","",IFERROR(VLOOKUP($A74,LedenV,7,0),""))</f>
        <v>NFX00K9</v>
      </c>
      <c r="E74" s="65" t="str">
        <f t="shared" ref="E74:E88" si="53">IF(LEFT($A74,1)="x","",IFERROR(VLOOKUP($A74,LedenV,8,0),""))</f>
        <v>Nelemans, I.</v>
      </c>
      <c r="F74" s="65" t="str">
        <f t="shared" ref="F74:F88" si="54">IF(LEFT($A74,1)="x","",IFERROR(VLOOKUP($A74,LedenV,9,0),""))</f>
        <v>Ingrid</v>
      </c>
      <c r="G74" s="66">
        <f t="shared" ref="G74:G88" si="55">IF(LEFT($A74,1)="x","",IFERROR(VLOOKUP($A74,LedenV,10,0),""))</f>
        <v>24525</v>
      </c>
      <c r="H74" s="67">
        <f t="shared" ref="H74:H88" si="56">IF(AND(ISNUMBER(G74),G74&lt;&gt;0),DATEDIF(G74,Peildatum,"Y"),"")</f>
        <v>53</v>
      </c>
      <c r="I74" s="68"/>
      <c r="J74" s="64" t="str">
        <f t="shared" ref="J74:J88" si="57">IF(LEFT($A74,1)="x","",IFERROR(VLOOKUP($A74,LedenV,16,0),""))</f>
        <v>S4</v>
      </c>
      <c r="K74" s="64" t="str">
        <f t="shared" ref="K74:K88" si="58">IF(LEFT($A74,1)="x","",IFERROR(VLOOKUP($A74,LedenV,17,0),""))</f>
        <v>S4</v>
      </c>
      <c r="L74" s="64">
        <f t="shared" ref="L74:L88" si="59">IF(LEFT($A74,1)="x","",IFERROR(VLOOKUP($A74,LedenV,18,0),""))</f>
        <v>0</v>
      </c>
      <c r="M74" s="52"/>
      <c r="N74" s="52"/>
      <c r="P74" s="157"/>
      <c r="Q74" s="157"/>
      <c r="R74" s="157"/>
      <c r="S74" s="161"/>
      <c r="T74" s="202">
        <f t="shared" si="9"/>
        <v>1</v>
      </c>
      <c r="U74" s="159">
        <f t="shared" ref="U74:U88" si="60">MIN(LEN(Y74&amp;Z74&amp;AA74),1)</f>
        <v>1</v>
      </c>
      <c r="V74" s="162">
        <f t="shared" ref="V74:V88" si="61">V73</f>
        <v>999</v>
      </c>
      <c r="W74" s="162">
        <f t="shared" ref="W74:W88" si="62">W73</f>
        <v>999</v>
      </c>
      <c r="X74" s="28">
        <v>5</v>
      </c>
      <c r="Y74" s="64" t="str">
        <f t="shared" ref="Y74:Y88" si="63">IF(LEFT($A74,1)="x","",IFERROR(VLOOKUP($A74,LedenV,34,0),""))</f>
        <v>S4</v>
      </c>
      <c r="Z74" s="64" t="str">
        <f t="shared" ref="Z74:Z88" si="64">IF(LEFT($A74,1)="x","",IFERROR(VLOOKUP($A74,LedenV,35,0),""))</f>
        <v>S4</v>
      </c>
      <c r="AA74" s="64" t="str">
        <f t="shared" ref="AA74:AA88" si="65">IF(LEFT($A74,1)="x","",IFERROR(VLOOKUP($A74,LedenV,36,0),""))</f>
        <v/>
      </c>
      <c r="AB74" s="28">
        <f t="shared" ref="AB74:AB88" si="66">LEN(Y74&amp;Z74&amp;AA74)</f>
        <v>4</v>
      </c>
      <c r="AH74" s="246">
        <f t="shared" ref="AH74:AH88" si="67">lft(G74,Peildatum)</f>
        <v>53.86</v>
      </c>
    </row>
    <row r="75" spans="1:34" ht="12.75" customHeight="1">
      <c r="A75" s="28" t="str">
        <f>C71&amp;"x"&amp;B75</f>
        <v>S4x2</v>
      </c>
      <c r="B75" s="47">
        <v>2</v>
      </c>
      <c r="C75" s="64" t="str">
        <f t="shared" si="51"/>
        <v>V</v>
      </c>
      <c r="D75" s="64" t="str">
        <f t="shared" si="52"/>
        <v>NFW26V3</v>
      </c>
      <c r="E75" s="65" t="str">
        <f t="shared" si="53"/>
        <v>Assem, van den L.</v>
      </c>
      <c r="F75" s="65" t="str">
        <f t="shared" si="54"/>
        <v>Lisette</v>
      </c>
      <c r="G75" s="66">
        <f t="shared" si="55"/>
        <v>30573</v>
      </c>
      <c r="H75" s="67">
        <f t="shared" si="56"/>
        <v>37</v>
      </c>
      <c r="I75" s="68"/>
      <c r="J75" s="64" t="str">
        <f t="shared" si="57"/>
        <v>S4</v>
      </c>
      <c r="K75" s="64" t="str">
        <f t="shared" si="58"/>
        <v>S4</v>
      </c>
      <c r="L75" s="64">
        <f t="shared" si="59"/>
        <v>0</v>
      </c>
      <c r="M75" s="52"/>
      <c r="N75" s="52"/>
      <c r="P75" s="157"/>
      <c r="Q75" s="157"/>
      <c r="R75" s="157"/>
      <c r="S75" s="161"/>
      <c r="T75" s="202">
        <f t="shared" si="9"/>
        <v>1</v>
      </c>
      <c r="U75" s="159">
        <f t="shared" si="60"/>
        <v>1</v>
      </c>
      <c r="V75" s="162">
        <f t="shared" si="61"/>
        <v>999</v>
      </c>
      <c r="W75" s="162">
        <f t="shared" si="62"/>
        <v>999</v>
      </c>
      <c r="X75" s="28">
        <v>6</v>
      </c>
      <c r="Y75" s="64" t="str">
        <f t="shared" si="63"/>
        <v>S4</v>
      </c>
      <c r="Z75" s="64" t="str">
        <f t="shared" si="64"/>
        <v>S4</v>
      </c>
      <c r="AA75" s="64" t="str">
        <f t="shared" si="65"/>
        <v/>
      </c>
      <c r="AB75" s="28">
        <f t="shared" si="66"/>
        <v>4</v>
      </c>
      <c r="AH75" s="246">
        <f t="shared" si="67"/>
        <v>37.299999999999997</v>
      </c>
    </row>
    <row r="76" spans="1:34" ht="12.75" customHeight="1">
      <c r="A76" s="28" t="str">
        <f>C71&amp;"x"&amp;B76</f>
        <v>S4x3</v>
      </c>
      <c r="B76" s="47">
        <v>3</v>
      </c>
      <c r="C76" s="64" t="str">
        <f t="shared" si="51"/>
        <v>V</v>
      </c>
      <c r="D76" s="64" t="str">
        <f t="shared" si="52"/>
        <v>NGQ19P6</v>
      </c>
      <c r="E76" s="65" t="str">
        <f t="shared" si="53"/>
        <v>Laban-Sinke, I.W.</v>
      </c>
      <c r="F76" s="65" t="str">
        <f t="shared" si="54"/>
        <v>Ingrid</v>
      </c>
      <c r="G76" s="66">
        <f t="shared" si="55"/>
        <v>31209</v>
      </c>
      <c r="H76" s="67">
        <f t="shared" si="56"/>
        <v>35</v>
      </c>
      <c r="I76" s="68"/>
      <c r="J76" s="64" t="str">
        <f t="shared" si="57"/>
        <v>S4</v>
      </c>
      <c r="K76" s="64" t="str">
        <f t="shared" si="58"/>
        <v>S4</v>
      </c>
      <c r="L76" s="64">
        <f t="shared" si="59"/>
        <v>0</v>
      </c>
      <c r="M76" s="52"/>
      <c r="N76" s="52"/>
      <c r="P76" s="157"/>
      <c r="Q76" s="157"/>
      <c r="R76" s="157"/>
      <c r="S76" s="161"/>
      <c r="T76" s="202">
        <f t="shared" si="9"/>
        <v>1</v>
      </c>
      <c r="U76" s="159">
        <f t="shared" si="60"/>
        <v>1</v>
      </c>
      <c r="V76" s="162">
        <f t="shared" si="61"/>
        <v>999</v>
      </c>
      <c r="W76" s="162">
        <f t="shared" si="62"/>
        <v>999</v>
      </c>
      <c r="X76" s="28">
        <v>7</v>
      </c>
      <c r="Y76" s="64" t="str">
        <f t="shared" si="63"/>
        <v>S4</v>
      </c>
      <c r="Z76" s="64" t="str">
        <f t="shared" si="64"/>
        <v>S4</v>
      </c>
      <c r="AA76" s="64" t="str">
        <f t="shared" si="65"/>
        <v/>
      </c>
      <c r="AB76" s="28">
        <f t="shared" si="66"/>
        <v>4</v>
      </c>
      <c r="AH76" s="246">
        <f t="shared" si="67"/>
        <v>35.56</v>
      </c>
    </row>
    <row r="77" spans="1:34" ht="12.75" customHeight="1">
      <c r="A77" s="28" t="str">
        <f>C71&amp;"x"&amp;B77</f>
        <v>S4x4</v>
      </c>
      <c r="B77" s="47">
        <v>4</v>
      </c>
      <c r="C77" s="64" t="str">
        <f t="shared" si="51"/>
        <v>V</v>
      </c>
      <c r="D77" s="64" t="str">
        <f t="shared" si="52"/>
        <v>NJK34W5</v>
      </c>
      <c r="E77" s="65" t="str">
        <f t="shared" si="53"/>
        <v>Ploeg, L</v>
      </c>
      <c r="F77" s="65" t="str">
        <f t="shared" si="54"/>
        <v>Lieke</v>
      </c>
      <c r="G77" s="66">
        <f t="shared" si="55"/>
        <v>31732</v>
      </c>
      <c r="H77" s="67">
        <f t="shared" si="56"/>
        <v>34</v>
      </c>
      <c r="I77" s="68"/>
      <c r="J77" s="64" t="str">
        <f t="shared" si="57"/>
        <v>S4</v>
      </c>
      <c r="K77" s="64" t="str">
        <f t="shared" si="58"/>
        <v>S4</v>
      </c>
      <c r="L77" s="64">
        <f t="shared" si="59"/>
        <v>0</v>
      </c>
      <c r="M77" s="52"/>
      <c r="N77" s="52"/>
      <c r="P77" s="157"/>
      <c r="Q77" s="157"/>
      <c r="R77" s="157"/>
      <c r="S77" s="161"/>
      <c r="T77" s="202">
        <f t="shared" si="9"/>
        <v>1</v>
      </c>
      <c r="U77" s="159">
        <f t="shared" si="60"/>
        <v>1</v>
      </c>
      <c r="V77" s="162">
        <f t="shared" si="61"/>
        <v>999</v>
      </c>
      <c r="W77" s="162">
        <f t="shared" si="62"/>
        <v>999</v>
      </c>
      <c r="X77" s="28">
        <v>8</v>
      </c>
      <c r="Y77" s="64" t="str">
        <f t="shared" si="63"/>
        <v>S4</v>
      </c>
      <c r="Z77" s="64" t="str">
        <f t="shared" si="64"/>
        <v>S4</v>
      </c>
      <c r="AA77" s="64" t="str">
        <f t="shared" si="65"/>
        <v/>
      </c>
      <c r="AB77" s="28">
        <f t="shared" si="66"/>
        <v>4</v>
      </c>
      <c r="AH77" s="246">
        <f t="shared" si="67"/>
        <v>34.119999999999997</v>
      </c>
    </row>
    <row r="78" spans="1:34" ht="12.75" customHeight="1">
      <c r="A78" s="28" t="str">
        <f>C71&amp;"x"&amp;B78</f>
        <v>S4x5</v>
      </c>
      <c r="B78" s="47">
        <v>5</v>
      </c>
      <c r="C78" s="64" t="str">
        <f t="shared" si="51"/>
        <v>V</v>
      </c>
      <c r="D78" s="64" t="str">
        <f t="shared" si="52"/>
        <v>NGT43H0</v>
      </c>
      <c r="E78" s="65" t="str">
        <f t="shared" si="53"/>
        <v>Noordam, M.</v>
      </c>
      <c r="F78" s="65" t="str">
        <f t="shared" si="54"/>
        <v>Mirjam</v>
      </c>
      <c r="G78" s="66">
        <f t="shared" si="55"/>
        <v>32119</v>
      </c>
      <c r="H78" s="67">
        <f t="shared" si="56"/>
        <v>33</v>
      </c>
      <c r="I78" s="68"/>
      <c r="J78" s="64" t="str">
        <f t="shared" si="57"/>
        <v>S4</v>
      </c>
      <c r="K78" s="64" t="str">
        <f t="shared" si="58"/>
        <v>S4</v>
      </c>
      <c r="L78" s="64">
        <f t="shared" si="59"/>
        <v>0</v>
      </c>
      <c r="M78" s="52"/>
      <c r="N78" s="52"/>
      <c r="P78" s="157"/>
      <c r="Q78" s="157"/>
      <c r="R78" s="157"/>
      <c r="S78" s="161"/>
      <c r="T78" s="202">
        <f t="shared" ref="T78:T88" si="68">IF(LEN(C78&amp;D78&amp;E78&amp;F78)&gt;0,1,0)</f>
        <v>1</v>
      </c>
      <c r="U78" s="159">
        <f t="shared" si="60"/>
        <v>1</v>
      </c>
      <c r="V78" s="162">
        <f t="shared" si="61"/>
        <v>999</v>
      </c>
      <c r="W78" s="162">
        <f t="shared" si="62"/>
        <v>999</v>
      </c>
      <c r="X78" s="28">
        <v>9</v>
      </c>
      <c r="Y78" s="64" t="str">
        <f t="shared" si="63"/>
        <v>S4</v>
      </c>
      <c r="Z78" s="64" t="str">
        <f t="shared" si="64"/>
        <v>S4</v>
      </c>
      <c r="AA78" s="64" t="str">
        <f t="shared" si="65"/>
        <v/>
      </c>
      <c r="AB78" s="28">
        <f t="shared" si="66"/>
        <v>4</v>
      </c>
      <c r="AH78" s="246">
        <f t="shared" si="67"/>
        <v>33.07</v>
      </c>
    </row>
    <row r="79" spans="1:34" ht="12.75" customHeight="1">
      <c r="A79" s="28" t="str">
        <f>C71&amp;"x"&amp;B79</f>
        <v>S4x6</v>
      </c>
      <c r="B79" s="47">
        <v>6</v>
      </c>
      <c r="C79" s="64" t="str">
        <f t="shared" si="51"/>
        <v>V</v>
      </c>
      <c r="D79" s="64" t="str">
        <f t="shared" si="52"/>
        <v>NJC46R3</v>
      </c>
      <c r="E79" s="65" t="str">
        <f t="shared" si="53"/>
        <v>Wibbens, E.</v>
      </c>
      <c r="F79" s="65" t="str">
        <f t="shared" si="54"/>
        <v>Esther</v>
      </c>
      <c r="G79" s="66">
        <f t="shared" si="55"/>
        <v>33690</v>
      </c>
      <c r="H79" s="67">
        <f t="shared" si="56"/>
        <v>28</v>
      </c>
      <c r="I79" s="68"/>
      <c r="J79" s="64" t="str">
        <f t="shared" si="57"/>
        <v>S4</v>
      </c>
      <c r="K79" s="64" t="str">
        <f t="shared" si="58"/>
        <v>S4</v>
      </c>
      <c r="L79" s="64">
        <f t="shared" si="59"/>
        <v>0</v>
      </c>
      <c r="M79" s="52"/>
      <c r="N79" s="52"/>
      <c r="P79" s="157"/>
      <c r="Q79" s="157"/>
      <c r="R79" s="157"/>
      <c r="S79" s="161"/>
      <c r="T79" s="202">
        <f t="shared" si="68"/>
        <v>1</v>
      </c>
      <c r="U79" s="159">
        <f t="shared" si="60"/>
        <v>1</v>
      </c>
      <c r="V79" s="162">
        <f t="shared" si="61"/>
        <v>999</v>
      </c>
      <c r="W79" s="162">
        <f t="shared" si="62"/>
        <v>999</v>
      </c>
      <c r="X79" s="28">
        <v>10</v>
      </c>
      <c r="Y79" s="64" t="str">
        <f t="shared" si="63"/>
        <v>S4</v>
      </c>
      <c r="Z79" s="64" t="str">
        <f t="shared" si="64"/>
        <v>S4</v>
      </c>
      <c r="AA79" s="64" t="str">
        <f t="shared" si="65"/>
        <v/>
      </c>
      <c r="AB79" s="28">
        <f t="shared" si="66"/>
        <v>4</v>
      </c>
      <c r="AH79" s="246">
        <f t="shared" si="67"/>
        <v>28.76</v>
      </c>
    </row>
    <row r="80" spans="1:34" ht="12.75" customHeight="1">
      <c r="A80" s="28" t="str">
        <f>C71&amp;"x"&amp;B80</f>
        <v>S4x7</v>
      </c>
      <c r="B80" s="47">
        <v>7</v>
      </c>
      <c r="C80" s="64" t="str">
        <f t="shared" si="51"/>
        <v>V</v>
      </c>
      <c r="D80" s="64" t="str">
        <f t="shared" si="52"/>
        <v>NJC15T9</v>
      </c>
      <c r="E80" s="65" t="str">
        <f t="shared" si="53"/>
        <v>Visser-Michelsen, D.</v>
      </c>
      <c r="F80" s="65" t="str">
        <f t="shared" si="54"/>
        <v>Diana</v>
      </c>
      <c r="G80" s="66">
        <f t="shared" si="55"/>
        <v>33777</v>
      </c>
      <c r="H80" s="67">
        <f t="shared" si="56"/>
        <v>28</v>
      </c>
      <c r="I80" s="68"/>
      <c r="J80" s="64" t="str">
        <f t="shared" si="57"/>
        <v>S4</v>
      </c>
      <c r="K80" s="64" t="str">
        <f t="shared" si="58"/>
        <v>S4</v>
      </c>
      <c r="L80" s="64">
        <f t="shared" si="59"/>
        <v>0</v>
      </c>
      <c r="M80" s="52"/>
      <c r="N80" s="52"/>
      <c r="P80" s="157"/>
      <c r="Q80" s="157"/>
      <c r="R80" s="157"/>
      <c r="S80" s="161"/>
      <c r="T80" s="202">
        <f t="shared" si="68"/>
        <v>1</v>
      </c>
      <c r="U80" s="159">
        <f t="shared" si="60"/>
        <v>1</v>
      </c>
      <c r="V80" s="162">
        <f t="shared" si="61"/>
        <v>999</v>
      </c>
      <c r="W80" s="162">
        <f t="shared" si="62"/>
        <v>999</v>
      </c>
      <c r="X80" s="28">
        <v>11</v>
      </c>
      <c r="Y80" s="64" t="str">
        <f t="shared" si="63"/>
        <v>S4</v>
      </c>
      <c r="Z80" s="64" t="str">
        <f t="shared" si="64"/>
        <v>S4</v>
      </c>
      <c r="AA80" s="64" t="str">
        <f t="shared" si="65"/>
        <v/>
      </c>
      <c r="AB80" s="28">
        <f t="shared" si="66"/>
        <v>4</v>
      </c>
      <c r="AH80" s="246">
        <f t="shared" si="67"/>
        <v>28.53</v>
      </c>
    </row>
    <row r="81" spans="1:34" ht="12.75" customHeight="1">
      <c r="A81" s="28" t="str">
        <f>C71&amp;"x"&amp;B81</f>
        <v>S4x8</v>
      </c>
      <c r="B81" s="47">
        <v>8</v>
      </c>
      <c r="C81" s="64" t="str">
        <f t="shared" si="51"/>
        <v>M</v>
      </c>
      <c r="D81" s="64" t="str">
        <f t="shared" si="52"/>
        <v>NFW40D9</v>
      </c>
      <c r="E81" s="65" t="str">
        <f t="shared" si="53"/>
        <v>Boshoven, D.</v>
      </c>
      <c r="F81" s="65" t="str">
        <f t="shared" si="54"/>
        <v>Davy</v>
      </c>
      <c r="G81" s="66">
        <f t="shared" si="55"/>
        <v>27506</v>
      </c>
      <c r="H81" s="67">
        <f t="shared" si="56"/>
        <v>45</v>
      </c>
      <c r="I81" s="68"/>
      <c r="J81" s="64" t="str">
        <f t="shared" si="57"/>
        <v>S4</v>
      </c>
      <c r="K81" s="64" t="str">
        <f t="shared" si="58"/>
        <v>S4</v>
      </c>
      <c r="L81" s="64">
        <f t="shared" si="59"/>
        <v>0</v>
      </c>
      <c r="M81" s="52"/>
      <c r="N81" s="52"/>
      <c r="P81" s="157"/>
      <c r="Q81" s="157"/>
      <c r="R81" s="157"/>
      <c r="S81" s="161"/>
      <c r="T81" s="202">
        <f t="shared" si="68"/>
        <v>1</v>
      </c>
      <c r="U81" s="159">
        <f t="shared" si="60"/>
        <v>1</v>
      </c>
      <c r="V81" s="162">
        <f t="shared" si="61"/>
        <v>999</v>
      </c>
      <c r="W81" s="162">
        <f t="shared" si="62"/>
        <v>999</v>
      </c>
      <c r="X81" s="28">
        <v>12</v>
      </c>
      <c r="Y81" s="64" t="str">
        <f t="shared" si="63"/>
        <v>S4</v>
      </c>
      <c r="Z81" s="64" t="str">
        <f t="shared" si="64"/>
        <v>S4</v>
      </c>
      <c r="AA81" s="64" t="str">
        <f t="shared" si="65"/>
        <v/>
      </c>
      <c r="AB81" s="28">
        <f t="shared" si="66"/>
        <v>4</v>
      </c>
      <c r="AH81" s="246">
        <f t="shared" si="67"/>
        <v>45.69</v>
      </c>
    </row>
    <row r="82" spans="1:34" ht="12.75" customHeight="1">
      <c r="A82" s="28" t="str">
        <f>C71&amp;"x"&amp;B82</f>
        <v>S4x9</v>
      </c>
      <c r="B82" s="47">
        <v>9</v>
      </c>
      <c r="C82" s="64" t="str">
        <f t="shared" si="51"/>
        <v>M</v>
      </c>
      <c r="D82" s="64" t="str">
        <f t="shared" si="52"/>
        <v>NFS90V6</v>
      </c>
      <c r="E82" s="65" t="str">
        <f t="shared" si="53"/>
        <v>Wit, de B.</v>
      </c>
      <c r="F82" s="65" t="str">
        <f t="shared" si="54"/>
        <v>Bart</v>
      </c>
      <c r="G82" s="66">
        <f t="shared" si="55"/>
        <v>29031</v>
      </c>
      <c r="H82" s="67">
        <f t="shared" si="56"/>
        <v>41</v>
      </c>
      <c r="I82" s="68"/>
      <c r="J82" s="64" t="str">
        <f t="shared" si="57"/>
        <v>S4</v>
      </c>
      <c r="K82" s="64" t="str">
        <f t="shared" si="58"/>
        <v>S4</v>
      </c>
      <c r="L82" s="64">
        <f t="shared" si="59"/>
        <v>0</v>
      </c>
      <c r="M82" s="52"/>
      <c r="N82" s="52"/>
      <c r="P82" s="157"/>
      <c r="Q82" s="157"/>
      <c r="R82" s="157"/>
      <c r="S82" s="161"/>
      <c r="T82" s="202">
        <f t="shared" si="68"/>
        <v>1</v>
      </c>
      <c r="U82" s="159">
        <f t="shared" si="60"/>
        <v>1</v>
      </c>
      <c r="V82" s="162">
        <f t="shared" si="61"/>
        <v>999</v>
      </c>
      <c r="W82" s="162">
        <f t="shared" si="62"/>
        <v>999</v>
      </c>
      <c r="X82" s="28">
        <v>13</v>
      </c>
      <c r="Y82" s="64" t="str">
        <f t="shared" si="63"/>
        <v>S4</v>
      </c>
      <c r="Z82" s="64" t="str">
        <f t="shared" si="64"/>
        <v>S4</v>
      </c>
      <c r="AA82" s="64" t="str">
        <f t="shared" si="65"/>
        <v/>
      </c>
      <c r="AB82" s="28">
        <f t="shared" si="66"/>
        <v>4</v>
      </c>
      <c r="AH82" s="246">
        <f t="shared" si="67"/>
        <v>41.52</v>
      </c>
    </row>
    <row r="83" spans="1:34" ht="12.75" customHeight="1">
      <c r="A83" s="28" t="str">
        <f>C71&amp;"x"&amp;B83</f>
        <v>S4x10</v>
      </c>
      <c r="B83" s="47">
        <v>10</v>
      </c>
      <c r="C83" s="64" t="str">
        <f t="shared" si="51"/>
        <v>M</v>
      </c>
      <c r="D83" s="64" t="str">
        <f t="shared" si="52"/>
        <v>NFW92M3</v>
      </c>
      <c r="E83" s="65" t="str">
        <f t="shared" si="53"/>
        <v>Laban, A.J.</v>
      </c>
      <c r="F83" s="65" t="str">
        <f t="shared" si="54"/>
        <v>Antjan</v>
      </c>
      <c r="G83" s="66">
        <f t="shared" si="55"/>
        <v>29340</v>
      </c>
      <c r="H83" s="67">
        <f t="shared" si="56"/>
        <v>40</v>
      </c>
      <c r="I83" s="68"/>
      <c r="J83" s="64" t="str">
        <f t="shared" si="57"/>
        <v>S4</v>
      </c>
      <c r="K83" s="64" t="str">
        <f t="shared" si="58"/>
        <v>S4</v>
      </c>
      <c r="L83" s="64">
        <f t="shared" si="59"/>
        <v>0</v>
      </c>
      <c r="M83" s="52"/>
      <c r="N83" s="52"/>
      <c r="P83" s="157"/>
      <c r="Q83" s="157"/>
      <c r="R83" s="157"/>
      <c r="S83" s="161"/>
      <c r="T83" s="202">
        <f t="shared" si="68"/>
        <v>1</v>
      </c>
      <c r="U83" s="159">
        <f t="shared" si="60"/>
        <v>1</v>
      </c>
      <c r="V83" s="162">
        <f t="shared" si="61"/>
        <v>999</v>
      </c>
      <c r="W83" s="162">
        <f t="shared" si="62"/>
        <v>999</v>
      </c>
      <c r="X83" s="28">
        <v>14</v>
      </c>
      <c r="Y83" s="64" t="str">
        <f t="shared" si="63"/>
        <v>S4</v>
      </c>
      <c r="Z83" s="64" t="str">
        <f t="shared" si="64"/>
        <v>S4</v>
      </c>
      <c r="AA83" s="64" t="str">
        <f t="shared" si="65"/>
        <v/>
      </c>
      <c r="AB83" s="28">
        <f t="shared" si="66"/>
        <v>4</v>
      </c>
      <c r="AH83" s="246">
        <f t="shared" si="67"/>
        <v>40.67</v>
      </c>
    </row>
    <row r="84" spans="1:34" ht="12.75" customHeight="1">
      <c r="A84" s="28" t="str">
        <f>C71&amp;"x"&amp;B84</f>
        <v>S4x11</v>
      </c>
      <c r="B84" s="47">
        <v>11</v>
      </c>
      <c r="C84" s="64" t="str">
        <f t="shared" si="51"/>
        <v>M</v>
      </c>
      <c r="D84" s="64" t="str">
        <f t="shared" si="52"/>
        <v>NFW26G8</v>
      </c>
      <c r="E84" s="65" t="str">
        <f t="shared" si="53"/>
        <v>Noels, A.</v>
      </c>
      <c r="F84" s="65" t="str">
        <f t="shared" si="54"/>
        <v>Arjan</v>
      </c>
      <c r="G84" s="66">
        <f t="shared" si="55"/>
        <v>29523</v>
      </c>
      <c r="H84" s="67">
        <f t="shared" si="56"/>
        <v>40</v>
      </c>
      <c r="I84" s="68"/>
      <c r="J84" s="64" t="str">
        <f t="shared" si="57"/>
        <v>S4</v>
      </c>
      <c r="K84" s="64" t="str">
        <f t="shared" si="58"/>
        <v>S4</v>
      </c>
      <c r="L84" s="64">
        <f t="shared" si="59"/>
        <v>0</v>
      </c>
      <c r="M84" s="52"/>
      <c r="N84" s="52"/>
      <c r="P84" s="157"/>
      <c r="Q84" s="157"/>
      <c r="R84" s="157"/>
      <c r="T84" s="202">
        <f t="shared" si="68"/>
        <v>1</v>
      </c>
      <c r="U84" s="159">
        <f t="shared" si="60"/>
        <v>1</v>
      </c>
      <c r="V84" s="162">
        <f t="shared" si="61"/>
        <v>999</v>
      </c>
      <c r="W84" s="162">
        <f t="shared" si="62"/>
        <v>999</v>
      </c>
      <c r="X84" s="28">
        <v>15</v>
      </c>
      <c r="Y84" s="64" t="str">
        <f t="shared" si="63"/>
        <v>S4</v>
      </c>
      <c r="Z84" s="64" t="str">
        <f t="shared" si="64"/>
        <v>S4</v>
      </c>
      <c r="AA84" s="64" t="str">
        <f t="shared" si="65"/>
        <v/>
      </c>
      <c r="AB84" s="28">
        <f t="shared" si="66"/>
        <v>4</v>
      </c>
      <c r="AH84" s="246">
        <f t="shared" si="67"/>
        <v>40.17</v>
      </c>
    </row>
    <row r="85" spans="1:34" ht="12.75" customHeight="1">
      <c r="A85" s="28" t="str">
        <f>C71&amp;"x"&amp;B85</f>
        <v>S4x12</v>
      </c>
      <c r="B85" s="47">
        <v>12</v>
      </c>
      <c r="C85" s="64" t="str">
        <f t="shared" si="51"/>
        <v>M</v>
      </c>
      <c r="D85" s="64" t="str">
        <f t="shared" si="52"/>
        <v>NGW10M4</v>
      </c>
      <c r="E85" s="65" t="str">
        <f t="shared" si="53"/>
        <v>Jong, de B.</v>
      </c>
      <c r="F85" s="65" t="str">
        <f t="shared" si="54"/>
        <v>Bas</v>
      </c>
      <c r="G85" s="66">
        <f t="shared" si="55"/>
        <v>33019</v>
      </c>
      <c r="H85" s="67">
        <f t="shared" si="56"/>
        <v>30</v>
      </c>
      <c r="I85" s="68"/>
      <c r="J85" s="64" t="str">
        <f t="shared" si="57"/>
        <v>S4</v>
      </c>
      <c r="K85" s="64" t="str">
        <f t="shared" si="58"/>
        <v>S4</v>
      </c>
      <c r="L85" s="64">
        <f t="shared" si="59"/>
        <v>0</v>
      </c>
      <c r="M85" s="52"/>
      <c r="N85" s="52"/>
      <c r="P85" s="157"/>
      <c r="Q85" s="157"/>
      <c r="R85" s="157"/>
      <c r="T85" s="202">
        <f t="shared" si="68"/>
        <v>1</v>
      </c>
      <c r="U85" s="159">
        <f t="shared" si="60"/>
        <v>1</v>
      </c>
      <c r="V85" s="162">
        <f t="shared" si="61"/>
        <v>999</v>
      </c>
      <c r="W85" s="162">
        <f t="shared" si="62"/>
        <v>999</v>
      </c>
      <c r="X85" s="28">
        <v>16</v>
      </c>
      <c r="Y85" s="64" t="str">
        <f t="shared" si="63"/>
        <v>S4</v>
      </c>
      <c r="Z85" s="64" t="str">
        <f t="shared" si="64"/>
        <v>S4</v>
      </c>
      <c r="AA85" s="64" t="str">
        <f t="shared" si="65"/>
        <v/>
      </c>
      <c r="AB85" s="28">
        <f t="shared" si="66"/>
        <v>4</v>
      </c>
      <c r="AH85" s="246">
        <f t="shared" si="67"/>
        <v>30.6</v>
      </c>
    </row>
    <row r="86" spans="1:34" ht="12.75" customHeight="1">
      <c r="A86" s="28" t="str">
        <f>C71&amp;"x"&amp;B86</f>
        <v>S4x13</v>
      </c>
      <c r="B86" s="47">
        <v>13</v>
      </c>
      <c r="C86" s="64" t="str">
        <f t="shared" si="51"/>
        <v>M</v>
      </c>
      <c r="D86" s="64" t="str">
        <f t="shared" si="52"/>
        <v>NGT92Q5</v>
      </c>
      <c r="E86" s="65" t="str">
        <f t="shared" si="53"/>
        <v>Kuperus, S.</v>
      </c>
      <c r="F86" s="65" t="str">
        <f t="shared" si="54"/>
        <v>Steven</v>
      </c>
      <c r="G86" s="66">
        <f t="shared" si="55"/>
        <v>33058</v>
      </c>
      <c r="H86" s="67">
        <f t="shared" si="56"/>
        <v>30</v>
      </c>
      <c r="I86" s="68"/>
      <c r="J86" s="64" t="str">
        <f t="shared" si="57"/>
        <v>S4</v>
      </c>
      <c r="K86" s="64" t="str">
        <f t="shared" si="58"/>
        <v>S4</v>
      </c>
      <c r="L86" s="64">
        <f t="shared" si="59"/>
        <v>0</v>
      </c>
      <c r="M86" s="52"/>
      <c r="N86" s="52"/>
      <c r="P86" s="157"/>
      <c r="Q86" s="157"/>
      <c r="R86" s="157"/>
      <c r="T86" s="202">
        <f t="shared" si="68"/>
        <v>1</v>
      </c>
      <c r="U86" s="159">
        <f t="shared" si="60"/>
        <v>1</v>
      </c>
      <c r="V86" s="162">
        <f t="shared" si="61"/>
        <v>999</v>
      </c>
      <c r="W86" s="162">
        <f t="shared" si="62"/>
        <v>999</v>
      </c>
      <c r="X86" s="28">
        <v>17</v>
      </c>
      <c r="Y86" s="64" t="str">
        <f t="shared" si="63"/>
        <v>S4</v>
      </c>
      <c r="Z86" s="64" t="str">
        <f t="shared" si="64"/>
        <v>S4</v>
      </c>
      <c r="AA86" s="64" t="str">
        <f t="shared" si="65"/>
        <v/>
      </c>
      <c r="AB86" s="28">
        <f t="shared" si="66"/>
        <v>4</v>
      </c>
      <c r="AH86" s="246">
        <f t="shared" si="67"/>
        <v>30.49</v>
      </c>
    </row>
    <row r="87" spans="1:34" ht="12.75" customHeight="1">
      <c r="A87" s="28" t="str">
        <f>C71&amp;"x"&amp;B87</f>
        <v>S4x14</v>
      </c>
      <c r="B87" s="47">
        <v>14</v>
      </c>
      <c r="C87" s="64" t="str">
        <f t="shared" si="51"/>
        <v/>
      </c>
      <c r="D87" s="64" t="str">
        <f t="shared" si="52"/>
        <v/>
      </c>
      <c r="E87" s="65" t="str">
        <f t="shared" si="53"/>
        <v/>
      </c>
      <c r="F87" s="65" t="str">
        <f t="shared" si="54"/>
        <v/>
      </c>
      <c r="G87" s="66" t="str">
        <f t="shared" si="55"/>
        <v/>
      </c>
      <c r="H87" s="67" t="str">
        <f t="shared" si="56"/>
        <v/>
      </c>
      <c r="I87" s="68"/>
      <c r="J87" s="64" t="str">
        <f t="shared" si="57"/>
        <v/>
      </c>
      <c r="K87" s="64" t="str">
        <f t="shared" si="58"/>
        <v/>
      </c>
      <c r="L87" s="64" t="str">
        <f t="shared" si="59"/>
        <v/>
      </c>
      <c r="M87" s="52"/>
      <c r="N87" s="52"/>
      <c r="P87" s="157"/>
      <c r="Q87" s="157"/>
      <c r="R87" s="157"/>
      <c r="T87" s="202">
        <f t="shared" si="68"/>
        <v>0</v>
      </c>
      <c r="U87" s="159">
        <f t="shared" si="60"/>
        <v>0</v>
      </c>
      <c r="V87" s="162">
        <f t="shared" si="61"/>
        <v>999</v>
      </c>
      <c r="W87" s="162">
        <f t="shared" si="62"/>
        <v>999</v>
      </c>
      <c r="X87" s="28">
        <v>18</v>
      </c>
      <c r="Y87" s="64" t="str">
        <f t="shared" si="63"/>
        <v/>
      </c>
      <c r="Z87" s="64" t="str">
        <f t="shared" si="64"/>
        <v/>
      </c>
      <c r="AA87" s="64" t="str">
        <f t="shared" si="65"/>
        <v/>
      </c>
      <c r="AB87" s="28">
        <f t="shared" si="66"/>
        <v>0</v>
      </c>
      <c r="AH87" s="246" t="str">
        <f t="shared" si="67"/>
        <v/>
      </c>
    </row>
    <row r="88" spans="1:34" ht="12.75" customHeight="1">
      <c r="A88" s="28" t="str">
        <f>C71&amp;"x"&amp;B88</f>
        <v>S4x15</v>
      </c>
      <c r="B88" s="47">
        <v>15</v>
      </c>
      <c r="C88" s="64" t="str">
        <f t="shared" si="51"/>
        <v/>
      </c>
      <c r="D88" s="64" t="str">
        <f t="shared" si="52"/>
        <v/>
      </c>
      <c r="E88" s="65" t="str">
        <f t="shared" si="53"/>
        <v/>
      </c>
      <c r="F88" s="65" t="str">
        <f t="shared" si="54"/>
        <v/>
      </c>
      <c r="G88" s="66" t="str">
        <f t="shared" si="55"/>
        <v/>
      </c>
      <c r="H88" s="67" t="str">
        <f t="shared" si="56"/>
        <v/>
      </c>
      <c r="I88" s="68"/>
      <c r="J88" s="64" t="str">
        <f t="shared" si="57"/>
        <v/>
      </c>
      <c r="K88" s="64" t="str">
        <f t="shared" si="58"/>
        <v/>
      </c>
      <c r="L88" s="64" t="str">
        <f t="shared" si="59"/>
        <v/>
      </c>
      <c r="M88" s="52"/>
      <c r="N88" s="52"/>
      <c r="P88" s="157"/>
      <c r="Q88" s="157"/>
      <c r="R88" s="157"/>
      <c r="T88" s="202">
        <f t="shared" si="68"/>
        <v>0</v>
      </c>
      <c r="U88" s="159">
        <f t="shared" si="60"/>
        <v>0</v>
      </c>
      <c r="V88" s="162">
        <f t="shared" si="61"/>
        <v>999</v>
      </c>
      <c r="W88" s="162">
        <f t="shared" si="62"/>
        <v>999</v>
      </c>
      <c r="X88" s="28">
        <v>19</v>
      </c>
      <c r="Y88" s="64" t="str">
        <f t="shared" si="63"/>
        <v/>
      </c>
      <c r="Z88" s="64" t="str">
        <f t="shared" si="64"/>
        <v/>
      </c>
      <c r="AA88" s="64" t="str">
        <f t="shared" si="65"/>
        <v/>
      </c>
      <c r="AB88" s="28">
        <f t="shared" si="66"/>
        <v>0</v>
      </c>
      <c r="AH88" s="246" t="str">
        <f t="shared" si="67"/>
        <v/>
      </c>
    </row>
    <row r="89" spans="1:34" ht="12.95" thickBot="1">
      <c r="B89" s="69"/>
      <c r="C89" s="70"/>
      <c r="D89" s="69"/>
      <c r="E89" s="69"/>
      <c r="F89" s="69"/>
      <c r="G89" s="71"/>
      <c r="H89" s="71"/>
      <c r="I89" s="71"/>
      <c r="J89" s="70"/>
      <c r="K89" s="70"/>
      <c r="L89" s="70"/>
      <c r="M89" s="52"/>
      <c r="N89" s="52"/>
      <c r="X89" s="28">
        <v>20</v>
      </c>
    </row>
    <row r="90" spans="1:34" ht="12.95" thickTop="1">
      <c r="B90" s="47"/>
      <c r="C90" s="323" t="s">
        <v>1140</v>
      </c>
      <c r="D90" s="323"/>
      <c r="E90" s="76" t="s">
        <v>1141</v>
      </c>
      <c r="F90" s="76" t="s">
        <v>1142</v>
      </c>
      <c r="G90" s="48" t="s">
        <v>1143</v>
      </c>
      <c r="H90" s="49"/>
      <c r="I90" s="50"/>
      <c r="J90" s="51" t="s">
        <v>1144</v>
      </c>
      <c r="K90" s="51" t="s">
        <v>1145</v>
      </c>
      <c r="L90" s="51" t="s">
        <v>1146</v>
      </c>
      <c r="M90" s="52"/>
      <c r="N90" s="52"/>
      <c r="P90" s="53">
        <f>COUNT(P94:P108)</f>
        <v>0</v>
      </c>
      <c r="Q90" s="53">
        <f>COUNT(Q94:Q108)</f>
        <v>0</v>
      </c>
      <c r="R90" s="53">
        <f>COUNT(R94:R108)</f>
        <v>0</v>
      </c>
      <c r="T90" s="124">
        <f>T91-SUM(U94:U108)</f>
        <v>0</v>
      </c>
      <c r="X90" s="28">
        <v>1</v>
      </c>
    </row>
    <row r="91" spans="1:34" ht="12.95">
      <c r="A91" s="33">
        <v>8</v>
      </c>
      <c r="B91" s="54"/>
      <c r="C91" s="322" t="str">
        <f>Leden!AQ10</f>
        <v>S5</v>
      </c>
      <c r="D91" s="322"/>
      <c r="E91" s="286" t="str">
        <f>IF($C91="","",LEFT(IFERROR(VLOOKUP($C91,TeamsV,2,0),"")&amp;"??",2))</f>
        <v>WK</v>
      </c>
      <c r="F91" s="286" t="str">
        <f>IF($C91="","",IFERROR(VLOOKUP($C91,TeamsV,3,0),"??"))</f>
        <v>Za</v>
      </c>
      <c r="G91" s="286" t="str">
        <f>IF($C91="","",LEFT(IFERROR(VLOOKUP($C91,TeamsV,4,0),"")&amp;"?",1))</f>
        <v>8</v>
      </c>
      <c r="H91" s="55"/>
      <c r="I91" s="56"/>
      <c r="J91" s="286">
        <f>COUNTIF(C94:C108,"V")</f>
        <v>6</v>
      </c>
      <c r="K91" s="286">
        <f>COUNTIF(C94:C108,"M")</f>
        <v>7</v>
      </c>
      <c r="L91" s="57">
        <f>IFERROR(AVERAGE(H94:H108),"")</f>
        <v>20.846153846153847</v>
      </c>
      <c r="M91" s="58"/>
      <c r="N91" s="58"/>
      <c r="O91" s="33" t="s">
        <v>2</v>
      </c>
      <c r="P91" s="253"/>
      <c r="Q91" s="253"/>
      <c r="R91" s="253"/>
      <c r="S91" s="254"/>
      <c r="T91" s="124">
        <f>SUM(T94:T108)</f>
        <v>13</v>
      </c>
      <c r="U91" s="158" t="str">
        <f>MID($C91,1,1)</f>
        <v>S</v>
      </c>
      <c r="V91" s="158" t="str">
        <f>MID($C91,1,1)</f>
        <v>S</v>
      </c>
      <c r="W91" s="158" t="str">
        <f>MID($C91,1,1)</f>
        <v>S</v>
      </c>
      <c r="X91" s="28">
        <v>2</v>
      </c>
      <c r="Y91" s="33"/>
      <c r="Z91" s="33"/>
      <c r="AA91" s="33"/>
      <c r="AB91" s="33"/>
      <c r="AD91" s="19" t="str">
        <f>IF($C91="","",IFERROR(VLOOKUP($C91,TeamsV,6,0),""))</f>
        <v>A</v>
      </c>
      <c r="AE91" s="19" t="str">
        <f>TRIM(IF($AD91="","",IFERROR(VLOOKUP($AD91,Teams!$B$4:$G$8,2,0),"")))</f>
        <v>3312 AD</v>
      </c>
      <c r="AF91" s="19" t="str">
        <f>TRIM(IF($AD91="","",IFERROR(VLOOKUP($AD91,Teams!$B$4:$G$8,4,0),"")))</f>
        <v>Dordrecht</v>
      </c>
      <c r="AH91" s="247">
        <f>IFERROR(AVERAGE(AH94:AH108),"")</f>
        <v>21.22384615384615</v>
      </c>
    </row>
    <row r="92" spans="1:34">
      <c r="B92" s="47"/>
      <c r="C92" s="76"/>
      <c r="D92" s="47"/>
      <c r="E92" s="47"/>
      <c r="F92" s="47"/>
      <c r="G92" s="50"/>
      <c r="H92" s="50"/>
      <c r="I92" s="50"/>
      <c r="J92" s="76"/>
      <c r="K92" s="76"/>
      <c r="L92" s="76"/>
      <c r="M92" s="52"/>
      <c r="N92" s="52"/>
      <c r="U92" s="159"/>
      <c r="V92" s="159"/>
      <c r="W92" s="159"/>
      <c r="X92" s="28">
        <v>3</v>
      </c>
    </row>
    <row r="93" spans="1:34">
      <c r="A93" s="59"/>
      <c r="B93" s="60"/>
      <c r="C93" s="61" t="s">
        <v>1147</v>
      </c>
      <c r="D93" s="61" t="s">
        <v>1148</v>
      </c>
      <c r="E93" s="62" t="s">
        <v>1149</v>
      </c>
      <c r="F93" s="62" t="s">
        <v>1150</v>
      </c>
      <c r="G93" s="61" t="s">
        <v>1151</v>
      </c>
      <c r="H93" s="61" t="s">
        <v>1152</v>
      </c>
      <c r="I93" s="61" t="s">
        <v>54</v>
      </c>
      <c r="J93" s="61" t="s">
        <v>1153</v>
      </c>
      <c r="K93" s="61" t="s">
        <v>1154</v>
      </c>
      <c r="L93" s="61" t="s">
        <v>1155</v>
      </c>
      <c r="M93" s="63"/>
      <c r="N93" s="63"/>
      <c r="O93" s="59"/>
      <c r="P93" s="160" t="s">
        <v>76</v>
      </c>
      <c r="Q93" s="160" t="s">
        <v>77</v>
      </c>
      <c r="R93" s="160" t="s">
        <v>78</v>
      </c>
      <c r="U93" s="158">
        <f>IF(W91="","",VLOOKUP(W91,Leeftijdscat,2,FALSE))</f>
        <v>5</v>
      </c>
      <c r="V93" s="158">
        <f>IF(W91="","",VLOOKUP(W91,Leeftijdscat,3,FALSE))</f>
        <v>999</v>
      </c>
      <c r="W93" s="158">
        <f>IF(W91="","",VLOOKUP(W91,Leeftijdscat,4,FALSE))</f>
        <v>999</v>
      </c>
      <c r="X93" s="28">
        <v>4</v>
      </c>
      <c r="Y93" s="59">
        <f>LEN(Y94&amp;Y95&amp;Y96&amp;Y97&amp;Y98&amp;Y99&amp;Y100&amp;Y101&amp;Y102&amp;Y103&amp;Y104&amp;Y105&amp;Y106&amp;Y107&amp;Y108)</f>
        <v>26</v>
      </c>
      <c r="Z93" s="59">
        <f>LEN(Z94&amp;Z95&amp;Z96&amp;Z97&amp;Z98&amp;Z99&amp;Z100&amp;Z101&amp;Z102&amp;Z103&amp;Z104&amp;Z105&amp;Z106&amp;Z107&amp;Z108)</f>
        <v>26</v>
      </c>
      <c r="AA93" s="59">
        <f>LEN(AA94&amp;AA95&amp;AA96&amp;AA97&amp;AA98&amp;AA99&amp;AA100&amp;AA101&amp;AA102&amp;AA103&amp;AA104&amp;AA105&amp;AA106&amp;AA107&amp;AA108)</f>
        <v>0</v>
      </c>
      <c r="AB93" s="59">
        <f>SUM(Y93:AA93)</f>
        <v>52</v>
      </c>
    </row>
    <row r="94" spans="1:34">
      <c r="A94" s="28" t="str">
        <f>C91&amp;"x"&amp;B94</f>
        <v>S5x1</v>
      </c>
      <c r="B94" s="47">
        <v>1</v>
      </c>
      <c r="C94" s="64" t="str">
        <f t="shared" ref="C94:C108" si="69">IF(LEFT($A94,1)="x","",IFERROR(VLOOKUP($A94,LedenV,6,0),""))</f>
        <v>V</v>
      </c>
      <c r="D94" s="64" t="str">
        <f t="shared" ref="D94:D108" si="70">IF(LEFT($A94,1)="x","",IFERROR(VLOOKUP($A94,LedenV,7,0),""))</f>
        <v>NJQ72J4</v>
      </c>
      <c r="E94" s="65" t="str">
        <f t="shared" ref="E94:E108" si="71">IF(LEFT($A94,1)="x","",IFERROR(VLOOKUP($A94,LedenV,8,0),""))</f>
        <v>Zwoll, van S.</v>
      </c>
      <c r="F94" s="65" t="str">
        <f t="shared" ref="F94:F108" si="72">IF(LEFT($A94,1)="x","",IFERROR(VLOOKUP($A94,LedenV,9,0),""))</f>
        <v>Simone</v>
      </c>
      <c r="G94" s="66">
        <f t="shared" ref="G94:G108" si="73">IF(LEFT($A94,1)="x","",IFERROR(VLOOKUP($A94,LedenV,10,0),""))</f>
        <v>34635</v>
      </c>
      <c r="H94" s="67">
        <f t="shared" ref="H94:H108" si="74">IF(AND(ISNUMBER(G94),G94&lt;&gt;0),DATEDIF(G94,Peildatum,"Y"),"")</f>
        <v>26</v>
      </c>
      <c r="I94" s="68"/>
      <c r="J94" s="64" t="str">
        <f t="shared" ref="J94:J108" si="75">IF(LEFT($A94,1)="x","",IFERROR(VLOOKUP($A94,LedenV,16,0),""))</f>
        <v>S5</v>
      </c>
      <c r="K94" s="64" t="str">
        <f t="shared" ref="K94:K108" si="76">IF(LEFT($A94,1)="x","",IFERROR(VLOOKUP($A94,LedenV,17,0),""))</f>
        <v>S5</v>
      </c>
      <c r="L94" s="64">
        <f t="shared" ref="L94:L108" si="77">IF(LEFT($A94,1)="x","",IFERROR(VLOOKUP($A94,LedenV,18,0),""))</f>
        <v>0</v>
      </c>
      <c r="M94" s="52"/>
      <c r="N94" s="52"/>
      <c r="P94" s="157"/>
      <c r="Q94" s="157"/>
      <c r="R94" s="157"/>
      <c r="S94" s="161"/>
      <c r="T94" s="202">
        <f t="shared" ref="T94:T108" si="78">IF(LEN(C94&amp;D94&amp;E94&amp;F94)&gt;0,1,0)</f>
        <v>1</v>
      </c>
      <c r="U94" s="159">
        <f t="shared" ref="U94:U108" si="79">MIN(LEN(Y94&amp;Z94&amp;AA94),1)</f>
        <v>1</v>
      </c>
      <c r="V94" s="162">
        <f t="shared" ref="V94:V108" si="80">V93</f>
        <v>999</v>
      </c>
      <c r="W94" s="162">
        <f t="shared" ref="W94:W108" si="81">W93</f>
        <v>999</v>
      </c>
      <c r="X94" s="28">
        <v>5</v>
      </c>
      <c r="Y94" s="64" t="str">
        <f t="shared" ref="Y94:Y108" si="82">IF(LEFT($A94,1)="x","",IFERROR(VLOOKUP($A94,LedenV,34,0),""))</f>
        <v>S5</v>
      </c>
      <c r="Z94" s="64" t="str">
        <f t="shared" ref="Z94:Z108" si="83">IF(LEFT($A94,1)="x","",IFERROR(VLOOKUP($A94,LedenV,35,0),""))</f>
        <v>S5</v>
      </c>
      <c r="AA94" s="64" t="str">
        <f t="shared" ref="AA94:AA108" si="84">IF(LEFT($A94,1)="x","",IFERROR(VLOOKUP($A94,LedenV,36,0),""))</f>
        <v/>
      </c>
      <c r="AB94" s="28">
        <f t="shared" ref="AB94:AB108" si="85">LEN(Y94&amp;Z94&amp;AA94)</f>
        <v>4</v>
      </c>
      <c r="AH94" s="246">
        <f t="shared" ref="AH94:AH108" si="86">lft(G94,Peildatum)</f>
        <v>26.18</v>
      </c>
    </row>
    <row r="95" spans="1:34">
      <c r="A95" s="28" t="str">
        <f>C91&amp;"x"&amp;B95</f>
        <v>S5x2</v>
      </c>
      <c r="B95" s="47">
        <v>2</v>
      </c>
      <c r="C95" s="64" t="str">
        <f t="shared" si="69"/>
        <v>V</v>
      </c>
      <c r="D95" s="64" t="str">
        <f t="shared" si="70"/>
        <v>NJH13R4</v>
      </c>
      <c r="E95" s="65" t="str">
        <f t="shared" si="71"/>
        <v>Lacroes, M.J.</v>
      </c>
      <c r="F95" s="65" t="str">
        <f t="shared" si="72"/>
        <v>Jany</v>
      </c>
      <c r="G95" s="66">
        <f t="shared" si="73"/>
        <v>36013</v>
      </c>
      <c r="H95" s="67">
        <f t="shared" si="74"/>
        <v>22</v>
      </c>
      <c r="I95" s="68"/>
      <c r="J95" s="64" t="str">
        <f t="shared" si="75"/>
        <v>S5</v>
      </c>
      <c r="K95" s="64" t="str">
        <f t="shared" si="76"/>
        <v>S5</v>
      </c>
      <c r="L95" s="64">
        <f t="shared" si="77"/>
        <v>0</v>
      </c>
      <c r="M95" s="52"/>
      <c r="N95" s="52"/>
      <c r="P95" s="157"/>
      <c r="Q95" s="157"/>
      <c r="R95" s="157"/>
      <c r="S95" s="161"/>
      <c r="T95" s="202">
        <f t="shared" si="78"/>
        <v>1</v>
      </c>
      <c r="U95" s="159">
        <f t="shared" si="79"/>
        <v>1</v>
      </c>
      <c r="V95" s="162">
        <f t="shared" si="80"/>
        <v>999</v>
      </c>
      <c r="W95" s="162">
        <f t="shared" si="81"/>
        <v>999</v>
      </c>
      <c r="X95" s="28">
        <v>6</v>
      </c>
      <c r="Y95" s="64" t="str">
        <f t="shared" si="82"/>
        <v>S5</v>
      </c>
      <c r="Z95" s="64" t="str">
        <f t="shared" si="83"/>
        <v>S5</v>
      </c>
      <c r="AA95" s="64" t="str">
        <f t="shared" si="84"/>
        <v/>
      </c>
      <c r="AB95" s="28">
        <f t="shared" si="85"/>
        <v>4</v>
      </c>
      <c r="AH95" s="246">
        <f t="shared" si="86"/>
        <v>22.4</v>
      </c>
    </row>
    <row r="96" spans="1:34">
      <c r="A96" s="28" t="str">
        <f>C91&amp;"x"&amp;B96</f>
        <v>S5x3</v>
      </c>
      <c r="B96" s="47">
        <v>3</v>
      </c>
      <c r="C96" s="64" t="str">
        <f t="shared" si="69"/>
        <v>V</v>
      </c>
      <c r="D96" s="64" t="str">
        <f t="shared" si="70"/>
        <v>NJX40G9</v>
      </c>
      <c r="E96" s="65" t="str">
        <f t="shared" si="71"/>
        <v>Bax, E. S.</v>
      </c>
      <c r="F96" s="65" t="str">
        <f t="shared" si="72"/>
        <v>Erinn</v>
      </c>
      <c r="G96" s="66">
        <f t="shared" si="73"/>
        <v>36032</v>
      </c>
      <c r="H96" s="67">
        <f t="shared" si="74"/>
        <v>22</v>
      </c>
      <c r="I96" s="68"/>
      <c r="J96" s="64" t="str">
        <f t="shared" si="75"/>
        <v>S5</v>
      </c>
      <c r="K96" s="64" t="str">
        <f t="shared" si="76"/>
        <v>S5</v>
      </c>
      <c r="L96" s="64">
        <f t="shared" si="77"/>
        <v>0</v>
      </c>
      <c r="M96" s="52"/>
      <c r="N96" s="52"/>
      <c r="P96" s="157"/>
      <c r="Q96" s="157"/>
      <c r="R96" s="157"/>
      <c r="S96" s="161"/>
      <c r="T96" s="202">
        <f t="shared" si="78"/>
        <v>1</v>
      </c>
      <c r="U96" s="159">
        <f t="shared" si="79"/>
        <v>1</v>
      </c>
      <c r="V96" s="162">
        <f t="shared" si="80"/>
        <v>999</v>
      </c>
      <c r="W96" s="162">
        <f t="shared" si="81"/>
        <v>999</v>
      </c>
      <c r="X96" s="28">
        <v>7</v>
      </c>
      <c r="Y96" s="64" t="str">
        <f t="shared" si="82"/>
        <v>S5</v>
      </c>
      <c r="Z96" s="64" t="str">
        <f t="shared" si="83"/>
        <v>S5</v>
      </c>
      <c r="AA96" s="64" t="str">
        <f t="shared" si="84"/>
        <v/>
      </c>
      <c r="AB96" s="28">
        <f t="shared" si="85"/>
        <v>4</v>
      </c>
      <c r="AH96" s="246">
        <f t="shared" si="86"/>
        <v>22.35</v>
      </c>
    </row>
    <row r="97" spans="1:34">
      <c r="A97" s="28" t="str">
        <f>C91&amp;"x"&amp;B97</f>
        <v>S5x4</v>
      </c>
      <c r="B97" s="47">
        <v>4</v>
      </c>
      <c r="C97" s="64" t="str">
        <f t="shared" si="69"/>
        <v>V</v>
      </c>
      <c r="D97" s="64" t="str">
        <f t="shared" si="70"/>
        <v>NKC46S7</v>
      </c>
      <c r="E97" s="65" t="str">
        <f t="shared" si="71"/>
        <v>Schram, L.J.</v>
      </c>
      <c r="F97" s="65" t="str">
        <f t="shared" si="72"/>
        <v>Lara</v>
      </c>
      <c r="G97" s="66">
        <f t="shared" si="73"/>
        <v>36887</v>
      </c>
      <c r="H97" s="67">
        <f t="shared" si="74"/>
        <v>20</v>
      </c>
      <c r="I97" s="68"/>
      <c r="J97" s="64" t="str">
        <f t="shared" si="75"/>
        <v>S5</v>
      </c>
      <c r="K97" s="64" t="str">
        <f t="shared" si="76"/>
        <v>S5</v>
      </c>
      <c r="L97" s="64">
        <f t="shared" si="77"/>
        <v>0</v>
      </c>
      <c r="M97" s="52"/>
      <c r="N97" s="52"/>
      <c r="P97" s="157"/>
      <c r="Q97" s="157"/>
      <c r="R97" s="157"/>
      <c r="S97" s="161"/>
      <c r="T97" s="202">
        <f t="shared" si="78"/>
        <v>1</v>
      </c>
      <c r="U97" s="159">
        <f t="shared" si="79"/>
        <v>1</v>
      </c>
      <c r="V97" s="162">
        <f t="shared" si="80"/>
        <v>999</v>
      </c>
      <c r="W97" s="162">
        <f t="shared" si="81"/>
        <v>999</v>
      </c>
      <c r="X97" s="28">
        <v>8</v>
      </c>
      <c r="Y97" s="64" t="str">
        <f t="shared" si="82"/>
        <v>S5</v>
      </c>
      <c r="Z97" s="64" t="str">
        <f t="shared" si="83"/>
        <v>S5</v>
      </c>
      <c r="AA97" s="64" t="str">
        <f t="shared" si="84"/>
        <v/>
      </c>
      <c r="AB97" s="28">
        <f t="shared" si="85"/>
        <v>4</v>
      </c>
      <c r="AH97" s="246">
        <f t="shared" si="86"/>
        <v>20.010000000000002</v>
      </c>
    </row>
    <row r="98" spans="1:34">
      <c r="A98" s="28" t="str">
        <f>C91&amp;"x"&amp;B98</f>
        <v>S5x5</v>
      </c>
      <c r="B98" s="47">
        <v>5</v>
      </c>
      <c r="C98" s="64" t="str">
        <f t="shared" si="69"/>
        <v>V</v>
      </c>
      <c r="D98" s="64" t="str">
        <f t="shared" si="70"/>
        <v>NKG59H8</v>
      </c>
      <c r="E98" s="65" t="str">
        <f t="shared" si="71"/>
        <v>Dommisse, K.</v>
      </c>
      <c r="F98" s="65" t="str">
        <f t="shared" si="72"/>
        <v>Kim</v>
      </c>
      <c r="G98" s="66">
        <f t="shared" si="73"/>
        <v>36993</v>
      </c>
      <c r="H98" s="67">
        <f t="shared" si="74"/>
        <v>19</v>
      </c>
      <c r="I98" s="68"/>
      <c r="J98" s="64" t="str">
        <f t="shared" si="75"/>
        <v>S5</v>
      </c>
      <c r="K98" s="64" t="str">
        <f t="shared" si="76"/>
        <v>S5</v>
      </c>
      <c r="L98" s="64">
        <f t="shared" si="77"/>
        <v>0</v>
      </c>
      <c r="M98" s="52"/>
      <c r="N98" s="52"/>
      <c r="P98" s="157"/>
      <c r="Q98" s="157"/>
      <c r="R98" s="157"/>
      <c r="S98" s="161"/>
      <c r="T98" s="202">
        <f t="shared" si="78"/>
        <v>1</v>
      </c>
      <c r="U98" s="159">
        <f t="shared" si="79"/>
        <v>1</v>
      </c>
      <c r="V98" s="162">
        <f t="shared" si="80"/>
        <v>999</v>
      </c>
      <c r="W98" s="162">
        <f t="shared" si="81"/>
        <v>999</v>
      </c>
      <c r="X98" s="28">
        <v>9</v>
      </c>
      <c r="Y98" s="64" t="str">
        <f t="shared" si="82"/>
        <v>S5</v>
      </c>
      <c r="Z98" s="64" t="str">
        <f t="shared" si="83"/>
        <v>S5</v>
      </c>
      <c r="AA98" s="64" t="str">
        <f t="shared" si="84"/>
        <v/>
      </c>
      <c r="AB98" s="28">
        <f t="shared" si="85"/>
        <v>4</v>
      </c>
      <c r="AH98" s="246">
        <f t="shared" si="86"/>
        <v>19.72</v>
      </c>
    </row>
    <row r="99" spans="1:34">
      <c r="A99" s="28" t="str">
        <f>C91&amp;"x"&amp;B99</f>
        <v>S5x6</v>
      </c>
      <c r="B99" s="47">
        <v>6</v>
      </c>
      <c r="C99" s="64" t="str">
        <f t="shared" si="69"/>
        <v>V</v>
      </c>
      <c r="D99" s="64" t="str">
        <f t="shared" si="70"/>
        <v>NKK88P0</v>
      </c>
      <c r="E99" s="65" t="str">
        <f t="shared" si="71"/>
        <v>Slotboom, A.</v>
      </c>
      <c r="F99" s="65" t="str">
        <f t="shared" si="72"/>
        <v>Amber</v>
      </c>
      <c r="G99" s="66">
        <f t="shared" si="73"/>
        <v>37224</v>
      </c>
      <c r="H99" s="67">
        <f t="shared" si="74"/>
        <v>19</v>
      </c>
      <c r="I99" s="68"/>
      <c r="J99" s="64" t="str">
        <f t="shared" si="75"/>
        <v>S6</v>
      </c>
      <c r="K99" s="64" t="str">
        <f t="shared" si="76"/>
        <v>S6</v>
      </c>
      <c r="L99" s="64">
        <f t="shared" si="77"/>
        <v>0</v>
      </c>
      <c r="M99" s="52"/>
      <c r="N99" s="52"/>
      <c r="P99" s="157"/>
      <c r="Q99" s="157"/>
      <c r="R99" s="157"/>
      <c r="S99" s="161"/>
      <c r="T99" s="202">
        <f t="shared" si="78"/>
        <v>1</v>
      </c>
      <c r="U99" s="159">
        <f t="shared" si="79"/>
        <v>1</v>
      </c>
      <c r="V99" s="162">
        <f t="shared" si="80"/>
        <v>999</v>
      </c>
      <c r="W99" s="162">
        <f t="shared" si="81"/>
        <v>999</v>
      </c>
      <c r="X99" s="28">
        <v>10</v>
      </c>
      <c r="Y99" s="64" t="str">
        <f t="shared" si="82"/>
        <v>S6</v>
      </c>
      <c r="Z99" s="64" t="str">
        <f t="shared" si="83"/>
        <v>S6</v>
      </c>
      <c r="AA99" s="64" t="str">
        <f t="shared" si="84"/>
        <v/>
      </c>
      <c r="AB99" s="28">
        <f t="shared" si="85"/>
        <v>4</v>
      </c>
      <c r="AH99" s="246">
        <f t="shared" si="86"/>
        <v>19.09</v>
      </c>
    </row>
    <row r="100" spans="1:34">
      <c r="A100" s="28" t="str">
        <f>C91&amp;"x"&amp;B100</f>
        <v>S5x7</v>
      </c>
      <c r="B100" s="47">
        <v>7</v>
      </c>
      <c r="C100" s="64" t="str">
        <f t="shared" si="69"/>
        <v>M</v>
      </c>
      <c r="D100" s="64" t="str">
        <f t="shared" si="70"/>
        <v>NKH35N9</v>
      </c>
      <c r="E100" s="65" t="str">
        <f t="shared" si="71"/>
        <v>Jong, de I.J.</v>
      </c>
      <c r="F100" s="65" t="str">
        <f t="shared" si="72"/>
        <v>Jouke</v>
      </c>
      <c r="G100" s="66">
        <f t="shared" si="73"/>
        <v>35797</v>
      </c>
      <c r="H100" s="67">
        <f t="shared" si="74"/>
        <v>22</v>
      </c>
      <c r="I100" s="68"/>
      <c r="J100" s="64" t="str">
        <f t="shared" si="75"/>
        <v>S5</v>
      </c>
      <c r="K100" s="64" t="str">
        <f t="shared" si="76"/>
        <v>S5</v>
      </c>
      <c r="L100" s="64">
        <f t="shared" si="77"/>
        <v>0</v>
      </c>
      <c r="M100" s="52"/>
      <c r="N100" s="52"/>
      <c r="P100" s="157"/>
      <c r="Q100" s="157"/>
      <c r="R100" s="157"/>
      <c r="S100" s="161"/>
      <c r="T100" s="202">
        <f t="shared" si="78"/>
        <v>1</v>
      </c>
      <c r="U100" s="159">
        <f t="shared" si="79"/>
        <v>1</v>
      </c>
      <c r="V100" s="162">
        <f t="shared" si="80"/>
        <v>999</v>
      </c>
      <c r="W100" s="162">
        <f t="shared" si="81"/>
        <v>999</v>
      </c>
      <c r="X100" s="28">
        <v>11</v>
      </c>
      <c r="Y100" s="64" t="str">
        <f t="shared" si="82"/>
        <v>S5</v>
      </c>
      <c r="Z100" s="64" t="str">
        <f t="shared" si="83"/>
        <v>S5</v>
      </c>
      <c r="AA100" s="64" t="str">
        <f t="shared" si="84"/>
        <v/>
      </c>
      <c r="AB100" s="28">
        <f t="shared" si="85"/>
        <v>4</v>
      </c>
      <c r="AH100" s="246">
        <f t="shared" si="86"/>
        <v>22.99</v>
      </c>
    </row>
    <row r="101" spans="1:34">
      <c r="A101" s="28" t="str">
        <f>C91&amp;"x"&amp;B101</f>
        <v>S5x8</v>
      </c>
      <c r="B101" s="47">
        <v>8</v>
      </c>
      <c r="C101" s="64" t="str">
        <f t="shared" si="69"/>
        <v>M</v>
      </c>
      <c r="D101" s="64" t="str">
        <f t="shared" si="70"/>
        <v>NJH76N5</v>
      </c>
      <c r="E101" s="65" t="str">
        <f t="shared" si="71"/>
        <v>Klink, O.C.</v>
      </c>
      <c r="F101" s="65" t="str">
        <f t="shared" si="72"/>
        <v>Olivier</v>
      </c>
      <c r="G101" s="66">
        <f t="shared" si="73"/>
        <v>36143</v>
      </c>
      <c r="H101" s="67">
        <f t="shared" si="74"/>
        <v>22</v>
      </c>
      <c r="I101" s="68"/>
      <c r="J101" s="64" t="str">
        <f t="shared" si="75"/>
        <v>S5</v>
      </c>
      <c r="K101" s="64" t="str">
        <f t="shared" si="76"/>
        <v>S5</v>
      </c>
      <c r="L101" s="64">
        <f t="shared" si="77"/>
        <v>0</v>
      </c>
      <c r="M101" s="52"/>
      <c r="N101" s="52"/>
      <c r="P101" s="157"/>
      <c r="Q101" s="157"/>
      <c r="R101" s="157"/>
      <c r="S101" s="161"/>
      <c r="T101" s="202">
        <f t="shared" si="78"/>
        <v>1</v>
      </c>
      <c r="U101" s="159">
        <f t="shared" si="79"/>
        <v>1</v>
      </c>
      <c r="V101" s="162">
        <f t="shared" si="80"/>
        <v>999</v>
      </c>
      <c r="W101" s="162">
        <f t="shared" si="81"/>
        <v>999</v>
      </c>
      <c r="X101" s="28">
        <v>12</v>
      </c>
      <c r="Y101" s="64" t="str">
        <f t="shared" si="82"/>
        <v>S5</v>
      </c>
      <c r="Z101" s="64" t="str">
        <f t="shared" si="83"/>
        <v>S5</v>
      </c>
      <c r="AA101" s="64" t="str">
        <f t="shared" si="84"/>
        <v/>
      </c>
      <c r="AB101" s="28">
        <f t="shared" si="85"/>
        <v>4</v>
      </c>
      <c r="AH101" s="246">
        <f t="shared" si="86"/>
        <v>22.05</v>
      </c>
    </row>
    <row r="102" spans="1:34">
      <c r="A102" s="28" t="str">
        <f>C91&amp;"x"&amp;B102</f>
        <v>S5x9</v>
      </c>
      <c r="B102" s="47">
        <v>9</v>
      </c>
      <c r="C102" s="64" t="str">
        <f t="shared" si="69"/>
        <v>M</v>
      </c>
      <c r="D102" s="64" t="str">
        <f t="shared" si="70"/>
        <v>NJZ00Y7</v>
      </c>
      <c r="E102" s="65" t="str">
        <f t="shared" si="71"/>
        <v>Jager, de S.</v>
      </c>
      <c r="F102" s="65" t="str">
        <f t="shared" si="72"/>
        <v>Sam</v>
      </c>
      <c r="G102" s="66">
        <f t="shared" si="73"/>
        <v>36588</v>
      </c>
      <c r="H102" s="67">
        <f t="shared" si="74"/>
        <v>20</v>
      </c>
      <c r="I102" s="68"/>
      <c r="J102" s="64" t="str">
        <f t="shared" si="75"/>
        <v>S5</v>
      </c>
      <c r="K102" s="64" t="str">
        <f t="shared" si="76"/>
        <v>S5</v>
      </c>
      <c r="L102" s="64">
        <f t="shared" si="77"/>
        <v>0</v>
      </c>
      <c r="M102" s="52"/>
      <c r="N102" s="52"/>
      <c r="P102" s="157"/>
      <c r="Q102" s="157"/>
      <c r="R102" s="157"/>
      <c r="S102" s="161"/>
      <c r="T102" s="202">
        <f t="shared" si="78"/>
        <v>1</v>
      </c>
      <c r="U102" s="159">
        <f t="shared" si="79"/>
        <v>1</v>
      </c>
      <c r="V102" s="162">
        <f t="shared" si="80"/>
        <v>999</v>
      </c>
      <c r="W102" s="162">
        <f t="shared" si="81"/>
        <v>999</v>
      </c>
      <c r="X102" s="28">
        <v>13</v>
      </c>
      <c r="Y102" s="64" t="str">
        <f t="shared" si="82"/>
        <v>S5</v>
      </c>
      <c r="Z102" s="64" t="str">
        <f t="shared" si="83"/>
        <v>S5</v>
      </c>
      <c r="AA102" s="64" t="str">
        <f t="shared" si="84"/>
        <v/>
      </c>
      <c r="AB102" s="28">
        <f t="shared" si="85"/>
        <v>4</v>
      </c>
      <c r="AH102" s="246">
        <f t="shared" si="86"/>
        <v>20.83</v>
      </c>
    </row>
    <row r="103" spans="1:34">
      <c r="A103" s="28" t="str">
        <f>C91&amp;"x"&amp;B103</f>
        <v>S5x10</v>
      </c>
      <c r="B103" s="47">
        <v>10</v>
      </c>
      <c r="C103" s="64" t="str">
        <f t="shared" si="69"/>
        <v>M</v>
      </c>
      <c r="D103" s="64" t="str">
        <f t="shared" si="70"/>
        <v>NKC46P6</v>
      </c>
      <c r="E103" s="65" t="str">
        <f t="shared" si="71"/>
        <v>Wall, van der J.</v>
      </c>
      <c r="F103" s="65" t="str">
        <f t="shared" si="72"/>
        <v>Jeffrey</v>
      </c>
      <c r="G103" s="66">
        <f t="shared" si="73"/>
        <v>36664</v>
      </c>
      <c r="H103" s="67">
        <f t="shared" si="74"/>
        <v>20</v>
      </c>
      <c r="I103" s="68"/>
      <c r="J103" s="64" t="str">
        <f t="shared" si="75"/>
        <v>S5</v>
      </c>
      <c r="K103" s="64" t="str">
        <f t="shared" si="76"/>
        <v>S5</v>
      </c>
      <c r="L103" s="64">
        <f t="shared" si="77"/>
        <v>0</v>
      </c>
      <c r="M103" s="52"/>
      <c r="N103" s="52"/>
      <c r="P103" s="157"/>
      <c r="Q103" s="157"/>
      <c r="R103" s="157"/>
      <c r="S103" s="161"/>
      <c r="T103" s="202">
        <f t="shared" si="78"/>
        <v>1</v>
      </c>
      <c r="U103" s="159">
        <f t="shared" si="79"/>
        <v>1</v>
      </c>
      <c r="V103" s="162">
        <f t="shared" si="80"/>
        <v>999</v>
      </c>
      <c r="W103" s="162">
        <f t="shared" si="81"/>
        <v>999</v>
      </c>
      <c r="X103" s="28">
        <v>14</v>
      </c>
      <c r="Y103" s="64" t="str">
        <f t="shared" si="82"/>
        <v>S5</v>
      </c>
      <c r="Z103" s="64" t="str">
        <f t="shared" si="83"/>
        <v>S5</v>
      </c>
      <c r="AA103" s="64" t="str">
        <f t="shared" si="84"/>
        <v/>
      </c>
      <c r="AB103" s="28">
        <f t="shared" si="85"/>
        <v>4</v>
      </c>
      <c r="AH103" s="246">
        <f t="shared" si="86"/>
        <v>20.62</v>
      </c>
    </row>
    <row r="104" spans="1:34">
      <c r="A104" s="28" t="str">
        <f>C91&amp;"x"&amp;B104</f>
        <v>S5x11</v>
      </c>
      <c r="B104" s="47">
        <v>11</v>
      </c>
      <c r="C104" s="64" t="str">
        <f t="shared" si="69"/>
        <v>M</v>
      </c>
      <c r="D104" s="64" t="str">
        <f t="shared" si="70"/>
        <v>NLB70W8</v>
      </c>
      <c r="E104" s="65" t="str">
        <f t="shared" si="71"/>
        <v>Friebel, L.</v>
      </c>
      <c r="F104" s="65" t="str">
        <f t="shared" si="72"/>
        <v>Luuk</v>
      </c>
      <c r="G104" s="66">
        <f t="shared" si="73"/>
        <v>36683</v>
      </c>
      <c r="H104" s="67">
        <f t="shared" si="74"/>
        <v>20</v>
      </c>
      <c r="I104" s="68"/>
      <c r="J104" s="64" t="str">
        <f t="shared" si="75"/>
        <v>S6</v>
      </c>
      <c r="K104" s="64" t="str">
        <f t="shared" si="76"/>
        <v>S6</v>
      </c>
      <c r="L104" s="64">
        <f t="shared" si="77"/>
        <v>0</v>
      </c>
      <c r="M104" s="52"/>
      <c r="N104" s="52"/>
      <c r="P104" s="157"/>
      <c r="Q104" s="157"/>
      <c r="R104" s="157"/>
      <c r="T104" s="202">
        <f t="shared" si="78"/>
        <v>1</v>
      </c>
      <c r="U104" s="159">
        <f t="shared" si="79"/>
        <v>1</v>
      </c>
      <c r="V104" s="162">
        <f t="shared" si="80"/>
        <v>999</v>
      </c>
      <c r="W104" s="162">
        <f t="shared" si="81"/>
        <v>999</v>
      </c>
      <c r="X104" s="28">
        <v>15</v>
      </c>
      <c r="Y104" s="64" t="str">
        <f t="shared" si="82"/>
        <v>S6</v>
      </c>
      <c r="Z104" s="64" t="str">
        <f t="shared" si="83"/>
        <v>S6</v>
      </c>
      <c r="AA104" s="64" t="str">
        <f t="shared" si="84"/>
        <v/>
      </c>
      <c r="AB104" s="28">
        <f t="shared" si="85"/>
        <v>4</v>
      </c>
      <c r="AH104" s="246">
        <f t="shared" si="86"/>
        <v>20.57</v>
      </c>
    </row>
    <row r="105" spans="1:34">
      <c r="A105" s="28" t="str">
        <f>C91&amp;"x"&amp;B105</f>
        <v>S5x12</v>
      </c>
      <c r="B105" s="47">
        <v>12</v>
      </c>
      <c r="C105" s="64" t="str">
        <f t="shared" si="69"/>
        <v>M</v>
      </c>
      <c r="D105" s="64" t="str">
        <f t="shared" si="70"/>
        <v>NJY83B4</v>
      </c>
      <c r="E105" s="65" t="str">
        <f t="shared" si="71"/>
        <v>Dubbeld, R.</v>
      </c>
      <c r="F105" s="65" t="str">
        <f t="shared" si="72"/>
        <v>Ruben</v>
      </c>
      <c r="G105" s="66">
        <f t="shared" si="73"/>
        <v>36865</v>
      </c>
      <c r="H105" s="67">
        <f t="shared" si="74"/>
        <v>20</v>
      </c>
      <c r="I105" s="68"/>
      <c r="J105" s="64" t="str">
        <f t="shared" si="75"/>
        <v>S5</v>
      </c>
      <c r="K105" s="64" t="str">
        <f t="shared" si="76"/>
        <v>S5</v>
      </c>
      <c r="L105" s="64">
        <f t="shared" si="77"/>
        <v>0</v>
      </c>
      <c r="M105" s="52"/>
      <c r="N105" s="52"/>
      <c r="P105" s="157"/>
      <c r="Q105" s="157"/>
      <c r="R105" s="157"/>
      <c r="T105" s="202">
        <f t="shared" si="78"/>
        <v>1</v>
      </c>
      <c r="U105" s="159">
        <f t="shared" si="79"/>
        <v>1</v>
      </c>
      <c r="V105" s="162">
        <f t="shared" si="80"/>
        <v>999</v>
      </c>
      <c r="W105" s="162">
        <f t="shared" si="81"/>
        <v>999</v>
      </c>
      <c r="X105" s="28">
        <v>16</v>
      </c>
      <c r="Y105" s="64" t="str">
        <f t="shared" si="82"/>
        <v>S5</v>
      </c>
      <c r="Z105" s="64" t="str">
        <f t="shared" si="83"/>
        <v>S5</v>
      </c>
      <c r="AA105" s="64" t="str">
        <f t="shared" si="84"/>
        <v/>
      </c>
      <c r="AB105" s="28">
        <f t="shared" si="85"/>
        <v>4</v>
      </c>
      <c r="AH105" s="246">
        <f t="shared" si="86"/>
        <v>20.07</v>
      </c>
    </row>
    <row r="106" spans="1:34">
      <c r="A106" s="28" t="str">
        <f>C91&amp;"x"&amp;B106</f>
        <v>S5x13</v>
      </c>
      <c r="B106" s="47">
        <v>13</v>
      </c>
      <c r="C106" s="64" t="str">
        <f t="shared" si="69"/>
        <v>M</v>
      </c>
      <c r="D106" s="64" t="str">
        <f t="shared" si="70"/>
        <v>NKG59J2</v>
      </c>
      <c r="E106" s="65" t="str">
        <f t="shared" si="71"/>
        <v>Groeneweg, T.D.</v>
      </c>
      <c r="F106" s="65" t="str">
        <f t="shared" si="72"/>
        <v>Tim</v>
      </c>
      <c r="G106" s="66">
        <f t="shared" si="73"/>
        <v>37246</v>
      </c>
      <c r="H106" s="67">
        <f t="shared" si="74"/>
        <v>19</v>
      </c>
      <c r="I106" s="68"/>
      <c r="J106" s="64" t="str">
        <f t="shared" si="75"/>
        <v>A1</v>
      </c>
      <c r="K106" s="64" t="str">
        <f t="shared" si="76"/>
        <v>A1</v>
      </c>
      <c r="L106" s="64">
        <f t="shared" si="77"/>
        <v>0</v>
      </c>
      <c r="M106" s="52"/>
      <c r="N106" s="52"/>
      <c r="P106" s="157"/>
      <c r="Q106" s="157"/>
      <c r="R106" s="157"/>
      <c r="T106" s="202">
        <f t="shared" si="78"/>
        <v>1</v>
      </c>
      <c r="U106" s="159">
        <f t="shared" si="79"/>
        <v>1</v>
      </c>
      <c r="V106" s="162">
        <f t="shared" si="80"/>
        <v>999</v>
      </c>
      <c r="W106" s="162">
        <f t="shared" si="81"/>
        <v>999</v>
      </c>
      <c r="X106" s="28">
        <v>17</v>
      </c>
      <c r="Y106" s="64" t="str">
        <f t="shared" si="82"/>
        <v>A1</v>
      </c>
      <c r="Z106" s="64" t="str">
        <f t="shared" si="83"/>
        <v>A1</v>
      </c>
      <c r="AA106" s="64" t="str">
        <f t="shared" si="84"/>
        <v/>
      </c>
      <c r="AB106" s="28">
        <f t="shared" si="85"/>
        <v>4</v>
      </c>
      <c r="AH106" s="246">
        <f t="shared" si="86"/>
        <v>19.03</v>
      </c>
    </row>
    <row r="107" spans="1:34">
      <c r="A107" s="28" t="str">
        <f>C91&amp;"x"&amp;B107</f>
        <v>S5x14</v>
      </c>
      <c r="B107" s="47">
        <v>14</v>
      </c>
      <c r="C107" s="64" t="str">
        <f t="shared" si="69"/>
        <v/>
      </c>
      <c r="D107" s="64" t="str">
        <f t="shared" si="70"/>
        <v/>
      </c>
      <c r="E107" s="65" t="str">
        <f t="shared" si="71"/>
        <v/>
      </c>
      <c r="F107" s="65" t="str">
        <f t="shared" si="72"/>
        <v/>
      </c>
      <c r="G107" s="66" t="str">
        <f t="shared" si="73"/>
        <v/>
      </c>
      <c r="H107" s="67" t="str">
        <f t="shared" si="74"/>
        <v/>
      </c>
      <c r="I107" s="68"/>
      <c r="J107" s="64" t="str">
        <f t="shared" si="75"/>
        <v/>
      </c>
      <c r="K107" s="64" t="str">
        <f t="shared" si="76"/>
        <v/>
      </c>
      <c r="L107" s="64" t="str">
        <f t="shared" si="77"/>
        <v/>
      </c>
      <c r="M107" s="52"/>
      <c r="N107" s="52"/>
      <c r="P107" s="157"/>
      <c r="Q107" s="157"/>
      <c r="R107" s="157"/>
      <c r="T107" s="202">
        <f t="shared" si="78"/>
        <v>0</v>
      </c>
      <c r="U107" s="159">
        <f t="shared" si="79"/>
        <v>0</v>
      </c>
      <c r="V107" s="162">
        <f t="shared" si="80"/>
        <v>999</v>
      </c>
      <c r="W107" s="162">
        <f t="shared" si="81"/>
        <v>999</v>
      </c>
      <c r="X107" s="28">
        <v>18</v>
      </c>
      <c r="Y107" s="64" t="str">
        <f t="shared" si="82"/>
        <v/>
      </c>
      <c r="Z107" s="64" t="str">
        <f t="shared" si="83"/>
        <v/>
      </c>
      <c r="AA107" s="64" t="str">
        <f t="shared" si="84"/>
        <v/>
      </c>
      <c r="AB107" s="28">
        <f t="shared" si="85"/>
        <v>0</v>
      </c>
      <c r="AH107" s="246" t="str">
        <f t="shared" si="86"/>
        <v/>
      </c>
    </row>
    <row r="108" spans="1:34">
      <c r="A108" s="28" t="str">
        <f>C91&amp;"x"&amp;B108</f>
        <v>S5x15</v>
      </c>
      <c r="B108" s="47">
        <v>15</v>
      </c>
      <c r="C108" s="64" t="str">
        <f t="shared" si="69"/>
        <v/>
      </c>
      <c r="D108" s="64" t="str">
        <f t="shared" si="70"/>
        <v/>
      </c>
      <c r="E108" s="65" t="str">
        <f t="shared" si="71"/>
        <v/>
      </c>
      <c r="F108" s="65" t="str">
        <f t="shared" si="72"/>
        <v/>
      </c>
      <c r="G108" s="66" t="str">
        <f t="shared" si="73"/>
        <v/>
      </c>
      <c r="H108" s="67" t="str">
        <f t="shared" si="74"/>
        <v/>
      </c>
      <c r="I108" s="68"/>
      <c r="J108" s="64" t="str">
        <f t="shared" si="75"/>
        <v/>
      </c>
      <c r="K108" s="64" t="str">
        <f t="shared" si="76"/>
        <v/>
      </c>
      <c r="L108" s="64" t="str">
        <f t="shared" si="77"/>
        <v/>
      </c>
      <c r="M108" s="52"/>
      <c r="N108" s="52"/>
      <c r="P108" s="157"/>
      <c r="Q108" s="157"/>
      <c r="R108" s="157"/>
      <c r="T108" s="202">
        <f t="shared" si="78"/>
        <v>0</v>
      </c>
      <c r="U108" s="159">
        <f t="shared" si="79"/>
        <v>0</v>
      </c>
      <c r="V108" s="162">
        <f t="shared" si="80"/>
        <v>999</v>
      </c>
      <c r="W108" s="162">
        <f t="shared" si="81"/>
        <v>999</v>
      </c>
      <c r="X108" s="28">
        <v>19</v>
      </c>
      <c r="Y108" s="64" t="str">
        <f t="shared" si="82"/>
        <v/>
      </c>
      <c r="Z108" s="64" t="str">
        <f t="shared" si="83"/>
        <v/>
      </c>
      <c r="AA108" s="64" t="str">
        <f t="shared" si="84"/>
        <v/>
      </c>
      <c r="AB108" s="28">
        <f t="shared" si="85"/>
        <v>0</v>
      </c>
      <c r="AH108" s="246" t="str">
        <f t="shared" si="86"/>
        <v/>
      </c>
    </row>
    <row r="109" spans="1:34" ht="12.95" thickBot="1">
      <c r="B109" s="69"/>
      <c r="C109" s="70"/>
      <c r="D109" s="69"/>
      <c r="E109" s="69"/>
      <c r="F109" s="69"/>
      <c r="G109" s="71"/>
      <c r="H109" s="71"/>
      <c r="I109" s="71"/>
      <c r="J109" s="70"/>
      <c r="K109" s="70"/>
      <c r="L109" s="70"/>
      <c r="M109" s="52"/>
      <c r="N109" s="52"/>
      <c r="X109" s="28">
        <v>20</v>
      </c>
    </row>
    <row r="110" spans="1:34" ht="12.95" thickTop="1">
      <c r="B110" s="47"/>
      <c r="C110" s="323" t="s">
        <v>1140</v>
      </c>
      <c r="D110" s="323"/>
      <c r="E110" s="76" t="s">
        <v>1141</v>
      </c>
      <c r="F110" s="76" t="s">
        <v>1142</v>
      </c>
      <c r="G110" s="48" t="s">
        <v>1143</v>
      </c>
      <c r="H110" s="49"/>
      <c r="I110" s="50"/>
      <c r="J110" s="51" t="s">
        <v>1144</v>
      </c>
      <c r="K110" s="51" t="s">
        <v>1145</v>
      </c>
      <c r="L110" s="51" t="s">
        <v>1146</v>
      </c>
      <c r="M110" s="52"/>
      <c r="N110" s="52"/>
      <c r="P110" s="53">
        <f>COUNT(P114:P128)</f>
        <v>0</v>
      </c>
      <c r="Q110" s="53">
        <f>COUNT(Q114:Q128)</f>
        <v>0</v>
      </c>
      <c r="R110" s="53">
        <f>COUNT(R114:R128)</f>
        <v>0</v>
      </c>
      <c r="T110" s="124">
        <f>T111-SUM(U114:U128)</f>
        <v>0</v>
      </c>
      <c r="X110" s="28">
        <v>1</v>
      </c>
    </row>
    <row r="111" spans="1:34" ht="12.95">
      <c r="A111" s="33">
        <v>9</v>
      </c>
      <c r="B111" s="54"/>
      <c r="C111" s="322" t="str">
        <f>Leden!AQ11</f>
        <v>S6</v>
      </c>
      <c r="D111" s="322"/>
      <c r="E111" s="286" t="str">
        <f>IF($C111="","",LEFT(IFERROR(VLOOKUP($C111,TeamsV,2,0),"")&amp;"??",2))</f>
        <v>BK</v>
      </c>
      <c r="F111" s="286" t="str">
        <f>IF($C111="","",IFERROR(VLOOKUP($C111,TeamsV,3,0),"??"))</f>
        <v>Za</v>
      </c>
      <c r="G111" s="286" t="str">
        <f>IF($C111="","",LEFT(IFERROR(VLOOKUP($C111,TeamsV,4,0),"")&amp;"?",1))</f>
        <v>8</v>
      </c>
      <c r="H111" s="55"/>
      <c r="I111" s="56"/>
      <c r="J111" s="286">
        <f>COUNTIF(C114:C128,"V")</f>
        <v>6</v>
      </c>
      <c r="K111" s="286">
        <f>COUNTIF(C114:C128,"M")</f>
        <v>5</v>
      </c>
      <c r="L111" s="57">
        <f>IFERROR(AVERAGE(H114:H128),"")</f>
        <v>19.272727272727273</v>
      </c>
      <c r="M111" s="58"/>
      <c r="N111" s="58"/>
      <c r="O111" s="33" t="s">
        <v>2</v>
      </c>
      <c r="P111" s="253"/>
      <c r="Q111" s="253"/>
      <c r="R111" s="253"/>
      <c r="S111" s="254"/>
      <c r="T111" s="124">
        <f>SUM(T114:T128)</f>
        <v>11</v>
      </c>
      <c r="U111" s="158" t="str">
        <f>MID($C111,1,1)</f>
        <v>S</v>
      </c>
      <c r="V111" s="158" t="str">
        <f>MID($C111,1,1)</f>
        <v>S</v>
      </c>
      <c r="W111" s="158" t="str">
        <f>MID($C111,1,1)</f>
        <v>S</v>
      </c>
      <c r="X111" s="28">
        <v>2</v>
      </c>
      <c r="Y111" s="33"/>
      <c r="Z111" s="33"/>
      <c r="AA111" s="33"/>
      <c r="AB111" s="33"/>
      <c r="AD111" s="19" t="str">
        <f>IF($C111="","",IFERROR(VLOOKUP($C111,TeamsV,6,0),""))</f>
        <v>A</v>
      </c>
      <c r="AE111" s="19" t="str">
        <f>TRIM(IF($AD111="","",IFERROR(VLOOKUP($AD111,Teams!$B$4:$G$8,2,0),"")))</f>
        <v>3312 AD</v>
      </c>
      <c r="AF111" s="19" t="str">
        <f>TRIM(IF($AD111="","",IFERROR(VLOOKUP($AD111,Teams!$B$4:$G$8,4,0),"")))</f>
        <v>Dordrecht</v>
      </c>
      <c r="AH111" s="247">
        <f>IFERROR(AVERAGE(AH114:AH128),"")</f>
        <v>19.83727272727273</v>
      </c>
    </row>
    <row r="112" spans="1:34">
      <c r="B112" s="47"/>
      <c r="C112" s="76"/>
      <c r="D112" s="47"/>
      <c r="E112" s="47"/>
      <c r="F112" s="47"/>
      <c r="G112" s="50"/>
      <c r="H112" s="50"/>
      <c r="I112" s="50"/>
      <c r="J112" s="76"/>
      <c r="K112" s="76"/>
      <c r="L112" s="76"/>
      <c r="M112" s="52"/>
      <c r="N112" s="52"/>
      <c r="U112" s="159"/>
      <c r="V112" s="159"/>
      <c r="W112" s="159"/>
      <c r="X112" s="28">
        <v>3</v>
      </c>
    </row>
    <row r="113" spans="1:34">
      <c r="A113" s="59"/>
      <c r="B113" s="60"/>
      <c r="C113" s="61" t="s">
        <v>1147</v>
      </c>
      <c r="D113" s="61" t="s">
        <v>1148</v>
      </c>
      <c r="E113" s="62" t="s">
        <v>1149</v>
      </c>
      <c r="F113" s="62" t="s">
        <v>1150</v>
      </c>
      <c r="G113" s="61" t="s">
        <v>1151</v>
      </c>
      <c r="H113" s="61" t="s">
        <v>1152</v>
      </c>
      <c r="I113" s="61" t="s">
        <v>54</v>
      </c>
      <c r="J113" s="61" t="s">
        <v>1153</v>
      </c>
      <c r="K113" s="61" t="s">
        <v>1154</v>
      </c>
      <c r="L113" s="61" t="s">
        <v>1155</v>
      </c>
      <c r="M113" s="63"/>
      <c r="N113" s="63"/>
      <c r="O113" s="59"/>
      <c r="P113" s="160" t="s">
        <v>76</v>
      </c>
      <c r="Q113" s="160" t="s">
        <v>77</v>
      </c>
      <c r="R113" s="160" t="s">
        <v>78</v>
      </c>
      <c r="U113" s="158">
        <f>IF(W111="","",VLOOKUP(W111,Leeftijdscat,2,FALSE))</f>
        <v>5</v>
      </c>
      <c r="V113" s="158">
        <f>IF(W111="","",VLOOKUP(W111,Leeftijdscat,3,FALSE))</f>
        <v>999</v>
      </c>
      <c r="W113" s="158">
        <f>IF(W111="","",VLOOKUP(W111,Leeftijdscat,4,FALSE))</f>
        <v>999</v>
      </c>
      <c r="X113" s="28">
        <v>4</v>
      </c>
      <c r="Y113" s="59">
        <f>LEN(Y114&amp;Y115&amp;Y116&amp;Y117&amp;Y118&amp;Y119&amp;Y120&amp;Y121&amp;Y122&amp;Y123&amp;Y124&amp;Y125&amp;Y126&amp;Y127&amp;Y128)</f>
        <v>22</v>
      </c>
      <c r="Z113" s="59">
        <f>LEN(Z114&amp;Z115&amp;Z116&amp;Z117&amp;Z118&amp;Z119&amp;Z120&amp;Z121&amp;Z122&amp;Z123&amp;Z124&amp;Z125&amp;Z126&amp;Z127&amp;Z128)</f>
        <v>22</v>
      </c>
      <c r="AA113" s="59">
        <f>LEN(AA114&amp;AA115&amp;AA116&amp;AA117&amp;AA118&amp;AA119&amp;AA120&amp;AA121&amp;AA122&amp;AA123&amp;AA124&amp;AA125&amp;AA126&amp;AA127&amp;AA128)</f>
        <v>0</v>
      </c>
      <c r="AB113" s="59">
        <f>SUM(Y113:AA113)</f>
        <v>44</v>
      </c>
    </row>
    <row r="114" spans="1:34">
      <c r="A114" s="28" t="str">
        <f>C111&amp;"x"&amp;B114</f>
        <v>S6x1</v>
      </c>
      <c r="B114" s="47">
        <v>1</v>
      </c>
      <c r="C114" s="64" t="str">
        <f t="shared" ref="C114:C128" si="87">IF(LEFT($A114,1)="x","",IFERROR(VLOOKUP($A114,LedenV,6,0),""))</f>
        <v>V</v>
      </c>
      <c r="D114" s="64" t="str">
        <f t="shared" ref="D114:D128" si="88">IF(LEFT($A114,1)="x","",IFERROR(VLOOKUP($A114,LedenV,7,0),""))</f>
        <v>NJY82Z9</v>
      </c>
      <c r="E114" s="65" t="str">
        <f t="shared" ref="E114:E128" si="89">IF(LEFT($A114,1)="x","",IFERROR(VLOOKUP($A114,LedenV,8,0),""))</f>
        <v>Dubbeld, T.</v>
      </c>
      <c r="F114" s="65" t="str">
        <f t="shared" ref="F114:F128" si="90">IF(LEFT($A114,1)="x","",IFERROR(VLOOKUP($A114,LedenV,9,0),""))</f>
        <v>Tessa</v>
      </c>
      <c r="G114" s="66">
        <f t="shared" ref="G114:G128" si="91">IF(LEFT($A114,1)="x","",IFERROR(VLOOKUP($A114,LedenV,10,0),""))</f>
        <v>36865</v>
      </c>
      <c r="H114" s="67">
        <f t="shared" ref="H114:H128" si="92">IF(AND(ISNUMBER(G114),G114&lt;&gt;0),DATEDIF(G114,Peildatum,"Y"),"")</f>
        <v>20</v>
      </c>
      <c r="I114" s="68"/>
      <c r="J114" s="64" t="str">
        <f t="shared" ref="J114:J128" si="93">IF(LEFT($A114,1)="x","",IFERROR(VLOOKUP($A114,LedenV,16,0),""))</f>
        <v>S6</v>
      </c>
      <c r="K114" s="64" t="str">
        <f t="shared" ref="K114:K128" si="94">IF(LEFT($A114,1)="x","",IFERROR(VLOOKUP($A114,LedenV,17,0),""))</f>
        <v>S6</v>
      </c>
      <c r="L114" s="64">
        <f t="shared" ref="L114:L128" si="95">IF(LEFT($A114,1)="x","",IFERROR(VLOOKUP($A114,LedenV,18,0),""))</f>
        <v>0</v>
      </c>
      <c r="M114" s="52"/>
      <c r="N114" s="52"/>
      <c r="P114" s="157"/>
      <c r="Q114" s="157"/>
      <c r="R114" s="157"/>
      <c r="S114" s="161"/>
      <c r="T114" s="202">
        <f t="shared" ref="T114:T128" si="96">IF(LEN(C114&amp;D114&amp;E114&amp;F114)&gt;0,1,0)</f>
        <v>1</v>
      </c>
      <c r="U114" s="159">
        <f t="shared" ref="U114:U128" si="97">MIN(LEN(Y114&amp;Z114&amp;AA114),1)</f>
        <v>1</v>
      </c>
      <c r="V114" s="162">
        <f t="shared" ref="V114:V128" si="98">V113</f>
        <v>999</v>
      </c>
      <c r="W114" s="162">
        <f t="shared" ref="W114:W128" si="99">W113</f>
        <v>999</v>
      </c>
      <c r="X114" s="28">
        <v>5</v>
      </c>
      <c r="Y114" s="64" t="str">
        <f t="shared" ref="Y114:Y128" si="100">IF(LEFT($A114,1)="x","",IFERROR(VLOOKUP($A114,LedenV,34,0),""))</f>
        <v>S6</v>
      </c>
      <c r="Z114" s="64" t="str">
        <f t="shared" ref="Z114:Z128" si="101">IF(LEFT($A114,1)="x","",IFERROR(VLOOKUP($A114,LedenV,35,0),""))</f>
        <v>S6</v>
      </c>
      <c r="AA114" s="64" t="str">
        <f t="shared" ref="AA114:AA128" si="102">IF(LEFT($A114,1)="x","",IFERROR(VLOOKUP($A114,LedenV,36,0),""))</f>
        <v/>
      </c>
      <c r="AB114" s="28">
        <f t="shared" ref="AB114:AB128" si="103">LEN(Y114&amp;Z114&amp;AA114)</f>
        <v>4</v>
      </c>
      <c r="AH114" s="246">
        <f t="shared" ref="AH114:AH128" si="104">lft(G114,Peildatum)</f>
        <v>20.07</v>
      </c>
    </row>
    <row r="115" spans="1:34">
      <c r="A115" s="28" t="str">
        <f>C111&amp;"x"&amp;B115</f>
        <v>S6x2</v>
      </c>
      <c r="B115" s="47">
        <v>2</v>
      </c>
      <c r="C115" s="64" t="str">
        <f t="shared" si="87"/>
        <v>V</v>
      </c>
      <c r="D115" s="64" t="str">
        <f t="shared" si="88"/>
        <v>NKQ14R3</v>
      </c>
      <c r="E115" s="65" t="str">
        <f t="shared" si="89"/>
        <v>Wit, de N.M.T.</v>
      </c>
      <c r="F115" s="65" t="str">
        <f t="shared" si="90"/>
        <v>Nadia</v>
      </c>
      <c r="G115" s="66">
        <f t="shared" si="91"/>
        <v>37104</v>
      </c>
      <c r="H115" s="67">
        <f t="shared" si="92"/>
        <v>19</v>
      </c>
      <c r="I115" s="68"/>
      <c r="J115" s="64" t="str">
        <f t="shared" si="93"/>
        <v>S6</v>
      </c>
      <c r="K115" s="64" t="str">
        <f t="shared" si="94"/>
        <v>S6</v>
      </c>
      <c r="L115" s="64">
        <f t="shared" si="95"/>
        <v>0</v>
      </c>
      <c r="M115" s="52"/>
      <c r="N115" s="52"/>
      <c r="P115" s="157"/>
      <c r="Q115" s="157"/>
      <c r="R115" s="157"/>
      <c r="S115" s="161"/>
      <c r="T115" s="202">
        <f t="shared" si="96"/>
        <v>1</v>
      </c>
      <c r="U115" s="159">
        <f t="shared" si="97"/>
        <v>1</v>
      </c>
      <c r="V115" s="162">
        <f t="shared" si="98"/>
        <v>999</v>
      </c>
      <c r="W115" s="162">
        <f t="shared" si="99"/>
        <v>999</v>
      </c>
      <c r="X115" s="28">
        <v>6</v>
      </c>
      <c r="Y115" s="64" t="str">
        <f t="shared" si="100"/>
        <v>S6</v>
      </c>
      <c r="Z115" s="64" t="str">
        <f t="shared" si="101"/>
        <v>S6</v>
      </c>
      <c r="AA115" s="64" t="str">
        <f t="shared" si="102"/>
        <v/>
      </c>
      <c r="AB115" s="28">
        <f t="shared" si="103"/>
        <v>4</v>
      </c>
      <c r="AH115" s="246">
        <f t="shared" si="104"/>
        <v>19.420000000000002</v>
      </c>
    </row>
    <row r="116" spans="1:34">
      <c r="A116" s="28" t="str">
        <f>C111&amp;"x"&amp;B116</f>
        <v>S6x3</v>
      </c>
      <c r="B116" s="47">
        <v>3</v>
      </c>
      <c r="C116" s="64" t="str">
        <f t="shared" si="87"/>
        <v>V</v>
      </c>
      <c r="D116" s="64" t="str">
        <f t="shared" si="88"/>
        <v>NKQ13Q3</v>
      </c>
      <c r="E116" s="65" t="str">
        <f t="shared" si="89"/>
        <v>Wit, de S.E.E.</v>
      </c>
      <c r="F116" s="65" t="str">
        <f t="shared" si="90"/>
        <v>Syrah</v>
      </c>
      <c r="G116" s="66">
        <f t="shared" si="91"/>
        <v>37104</v>
      </c>
      <c r="H116" s="67">
        <f t="shared" si="92"/>
        <v>19</v>
      </c>
      <c r="I116" s="68"/>
      <c r="J116" s="64" t="str">
        <f t="shared" si="93"/>
        <v>S6</v>
      </c>
      <c r="K116" s="64" t="str">
        <f t="shared" si="94"/>
        <v>S6</v>
      </c>
      <c r="L116" s="64">
        <f t="shared" si="95"/>
        <v>0</v>
      </c>
      <c r="M116" s="52"/>
      <c r="N116" s="52"/>
      <c r="P116" s="157"/>
      <c r="Q116" s="157"/>
      <c r="R116" s="157"/>
      <c r="S116" s="161"/>
      <c r="T116" s="202">
        <f t="shared" si="96"/>
        <v>1</v>
      </c>
      <c r="U116" s="159">
        <f t="shared" si="97"/>
        <v>1</v>
      </c>
      <c r="V116" s="162">
        <f t="shared" si="98"/>
        <v>999</v>
      </c>
      <c r="W116" s="162">
        <f t="shared" si="99"/>
        <v>999</v>
      </c>
      <c r="X116" s="28">
        <v>7</v>
      </c>
      <c r="Y116" s="64" t="str">
        <f t="shared" si="100"/>
        <v>S6</v>
      </c>
      <c r="Z116" s="64" t="str">
        <f t="shared" si="101"/>
        <v>S6</v>
      </c>
      <c r="AA116" s="64" t="str">
        <f t="shared" si="102"/>
        <v/>
      </c>
      <c r="AB116" s="28">
        <f t="shared" si="103"/>
        <v>4</v>
      </c>
      <c r="AH116" s="246">
        <f t="shared" si="104"/>
        <v>19.420000000000002</v>
      </c>
    </row>
    <row r="117" spans="1:34">
      <c r="A117" s="28" t="str">
        <f>C111&amp;"x"&amp;B117</f>
        <v>S6x4</v>
      </c>
      <c r="B117" s="47">
        <v>4</v>
      </c>
      <c r="C117" s="64" t="str">
        <f t="shared" si="87"/>
        <v>V</v>
      </c>
      <c r="D117" s="64" t="str">
        <f t="shared" si="88"/>
        <v>NKC46T4</v>
      </c>
      <c r="E117" s="65" t="str">
        <f t="shared" si="89"/>
        <v>Koote, L.D.</v>
      </c>
      <c r="F117" s="65" t="str">
        <f t="shared" si="90"/>
        <v>Laura</v>
      </c>
      <c r="G117" s="66">
        <f t="shared" si="91"/>
        <v>37269</v>
      </c>
      <c r="H117" s="67">
        <f t="shared" si="92"/>
        <v>18</v>
      </c>
      <c r="I117" s="68"/>
      <c r="J117" s="64" t="str">
        <f t="shared" si="93"/>
        <v>A3</v>
      </c>
      <c r="K117" s="64" t="str">
        <f t="shared" si="94"/>
        <v>A3</v>
      </c>
      <c r="L117" s="64">
        <f t="shared" si="95"/>
        <v>0</v>
      </c>
      <c r="M117" s="52"/>
      <c r="N117" s="52"/>
      <c r="P117" s="157"/>
      <c r="Q117" s="157"/>
      <c r="R117" s="157"/>
      <c r="S117" s="161"/>
      <c r="T117" s="202">
        <f t="shared" si="96"/>
        <v>1</v>
      </c>
      <c r="U117" s="159">
        <f t="shared" si="97"/>
        <v>1</v>
      </c>
      <c r="V117" s="162">
        <f t="shared" si="98"/>
        <v>999</v>
      </c>
      <c r="W117" s="162">
        <f t="shared" si="99"/>
        <v>999</v>
      </c>
      <c r="X117" s="28">
        <v>8</v>
      </c>
      <c r="Y117" s="64" t="str">
        <f t="shared" si="100"/>
        <v>A3</v>
      </c>
      <c r="Z117" s="64" t="str">
        <f t="shared" si="101"/>
        <v>A3</v>
      </c>
      <c r="AA117" s="64" t="str">
        <f t="shared" si="102"/>
        <v/>
      </c>
      <c r="AB117" s="28">
        <f t="shared" si="103"/>
        <v>4</v>
      </c>
      <c r="AH117" s="246">
        <f t="shared" si="104"/>
        <v>18.97</v>
      </c>
    </row>
    <row r="118" spans="1:34">
      <c r="A118" s="28" t="str">
        <f>C111&amp;"x"&amp;B118</f>
        <v>S6x5</v>
      </c>
      <c r="B118" s="47">
        <v>5</v>
      </c>
      <c r="C118" s="64" t="str">
        <f t="shared" si="87"/>
        <v>V</v>
      </c>
      <c r="D118" s="64" t="str">
        <f t="shared" si="88"/>
        <v>NKW81C0</v>
      </c>
      <c r="E118" s="65" t="str">
        <f t="shared" si="89"/>
        <v>Temme, J.</v>
      </c>
      <c r="F118" s="65" t="str">
        <f t="shared" si="90"/>
        <v>Judith</v>
      </c>
      <c r="G118" s="66">
        <f t="shared" si="91"/>
        <v>37448</v>
      </c>
      <c r="H118" s="67">
        <f t="shared" si="92"/>
        <v>18</v>
      </c>
      <c r="I118" s="68"/>
      <c r="J118" s="64" t="str">
        <f t="shared" si="93"/>
        <v>S5</v>
      </c>
      <c r="K118" s="64" t="str">
        <f t="shared" si="94"/>
        <v>S5</v>
      </c>
      <c r="L118" s="64">
        <f t="shared" si="95"/>
        <v>0</v>
      </c>
      <c r="M118" s="52"/>
      <c r="N118" s="52"/>
      <c r="P118" s="157"/>
      <c r="Q118" s="157"/>
      <c r="R118" s="157"/>
      <c r="S118" s="161"/>
      <c r="T118" s="202">
        <f t="shared" si="96"/>
        <v>1</v>
      </c>
      <c r="U118" s="159">
        <f t="shared" si="97"/>
        <v>1</v>
      </c>
      <c r="V118" s="162">
        <f t="shared" si="98"/>
        <v>999</v>
      </c>
      <c r="W118" s="162">
        <f t="shared" si="99"/>
        <v>999</v>
      </c>
      <c r="X118" s="28">
        <v>9</v>
      </c>
      <c r="Y118" s="64" t="str">
        <f t="shared" si="100"/>
        <v>S5</v>
      </c>
      <c r="Z118" s="64" t="str">
        <f t="shared" si="101"/>
        <v>S5</v>
      </c>
      <c r="AA118" s="64" t="str">
        <f t="shared" si="102"/>
        <v/>
      </c>
      <c r="AB118" s="28">
        <f t="shared" si="103"/>
        <v>4</v>
      </c>
      <c r="AH118" s="246">
        <f t="shared" si="104"/>
        <v>18.48</v>
      </c>
    </row>
    <row r="119" spans="1:34">
      <c r="A119" s="28" t="str">
        <f>C111&amp;"x"&amp;B119</f>
        <v>S6x6</v>
      </c>
      <c r="B119" s="47">
        <v>6</v>
      </c>
      <c r="C119" s="64" t="str">
        <f t="shared" si="87"/>
        <v>V</v>
      </c>
      <c r="D119" s="64" t="str">
        <f t="shared" si="88"/>
        <v>NKK27G4</v>
      </c>
      <c r="E119" s="65" t="str">
        <f t="shared" si="89"/>
        <v>Valk, M.E.</v>
      </c>
      <c r="F119" s="65" t="str">
        <f t="shared" si="90"/>
        <v>Marlies</v>
      </c>
      <c r="G119" s="66">
        <f t="shared" si="91"/>
        <v>37702</v>
      </c>
      <c r="H119" s="67">
        <f t="shared" si="92"/>
        <v>17</v>
      </c>
      <c r="I119" s="68"/>
      <c r="J119" s="64" t="str">
        <f t="shared" si="93"/>
        <v>A3</v>
      </c>
      <c r="K119" s="64" t="str">
        <f t="shared" si="94"/>
        <v>A3</v>
      </c>
      <c r="L119" s="64">
        <f t="shared" si="95"/>
        <v>0</v>
      </c>
      <c r="M119" s="52"/>
      <c r="N119" s="52"/>
      <c r="P119" s="157"/>
      <c r="Q119" s="157"/>
      <c r="R119" s="157"/>
      <c r="S119" s="161"/>
      <c r="T119" s="202">
        <f t="shared" si="96"/>
        <v>1</v>
      </c>
      <c r="U119" s="159">
        <f t="shared" si="97"/>
        <v>1</v>
      </c>
      <c r="V119" s="162">
        <f t="shared" si="98"/>
        <v>999</v>
      </c>
      <c r="W119" s="162">
        <f t="shared" si="99"/>
        <v>999</v>
      </c>
      <c r="X119" s="28">
        <v>10</v>
      </c>
      <c r="Y119" s="64" t="str">
        <f t="shared" si="100"/>
        <v>A3</v>
      </c>
      <c r="Z119" s="64" t="str">
        <f t="shared" si="101"/>
        <v>A3</v>
      </c>
      <c r="AA119" s="64" t="str">
        <f t="shared" si="102"/>
        <v/>
      </c>
      <c r="AB119" s="28">
        <f t="shared" si="103"/>
        <v>4</v>
      </c>
      <c r="AH119" s="246">
        <f t="shared" si="104"/>
        <v>17.78</v>
      </c>
    </row>
    <row r="120" spans="1:34">
      <c r="A120" s="28" t="str">
        <f>C111&amp;"x"&amp;B120</f>
        <v>S6x7</v>
      </c>
      <c r="B120" s="47">
        <v>7</v>
      </c>
      <c r="C120" s="64" t="str">
        <f t="shared" si="87"/>
        <v>M</v>
      </c>
      <c r="D120" s="64" t="str">
        <f t="shared" si="88"/>
        <v>NKD39Q8</v>
      </c>
      <c r="E120" s="65" t="str">
        <f t="shared" si="89"/>
        <v>Schindler, M.</v>
      </c>
      <c r="F120" s="65" t="str">
        <f t="shared" si="90"/>
        <v>Mark</v>
      </c>
      <c r="G120" s="66">
        <f t="shared" si="91"/>
        <v>36308</v>
      </c>
      <c r="H120" s="67">
        <f t="shared" si="92"/>
        <v>21</v>
      </c>
      <c r="I120" s="68"/>
      <c r="J120" s="64" t="str">
        <f t="shared" si="93"/>
        <v>S6</v>
      </c>
      <c r="K120" s="64" t="str">
        <f t="shared" si="94"/>
        <v>S6</v>
      </c>
      <c r="L120" s="64">
        <f t="shared" si="95"/>
        <v>0</v>
      </c>
      <c r="M120" s="52"/>
      <c r="N120" s="52"/>
      <c r="P120" s="157"/>
      <c r="Q120" s="157"/>
      <c r="R120" s="157"/>
      <c r="S120" s="161"/>
      <c r="T120" s="202">
        <f t="shared" si="96"/>
        <v>1</v>
      </c>
      <c r="U120" s="159">
        <f t="shared" si="97"/>
        <v>1</v>
      </c>
      <c r="V120" s="162">
        <f t="shared" si="98"/>
        <v>999</v>
      </c>
      <c r="W120" s="162">
        <f t="shared" si="99"/>
        <v>999</v>
      </c>
      <c r="X120" s="28">
        <v>11</v>
      </c>
      <c r="Y120" s="64" t="str">
        <f t="shared" si="100"/>
        <v>S6</v>
      </c>
      <c r="Z120" s="64" t="str">
        <f t="shared" si="101"/>
        <v>S6</v>
      </c>
      <c r="AA120" s="64" t="str">
        <f t="shared" si="102"/>
        <v/>
      </c>
      <c r="AB120" s="28">
        <f t="shared" si="103"/>
        <v>4</v>
      </c>
      <c r="AH120" s="246">
        <f t="shared" si="104"/>
        <v>21.6</v>
      </c>
    </row>
    <row r="121" spans="1:34">
      <c r="A121" s="28" t="str">
        <f>C111&amp;"x"&amp;B121</f>
        <v>S6x8</v>
      </c>
      <c r="B121" s="47">
        <v>8</v>
      </c>
      <c r="C121" s="64" t="str">
        <f t="shared" si="87"/>
        <v>M</v>
      </c>
      <c r="D121" s="64" t="str">
        <f t="shared" si="88"/>
        <v>NKX56P2</v>
      </c>
      <c r="E121" s="65" t="str">
        <f t="shared" si="89"/>
        <v>Flach, J.H.</v>
      </c>
      <c r="F121" s="65" t="str">
        <f t="shared" si="90"/>
        <v>Joram</v>
      </c>
      <c r="G121" s="66">
        <f t="shared" si="91"/>
        <v>36465</v>
      </c>
      <c r="H121" s="67">
        <f t="shared" si="92"/>
        <v>21</v>
      </c>
      <c r="I121" s="68"/>
      <c r="J121" s="64" t="str">
        <f t="shared" si="93"/>
        <v>S6</v>
      </c>
      <c r="K121" s="64" t="str">
        <f t="shared" si="94"/>
        <v>S6</v>
      </c>
      <c r="L121" s="64">
        <f t="shared" si="95"/>
        <v>0</v>
      </c>
      <c r="M121" s="52"/>
      <c r="N121" s="52"/>
      <c r="P121" s="157"/>
      <c r="Q121" s="157"/>
      <c r="R121" s="157"/>
      <c r="S121" s="161"/>
      <c r="T121" s="202">
        <f t="shared" si="96"/>
        <v>1</v>
      </c>
      <c r="U121" s="159">
        <f t="shared" si="97"/>
        <v>1</v>
      </c>
      <c r="V121" s="162">
        <f t="shared" si="98"/>
        <v>999</v>
      </c>
      <c r="W121" s="162">
        <f t="shared" si="99"/>
        <v>999</v>
      </c>
      <c r="X121" s="28">
        <v>12</v>
      </c>
      <c r="Y121" s="64" t="str">
        <f t="shared" si="100"/>
        <v>S6</v>
      </c>
      <c r="Z121" s="64" t="str">
        <f t="shared" si="101"/>
        <v>S6</v>
      </c>
      <c r="AA121" s="64" t="str">
        <f t="shared" si="102"/>
        <v/>
      </c>
      <c r="AB121" s="28">
        <f t="shared" si="103"/>
        <v>4</v>
      </c>
      <c r="AH121" s="246">
        <f t="shared" si="104"/>
        <v>21.17</v>
      </c>
    </row>
    <row r="122" spans="1:34">
      <c r="A122" s="28" t="str">
        <f>C111&amp;"x"&amp;B122</f>
        <v>S6x9</v>
      </c>
      <c r="B122" s="47">
        <v>9</v>
      </c>
      <c r="C122" s="64" t="str">
        <f t="shared" si="87"/>
        <v>M</v>
      </c>
      <c r="D122" s="64" t="str">
        <f t="shared" si="88"/>
        <v>NKQ70H1</v>
      </c>
      <c r="E122" s="65" t="str">
        <f t="shared" si="89"/>
        <v>Klijn, C.L.</v>
      </c>
      <c r="F122" s="65" t="str">
        <f t="shared" si="90"/>
        <v>Calvin</v>
      </c>
      <c r="G122" s="66">
        <f t="shared" si="91"/>
        <v>36605</v>
      </c>
      <c r="H122" s="67">
        <f t="shared" si="92"/>
        <v>20</v>
      </c>
      <c r="I122" s="68"/>
      <c r="J122" s="64" t="str">
        <f t="shared" si="93"/>
        <v>S6</v>
      </c>
      <c r="K122" s="64" t="str">
        <f t="shared" si="94"/>
        <v>S6</v>
      </c>
      <c r="L122" s="64">
        <f t="shared" si="95"/>
        <v>0</v>
      </c>
      <c r="M122" s="52"/>
      <c r="N122" s="52"/>
      <c r="P122" s="157"/>
      <c r="Q122" s="157"/>
      <c r="R122" s="157"/>
      <c r="S122" s="161"/>
      <c r="T122" s="202">
        <f t="shared" si="96"/>
        <v>1</v>
      </c>
      <c r="U122" s="159">
        <f t="shared" si="97"/>
        <v>1</v>
      </c>
      <c r="V122" s="162">
        <f t="shared" si="98"/>
        <v>999</v>
      </c>
      <c r="W122" s="162">
        <f t="shared" si="99"/>
        <v>999</v>
      </c>
      <c r="X122" s="28">
        <v>13</v>
      </c>
      <c r="Y122" s="64" t="str">
        <f t="shared" si="100"/>
        <v>S6</v>
      </c>
      <c r="Z122" s="64" t="str">
        <f t="shared" si="101"/>
        <v>S6</v>
      </c>
      <c r="AA122" s="64" t="str">
        <f t="shared" si="102"/>
        <v/>
      </c>
      <c r="AB122" s="28">
        <f t="shared" si="103"/>
        <v>4</v>
      </c>
      <c r="AH122" s="246">
        <f t="shared" si="104"/>
        <v>20.78</v>
      </c>
    </row>
    <row r="123" spans="1:34">
      <c r="A123" s="28" t="str">
        <f>C111&amp;"x"&amp;B123</f>
        <v>S6x10</v>
      </c>
      <c r="B123" s="47">
        <v>10</v>
      </c>
      <c r="C123" s="64" t="str">
        <f t="shared" si="87"/>
        <v>M</v>
      </c>
      <c r="D123" s="64" t="str">
        <f t="shared" si="88"/>
        <v>NKT73W8</v>
      </c>
      <c r="E123" s="65" t="str">
        <f t="shared" si="89"/>
        <v>Driel, van Q.</v>
      </c>
      <c r="F123" s="65" t="str">
        <f t="shared" si="90"/>
        <v>Quinten</v>
      </c>
      <c r="G123" s="66">
        <f t="shared" si="91"/>
        <v>36666</v>
      </c>
      <c r="H123" s="67">
        <f t="shared" si="92"/>
        <v>20</v>
      </c>
      <c r="I123" s="68"/>
      <c r="J123" s="64" t="str">
        <f t="shared" si="93"/>
        <v>S6</v>
      </c>
      <c r="K123" s="64" t="str">
        <f t="shared" si="94"/>
        <v>S6</v>
      </c>
      <c r="L123" s="64">
        <f t="shared" si="95"/>
        <v>0</v>
      </c>
      <c r="M123" s="52"/>
      <c r="N123" s="52"/>
      <c r="P123" s="157"/>
      <c r="Q123" s="157"/>
      <c r="R123" s="157"/>
      <c r="S123" s="161"/>
      <c r="T123" s="202">
        <f t="shared" si="96"/>
        <v>1</v>
      </c>
      <c r="U123" s="159">
        <f t="shared" si="97"/>
        <v>1</v>
      </c>
      <c r="V123" s="162">
        <f t="shared" si="98"/>
        <v>999</v>
      </c>
      <c r="W123" s="162">
        <f t="shared" si="99"/>
        <v>999</v>
      </c>
      <c r="X123" s="28">
        <v>14</v>
      </c>
      <c r="Y123" s="64" t="str">
        <f t="shared" si="100"/>
        <v>S6</v>
      </c>
      <c r="Z123" s="64" t="str">
        <f t="shared" si="101"/>
        <v>S6</v>
      </c>
      <c r="AA123" s="64" t="str">
        <f t="shared" si="102"/>
        <v/>
      </c>
      <c r="AB123" s="28">
        <f t="shared" si="103"/>
        <v>4</v>
      </c>
      <c r="AH123" s="246">
        <f t="shared" si="104"/>
        <v>20.62</v>
      </c>
    </row>
    <row r="124" spans="1:34">
      <c r="A124" s="28" t="str">
        <f>C111&amp;"x"&amp;B124</f>
        <v>S6x11</v>
      </c>
      <c r="B124" s="47">
        <v>11</v>
      </c>
      <c r="C124" s="64" t="str">
        <f t="shared" si="87"/>
        <v>M</v>
      </c>
      <c r="D124" s="64" t="str">
        <f t="shared" si="88"/>
        <v>NKN65B6</v>
      </c>
      <c r="E124" s="65" t="str">
        <f t="shared" si="89"/>
        <v>Baars, L.A.</v>
      </c>
      <c r="F124" s="65" t="str">
        <f t="shared" si="90"/>
        <v>Luuk</v>
      </c>
      <c r="G124" s="66">
        <f t="shared" si="91"/>
        <v>36929</v>
      </c>
      <c r="H124" s="67">
        <f t="shared" si="92"/>
        <v>19</v>
      </c>
      <c r="I124" s="68"/>
      <c r="J124" s="64" t="str">
        <f t="shared" si="93"/>
        <v>S6</v>
      </c>
      <c r="K124" s="64" t="str">
        <f t="shared" si="94"/>
        <v>S6</v>
      </c>
      <c r="L124" s="64">
        <f t="shared" si="95"/>
        <v>0</v>
      </c>
      <c r="M124" s="52"/>
      <c r="N124" s="52"/>
      <c r="P124" s="157"/>
      <c r="Q124" s="157"/>
      <c r="R124" s="157"/>
      <c r="T124" s="202">
        <f t="shared" si="96"/>
        <v>1</v>
      </c>
      <c r="U124" s="159">
        <f t="shared" si="97"/>
        <v>1</v>
      </c>
      <c r="V124" s="162">
        <f t="shared" si="98"/>
        <v>999</v>
      </c>
      <c r="W124" s="162">
        <f t="shared" si="99"/>
        <v>999</v>
      </c>
      <c r="X124" s="28">
        <v>15</v>
      </c>
      <c r="Y124" s="64" t="str">
        <f t="shared" si="100"/>
        <v>S6</v>
      </c>
      <c r="Z124" s="64" t="str">
        <f t="shared" si="101"/>
        <v>S6</v>
      </c>
      <c r="AA124" s="64" t="str">
        <f t="shared" si="102"/>
        <v/>
      </c>
      <c r="AB124" s="28">
        <f t="shared" si="103"/>
        <v>4</v>
      </c>
      <c r="AH124" s="246">
        <f t="shared" si="104"/>
        <v>19.899999999999999</v>
      </c>
    </row>
    <row r="125" spans="1:34">
      <c r="A125" s="28" t="str">
        <f>C111&amp;"x"&amp;B125</f>
        <v>S6x12</v>
      </c>
      <c r="B125" s="47">
        <v>12</v>
      </c>
      <c r="C125" s="64" t="str">
        <f t="shared" si="87"/>
        <v/>
      </c>
      <c r="D125" s="64" t="str">
        <f t="shared" si="88"/>
        <v/>
      </c>
      <c r="E125" s="65" t="str">
        <f t="shared" si="89"/>
        <v/>
      </c>
      <c r="F125" s="65" t="str">
        <f t="shared" si="90"/>
        <v/>
      </c>
      <c r="G125" s="66" t="str">
        <f t="shared" si="91"/>
        <v/>
      </c>
      <c r="H125" s="67" t="str">
        <f t="shared" si="92"/>
        <v/>
      </c>
      <c r="I125" s="68"/>
      <c r="J125" s="64" t="str">
        <f t="shared" si="93"/>
        <v/>
      </c>
      <c r="K125" s="64" t="str">
        <f t="shared" si="94"/>
        <v/>
      </c>
      <c r="L125" s="64" t="str">
        <f t="shared" si="95"/>
        <v/>
      </c>
      <c r="M125" s="52"/>
      <c r="N125" s="52"/>
      <c r="P125" s="157"/>
      <c r="Q125" s="157"/>
      <c r="R125" s="157"/>
      <c r="T125" s="202">
        <f t="shared" si="96"/>
        <v>0</v>
      </c>
      <c r="U125" s="159">
        <f t="shared" si="97"/>
        <v>0</v>
      </c>
      <c r="V125" s="162">
        <f t="shared" si="98"/>
        <v>999</v>
      </c>
      <c r="W125" s="162">
        <f t="shared" si="99"/>
        <v>999</v>
      </c>
      <c r="X125" s="28">
        <v>16</v>
      </c>
      <c r="Y125" s="64" t="str">
        <f t="shared" si="100"/>
        <v/>
      </c>
      <c r="Z125" s="64" t="str">
        <f t="shared" si="101"/>
        <v/>
      </c>
      <c r="AA125" s="64" t="str">
        <f t="shared" si="102"/>
        <v/>
      </c>
      <c r="AB125" s="28">
        <f t="shared" si="103"/>
        <v>0</v>
      </c>
      <c r="AH125" s="246" t="str">
        <f t="shared" si="104"/>
        <v/>
      </c>
    </row>
    <row r="126" spans="1:34">
      <c r="A126" s="28" t="str">
        <f>C111&amp;"x"&amp;B126</f>
        <v>S6x13</v>
      </c>
      <c r="B126" s="47">
        <v>13</v>
      </c>
      <c r="C126" s="64" t="str">
        <f t="shared" si="87"/>
        <v/>
      </c>
      <c r="D126" s="64" t="str">
        <f t="shared" si="88"/>
        <v/>
      </c>
      <c r="E126" s="65" t="str">
        <f t="shared" si="89"/>
        <v/>
      </c>
      <c r="F126" s="65" t="str">
        <f t="shared" si="90"/>
        <v/>
      </c>
      <c r="G126" s="66" t="str">
        <f t="shared" si="91"/>
        <v/>
      </c>
      <c r="H126" s="67" t="str">
        <f t="shared" si="92"/>
        <v/>
      </c>
      <c r="I126" s="68"/>
      <c r="J126" s="64" t="str">
        <f t="shared" si="93"/>
        <v/>
      </c>
      <c r="K126" s="64" t="str">
        <f t="shared" si="94"/>
        <v/>
      </c>
      <c r="L126" s="64" t="str">
        <f t="shared" si="95"/>
        <v/>
      </c>
      <c r="M126" s="52"/>
      <c r="N126" s="52"/>
      <c r="P126" s="157"/>
      <c r="Q126" s="157"/>
      <c r="R126" s="157"/>
      <c r="T126" s="202">
        <f t="shared" si="96"/>
        <v>0</v>
      </c>
      <c r="U126" s="159">
        <f t="shared" si="97"/>
        <v>0</v>
      </c>
      <c r="V126" s="162">
        <f t="shared" si="98"/>
        <v>999</v>
      </c>
      <c r="W126" s="162">
        <f t="shared" si="99"/>
        <v>999</v>
      </c>
      <c r="X126" s="28">
        <v>17</v>
      </c>
      <c r="Y126" s="64" t="str">
        <f t="shared" si="100"/>
        <v/>
      </c>
      <c r="Z126" s="64" t="str">
        <f t="shared" si="101"/>
        <v/>
      </c>
      <c r="AA126" s="64" t="str">
        <f t="shared" si="102"/>
        <v/>
      </c>
      <c r="AB126" s="28">
        <f t="shared" si="103"/>
        <v>0</v>
      </c>
      <c r="AH126" s="246" t="str">
        <f t="shared" si="104"/>
        <v/>
      </c>
    </row>
    <row r="127" spans="1:34">
      <c r="A127" s="28" t="str">
        <f>C111&amp;"x"&amp;B127</f>
        <v>S6x14</v>
      </c>
      <c r="B127" s="47">
        <v>14</v>
      </c>
      <c r="C127" s="64" t="str">
        <f t="shared" si="87"/>
        <v/>
      </c>
      <c r="D127" s="64" t="str">
        <f t="shared" si="88"/>
        <v/>
      </c>
      <c r="E127" s="65" t="str">
        <f t="shared" si="89"/>
        <v/>
      </c>
      <c r="F127" s="65" t="str">
        <f t="shared" si="90"/>
        <v/>
      </c>
      <c r="G127" s="66" t="str">
        <f t="shared" si="91"/>
        <v/>
      </c>
      <c r="H127" s="67" t="str">
        <f t="shared" si="92"/>
        <v/>
      </c>
      <c r="I127" s="68"/>
      <c r="J127" s="64" t="str">
        <f t="shared" si="93"/>
        <v/>
      </c>
      <c r="K127" s="64" t="str">
        <f t="shared" si="94"/>
        <v/>
      </c>
      <c r="L127" s="64" t="str">
        <f t="shared" si="95"/>
        <v/>
      </c>
      <c r="M127" s="52"/>
      <c r="N127" s="52"/>
      <c r="P127" s="157"/>
      <c r="Q127" s="157"/>
      <c r="R127" s="157"/>
      <c r="T127" s="202">
        <f t="shared" si="96"/>
        <v>0</v>
      </c>
      <c r="U127" s="159">
        <f t="shared" si="97"/>
        <v>0</v>
      </c>
      <c r="V127" s="162">
        <f t="shared" si="98"/>
        <v>999</v>
      </c>
      <c r="W127" s="162">
        <f t="shared" si="99"/>
        <v>999</v>
      </c>
      <c r="X127" s="28">
        <v>18</v>
      </c>
      <c r="Y127" s="64" t="str">
        <f t="shared" si="100"/>
        <v/>
      </c>
      <c r="Z127" s="64" t="str">
        <f t="shared" si="101"/>
        <v/>
      </c>
      <c r="AA127" s="64" t="str">
        <f t="shared" si="102"/>
        <v/>
      </c>
      <c r="AB127" s="28">
        <f t="shared" si="103"/>
        <v>0</v>
      </c>
      <c r="AH127" s="246" t="str">
        <f t="shared" si="104"/>
        <v/>
      </c>
    </row>
    <row r="128" spans="1:34">
      <c r="A128" s="28" t="str">
        <f>C111&amp;"x"&amp;B128</f>
        <v>S6x15</v>
      </c>
      <c r="B128" s="47">
        <v>15</v>
      </c>
      <c r="C128" s="64" t="str">
        <f t="shared" si="87"/>
        <v/>
      </c>
      <c r="D128" s="64" t="str">
        <f t="shared" si="88"/>
        <v/>
      </c>
      <c r="E128" s="65" t="str">
        <f t="shared" si="89"/>
        <v/>
      </c>
      <c r="F128" s="65" t="str">
        <f t="shared" si="90"/>
        <v/>
      </c>
      <c r="G128" s="66" t="str">
        <f t="shared" si="91"/>
        <v/>
      </c>
      <c r="H128" s="67" t="str">
        <f t="shared" si="92"/>
        <v/>
      </c>
      <c r="I128" s="68"/>
      <c r="J128" s="64" t="str">
        <f t="shared" si="93"/>
        <v/>
      </c>
      <c r="K128" s="64" t="str">
        <f t="shared" si="94"/>
        <v/>
      </c>
      <c r="L128" s="64" t="str">
        <f t="shared" si="95"/>
        <v/>
      </c>
      <c r="M128" s="52"/>
      <c r="N128" s="52"/>
      <c r="P128" s="157"/>
      <c r="Q128" s="157"/>
      <c r="R128" s="157"/>
      <c r="T128" s="202">
        <f t="shared" si="96"/>
        <v>0</v>
      </c>
      <c r="U128" s="159">
        <f t="shared" si="97"/>
        <v>0</v>
      </c>
      <c r="V128" s="162">
        <f t="shared" si="98"/>
        <v>999</v>
      </c>
      <c r="W128" s="162">
        <f t="shared" si="99"/>
        <v>999</v>
      </c>
      <c r="X128" s="28">
        <v>19</v>
      </c>
      <c r="Y128" s="64" t="str">
        <f t="shared" si="100"/>
        <v/>
      </c>
      <c r="Z128" s="64" t="str">
        <f t="shared" si="101"/>
        <v/>
      </c>
      <c r="AA128" s="64" t="str">
        <f t="shared" si="102"/>
        <v/>
      </c>
      <c r="AB128" s="28">
        <f t="shared" si="103"/>
        <v>0</v>
      </c>
      <c r="AH128" s="246" t="str">
        <f t="shared" si="104"/>
        <v/>
      </c>
    </row>
    <row r="129" spans="1:34" ht="12.95" thickBot="1">
      <c r="B129" s="69"/>
      <c r="C129" s="70"/>
      <c r="D129" s="69"/>
      <c r="E129" s="69"/>
      <c r="F129" s="69"/>
      <c r="G129" s="71"/>
      <c r="H129" s="71"/>
      <c r="I129" s="71"/>
      <c r="J129" s="70"/>
      <c r="K129" s="70"/>
      <c r="L129" s="70"/>
      <c r="M129" s="52"/>
      <c r="N129" s="52"/>
      <c r="X129" s="28">
        <v>20</v>
      </c>
    </row>
    <row r="130" spans="1:34" ht="12.95" thickTop="1">
      <c r="B130" s="47"/>
      <c r="C130" s="323" t="s">
        <v>1140</v>
      </c>
      <c r="D130" s="323"/>
      <c r="E130" s="76" t="s">
        <v>1141</v>
      </c>
      <c r="F130" s="76" t="s">
        <v>1142</v>
      </c>
      <c r="G130" s="48" t="s">
        <v>1143</v>
      </c>
      <c r="H130" s="49"/>
      <c r="I130" s="50"/>
      <c r="J130" s="51" t="s">
        <v>1144</v>
      </c>
      <c r="K130" s="51" t="s">
        <v>1145</v>
      </c>
      <c r="L130" s="51" t="s">
        <v>1146</v>
      </c>
      <c r="M130" s="52"/>
      <c r="N130" s="52"/>
      <c r="P130" s="53">
        <f>COUNT(P134:P148)</f>
        <v>0</v>
      </c>
      <c r="Q130" s="53">
        <f>COUNT(Q134:Q148)</f>
        <v>0</v>
      </c>
      <c r="R130" s="53">
        <f>COUNT(R134:R148)</f>
        <v>0</v>
      </c>
      <c r="T130" s="124">
        <f>T131-SUM(U134:U148)</f>
        <v>0</v>
      </c>
      <c r="X130" s="28">
        <v>1</v>
      </c>
    </row>
    <row r="131" spans="1:34" ht="12.95">
      <c r="A131" s="33">
        <v>10</v>
      </c>
      <c r="B131" s="54"/>
      <c r="C131" s="322" t="str">
        <f>Leden!AQ12</f>
        <v>MW1</v>
      </c>
      <c r="D131" s="322"/>
      <c r="E131" s="286" t="str">
        <f>IF($C131="","",LEFT(IFERROR(VLOOKUP($C131,TeamsV,2,0),"")&amp;"??",2))</f>
        <v>MW</v>
      </c>
      <c r="F131" s="286" t="str">
        <f>IF($C131="","",IFERROR(VLOOKUP($C131,TeamsV,3,0),"??"))</f>
        <v>Wo</v>
      </c>
      <c r="G131" s="286" t="str">
        <f>IF($C131="","",LEFT(IFERROR(VLOOKUP($C131,TeamsV,4,0),"")&amp;"?",1))</f>
        <v>8</v>
      </c>
      <c r="H131" s="55"/>
      <c r="I131" s="56"/>
      <c r="J131" s="286">
        <f>COUNTIF(C134:C148,"V")</f>
        <v>6</v>
      </c>
      <c r="K131" s="286">
        <f>COUNTIF(C134:C148,"M")</f>
        <v>5</v>
      </c>
      <c r="L131" s="57">
        <f>IFERROR(AVERAGE(H134:H148),"")</f>
        <v>41</v>
      </c>
      <c r="M131" s="58"/>
      <c r="N131" s="58"/>
      <c r="O131" s="33" t="s">
        <v>2</v>
      </c>
      <c r="P131" s="253"/>
      <c r="Q131" s="253"/>
      <c r="R131" s="253"/>
      <c r="S131" s="254"/>
      <c r="T131" s="124">
        <f>SUM(T134:T148)</f>
        <v>11</v>
      </c>
      <c r="U131" s="158" t="str">
        <f>MID($C131,1,1)</f>
        <v>M</v>
      </c>
      <c r="V131" s="158" t="str">
        <f>MID($C131,1,1)</f>
        <v>M</v>
      </c>
      <c r="W131" s="158" t="str">
        <f>MID($C131,1,1)</f>
        <v>M</v>
      </c>
      <c r="X131" s="28">
        <v>2</v>
      </c>
      <c r="Y131" s="33"/>
      <c r="Z131" s="33"/>
      <c r="AA131" s="33"/>
      <c r="AB131" s="33"/>
      <c r="AD131" s="19" t="str">
        <f>IF($C131="","",IFERROR(VLOOKUP($C131,TeamsV,6,0),""))</f>
        <v>A</v>
      </c>
      <c r="AE131" s="19" t="str">
        <f>TRIM(IF($AD131="","",IFERROR(VLOOKUP($AD131,Teams!$B$4:$G$8,2,0),"")))</f>
        <v>3312 AD</v>
      </c>
      <c r="AF131" s="19" t="str">
        <f>TRIM(IF($AD131="","",IFERROR(VLOOKUP($AD131,Teams!$B$4:$G$8,4,0),"")))</f>
        <v>Dordrecht</v>
      </c>
      <c r="AH131" s="247">
        <f>IFERROR(AVERAGE(AH134:AH148),"")</f>
        <v>41.647272727272728</v>
      </c>
    </row>
    <row r="132" spans="1:34">
      <c r="B132" s="47"/>
      <c r="C132" s="76"/>
      <c r="D132" s="47"/>
      <c r="E132" s="47"/>
      <c r="F132" s="47"/>
      <c r="G132" s="50"/>
      <c r="H132" s="50"/>
      <c r="I132" s="50"/>
      <c r="J132" s="76"/>
      <c r="K132" s="76"/>
      <c r="L132" s="76"/>
      <c r="M132" s="52"/>
      <c r="N132" s="52"/>
      <c r="U132" s="159"/>
      <c r="V132" s="159"/>
      <c r="W132" s="159"/>
      <c r="X132" s="28">
        <v>3</v>
      </c>
    </row>
    <row r="133" spans="1:34">
      <c r="A133" s="59"/>
      <c r="B133" s="60"/>
      <c r="C133" s="61" t="s">
        <v>1147</v>
      </c>
      <c r="D133" s="61" t="s">
        <v>1148</v>
      </c>
      <c r="E133" s="62" t="s">
        <v>1149</v>
      </c>
      <c r="F133" s="62" t="s">
        <v>1150</v>
      </c>
      <c r="G133" s="61" t="s">
        <v>1151</v>
      </c>
      <c r="H133" s="61" t="s">
        <v>1152</v>
      </c>
      <c r="I133" s="61" t="s">
        <v>54</v>
      </c>
      <c r="J133" s="61" t="s">
        <v>1153</v>
      </c>
      <c r="K133" s="61" t="s">
        <v>1154</v>
      </c>
      <c r="L133" s="61" t="s">
        <v>1155</v>
      </c>
      <c r="M133" s="63"/>
      <c r="N133" s="63"/>
      <c r="O133" s="59"/>
      <c r="P133" s="160" t="s">
        <v>76</v>
      </c>
      <c r="Q133" s="160" t="s">
        <v>77</v>
      </c>
      <c r="R133" s="160" t="s">
        <v>78</v>
      </c>
      <c r="U133" s="158">
        <f>IF(W131="","",VLOOKUP(W131,Leeftijdscat,2,FALSE))</f>
        <v>5</v>
      </c>
      <c r="V133" s="158">
        <f>IF(W131="","",VLOOKUP(W131,Leeftijdscat,3,FALSE))</f>
        <v>999</v>
      </c>
      <c r="W133" s="158">
        <f>IF(W131="","",VLOOKUP(W131,Leeftijdscat,4,FALSE))</f>
        <v>999</v>
      </c>
      <c r="X133" s="28">
        <v>4</v>
      </c>
      <c r="Y133" s="59">
        <f>LEN(Y134&amp;Y135&amp;Y136&amp;Y137&amp;Y138&amp;Y139&amp;Y140&amp;Y141&amp;Y142&amp;Y143&amp;Y144&amp;Y145&amp;Y146&amp;Y147&amp;Y148)</f>
        <v>33</v>
      </c>
      <c r="Z133" s="59">
        <f>LEN(Z134&amp;Z135&amp;Z136&amp;Z137&amp;Z138&amp;Z139&amp;Z140&amp;Z141&amp;Z142&amp;Z143&amp;Z144&amp;Z145&amp;Z146&amp;Z147&amp;Z148)</f>
        <v>0</v>
      </c>
      <c r="AA133" s="59">
        <f>LEN(AA134&amp;AA135&amp;AA136&amp;AA137&amp;AA138&amp;AA139&amp;AA140&amp;AA141&amp;AA142&amp;AA143&amp;AA144&amp;AA145&amp;AA146&amp;AA147&amp;AA148)</f>
        <v>0</v>
      </c>
      <c r="AB133" s="59">
        <f>SUM(Y133:AA133)</f>
        <v>33</v>
      </c>
    </row>
    <row r="134" spans="1:34">
      <c r="A134" s="28" t="str">
        <f>C131&amp;"x"&amp;B134</f>
        <v>MW1x1</v>
      </c>
      <c r="B134" s="47">
        <v>1</v>
      </c>
      <c r="C134" s="64" t="str">
        <f t="shared" ref="C134:C148" si="105">IF(LEFT($A134,1)="x","",IFERROR(VLOOKUP($A134,LedenV,6,0),""))</f>
        <v>V</v>
      </c>
      <c r="D134" s="64" t="str">
        <f t="shared" ref="D134:D148" si="106">IF(LEFT($A134,1)="x","",IFERROR(VLOOKUP($A134,LedenV,7,0),""))</f>
        <v>NMH24Z9</v>
      </c>
      <c r="E134" s="65" t="str">
        <f t="shared" ref="E134:E148" si="107">IF(LEFT($A134,1)="x","",IFERROR(VLOOKUP($A134,LedenV,8,0),""))</f>
        <v>Verheijde, P.</v>
      </c>
      <c r="F134" s="65" t="str">
        <f t="shared" ref="F134:F148" si="108">IF(LEFT($A134,1)="x","",IFERROR(VLOOKUP($A134,LedenV,9,0),""))</f>
        <v>Petra</v>
      </c>
      <c r="G134" s="66">
        <f t="shared" ref="G134:G148" si="109">IF(LEFT($A134,1)="x","",IFERROR(VLOOKUP($A134,LedenV,10,0),""))</f>
        <v>27135</v>
      </c>
      <c r="H134" s="67">
        <f t="shared" ref="H134:H148" si="110">IF(AND(ISNUMBER(G134),G134&lt;&gt;0),DATEDIF(G134,Peildatum,"Y"),"")</f>
        <v>46</v>
      </c>
      <c r="I134" s="68"/>
      <c r="J134" s="64" t="str">
        <f t="shared" ref="J134:J148" si="111">IF(LEFT($A134,1)="x","",IFERROR(VLOOKUP($A134,LedenV,16,0),""))</f>
        <v>MW1</v>
      </c>
      <c r="K134" s="64" t="str">
        <f t="shared" ref="K134:K148" si="112">IF(LEFT($A134,1)="x","",IFERROR(VLOOKUP($A134,LedenV,17,0),""))</f>
        <v/>
      </c>
      <c r="L134" s="64">
        <f t="shared" ref="L134:L148" si="113">IF(LEFT($A134,1)="x","",IFERROR(VLOOKUP($A134,LedenV,18,0),""))</f>
        <v>0</v>
      </c>
      <c r="M134" s="52"/>
      <c r="N134" s="52"/>
      <c r="P134" s="157"/>
      <c r="Q134" s="157"/>
      <c r="R134" s="157"/>
      <c r="S134" s="161"/>
      <c r="T134" s="202">
        <f t="shared" ref="T134:T148" si="114">IF(LEN(C134&amp;D134&amp;E134&amp;F134)&gt;0,1,0)</f>
        <v>1</v>
      </c>
      <c r="U134" s="159">
        <f t="shared" ref="U134:U148" si="115">MIN(LEN(Y134&amp;Z134&amp;AA134),1)</f>
        <v>1</v>
      </c>
      <c r="V134" s="162">
        <f t="shared" ref="V134:V148" si="116">V133</f>
        <v>999</v>
      </c>
      <c r="W134" s="162">
        <f t="shared" ref="W134:W148" si="117">W133</f>
        <v>999</v>
      </c>
      <c r="X134" s="28">
        <v>5</v>
      </c>
      <c r="Y134" s="64" t="str">
        <f t="shared" ref="Y134:Y148" si="118">IF(LEFT($A134,1)="x","",IFERROR(VLOOKUP($A134,LedenV,34,0),""))</f>
        <v>MW1</v>
      </c>
      <c r="Z134" s="64" t="str">
        <f t="shared" ref="Z134:Z148" si="119">IF(LEFT($A134,1)="x","",IFERROR(VLOOKUP($A134,LedenV,35,0),""))</f>
        <v/>
      </c>
      <c r="AA134" s="64" t="str">
        <f t="shared" ref="AA134:AA148" si="120">IF(LEFT($A134,1)="x","",IFERROR(VLOOKUP($A134,LedenV,36,0),""))</f>
        <v/>
      </c>
      <c r="AB134" s="28">
        <f t="shared" ref="AB134:AB148" si="121">LEN(Y134&amp;Z134&amp;AA134)</f>
        <v>3</v>
      </c>
      <c r="AH134" s="246">
        <f t="shared" ref="AH134:AH148" si="122">lft(G134,Peildatum)</f>
        <v>46.71</v>
      </c>
    </row>
    <row r="135" spans="1:34">
      <c r="A135" s="28" t="str">
        <f>C131&amp;"x"&amp;B135</f>
        <v>MW1x2</v>
      </c>
      <c r="B135" s="47">
        <v>2</v>
      </c>
      <c r="C135" s="64" t="str">
        <f t="shared" si="105"/>
        <v>V</v>
      </c>
      <c r="D135" s="64" t="str">
        <f t="shared" si="106"/>
        <v>NFW15S4</v>
      </c>
      <c r="E135" s="65" t="str">
        <f t="shared" si="107"/>
        <v>Zwanenburg-Moerman, D.</v>
      </c>
      <c r="F135" s="65" t="str">
        <f t="shared" si="108"/>
        <v>Debita</v>
      </c>
      <c r="G135" s="66">
        <f t="shared" si="109"/>
        <v>28329</v>
      </c>
      <c r="H135" s="67">
        <f t="shared" si="110"/>
        <v>43</v>
      </c>
      <c r="I135" s="68"/>
      <c r="J135" s="64" t="str">
        <f t="shared" si="111"/>
        <v>MW1</v>
      </c>
      <c r="K135" s="64" t="str">
        <f t="shared" si="112"/>
        <v/>
      </c>
      <c r="L135" s="64">
        <f t="shared" si="113"/>
        <v>0</v>
      </c>
      <c r="M135" s="52"/>
      <c r="N135" s="52"/>
      <c r="P135" s="157"/>
      <c r="Q135" s="157"/>
      <c r="R135" s="157"/>
      <c r="S135" s="161"/>
      <c r="T135" s="202">
        <f t="shared" si="114"/>
        <v>1</v>
      </c>
      <c r="U135" s="159">
        <f t="shared" si="115"/>
        <v>1</v>
      </c>
      <c r="V135" s="162">
        <f t="shared" si="116"/>
        <v>999</v>
      </c>
      <c r="W135" s="162">
        <f t="shared" si="117"/>
        <v>999</v>
      </c>
      <c r="X135" s="28">
        <v>6</v>
      </c>
      <c r="Y135" s="64" t="str">
        <f t="shared" si="118"/>
        <v>MW1</v>
      </c>
      <c r="Z135" s="64" t="str">
        <f t="shared" si="119"/>
        <v/>
      </c>
      <c r="AA135" s="64" t="str">
        <f t="shared" si="120"/>
        <v/>
      </c>
      <c r="AB135" s="28">
        <f t="shared" si="121"/>
        <v>3</v>
      </c>
      <c r="AH135" s="246">
        <f t="shared" si="122"/>
        <v>43.44</v>
      </c>
    </row>
    <row r="136" spans="1:34">
      <c r="A136" s="28" t="str">
        <f>C131&amp;"x"&amp;B136</f>
        <v>MW1x3</v>
      </c>
      <c r="B136" s="47">
        <v>3</v>
      </c>
      <c r="C136" s="64" t="str">
        <f t="shared" si="105"/>
        <v>V</v>
      </c>
      <c r="D136" s="64" t="str">
        <f t="shared" si="106"/>
        <v>NKX56Q9</v>
      </c>
      <c r="E136" s="65" t="str">
        <f t="shared" si="107"/>
        <v>Everaarts, D.</v>
      </c>
      <c r="F136" s="65" t="str">
        <f t="shared" si="108"/>
        <v>Damaris</v>
      </c>
      <c r="G136" s="66">
        <f t="shared" si="109"/>
        <v>28948</v>
      </c>
      <c r="H136" s="67">
        <f t="shared" si="110"/>
        <v>41</v>
      </c>
      <c r="I136" s="68"/>
      <c r="J136" s="64" t="str">
        <f t="shared" si="111"/>
        <v>MW1</v>
      </c>
      <c r="K136" s="64" t="str">
        <f t="shared" si="112"/>
        <v/>
      </c>
      <c r="L136" s="64">
        <f t="shared" si="113"/>
        <v>0</v>
      </c>
      <c r="M136" s="52"/>
      <c r="N136" s="52"/>
      <c r="P136" s="157"/>
      <c r="Q136" s="157"/>
      <c r="R136" s="157"/>
      <c r="S136" s="161"/>
      <c r="T136" s="202">
        <f t="shared" si="114"/>
        <v>1</v>
      </c>
      <c r="U136" s="159">
        <f t="shared" si="115"/>
        <v>1</v>
      </c>
      <c r="V136" s="162">
        <f t="shared" si="116"/>
        <v>999</v>
      </c>
      <c r="W136" s="162">
        <f t="shared" si="117"/>
        <v>999</v>
      </c>
      <c r="X136" s="28">
        <v>7</v>
      </c>
      <c r="Y136" s="64" t="str">
        <f t="shared" si="118"/>
        <v>MW1</v>
      </c>
      <c r="Z136" s="64" t="str">
        <f t="shared" si="119"/>
        <v/>
      </c>
      <c r="AA136" s="64" t="str">
        <f t="shared" si="120"/>
        <v/>
      </c>
      <c r="AB136" s="28">
        <f t="shared" si="121"/>
        <v>3</v>
      </c>
      <c r="AH136" s="246">
        <f t="shared" si="122"/>
        <v>41.75</v>
      </c>
    </row>
    <row r="137" spans="1:34">
      <c r="A137" s="28" t="str">
        <f>C131&amp;"x"&amp;B137</f>
        <v>MW1x4</v>
      </c>
      <c r="B137" s="47">
        <v>4</v>
      </c>
      <c r="C137" s="64" t="str">
        <f t="shared" si="105"/>
        <v>V</v>
      </c>
      <c r="D137" s="64" t="str">
        <f t="shared" si="106"/>
        <v>NFW41S7</v>
      </c>
      <c r="E137" s="65" t="str">
        <f t="shared" si="107"/>
        <v>Camphens-Moerman, B.</v>
      </c>
      <c r="F137" s="65" t="str">
        <f t="shared" si="108"/>
        <v>Barbara</v>
      </c>
      <c r="G137" s="66">
        <f t="shared" si="109"/>
        <v>29885</v>
      </c>
      <c r="H137" s="67">
        <f t="shared" si="110"/>
        <v>39</v>
      </c>
      <c r="I137" s="68"/>
      <c r="J137" s="64" t="str">
        <f t="shared" si="111"/>
        <v>MW1</v>
      </c>
      <c r="K137" s="64" t="str">
        <f t="shared" si="112"/>
        <v/>
      </c>
      <c r="L137" s="64">
        <f t="shared" si="113"/>
        <v>0</v>
      </c>
      <c r="M137" s="52"/>
      <c r="N137" s="52"/>
      <c r="P137" s="157"/>
      <c r="Q137" s="157"/>
      <c r="R137" s="157"/>
      <c r="S137" s="161"/>
      <c r="T137" s="202">
        <f t="shared" si="114"/>
        <v>1</v>
      </c>
      <c r="U137" s="159">
        <f t="shared" si="115"/>
        <v>1</v>
      </c>
      <c r="V137" s="162">
        <f t="shared" si="116"/>
        <v>999</v>
      </c>
      <c r="W137" s="162">
        <f t="shared" si="117"/>
        <v>999</v>
      </c>
      <c r="X137" s="28">
        <v>8</v>
      </c>
      <c r="Y137" s="64" t="str">
        <f t="shared" si="118"/>
        <v>MW1</v>
      </c>
      <c r="Z137" s="64" t="str">
        <f t="shared" si="119"/>
        <v/>
      </c>
      <c r="AA137" s="64" t="str">
        <f t="shared" si="120"/>
        <v/>
      </c>
      <c r="AB137" s="28">
        <f t="shared" si="121"/>
        <v>3</v>
      </c>
      <c r="AH137" s="246">
        <f t="shared" si="122"/>
        <v>39.18</v>
      </c>
    </row>
    <row r="138" spans="1:34">
      <c r="A138" s="28" t="str">
        <f>C131&amp;"x"&amp;B138</f>
        <v>MW1x5</v>
      </c>
      <c r="B138" s="47">
        <v>5</v>
      </c>
      <c r="C138" s="64" t="str">
        <f t="shared" si="105"/>
        <v>V</v>
      </c>
      <c r="D138" s="64" t="str">
        <f t="shared" si="106"/>
        <v>NFW28D3</v>
      </c>
      <c r="E138" s="65" t="str">
        <f t="shared" si="107"/>
        <v>Veld, in 't D.</v>
      </c>
      <c r="F138" s="65" t="str">
        <f t="shared" si="108"/>
        <v>Dorien</v>
      </c>
      <c r="G138" s="66">
        <f t="shared" si="109"/>
        <v>31086</v>
      </c>
      <c r="H138" s="67">
        <f t="shared" si="110"/>
        <v>35</v>
      </c>
      <c r="I138" s="68"/>
      <c r="J138" s="64" t="str">
        <f t="shared" si="111"/>
        <v>MW1</v>
      </c>
      <c r="K138" s="64" t="str">
        <f t="shared" si="112"/>
        <v/>
      </c>
      <c r="L138" s="64">
        <f t="shared" si="113"/>
        <v>0</v>
      </c>
      <c r="M138" s="52"/>
      <c r="N138" s="52"/>
      <c r="P138" s="157"/>
      <c r="Q138" s="157"/>
      <c r="R138" s="157"/>
      <c r="S138" s="161"/>
      <c r="T138" s="202">
        <f t="shared" si="114"/>
        <v>1</v>
      </c>
      <c r="U138" s="159">
        <f t="shared" si="115"/>
        <v>1</v>
      </c>
      <c r="V138" s="162">
        <f t="shared" si="116"/>
        <v>999</v>
      </c>
      <c r="W138" s="162">
        <f t="shared" si="117"/>
        <v>999</v>
      </c>
      <c r="X138" s="28">
        <v>9</v>
      </c>
      <c r="Y138" s="64" t="str">
        <f t="shared" si="118"/>
        <v>MW1</v>
      </c>
      <c r="Z138" s="64" t="str">
        <f t="shared" si="119"/>
        <v/>
      </c>
      <c r="AA138" s="64" t="str">
        <f t="shared" si="120"/>
        <v/>
      </c>
      <c r="AB138" s="28">
        <f t="shared" si="121"/>
        <v>3</v>
      </c>
      <c r="AH138" s="246">
        <f t="shared" si="122"/>
        <v>35.89</v>
      </c>
    </row>
    <row r="139" spans="1:34">
      <c r="A139" s="28" t="str">
        <f>C131&amp;"x"&amp;B139</f>
        <v>MW1x6</v>
      </c>
      <c r="B139" s="47">
        <v>6</v>
      </c>
      <c r="C139" s="64" t="str">
        <f t="shared" si="105"/>
        <v>V</v>
      </c>
      <c r="D139" s="64" t="str">
        <f t="shared" si="106"/>
        <v>NFX24T4</v>
      </c>
      <c r="E139" s="65" t="str">
        <f t="shared" si="107"/>
        <v>Opstal-Haksteen, van T.K.</v>
      </c>
      <c r="F139" s="65" t="str">
        <f t="shared" si="108"/>
        <v>Tamara</v>
      </c>
      <c r="G139" s="66">
        <f t="shared" si="109"/>
        <v>32197</v>
      </c>
      <c r="H139" s="67">
        <f t="shared" si="110"/>
        <v>32</v>
      </c>
      <c r="I139" s="68"/>
      <c r="J139" s="64" t="str">
        <f t="shared" si="111"/>
        <v>MW1</v>
      </c>
      <c r="K139" s="64" t="str">
        <f t="shared" si="112"/>
        <v/>
      </c>
      <c r="L139" s="64">
        <f t="shared" si="113"/>
        <v>0</v>
      </c>
      <c r="M139" s="52"/>
      <c r="N139" s="52"/>
      <c r="P139" s="157"/>
      <c r="Q139" s="157"/>
      <c r="R139" s="157"/>
      <c r="S139" s="161"/>
      <c r="T139" s="202">
        <f t="shared" si="114"/>
        <v>1</v>
      </c>
      <c r="U139" s="159">
        <f t="shared" si="115"/>
        <v>1</v>
      </c>
      <c r="V139" s="162">
        <f t="shared" si="116"/>
        <v>999</v>
      </c>
      <c r="W139" s="162">
        <f t="shared" si="117"/>
        <v>999</v>
      </c>
      <c r="X139" s="28">
        <v>10</v>
      </c>
      <c r="Y139" s="64" t="str">
        <f t="shared" si="118"/>
        <v>MW1</v>
      </c>
      <c r="Z139" s="64" t="str">
        <f t="shared" si="119"/>
        <v/>
      </c>
      <c r="AA139" s="64" t="str">
        <f t="shared" si="120"/>
        <v/>
      </c>
      <c r="AB139" s="28">
        <f t="shared" si="121"/>
        <v>3</v>
      </c>
      <c r="AH139" s="246">
        <f t="shared" si="122"/>
        <v>32.85</v>
      </c>
    </row>
    <row r="140" spans="1:34">
      <c r="A140" s="28" t="str">
        <f>C131&amp;"x"&amp;B140</f>
        <v>MW1x7</v>
      </c>
      <c r="B140" s="47">
        <v>7</v>
      </c>
      <c r="C140" s="64" t="str">
        <f t="shared" si="105"/>
        <v>M</v>
      </c>
      <c r="D140" s="64" t="str">
        <f t="shared" si="106"/>
        <v>NFW13Y0</v>
      </c>
      <c r="E140" s="65" t="str">
        <f t="shared" si="107"/>
        <v>Kalkeren, van M.</v>
      </c>
      <c r="F140" s="65" t="str">
        <f t="shared" si="108"/>
        <v>Marco</v>
      </c>
      <c r="G140" s="66">
        <f t="shared" si="109"/>
        <v>25227</v>
      </c>
      <c r="H140" s="67">
        <f t="shared" si="110"/>
        <v>51</v>
      </c>
      <c r="I140" s="68"/>
      <c r="J140" s="64" t="str">
        <f t="shared" si="111"/>
        <v>MW1</v>
      </c>
      <c r="K140" s="64" t="str">
        <f t="shared" si="112"/>
        <v/>
      </c>
      <c r="L140" s="64">
        <f t="shared" si="113"/>
        <v>0</v>
      </c>
      <c r="M140" s="52"/>
      <c r="N140" s="52"/>
      <c r="P140" s="157"/>
      <c r="Q140" s="157"/>
      <c r="R140" s="157"/>
      <c r="S140" s="161"/>
      <c r="T140" s="202">
        <f t="shared" si="114"/>
        <v>1</v>
      </c>
      <c r="U140" s="159">
        <f t="shared" si="115"/>
        <v>1</v>
      </c>
      <c r="V140" s="162">
        <f t="shared" si="116"/>
        <v>999</v>
      </c>
      <c r="W140" s="162">
        <f t="shared" si="117"/>
        <v>999</v>
      </c>
      <c r="X140" s="28">
        <v>11</v>
      </c>
      <c r="Y140" s="64" t="str">
        <f t="shared" si="118"/>
        <v>MW1</v>
      </c>
      <c r="Z140" s="64" t="str">
        <f t="shared" si="119"/>
        <v/>
      </c>
      <c r="AA140" s="64" t="str">
        <f t="shared" si="120"/>
        <v/>
      </c>
      <c r="AB140" s="28">
        <f t="shared" si="121"/>
        <v>3</v>
      </c>
      <c r="AH140" s="246">
        <f t="shared" si="122"/>
        <v>51.93</v>
      </c>
    </row>
    <row r="141" spans="1:34">
      <c r="A141" s="28" t="str">
        <f>C131&amp;"x"&amp;B141</f>
        <v>MW1x8</v>
      </c>
      <c r="B141" s="47">
        <v>8</v>
      </c>
      <c r="C141" s="64" t="str">
        <f t="shared" si="105"/>
        <v>M</v>
      </c>
      <c r="D141" s="64" t="str">
        <f t="shared" si="106"/>
        <v>NKH71P1</v>
      </c>
      <c r="E141" s="65" t="str">
        <f t="shared" si="107"/>
        <v>Kooij, C.W.</v>
      </c>
      <c r="F141" s="65" t="str">
        <f t="shared" si="108"/>
        <v>Wilco</v>
      </c>
      <c r="G141" s="66">
        <f t="shared" si="109"/>
        <v>27643</v>
      </c>
      <c r="H141" s="67">
        <f t="shared" si="110"/>
        <v>45</v>
      </c>
      <c r="I141" s="68"/>
      <c r="J141" s="64" t="str">
        <f t="shared" si="111"/>
        <v>MW1</v>
      </c>
      <c r="K141" s="64" t="str">
        <f t="shared" si="112"/>
        <v/>
      </c>
      <c r="L141" s="64">
        <f t="shared" si="113"/>
        <v>0</v>
      </c>
      <c r="M141" s="52"/>
      <c r="N141" s="52"/>
      <c r="P141" s="157"/>
      <c r="Q141" s="157"/>
      <c r="R141" s="157"/>
      <c r="S141" s="161"/>
      <c r="T141" s="202">
        <f t="shared" si="114"/>
        <v>1</v>
      </c>
      <c r="U141" s="159">
        <f t="shared" si="115"/>
        <v>1</v>
      </c>
      <c r="V141" s="162">
        <f t="shared" si="116"/>
        <v>999</v>
      </c>
      <c r="W141" s="162">
        <f t="shared" si="117"/>
        <v>999</v>
      </c>
      <c r="X141" s="28">
        <v>12</v>
      </c>
      <c r="Y141" s="64" t="str">
        <f t="shared" si="118"/>
        <v>MW1</v>
      </c>
      <c r="Z141" s="64" t="str">
        <f t="shared" si="119"/>
        <v/>
      </c>
      <c r="AA141" s="64" t="str">
        <f t="shared" si="120"/>
        <v/>
      </c>
      <c r="AB141" s="28">
        <f t="shared" si="121"/>
        <v>3</v>
      </c>
      <c r="AH141" s="246">
        <f t="shared" si="122"/>
        <v>45.32</v>
      </c>
    </row>
    <row r="142" spans="1:34">
      <c r="A142" s="28" t="str">
        <f>C131&amp;"x"&amp;B142</f>
        <v>MW1x9</v>
      </c>
      <c r="B142" s="47">
        <v>9</v>
      </c>
      <c r="C142" s="64" t="str">
        <f t="shared" si="105"/>
        <v>M</v>
      </c>
      <c r="D142" s="64" t="str">
        <f t="shared" si="106"/>
        <v>NFW40B5</v>
      </c>
      <c r="E142" s="65" t="str">
        <f t="shared" si="107"/>
        <v>Belder, E.</v>
      </c>
      <c r="F142" s="65" t="str">
        <f t="shared" si="108"/>
        <v>Erwin</v>
      </c>
      <c r="G142" s="66">
        <f t="shared" si="109"/>
        <v>28259</v>
      </c>
      <c r="H142" s="67">
        <f t="shared" si="110"/>
        <v>43</v>
      </c>
      <c r="I142" s="68"/>
      <c r="J142" s="64" t="str">
        <f t="shared" si="111"/>
        <v>MW1</v>
      </c>
      <c r="K142" s="64" t="str">
        <f t="shared" si="112"/>
        <v/>
      </c>
      <c r="L142" s="64">
        <f t="shared" si="113"/>
        <v>0</v>
      </c>
      <c r="M142" s="52"/>
      <c r="N142" s="52"/>
      <c r="P142" s="157"/>
      <c r="Q142" s="157"/>
      <c r="R142" s="157"/>
      <c r="S142" s="161"/>
      <c r="T142" s="202">
        <f t="shared" si="114"/>
        <v>1</v>
      </c>
      <c r="U142" s="159">
        <f t="shared" si="115"/>
        <v>1</v>
      </c>
      <c r="V142" s="162">
        <f t="shared" si="116"/>
        <v>999</v>
      </c>
      <c r="W142" s="162">
        <f t="shared" si="117"/>
        <v>999</v>
      </c>
      <c r="X142" s="28">
        <v>13</v>
      </c>
      <c r="Y142" s="64" t="str">
        <f t="shared" si="118"/>
        <v>MW1</v>
      </c>
      <c r="Z142" s="64" t="str">
        <f t="shared" si="119"/>
        <v/>
      </c>
      <c r="AA142" s="64" t="str">
        <f t="shared" si="120"/>
        <v/>
      </c>
      <c r="AB142" s="28">
        <f t="shared" si="121"/>
        <v>3</v>
      </c>
      <c r="AH142" s="246">
        <f t="shared" si="122"/>
        <v>43.63</v>
      </c>
    </row>
    <row r="143" spans="1:34">
      <c r="A143" s="28" t="str">
        <f>C131&amp;"x"&amp;B143</f>
        <v>MW1x10</v>
      </c>
      <c r="B143" s="47">
        <v>10</v>
      </c>
      <c r="C143" s="64" t="str">
        <f t="shared" si="105"/>
        <v>M</v>
      </c>
      <c r="D143" s="64" t="str">
        <f t="shared" si="106"/>
        <v>NFW42X5</v>
      </c>
      <c r="E143" s="65" t="str">
        <f t="shared" si="107"/>
        <v>Jong, 't M.</v>
      </c>
      <c r="F143" s="65" t="str">
        <f t="shared" si="108"/>
        <v>Michiel</v>
      </c>
      <c r="G143" s="66">
        <f t="shared" si="109"/>
        <v>29718</v>
      </c>
      <c r="H143" s="67">
        <f t="shared" si="110"/>
        <v>39</v>
      </c>
      <c r="I143" s="68"/>
      <c r="J143" s="64" t="str">
        <f t="shared" si="111"/>
        <v>MW1</v>
      </c>
      <c r="K143" s="64" t="str">
        <f t="shared" si="112"/>
        <v/>
      </c>
      <c r="L143" s="64">
        <f t="shared" si="113"/>
        <v>0</v>
      </c>
      <c r="M143" s="52"/>
      <c r="N143" s="52"/>
      <c r="P143" s="157"/>
      <c r="Q143" s="157"/>
      <c r="R143" s="157"/>
      <c r="S143" s="161"/>
      <c r="T143" s="202">
        <f t="shared" si="114"/>
        <v>1</v>
      </c>
      <c r="U143" s="159">
        <f t="shared" si="115"/>
        <v>1</v>
      </c>
      <c r="V143" s="162">
        <f t="shared" si="116"/>
        <v>999</v>
      </c>
      <c r="W143" s="162">
        <f t="shared" si="117"/>
        <v>999</v>
      </c>
      <c r="X143" s="28">
        <v>14</v>
      </c>
      <c r="Y143" s="64" t="str">
        <f t="shared" si="118"/>
        <v>MW1</v>
      </c>
      <c r="Z143" s="64" t="str">
        <f t="shared" si="119"/>
        <v/>
      </c>
      <c r="AA143" s="64" t="str">
        <f t="shared" si="120"/>
        <v/>
      </c>
      <c r="AB143" s="28">
        <f t="shared" si="121"/>
        <v>3</v>
      </c>
      <c r="AH143" s="246">
        <f t="shared" si="122"/>
        <v>39.64</v>
      </c>
    </row>
    <row r="144" spans="1:34">
      <c r="A144" s="28" t="str">
        <f>C131&amp;"x"&amp;B144</f>
        <v>MW1x11</v>
      </c>
      <c r="B144" s="47">
        <v>11</v>
      </c>
      <c r="C144" s="64" t="str">
        <f t="shared" si="105"/>
        <v>M</v>
      </c>
      <c r="D144" s="64" t="str">
        <f t="shared" si="106"/>
        <v>NFV13V8</v>
      </c>
      <c r="E144" s="65" t="str">
        <f t="shared" si="107"/>
        <v>Riet, R.</v>
      </c>
      <c r="F144" s="65" t="str">
        <f t="shared" si="108"/>
        <v>Ronald</v>
      </c>
      <c r="G144" s="66">
        <f t="shared" si="109"/>
        <v>30397</v>
      </c>
      <c r="H144" s="67">
        <f t="shared" si="110"/>
        <v>37</v>
      </c>
      <c r="I144" s="68"/>
      <c r="J144" s="64" t="str">
        <f t="shared" si="111"/>
        <v>MW1</v>
      </c>
      <c r="K144" s="64" t="str">
        <f t="shared" si="112"/>
        <v/>
      </c>
      <c r="L144" s="64">
        <f t="shared" si="113"/>
        <v>0</v>
      </c>
      <c r="M144" s="52"/>
      <c r="N144" s="52"/>
      <c r="P144" s="157"/>
      <c r="Q144" s="157"/>
      <c r="R144" s="157"/>
      <c r="T144" s="202">
        <f t="shared" si="114"/>
        <v>1</v>
      </c>
      <c r="U144" s="159">
        <f t="shared" si="115"/>
        <v>1</v>
      </c>
      <c r="V144" s="162">
        <f t="shared" si="116"/>
        <v>999</v>
      </c>
      <c r="W144" s="162">
        <f t="shared" si="117"/>
        <v>999</v>
      </c>
      <c r="X144" s="28">
        <v>15</v>
      </c>
      <c r="Y144" s="64" t="str">
        <f t="shared" si="118"/>
        <v>MW1</v>
      </c>
      <c r="Z144" s="64" t="str">
        <f t="shared" si="119"/>
        <v/>
      </c>
      <c r="AA144" s="64" t="str">
        <f t="shared" si="120"/>
        <v/>
      </c>
      <c r="AB144" s="28">
        <f t="shared" si="121"/>
        <v>3</v>
      </c>
      <c r="AH144" s="246">
        <f t="shared" si="122"/>
        <v>37.78</v>
      </c>
    </row>
    <row r="145" spans="1:34">
      <c r="A145" s="28" t="str">
        <f>C131&amp;"x"&amp;B145</f>
        <v>MW1x12</v>
      </c>
      <c r="B145" s="47">
        <v>12</v>
      </c>
      <c r="C145" s="64" t="str">
        <f t="shared" si="105"/>
        <v/>
      </c>
      <c r="D145" s="64" t="str">
        <f t="shared" si="106"/>
        <v/>
      </c>
      <c r="E145" s="65" t="str">
        <f t="shared" si="107"/>
        <v/>
      </c>
      <c r="F145" s="65" t="str">
        <f t="shared" si="108"/>
        <v/>
      </c>
      <c r="G145" s="66" t="str">
        <f t="shared" si="109"/>
        <v/>
      </c>
      <c r="H145" s="67" t="str">
        <f t="shared" si="110"/>
        <v/>
      </c>
      <c r="I145" s="68"/>
      <c r="J145" s="64" t="str">
        <f t="shared" si="111"/>
        <v/>
      </c>
      <c r="K145" s="64" t="str">
        <f t="shared" si="112"/>
        <v/>
      </c>
      <c r="L145" s="64" t="str">
        <f t="shared" si="113"/>
        <v/>
      </c>
      <c r="M145" s="52"/>
      <c r="N145" s="52"/>
      <c r="P145" s="157"/>
      <c r="Q145" s="157"/>
      <c r="R145" s="157"/>
      <c r="T145" s="202">
        <f t="shared" si="114"/>
        <v>0</v>
      </c>
      <c r="U145" s="159">
        <f t="shared" si="115"/>
        <v>0</v>
      </c>
      <c r="V145" s="162">
        <f t="shared" si="116"/>
        <v>999</v>
      </c>
      <c r="W145" s="162">
        <f t="shared" si="117"/>
        <v>999</v>
      </c>
      <c r="X145" s="28">
        <v>16</v>
      </c>
      <c r="Y145" s="64" t="str">
        <f t="shared" si="118"/>
        <v/>
      </c>
      <c r="Z145" s="64" t="str">
        <f t="shared" si="119"/>
        <v/>
      </c>
      <c r="AA145" s="64" t="str">
        <f t="shared" si="120"/>
        <v/>
      </c>
      <c r="AB145" s="28">
        <f t="shared" si="121"/>
        <v>0</v>
      </c>
      <c r="AH145" s="246" t="str">
        <f t="shared" si="122"/>
        <v/>
      </c>
    </row>
    <row r="146" spans="1:34">
      <c r="A146" s="28" t="str">
        <f>C131&amp;"x"&amp;B146</f>
        <v>MW1x13</v>
      </c>
      <c r="B146" s="47">
        <v>13</v>
      </c>
      <c r="C146" s="64" t="str">
        <f t="shared" si="105"/>
        <v/>
      </c>
      <c r="D146" s="64" t="str">
        <f t="shared" si="106"/>
        <v/>
      </c>
      <c r="E146" s="65" t="str">
        <f t="shared" si="107"/>
        <v/>
      </c>
      <c r="F146" s="65" t="str">
        <f t="shared" si="108"/>
        <v/>
      </c>
      <c r="G146" s="66" t="str">
        <f t="shared" si="109"/>
        <v/>
      </c>
      <c r="H146" s="67" t="str">
        <f t="shared" si="110"/>
        <v/>
      </c>
      <c r="I146" s="68"/>
      <c r="J146" s="64" t="str">
        <f t="shared" si="111"/>
        <v/>
      </c>
      <c r="K146" s="64" t="str">
        <f t="shared" si="112"/>
        <v/>
      </c>
      <c r="L146" s="64" t="str">
        <f t="shared" si="113"/>
        <v/>
      </c>
      <c r="M146" s="52"/>
      <c r="N146" s="52"/>
      <c r="P146" s="157"/>
      <c r="Q146" s="157"/>
      <c r="R146" s="157"/>
      <c r="T146" s="202">
        <f t="shared" si="114"/>
        <v>0</v>
      </c>
      <c r="U146" s="159">
        <f t="shared" si="115"/>
        <v>0</v>
      </c>
      <c r="V146" s="162">
        <f t="shared" si="116"/>
        <v>999</v>
      </c>
      <c r="W146" s="162">
        <f t="shared" si="117"/>
        <v>999</v>
      </c>
      <c r="X146" s="28">
        <v>17</v>
      </c>
      <c r="Y146" s="64" t="str">
        <f t="shared" si="118"/>
        <v/>
      </c>
      <c r="Z146" s="64" t="str">
        <f t="shared" si="119"/>
        <v/>
      </c>
      <c r="AA146" s="64" t="str">
        <f t="shared" si="120"/>
        <v/>
      </c>
      <c r="AB146" s="28">
        <f t="shared" si="121"/>
        <v>0</v>
      </c>
      <c r="AH146" s="246" t="str">
        <f t="shared" si="122"/>
        <v/>
      </c>
    </row>
    <row r="147" spans="1:34">
      <c r="A147" s="28" t="str">
        <f>C131&amp;"x"&amp;B147</f>
        <v>MW1x14</v>
      </c>
      <c r="B147" s="47">
        <v>14</v>
      </c>
      <c r="C147" s="64" t="str">
        <f t="shared" si="105"/>
        <v/>
      </c>
      <c r="D147" s="64" t="str">
        <f t="shared" si="106"/>
        <v/>
      </c>
      <c r="E147" s="65" t="str">
        <f t="shared" si="107"/>
        <v/>
      </c>
      <c r="F147" s="65" t="str">
        <f t="shared" si="108"/>
        <v/>
      </c>
      <c r="G147" s="66" t="str">
        <f t="shared" si="109"/>
        <v/>
      </c>
      <c r="H147" s="67" t="str">
        <f t="shared" si="110"/>
        <v/>
      </c>
      <c r="I147" s="68"/>
      <c r="J147" s="64" t="str">
        <f t="shared" si="111"/>
        <v/>
      </c>
      <c r="K147" s="64" t="str">
        <f t="shared" si="112"/>
        <v/>
      </c>
      <c r="L147" s="64" t="str">
        <f t="shared" si="113"/>
        <v/>
      </c>
      <c r="M147" s="52"/>
      <c r="N147" s="52"/>
      <c r="P147" s="157"/>
      <c r="Q147" s="157"/>
      <c r="R147" s="157"/>
      <c r="T147" s="202">
        <f t="shared" si="114"/>
        <v>0</v>
      </c>
      <c r="U147" s="159">
        <f t="shared" si="115"/>
        <v>0</v>
      </c>
      <c r="V147" s="162">
        <f t="shared" si="116"/>
        <v>999</v>
      </c>
      <c r="W147" s="162">
        <f t="shared" si="117"/>
        <v>999</v>
      </c>
      <c r="X147" s="28">
        <v>18</v>
      </c>
      <c r="Y147" s="64" t="str">
        <f t="shared" si="118"/>
        <v/>
      </c>
      <c r="Z147" s="64" t="str">
        <f t="shared" si="119"/>
        <v/>
      </c>
      <c r="AA147" s="64" t="str">
        <f t="shared" si="120"/>
        <v/>
      </c>
      <c r="AB147" s="28">
        <f t="shared" si="121"/>
        <v>0</v>
      </c>
      <c r="AH147" s="246" t="str">
        <f t="shared" si="122"/>
        <v/>
      </c>
    </row>
    <row r="148" spans="1:34">
      <c r="A148" s="28" t="str">
        <f>C131&amp;"x"&amp;B148</f>
        <v>MW1x15</v>
      </c>
      <c r="B148" s="47">
        <v>15</v>
      </c>
      <c r="C148" s="64" t="str">
        <f t="shared" si="105"/>
        <v/>
      </c>
      <c r="D148" s="64" t="str">
        <f t="shared" si="106"/>
        <v/>
      </c>
      <c r="E148" s="65" t="str">
        <f t="shared" si="107"/>
        <v/>
      </c>
      <c r="F148" s="65" t="str">
        <f t="shared" si="108"/>
        <v/>
      </c>
      <c r="G148" s="66" t="str">
        <f t="shared" si="109"/>
        <v/>
      </c>
      <c r="H148" s="67" t="str">
        <f t="shared" si="110"/>
        <v/>
      </c>
      <c r="I148" s="68"/>
      <c r="J148" s="64" t="str">
        <f t="shared" si="111"/>
        <v/>
      </c>
      <c r="K148" s="64" t="str">
        <f t="shared" si="112"/>
        <v/>
      </c>
      <c r="L148" s="64" t="str">
        <f t="shared" si="113"/>
        <v/>
      </c>
      <c r="M148" s="52"/>
      <c r="N148" s="52"/>
      <c r="P148" s="157"/>
      <c r="Q148" s="157"/>
      <c r="R148" s="157"/>
      <c r="T148" s="202">
        <f t="shared" si="114"/>
        <v>0</v>
      </c>
      <c r="U148" s="159">
        <f t="shared" si="115"/>
        <v>0</v>
      </c>
      <c r="V148" s="162">
        <f t="shared" si="116"/>
        <v>999</v>
      </c>
      <c r="W148" s="162">
        <f t="shared" si="117"/>
        <v>999</v>
      </c>
      <c r="X148" s="28">
        <v>19</v>
      </c>
      <c r="Y148" s="64" t="str">
        <f t="shared" si="118"/>
        <v/>
      </c>
      <c r="Z148" s="64" t="str">
        <f t="shared" si="119"/>
        <v/>
      </c>
      <c r="AA148" s="64" t="str">
        <f t="shared" si="120"/>
        <v/>
      </c>
      <c r="AB148" s="28">
        <f t="shared" si="121"/>
        <v>0</v>
      </c>
      <c r="AH148" s="246" t="str">
        <f t="shared" si="122"/>
        <v/>
      </c>
    </row>
    <row r="149" spans="1:34" ht="12.95" thickBot="1">
      <c r="B149" s="69"/>
      <c r="C149" s="70"/>
      <c r="D149" s="69"/>
      <c r="E149" s="69"/>
      <c r="F149" s="69"/>
      <c r="G149" s="71"/>
      <c r="H149" s="71"/>
      <c r="I149" s="71"/>
      <c r="J149" s="70"/>
      <c r="K149" s="70"/>
      <c r="L149" s="70"/>
      <c r="M149" s="52"/>
      <c r="N149" s="52"/>
      <c r="X149" s="28">
        <v>20</v>
      </c>
    </row>
    <row r="150" spans="1:34" ht="12.95" thickTop="1">
      <c r="B150" s="47"/>
      <c r="C150" s="323" t="s">
        <v>1140</v>
      </c>
      <c r="D150" s="323"/>
      <c r="E150" s="76" t="s">
        <v>1141</v>
      </c>
      <c r="F150" s="76" t="s">
        <v>1142</v>
      </c>
      <c r="G150" s="48" t="s">
        <v>1143</v>
      </c>
      <c r="H150" s="49"/>
      <c r="I150" s="50"/>
      <c r="J150" s="51" t="s">
        <v>1144</v>
      </c>
      <c r="K150" s="51" t="s">
        <v>1145</v>
      </c>
      <c r="L150" s="51" t="s">
        <v>1146</v>
      </c>
      <c r="M150" s="52"/>
      <c r="N150" s="52"/>
      <c r="P150" s="53">
        <f>COUNT(P154:P168)</f>
        <v>0</v>
      </c>
      <c r="Q150" s="53">
        <f>COUNT(Q154:Q168)</f>
        <v>0</v>
      </c>
      <c r="R150" s="53">
        <f>COUNT(R154:R168)</f>
        <v>0</v>
      </c>
      <c r="T150" s="124">
        <f>T151-SUM(U154:U168)</f>
        <v>0</v>
      </c>
      <c r="X150" s="28">
        <v>1</v>
      </c>
    </row>
    <row r="151" spans="1:34" ht="12.95">
      <c r="A151" s="33">
        <v>11</v>
      </c>
      <c r="B151" s="54"/>
      <c r="C151" s="322" t="str">
        <f>Leden!AQ13</f>
        <v>A1</v>
      </c>
      <c r="D151" s="322"/>
      <c r="E151" s="286" t="str">
        <f>IF($C151="","",LEFT(IFERROR(VLOOKUP($C151,TeamsV,2,0),"")&amp;"??",2))</f>
        <v>WK</v>
      </c>
      <c r="F151" s="286" t="str">
        <f>IF($C151="","",IFERROR(VLOOKUP($C151,TeamsV,3,0),"??"))</f>
        <v>Za</v>
      </c>
      <c r="G151" s="286" t="str">
        <f>IF($C151="","",LEFT(IFERROR(VLOOKUP($C151,TeamsV,4,0),"")&amp;"?",1))</f>
        <v>8</v>
      </c>
      <c r="H151" s="55"/>
      <c r="I151" s="56"/>
      <c r="J151" s="286">
        <f>COUNTIF(C154:C168,"V")</f>
        <v>4</v>
      </c>
      <c r="K151" s="286">
        <f>COUNTIF(C154:C168,"M")</f>
        <v>4</v>
      </c>
      <c r="L151" s="57">
        <f>IFERROR(AVERAGE(H154:H168),"")</f>
        <v>16.75</v>
      </c>
      <c r="M151" s="58"/>
      <c r="N151" s="58"/>
      <c r="O151" s="33" t="s">
        <v>2</v>
      </c>
      <c r="P151" s="253"/>
      <c r="Q151" s="253"/>
      <c r="R151" s="253"/>
      <c r="S151" s="254"/>
      <c r="T151" s="124">
        <f>SUM(T154:T168)</f>
        <v>8</v>
      </c>
      <c r="U151" s="158" t="str">
        <f>MID($C151,1,1)</f>
        <v>A</v>
      </c>
      <c r="V151" s="158" t="str">
        <f>MID($C151,1,1)</f>
        <v>A</v>
      </c>
      <c r="W151" s="158" t="str">
        <f>MID($C151,1,1)</f>
        <v>A</v>
      </c>
      <c r="X151" s="28">
        <v>2</v>
      </c>
      <c r="Y151" s="33"/>
      <c r="Z151" s="33"/>
      <c r="AA151" s="33"/>
      <c r="AB151" s="33"/>
      <c r="AD151" s="19" t="str">
        <f>IF($C151="","",IFERROR(VLOOKUP($C151,TeamsV,6,0),""))</f>
        <v>A</v>
      </c>
      <c r="AE151" s="19" t="str">
        <f>TRIM(IF($AD151="","",IFERROR(VLOOKUP($AD151,Teams!$B$4:$G$8,2,0),"")))</f>
        <v>3312 AD</v>
      </c>
      <c r="AF151" s="19" t="str">
        <f>TRIM(IF($AD151="","",IFERROR(VLOOKUP($AD151,Teams!$B$4:$G$8,4,0),"")))</f>
        <v>Dordrecht</v>
      </c>
      <c r="AH151" s="247">
        <f>IFERROR(AVERAGE(AH154:AH168),"")</f>
        <v>17.522500000000001</v>
      </c>
    </row>
    <row r="152" spans="1:34">
      <c r="B152" s="47"/>
      <c r="C152" s="76"/>
      <c r="D152" s="47"/>
      <c r="E152" s="47"/>
      <c r="F152" s="47"/>
      <c r="G152" s="50"/>
      <c r="H152" s="50"/>
      <c r="I152" s="50"/>
      <c r="J152" s="76"/>
      <c r="K152" s="76"/>
      <c r="L152" s="76"/>
      <c r="M152" s="52"/>
      <c r="N152" s="52"/>
      <c r="U152" s="159"/>
      <c r="V152" s="159"/>
      <c r="W152" s="159"/>
      <c r="X152" s="28">
        <v>3</v>
      </c>
    </row>
    <row r="153" spans="1:34">
      <c r="A153" s="59"/>
      <c r="B153" s="60"/>
      <c r="C153" s="61" t="s">
        <v>1147</v>
      </c>
      <c r="D153" s="61" t="s">
        <v>1148</v>
      </c>
      <c r="E153" s="62" t="s">
        <v>1149</v>
      </c>
      <c r="F153" s="62" t="s">
        <v>1150</v>
      </c>
      <c r="G153" s="61" t="s">
        <v>1151</v>
      </c>
      <c r="H153" s="61" t="s">
        <v>1152</v>
      </c>
      <c r="I153" s="61" t="s">
        <v>54</v>
      </c>
      <c r="J153" s="61" t="s">
        <v>1153</v>
      </c>
      <c r="K153" s="61" t="s">
        <v>1154</v>
      </c>
      <c r="L153" s="61" t="s">
        <v>1155</v>
      </c>
      <c r="M153" s="63"/>
      <c r="N153" s="63"/>
      <c r="O153" s="59"/>
      <c r="P153" s="160" t="s">
        <v>76</v>
      </c>
      <c r="Q153" s="160" t="s">
        <v>77</v>
      </c>
      <c r="R153" s="160" t="s">
        <v>78</v>
      </c>
      <c r="U153" s="158">
        <f>IF(W151="","",VLOOKUP(W151,Leeftijdscat,2,FALSE))</f>
        <v>15</v>
      </c>
      <c r="V153" s="158">
        <f>IF(W151="","",VLOOKUP(W151,Leeftijdscat,3,FALSE))</f>
        <v>18</v>
      </c>
      <c r="W153" s="158">
        <f>IF(W151="","",VLOOKUP(W151,Leeftijdscat,4,FALSE))</f>
        <v>19</v>
      </c>
      <c r="X153" s="28">
        <v>4</v>
      </c>
      <c r="Y153" s="59">
        <f>LEN(Y154&amp;Y155&amp;Y156&amp;Y157&amp;Y158&amp;Y159&amp;Y160&amp;Y161&amp;Y162&amp;Y163&amp;Y164&amp;Y165&amp;Y166&amp;Y167&amp;Y168)</f>
        <v>16</v>
      </c>
      <c r="Z153" s="59">
        <f>LEN(Z154&amp;Z155&amp;Z156&amp;Z157&amp;Z158&amp;Z159&amp;Z160&amp;Z161&amp;Z162&amp;Z163&amp;Z164&amp;Z165&amp;Z166&amp;Z167&amp;Z168)</f>
        <v>16</v>
      </c>
      <c r="AA153" s="59">
        <f>LEN(AA154&amp;AA155&amp;AA156&amp;AA157&amp;AA158&amp;AA159&amp;AA160&amp;AA161&amp;AA162&amp;AA163&amp;AA164&amp;AA165&amp;AA166&amp;AA167&amp;AA168)</f>
        <v>0</v>
      </c>
      <c r="AB153" s="59">
        <f>SUM(Y153:AA153)</f>
        <v>32</v>
      </c>
    </row>
    <row r="154" spans="1:34">
      <c r="A154" s="28" t="str">
        <f>C151&amp;"x"&amp;B154</f>
        <v>A1x1</v>
      </c>
      <c r="B154" s="47">
        <v>1</v>
      </c>
      <c r="C154" s="64" t="str">
        <f t="shared" ref="C154:C168" si="123">IF(LEFT($A154,1)="x","",IFERROR(VLOOKUP($A154,LedenV,6,0),""))</f>
        <v>V</v>
      </c>
      <c r="D154" s="64" t="str">
        <f t="shared" ref="D154:D168" si="124">IF(LEFT($A154,1)="x","",IFERROR(VLOOKUP($A154,LedenV,7,0),""))</f>
        <v>NKJ95L7</v>
      </c>
      <c r="E154" s="65" t="str">
        <f t="shared" ref="E154:E168" si="125">IF(LEFT($A154,1)="x","",IFERROR(VLOOKUP($A154,LedenV,8,0),""))</f>
        <v>Oppe, M.</v>
      </c>
      <c r="F154" s="65" t="str">
        <f t="shared" ref="F154:F168" si="126">IF(LEFT($A154,1)="x","",IFERROR(VLOOKUP($A154,LedenV,9,0),""))</f>
        <v>Milou</v>
      </c>
      <c r="G154" s="66">
        <f t="shared" ref="G154:G168" si="127">IF(LEFT($A154,1)="x","",IFERROR(VLOOKUP($A154,LedenV,10,0),""))</f>
        <v>37307</v>
      </c>
      <c r="H154" s="67">
        <f t="shared" ref="H154:H168" si="128">IF(AND(ISNUMBER(G154),G154&lt;&gt;0),DATEDIF(G154,Peildatum,"Y"),"")</f>
        <v>18</v>
      </c>
      <c r="I154" s="68"/>
      <c r="J154" s="64" t="str">
        <f t="shared" ref="J154:J168" si="129">IF(LEFT($A154,1)="x","",IFERROR(VLOOKUP($A154,LedenV,16,0),""))</f>
        <v>A2</v>
      </c>
      <c r="K154" s="64" t="str">
        <f t="shared" ref="K154:K168" si="130">IF(LEFT($A154,1)="x","",IFERROR(VLOOKUP($A154,LedenV,17,0),""))</f>
        <v>A1</v>
      </c>
      <c r="L154" s="64">
        <f t="shared" ref="L154:L168" si="131">IF(LEFT($A154,1)="x","",IFERROR(VLOOKUP($A154,LedenV,18,0),""))</f>
        <v>0</v>
      </c>
      <c r="M154" s="52"/>
      <c r="N154" s="52"/>
      <c r="P154" s="157"/>
      <c r="Q154" s="157"/>
      <c r="R154" s="157"/>
      <c r="S154" s="161"/>
      <c r="T154" s="202">
        <f t="shared" ref="T154:T168" si="132">IF(LEN(C154&amp;D154&amp;E154&amp;F154)&gt;0,1,0)</f>
        <v>1</v>
      </c>
      <c r="U154" s="159">
        <f t="shared" ref="U154:U168" si="133">MIN(LEN(Y154&amp;Z154&amp;AA154),1)</f>
        <v>1</v>
      </c>
      <c r="V154" s="162">
        <f t="shared" ref="V154:V168" si="134">V153</f>
        <v>18</v>
      </c>
      <c r="W154" s="162">
        <f t="shared" ref="W154:W168" si="135">W153</f>
        <v>19</v>
      </c>
      <c r="X154" s="28">
        <v>5</v>
      </c>
      <c r="Y154" s="64" t="str">
        <f t="shared" ref="Y154:Y168" si="136">IF(LEFT($A154,1)="x","",IFERROR(VLOOKUP($A154,LedenV,34,0),""))</f>
        <v>A2</v>
      </c>
      <c r="Z154" s="64" t="str">
        <f t="shared" ref="Z154:Z168" si="137">IF(LEFT($A154,1)="x","",IFERROR(VLOOKUP($A154,LedenV,35,0),""))</f>
        <v>A1</v>
      </c>
      <c r="AA154" s="64" t="str">
        <f t="shared" ref="AA154:AA168" si="138">IF(LEFT($A154,1)="x","",IFERROR(VLOOKUP($A154,LedenV,36,0),""))</f>
        <v/>
      </c>
      <c r="AB154" s="28">
        <f t="shared" ref="AB154:AB168" si="139">LEN(Y154&amp;Z154&amp;AA154)</f>
        <v>4</v>
      </c>
      <c r="AH154" s="246">
        <f t="shared" ref="AH154:AH168" si="140">lft(G154,Peildatum)</f>
        <v>18.86</v>
      </c>
    </row>
    <row r="155" spans="1:34">
      <c r="A155" s="28" t="str">
        <f>C151&amp;"x"&amp;B155</f>
        <v>A1x2</v>
      </c>
      <c r="B155" s="47">
        <v>2</v>
      </c>
      <c r="C155" s="64" t="str">
        <f t="shared" si="123"/>
        <v>V</v>
      </c>
      <c r="D155" s="64" t="str">
        <f t="shared" si="124"/>
        <v>NKJ95M4</v>
      </c>
      <c r="E155" s="65" t="str">
        <f t="shared" si="125"/>
        <v>Brouwer, N.</v>
      </c>
      <c r="F155" s="65" t="str">
        <f t="shared" si="126"/>
        <v>Nynke</v>
      </c>
      <c r="G155" s="66">
        <f t="shared" si="127"/>
        <v>37624</v>
      </c>
      <c r="H155" s="67">
        <f t="shared" si="128"/>
        <v>17</v>
      </c>
      <c r="I155" s="68"/>
      <c r="J155" s="64" t="str">
        <f t="shared" si="129"/>
        <v>A1</v>
      </c>
      <c r="K155" s="64" t="str">
        <f t="shared" si="130"/>
        <v>A1</v>
      </c>
      <c r="L155" s="64">
        <f t="shared" si="131"/>
        <v>0</v>
      </c>
      <c r="M155" s="52"/>
      <c r="N155" s="52"/>
      <c r="P155" s="157"/>
      <c r="Q155" s="157"/>
      <c r="R155" s="157"/>
      <c r="S155" s="161"/>
      <c r="T155" s="202">
        <f t="shared" si="132"/>
        <v>1</v>
      </c>
      <c r="U155" s="159">
        <f t="shared" si="133"/>
        <v>1</v>
      </c>
      <c r="V155" s="162">
        <f t="shared" si="134"/>
        <v>18</v>
      </c>
      <c r="W155" s="162">
        <f t="shared" si="135"/>
        <v>19</v>
      </c>
      <c r="X155" s="28">
        <v>6</v>
      </c>
      <c r="Y155" s="64" t="str">
        <f t="shared" si="136"/>
        <v>A1</v>
      </c>
      <c r="Z155" s="64" t="str">
        <f t="shared" si="137"/>
        <v>A1</v>
      </c>
      <c r="AA155" s="64" t="str">
        <f t="shared" si="138"/>
        <v/>
      </c>
      <c r="AB155" s="28">
        <f t="shared" si="139"/>
        <v>4</v>
      </c>
      <c r="AH155" s="246">
        <f t="shared" si="140"/>
        <v>17.989999999999998</v>
      </c>
    </row>
    <row r="156" spans="1:34">
      <c r="A156" s="28" t="str">
        <f>C151&amp;"x"&amp;B156</f>
        <v>A1x3</v>
      </c>
      <c r="B156" s="47">
        <v>3</v>
      </c>
      <c r="C156" s="64" t="str">
        <f t="shared" si="123"/>
        <v>V</v>
      </c>
      <c r="D156" s="64" t="str">
        <f t="shared" si="124"/>
        <v>NKW49Y8</v>
      </c>
      <c r="E156" s="65" t="str">
        <f t="shared" si="125"/>
        <v>Volker, L.A.</v>
      </c>
      <c r="F156" s="65" t="str">
        <f t="shared" si="126"/>
        <v>Lisa</v>
      </c>
      <c r="G156" s="66">
        <f t="shared" si="127"/>
        <v>37712</v>
      </c>
      <c r="H156" s="67">
        <f t="shared" si="128"/>
        <v>17</v>
      </c>
      <c r="I156" s="68"/>
      <c r="J156" s="64" t="str">
        <f t="shared" si="129"/>
        <v>A2</v>
      </c>
      <c r="K156" s="64" t="str">
        <f t="shared" si="130"/>
        <v>A2</v>
      </c>
      <c r="L156" s="64">
        <f t="shared" si="131"/>
        <v>0</v>
      </c>
      <c r="M156" s="52"/>
      <c r="N156" s="52"/>
      <c r="P156" s="157"/>
      <c r="Q156" s="157"/>
      <c r="R156" s="157"/>
      <c r="S156" s="161"/>
      <c r="T156" s="202">
        <f t="shared" si="132"/>
        <v>1</v>
      </c>
      <c r="U156" s="159">
        <f t="shared" si="133"/>
        <v>1</v>
      </c>
      <c r="V156" s="162">
        <f t="shared" si="134"/>
        <v>18</v>
      </c>
      <c r="W156" s="162">
        <f t="shared" si="135"/>
        <v>19</v>
      </c>
      <c r="X156" s="28">
        <v>7</v>
      </c>
      <c r="Y156" s="64" t="str">
        <f t="shared" si="136"/>
        <v>A2</v>
      </c>
      <c r="Z156" s="64" t="str">
        <f t="shared" si="137"/>
        <v>A2</v>
      </c>
      <c r="AA156" s="64" t="str">
        <f t="shared" si="138"/>
        <v/>
      </c>
      <c r="AB156" s="28">
        <f t="shared" si="139"/>
        <v>4</v>
      </c>
      <c r="AH156" s="246">
        <f t="shared" si="140"/>
        <v>17.75</v>
      </c>
    </row>
    <row r="157" spans="1:34">
      <c r="A157" s="28" t="str">
        <f>C151&amp;"x"&amp;B157</f>
        <v>A1x4</v>
      </c>
      <c r="B157" s="47">
        <v>4</v>
      </c>
      <c r="C157" s="64" t="str">
        <f t="shared" si="123"/>
        <v>V</v>
      </c>
      <c r="D157" s="64" t="str">
        <f t="shared" si="124"/>
        <v>NKQ40Q9</v>
      </c>
      <c r="E157" s="65" t="str">
        <f t="shared" si="125"/>
        <v>Driesprong, M.</v>
      </c>
      <c r="F157" s="65" t="str">
        <f t="shared" si="126"/>
        <v>Meike</v>
      </c>
      <c r="G157" s="66">
        <f t="shared" si="127"/>
        <v>38011</v>
      </c>
      <c r="H157" s="67">
        <f t="shared" si="128"/>
        <v>16</v>
      </c>
      <c r="I157" s="68"/>
      <c r="J157" s="64" t="str">
        <f t="shared" si="129"/>
        <v>A1</v>
      </c>
      <c r="K157" s="64" t="str">
        <f t="shared" si="130"/>
        <v>A1</v>
      </c>
      <c r="L157" s="64">
        <f t="shared" si="131"/>
        <v>0</v>
      </c>
      <c r="M157" s="52"/>
      <c r="N157" s="52"/>
      <c r="P157" s="157"/>
      <c r="Q157" s="157"/>
      <c r="R157" s="157"/>
      <c r="S157" s="161"/>
      <c r="T157" s="202">
        <f t="shared" si="132"/>
        <v>1</v>
      </c>
      <c r="U157" s="159">
        <f t="shared" si="133"/>
        <v>1</v>
      </c>
      <c r="V157" s="162">
        <f t="shared" si="134"/>
        <v>18</v>
      </c>
      <c r="W157" s="162">
        <f t="shared" si="135"/>
        <v>19</v>
      </c>
      <c r="X157" s="28">
        <v>8</v>
      </c>
      <c r="Y157" s="64" t="str">
        <f t="shared" si="136"/>
        <v>A1</v>
      </c>
      <c r="Z157" s="64" t="str">
        <f t="shared" si="137"/>
        <v>A1</v>
      </c>
      <c r="AA157" s="64" t="str">
        <f t="shared" si="138"/>
        <v/>
      </c>
      <c r="AB157" s="28">
        <f t="shared" si="139"/>
        <v>4</v>
      </c>
      <c r="AH157" s="246">
        <f t="shared" si="140"/>
        <v>16.93</v>
      </c>
    </row>
    <row r="158" spans="1:34">
      <c r="A158" s="28" t="str">
        <f>C151&amp;"x"&amp;B158</f>
        <v>A1x5</v>
      </c>
      <c r="B158" s="47">
        <v>5</v>
      </c>
      <c r="C158" s="64" t="str">
        <f t="shared" si="123"/>
        <v>M</v>
      </c>
      <c r="D158" s="64" t="str">
        <f t="shared" si="124"/>
        <v>NKR57N5</v>
      </c>
      <c r="E158" s="65" t="str">
        <f t="shared" si="125"/>
        <v>Hooijdonk, van O.</v>
      </c>
      <c r="F158" s="65" t="str">
        <f t="shared" si="126"/>
        <v>Otte</v>
      </c>
      <c r="G158" s="66">
        <f t="shared" si="127"/>
        <v>37715</v>
      </c>
      <c r="H158" s="67">
        <f t="shared" si="128"/>
        <v>17</v>
      </c>
      <c r="I158" s="68"/>
      <c r="J158" s="64" t="str">
        <f t="shared" si="129"/>
        <v>A1</v>
      </c>
      <c r="K158" s="64" t="str">
        <f t="shared" si="130"/>
        <v>A1</v>
      </c>
      <c r="L158" s="64">
        <f t="shared" si="131"/>
        <v>0</v>
      </c>
      <c r="M158" s="52"/>
      <c r="N158" s="52"/>
      <c r="P158" s="157"/>
      <c r="Q158" s="157"/>
      <c r="R158" s="157"/>
      <c r="S158" s="161"/>
      <c r="T158" s="202">
        <f t="shared" si="132"/>
        <v>1</v>
      </c>
      <c r="U158" s="159">
        <f t="shared" si="133"/>
        <v>1</v>
      </c>
      <c r="V158" s="162">
        <f t="shared" si="134"/>
        <v>18</v>
      </c>
      <c r="W158" s="162">
        <f t="shared" si="135"/>
        <v>19</v>
      </c>
      <c r="X158" s="28">
        <v>9</v>
      </c>
      <c r="Y158" s="64" t="str">
        <f t="shared" si="136"/>
        <v>A1</v>
      </c>
      <c r="Z158" s="64" t="str">
        <f t="shared" si="137"/>
        <v>A1</v>
      </c>
      <c r="AA158" s="64" t="str">
        <f t="shared" si="138"/>
        <v/>
      </c>
      <c r="AB158" s="28">
        <f t="shared" si="139"/>
        <v>4</v>
      </c>
      <c r="AH158" s="246">
        <f t="shared" si="140"/>
        <v>17.739999999999998</v>
      </c>
    </row>
    <row r="159" spans="1:34">
      <c r="A159" s="28" t="str">
        <f>C151&amp;"x"&amp;B159</f>
        <v>A1x6</v>
      </c>
      <c r="B159" s="47">
        <v>6</v>
      </c>
      <c r="C159" s="64" t="str">
        <f t="shared" si="123"/>
        <v>M</v>
      </c>
      <c r="D159" s="64" t="str">
        <f t="shared" si="124"/>
        <v>NKY88T2</v>
      </c>
      <c r="E159" s="65" t="str">
        <f t="shared" si="125"/>
        <v>Uijl, den D.</v>
      </c>
      <c r="F159" s="65" t="str">
        <f t="shared" si="126"/>
        <v>Daniel</v>
      </c>
      <c r="G159" s="66">
        <f t="shared" si="127"/>
        <v>37832</v>
      </c>
      <c r="H159" s="67">
        <f t="shared" si="128"/>
        <v>17</v>
      </c>
      <c r="I159" s="68"/>
      <c r="J159" s="64" t="str">
        <f t="shared" si="129"/>
        <v>A2</v>
      </c>
      <c r="K159" s="64" t="str">
        <f t="shared" si="130"/>
        <v>A2</v>
      </c>
      <c r="L159" s="64">
        <f t="shared" si="131"/>
        <v>0</v>
      </c>
      <c r="M159" s="52"/>
      <c r="N159" s="52"/>
      <c r="P159" s="157"/>
      <c r="Q159" s="157"/>
      <c r="R159" s="157"/>
      <c r="S159" s="161"/>
      <c r="T159" s="202">
        <f t="shared" si="132"/>
        <v>1</v>
      </c>
      <c r="U159" s="159">
        <f t="shared" si="133"/>
        <v>1</v>
      </c>
      <c r="V159" s="162">
        <f t="shared" si="134"/>
        <v>18</v>
      </c>
      <c r="W159" s="162">
        <f t="shared" si="135"/>
        <v>19</v>
      </c>
      <c r="X159" s="28">
        <v>10</v>
      </c>
      <c r="Y159" s="64" t="str">
        <f t="shared" si="136"/>
        <v>A2</v>
      </c>
      <c r="Z159" s="64" t="str">
        <f t="shared" si="137"/>
        <v>A2</v>
      </c>
      <c r="AA159" s="64" t="str">
        <f t="shared" si="138"/>
        <v/>
      </c>
      <c r="AB159" s="28">
        <f t="shared" si="139"/>
        <v>4</v>
      </c>
      <c r="AH159" s="246">
        <f t="shared" si="140"/>
        <v>17.420000000000002</v>
      </c>
    </row>
    <row r="160" spans="1:34">
      <c r="A160" s="28" t="str">
        <f>C151&amp;"x"&amp;B160</f>
        <v>A1x7</v>
      </c>
      <c r="B160" s="47">
        <v>7</v>
      </c>
      <c r="C160" s="64" t="str">
        <f t="shared" si="123"/>
        <v>M</v>
      </c>
      <c r="D160" s="64" t="str">
        <f t="shared" si="124"/>
        <v>NLL37Q7</v>
      </c>
      <c r="E160" s="65" t="str">
        <f t="shared" si="125"/>
        <v>Timmer, J.</v>
      </c>
      <c r="F160" s="65" t="str">
        <f t="shared" si="126"/>
        <v>Jordan</v>
      </c>
      <c r="G160" s="66">
        <f t="shared" si="127"/>
        <v>38010</v>
      </c>
      <c r="H160" s="67">
        <f t="shared" si="128"/>
        <v>16</v>
      </c>
      <c r="I160" s="68"/>
      <c r="J160" s="64" t="str">
        <f t="shared" si="129"/>
        <v>B2</v>
      </c>
      <c r="K160" s="64" t="str">
        <f t="shared" si="130"/>
        <v>B2</v>
      </c>
      <c r="L160" s="64">
        <f t="shared" si="131"/>
        <v>0</v>
      </c>
      <c r="M160" s="52"/>
      <c r="N160" s="52"/>
      <c r="P160" s="157"/>
      <c r="Q160" s="157"/>
      <c r="R160" s="157"/>
      <c r="S160" s="161"/>
      <c r="T160" s="202">
        <f t="shared" si="132"/>
        <v>1</v>
      </c>
      <c r="U160" s="159">
        <f t="shared" si="133"/>
        <v>1</v>
      </c>
      <c r="V160" s="162">
        <f t="shared" si="134"/>
        <v>18</v>
      </c>
      <c r="W160" s="162">
        <f t="shared" si="135"/>
        <v>19</v>
      </c>
      <c r="X160" s="28">
        <v>11</v>
      </c>
      <c r="Y160" s="64" t="str">
        <f t="shared" si="136"/>
        <v>B2</v>
      </c>
      <c r="Z160" s="64" t="str">
        <f t="shared" si="137"/>
        <v>B2</v>
      </c>
      <c r="AA160" s="64" t="str">
        <f t="shared" si="138"/>
        <v/>
      </c>
      <c r="AB160" s="28">
        <f t="shared" si="139"/>
        <v>4</v>
      </c>
      <c r="AH160" s="246">
        <f t="shared" si="140"/>
        <v>16.940000000000001</v>
      </c>
    </row>
    <row r="161" spans="1:34">
      <c r="A161" s="28" t="str">
        <f>C151&amp;"x"&amp;B161</f>
        <v>A1x8</v>
      </c>
      <c r="B161" s="47">
        <v>8</v>
      </c>
      <c r="C161" s="64" t="str">
        <f t="shared" si="123"/>
        <v>M</v>
      </c>
      <c r="D161" s="64" t="str">
        <f t="shared" si="124"/>
        <v>NKT15G2</v>
      </c>
      <c r="E161" s="65" t="str">
        <f t="shared" si="125"/>
        <v>Alberts, S.</v>
      </c>
      <c r="F161" s="65" t="str">
        <f t="shared" si="126"/>
        <v>Sem</v>
      </c>
      <c r="G161" s="66">
        <f t="shared" si="127"/>
        <v>38150</v>
      </c>
      <c r="H161" s="67">
        <f t="shared" si="128"/>
        <v>16</v>
      </c>
      <c r="I161" s="68"/>
      <c r="J161" s="64" t="str">
        <f t="shared" si="129"/>
        <v>B1</v>
      </c>
      <c r="K161" s="64" t="str">
        <f t="shared" si="130"/>
        <v>B1</v>
      </c>
      <c r="L161" s="64">
        <f t="shared" si="131"/>
        <v>0</v>
      </c>
      <c r="M161" s="52"/>
      <c r="N161" s="52"/>
      <c r="P161" s="157"/>
      <c r="Q161" s="157"/>
      <c r="R161" s="157"/>
      <c r="S161" s="161"/>
      <c r="T161" s="202">
        <f t="shared" si="132"/>
        <v>1</v>
      </c>
      <c r="U161" s="159">
        <f t="shared" si="133"/>
        <v>1</v>
      </c>
      <c r="V161" s="162">
        <f t="shared" si="134"/>
        <v>18</v>
      </c>
      <c r="W161" s="162">
        <f t="shared" si="135"/>
        <v>19</v>
      </c>
      <c r="X161" s="28">
        <v>12</v>
      </c>
      <c r="Y161" s="64" t="str">
        <f t="shared" si="136"/>
        <v>B1</v>
      </c>
      <c r="Z161" s="64" t="str">
        <f t="shared" si="137"/>
        <v>B1</v>
      </c>
      <c r="AA161" s="64" t="str">
        <f t="shared" si="138"/>
        <v/>
      </c>
      <c r="AB161" s="28">
        <f t="shared" si="139"/>
        <v>4</v>
      </c>
      <c r="AH161" s="246">
        <f t="shared" si="140"/>
        <v>16.55</v>
      </c>
    </row>
    <row r="162" spans="1:34">
      <c r="A162" s="28" t="str">
        <f>C151&amp;"x"&amp;B162</f>
        <v>A1x9</v>
      </c>
      <c r="B162" s="47">
        <v>9</v>
      </c>
      <c r="C162" s="64" t="str">
        <f t="shared" si="123"/>
        <v/>
      </c>
      <c r="D162" s="64" t="str">
        <f t="shared" si="124"/>
        <v/>
      </c>
      <c r="E162" s="65" t="str">
        <f t="shared" si="125"/>
        <v/>
      </c>
      <c r="F162" s="65" t="str">
        <f t="shared" si="126"/>
        <v/>
      </c>
      <c r="G162" s="66" t="str">
        <f t="shared" si="127"/>
        <v/>
      </c>
      <c r="H162" s="67" t="str">
        <f t="shared" si="128"/>
        <v/>
      </c>
      <c r="I162" s="68"/>
      <c r="J162" s="64" t="str">
        <f t="shared" si="129"/>
        <v/>
      </c>
      <c r="K162" s="64" t="str">
        <f t="shared" si="130"/>
        <v/>
      </c>
      <c r="L162" s="64" t="str">
        <f t="shared" si="131"/>
        <v/>
      </c>
      <c r="M162" s="52"/>
      <c r="N162" s="52"/>
      <c r="P162" s="157"/>
      <c r="Q162" s="157"/>
      <c r="R162" s="157"/>
      <c r="S162" s="161"/>
      <c r="T162" s="202">
        <f t="shared" si="132"/>
        <v>0</v>
      </c>
      <c r="U162" s="159">
        <f t="shared" si="133"/>
        <v>0</v>
      </c>
      <c r="V162" s="162">
        <f t="shared" si="134"/>
        <v>18</v>
      </c>
      <c r="W162" s="162">
        <f t="shared" si="135"/>
        <v>19</v>
      </c>
      <c r="X162" s="28">
        <v>13</v>
      </c>
      <c r="Y162" s="64" t="str">
        <f t="shared" si="136"/>
        <v/>
      </c>
      <c r="Z162" s="64" t="str">
        <f t="shared" si="137"/>
        <v/>
      </c>
      <c r="AA162" s="64" t="str">
        <f t="shared" si="138"/>
        <v/>
      </c>
      <c r="AB162" s="28">
        <f t="shared" si="139"/>
        <v>0</v>
      </c>
      <c r="AH162" s="246" t="str">
        <f t="shared" si="140"/>
        <v/>
      </c>
    </row>
    <row r="163" spans="1:34">
      <c r="A163" s="28" t="str">
        <f>C151&amp;"x"&amp;B163</f>
        <v>A1x10</v>
      </c>
      <c r="B163" s="47">
        <v>10</v>
      </c>
      <c r="C163" s="64" t="str">
        <f t="shared" si="123"/>
        <v/>
      </c>
      <c r="D163" s="64" t="str">
        <f t="shared" si="124"/>
        <v/>
      </c>
      <c r="E163" s="65" t="str">
        <f t="shared" si="125"/>
        <v/>
      </c>
      <c r="F163" s="65" t="str">
        <f t="shared" si="126"/>
        <v/>
      </c>
      <c r="G163" s="66" t="str">
        <f t="shared" si="127"/>
        <v/>
      </c>
      <c r="H163" s="67" t="str">
        <f t="shared" si="128"/>
        <v/>
      </c>
      <c r="I163" s="68"/>
      <c r="J163" s="64" t="str">
        <f t="shared" si="129"/>
        <v/>
      </c>
      <c r="K163" s="64" t="str">
        <f t="shared" si="130"/>
        <v/>
      </c>
      <c r="L163" s="64" t="str">
        <f t="shared" si="131"/>
        <v/>
      </c>
      <c r="M163" s="52"/>
      <c r="N163" s="52"/>
      <c r="P163" s="157"/>
      <c r="Q163" s="157"/>
      <c r="R163" s="157"/>
      <c r="S163" s="161"/>
      <c r="T163" s="202">
        <f t="shared" si="132"/>
        <v>0</v>
      </c>
      <c r="U163" s="159">
        <f t="shared" si="133"/>
        <v>0</v>
      </c>
      <c r="V163" s="162">
        <f t="shared" si="134"/>
        <v>18</v>
      </c>
      <c r="W163" s="162">
        <f t="shared" si="135"/>
        <v>19</v>
      </c>
      <c r="X163" s="28">
        <v>14</v>
      </c>
      <c r="Y163" s="64" t="str">
        <f t="shared" si="136"/>
        <v/>
      </c>
      <c r="Z163" s="64" t="str">
        <f t="shared" si="137"/>
        <v/>
      </c>
      <c r="AA163" s="64" t="str">
        <f t="shared" si="138"/>
        <v/>
      </c>
      <c r="AB163" s="28">
        <f t="shared" si="139"/>
        <v>0</v>
      </c>
      <c r="AH163" s="246" t="str">
        <f t="shared" si="140"/>
        <v/>
      </c>
    </row>
    <row r="164" spans="1:34">
      <c r="A164" s="28" t="str">
        <f>C151&amp;"x"&amp;B164</f>
        <v>A1x11</v>
      </c>
      <c r="B164" s="47">
        <v>11</v>
      </c>
      <c r="C164" s="64" t="str">
        <f t="shared" si="123"/>
        <v/>
      </c>
      <c r="D164" s="64" t="str">
        <f t="shared" si="124"/>
        <v/>
      </c>
      <c r="E164" s="65" t="str">
        <f t="shared" si="125"/>
        <v/>
      </c>
      <c r="F164" s="65" t="str">
        <f t="shared" si="126"/>
        <v/>
      </c>
      <c r="G164" s="66" t="str">
        <f t="shared" si="127"/>
        <v/>
      </c>
      <c r="H164" s="67" t="str">
        <f t="shared" si="128"/>
        <v/>
      </c>
      <c r="I164" s="68"/>
      <c r="J164" s="64" t="str">
        <f t="shared" si="129"/>
        <v/>
      </c>
      <c r="K164" s="64" t="str">
        <f t="shared" si="130"/>
        <v/>
      </c>
      <c r="L164" s="64" t="str">
        <f t="shared" si="131"/>
        <v/>
      </c>
      <c r="M164" s="52"/>
      <c r="N164" s="52"/>
      <c r="P164" s="157"/>
      <c r="Q164" s="157"/>
      <c r="R164" s="157"/>
      <c r="T164" s="202">
        <f t="shared" si="132"/>
        <v>0</v>
      </c>
      <c r="U164" s="159">
        <f t="shared" si="133"/>
        <v>0</v>
      </c>
      <c r="V164" s="162">
        <f t="shared" si="134"/>
        <v>18</v>
      </c>
      <c r="W164" s="162">
        <f t="shared" si="135"/>
        <v>19</v>
      </c>
      <c r="X164" s="28">
        <v>15</v>
      </c>
      <c r="Y164" s="64" t="str">
        <f t="shared" si="136"/>
        <v/>
      </c>
      <c r="Z164" s="64" t="str">
        <f t="shared" si="137"/>
        <v/>
      </c>
      <c r="AA164" s="64" t="str">
        <f t="shared" si="138"/>
        <v/>
      </c>
      <c r="AB164" s="28">
        <f t="shared" si="139"/>
        <v>0</v>
      </c>
      <c r="AH164" s="246" t="str">
        <f t="shared" si="140"/>
        <v/>
      </c>
    </row>
    <row r="165" spans="1:34">
      <c r="A165" s="28" t="str">
        <f>C151&amp;"x"&amp;B165</f>
        <v>A1x12</v>
      </c>
      <c r="B165" s="47">
        <v>12</v>
      </c>
      <c r="C165" s="64" t="str">
        <f t="shared" si="123"/>
        <v/>
      </c>
      <c r="D165" s="64" t="str">
        <f t="shared" si="124"/>
        <v/>
      </c>
      <c r="E165" s="65" t="str">
        <f t="shared" si="125"/>
        <v/>
      </c>
      <c r="F165" s="65" t="str">
        <f t="shared" si="126"/>
        <v/>
      </c>
      <c r="G165" s="66" t="str">
        <f t="shared" si="127"/>
        <v/>
      </c>
      <c r="H165" s="67" t="str">
        <f t="shared" si="128"/>
        <v/>
      </c>
      <c r="I165" s="68"/>
      <c r="J165" s="64" t="str">
        <f t="shared" si="129"/>
        <v/>
      </c>
      <c r="K165" s="64" t="str">
        <f t="shared" si="130"/>
        <v/>
      </c>
      <c r="L165" s="64" t="str">
        <f t="shared" si="131"/>
        <v/>
      </c>
      <c r="M165" s="52"/>
      <c r="N165" s="52"/>
      <c r="P165" s="157"/>
      <c r="Q165" s="157"/>
      <c r="R165" s="157"/>
      <c r="T165" s="202">
        <f t="shared" si="132"/>
        <v>0</v>
      </c>
      <c r="U165" s="159">
        <f t="shared" si="133"/>
        <v>0</v>
      </c>
      <c r="V165" s="162">
        <f t="shared" si="134"/>
        <v>18</v>
      </c>
      <c r="W165" s="162">
        <f t="shared" si="135"/>
        <v>19</v>
      </c>
      <c r="X165" s="28">
        <v>16</v>
      </c>
      <c r="Y165" s="64" t="str">
        <f t="shared" si="136"/>
        <v/>
      </c>
      <c r="Z165" s="64" t="str">
        <f t="shared" si="137"/>
        <v/>
      </c>
      <c r="AA165" s="64" t="str">
        <f t="shared" si="138"/>
        <v/>
      </c>
      <c r="AB165" s="28">
        <f t="shared" si="139"/>
        <v>0</v>
      </c>
      <c r="AH165" s="246" t="str">
        <f t="shared" si="140"/>
        <v/>
      </c>
    </row>
    <row r="166" spans="1:34">
      <c r="A166" s="28" t="str">
        <f>C151&amp;"x"&amp;B166</f>
        <v>A1x13</v>
      </c>
      <c r="B166" s="47">
        <v>13</v>
      </c>
      <c r="C166" s="64" t="str">
        <f t="shared" si="123"/>
        <v/>
      </c>
      <c r="D166" s="64" t="str">
        <f t="shared" si="124"/>
        <v/>
      </c>
      <c r="E166" s="65" t="str">
        <f t="shared" si="125"/>
        <v/>
      </c>
      <c r="F166" s="65" t="str">
        <f t="shared" si="126"/>
        <v/>
      </c>
      <c r="G166" s="66" t="str">
        <f t="shared" si="127"/>
        <v/>
      </c>
      <c r="H166" s="67" t="str">
        <f t="shared" si="128"/>
        <v/>
      </c>
      <c r="I166" s="68"/>
      <c r="J166" s="64" t="str">
        <f t="shared" si="129"/>
        <v/>
      </c>
      <c r="K166" s="64" t="str">
        <f t="shared" si="130"/>
        <v/>
      </c>
      <c r="L166" s="64" t="str">
        <f t="shared" si="131"/>
        <v/>
      </c>
      <c r="M166" s="52"/>
      <c r="N166" s="52"/>
      <c r="P166" s="157"/>
      <c r="Q166" s="157"/>
      <c r="R166" s="157"/>
      <c r="T166" s="202">
        <f t="shared" si="132"/>
        <v>0</v>
      </c>
      <c r="U166" s="159">
        <f t="shared" si="133"/>
        <v>0</v>
      </c>
      <c r="V166" s="162">
        <f t="shared" si="134"/>
        <v>18</v>
      </c>
      <c r="W166" s="162">
        <f t="shared" si="135"/>
        <v>19</v>
      </c>
      <c r="X166" s="28">
        <v>17</v>
      </c>
      <c r="Y166" s="64" t="str">
        <f t="shared" si="136"/>
        <v/>
      </c>
      <c r="Z166" s="64" t="str">
        <f t="shared" si="137"/>
        <v/>
      </c>
      <c r="AA166" s="64" t="str">
        <f t="shared" si="138"/>
        <v/>
      </c>
      <c r="AB166" s="28">
        <f t="shared" si="139"/>
        <v>0</v>
      </c>
      <c r="AH166" s="246" t="str">
        <f t="shared" si="140"/>
        <v/>
      </c>
    </row>
    <row r="167" spans="1:34">
      <c r="A167" s="28" t="str">
        <f>C151&amp;"x"&amp;B167</f>
        <v>A1x14</v>
      </c>
      <c r="B167" s="47">
        <v>14</v>
      </c>
      <c r="C167" s="64" t="str">
        <f t="shared" si="123"/>
        <v/>
      </c>
      <c r="D167" s="64" t="str">
        <f t="shared" si="124"/>
        <v/>
      </c>
      <c r="E167" s="65" t="str">
        <f t="shared" si="125"/>
        <v/>
      </c>
      <c r="F167" s="65" t="str">
        <f t="shared" si="126"/>
        <v/>
      </c>
      <c r="G167" s="66" t="str">
        <f t="shared" si="127"/>
        <v/>
      </c>
      <c r="H167" s="67" t="str">
        <f t="shared" si="128"/>
        <v/>
      </c>
      <c r="I167" s="68"/>
      <c r="J167" s="64" t="str">
        <f t="shared" si="129"/>
        <v/>
      </c>
      <c r="K167" s="64" t="str">
        <f t="shared" si="130"/>
        <v/>
      </c>
      <c r="L167" s="64" t="str">
        <f t="shared" si="131"/>
        <v/>
      </c>
      <c r="M167" s="52"/>
      <c r="N167" s="52"/>
      <c r="P167" s="157"/>
      <c r="Q167" s="157"/>
      <c r="R167" s="157"/>
      <c r="T167" s="202">
        <f t="shared" si="132"/>
        <v>0</v>
      </c>
      <c r="U167" s="159">
        <f t="shared" si="133"/>
        <v>0</v>
      </c>
      <c r="V167" s="162">
        <f t="shared" si="134"/>
        <v>18</v>
      </c>
      <c r="W167" s="162">
        <f t="shared" si="135"/>
        <v>19</v>
      </c>
      <c r="X167" s="28">
        <v>18</v>
      </c>
      <c r="Y167" s="64" t="str">
        <f t="shared" si="136"/>
        <v/>
      </c>
      <c r="Z167" s="64" t="str">
        <f t="shared" si="137"/>
        <v/>
      </c>
      <c r="AA167" s="64" t="str">
        <f t="shared" si="138"/>
        <v/>
      </c>
      <c r="AB167" s="28">
        <f t="shared" si="139"/>
        <v>0</v>
      </c>
      <c r="AH167" s="246" t="str">
        <f t="shared" si="140"/>
        <v/>
      </c>
    </row>
    <row r="168" spans="1:34">
      <c r="A168" s="28" t="str">
        <f>C151&amp;"x"&amp;B168</f>
        <v>A1x15</v>
      </c>
      <c r="B168" s="47">
        <v>15</v>
      </c>
      <c r="C168" s="64" t="str">
        <f t="shared" si="123"/>
        <v/>
      </c>
      <c r="D168" s="64" t="str">
        <f t="shared" si="124"/>
        <v/>
      </c>
      <c r="E168" s="65" t="str">
        <f t="shared" si="125"/>
        <v/>
      </c>
      <c r="F168" s="65" t="str">
        <f t="shared" si="126"/>
        <v/>
      </c>
      <c r="G168" s="66" t="str">
        <f t="shared" si="127"/>
        <v/>
      </c>
      <c r="H168" s="67" t="str">
        <f t="shared" si="128"/>
        <v/>
      </c>
      <c r="I168" s="68"/>
      <c r="J168" s="64" t="str">
        <f t="shared" si="129"/>
        <v/>
      </c>
      <c r="K168" s="64" t="str">
        <f t="shared" si="130"/>
        <v/>
      </c>
      <c r="L168" s="64" t="str">
        <f t="shared" si="131"/>
        <v/>
      </c>
      <c r="M168" s="52"/>
      <c r="N168" s="52"/>
      <c r="P168" s="157"/>
      <c r="Q168" s="157"/>
      <c r="R168" s="157"/>
      <c r="T168" s="202">
        <f t="shared" si="132"/>
        <v>0</v>
      </c>
      <c r="U168" s="159">
        <f t="shared" si="133"/>
        <v>0</v>
      </c>
      <c r="V168" s="162">
        <f t="shared" si="134"/>
        <v>18</v>
      </c>
      <c r="W168" s="162">
        <f t="shared" si="135"/>
        <v>19</v>
      </c>
      <c r="X168" s="28">
        <v>19</v>
      </c>
      <c r="Y168" s="64" t="str">
        <f t="shared" si="136"/>
        <v/>
      </c>
      <c r="Z168" s="64" t="str">
        <f t="shared" si="137"/>
        <v/>
      </c>
      <c r="AA168" s="64" t="str">
        <f t="shared" si="138"/>
        <v/>
      </c>
      <c r="AB168" s="28">
        <f t="shared" si="139"/>
        <v>0</v>
      </c>
      <c r="AH168" s="246" t="str">
        <f t="shared" si="140"/>
        <v/>
      </c>
    </row>
    <row r="169" spans="1:34" ht="12.95" thickBot="1">
      <c r="B169" s="69"/>
      <c r="C169" s="70"/>
      <c r="D169" s="69"/>
      <c r="E169" s="69"/>
      <c r="F169" s="69"/>
      <c r="G169" s="71"/>
      <c r="H169" s="71"/>
      <c r="I169" s="71"/>
      <c r="J169" s="70"/>
      <c r="K169" s="70"/>
      <c r="L169" s="70"/>
      <c r="M169" s="52"/>
      <c r="N169" s="52"/>
      <c r="X169" s="28">
        <v>20</v>
      </c>
    </row>
    <row r="170" spans="1:34" ht="12.95" thickTop="1">
      <c r="B170" s="47"/>
      <c r="C170" s="323" t="s">
        <v>1140</v>
      </c>
      <c r="D170" s="323"/>
      <c r="E170" s="76" t="s">
        <v>1141</v>
      </c>
      <c r="F170" s="76" t="s">
        <v>1142</v>
      </c>
      <c r="G170" s="48" t="s">
        <v>1143</v>
      </c>
      <c r="H170" s="49"/>
      <c r="I170" s="50"/>
      <c r="J170" s="51" t="s">
        <v>1144</v>
      </c>
      <c r="K170" s="51" t="s">
        <v>1145</v>
      </c>
      <c r="L170" s="51" t="s">
        <v>1146</v>
      </c>
      <c r="M170" s="52"/>
      <c r="N170" s="52"/>
      <c r="P170" s="53">
        <f>COUNT(P174:P188)</f>
        <v>0</v>
      </c>
      <c r="Q170" s="53">
        <f>COUNT(Q174:Q188)</f>
        <v>0</v>
      </c>
      <c r="R170" s="53">
        <f>COUNT(R174:R188)</f>
        <v>0</v>
      </c>
      <c r="T170" s="124">
        <f>T171-SUM(U174:U188)</f>
        <v>0</v>
      </c>
      <c r="X170" s="28">
        <v>1</v>
      </c>
    </row>
    <row r="171" spans="1:34" ht="12.95">
      <c r="A171" s="33">
        <v>12</v>
      </c>
      <c r="B171" s="54"/>
      <c r="C171" s="322" t="str">
        <f>Leden!AQ14</f>
        <v>A2</v>
      </c>
      <c r="D171" s="322"/>
      <c r="E171" s="286" t="str">
        <f>IF($C171="","",LEFT(IFERROR(VLOOKUP($C171,TeamsV,2,0),"")&amp;"??",2))</f>
        <v>WK</v>
      </c>
      <c r="F171" s="286" t="str">
        <f>IF($C171="","",IFERROR(VLOOKUP($C171,TeamsV,3,0),"??"))</f>
        <v>Za</v>
      </c>
      <c r="G171" s="286" t="str">
        <f>IF($C171="","",LEFT(IFERROR(VLOOKUP($C171,TeamsV,4,0),"")&amp;"?",1))</f>
        <v>8</v>
      </c>
      <c r="H171" s="55"/>
      <c r="I171" s="56"/>
      <c r="J171" s="286">
        <f>COUNTIF(C174:C188,"V")</f>
        <v>6</v>
      </c>
      <c r="K171" s="286">
        <f>COUNTIF(C174:C188,"M")</f>
        <v>5</v>
      </c>
      <c r="L171" s="57">
        <f>IFERROR(AVERAGE(H174:H188),"")</f>
        <v>16.818181818181817</v>
      </c>
      <c r="M171" s="58"/>
      <c r="N171" s="58"/>
      <c r="O171" s="33" t="s">
        <v>2</v>
      </c>
      <c r="P171" s="253"/>
      <c r="Q171" s="253"/>
      <c r="R171" s="253"/>
      <c r="S171" s="254"/>
      <c r="T171" s="124">
        <f>SUM(T174:T188)</f>
        <v>11</v>
      </c>
      <c r="U171" s="158" t="str">
        <f>MID($C171,1,1)</f>
        <v>A</v>
      </c>
      <c r="V171" s="158" t="str">
        <f>MID($C171,1,1)</f>
        <v>A</v>
      </c>
      <c r="W171" s="158" t="str">
        <f>MID($C171,1,1)</f>
        <v>A</v>
      </c>
      <c r="X171" s="28">
        <v>2</v>
      </c>
      <c r="Y171" s="33"/>
      <c r="Z171" s="33"/>
      <c r="AA171" s="33"/>
      <c r="AB171" s="33"/>
      <c r="AD171" s="19" t="str">
        <f>IF($C171="","",IFERROR(VLOOKUP($C171,TeamsV,6,0),""))</f>
        <v>A</v>
      </c>
      <c r="AE171" s="19" t="str">
        <f>TRIM(IF($AD171="","",IFERROR(VLOOKUP($AD171,Teams!$B$4:$G$8,2,0),"")))</f>
        <v>3312 AD</v>
      </c>
      <c r="AF171" s="19" t="str">
        <f>TRIM(IF($AD171="","",IFERROR(VLOOKUP($AD171,Teams!$B$4:$G$8,4,0),"")))</f>
        <v>Dordrecht</v>
      </c>
      <c r="AH171" s="247">
        <f>IFERROR(AVERAGE(AH174:AH188),"")</f>
        <v>17.288181818181815</v>
      </c>
    </row>
    <row r="172" spans="1:34">
      <c r="B172" s="47"/>
      <c r="C172" s="76"/>
      <c r="D172" s="47"/>
      <c r="E172" s="47"/>
      <c r="F172" s="47"/>
      <c r="G172" s="50"/>
      <c r="H172" s="50"/>
      <c r="I172" s="50"/>
      <c r="J172" s="76"/>
      <c r="K172" s="76"/>
      <c r="L172" s="76"/>
      <c r="M172" s="52"/>
      <c r="N172" s="52"/>
      <c r="U172" s="159"/>
      <c r="V172" s="159"/>
      <c r="W172" s="159"/>
      <c r="X172" s="28">
        <v>3</v>
      </c>
    </row>
    <row r="173" spans="1:34">
      <c r="A173" s="59"/>
      <c r="B173" s="60"/>
      <c r="C173" s="61" t="s">
        <v>1147</v>
      </c>
      <c r="D173" s="61" t="s">
        <v>1148</v>
      </c>
      <c r="E173" s="62" t="s">
        <v>1149</v>
      </c>
      <c r="F173" s="62" t="s">
        <v>1150</v>
      </c>
      <c r="G173" s="61" t="s">
        <v>1151</v>
      </c>
      <c r="H173" s="61" t="s">
        <v>1152</v>
      </c>
      <c r="I173" s="61" t="s">
        <v>54</v>
      </c>
      <c r="J173" s="61" t="s">
        <v>1153</v>
      </c>
      <c r="K173" s="61" t="s">
        <v>1154</v>
      </c>
      <c r="L173" s="61" t="s">
        <v>1155</v>
      </c>
      <c r="M173" s="63"/>
      <c r="N173" s="63"/>
      <c r="O173" s="59"/>
      <c r="P173" s="160" t="s">
        <v>76</v>
      </c>
      <c r="Q173" s="160" t="s">
        <v>77</v>
      </c>
      <c r="R173" s="160" t="s">
        <v>78</v>
      </c>
      <c r="U173" s="158">
        <f>IF(W171="","",VLOOKUP(W171,Leeftijdscat,2,FALSE))</f>
        <v>15</v>
      </c>
      <c r="V173" s="158">
        <f>IF(W171="","",VLOOKUP(W171,Leeftijdscat,3,FALSE))</f>
        <v>18</v>
      </c>
      <c r="W173" s="158">
        <f>IF(W171="","",VLOOKUP(W171,Leeftijdscat,4,FALSE))</f>
        <v>19</v>
      </c>
      <c r="X173" s="28">
        <v>4</v>
      </c>
      <c r="Y173" s="59">
        <f>LEN(Y174&amp;Y175&amp;Y176&amp;Y177&amp;Y178&amp;Y179&amp;Y180&amp;Y181&amp;Y182&amp;Y183&amp;Y184&amp;Y185&amp;Y186&amp;Y187&amp;Y188)</f>
        <v>22</v>
      </c>
      <c r="Z173" s="59">
        <f>LEN(Z174&amp;Z175&amp;Z176&amp;Z177&amp;Z178&amp;Z179&amp;Z180&amp;Z181&amp;Z182&amp;Z183&amp;Z184&amp;Z185&amp;Z186&amp;Z187&amp;Z188)</f>
        <v>22</v>
      </c>
      <c r="AA173" s="59">
        <f>LEN(AA174&amp;AA175&amp;AA176&amp;AA177&amp;AA178&amp;AA179&amp;AA180&amp;AA181&amp;AA182&amp;AA183&amp;AA184&amp;AA185&amp;AA186&amp;AA187&amp;AA188)</f>
        <v>0</v>
      </c>
      <c r="AB173" s="59">
        <f>SUM(Y173:AA173)</f>
        <v>44</v>
      </c>
    </row>
    <row r="174" spans="1:34">
      <c r="A174" s="28" t="str">
        <f>C171&amp;"x"&amp;B174</f>
        <v>A2x1</v>
      </c>
      <c r="B174" s="47">
        <v>1</v>
      </c>
      <c r="C174" s="64" t="str">
        <f t="shared" ref="C174:C188" si="141">IF(LEFT($A174,1)="x","",IFERROR(VLOOKUP($A174,LedenV,6,0),""))</f>
        <v>V</v>
      </c>
      <c r="D174" s="64" t="str">
        <f t="shared" ref="D174:D188" si="142">IF(LEFT($A174,1)="x","",IFERROR(VLOOKUP($A174,LedenV,7,0),""))</f>
        <v>NKG18N7</v>
      </c>
      <c r="E174" s="65" t="str">
        <f t="shared" ref="E174:E188" si="143">IF(LEFT($A174,1)="x","",IFERROR(VLOOKUP($A174,LedenV,8,0),""))</f>
        <v>Teerds, E.L.</v>
      </c>
      <c r="F174" s="65" t="str">
        <f t="shared" ref="F174:F188" si="144">IF(LEFT($A174,1)="x","",IFERROR(VLOOKUP($A174,LedenV,9,0),""))</f>
        <v>Eva</v>
      </c>
      <c r="G174" s="66">
        <f t="shared" ref="G174:G188" si="145">IF(LEFT($A174,1)="x","",IFERROR(VLOOKUP($A174,LedenV,10,0),""))</f>
        <v>37551</v>
      </c>
      <c r="H174" s="67">
        <f t="shared" ref="H174:H188" si="146">IF(AND(ISNUMBER(G174),G174&lt;&gt;0),DATEDIF(G174,Peildatum,"Y"),"")</f>
        <v>18</v>
      </c>
      <c r="I174" s="68"/>
      <c r="J174" s="64" t="str">
        <f t="shared" ref="J174:J188" si="147">IF(LEFT($A174,1)="x","",IFERROR(VLOOKUP($A174,LedenV,16,0),""))</f>
        <v>A2</v>
      </c>
      <c r="K174" s="64" t="str">
        <f t="shared" ref="K174:K188" si="148">IF(LEFT($A174,1)="x","",IFERROR(VLOOKUP($A174,LedenV,17,0),""))</f>
        <v>A2</v>
      </c>
      <c r="L174" s="64">
        <f t="shared" ref="L174:L188" si="149">IF(LEFT($A174,1)="x","",IFERROR(VLOOKUP($A174,LedenV,18,0),""))</f>
        <v>0</v>
      </c>
      <c r="M174" s="52"/>
      <c r="N174" s="52"/>
      <c r="P174" s="157"/>
      <c r="Q174" s="157"/>
      <c r="R174" s="157"/>
      <c r="S174" s="161"/>
      <c r="T174" s="202">
        <f t="shared" ref="T174:T188" si="150">IF(LEN(C174&amp;D174&amp;E174&amp;F174)&gt;0,1,0)</f>
        <v>1</v>
      </c>
      <c r="U174" s="159">
        <f t="shared" ref="U174:U188" si="151">MIN(LEN(Y174&amp;Z174&amp;AA174),1)</f>
        <v>1</v>
      </c>
      <c r="V174" s="162">
        <f t="shared" ref="V174:V188" si="152">V173</f>
        <v>18</v>
      </c>
      <c r="W174" s="162">
        <f t="shared" ref="W174:W188" si="153">W173</f>
        <v>19</v>
      </c>
      <c r="X174" s="28">
        <v>5</v>
      </c>
      <c r="Y174" s="64" t="str">
        <f t="shared" ref="Y174:Y188" si="154">IF(LEFT($A174,1)="x","",IFERROR(VLOOKUP($A174,LedenV,34,0),""))</f>
        <v>A2</v>
      </c>
      <c r="Z174" s="64" t="str">
        <f t="shared" ref="Z174:Z188" si="155">IF(LEFT($A174,1)="x","",IFERROR(VLOOKUP($A174,LedenV,35,0),""))</f>
        <v>A2</v>
      </c>
      <c r="AA174" s="64" t="str">
        <f t="shared" ref="AA174:AA188" si="156">IF(LEFT($A174,1)="x","",IFERROR(VLOOKUP($A174,LedenV,36,0),""))</f>
        <v/>
      </c>
      <c r="AB174" s="28">
        <f t="shared" ref="AB174:AB188" si="157">LEN(Y174&amp;Z174&amp;AA174)</f>
        <v>4</v>
      </c>
      <c r="AH174" s="246">
        <f t="shared" ref="AH174:AH188" si="158">lft(G174,Peildatum)</f>
        <v>18.190000000000001</v>
      </c>
    </row>
    <row r="175" spans="1:34">
      <c r="A175" s="28" t="str">
        <f>C171&amp;"x"&amp;B175</f>
        <v>A2x2</v>
      </c>
      <c r="B175" s="47">
        <v>2</v>
      </c>
      <c r="C175" s="64" t="str">
        <f t="shared" si="141"/>
        <v>V</v>
      </c>
      <c r="D175" s="64" t="str">
        <f t="shared" si="142"/>
        <v>NKS62Q7</v>
      </c>
      <c r="E175" s="65" t="str">
        <f t="shared" si="143"/>
        <v>Seijner, F.C.</v>
      </c>
      <c r="F175" s="65" t="str">
        <f t="shared" si="144"/>
        <v>Fabiënne</v>
      </c>
      <c r="G175" s="66">
        <f t="shared" si="145"/>
        <v>37673</v>
      </c>
      <c r="H175" s="67">
        <f t="shared" si="146"/>
        <v>17</v>
      </c>
      <c r="I175" s="68"/>
      <c r="J175" s="64" t="str">
        <f t="shared" si="147"/>
        <v>A2</v>
      </c>
      <c r="K175" s="64" t="str">
        <f t="shared" si="148"/>
        <v>A2</v>
      </c>
      <c r="L175" s="64">
        <f t="shared" si="149"/>
        <v>0</v>
      </c>
      <c r="M175" s="52"/>
      <c r="N175" s="52"/>
      <c r="P175" s="157"/>
      <c r="Q175" s="157"/>
      <c r="R175" s="157"/>
      <c r="S175" s="161"/>
      <c r="T175" s="202">
        <f t="shared" si="150"/>
        <v>1</v>
      </c>
      <c r="U175" s="159">
        <f t="shared" si="151"/>
        <v>1</v>
      </c>
      <c r="V175" s="162">
        <f t="shared" si="152"/>
        <v>18</v>
      </c>
      <c r="W175" s="162">
        <f t="shared" si="153"/>
        <v>19</v>
      </c>
      <c r="X175" s="28">
        <v>6</v>
      </c>
      <c r="Y175" s="64" t="str">
        <f t="shared" si="154"/>
        <v>A2</v>
      </c>
      <c r="Z175" s="64" t="str">
        <f t="shared" si="155"/>
        <v>A2</v>
      </c>
      <c r="AA175" s="64" t="str">
        <f t="shared" si="156"/>
        <v/>
      </c>
      <c r="AB175" s="28">
        <f t="shared" si="157"/>
        <v>4</v>
      </c>
      <c r="AH175" s="246">
        <f t="shared" si="158"/>
        <v>17.86</v>
      </c>
    </row>
    <row r="176" spans="1:34">
      <c r="A176" s="28" t="str">
        <f>C171&amp;"x"&amp;B176</f>
        <v>A2x3</v>
      </c>
      <c r="B176" s="47">
        <v>3</v>
      </c>
      <c r="C176" s="64" t="str">
        <f t="shared" si="141"/>
        <v>V</v>
      </c>
      <c r="D176" s="64" t="str">
        <f t="shared" si="142"/>
        <v>NKK27B9</v>
      </c>
      <c r="E176" s="65" t="str">
        <f t="shared" si="143"/>
        <v>Fernhout, L.</v>
      </c>
      <c r="F176" s="65" t="str">
        <f t="shared" si="144"/>
        <v>Loïs</v>
      </c>
      <c r="G176" s="66">
        <f t="shared" si="145"/>
        <v>37684</v>
      </c>
      <c r="H176" s="67">
        <f t="shared" si="146"/>
        <v>17</v>
      </c>
      <c r="I176" s="68"/>
      <c r="J176" s="64" t="str">
        <f t="shared" si="147"/>
        <v>A2</v>
      </c>
      <c r="K176" s="64" t="str">
        <f t="shared" si="148"/>
        <v>A2</v>
      </c>
      <c r="L176" s="64">
        <f t="shared" si="149"/>
        <v>0</v>
      </c>
      <c r="M176" s="52"/>
      <c r="N176" s="52"/>
      <c r="P176" s="157"/>
      <c r="Q176" s="157"/>
      <c r="R176" s="157"/>
      <c r="S176" s="161"/>
      <c r="T176" s="202">
        <f t="shared" si="150"/>
        <v>1</v>
      </c>
      <c r="U176" s="159">
        <f t="shared" si="151"/>
        <v>1</v>
      </c>
      <c r="V176" s="162">
        <f t="shared" si="152"/>
        <v>18</v>
      </c>
      <c r="W176" s="162">
        <f t="shared" si="153"/>
        <v>19</v>
      </c>
      <c r="X176" s="28">
        <v>7</v>
      </c>
      <c r="Y176" s="64" t="str">
        <f t="shared" si="154"/>
        <v>A2</v>
      </c>
      <c r="Z176" s="64" t="str">
        <f t="shared" si="155"/>
        <v>A2</v>
      </c>
      <c r="AA176" s="64" t="str">
        <f t="shared" si="156"/>
        <v/>
      </c>
      <c r="AB176" s="28">
        <f t="shared" si="157"/>
        <v>4</v>
      </c>
      <c r="AH176" s="246">
        <f t="shared" si="158"/>
        <v>17.829999999999998</v>
      </c>
    </row>
    <row r="177" spans="1:34">
      <c r="A177" s="28" t="str">
        <f>C171&amp;"x"&amp;B177</f>
        <v>A2x4</v>
      </c>
      <c r="B177" s="47">
        <v>4</v>
      </c>
      <c r="C177" s="64" t="str">
        <f t="shared" si="141"/>
        <v>V</v>
      </c>
      <c r="D177" s="64" t="str">
        <f t="shared" si="142"/>
        <v>NKR88F7</v>
      </c>
      <c r="E177" s="65" t="str">
        <f t="shared" si="143"/>
        <v>Horst, ter B.A.</v>
      </c>
      <c r="F177" s="65" t="str">
        <f t="shared" si="144"/>
        <v>Bridget</v>
      </c>
      <c r="G177" s="66">
        <f t="shared" si="145"/>
        <v>37771</v>
      </c>
      <c r="H177" s="67">
        <f t="shared" si="146"/>
        <v>17</v>
      </c>
      <c r="I177" s="68"/>
      <c r="J177" s="64" t="str">
        <f t="shared" si="147"/>
        <v>A2</v>
      </c>
      <c r="K177" s="64" t="str">
        <f t="shared" si="148"/>
        <v>A2</v>
      </c>
      <c r="L177" s="64">
        <f t="shared" si="149"/>
        <v>0</v>
      </c>
      <c r="M177" s="52"/>
      <c r="N177" s="52"/>
      <c r="P177" s="157"/>
      <c r="Q177" s="157"/>
      <c r="R177" s="157"/>
      <c r="S177" s="161"/>
      <c r="T177" s="202">
        <f t="shared" si="150"/>
        <v>1</v>
      </c>
      <c r="U177" s="159">
        <f t="shared" si="151"/>
        <v>1</v>
      </c>
      <c r="V177" s="162">
        <f t="shared" si="152"/>
        <v>18</v>
      </c>
      <c r="W177" s="162">
        <f t="shared" si="153"/>
        <v>19</v>
      </c>
      <c r="X177" s="28">
        <v>8</v>
      </c>
      <c r="Y177" s="64" t="str">
        <f t="shared" si="154"/>
        <v>A2</v>
      </c>
      <c r="Z177" s="64" t="str">
        <f t="shared" si="155"/>
        <v>A2</v>
      </c>
      <c r="AA177" s="64" t="str">
        <f t="shared" si="156"/>
        <v/>
      </c>
      <c r="AB177" s="28">
        <f t="shared" si="157"/>
        <v>4</v>
      </c>
      <c r="AH177" s="246">
        <f t="shared" si="158"/>
        <v>17.59</v>
      </c>
    </row>
    <row r="178" spans="1:34">
      <c r="A178" s="28" t="str">
        <f>C171&amp;"x"&amp;B178</f>
        <v>A2x5</v>
      </c>
      <c r="B178" s="47">
        <v>5</v>
      </c>
      <c r="C178" s="64" t="str">
        <f t="shared" si="141"/>
        <v>V</v>
      </c>
      <c r="D178" s="64" t="str">
        <f t="shared" si="142"/>
        <v>NKS24M5</v>
      </c>
      <c r="E178" s="65" t="str">
        <f t="shared" si="143"/>
        <v>Verbeek, Y.</v>
      </c>
      <c r="F178" s="65" t="str">
        <f t="shared" si="144"/>
        <v>Yente</v>
      </c>
      <c r="G178" s="66">
        <f t="shared" si="145"/>
        <v>38012</v>
      </c>
      <c r="H178" s="67">
        <f t="shared" si="146"/>
        <v>16</v>
      </c>
      <c r="I178" s="68"/>
      <c r="J178" s="64" t="str">
        <f t="shared" si="147"/>
        <v>B1</v>
      </c>
      <c r="K178" s="64" t="str">
        <f t="shared" si="148"/>
        <v>B1</v>
      </c>
      <c r="L178" s="64">
        <f t="shared" si="149"/>
        <v>0</v>
      </c>
      <c r="M178" s="52"/>
      <c r="N178" s="52"/>
      <c r="P178" s="157"/>
      <c r="Q178" s="157"/>
      <c r="R178" s="157"/>
      <c r="S178" s="161"/>
      <c r="T178" s="202">
        <f t="shared" si="150"/>
        <v>1</v>
      </c>
      <c r="U178" s="159">
        <f t="shared" si="151"/>
        <v>1</v>
      </c>
      <c r="V178" s="162">
        <f t="shared" si="152"/>
        <v>18</v>
      </c>
      <c r="W178" s="162">
        <f t="shared" si="153"/>
        <v>19</v>
      </c>
      <c r="X178" s="28">
        <v>9</v>
      </c>
      <c r="Y178" s="64" t="str">
        <f t="shared" si="154"/>
        <v>B1</v>
      </c>
      <c r="Z178" s="64" t="str">
        <f t="shared" si="155"/>
        <v>B1</v>
      </c>
      <c r="AA178" s="64" t="str">
        <f t="shared" si="156"/>
        <v/>
      </c>
      <c r="AB178" s="28">
        <f t="shared" si="157"/>
        <v>4</v>
      </c>
      <c r="AH178" s="246">
        <f t="shared" si="158"/>
        <v>16.93</v>
      </c>
    </row>
    <row r="179" spans="1:34">
      <c r="A179" s="28" t="str">
        <f>C171&amp;"x"&amp;B179</f>
        <v>A2x6</v>
      </c>
      <c r="B179" s="47">
        <v>6</v>
      </c>
      <c r="C179" s="64" t="str">
        <f t="shared" si="141"/>
        <v>V</v>
      </c>
      <c r="D179" s="64" t="str">
        <f t="shared" si="142"/>
        <v>NKK48D6</v>
      </c>
      <c r="E179" s="65" t="str">
        <f t="shared" si="143"/>
        <v>Mol, L.N.A.</v>
      </c>
      <c r="F179" s="65" t="str">
        <f t="shared" si="144"/>
        <v>Laura</v>
      </c>
      <c r="G179" s="66">
        <f t="shared" si="145"/>
        <v>38079</v>
      </c>
      <c r="H179" s="67">
        <f t="shared" si="146"/>
        <v>16</v>
      </c>
      <c r="I179" s="68"/>
      <c r="J179" s="64" t="str">
        <f t="shared" si="147"/>
        <v>B1</v>
      </c>
      <c r="K179" s="64" t="str">
        <f t="shared" si="148"/>
        <v>B1</v>
      </c>
      <c r="L179" s="64">
        <f t="shared" si="149"/>
        <v>0</v>
      </c>
      <c r="M179" s="52"/>
      <c r="N179" s="52"/>
      <c r="P179" s="157"/>
      <c r="Q179" s="157"/>
      <c r="R179" s="157"/>
      <c r="S179" s="161"/>
      <c r="T179" s="202">
        <f t="shared" si="150"/>
        <v>1</v>
      </c>
      <c r="U179" s="159">
        <f t="shared" si="151"/>
        <v>1</v>
      </c>
      <c r="V179" s="162">
        <f t="shared" si="152"/>
        <v>18</v>
      </c>
      <c r="W179" s="162">
        <f t="shared" si="153"/>
        <v>19</v>
      </c>
      <c r="X179" s="28">
        <v>10</v>
      </c>
      <c r="Y179" s="64" t="str">
        <f t="shared" si="154"/>
        <v>B1</v>
      </c>
      <c r="Z179" s="64" t="str">
        <f t="shared" si="155"/>
        <v>B1</v>
      </c>
      <c r="AA179" s="64" t="str">
        <f t="shared" si="156"/>
        <v/>
      </c>
      <c r="AB179" s="28">
        <f t="shared" si="157"/>
        <v>4</v>
      </c>
      <c r="AH179" s="246">
        <f t="shared" si="158"/>
        <v>16.75</v>
      </c>
    </row>
    <row r="180" spans="1:34">
      <c r="A180" s="28" t="str">
        <f>C171&amp;"x"&amp;B180</f>
        <v>A2x7</v>
      </c>
      <c r="B180" s="47">
        <v>7</v>
      </c>
      <c r="C180" s="64" t="str">
        <f t="shared" si="141"/>
        <v>M</v>
      </c>
      <c r="D180" s="64" t="str">
        <f t="shared" si="142"/>
        <v>NKV95Q4</v>
      </c>
      <c r="E180" s="65" t="str">
        <f t="shared" si="143"/>
        <v>Fasbender, T.</v>
      </c>
      <c r="F180" s="65" t="str">
        <f t="shared" si="144"/>
        <v>Tijmen</v>
      </c>
      <c r="G180" s="66">
        <f t="shared" si="145"/>
        <v>37810</v>
      </c>
      <c r="H180" s="67">
        <f t="shared" si="146"/>
        <v>17</v>
      </c>
      <c r="I180" s="68"/>
      <c r="J180" s="64" t="str">
        <f t="shared" si="147"/>
        <v>A2</v>
      </c>
      <c r="K180" s="64" t="str">
        <f t="shared" si="148"/>
        <v>A2</v>
      </c>
      <c r="L180" s="64">
        <f t="shared" si="149"/>
        <v>0</v>
      </c>
      <c r="M180" s="52"/>
      <c r="N180" s="52"/>
      <c r="P180" s="157"/>
      <c r="Q180" s="157"/>
      <c r="R180" s="157"/>
      <c r="S180" s="161"/>
      <c r="T180" s="202">
        <f t="shared" si="150"/>
        <v>1</v>
      </c>
      <c r="U180" s="159">
        <f t="shared" si="151"/>
        <v>1</v>
      </c>
      <c r="V180" s="162">
        <f t="shared" si="152"/>
        <v>18</v>
      </c>
      <c r="W180" s="162">
        <f t="shared" si="153"/>
        <v>19</v>
      </c>
      <c r="X180" s="28">
        <v>11</v>
      </c>
      <c r="Y180" s="64" t="str">
        <f t="shared" si="154"/>
        <v>A2</v>
      </c>
      <c r="Z180" s="64" t="str">
        <f t="shared" si="155"/>
        <v>A2</v>
      </c>
      <c r="AA180" s="64" t="str">
        <f t="shared" si="156"/>
        <v/>
      </c>
      <c r="AB180" s="28">
        <f t="shared" si="157"/>
        <v>4</v>
      </c>
      <c r="AH180" s="246">
        <f t="shared" si="158"/>
        <v>17.48</v>
      </c>
    </row>
    <row r="181" spans="1:34">
      <c r="A181" s="28" t="str">
        <f>C171&amp;"x"&amp;B181</f>
        <v>A2x8</v>
      </c>
      <c r="B181" s="47">
        <v>8</v>
      </c>
      <c r="C181" s="64" t="str">
        <f t="shared" si="141"/>
        <v>M</v>
      </c>
      <c r="D181" s="64" t="str">
        <f t="shared" si="142"/>
        <v>NKR24P5</v>
      </c>
      <c r="E181" s="65" t="str">
        <f t="shared" si="143"/>
        <v>Hoeve, ten M.</v>
      </c>
      <c r="F181" s="65" t="str">
        <f t="shared" si="144"/>
        <v>Milan</v>
      </c>
      <c r="G181" s="66">
        <f t="shared" si="145"/>
        <v>37897</v>
      </c>
      <c r="H181" s="67">
        <f t="shared" si="146"/>
        <v>17</v>
      </c>
      <c r="I181" s="68"/>
      <c r="J181" s="64" t="str">
        <f t="shared" si="147"/>
        <v>B1</v>
      </c>
      <c r="K181" s="64" t="str">
        <f t="shared" si="148"/>
        <v>B1</v>
      </c>
      <c r="L181" s="64">
        <f t="shared" si="149"/>
        <v>0</v>
      </c>
      <c r="M181" s="52"/>
      <c r="N181" s="52"/>
      <c r="P181" s="157"/>
      <c r="Q181" s="157"/>
      <c r="R181" s="157"/>
      <c r="S181" s="161"/>
      <c r="T181" s="202">
        <f t="shared" si="150"/>
        <v>1</v>
      </c>
      <c r="U181" s="159">
        <f t="shared" si="151"/>
        <v>1</v>
      </c>
      <c r="V181" s="162">
        <f t="shared" si="152"/>
        <v>18</v>
      </c>
      <c r="W181" s="162">
        <f t="shared" si="153"/>
        <v>19</v>
      </c>
      <c r="X181" s="28">
        <v>12</v>
      </c>
      <c r="Y181" s="64" t="str">
        <f t="shared" si="154"/>
        <v>B1</v>
      </c>
      <c r="Z181" s="64" t="str">
        <f t="shared" si="155"/>
        <v>B1</v>
      </c>
      <c r="AA181" s="64" t="str">
        <f t="shared" si="156"/>
        <v/>
      </c>
      <c r="AB181" s="28">
        <f t="shared" si="157"/>
        <v>4</v>
      </c>
      <c r="AH181" s="246">
        <f t="shared" si="158"/>
        <v>17.25</v>
      </c>
    </row>
    <row r="182" spans="1:34">
      <c r="A182" s="28" t="str">
        <f>C171&amp;"x"&amp;B182</f>
        <v>A2x9</v>
      </c>
      <c r="B182" s="47">
        <v>9</v>
      </c>
      <c r="C182" s="64" t="str">
        <f t="shared" si="141"/>
        <v>M</v>
      </c>
      <c r="D182" s="64" t="str">
        <f t="shared" si="142"/>
        <v>NKR20M2</v>
      </c>
      <c r="E182" s="65" t="str">
        <f t="shared" si="143"/>
        <v>Seevinck, T.</v>
      </c>
      <c r="F182" s="65" t="str">
        <f t="shared" si="144"/>
        <v>Tim</v>
      </c>
      <c r="G182" s="66">
        <f t="shared" si="145"/>
        <v>37932</v>
      </c>
      <c r="H182" s="67">
        <f t="shared" si="146"/>
        <v>17</v>
      </c>
      <c r="I182" s="68"/>
      <c r="J182" s="64" t="str">
        <f t="shared" si="147"/>
        <v>B1</v>
      </c>
      <c r="K182" s="64" t="str">
        <f t="shared" si="148"/>
        <v>B1</v>
      </c>
      <c r="L182" s="64">
        <f t="shared" si="149"/>
        <v>0</v>
      </c>
      <c r="M182" s="52"/>
      <c r="N182" s="52"/>
      <c r="P182" s="157"/>
      <c r="Q182" s="157"/>
      <c r="R182" s="157"/>
      <c r="S182" s="161"/>
      <c r="T182" s="202">
        <f t="shared" si="150"/>
        <v>1</v>
      </c>
      <c r="U182" s="159">
        <f t="shared" si="151"/>
        <v>1</v>
      </c>
      <c r="V182" s="162">
        <f t="shared" si="152"/>
        <v>18</v>
      </c>
      <c r="W182" s="162">
        <f t="shared" si="153"/>
        <v>19</v>
      </c>
      <c r="X182" s="28">
        <v>13</v>
      </c>
      <c r="Y182" s="64" t="str">
        <f t="shared" si="154"/>
        <v>B1</v>
      </c>
      <c r="Z182" s="64" t="str">
        <f t="shared" si="155"/>
        <v>B1</v>
      </c>
      <c r="AA182" s="64" t="str">
        <f t="shared" si="156"/>
        <v/>
      </c>
      <c r="AB182" s="28">
        <f t="shared" si="157"/>
        <v>4</v>
      </c>
      <c r="AH182" s="246">
        <f t="shared" si="158"/>
        <v>17.149999999999999</v>
      </c>
    </row>
    <row r="183" spans="1:34">
      <c r="A183" s="28" t="str">
        <f>C171&amp;"x"&amp;B183</f>
        <v>A2x10</v>
      </c>
      <c r="B183" s="47">
        <v>10</v>
      </c>
      <c r="C183" s="64" t="str">
        <f t="shared" si="141"/>
        <v>M</v>
      </c>
      <c r="D183" s="64" t="str">
        <f t="shared" si="142"/>
        <v>NKW21H5</v>
      </c>
      <c r="E183" s="65" t="str">
        <f t="shared" si="143"/>
        <v>Kuijper, D.V.</v>
      </c>
      <c r="F183" s="65" t="str">
        <f t="shared" si="144"/>
        <v>David</v>
      </c>
      <c r="G183" s="66">
        <f t="shared" si="145"/>
        <v>37971</v>
      </c>
      <c r="H183" s="67">
        <f t="shared" si="146"/>
        <v>17</v>
      </c>
      <c r="I183" s="68"/>
      <c r="J183" s="64" t="str">
        <f t="shared" si="147"/>
        <v>A2</v>
      </c>
      <c r="K183" s="64" t="str">
        <f t="shared" si="148"/>
        <v>A2</v>
      </c>
      <c r="L183" s="64">
        <f t="shared" si="149"/>
        <v>0</v>
      </c>
      <c r="M183" s="52"/>
      <c r="N183" s="52"/>
      <c r="P183" s="157"/>
      <c r="Q183" s="157"/>
      <c r="R183" s="157"/>
      <c r="S183" s="161"/>
      <c r="T183" s="202">
        <f t="shared" si="150"/>
        <v>1</v>
      </c>
      <c r="U183" s="159">
        <f t="shared" si="151"/>
        <v>1</v>
      </c>
      <c r="V183" s="162">
        <f t="shared" si="152"/>
        <v>18</v>
      </c>
      <c r="W183" s="162">
        <f t="shared" si="153"/>
        <v>19</v>
      </c>
      <c r="X183" s="28">
        <v>14</v>
      </c>
      <c r="Y183" s="64" t="str">
        <f t="shared" si="154"/>
        <v>A2</v>
      </c>
      <c r="Z183" s="64" t="str">
        <f t="shared" si="155"/>
        <v>A2</v>
      </c>
      <c r="AA183" s="64" t="str">
        <f t="shared" si="156"/>
        <v/>
      </c>
      <c r="AB183" s="28">
        <f t="shared" si="157"/>
        <v>4</v>
      </c>
      <c r="AH183" s="246">
        <f t="shared" si="158"/>
        <v>17.04</v>
      </c>
    </row>
    <row r="184" spans="1:34">
      <c r="A184" s="28" t="str">
        <f>C171&amp;"x"&amp;B184</f>
        <v>A2x11</v>
      </c>
      <c r="B184" s="47">
        <v>11</v>
      </c>
      <c r="C184" s="64" t="str">
        <f t="shared" si="141"/>
        <v>M</v>
      </c>
      <c r="D184" s="64" t="str">
        <f t="shared" si="142"/>
        <v>NKW21L3</v>
      </c>
      <c r="E184" s="65" t="str">
        <f t="shared" si="143"/>
        <v>Minkelis, van de J.W.</v>
      </c>
      <c r="F184" s="65" t="str">
        <f t="shared" si="144"/>
        <v>Jonathan</v>
      </c>
      <c r="G184" s="66">
        <f t="shared" si="145"/>
        <v>38317</v>
      </c>
      <c r="H184" s="67">
        <f t="shared" si="146"/>
        <v>16</v>
      </c>
      <c r="I184" s="68"/>
      <c r="J184" s="64" t="str">
        <f t="shared" si="147"/>
        <v>B1</v>
      </c>
      <c r="K184" s="64" t="str">
        <f t="shared" si="148"/>
        <v>B1</v>
      </c>
      <c r="L184" s="64">
        <f t="shared" si="149"/>
        <v>0</v>
      </c>
      <c r="M184" s="52"/>
      <c r="N184" s="52"/>
      <c r="P184" s="157"/>
      <c r="Q184" s="157"/>
      <c r="R184" s="157"/>
      <c r="T184" s="202">
        <f t="shared" si="150"/>
        <v>1</v>
      </c>
      <c r="U184" s="159">
        <f t="shared" si="151"/>
        <v>1</v>
      </c>
      <c r="V184" s="162">
        <f t="shared" si="152"/>
        <v>18</v>
      </c>
      <c r="W184" s="162">
        <f t="shared" si="153"/>
        <v>19</v>
      </c>
      <c r="X184" s="28">
        <v>15</v>
      </c>
      <c r="Y184" s="64" t="str">
        <f t="shared" si="154"/>
        <v>B1</v>
      </c>
      <c r="Z184" s="64" t="str">
        <f t="shared" si="155"/>
        <v>B1</v>
      </c>
      <c r="AA184" s="64" t="str">
        <f t="shared" si="156"/>
        <v/>
      </c>
      <c r="AB184" s="28">
        <f t="shared" si="157"/>
        <v>4</v>
      </c>
      <c r="AH184" s="246">
        <f t="shared" si="158"/>
        <v>16.100000000000001</v>
      </c>
    </row>
    <row r="185" spans="1:34">
      <c r="A185" s="28" t="str">
        <f>C171&amp;"x"&amp;B185</f>
        <v>A2x12</v>
      </c>
      <c r="B185" s="47">
        <v>12</v>
      </c>
      <c r="C185" s="64" t="str">
        <f t="shared" si="141"/>
        <v/>
      </c>
      <c r="D185" s="64" t="str">
        <f t="shared" si="142"/>
        <v/>
      </c>
      <c r="E185" s="65" t="str">
        <f t="shared" si="143"/>
        <v/>
      </c>
      <c r="F185" s="65" t="str">
        <f t="shared" si="144"/>
        <v/>
      </c>
      <c r="G185" s="66" t="str">
        <f t="shared" si="145"/>
        <v/>
      </c>
      <c r="H185" s="67" t="str">
        <f t="shared" si="146"/>
        <v/>
      </c>
      <c r="I185" s="68"/>
      <c r="J185" s="64" t="str">
        <f t="shared" si="147"/>
        <v/>
      </c>
      <c r="K185" s="64" t="str">
        <f t="shared" si="148"/>
        <v/>
      </c>
      <c r="L185" s="64" t="str">
        <f t="shared" si="149"/>
        <v/>
      </c>
      <c r="M185" s="52"/>
      <c r="N185" s="52"/>
      <c r="P185" s="157"/>
      <c r="Q185" s="157"/>
      <c r="R185" s="157"/>
      <c r="T185" s="202">
        <f t="shared" si="150"/>
        <v>0</v>
      </c>
      <c r="U185" s="159">
        <f t="shared" si="151"/>
        <v>0</v>
      </c>
      <c r="V185" s="162">
        <f t="shared" si="152"/>
        <v>18</v>
      </c>
      <c r="W185" s="162">
        <f t="shared" si="153"/>
        <v>19</v>
      </c>
      <c r="X185" s="28">
        <v>16</v>
      </c>
      <c r="Y185" s="64" t="str">
        <f t="shared" si="154"/>
        <v/>
      </c>
      <c r="Z185" s="64" t="str">
        <f t="shared" si="155"/>
        <v/>
      </c>
      <c r="AA185" s="64" t="str">
        <f t="shared" si="156"/>
        <v/>
      </c>
      <c r="AB185" s="28">
        <f t="shared" si="157"/>
        <v>0</v>
      </c>
      <c r="AH185" s="246" t="str">
        <f t="shared" si="158"/>
        <v/>
      </c>
    </row>
    <row r="186" spans="1:34">
      <c r="A186" s="28" t="str">
        <f>C171&amp;"x"&amp;B186</f>
        <v>A2x13</v>
      </c>
      <c r="B186" s="47">
        <v>13</v>
      </c>
      <c r="C186" s="64" t="str">
        <f t="shared" si="141"/>
        <v/>
      </c>
      <c r="D186" s="64" t="str">
        <f t="shared" si="142"/>
        <v/>
      </c>
      <c r="E186" s="65" t="str">
        <f t="shared" si="143"/>
        <v/>
      </c>
      <c r="F186" s="65" t="str">
        <f t="shared" si="144"/>
        <v/>
      </c>
      <c r="G186" s="66" t="str">
        <f t="shared" si="145"/>
        <v/>
      </c>
      <c r="H186" s="67" t="str">
        <f t="shared" si="146"/>
        <v/>
      </c>
      <c r="I186" s="68"/>
      <c r="J186" s="64" t="str">
        <f t="shared" si="147"/>
        <v/>
      </c>
      <c r="K186" s="64" t="str">
        <f t="shared" si="148"/>
        <v/>
      </c>
      <c r="L186" s="64" t="str">
        <f t="shared" si="149"/>
        <v/>
      </c>
      <c r="M186" s="52"/>
      <c r="N186" s="52"/>
      <c r="P186" s="157"/>
      <c r="Q186" s="157"/>
      <c r="R186" s="157"/>
      <c r="T186" s="202">
        <f t="shared" si="150"/>
        <v>0</v>
      </c>
      <c r="U186" s="159">
        <f t="shared" si="151"/>
        <v>0</v>
      </c>
      <c r="V186" s="162">
        <f t="shared" si="152"/>
        <v>18</v>
      </c>
      <c r="W186" s="162">
        <f t="shared" si="153"/>
        <v>19</v>
      </c>
      <c r="X186" s="28">
        <v>17</v>
      </c>
      <c r="Y186" s="64" t="str">
        <f t="shared" si="154"/>
        <v/>
      </c>
      <c r="Z186" s="64" t="str">
        <f t="shared" si="155"/>
        <v/>
      </c>
      <c r="AA186" s="64" t="str">
        <f t="shared" si="156"/>
        <v/>
      </c>
      <c r="AB186" s="28">
        <f t="shared" si="157"/>
        <v>0</v>
      </c>
      <c r="AH186" s="246" t="str">
        <f t="shared" si="158"/>
        <v/>
      </c>
    </row>
    <row r="187" spans="1:34">
      <c r="A187" s="28" t="str">
        <f>C171&amp;"x"&amp;B187</f>
        <v>A2x14</v>
      </c>
      <c r="B187" s="47">
        <v>14</v>
      </c>
      <c r="C187" s="64" t="str">
        <f t="shared" si="141"/>
        <v/>
      </c>
      <c r="D187" s="64" t="str">
        <f t="shared" si="142"/>
        <v/>
      </c>
      <c r="E187" s="65" t="str">
        <f t="shared" si="143"/>
        <v/>
      </c>
      <c r="F187" s="65" t="str">
        <f t="shared" si="144"/>
        <v/>
      </c>
      <c r="G187" s="66" t="str">
        <f t="shared" si="145"/>
        <v/>
      </c>
      <c r="H187" s="67" t="str">
        <f t="shared" si="146"/>
        <v/>
      </c>
      <c r="I187" s="68"/>
      <c r="J187" s="64" t="str">
        <f t="shared" si="147"/>
        <v/>
      </c>
      <c r="K187" s="64" t="str">
        <f t="shared" si="148"/>
        <v/>
      </c>
      <c r="L187" s="64" t="str">
        <f t="shared" si="149"/>
        <v/>
      </c>
      <c r="M187" s="52"/>
      <c r="N187" s="52"/>
      <c r="P187" s="157"/>
      <c r="Q187" s="157"/>
      <c r="R187" s="157"/>
      <c r="T187" s="202">
        <f t="shared" si="150"/>
        <v>0</v>
      </c>
      <c r="U187" s="159">
        <f t="shared" si="151"/>
        <v>0</v>
      </c>
      <c r="V187" s="162">
        <f t="shared" si="152"/>
        <v>18</v>
      </c>
      <c r="W187" s="162">
        <f t="shared" si="153"/>
        <v>19</v>
      </c>
      <c r="X187" s="28">
        <v>18</v>
      </c>
      <c r="Y187" s="64" t="str">
        <f t="shared" si="154"/>
        <v/>
      </c>
      <c r="Z187" s="64" t="str">
        <f t="shared" si="155"/>
        <v/>
      </c>
      <c r="AA187" s="64" t="str">
        <f t="shared" si="156"/>
        <v/>
      </c>
      <c r="AB187" s="28">
        <f t="shared" si="157"/>
        <v>0</v>
      </c>
      <c r="AH187" s="246" t="str">
        <f t="shared" si="158"/>
        <v/>
      </c>
    </row>
    <row r="188" spans="1:34">
      <c r="A188" s="28" t="str">
        <f>C171&amp;"x"&amp;B188</f>
        <v>A2x15</v>
      </c>
      <c r="B188" s="47">
        <v>15</v>
      </c>
      <c r="C188" s="64" t="str">
        <f t="shared" si="141"/>
        <v/>
      </c>
      <c r="D188" s="64" t="str">
        <f t="shared" si="142"/>
        <v/>
      </c>
      <c r="E188" s="65" t="str">
        <f t="shared" si="143"/>
        <v/>
      </c>
      <c r="F188" s="65" t="str">
        <f t="shared" si="144"/>
        <v/>
      </c>
      <c r="G188" s="66" t="str">
        <f t="shared" si="145"/>
        <v/>
      </c>
      <c r="H188" s="67" t="str">
        <f t="shared" si="146"/>
        <v/>
      </c>
      <c r="I188" s="68"/>
      <c r="J188" s="64" t="str">
        <f t="shared" si="147"/>
        <v/>
      </c>
      <c r="K188" s="64" t="str">
        <f t="shared" si="148"/>
        <v/>
      </c>
      <c r="L188" s="64" t="str">
        <f t="shared" si="149"/>
        <v/>
      </c>
      <c r="M188" s="52"/>
      <c r="N188" s="52"/>
      <c r="P188" s="157"/>
      <c r="Q188" s="157"/>
      <c r="R188" s="157"/>
      <c r="T188" s="202">
        <f t="shared" si="150"/>
        <v>0</v>
      </c>
      <c r="U188" s="159">
        <f t="shared" si="151"/>
        <v>0</v>
      </c>
      <c r="V188" s="162">
        <f t="shared" si="152"/>
        <v>18</v>
      </c>
      <c r="W188" s="162">
        <f t="shared" si="153"/>
        <v>19</v>
      </c>
      <c r="X188" s="28">
        <v>19</v>
      </c>
      <c r="Y188" s="64" t="str">
        <f t="shared" si="154"/>
        <v/>
      </c>
      <c r="Z188" s="64" t="str">
        <f t="shared" si="155"/>
        <v/>
      </c>
      <c r="AA188" s="64" t="str">
        <f t="shared" si="156"/>
        <v/>
      </c>
      <c r="AB188" s="28">
        <f t="shared" si="157"/>
        <v>0</v>
      </c>
      <c r="AH188" s="246" t="str">
        <f t="shared" si="158"/>
        <v/>
      </c>
    </row>
    <row r="189" spans="1:34" ht="12.95" thickBot="1">
      <c r="B189" s="69"/>
      <c r="C189" s="70"/>
      <c r="D189" s="69"/>
      <c r="E189" s="69"/>
      <c r="F189" s="69"/>
      <c r="G189" s="71"/>
      <c r="H189" s="71"/>
      <c r="I189" s="71"/>
      <c r="J189" s="70"/>
      <c r="K189" s="70"/>
      <c r="L189" s="70"/>
      <c r="M189" s="52"/>
      <c r="N189" s="52"/>
      <c r="X189" s="28">
        <v>20</v>
      </c>
    </row>
    <row r="190" spans="1:34" ht="12.95" thickTop="1">
      <c r="B190" s="47"/>
      <c r="C190" s="323" t="s">
        <v>1140</v>
      </c>
      <c r="D190" s="323"/>
      <c r="E190" s="76" t="s">
        <v>1141</v>
      </c>
      <c r="F190" s="76" t="s">
        <v>1142</v>
      </c>
      <c r="G190" s="48" t="s">
        <v>1143</v>
      </c>
      <c r="H190" s="49"/>
      <c r="I190" s="50"/>
      <c r="J190" s="51" t="s">
        <v>1144</v>
      </c>
      <c r="K190" s="51" t="s">
        <v>1145</v>
      </c>
      <c r="L190" s="51" t="s">
        <v>1146</v>
      </c>
      <c r="M190" s="52"/>
      <c r="N190" s="52"/>
      <c r="P190" s="53">
        <f>COUNT(P194:P208)</f>
        <v>0</v>
      </c>
      <c r="Q190" s="53">
        <f>COUNT(Q194:Q208)</f>
        <v>0</v>
      </c>
      <c r="R190" s="53">
        <f>COUNT(R194:R208)</f>
        <v>0</v>
      </c>
      <c r="T190" s="124">
        <f>T191-SUM(U194:U208)</f>
        <v>0</v>
      </c>
      <c r="X190" s="28">
        <v>1</v>
      </c>
    </row>
    <row r="191" spans="1:34" ht="12.95">
      <c r="A191" s="33">
        <v>13</v>
      </c>
      <c r="B191" s="54"/>
      <c r="C191" s="322" t="str">
        <f>Leden!AQ15</f>
        <v>A3</v>
      </c>
      <c r="D191" s="322"/>
      <c r="E191" s="286" t="str">
        <f>IF($C191="","",LEFT(IFERROR(VLOOKUP($C191,TeamsV,2,0),"")&amp;"??",2))</f>
        <v>BK</v>
      </c>
      <c r="F191" s="286" t="str">
        <f>IF($C191="","",IFERROR(VLOOKUP($C191,TeamsV,3,0),"??"))</f>
        <v>Za</v>
      </c>
      <c r="G191" s="286" t="str">
        <f>IF($C191="","",LEFT(IFERROR(VLOOKUP($C191,TeamsV,4,0),"")&amp;"?",1))</f>
        <v>8</v>
      </c>
      <c r="H191" s="55"/>
      <c r="I191" s="56"/>
      <c r="J191" s="286">
        <f>COUNTIF(C194:C208,"V")</f>
        <v>6</v>
      </c>
      <c r="K191" s="286">
        <f>COUNTIF(C194:C208,"M")</f>
        <v>4</v>
      </c>
      <c r="L191" s="57">
        <f>IFERROR(AVERAGE(H194:H208),"")</f>
        <v>16.8</v>
      </c>
      <c r="M191" s="58"/>
      <c r="N191" s="58"/>
      <c r="O191" s="33" t="s">
        <v>2</v>
      </c>
      <c r="P191" s="253"/>
      <c r="Q191" s="253"/>
      <c r="R191" s="253"/>
      <c r="S191" s="254"/>
      <c r="T191" s="124">
        <f>SUM(T194:T208)</f>
        <v>10</v>
      </c>
      <c r="U191" s="158" t="str">
        <f>MID($C191,1,1)</f>
        <v>A</v>
      </c>
      <c r="V191" s="158" t="str">
        <f>MID($C191,1,1)</f>
        <v>A</v>
      </c>
      <c r="W191" s="158" t="str">
        <f>MID($C191,1,1)</f>
        <v>A</v>
      </c>
      <c r="X191" s="28">
        <v>2</v>
      </c>
      <c r="Y191" s="33"/>
      <c r="Z191" s="33"/>
      <c r="AA191" s="33"/>
      <c r="AB191" s="33"/>
      <c r="AD191" s="19" t="str">
        <f>IF($C191="","",IFERROR(VLOOKUP($C191,TeamsV,6,0),""))</f>
        <v>A</v>
      </c>
      <c r="AE191" s="19" t="str">
        <f>TRIM(IF($AD191="","",IFERROR(VLOOKUP($AD191,Teams!$B$4:$G$8,2,0),"")))</f>
        <v>3312 AD</v>
      </c>
      <c r="AF191" s="19" t="str">
        <f>TRIM(IF($AD191="","",IFERROR(VLOOKUP($AD191,Teams!$B$4:$G$8,4,0),"")))</f>
        <v>Dordrecht</v>
      </c>
      <c r="AH191" s="247">
        <f>IFERROR(AVERAGE(AH194:AH208),"")</f>
        <v>17.123000000000001</v>
      </c>
    </row>
    <row r="192" spans="1:34">
      <c r="B192" s="47"/>
      <c r="C192" s="76"/>
      <c r="D192" s="47"/>
      <c r="E192" s="47"/>
      <c r="F192" s="47"/>
      <c r="G192" s="50"/>
      <c r="H192" s="50"/>
      <c r="I192" s="50"/>
      <c r="J192" s="76"/>
      <c r="K192" s="76"/>
      <c r="L192" s="76"/>
      <c r="M192" s="52"/>
      <c r="N192" s="52"/>
      <c r="U192" s="159"/>
      <c r="V192" s="159"/>
      <c r="W192" s="159"/>
      <c r="X192" s="28">
        <v>3</v>
      </c>
    </row>
    <row r="193" spans="1:34">
      <c r="A193" s="59"/>
      <c r="B193" s="60"/>
      <c r="C193" s="61" t="s">
        <v>1147</v>
      </c>
      <c r="D193" s="61" t="s">
        <v>1148</v>
      </c>
      <c r="E193" s="62" t="s">
        <v>1149</v>
      </c>
      <c r="F193" s="62" t="s">
        <v>1150</v>
      </c>
      <c r="G193" s="61" t="s">
        <v>1151</v>
      </c>
      <c r="H193" s="61" t="s">
        <v>1152</v>
      </c>
      <c r="I193" s="61" t="s">
        <v>54</v>
      </c>
      <c r="J193" s="61" t="s">
        <v>1153</v>
      </c>
      <c r="K193" s="61" t="s">
        <v>1154</v>
      </c>
      <c r="L193" s="61" t="s">
        <v>1155</v>
      </c>
      <c r="M193" s="63"/>
      <c r="N193" s="63"/>
      <c r="O193" s="59"/>
      <c r="P193" s="160" t="s">
        <v>76</v>
      </c>
      <c r="Q193" s="160" t="s">
        <v>77</v>
      </c>
      <c r="R193" s="160" t="s">
        <v>78</v>
      </c>
      <c r="U193" s="158">
        <f>IF(W191="","",VLOOKUP(W191,Leeftijdscat,2,FALSE))</f>
        <v>15</v>
      </c>
      <c r="V193" s="158">
        <f>IF(W191="","",VLOOKUP(W191,Leeftijdscat,3,FALSE))</f>
        <v>18</v>
      </c>
      <c r="W193" s="158">
        <f>IF(W191="","",VLOOKUP(W191,Leeftijdscat,4,FALSE))</f>
        <v>19</v>
      </c>
      <c r="X193" s="28">
        <v>4</v>
      </c>
      <c r="Y193" s="59">
        <f>LEN(Y194&amp;Y195&amp;Y196&amp;Y197&amp;Y198&amp;Y199&amp;Y200&amp;Y201&amp;Y202&amp;Y203&amp;Y204&amp;Y205&amp;Y206&amp;Y207&amp;Y208)</f>
        <v>20</v>
      </c>
      <c r="Z193" s="59">
        <f>LEN(Z194&amp;Z195&amp;Z196&amp;Z197&amp;Z198&amp;Z199&amp;Z200&amp;Z201&amp;Z202&amp;Z203&amp;Z204&amp;Z205&amp;Z206&amp;Z207&amp;Z208)</f>
        <v>20</v>
      </c>
      <c r="AA193" s="59">
        <f>LEN(AA194&amp;AA195&amp;AA196&amp;AA197&amp;AA198&amp;AA199&amp;AA200&amp;AA201&amp;AA202&amp;AA203&amp;AA204&amp;AA205&amp;AA206&amp;AA207&amp;AA208)</f>
        <v>0</v>
      </c>
      <c r="AB193" s="59">
        <f>SUM(Y193:AA193)</f>
        <v>40</v>
      </c>
    </row>
    <row r="194" spans="1:34">
      <c r="A194" s="28" t="str">
        <f>C191&amp;"x"&amp;B194</f>
        <v>A3x1</v>
      </c>
      <c r="B194" s="47">
        <v>1</v>
      </c>
      <c r="C194" s="64" t="str">
        <f t="shared" ref="C194:C208" si="159">IF(LEFT($A194,1)="x","",IFERROR(VLOOKUP($A194,LedenV,6,0),""))</f>
        <v>V</v>
      </c>
      <c r="D194" s="64" t="str">
        <f t="shared" ref="D194:D208" si="160">IF(LEFT($A194,1)="x","",IFERROR(VLOOKUP($A194,LedenV,7,0),""))</f>
        <v>NLB70X5</v>
      </c>
      <c r="E194" s="65" t="str">
        <f t="shared" ref="E194:E208" si="161">IF(LEFT($A194,1)="x","",IFERROR(VLOOKUP($A194,LedenV,8,0),""))</f>
        <v>Friebel, A.</v>
      </c>
      <c r="F194" s="65" t="str">
        <f t="shared" ref="F194:F208" si="162">IF(LEFT($A194,1)="x","",IFERROR(VLOOKUP($A194,LedenV,9,0),""))</f>
        <v>Angela</v>
      </c>
      <c r="G194" s="66">
        <f t="shared" ref="G194:G208" si="163">IF(LEFT($A194,1)="x","",IFERROR(VLOOKUP($A194,LedenV,10,0),""))</f>
        <v>37541</v>
      </c>
      <c r="H194" s="67">
        <f t="shared" ref="H194:H208" si="164">IF(AND(ISNUMBER(G194),G194&lt;&gt;0),DATEDIF(G194,Peildatum,"Y"),"")</f>
        <v>18</v>
      </c>
      <c r="I194" s="68"/>
      <c r="J194" s="64" t="str">
        <f t="shared" ref="J194:J208" si="165">IF(LEFT($A194,1)="x","",IFERROR(VLOOKUP($A194,LedenV,16,0),""))</f>
        <v>A3</v>
      </c>
      <c r="K194" s="64" t="str">
        <f t="shared" ref="K194:K208" si="166">IF(LEFT($A194,1)="x","",IFERROR(VLOOKUP($A194,LedenV,17,0),""))</f>
        <v>A3</v>
      </c>
      <c r="L194" s="64">
        <f t="shared" ref="L194:L208" si="167">IF(LEFT($A194,1)="x","",IFERROR(VLOOKUP($A194,LedenV,18,0),""))</f>
        <v>0</v>
      </c>
      <c r="M194" s="52"/>
      <c r="N194" s="52"/>
      <c r="P194" s="157"/>
      <c r="Q194" s="157"/>
      <c r="R194" s="157"/>
      <c r="S194" s="161"/>
      <c r="T194" s="202">
        <f t="shared" ref="T194:T208" si="168">IF(LEN(C194&amp;D194&amp;E194&amp;F194)&gt;0,1,0)</f>
        <v>1</v>
      </c>
      <c r="U194" s="159">
        <f t="shared" ref="U194:U208" si="169">MIN(LEN(Y194&amp;Z194&amp;AA194),1)</f>
        <v>1</v>
      </c>
      <c r="V194" s="162">
        <f t="shared" ref="V194:V208" si="170">V193</f>
        <v>18</v>
      </c>
      <c r="W194" s="162">
        <f t="shared" ref="W194:W208" si="171">W193</f>
        <v>19</v>
      </c>
      <c r="X194" s="28">
        <v>5</v>
      </c>
      <c r="Y194" s="64" t="str">
        <f t="shared" ref="Y194:Y208" si="172">IF(LEFT($A194,1)="x","",IFERROR(VLOOKUP($A194,LedenV,34,0),""))</f>
        <v>A3</v>
      </c>
      <c r="Z194" s="64" t="str">
        <f t="shared" ref="Z194:Z208" si="173">IF(LEFT($A194,1)="x","",IFERROR(VLOOKUP($A194,LedenV,35,0),""))</f>
        <v>A3</v>
      </c>
      <c r="AA194" s="64" t="str">
        <f t="shared" ref="AA194:AA208" si="174">IF(LEFT($A194,1)="x","",IFERROR(VLOOKUP($A194,LedenV,36,0),""))</f>
        <v/>
      </c>
      <c r="AB194" s="28">
        <f t="shared" ref="AB194:AB208" si="175">LEN(Y194&amp;Z194&amp;AA194)</f>
        <v>4</v>
      </c>
      <c r="AC194" s="28" t="str">
        <f>"-"&amp;P194&amp;"-"</f>
        <v>--</v>
      </c>
      <c r="AH194" s="246">
        <f t="shared" ref="AH194:AH208" si="176">lft(G194,Peildatum)</f>
        <v>18.22</v>
      </c>
    </row>
    <row r="195" spans="1:34">
      <c r="A195" s="28" t="str">
        <f>C191&amp;"x"&amp;B195</f>
        <v>A3x2</v>
      </c>
      <c r="B195" s="47">
        <v>2</v>
      </c>
      <c r="C195" s="64" t="str">
        <f t="shared" si="159"/>
        <v>V</v>
      </c>
      <c r="D195" s="64" t="str">
        <f t="shared" si="160"/>
        <v>NKR09G7</v>
      </c>
      <c r="E195" s="65" t="str">
        <f t="shared" si="161"/>
        <v>Klink, S.L.</v>
      </c>
      <c r="F195" s="65" t="str">
        <f t="shared" si="162"/>
        <v>Suzanne</v>
      </c>
      <c r="G195" s="66">
        <f t="shared" si="163"/>
        <v>37801</v>
      </c>
      <c r="H195" s="67">
        <f t="shared" si="164"/>
        <v>17</v>
      </c>
      <c r="I195" s="68"/>
      <c r="J195" s="64" t="str">
        <f t="shared" si="165"/>
        <v>A3</v>
      </c>
      <c r="K195" s="64" t="str">
        <f t="shared" si="166"/>
        <v>A3</v>
      </c>
      <c r="L195" s="64">
        <f t="shared" si="167"/>
        <v>0</v>
      </c>
      <c r="M195" s="52"/>
      <c r="N195" s="52"/>
      <c r="P195" s="157"/>
      <c r="Q195" s="157"/>
      <c r="R195" s="157"/>
      <c r="S195" s="161"/>
      <c r="T195" s="202">
        <f t="shared" si="168"/>
        <v>1</v>
      </c>
      <c r="U195" s="159">
        <f t="shared" si="169"/>
        <v>1</v>
      </c>
      <c r="V195" s="162">
        <f t="shared" si="170"/>
        <v>18</v>
      </c>
      <c r="W195" s="162">
        <f t="shared" si="171"/>
        <v>19</v>
      </c>
      <c r="X195" s="28">
        <v>6</v>
      </c>
      <c r="Y195" s="64" t="str">
        <f t="shared" si="172"/>
        <v>A3</v>
      </c>
      <c r="Z195" s="64" t="str">
        <f t="shared" si="173"/>
        <v>A3</v>
      </c>
      <c r="AA195" s="64" t="str">
        <f t="shared" si="174"/>
        <v/>
      </c>
      <c r="AB195" s="28">
        <f t="shared" si="175"/>
        <v>4</v>
      </c>
      <c r="AH195" s="246">
        <f t="shared" si="176"/>
        <v>17.510000000000002</v>
      </c>
    </row>
    <row r="196" spans="1:34">
      <c r="A196" s="28" t="str">
        <f>C191&amp;"x"&amp;B196</f>
        <v>A3x3</v>
      </c>
      <c r="B196" s="47">
        <v>3</v>
      </c>
      <c r="C196" s="64" t="str">
        <f t="shared" si="159"/>
        <v>V</v>
      </c>
      <c r="D196" s="64" t="str">
        <f t="shared" si="160"/>
        <v>NKR57P9</v>
      </c>
      <c r="E196" s="65" t="str">
        <f t="shared" si="161"/>
        <v>Spijk, van J.M.</v>
      </c>
      <c r="F196" s="65" t="str">
        <f t="shared" si="162"/>
        <v>Jikke</v>
      </c>
      <c r="G196" s="66">
        <f t="shared" si="163"/>
        <v>37868</v>
      </c>
      <c r="H196" s="67">
        <f t="shared" si="164"/>
        <v>17</v>
      </c>
      <c r="I196" s="68"/>
      <c r="J196" s="64" t="str">
        <f t="shared" si="165"/>
        <v>A3</v>
      </c>
      <c r="K196" s="64" t="str">
        <f t="shared" si="166"/>
        <v>A3</v>
      </c>
      <c r="L196" s="64">
        <f t="shared" si="167"/>
        <v>0</v>
      </c>
      <c r="M196" s="52"/>
      <c r="N196" s="52"/>
      <c r="P196" s="157"/>
      <c r="Q196" s="157"/>
      <c r="R196" s="157"/>
      <c r="S196" s="161"/>
      <c r="T196" s="202">
        <f t="shared" si="168"/>
        <v>1</v>
      </c>
      <c r="U196" s="159">
        <f t="shared" si="169"/>
        <v>1</v>
      </c>
      <c r="V196" s="162">
        <f t="shared" si="170"/>
        <v>18</v>
      </c>
      <c r="W196" s="162">
        <f t="shared" si="171"/>
        <v>19</v>
      </c>
      <c r="X196" s="28">
        <v>7</v>
      </c>
      <c r="Y196" s="64" t="str">
        <f t="shared" si="172"/>
        <v>A3</v>
      </c>
      <c r="Z196" s="64" t="str">
        <f t="shared" si="173"/>
        <v>A3</v>
      </c>
      <c r="AA196" s="64" t="str">
        <f t="shared" si="174"/>
        <v/>
      </c>
      <c r="AB196" s="28">
        <f t="shared" si="175"/>
        <v>4</v>
      </c>
      <c r="AH196" s="246">
        <f t="shared" si="176"/>
        <v>17.329999999999998</v>
      </c>
    </row>
    <row r="197" spans="1:34">
      <c r="A197" s="28" t="str">
        <f>C191&amp;"x"&amp;B197</f>
        <v>A3x4</v>
      </c>
      <c r="B197" s="47">
        <v>4</v>
      </c>
      <c r="C197" s="64" t="str">
        <f t="shared" si="159"/>
        <v>V</v>
      </c>
      <c r="D197" s="64" t="str">
        <f t="shared" si="160"/>
        <v>NKP41W3</v>
      </c>
      <c r="E197" s="65" t="str">
        <f t="shared" si="161"/>
        <v>Gent, van E.</v>
      </c>
      <c r="F197" s="65" t="str">
        <f t="shared" si="162"/>
        <v>Elsemieke</v>
      </c>
      <c r="G197" s="66">
        <f t="shared" si="163"/>
        <v>38113</v>
      </c>
      <c r="H197" s="67">
        <f t="shared" si="164"/>
        <v>16</v>
      </c>
      <c r="I197" s="68"/>
      <c r="J197" s="64" t="str">
        <f t="shared" si="165"/>
        <v>B2</v>
      </c>
      <c r="K197" s="64" t="str">
        <f t="shared" si="166"/>
        <v>B2</v>
      </c>
      <c r="L197" s="64">
        <f t="shared" si="167"/>
        <v>0</v>
      </c>
      <c r="M197" s="52"/>
      <c r="N197" s="52"/>
      <c r="P197" s="157"/>
      <c r="Q197" s="157"/>
      <c r="R197" s="157"/>
      <c r="S197" s="161"/>
      <c r="T197" s="202">
        <f t="shared" si="168"/>
        <v>1</v>
      </c>
      <c r="U197" s="159">
        <f t="shared" si="169"/>
        <v>1</v>
      </c>
      <c r="V197" s="162">
        <f t="shared" si="170"/>
        <v>18</v>
      </c>
      <c r="W197" s="162">
        <f t="shared" si="171"/>
        <v>19</v>
      </c>
      <c r="X197" s="28">
        <v>8</v>
      </c>
      <c r="Y197" s="64" t="str">
        <f t="shared" si="172"/>
        <v>B2</v>
      </c>
      <c r="Z197" s="64" t="str">
        <f t="shared" si="173"/>
        <v>B2</v>
      </c>
      <c r="AA197" s="64" t="str">
        <f t="shared" si="174"/>
        <v/>
      </c>
      <c r="AB197" s="28">
        <f t="shared" si="175"/>
        <v>4</v>
      </c>
      <c r="AH197" s="246">
        <f t="shared" si="176"/>
        <v>16.649999999999999</v>
      </c>
    </row>
    <row r="198" spans="1:34">
      <c r="A198" s="28" t="str">
        <f>C191&amp;"x"&amp;B198</f>
        <v>A3x5</v>
      </c>
      <c r="B198" s="47">
        <v>5</v>
      </c>
      <c r="C198" s="64" t="str">
        <f t="shared" si="159"/>
        <v>V</v>
      </c>
      <c r="D198" s="64" t="str">
        <f t="shared" si="160"/>
        <v>NKL60P7</v>
      </c>
      <c r="E198" s="65" t="str">
        <f t="shared" si="161"/>
        <v>Reus, de K.</v>
      </c>
      <c r="F198" s="65" t="str">
        <f t="shared" si="162"/>
        <v>Kim</v>
      </c>
      <c r="G198" s="66">
        <f t="shared" si="163"/>
        <v>38159</v>
      </c>
      <c r="H198" s="67">
        <f t="shared" si="164"/>
        <v>16</v>
      </c>
      <c r="I198" s="68"/>
      <c r="J198" s="64" t="str">
        <f t="shared" si="165"/>
        <v>B2</v>
      </c>
      <c r="K198" s="64" t="str">
        <f t="shared" si="166"/>
        <v>B2</v>
      </c>
      <c r="L198" s="64">
        <f t="shared" si="167"/>
        <v>0</v>
      </c>
      <c r="M198" s="52"/>
      <c r="N198" s="52"/>
      <c r="P198" s="157"/>
      <c r="Q198" s="157"/>
      <c r="R198" s="157"/>
      <c r="S198" s="161"/>
      <c r="T198" s="202">
        <f t="shared" si="168"/>
        <v>1</v>
      </c>
      <c r="U198" s="159">
        <f t="shared" si="169"/>
        <v>1</v>
      </c>
      <c r="V198" s="162">
        <f t="shared" si="170"/>
        <v>18</v>
      </c>
      <c r="W198" s="162">
        <f t="shared" si="171"/>
        <v>19</v>
      </c>
      <c r="X198" s="28">
        <v>9</v>
      </c>
      <c r="Y198" s="64" t="str">
        <f t="shared" si="172"/>
        <v>B2</v>
      </c>
      <c r="Z198" s="64" t="str">
        <f t="shared" si="173"/>
        <v>B2</v>
      </c>
      <c r="AA198" s="64" t="str">
        <f t="shared" si="174"/>
        <v/>
      </c>
      <c r="AB198" s="28">
        <f t="shared" si="175"/>
        <v>4</v>
      </c>
      <c r="AH198" s="246">
        <f t="shared" si="176"/>
        <v>16.53</v>
      </c>
    </row>
    <row r="199" spans="1:34">
      <c r="A199" s="28" t="str">
        <f>C191&amp;"x"&amp;B199</f>
        <v>A3x6</v>
      </c>
      <c r="B199" s="47">
        <v>6</v>
      </c>
      <c r="C199" s="64" t="str">
        <f t="shared" si="159"/>
        <v>V</v>
      </c>
      <c r="D199" s="64" t="str">
        <f t="shared" si="160"/>
        <v>NLB70Z9</v>
      </c>
      <c r="E199" s="65" t="str">
        <f t="shared" si="161"/>
        <v>Lievaart, C.A.</v>
      </c>
      <c r="F199" s="65" t="str">
        <f t="shared" si="162"/>
        <v>Carlijn</v>
      </c>
      <c r="G199" s="66">
        <f t="shared" si="163"/>
        <v>38267</v>
      </c>
      <c r="H199" s="67">
        <f t="shared" si="164"/>
        <v>16</v>
      </c>
      <c r="I199" s="68"/>
      <c r="J199" s="64" t="str">
        <f t="shared" si="165"/>
        <v>B2</v>
      </c>
      <c r="K199" s="64" t="str">
        <f t="shared" si="166"/>
        <v>B2</v>
      </c>
      <c r="L199" s="64">
        <f t="shared" si="167"/>
        <v>0</v>
      </c>
      <c r="M199" s="52"/>
      <c r="N199" s="52"/>
      <c r="P199" s="157"/>
      <c r="Q199" s="157"/>
      <c r="R199" s="157"/>
      <c r="S199" s="161"/>
      <c r="T199" s="202">
        <f t="shared" si="168"/>
        <v>1</v>
      </c>
      <c r="U199" s="159">
        <f t="shared" si="169"/>
        <v>1</v>
      </c>
      <c r="V199" s="162">
        <f t="shared" si="170"/>
        <v>18</v>
      </c>
      <c r="W199" s="162">
        <f t="shared" si="171"/>
        <v>19</v>
      </c>
      <c r="X199" s="28">
        <v>10</v>
      </c>
      <c r="Y199" s="64" t="str">
        <f t="shared" si="172"/>
        <v>B2</v>
      </c>
      <c r="Z199" s="64" t="str">
        <f t="shared" si="173"/>
        <v>B2</v>
      </c>
      <c r="AA199" s="64" t="str">
        <f t="shared" si="174"/>
        <v/>
      </c>
      <c r="AB199" s="28">
        <f t="shared" si="175"/>
        <v>4</v>
      </c>
      <c r="AH199" s="246">
        <f t="shared" si="176"/>
        <v>16.23</v>
      </c>
    </row>
    <row r="200" spans="1:34">
      <c r="A200" s="28" t="str">
        <f>C191&amp;"x"&amp;B200</f>
        <v>A3x7</v>
      </c>
      <c r="B200" s="47">
        <v>7</v>
      </c>
      <c r="C200" s="64" t="str">
        <f t="shared" si="159"/>
        <v>M</v>
      </c>
      <c r="D200" s="64" t="str">
        <f t="shared" si="160"/>
        <v>NKN65J2</v>
      </c>
      <c r="E200" s="65" t="str">
        <f t="shared" si="161"/>
        <v>Dalen, van F.G.</v>
      </c>
      <c r="F200" s="65" t="str">
        <f t="shared" si="162"/>
        <v>Freek</v>
      </c>
      <c r="G200" s="66">
        <f t="shared" si="163"/>
        <v>37823</v>
      </c>
      <c r="H200" s="67">
        <f t="shared" si="164"/>
        <v>17</v>
      </c>
      <c r="I200" s="68"/>
      <c r="J200" s="64" t="str">
        <f t="shared" si="165"/>
        <v>A3</v>
      </c>
      <c r="K200" s="64" t="str">
        <f t="shared" si="166"/>
        <v>A3</v>
      </c>
      <c r="L200" s="64">
        <f t="shared" si="167"/>
        <v>0</v>
      </c>
      <c r="M200" s="52"/>
      <c r="N200" s="52"/>
      <c r="P200" s="157"/>
      <c r="Q200" s="157"/>
      <c r="R200" s="157"/>
      <c r="S200" s="161"/>
      <c r="T200" s="202">
        <f t="shared" si="168"/>
        <v>1</v>
      </c>
      <c r="U200" s="159">
        <f t="shared" si="169"/>
        <v>1</v>
      </c>
      <c r="V200" s="162">
        <f t="shared" si="170"/>
        <v>18</v>
      </c>
      <c r="W200" s="162">
        <f t="shared" si="171"/>
        <v>19</v>
      </c>
      <c r="X200" s="28">
        <v>11</v>
      </c>
      <c r="Y200" s="64" t="str">
        <f t="shared" si="172"/>
        <v>A3</v>
      </c>
      <c r="Z200" s="64" t="str">
        <f t="shared" si="173"/>
        <v>A3</v>
      </c>
      <c r="AA200" s="64" t="str">
        <f t="shared" si="174"/>
        <v/>
      </c>
      <c r="AB200" s="28">
        <f t="shared" si="175"/>
        <v>4</v>
      </c>
      <c r="AH200" s="246">
        <f t="shared" si="176"/>
        <v>17.45</v>
      </c>
    </row>
    <row r="201" spans="1:34">
      <c r="A201" s="28" t="str">
        <f>C191&amp;"x"&amp;B201</f>
        <v>A3x8</v>
      </c>
      <c r="B201" s="47">
        <v>8</v>
      </c>
      <c r="C201" s="64" t="str">
        <f t="shared" si="159"/>
        <v>M</v>
      </c>
      <c r="D201" s="64" t="str">
        <f t="shared" si="160"/>
        <v>NLR23F9</v>
      </c>
      <c r="E201" s="65" t="str">
        <f t="shared" si="161"/>
        <v>Wijgaart, van de R.L.H.</v>
      </c>
      <c r="F201" s="65" t="str">
        <f t="shared" si="162"/>
        <v>Rick</v>
      </c>
      <c r="G201" s="66">
        <f t="shared" si="163"/>
        <v>37909</v>
      </c>
      <c r="H201" s="67">
        <f t="shared" si="164"/>
        <v>17</v>
      </c>
      <c r="I201" s="68"/>
      <c r="J201" s="64" t="str">
        <f t="shared" si="165"/>
        <v>A4</v>
      </c>
      <c r="K201" s="64" t="str">
        <f t="shared" si="166"/>
        <v>A4</v>
      </c>
      <c r="L201" s="64">
        <f t="shared" si="167"/>
        <v>0</v>
      </c>
      <c r="M201" s="52"/>
      <c r="N201" s="52"/>
      <c r="P201" s="157"/>
      <c r="Q201" s="157"/>
      <c r="R201" s="157"/>
      <c r="S201" s="161"/>
      <c r="T201" s="202">
        <f t="shared" si="168"/>
        <v>1</v>
      </c>
      <c r="U201" s="159">
        <f t="shared" si="169"/>
        <v>1</v>
      </c>
      <c r="V201" s="162">
        <f t="shared" si="170"/>
        <v>18</v>
      </c>
      <c r="W201" s="162">
        <f t="shared" si="171"/>
        <v>19</v>
      </c>
      <c r="X201" s="28">
        <v>12</v>
      </c>
      <c r="Y201" s="64" t="str">
        <f t="shared" si="172"/>
        <v>A4</v>
      </c>
      <c r="Z201" s="64" t="str">
        <f t="shared" si="173"/>
        <v>A4</v>
      </c>
      <c r="AA201" s="64" t="str">
        <f t="shared" si="174"/>
        <v/>
      </c>
      <c r="AB201" s="28">
        <f t="shared" si="175"/>
        <v>4</v>
      </c>
      <c r="AH201" s="246">
        <f t="shared" si="176"/>
        <v>17.21</v>
      </c>
    </row>
    <row r="202" spans="1:34">
      <c r="A202" s="28" t="str">
        <f>C191&amp;"x"&amp;B202</f>
        <v>A3x9</v>
      </c>
      <c r="B202" s="47">
        <v>9</v>
      </c>
      <c r="C202" s="64" t="str">
        <f t="shared" si="159"/>
        <v>M</v>
      </c>
      <c r="D202" s="64" t="str">
        <f t="shared" si="160"/>
        <v>NKW50C2</v>
      </c>
      <c r="E202" s="65" t="str">
        <f t="shared" si="161"/>
        <v>Boon, T.</v>
      </c>
      <c r="F202" s="65" t="str">
        <f t="shared" si="162"/>
        <v>Thijs</v>
      </c>
      <c r="G202" s="66">
        <f t="shared" si="163"/>
        <v>37960</v>
      </c>
      <c r="H202" s="67">
        <f t="shared" si="164"/>
        <v>17</v>
      </c>
      <c r="I202" s="68"/>
      <c r="J202" s="64" t="str">
        <f t="shared" si="165"/>
        <v>A2</v>
      </c>
      <c r="K202" s="64" t="str">
        <f t="shared" si="166"/>
        <v>A2</v>
      </c>
      <c r="L202" s="64">
        <f t="shared" si="167"/>
        <v>0</v>
      </c>
      <c r="M202" s="52"/>
      <c r="N202" s="52"/>
      <c r="P202" s="157"/>
      <c r="Q202" s="157"/>
      <c r="R202" s="157"/>
      <c r="S202" s="161"/>
      <c r="T202" s="202">
        <f t="shared" si="168"/>
        <v>1</v>
      </c>
      <c r="U202" s="159">
        <f t="shared" si="169"/>
        <v>1</v>
      </c>
      <c r="V202" s="162">
        <f t="shared" si="170"/>
        <v>18</v>
      </c>
      <c r="W202" s="162">
        <f t="shared" si="171"/>
        <v>19</v>
      </c>
      <c r="X202" s="28">
        <v>13</v>
      </c>
      <c r="Y202" s="64" t="str">
        <f t="shared" si="172"/>
        <v>A2</v>
      </c>
      <c r="Z202" s="64" t="str">
        <f t="shared" si="173"/>
        <v>A2</v>
      </c>
      <c r="AA202" s="64" t="str">
        <f t="shared" si="174"/>
        <v/>
      </c>
      <c r="AB202" s="28">
        <f t="shared" si="175"/>
        <v>4</v>
      </c>
      <c r="AH202" s="246">
        <f t="shared" si="176"/>
        <v>17.07</v>
      </c>
    </row>
    <row r="203" spans="1:34">
      <c r="A203" s="28" t="str">
        <f>C191&amp;"x"&amp;B203</f>
        <v>A3x10</v>
      </c>
      <c r="B203" s="47">
        <v>10</v>
      </c>
      <c r="C203" s="64" t="str">
        <f t="shared" si="159"/>
        <v>M</v>
      </c>
      <c r="D203" s="64" t="str">
        <f t="shared" si="160"/>
        <v>NKW30G0</v>
      </c>
      <c r="E203" s="65" t="str">
        <f t="shared" si="161"/>
        <v>Vlaming, de J.C.</v>
      </c>
      <c r="F203" s="65" t="str">
        <f t="shared" si="162"/>
        <v>Jens</v>
      </c>
      <c r="G203" s="66">
        <f t="shared" si="163"/>
        <v>37974</v>
      </c>
      <c r="H203" s="67">
        <f t="shared" si="164"/>
        <v>17</v>
      </c>
      <c r="I203" s="68"/>
      <c r="J203" s="64" t="str">
        <f t="shared" si="165"/>
        <v>A2</v>
      </c>
      <c r="K203" s="64" t="str">
        <f t="shared" si="166"/>
        <v>A2</v>
      </c>
      <c r="L203" s="64">
        <f t="shared" si="167"/>
        <v>0</v>
      </c>
      <c r="M203" s="52"/>
      <c r="N203" s="52"/>
      <c r="P203" s="157"/>
      <c r="Q203" s="157"/>
      <c r="R203" s="157"/>
      <c r="S203" s="161"/>
      <c r="T203" s="202">
        <f t="shared" si="168"/>
        <v>1</v>
      </c>
      <c r="U203" s="159">
        <f t="shared" si="169"/>
        <v>1</v>
      </c>
      <c r="V203" s="162">
        <f t="shared" si="170"/>
        <v>18</v>
      </c>
      <c r="W203" s="162">
        <f t="shared" si="171"/>
        <v>19</v>
      </c>
      <c r="X203" s="28">
        <v>14</v>
      </c>
      <c r="Y203" s="64" t="str">
        <f t="shared" si="172"/>
        <v>A2</v>
      </c>
      <c r="Z203" s="64" t="str">
        <f t="shared" si="173"/>
        <v>A2</v>
      </c>
      <c r="AA203" s="64" t="str">
        <f t="shared" si="174"/>
        <v/>
      </c>
      <c r="AB203" s="28">
        <f t="shared" si="175"/>
        <v>4</v>
      </c>
      <c r="AH203" s="246">
        <f t="shared" si="176"/>
        <v>17.03</v>
      </c>
    </row>
    <row r="204" spans="1:34">
      <c r="A204" s="28" t="str">
        <f>C191&amp;"x"&amp;B204</f>
        <v>A3x11</v>
      </c>
      <c r="B204" s="47">
        <v>11</v>
      </c>
      <c r="C204" s="64" t="str">
        <f t="shared" si="159"/>
        <v/>
      </c>
      <c r="D204" s="64" t="str">
        <f t="shared" si="160"/>
        <v/>
      </c>
      <c r="E204" s="65" t="str">
        <f t="shared" si="161"/>
        <v/>
      </c>
      <c r="F204" s="65" t="str">
        <f t="shared" si="162"/>
        <v/>
      </c>
      <c r="G204" s="66" t="str">
        <f t="shared" si="163"/>
        <v/>
      </c>
      <c r="H204" s="67" t="str">
        <f t="shared" si="164"/>
        <v/>
      </c>
      <c r="I204" s="68"/>
      <c r="J204" s="64" t="str">
        <f t="shared" si="165"/>
        <v/>
      </c>
      <c r="K204" s="64" t="str">
        <f t="shared" si="166"/>
        <v/>
      </c>
      <c r="L204" s="64" t="str">
        <f t="shared" si="167"/>
        <v/>
      </c>
      <c r="M204" s="52"/>
      <c r="N204" s="52"/>
      <c r="P204" s="157"/>
      <c r="Q204" s="157"/>
      <c r="R204" s="157"/>
      <c r="T204" s="202">
        <f t="shared" si="168"/>
        <v>0</v>
      </c>
      <c r="U204" s="159">
        <f t="shared" si="169"/>
        <v>0</v>
      </c>
      <c r="V204" s="162">
        <f t="shared" si="170"/>
        <v>18</v>
      </c>
      <c r="W204" s="162">
        <f t="shared" si="171"/>
        <v>19</v>
      </c>
      <c r="X204" s="28">
        <v>15</v>
      </c>
      <c r="Y204" s="64" t="str">
        <f t="shared" si="172"/>
        <v/>
      </c>
      <c r="Z204" s="64" t="str">
        <f t="shared" si="173"/>
        <v/>
      </c>
      <c r="AA204" s="64" t="str">
        <f t="shared" si="174"/>
        <v/>
      </c>
      <c r="AB204" s="28">
        <f t="shared" si="175"/>
        <v>0</v>
      </c>
      <c r="AH204" s="246" t="str">
        <f t="shared" si="176"/>
        <v/>
      </c>
    </row>
    <row r="205" spans="1:34">
      <c r="A205" s="28" t="str">
        <f>C191&amp;"x"&amp;B205</f>
        <v>A3x12</v>
      </c>
      <c r="B205" s="47">
        <v>12</v>
      </c>
      <c r="C205" s="64" t="str">
        <f t="shared" si="159"/>
        <v/>
      </c>
      <c r="D205" s="64" t="str">
        <f t="shared" si="160"/>
        <v/>
      </c>
      <c r="E205" s="65" t="str">
        <f t="shared" si="161"/>
        <v/>
      </c>
      <c r="F205" s="65" t="str">
        <f t="shared" si="162"/>
        <v/>
      </c>
      <c r="G205" s="66" t="str">
        <f t="shared" si="163"/>
        <v/>
      </c>
      <c r="H205" s="67" t="str">
        <f t="shared" si="164"/>
        <v/>
      </c>
      <c r="I205" s="68"/>
      <c r="J205" s="64" t="str">
        <f t="shared" si="165"/>
        <v/>
      </c>
      <c r="K205" s="64" t="str">
        <f t="shared" si="166"/>
        <v/>
      </c>
      <c r="L205" s="64" t="str">
        <f t="shared" si="167"/>
        <v/>
      </c>
      <c r="M205" s="52"/>
      <c r="N205" s="52"/>
      <c r="P205" s="157"/>
      <c r="Q205" s="157"/>
      <c r="R205" s="157"/>
      <c r="T205" s="202">
        <f t="shared" si="168"/>
        <v>0</v>
      </c>
      <c r="U205" s="159">
        <f t="shared" si="169"/>
        <v>0</v>
      </c>
      <c r="V205" s="162">
        <f t="shared" si="170"/>
        <v>18</v>
      </c>
      <c r="W205" s="162">
        <f t="shared" si="171"/>
        <v>19</v>
      </c>
      <c r="X205" s="28">
        <v>16</v>
      </c>
      <c r="Y205" s="64" t="str">
        <f t="shared" si="172"/>
        <v/>
      </c>
      <c r="Z205" s="64" t="str">
        <f t="shared" si="173"/>
        <v/>
      </c>
      <c r="AA205" s="64" t="str">
        <f t="shared" si="174"/>
        <v/>
      </c>
      <c r="AB205" s="28">
        <f t="shared" si="175"/>
        <v>0</v>
      </c>
      <c r="AH205" s="246" t="str">
        <f t="shared" si="176"/>
        <v/>
      </c>
    </row>
    <row r="206" spans="1:34">
      <c r="A206" s="28" t="str">
        <f>C191&amp;"x"&amp;B206</f>
        <v>A3x13</v>
      </c>
      <c r="B206" s="47">
        <v>13</v>
      </c>
      <c r="C206" s="64" t="str">
        <f t="shared" si="159"/>
        <v/>
      </c>
      <c r="D206" s="64" t="str">
        <f t="shared" si="160"/>
        <v/>
      </c>
      <c r="E206" s="65" t="str">
        <f t="shared" si="161"/>
        <v/>
      </c>
      <c r="F206" s="65" t="str">
        <f t="shared" si="162"/>
        <v/>
      </c>
      <c r="G206" s="66" t="str">
        <f t="shared" si="163"/>
        <v/>
      </c>
      <c r="H206" s="67" t="str">
        <f t="shared" si="164"/>
        <v/>
      </c>
      <c r="I206" s="68"/>
      <c r="J206" s="64" t="str">
        <f t="shared" si="165"/>
        <v/>
      </c>
      <c r="K206" s="64" t="str">
        <f t="shared" si="166"/>
        <v/>
      </c>
      <c r="L206" s="64" t="str">
        <f t="shared" si="167"/>
        <v/>
      </c>
      <c r="M206" s="52"/>
      <c r="N206" s="52"/>
      <c r="P206" s="157"/>
      <c r="Q206" s="157"/>
      <c r="R206" s="157"/>
      <c r="T206" s="202">
        <f t="shared" si="168"/>
        <v>0</v>
      </c>
      <c r="U206" s="159">
        <f t="shared" si="169"/>
        <v>0</v>
      </c>
      <c r="V206" s="162">
        <f t="shared" si="170"/>
        <v>18</v>
      </c>
      <c r="W206" s="162">
        <f t="shared" si="171"/>
        <v>19</v>
      </c>
      <c r="X206" s="28">
        <v>17</v>
      </c>
      <c r="Y206" s="64" t="str">
        <f t="shared" si="172"/>
        <v/>
      </c>
      <c r="Z206" s="64" t="str">
        <f t="shared" si="173"/>
        <v/>
      </c>
      <c r="AA206" s="64" t="str">
        <f t="shared" si="174"/>
        <v/>
      </c>
      <c r="AB206" s="28">
        <f t="shared" si="175"/>
        <v>0</v>
      </c>
      <c r="AH206" s="246" t="str">
        <f t="shared" si="176"/>
        <v/>
      </c>
    </row>
    <row r="207" spans="1:34">
      <c r="A207" s="28" t="str">
        <f>C191&amp;"x"&amp;B207</f>
        <v>A3x14</v>
      </c>
      <c r="B207" s="47">
        <v>14</v>
      </c>
      <c r="C207" s="64" t="str">
        <f t="shared" si="159"/>
        <v/>
      </c>
      <c r="D207" s="64" t="str">
        <f t="shared" si="160"/>
        <v/>
      </c>
      <c r="E207" s="65" t="str">
        <f t="shared" si="161"/>
        <v/>
      </c>
      <c r="F207" s="65" t="str">
        <f t="shared" si="162"/>
        <v/>
      </c>
      <c r="G207" s="66" t="str">
        <f t="shared" si="163"/>
        <v/>
      </c>
      <c r="H207" s="67" t="str">
        <f t="shared" si="164"/>
        <v/>
      </c>
      <c r="I207" s="68"/>
      <c r="J207" s="64" t="str">
        <f t="shared" si="165"/>
        <v/>
      </c>
      <c r="K207" s="64" t="str">
        <f t="shared" si="166"/>
        <v/>
      </c>
      <c r="L207" s="64" t="str">
        <f t="shared" si="167"/>
        <v/>
      </c>
      <c r="M207" s="52"/>
      <c r="N207" s="52"/>
      <c r="P207" s="157"/>
      <c r="Q207" s="157"/>
      <c r="R207" s="157"/>
      <c r="T207" s="202">
        <f t="shared" si="168"/>
        <v>0</v>
      </c>
      <c r="U207" s="159">
        <f t="shared" si="169"/>
        <v>0</v>
      </c>
      <c r="V207" s="162">
        <f t="shared" si="170"/>
        <v>18</v>
      </c>
      <c r="W207" s="162">
        <f t="shared" si="171"/>
        <v>19</v>
      </c>
      <c r="X207" s="28">
        <v>18</v>
      </c>
      <c r="Y207" s="64" t="str">
        <f t="shared" si="172"/>
        <v/>
      </c>
      <c r="Z207" s="64" t="str">
        <f t="shared" si="173"/>
        <v/>
      </c>
      <c r="AA207" s="64" t="str">
        <f t="shared" si="174"/>
        <v/>
      </c>
      <c r="AB207" s="28">
        <f t="shared" si="175"/>
        <v>0</v>
      </c>
      <c r="AH207" s="246" t="str">
        <f t="shared" si="176"/>
        <v/>
      </c>
    </row>
    <row r="208" spans="1:34">
      <c r="A208" s="28" t="str">
        <f>C191&amp;"x"&amp;B208</f>
        <v>A3x15</v>
      </c>
      <c r="B208" s="47">
        <v>15</v>
      </c>
      <c r="C208" s="64" t="str">
        <f t="shared" si="159"/>
        <v/>
      </c>
      <c r="D208" s="64" t="str">
        <f t="shared" si="160"/>
        <v/>
      </c>
      <c r="E208" s="65" t="str">
        <f t="shared" si="161"/>
        <v/>
      </c>
      <c r="F208" s="65" t="str">
        <f t="shared" si="162"/>
        <v/>
      </c>
      <c r="G208" s="66" t="str">
        <f t="shared" si="163"/>
        <v/>
      </c>
      <c r="H208" s="67" t="str">
        <f t="shared" si="164"/>
        <v/>
      </c>
      <c r="I208" s="68"/>
      <c r="J208" s="64" t="str">
        <f t="shared" si="165"/>
        <v/>
      </c>
      <c r="K208" s="64" t="str">
        <f t="shared" si="166"/>
        <v/>
      </c>
      <c r="L208" s="64" t="str">
        <f t="shared" si="167"/>
        <v/>
      </c>
      <c r="M208" s="52"/>
      <c r="N208" s="52"/>
      <c r="P208" s="157"/>
      <c r="Q208" s="157"/>
      <c r="R208" s="157"/>
      <c r="T208" s="202">
        <f t="shared" si="168"/>
        <v>0</v>
      </c>
      <c r="U208" s="159">
        <f t="shared" si="169"/>
        <v>0</v>
      </c>
      <c r="V208" s="162">
        <f t="shared" si="170"/>
        <v>18</v>
      </c>
      <c r="W208" s="162">
        <f t="shared" si="171"/>
        <v>19</v>
      </c>
      <c r="X208" s="28">
        <v>19</v>
      </c>
      <c r="Y208" s="64" t="str">
        <f t="shared" si="172"/>
        <v/>
      </c>
      <c r="Z208" s="64" t="str">
        <f t="shared" si="173"/>
        <v/>
      </c>
      <c r="AA208" s="64" t="str">
        <f t="shared" si="174"/>
        <v/>
      </c>
      <c r="AB208" s="28">
        <f t="shared" si="175"/>
        <v>0</v>
      </c>
      <c r="AH208" s="246" t="str">
        <f t="shared" si="176"/>
        <v/>
      </c>
    </row>
    <row r="209" spans="1:34" ht="12.95" thickBot="1">
      <c r="B209" s="69"/>
      <c r="C209" s="70"/>
      <c r="D209" s="69"/>
      <c r="E209" s="69"/>
      <c r="F209" s="69"/>
      <c r="G209" s="71"/>
      <c r="H209" s="71"/>
      <c r="I209" s="71"/>
      <c r="J209" s="70"/>
      <c r="K209" s="70"/>
      <c r="L209" s="70"/>
      <c r="M209" s="52"/>
      <c r="N209" s="52"/>
      <c r="X209" s="28">
        <v>20</v>
      </c>
    </row>
    <row r="210" spans="1:34" ht="12.95" thickTop="1">
      <c r="B210" s="47"/>
      <c r="C210" s="323" t="s">
        <v>1140</v>
      </c>
      <c r="D210" s="323"/>
      <c r="E210" s="76" t="s">
        <v>1141</v>
      </c>
      <c r="F210" s="76" t="s">
        <v>1142</v>
      </c>
      <c r="G210" s="48" t="s">
        <v>1143</v>
      </c>
      <c r="H210" s="49"/>
      <c r="I210" s="50"/>
      <c r="J210" s="51" t="s">
        <v>1144</v>
      </c>
      <c r="K210" s="51" t="s">
        <v>1145</v>
      </c>
      <c r="L210" s="51" t="s">
        <v>1146</v>
      </c>
      <c r="M210" s="52"/>
      <c r="N210" s="52"/>
      <c r="P210" s="53">
        <f>COUNT(P214:P228)</f>
        <v>0</v>
      </c>
      <c r="Q210" s="53">
        <f>COUNT(Q214:Q228)</f>
        <v>0</v>
      </c>
      <c r="R210" s="53">
        <f>COUNT(R214:R228)</f>
        <v>0</v>
      </c>
      <c r="T210" s="124">
        <f>T211-SUM(U214:U228)</f>
        <v>0</v>
      </c>
      <c r="X210" s="28">
        <v>1</v>
      </c>
    </row>
    <row r="211" spans="1:34" ht="12.95">
      <c r="A211" s="33">
        <v>14</v>
      </c>
      <c r="B211" s="54"/>
      <c r="C211" s="322" t="str">
        <f>Leden!AQ16</f>
        <v>A4</v>
      </c>
      <c r="D211" s="322"/>
      <c r="E211" s="286" t="str">
        <f>IF($C211="","",LEFT(IFERROR(VLOOKUP($C211,TeamsV,2,0),"")&amp;"??",2))</f>
        <v>BK</v>
      </c>
      <c r="F211" s="286" t="str">
        <f>IF($C211="","",IFERROR(VLOOKUP($C211,TeamsV,3,0),"??"))</f>
        <v>Za</v>
      </c>
      <c r="G211" s="286" t="str">
        <f>IF($C211="","",LEFT(IFERROR(VLOOKUP($C211,TeamsV,4,0),"")&amp;"?",1))</f>
        <v>8</v>
      </c>
      <c r="H211" s="55"/>
      <c r="I211" s="56"/>
      <c r="J211" s="286">
        <f>COUNTIF(C214:C228,"V")</f>
        <v>6</v>
      </c>
      <c r="K211" s="286">
        <f>COUNTIF(C214:C228,"M")</f>
        <v>4</v>
      </c>
      <c r="L211" s="57">
        <f>IFERROR(AVERAGE(H214:H228),"")</f>
        <v>17.100000000000001</v>
      </c>
      <c r="M211" s="58"/>
      <c r="N211" s="58"/>
      <c r="O211" s="33" t="s">
        <v>2</v>
      </c>
      <c r="P211" s="253"/>
      <c r="Q211" s="253"/>
      <c r="R211" s="253"/>
      <c r="S211" s="254"/>
      <c r="T211" s="124">
        <f>SUM(T214:T228)</f>
        <v>10</v>
      </c>
      <c r="U211" s="158" t="str">
        <f>MID($C211,1,1)</f>
        <v>A</v>
      </c>
      <c r="V211" s="158" t="str">
        <f>MID($C211,1,1)</f>
        <v>A</v>
      </c>
      <c r="W211" s="158" t="str">
        <f>MID($C211,1,1)</f>
        <v>A</v>
      </c>
      <c r="X211" s="28">
        <v>2</v>
      </c>
      <c r="Y211" s="33"/>
      <c r="Z211" s="33"/>
      <c r="AA211" s="33"/>
      <c r="AB211" s="33"/>
      <c r="AD211" s="19" t="str">
        <f>IF($C211="","",IFERROR(VLOOKUP($C211,TeamsV,6,0),""))</f>
        <v>A</v>
      </c>
      <c r="AE211" s="19" t="str">
        <f>TRIM(IF($AD211="","",IFERROR(VLOOKUP($AD211,Teams!$B$4:$G$8,2,0),"")))</f>
        <v>3312 AD</v>
      </c>
      <c r="AF211" s="19" t="str">
        <f>TRIM(IF($AD211="","",IFERROR(VLOOKUP($AD211,Teams!$B$4:$G$8,4,0),"")))</f>
        <v>Dordrecht</v>
      </c>
      <c r="AH211" s="247">
        <f>IFERROR(AVERAGE(AH214:AH228),"")</f>
        <v>17.584</v>
      </c>
    </row>
    <row r="212" spans="1:34">
      <c r="B212" s="47"/>
      <c r="C212" s="76"/>
      <c r="D212" s="47"/>
      <c r="E212" s="47"/>
      <c r="F212" s="47"/>
      <c r="G212" s="50"/>
      <c r="H212" s="50"/>
      <c r="I212" s="50"/>
      <c r="J212" s="76"/>
      <c r="K212" s="76"/>
      <c r="L212" s="76"/>
      <c r="M212" s="52"/>
      <c r="N212" s="52"/>
      <c r="U212" s="159"/>
      <c r="V212" s="159"/>
      <c r="W212" s="159"/>
      <c r="X212" s="28">
        <v>3</v>
      </c>
    </row>
    <row r="213" spans="1:34">
      <c r="A213" s="59"/>
      <c r="B213" s="60"/>
      <c r="C213" s="61" t="s">
        <v>1147</v>
      </c>
      <c r="D213" s="61" t="s">
        <v>1148</v>
      </c>
      <c r="E213" s="62" t="s">
        <v>1149</v>
      </c>
      <c r="F213" s="62" t="s">
        <v>1150</v>
      </c>
      <c r="G213" s="61" t="s">
        <v>1151</v>
      </c>
      <c r="H213" s="61" t="s">
        <v>1152</v>
      </c>
      <c r="I213" s="61" t="s">
        <v>54</v>
      </c>
      <c r="J213" s="61" t="s">
        <v>1153</v>
      </c>
      <c r="K213" s="61" t="s">
        <v>1154</v>
      </c>
      <c r="L213" s="61" t="s">
        <v>1155</v>
      </c>
      <c r="M213" s="63"/>
      <c r="N213" s="63"/>
      <c r="O213" s="59"/>
      <c r="P213" s="160" t="s">
        <v>76</v>
      </c>
      <c r="Q213" s="160" t="s">
        <v>77</v>
      </c>
      <c r="R213" s="160" t="s">
        <v>78</v>
      </c>
      <c r="U213" s="158">
        <f>IF(W211="","",VLOOKUP(W211,Leeftijdscat,2,FALSE))</f>
        <v>15</v>
      </c>
      <c r="V213" s="158">
        <f>IF(W211="","",VLOOKUP(W211,Leeftijdscat,3,FALSE))</f>
        <v>18</v>
      </c>
      <c r="W213" s="158">
        <f>IF(W211="","",VLOOKUP(W211,Leeftijdscat,4,FALSE))</f>
        <v>19</v>
      </c>
      <c r="X213" s="28">
        <v>4</v>
      </c>
      <c r="Y213" s="59">
        <f>LEN(Y214&amp;Y215&amp;Y216&amp;Y217&amp;Y218&amp;Y219&amp;Y220&amp;Y221&amp;Y222&amp;Y223&amp;Y224&amp;Y225&amp;Y226&amp;Y227&amp;Y228)</f>
        <v>20</v>
      </c>
      <c r="Z213" s="59">
        <f>LEN(Z214&amp;Z215&amp;Z216&amp;Z217&amp;Z218&amp;Z219&amp;Z220&amp;Z221&amp;Z222&amp;Z223&amp;Z224&amp;Z225&amp;Z226&amp;Z227&amp;Z228)</f>
        <v>20</v>
      </c>
      <c r="AA213" s="59">
        <f>LEN(AA214&amp;AA215&amp;AA216&amp;AA217&amp;AA218&amp;AA219&amp;AA220&amp;AA221&amp;AA222&amp;AA223&amp;AA224&amp;AA225&amp;AA226&amp;AA227&amp;AA228)</f>
        <v>0</v>
      </c>
      <c r="AB213" s="59">
        <f>SUM(Y213:AA213)</f>
        <v>40</v>
      </c>
    </row>
    <row r="214" spans="1:34">
      <c r="A214" s="28" t="str">
        <f>C211&amp;"x"&amp;B214</f>
        <v>A4x1</v>
      </c>
      <c r="B214" s="47">
        <v>1</v>
      </c>
      <c r="C214" s="64" t="str">
        <f t="shared" ref="C214:C228" si="177">IF(LEFT($A214,1)="x","",IFERROR(VLOOKUP($A214,LedenV,6,0),""))</f>
        <v>V</v>
      </c>
      <c r="D214" s="64" t="str">
        <f t="shared" ref="D214:D228" si="178">IF(LEFT($A214,1)="x","",IFERROR(VLOOKUP($A214,LedenV,7,0),""))</f>
        <v>NKR24N1</v>
      </c>
      <c r="E214" s="65" t="str">
        <f t="shared" ref="E214:E228" si="179">IF(LEFT($A214,1)="x","",IFERROR(VLOOKUP($A214,LedenV,8,0),""))</f>
        <v>Wijngaarden, van D.N.</v>
      </c>
      <c r="F214" s="65" t="str">
        <f t="shared" ref="F214:F228" si="180">IF(LEFT($A214,1)="x","",IFERROR(VLOOKUP($A214,LedenV,9,0),""))</f>
        <v>Dagmar</v>
      </c>
      <c r="G214" s="66">
        <f t="shared" ref="G214:G228" si="181">IF(LEFT($A214,1)="x","",IFERROR(VLOOKUP($A214,LedenV,10,0),""))</f>
        <v>37177</v>
      </c>
      <c r="H214" s="67">
        <f t="shared" ref="H214:H228" si="182">IF(AND(ISNUMBER(G214),G214&lt;&gt;0),DATEDIF(G214,Peildatum,"Y"),"")</f>
        <v>19</v>
      </c>
      <c r="I214" s="68"/>
      <c r="J214" s="64" t="str">
        <f t="shared" ref="J214:J228" si="183">IF(LEFT($A214,1)="x","",IFERROR(VLOOKUP($A214,LedenV,16,0),""))</f>
        <v>A4</v>
      </c>
      <c r="K214" s="64" t="str">
        <f t="shared" ref="K214:K228" si="184">IF(LEFT($A214,1)="x","",IFERROR(VLOOKUP($A214,LedenV,17,0),""))</f>
        <v>A4</v>
      </c>
      <c r="L214" s="64">
        <f t="shared" ref="L214:L228" si="185">IF(LEFT($A214,1)="x","",IFERROR(VLOOKUP($A214,LedenV,18,0),""))</f>
        <v>0</v>
      </c>
      <c r="M214" s="52"/>
      <c r="N214" s="52"/>
      <c r="P214" s="157"/>
      <c r="Q214" s="157"/>
      <c r="R214" s="157"/>
      <c r="S214" s="161"/>
      <c r="T214" s="202">
        <f t="shared" ref="T214:T228" si="186">IF(LEN(C214&amp;D214&amp;E214&amp;F214)&gt;0,1,0)</f>
        <v>1</v>
      </c>
      <c r="U214" s="159">
        <f t="shared" ref="U214:U228" si="187">MIN(LEN(Y214&amp;Z214&amp;AA214),1)</f>
        <v>1</v>
      </c>
      <c r="V214" s="162">
        <f t="shared" ref="V214:V228" si="188">V213</f>
        <v>18</v>
      </c>
      <c r="W214" s="162">
        <f t="shared" ref="W214:W228" si="189">W213</f>
        <v>19</v>
      </c>
      <c r="X214" s="28">
        <v>5</v>
      </c>
      <c r="Y214" s="64" t="str">
        <f t="shared" ref="Y214:Y228" si="190">IF(LEFT($A214,1)="x","",IFERROR(VLOOKUP($A214,LedenV,34,0),""))</f>
        <v>A4</v>
      </c>
      <c r="Z214" s="64" t="str">
        <f t="shared" ref="Z214:Z228" si="191">IF(LEFT($A214,1)="x","",IFERROR(VLOOKUP($A214,LedenV,35,0),""))</f>
        <v>A4</v>
      </c>
      <c r="AA214" s="64" t="str">
        <f t="shared" ref="AA214:AA228" si="192">IF(LEFT($A214,1)="x","",IFERROR(VLOOKUP($A214,LedenV,36,0),""))</f>
        <v/>
      </c>
      <c r="AB214" s="28">
        <f t="shared" ref="AB214:AB228" si="193">LEN(Y214&amp;Z214&amp;AA214)</f>
        <v>4</v>
      </c>
      <c r="AH214" s="246">
        <f t="shared" ref="AH214:AH228" si="194">lft(G214,Peildatum)</f>
        <v>19.22</v>
      </c>
    </row>
    <row r="215" spans="1:34">
      <c r="A215" s="28" t="str">
        <f>C211&amp;"x"&amp;B215</f>
        <v>A4x2</v>
      </c>
      <c r="B215" s="47">
        <v>2</v>
      </c>
      <c r="C215" s="64" t="str">
        <f t="shared" si="177"/>
        <v>V</v>
      </c>
      <c r="D215" s="64" t="str">
        <f t="shared" si="178"/>
        <v>NLS08G2</v>
      </c>
      <c r="E215" s="65" t="str">
        <f t="shared" si="179"/>
        <v>Dubbeld, S.</v>
      </c>
      <c r="F215" s="65" t="str">
        <f t="shared" si="180"/>
        <v>Sanne</v>
      </c>
      <c r="G215" s="66">
        <f t="shared" si="181"/>
        <v>37295</v>
      </c>
      <c r="H215" s="67">
        <f t="shared" si="182"/>
        <v>18</v>
      </c>
      <c r="I215" s="68"/>
      <c r="J215" s="64" t="str">
        <f t="shared" si="183"/>
        <v>A4</v>
      </c>
      <c r="K215" s="64" t="str">
        <f t="shared" si="184"/>
        <v>A4</v>
      </c>
      <c r="L215" s="64">
        <f t="shared" si="185"/>
        <v>0</v>
      </c>
      <c r="M215" s="52"/>
      <c r="N215" s="52"/>
      <c r="P215" s="157"/>
      <c r="Q215" s="157"/>
      <c r="R215" s="157"/>
      <c r="S215" s="161"/>
      <c r="T215" s="202">
        <f t="shared" si="186"/>
        <v>1</v>
      </c>
      <c r="U215" s="159">
        <f t="shared" si="187"/>
        <v>1</v>
      </c>
      <c r="V215" s="162">
        <f t="shared" si="188"/>
        <v>18</v>
      </c>
      <c r="W215" s="162">
        <f t="shared" si="189"/>
        <v>19</v>
      </c>
      <c r="X215" s="28">
        <v>6</v>
      </c>
      <c r="Y215" s="64" t="str">
        <f t="shared" si="190"/>
        <v>A4</v>
      </c>
      <c r="Z215" s="64" t="str">
        <f t="shared" si="191"/>
        <v>A4</v>
      </c>
      <c r="AA215" s="64" t="str">
        <f t="shared" si="192"/>
        <v/>
      </c>
      <c r="AB215" s="28">
        <f t="shared" si="193"/>
        <v>4</v>
      </c>
      <c r="AH215" s="246">
        <f t="shared" si="194"/>
        <v>18.89</v>
      </c>
    </row>
    <row r="216" spans="1:34">
      <c r="A216" s="28" t="str">
        <f>C211&amp;"x"&amp;B216</f>
        <v>A4x3</v>
      </c>
      <c r="B216" s="47">
        <v>3</v>
      </c>
      <c r="C216" s="64" t="str">
        <f t="shared" si="177"/>
        <v>V</v>
      </c>
      <c r="D216" s="64" t="str">
        <f t="shared" si="178"/>
        <v>NLN68P0</v>
      </c>
      <c r="E216" s="65" t="str">
        <f t="shared" si="179"/>
        <v>Canli, D.</v>
      </c>
      <c r="F216" s="65" t="str">
        <f t="shared" si="180"/>
        <v>Dilan</v>
      </c>
      <c r="G216" s="66">
        <f t="shared" si="181"/>
        <v>37333</v>
      </c>
      <c r="H216" s="67">
        <f t="shared" si="182"/>
        <v>18</v>
      </c>
      <c r="I216" s="68"/>
      <c r="J216" s="64" t="str">
        <f t="shared" si="183"/>
        <v>A4</v>
      </c>
      <c r="K216" s="64" t="str">
        <f t="shared" si="184"/>
        <v>A4</v>
      </c>
      <c r="L216" s="64">
        <f t="shared" si="185"/>
        <v>0</v>
      </c>
      <c r="M216" s="52"/>
      <c r="N216" s="52"/>
      <c r="P216" s="157"/>
      <c r="Q216" s="157"/>
      <c r="R216" s="157"/>
      <c r="S216" s="161"/>
      <c r="T216" s="202">
        <f t="shared" si="186"/>
        <v>1</v>
      </c>
      <c r="U216" s="159">
        <f t="shared" si="187"/>
        <v>1</v>
      </c>
      <c r="V216" s="162">
        <f t="shared" si="188"/>
        <v>18</v>
      </c>
      <c r="W216" s="162">
        <f t="shared" si="189"/>
        <v>19</v>
      </c>
      <c r="X216" s="28">
        <v>7</v>
      </c>
      <c r="Y216" s="64" t="str">
        <f t="shared" si="190"/>
        <v>A4</v>
      </c>
      <c r="Z216" s="64" t="str">
        <f t="shared" si="191"/>
        <v>A4</v>
      </c>
      <c r="AA216" s="64" t="str">
        <f t="shared" si="192"/>
        <v/>
      </c>
      <c r="AB216" s="28">
        <f t="shared" si="193"/>
        <v>4</v>
      </c>
      <c r="AH216" s="246">
        <f t="shared" si="194"/>
        <v>18.79</v>
      </c>
    </row>
    <row r="217" spans="1:34">
      <c r="A217" s="28" t="str">
        <f>C211&amp;"x"&amp;B217</f>
        <v>A4x4</v>
      </c>
      <c r="B217" s="47">
        <v>4</v>
      </c>
      <c r="C217" s="64" t="str">
        <f t="shared" si="177"/>
        <v>V</v>
      </c>
      <c r="D217" s="64" t="str">
        <f t="shared" si="178"/>
        <v>NLZ81W0</v>
      </c>
      <c r="E217" s="65" t="str">
        <f t="shared" si="179"/>
        <v>Wijnstekers, I.</v>
      </c>
      <c r="F217" s="65" t="str">
        <f t="shared" si="180"/>
        <v>Isis</v>
      </c>
      <c r="G217" s="66">
        <f t="shared" si="181"/>
        <v>37960</v>
      </c>
      <c r="H217" s="67">
        <f t="shared" si="182"/>
        <v>17</v>
      </c>
      <c r="I217" s="68"/>
      <c r="J217" s="64" t="str">
        <f t="shared" si="183"/>
        <v>A4</v>
      </c>
      <c r="K217" s="64" t="str">
        <f t="shared" si="184"/>
        <v>A4</v>
      </c>
      <c r="L217" s="64">
        <f t="shared" si="185"/>
        <v>0</v>
      </c>
      <c r="M217" s="52"/>
      <c r="N217" s="52"/>
      <c r="P217" s="157"/>
      <c r="Q217" s="157"/>
      <c r="R217" s="157"/>
      <c r="S217" s="161"/>
      <c r="T217" s="202">
        <f t="shared" si="186"/>
        <v>1</v>
      </c>
      <c r="U217" s="159">
        <f t="shared" si="187"/>
        <v>1</v>
      </c>
      <c r="V217" s="162">
        <f t="shared" si="188"/>
        <v>18</v>
      </c>
      <c r="W217" s="162">
        <f t="shared" si="189"/>
        <v>19</v>
      </c>
      <c r="X217" s="28">
        <v>8</v>
      </c>
      <c r="Y217" s="64" t="str">
        <f t="shared" si="190"/>
        <v>A4</v>
      </c>
      <c r="Z217" s="64" t="str">
        <f t="shared" si="191"/>
        <v>A4</v>
      </c>
      <c r="AA217" s="64" t="str">
        <f t="shared" si="192"/>
        <v/>
      </c>
      <c r="AB217" s="28">
        <f t="shared" si="193"/>
        <v>4</v>
      </c>
      <c r="AH217" s="246">
        <f t="shared" si="194"/>
        <v>17.07</v>
      </c>
    </row>
    <row r="218" spans="1:34">
      <c r="A218" s="28" t="str">
        <f>C211&amp;"x"&amp;B218</f>
        <v>A4x5</v>
      </c>
      <c r="B218" s="47">
        <v>5</v>
      </c>
      <c r="C218" s="64" t="str">
        <f t="shared" si="177"/>
        <v>V</v>
      </c>
      <c r="D218" s="64" t="str">
        <f t="shared" si="178"/>
        <v>NKR62S0</v>
      </c>
      <c r="E218" s="65" t="str">
        <f t="shared" si="179"/>
        <v>Dekker, D.</v>
      </c>
      <c r="F218" s="65" t="str">
        <f t="shared" si="180"/>
        <v>Daniëlle</v>
      </c>
      <c r="G218" s="66">
        <f t="shared" si="181"/>
        <v>38035</v>
      </c>
      <c r="H218" s="67">
        <f t="shared" si="182"/>
        <v>16</v>
      </c>
      <c r="I218" s="68"/>
      <c r="J218" s="64" t="str">
        <f t="shared" si="183"/>
        <v>A3</v>
      </c>
      <c r="K218" s="64" t="str">
        <f t="shared" si="184"/>
        <v>A3</v>
      </c>
      <c r="L218" s="64">
        <f t="shared" si="185"/>
        <v>0</v>
      </c>
      <c r="M218" s="52"/>
      <c r="N218" s="52"/>
      <c r="P218" s="157"/>
      <c r="Q218" s="157"/>
      <c r="R218" s="157"/>
      <c r="S218" s="161"/>
      <c r="T218" s="202">
        <f t="shared" si="186"/>
        <v>1</v>
      </c>
      <c r="U218" s="159">
        <f t="shared" si="187"/>
        <v>1</v>
      </c>
      <c r="V218" s="162">
        <f t="shared" si="188"/>
        <v>18</v>
      </c>
      <c r="W218" s="162">
        <f t="shared" si="189"/>
        <v>19</v>
      </c>
      <c r="X218" s="28">
        <v>9</v>
      </c>
      <c r="Y218" s="64" t="str">
        <f t="shared" si="190"/>
        <v>A3</v>
      </c>
      <c r="Z218" s="64" t="str">
        <f t="shared" si="191"/>
        <v>A3</v>
      </c>
      <c r="AA218" s="64" t="str">
        <f t="shared" si="192"/>
        <v/>
      </c>
      <c r="AB218" s="28">
        <f t="shared" si="193"/>
        <v>4</v>
      </c>
      <c r="AH218" s="246">
        <f t="shared" si="194"/>
        <v>16.87</v>
      </c>
    </row>
    <row r="219" spans="1:34">
      <c r="A219" s="28" t="str">
        <f>C211&amp;"x"&amp;B219</f>
        <v>A4x6</v>
      </c>
      <c r="B219" s="47">
        <v>6</v>
      </c>
      <c r="C219" s="64" t="str">
        <f t="shared" si="177"/>
        <v>V</v>
      </c>
      <c r="D219" s="64" t="str">
        <f t="shared" si="178"/>
        <v>NKX36X8</v>
      </c>
      <c r="E219" s="65" t="str">
        <f t="shared" si="179"/>
        <v>Witman, K.</v>
      </c>
      <c r="F219" s="65" t="str">
        <f t="shared" si="180"/>
        <v>Kimberley</v>
      </c>
      <c r="G219" s="66">
        <f t="shared" si="181"/>
        <v>38163</v>
      </c>
      <c r="H219" s="67">
        <f t="shared" si="182"/>
        <v>16</v>
      </c>
      <c r="I219" s="68"/>
      <c r="J219" s="64" t="str">
        <f t="shared" si="183"/>
        <v>B4</v>
      </c>
      <c r="K219" s="64" t="str">
        <f t="shared" si="184"/>
        <v>B4</v>
      </c>
      <c r="L219" s="64">
        <f t="shared" si="185"/>
        <v>0</v>
      </c>
      <c r="M219" s="52"/>
      <c r="N219" s="52"/>
      <c r="P219" s="157"/>
      <c r="Q219" s="157"/>
      <c r="R219" s="157"/>
      <c r="S219" s="161"/>
      <c r="T219" s="202">
        <f t="shared" si="186"/>
        <v>1</v>
      </c>
      <c r="U219" s="159">
        <f t="shared" si="187"/>
        <v>1</v>
      </c>
      <c r="V219" s="162">
        <f t="shared" si="188"/>
        <v>18</v>
      </c>
      <c r="W219" s="162">
        <f t="shared" si="189"/>
        <v>19</v>
      </c>
      <c r="X219" s="28">
        <v>10</v>
      </c>
      <c r="Y219" s="64" t="str">
        <f t="shared" si="190"/>
        <v>B4</v>
      </c>
      <c r="Z219" s="64" t="str">
        <f t="shared" si="191"/>
        <v>B4</v>
      </c>
      <c r="AA219" s="64" t="str">
        <f t="shared" si="192"/>
        <v/>
      </c>
      <c r="AB219" s="28">
        <f t="shared" si="193"/>
        <v>4</v>
      </c>
      <c r="AH219" s="246">
        <f t="shared" si="194"/>
        <v>16.52</v>
      </c>
    </row>
    <row r="220" spans="1:34">
      <c r="A220" s="28" t="str">
        <f>C211&amp;"x"&amp;B220</f>
        <v>A4x7</v>
      </c>
      <c r="B220" s="47">
        <v>7</v>
      </c>
      <c r="C220" s="64" t="str">
        <f t="shared" si="177"/>
        <v>M</v>
      </c>
      <c r="D220" s="64" t="str">
        <f t="shared" si="178"/>
        <v>NLL19Y9</v>
      </c>
      <c r="E220" s="65" t="str">
        <f t="shared" si="179"/>
        <v>Altena, J.D.</v>
      </c>
      <c r="F220" s="65" t="str">
        <f t="shared" si="180"/>
        <v>Jaron</v>
      </c>
      <c r="G220" s="66">
        <f t="shared" si="181"/>
        <v>37170</v>
      </c>
      <c r="H220" s="67">
        <f t="shared" si="182"/>
        <v>19</v>
      </c>
      <c r="I220" s="68"/>
      <c r="J220" s="64" t="str">
        <f t="shared" si="183"/>
        <v>A4</v>
      </c>
      <c r="K220" s="64" t="str">
        <f t="shared" si="184"/>
        <v>A4</v>
      </c>
      <c r="L220" s="64">
        <f t="shared" si="185"/>
        <v>0</v>
      </c>
      <c r="M220" s="52"/>
      <c r="N220" s="52"/>
      <c r="P220" s="157"/>
      <c r="Q220" s="157"/>
      <c r="R220" s="157"/>
      <c r="S220" s="161"/>
      <c r="T220" s="202">
        <f t="shared" si="186"/>
        <v>1</v>
      </c>
      <c r="U220" s="159">
        <f t="shared" si="187"/>
        <v>1</v>
      </c>
      <c r="V220" s="162">
        <f t="shared" si="188"/>
        <v>18</v>
      </c>
      <c r="W220" s="162">
        <f t="shared" si="189"/>
        <v>19</v>
      </c>
      <c r="X220" s="28">
        <v>11</v>
      </c>
      <c r="Y220" s="64" t="str">
        <f t="shared" si="190"/>
        <v>A4</v>
      </c>
      <c r="Z220" s="64" t="str">
        <f t="shared" si="191"/>
        <v>A4</v>
      </c>
      <c r="AA220" s="64" t="str">
        <f t="shared" si="192"/>
        <v/>
      </c>
      <c r="AB220" s="28">
        <f t="shared" si="193"/>
        <v>4</v>
      </c>
      <c r="AH220" s="246">
        <f t="shared" si="194"/>
        <v>19.239999999999998</v>
      </c>
    </row>
    <row r="221" spans="1:34">
      <c r="A221" s="28" t="str">
        <f>C211&amp;"x"&amp;B221</f>
        <v>A4x8</v>
      </c>
      <c r="B221" s="47">
        <v>8</v>
      </c>
      <c r="C221" s="64" t="str">
        <f t="shared" si="177"/>
        <v>M</v>
      </c>
      <c r="D221" s="64" t="str">
        <f t="shared" si="178"/>
        <v>NKX56T0</v>
      </c>
      <c r="E221" s="65" t="str">
        <f t="shared" si="179"/>
        <v>Verhagen, L.A.J.</v>
      </c>
      <c r="F221" s="65" t="str">
        <f t="shared" si="180"/>
        <v>Laurens</v>
      </c>
      <c r="G221" s="66">
        <f t="shared" si="181"/>
        <v>38090</v>
      </c>
      <c r="H221" s="67">
        <f t="shared" si="182"/>
        <v>16</v>
      </c>
      <c r="I221" s="68"/>
      <c r="J221" s="64" t="str">
        <f t="shared" si="183"/>
        <v>B4</v>
      </c>
      <c r="K221" s="64" t="str">
        <f t="shared" si="184"/>
        <v>B4</v>
      </c>
      <c r="L221" s="64">
        <f t="shared" si="185"/>
        <v>0</v>
      </c>
      <c r="M221" s="52"/>
      <c r="N221" s="52"/>
      <c r="P221" s="157"/>
      <c r="Q221" s="157"/>
      <c r="R221" s="157"/>
      <c r="S221" s="161"/>
      <c r="T221" s="202">
        <f t="shared" si="186"/>
        <v>1</v>
      </c>
      <c r="U221" s="159">
        <f t="shared" si="187"/>
        <v>1</v>
      </c>
      <c r="V221" s="162">
        <f t="shared" si="188"/>
        <v>18</v>
      </c>
      <c r="W221" s="162">
        <f t="shared" si="189"/>
        <v>19</v>
      </c>
      <c r="X221" s="28">
        <v>12</v>
      </c>
      <c r="Y221" s="64" t="str">
        <f t="shared" si="190"/>
        <v>B4</v>
      </c>
      <c r="Z221" s="64" t="str">
        <f t="shared" si="191"/>
        <v>B4</v>
      </c>
      <c r="AA221" s="64" t="str">
        <f t="shared" si="192"/>
        <v/>
      </c>
      <c r="AB221" s="28">
        <f t="shared" si="193"/>
        <v>4</v>
      </c>
      <c r="AH221" s="246">
        <f t="shared" si="194"/>
        <v>16.72</v>
      </c>
    </row>
    <row r="222" spans="1:34">
      <c r="A222" s="28" t="str">
        <f>C211&amp;"x"&amp;B222</f>
        <v>A4x9</v>
      </c>
      <c r="B222" s="47">
        <v>9</v>
      </c>
      <c r="C222" s="64" t="str">
        <f t="shared" si="177"/>
        <v>M</v>
      </c>
      <c r="D222" s="64" t="str">
        <f t="shared" si="178"/>
        <v>NKW50D9</v>
      </c>
      <c r="E222" s="65" t="str">
        <f t="shared" si="179"/>
        <v>Lange, M.J.D.</v>
      </c>
      <c r="F222" s="65" t="str">
        <f t="shared" si="180"/>
        <v>Mathijs</v>
      </c>
      <c r="G222" s="66">
        <f t="shared" si="181"/>
        <v>38169</v>
      </c>
      <c r="H222" s="67">
        <f t="shared" si="182"/>
        <v>16</v>
      </c>
      <c r="I222" s="68"/>
      <c r="J222" s="64" t="str">
        <f t="shared" si="183"/>
        <v>B4</v>
      </c>
      <c r="K222" s="64" t="str">
        <f t="shared" si="184"/>
        <v>B4</v>
      </c>
      <c r="L222" s="64">
        <f t="shared" si="185"/>
        <v>0</v>
      </c>
      <c r="M222" s="52"/>
      <c r="N222" s="52"/>
      <c r="P222" s="157"/>
      <c r="Q222" s="157"/>
      <c r="R222" s="157"/>
      <c r="S222" s="161"/>
      <c r="T222" s="202">
        <f t="shared" si="186"/>
        <v>1</v>
      </c>
      <c r="U222" s="159">
        <f t="shared" si="187"/>
        <v>1</v>
      </c>
      <c r="V222" s="162">
        <f t="shared" si="188"/>
        <v>18</v>
      </c>
      <c r="W222" s="162">
        <f t="shared" si="189"/>
        <v>19</v>
      </c>
      <c r="X222" s="28">
        <v>13</v>
      </c>
      <c r="Y222" s="64" t="str">
        <f t="shared" si="190"/>
        <v>B4</v>
      </c>
      <c r="Z222" s="64" t="str">
        <f t="shared" si="191"/>
        <v>B4</v>
      </c>
      <c r="AA222" s="64" t="str">
        <f t="shared" si="192"/>
        <v/>
      </c>
      <c r="AB222" s="28">
        <f t="shared" si="193"/>
        <v>4</v>
      </c>
      <c r="AH222" s="246">
        <f t="shared" si="194"/>
        <v>16.5</v>
      </c>
    </row>
    <row r="223" spans="1:34">
      <c r="A223" s="28" t="str">
        <f>C211&amp;"x"&amp;B223</f>
        <v>A4x10</v>
      </c>
      <c r="B223" s="47">
        <v>10</v>
      </c>
      <c r="C223" s="64" t="str">
        <f t="shared" si="177"/>
        <v>M</v>
      </c>
      <c r="D223" s="64" t="str">
        <f t="shared" si="178"/>
        <v>NLC07T4</v>
      </c>
      <c r="E223" s="65" t="str">
        <f t="shared" si="179"/>
        <v>Everaarts, J.D.</v>
      </c>
      <c r="F223" s="65" t="str">
        <f t="shared" si="180"/>
        <v>Jesse</v>
      </c>
      <c r="G223" s="66">
        <f t="shared" si="181"/>
        <v>38346</v>
      </c>
      <c r="H223" s="67">
        <f t="shared" si="182"/>
        <v>16</v>
      </c>
      <c r="I223" s="68"/>
      <c r="J223" s="64" t="str">
        <f t="shared" si="183"/>
        <v>B4</v>
      </c>
      <c r="K223" s="64" t="str">
        <f t="shared" si="184"/>
        <v>B4</v>
      </c>
      <c r="L223" s="64">
        <f t="shared" si="185"/>
        <v>0</v>
      </c>
      <c r="M223" s="52"/>
      <c r="N223" s="52"/>
      <c r="P223" s="157"/>
      <c r="Q223" s="157"/>
      <c r="R223" s="157"/>
      <c r="S223" s="161"/>
      <c r="T223" s="202">
        <f t="shared" si="186"/>
        <v>1</v>
      </c>
      <c r="U223" s="159">
        <f t="shared" si="187"/>
        <v>1</v>
      </c>
      <c r="V223" s="162">
        <f t="shared" si="188"/>
        <v>18</v>
      </c>
      <c r="W223" s="162">
        <f t="shared" si="189"/>
        <v>19</v>
      </c>
      <c r="X223" s="28">
        <v>14</v>
      </c>
      <c r="Y223" s="64" t="str">
        <f t="shared" si="190"/>
        <v>B4</v>
      </c>
      <c r="Z223" s="64" t="str">
        <f t="shared" si="191"/>
        <v>B4</v>
      </c>
      <c r="AA223" s="64" t="str">
        <f t="shared" si="192"/>
        <v/>
      </c>
      <c r="AB223" s="28">
        <f t="shared" si="193"/>
        <v>4</v>
      </c>
      <c r="AH223" s="246">
        <f t="shared" si="194"/>
        <v>16.02</v>
      </c>
    </row>
    <row r="224" spans="1:34">
      <c r="A224" s="28" t="str">
        <f>C211&amp;"x"&amp;B224</f>
        <v>A4x11</v>
      </c>
      <c r="B224" s="47">
        <v>11</v>
      </c>
      <c r="C224" s="64" t="str">
        <f t="shared" si="177"/>
        <v/>
      </c>
      <c r="D224" s="64" t="str">
        <f t="shared" si="178"/>
        <v/>
      </c>
      <c r="E224" s="65" t="str">
        <f t="shared" si="179"/>
        <v/>
      </c>
      <c r="F224" s="65" t="str">
        <f t="shared" si="180"/>
        <v/>
      </c>
      <c r="G224" s="66" t="str">
        <f t="shared" si="181"/>
        <v/>
      </c>
      <c r="H224" s="67" t="str">
        <f t="shared" si="182"/>
        <v/>
      </c>
      <c r="I224" s="68"/>
      <c r="J224" s="64" t="str">
        <f t="shared" si="183"/>
        <v/>
      </c>
      <c r="K224" s="64" t="str">
        <f t="shared" si="184"/>
        <v/>
      </c>
      <c r="L224" s="64" t="str">
        <f t="shared" si="185"/>
        <v/>
      </c>
      <c r="M224" s="52"/>
      <c r="N224" s="52"/>
      <c r="P224" s="157"/>
      <c r="Q224" s="157"/>
      <c r="R224" s="157"/>
      <c r="T224" s="202">
        <f t="shared" si="186"/>
        <v>0</v>
      </c>
      <c r="U224" s="159">
        <f t="shared" si="187"/>
        <v>0</v>
      </c>
      <c r="V224" s="162">
        <f t="shared" si="188"/>
        <v>18</v>
      </c>
      <c r="W224" s="162">
        <f t="shared" si="189"/>
        <v>19</v>
      </c>
      <c r="X224" s="28">
        <v>15</v>
      </c>
      <c r="Y224" s="64" t="str">
        <f t="shared" si="190"/>
        <v/>
      </c>
      <c r="Z224" s="64" t="str">
        <f t="shared" si="191"/>
        <v/>
      </c>
      <c r="AA224" s="64" t="str">
        <f t="shared" si="192"/>
        <v/>
      </c>
      <c r="AB224" s="28">
        <f t="shared" si="193"/>
        <v>0</v>
      </c>
      <c r="AH224" s="246" t="str">
        <f t="shared" si="194"/>
        <v/>
      </c>
    </row>
    <row r="225" spans="1:34">
      <c r="A225" s="28" t="str">
        <f>C211&amp;"x"&amp;B225</f>
        <v>A4x12</v>
      </c>
      <c r="B225" s="47">
        <v>12</v>
      </c>
      <c r="C225" s="64" t="str">
        <f t="shared" si="177"/>
        <v/>
      </c>
      <c r="D225" s="64" t="str">
        <f t="shared" si="178"/>
        <v/>
      </c>
      <c r="E225" s="65" t="str">
        <f t="shared" si="179"/>
        <v/>
      </c>
      <c r="F225" s="65" t="str">
        <f t="shared" si="180"/>
        <v/>
      </c>
      <c r="G225" s="66" t="str">
        <f t="shared" si="181"/>
        <v/>
      </c>
      <c r="H225" s="67" t="str">
        <f t="shared" si="182"/>
        <v/>
      </c>
      <c r="I225" s="68"/>
      <c r="J225" s="64" t="str">
        <f t="shared" si="183"/>
        <v/>
      </c>
      <c r="K225" s="64" t="str">
        <f t="shared" si="184"/>
        <v/>
      </c>
      <c r="L225" s="64" t="str">
        <f t="shared" si="185"/>
        <v/>
      </c>
      <c r="M225" s="52"/>
      <c r="N225" s="52"/>
      <c r="P225" s="157"/>
      <c r="Q225" s="157"/>
      <c r="R225" s="157"/>
      <c r="T225" s="202">
        <f t="shared" si="186"/>
        <v>0</v>
      </c>
      <c r="U225" s="159">
        <f t="shared" si="187"/>
        <v>0</v>
      </c>
      <c r="V225" s="162">
        <f t="shared" si="188"/>
        <v>18</v>
      </c>
      <c r="W225" s="162">
        <f t="shared" si="189"/>
        <v>19</v>
      </c>
      <c r="X225" s="28">
        <v>16</v>
      </c>
      <c r="Y225" s="64" t="str">
        <f t="shared" si="190"/>
        <v/>
      </c>
      <c r="Z225" s="64" t="str">
        <f t="shared" si="191"/>
        <v/>
      </c>
      <c r="AA225" s="64" t="str">
        <f t="shared" si="192"/>
        <v/>
      </c>
      <c r="AB225" s="28">
        <f t="shared" si="193"/>
        <v>0</v>
      </c>
      <c r="AH225" s="246" t="str">
        <f t="shared" si="194"/>
        <v/>
      </c>
    </row>
    <row r="226" spans="1:34">
      <c r="A226" s="28" t="str">
        <f>C211&amp;"x"&amp;B226</f>
        <v>A4x13</v>
      </c>
      <c r="B226" s="47">
        <v>13</v>
      </c>
      <c r="C226" s="64" t="str">
        <f t="shared" si="177"/>
        <v/>
      </c>
      <c r="D226" s="64" t="str">
        <f t="shared" si="178"/>
        <v/>
      </c>
      <c r="E226" s="65" t="str">
        <f t="shared" si="179"/>
        <v/>
      </c>
      <c r="F226" s="65" t="str">
        <f t="shared" si="180"/>
        <v/>
      </c>
      <c r="G226" s="66" t="str">
        <f t="shared" si="181"/>
        <v/>
      </c>
      <c r="H226" s="67" t="str">
        <f t="shared" si="182"/>
        <v/>
      </c>
      <c r="I226" s="68"/>
      <c r="J226" s="64" t="str">
        <f t="shared" si="183"/>
        <v/>
      </c>
      <c r="K226" s="64" t="str">
        <f t="shared" si="184"/>
        <v/>
      </c>
      <c r="L226" s="64" t="str">
        <f t="shared" si="185"/>
        <v/>
      </c>
      <c r="M226" s="52"/>
      <c r="N226" s="52"/>
      <c r="P226" s="157"/>
      <c r="Q226" s="157"/>
      <c r="R226" s="157"/>
      <c r="T226" s="202">
        <f t="shared" si="186"/>
        <v>0</v>
      </c>
      <c r="U226" s="159">
        <f t="shared" si="187"/>
        <v>0</v>
      </c>
      <c r="V226" s="162">
        <f t="shared" si="188"/>
        <v>18</v>
      </c>
      <c r="W226" s="162">
        <f t="shared" si="189"/>
        <v>19</v>
      </c>
      <c r="X226" s="28">
        <v>17</v>
      </c>
      <c r="Y226" s="64" t="str">
        <f t="shared" si="190"/>
        <v/>
      </c>
      <c r="Z226" s="64" t="str">
        <f t="shared" si="191"/>
        <v/>
      </c>
      <c r="AA226" s="64" t="str">
        <f t="shared" si="192"/>
        <v/>
      </c>
      <c r="AB226" s="28">
        <f t="shared" si="193"/>
        <v>0</v>
      </c>
      <c r="AH226" s="246" t="str">
        <f t="shared" si="194"/>
        <v/>
      </c>
    </row>
    <row r="227" spans="1:34">
      <c r="A227" s="28" t="str">
        <f>C211&amp;"x"&amp;B227</f>
        <v>A4x14</v>
      </c>
      <c r="B227" s="47">
        <v>14</v>
      </c>
      <c r="C227" s="64" t="str">
        <f t="shared" si="177"/>
        <v/>
      </c>
      <c r="D227" s="64" t="str">
        <f t="shared" si="178"/>
        <v/>
      </c>
      <c r="E227" s="65" t="str">
        <f t="shared" si="179"/>
        <v/>
      </c>
      <c r="F227" s="65" t="str">
        <f t="shared" si="180"/>
        <v/>
      </c>
      <c r="G227" s="66" t="str">
        <f t="shared" si="181"/>
        <v/>
      </c>
      <c r="H227" s="67" t="str">
        <f t="shared" si="182"/>
        <v/>
      </c>
      <c r="I227" s="68"/>
      <c r="J227" s="64" t="str">
        <f t="shared" si="183"/>
        <v/>
      </c>
      <c r="K227" s="64" t="str">
        <f t="shared" si="184"/>
        <v/>
      </c>
      <c r="L227" s="64" t="str">
        <f t="shared" si="185"/>
        <v/>
      </c>
      <c r="M227" s="52"/>
      <c r="N227" s="52"/>
      <c r="P227" s="157"/>
      <c r="Q227" s="157"/>
      <c r="R227" s="157"/>
      <c r="T227" s="202">
        <f t="shared" si="186"/>
        <v>0</v>
      </c>
      <c r="U227" s="159">
        <f t="shared" si="187"/>
        <v>0</v>
      </c>
      <c r="V227" s="162">
        <f t="shared" si="188"/>
        <v>18</v>
      </c>
      <c r="W227" s="162">
        <f t="shared" si="189"/>
        <v>19</v>
      </c>
      <c r="X227" s="28">
        <v>18</v>
      </c>
      <c r="Y227" s="64" t="str">
        <f t="shared" si="190"/>
        <v/>
      </c>
      <c r="Z227" s="64" t="str">
        <f t="shared" si="191"/>
        <v/>
      </c>
      <c r="AA227" s="64" t="str">
        <f t="shared" si="192"/>
        <v/>
      </c>
      <c r="AB227" s="28">
        <f t="shared" si="193"/>
        <v>0</v>
      </c>
      <c r="AH227" s="246" t="str">
        <f t="shared" si="194"/>
        <v/>
      </c>
    </row>
    <row r="228" spans="1:34">
      <c r="A228" s="28" t="str">
        <f>C211&amp;"x"&amp;B228</f>
        <v>A4x15</v>
      </c>
      <c r="B228" s="47">
        <v>15</v>
      </c>
      <c r="C228" s="64" t="str">
        <f t="shared" si="177"/>
        <v/>
      </c>
      <c r="D228" s="64" t="str">
        <f t="shared" si="178"/>
        <v/>
      </c>
      <c r="E228" s="65" t="str">
        <f t="shared" si="179"/>
        <v/>
      </c>
      <c r="F228" s="65" t="str">
        <f t="shared" si="180"/>
        <v/>
      </c>
      <c r="G228" s="66" t="str">
        <f t="shared" si="181"/>
        <v/>
      </c>
      <c r="H228" s="67" t="str">
        <f t="shared" si="182"/>
        <v/>
      </c>
      <c r="I228" s="68"/>
      <c r="J228" s="64" t="str">
        <f t="shared" si="183"/>
        <v/>
      </c>
      <c r="K228" s="64" t="str">
        <f t="shared" si="184"/>
        <v/>
      </c>
      <c r="L228" s="64" t="str">
        <f t="shared" si="185"/>
        <v/>
      </c>
      <c r="M228" s="52"/>
      <c r="N228" s="52"/>
      <c r="P228" s="157"/>
      <c r="Q228" s="157"/>
      <c r="R228" s="157"/>
      <c r="T228" s="202">
        <f t="shared" si="186"/>
        <v>0</v>
      </c>
      <c r="U228" s="159">
        <f t="shared" si="187"/>
        <v>0</v>
      </c>
      <c r="V228" s="162">
        <f t="shared" si="188"/>
        <v>18</v>
      </c>
      <c r="W228" s="162">
        <f t="shared" si="189"/>
        <v>19</v>
      </c>
      <c r="X228" s="28">
        <v>19</v>
      </c>
      <c r="Y228" s="64" t="str">
        <f t="shared" si="190"/>
        <v/>
      </c>
      <c r="Z228" s="64" t="str">
        <f t="shared" si="191"/>
        <v/>
      </c>
      <c r="AA228" s="64" t="str">
        <f t="shared" si="192"/>
        <v/>
      </c>
      <c r="AB228" s="28">
        <f t="shared" si="193"/>
        <v>0</v>
      </c>
      <c r="AH228" s="246" t="str">
        <f t="shared" si="194"/>
        <v/>
      </c>
    </row>
    <row r="229" spans="1:34" ht="12.95" thickBot="1">
      <c r="B229" s="69"/>
      <c r="C229" s="70"/>
      <c r="D229" s="69"/>
      <c r="E229" s="69"/>
      <c r="F229" s="69"/>
      <c r="G229" s="71"/>
      <c r="H229" s="71"/>
      <c r="I229" s="71"/>
      <c r="J229" s="70"/>
      <c r="K229" s="70"/>
      <c r="L229" s="70"/>
      <c r="M229" s="52"/>
      <c r="N229" s="52"/>
      <c r="X229" s="28">
        <v>20</v>
      </c>
    </row>
    <row r="230" spans="1:34" ht="12.95" thickTop="1">
      <c r="B230" s="47"/>
      <c r="C230" s="323" t="s">
        <v>1140</v>
      </c>
      <c r="D230" s="323"/>
      <c r="E230" s="76" t="s">
        <v>1141</v>
      </c>
      <c r="F230" s="76" t="s">
        <v>1142</v>
      </c>
      <c r="G230" s="48" t="s">
        <v>1143</v>
      </c>
      <c r="H230" s="49"/>
      <c r="I230" s="50"/>
      <c r="J230" s="51" t="s">
        <v>1144</v>
      </c>
      <c r="K230" s="51" t="s">
        <v>1145</v>
      </c>
      <c r="L230" s="51" t="s">
        <v>1146</v>
      </c>
      <c r="M230" s="52"/>
      <c r="N230" s="52"/>
      <c r="P230" s="53">
        <f>COUNT(P234:P248)</f>
        <v>0</v>
      </c>
      <c r="Q230" s="53">
        <f>COUNT(Q234:Q248)</f>
        <v>0</v>
      </c>
      <c r="R230" s="53">
        <f>COUNT(R234:R248)</f>
        <v>0</v>
      </c>
      <c r="T230" s="124">
        <f>T231-SUM(U234:U248)</f>
        <v>0</v>
      </c>
      <c r="X230" s="28">
        <v>1</v>
      </c>
    </row>
    <row r="231" spans="1:34" ht="12.95">
      <c r="A231" s="33">
        <v>15</v>
      </c>
      <c r="B231" s="54"/>
      <c r="C231" s="322" t="str">
        <f>Leden!AQ17</f>
        <v>B1</v>
      </c>
      <c r="D231" s="322"/>
      <c r="E231" s="286" t="str">
        <f>IF($C231="","",LEFT(IFERROR(VLOOKUP($C231,TeamsV,2,0),"")&amp;"??",2))</f>
        <v>WK</v>
      </c>
      <c r="F231" s="286" t="str">
        <f>IF($C231="","",IFERROR(VLOOKUP($C231,TeamsV,3,0),"??"))</f>
        <v>Za</v>
      </c>
      <c r="G231" s="286" t="str">
        <f>IF($C231="","",LEFT(IFERROR(VLOOKUP($C231,TeamsV,4,0),"")&amp;"?",1))</f>
        <v>8</v>
      </c>
      <c r="H231" s="55"/>
      <c r="I231" s="56"/>
      <c r="J231" s="286">
        <f>COUNTIF(C234:C248,"V")</f>
        <v>4</v>
      </c>
      <c r="K231" s="286">
        <f>COUNTIF(C234:C248,"M")</f>
        <v>4</v>
      </c>
      <c r="L231" s="57">
        <f>IFERROR(AVERAGE(H234:H248),"")</f>
        <v>15</v>
      </c>
      <c r="M231" s="58"/>
      <c r="N231" s="58"/>
      <c r="O231" s="33" t="s">
        <v>2</v>
      </c>
      <c r="P231" s="253"/>
      <c r="Q231" s="253"/>
      <c r="R231" s="253"/>
      <c r="S231" s="254"/>
      <c r="T231" s="124">
        <f>SUM(T234:T248)</f>
        <v>8</v>
      </c>
      <c r="U231" s="158" t="str">
        <f>MID($C231,1,1)</f>
        <v>B</v>
      </c>
      <c r="V231" s="158" t="str">
        <f>MID($C231,1,1)</f>
        <v>B</v>
      </c>
      <c r="W231" s="158" t="str">
        <f>MID($C231,1,1)</f>
        <v>B</v>
      </c>
      <c r="X231" s="28">
        <v>2</v>
      </c>
      <c r="Y231" s="33"/>
      <c r="Z231" s="33"/>
      <c r="AA231" s="33"/>
      <c r="AB231" s="33"/>
      <c r="AD231" s="19" t="str">
        <f>IF($C231="","",IFERROR(VLOOKUP($C231,TeamsV,6,0),""))</f>
        <v>A</v>
      </c>
      <c r="AE231" s="19" t="str">
        <f>TRIM(IF($AD231="","",IFERROR(VLOOKUP($AD231,Teams!$B$4:$G$8,2,0),"")))</f>
        <v>3312 AD</v>
      </c>
      <c r="AF231" s="19" t="str">
        <f>TRIM(IF($AD231="","",IFERROR(VLOOKUP($AD231,Teams!$B$4:$G$8,4,0),"")))</f>
        <v>Dordrecht</v>
      </c>
      <c r="AH231" s="247">
        <f>IFERROR(AVERAGE(AH234:AH248),"")</f>
        <v>15.447499999999998</v>
      </c>
    </row>
    <row r="232" spans="1:34">
      <c r="B232" s="47"/>
      <c r="C232" s="76"/>
      <c r="D232" s="47"/>
      <c r="E232" s="47"/>
      <c r="F232" s="47"/>
      <c r="G232" s="50"/>
      <c r="H232" s="50"/>
      <c r="I232" s="50"/>
      <c r="J232" s="76"/>
      <c r="K232" s="76"/>
      <c r="L232" s="76"/>
      <c r="M232" s="52"/>
      <c r="N232" s="52"/>
      <c r="U232" s="159"/>
      <c r="V232" s="159"/>
      <c r="W232" s="159"/>
      <c r="X232" s="28">
        <v>3</v>
      </c>
    </row>
    <row r="233" spans="1:34">
      <c r="A233" s="59"/>
      <c r="B233" s="60"/>
      <c r="C233" s="61" t="s">
        <v>1147</v>
      </c>
      <c r="D233" s="61" t="s">
        <v>1148</v>
      </c>
      <c r="E233" s="62" t="s">
        <v>1149</v>
      </c>
      <c r="F233" s="62" t="s">
        <v>1150</v>
      </c>
      <c r="G233" s="61" t="s">
        <v>1151</v>
      </c>
      <c r="H233" s="61" t="s">
        <v>1152</v>
      </c>
      <c r="I233" s="61" t="s">
        <v>54</v>
      </c>
      <c r="J233" s="61" t="s">
        <v>1153</v>
      </c>
      <c r="K233" s="61" t="s">
        <v>1154</v>
      </c>
      <c r="L233" s="61" t="s">
        <v>1155</v>
      </c>
      <c r="M233" s="63"/>
      <c r="N233" s="63"/>
      <c r="O233" s="59"/>
      <c r="P233" s="160" t="s">
        <v>76</v>
      </c>
      <c r="Q233" s="160" t="s">
        <v>77</v>
      </c>
      <c r="R233" s="160" t="s">
        <v>78</v>
      </c>
      <c r="U233" s="158">
        <f>IF(W231="","",VLOOKUP(W231,Leeftijdscat,2,FALSE))</f>
        <v>13</v>
      </c>
      <c r="V233" s="158">
        <f>IF(W231="","",VLOOKUP(W231,Leeftijdscat,3,FALSE))</f>
        <v>15</v>
      </c>
      <c r="W233" s="158">
        <f>IF(W231="","",VLOOKUP(W231,Leeftijdscat,4,FALSE))</f>
        <v>16</v>
      </c>
      <c r="X233" s="28">
        <v>4</v>
      </c>
      <c r="Y233" s="59">
        <f>LEN(Y234&amp;Y235&amp;Y236&amp;Y237&amp;Y238&amp;Y239&amp;Y240&amp;Y241&amp;Y242&amp;Y243&amp;Y244&amp;Y245&amp;Y246&amp;Y247&amp;Y248)</f>
        <v>16</v>
      </c>
      <c r="Z233" s="59">
        <f>LEN(Z234&amp;Z235&amp;Z236&amp;Z237&amp;Z238&amp;Z239&amp;Z240&amp;Z241&amp;Z242&amp;Z243&amp;Z244&amp;Z245&amp;Z246&amp;Z247&amp;Z248)</f>
        <v>16</v>
      </c>
      <c r="AA233" s="59">
        <f>LEN(AA234&amp;AA235&amp;AA236&amp;AA237&amp;AA238&amp;AA239&amp;AA240&amp;AA241&amp;AA242&amp;AA243&amp;AA244&amp;AA245&amp;AA246&amp;AA247&amp;AA248)</f>
        <v>0</v>
      </c>
      <c r="AB233" s="59">
        <f>SUM(Y233:AA233)</f>
        <v>32</v>
      </c>
    </row>
    <row r="234" spans="1:34">
      <c r="A234" s="28" t="str">
        <f>C231&amp;"x"&amp;B234</f>
        <v>B1x1</v>
      </c>
      <c r="B234" s="47">
        <v>1</v>
      </c>
      <c r="C234" s="64" t="str">
        <f t="shared" ref="C234:C248" si="195">IF(LEFT($A234,1)="x","",IFERROR(VLOOKUP($A234,LedenV,6,0),""))</f>
        <v>V</v>
      </c>
      <c r="D234" s="64" t="str">
        <f t="shared" ref="D234:D248" si="196">IF(LEFT($A234,1)="x","",IFERROR(VLOOKUP($A234,LedenV,7,0),""))</f>
        <v>NKY17P6</v>
      </c>
      <c r="E234" s="65" t="str">
        <f t="shared" ref="E234:E248" si="197">IF(LEFT($A234,1)="x","",IFERROR(VLOOKUP($A234,LedenV,8,0),""))</f>
        <v>Groeneweg, R.K.</v>
      </c>
      <c r="F234" s="65" t="str">
        <f t="shared" ref="F234:F248" si="198">IF(LEFT($A234,1)="x","",IFERROR(VLOOKUP($A234,LedenV,9,0),""))</f>
        <v>Roos</v>
      </c>
      <c r="G234" s="66">
        <f t="shared" ref="G234:G248" si="199">IF(LEFT($A234,1)="x","",IFERROR(VLOOKUP($A234,LedenV,10,0),""))</f>
        <v>38432</v>
      </c>
      <c r="H234" s="67">
        <f t="shared" ref="H234:H248" si="200">IF(AND(ISNUMBER(G234),G234&lt;&gt;0),DATEDIF(G234,Peildatum,"Y"),"")</f>
        <v>15</v>
      </c>
      <c r="I234" s="68"/>
      <c r="J234" s="64" t="str">
        <f t="shared" ref="J234:J248" si="201">IF(LEFT($A234,1)="x","",IFERROR(VLOOKUP($A234,LedenV,16,0),""))</f>
        <v>B3</v>
      </c>
      <c r="K234" s="64" t="str">
        <f t="shared" ref="K234:K248" si="202">IF(LEFT($A234,1)="x","",IFERROR(VLOOKUP($A234,LedenV,17,0),""))</f>
        <v>B3</v>
      </c>
      <c r="L234" s="64">
        <f t="shared" ref="L234:L248" si="203">IF(LEFT($A234,1)="x","",IFERROR(VLOOKUP($A234,LedenV,18,0),""))</f>
        <v>0</v>
      </c>
      <c r="M234" s="52"/>
      <c r="N234" s="52"/>
      <c r="P234" s="157"/>
      <c r="Q234" s="157"/>
      <c r="R234" s="157"/>
      <c r="S234" s="161"/>
      <c r="T234" s="202">
        <f t="shared" ref="T234:T248" si="204">IF(LEN(C234&amp;D234&amp;E234&amp;F234)&gt;0,1,0)</f>
        <v>1</v>
      </c>
      <c r="U234" s="159">
        <f t="shared" ref="U234:U248" si="205">MIN(LEN(Y234&amp;Z234&amp;AA234),1)</f>
        <v>1</v>
      </c>
      <c r="V234" s="162">
        <f t="shared" ref="V234:V248" si="206">V233</f>
        <v>15</v>
      </c>
      <c r="W234" s="162">
        <f t="shared" ref="W234:W248" si="207">W233</f>
        <v>16</v>
      </c>
      <c r="X234" s="28">
        <v>5</v>
      </c>
      <c r="Y234" s="64" t="str">
        <f t="shared" ref="Y234:Y248" si="208">IF(LEFT($A234,1)="x","",IFERROR(VLOOKUP($A234,LedenV,34,0),""))</f>
        <v>B3</v>
      </c>
      <c r="Z234" s="64" t="str">
        <f t="shared" ref="Z234:Z248" si="209">IF(LEFT($A234,1)="x","",IFERROR(VLOOKUP($A234,LedenV,35,0),""))</f>
        <v>B3</v>
      </c>
      <c r="AA234" s="64" t="str">
        <f t="shared" ref="AA234:AA248" si="210">IF(LEFT($A234,1)="x","",IFERROR(VLOOKUP($A234,LedenV,36,0),""))</f>
        <v/>
      </c>
      <c r="AB234" s="28">
        <f t="shared" ref="AB234:AB248" si="211">LEN(Y234&amp;Z234&amp;AA234)</f>
        <v>4</v>
      </c>
      <c r="AH234" s="246">
        <f t="shared" ref="AH234:AH248" si="212">lft(G234,Peildatum)</f>
        <v>15.78</v>
      </c>
    </row>
    <row r="235" spans="1:34">
      <c r="A235" s="28" t="str">
        <f>C231&amp;"x"&amp;B235</f>
        <v>B1x2</v>
      </c>
      <c r="B235" s="47">
        <v>2</v>
      </c>
      <c r="C235" s="64" t="str">
        <f t="shared" si="195"/>
        <v>V</v>
      </c>
      <c r="D235" s="64" t="str">
        <f t="shared" si="196"/>
        <v>NLL20B6</v>
      </c>
      <c r="E235" s="65" t="str">
        <f t="shared" si="197"/>
        <v>Wensen, van M.</v>
      </c>
      <c r="F235" s="65" t="str">
        <f t="shared" si="198"/>
        <v>Maud</v>
      </c>
      <c r="G235" s="66">
        <f t="shared" si="199"/>
        <v>38451</v>
      </c>
      <c r="H235" s="67">
        <f t="shared" si="200"/>
        <v>15</v>
      </c>
      <c r="I235" s="68"/>
      <c r="J235" s="64" t="str">
        <f t="shared" si="201"/>
        <v>B2</v>
      </c>
      <c r="K235" s="64" t="str">
        <f t="shared" si="202"/>
        <v>B2</v>
      </c>
      <c r="L235" s="64">
        <f t="shared" si="203"/>
        <v>0</v>
      </c>
      <c r="M235" s="52"/>
      <c r="N235" s="52"/>
      <c r="P235" s="157"/>
      <c r="Q235" s="157"/>
      <c r="R235" s="157"/>
      <c r="S235" s="161"/>
      <c r="T235" s="202">
        <f t="shared" si="204"/>
        <v>1</v>
      </c>
      <c r="U235" s="159">
        <f t="shared" si="205"/>
        <v>1</v>
      </c>
      <c r="V235" s="162">
        <f t="shared" si="206"/>
        <v>15</v>
      </c>
      <c r="W235" s="162">
        <f t="shared" si="207"/>
        <v>16</v>
      </c>
      <c r="X235" s="28">
        <v>6</v>
      </c>
      <c r="Y235" s="64" t="str">
        <f t="shared" si="208"/>
        <v>B2</v>
      </c>
      <c r="Z235" s="64" t="str">
        <f t="shared" si="209"/>
        <v>B2</v>
      </c>
      <c r="AA235" s="64" t="str">
        <f t="shared" si="210"/>
        <v/>
      </c>
      <c r="AB235" s="28">
        <f t="shared" si="211"/>
        <v>4</v>
      </c>
      <c r="AH235" s="246">
        <f t="shared" si="212"/>
        <v>15.73</v>
      </c>
    </row>
    <row r="236" spans="1:34">
      <c r="A236" s="28" t="str">
        <f>C231&amp;"x"&amp;B236</f>
        <v>B1x3</v>
      </c>
      <c r="B236" s="47">
        <v>3</v>
      </c>
      <c r="C236" s="64" t="str">
        <f t="shared" si="195"/>
        <v>V</v>
      </c>
      <c r="D236" s="64" t="str">
        <f t="shared" si="196"/>
        <v>NLB71D8</v>
      </c>
      <c r="E236" s="65" t="str">
        <f t="shared" si="197"/>
        <v>Boshoven, S.A.E.</v>
      </c>
      <c r="F236" s="65" t="str">
        <f t="shared" si="198"/>
        <v>Sara</v>
      </c>
      <c r="G236" s="66">
        <f t="shared" si="199"/>
        <v>38635</v>
      </c>
      <c r="H236" s="67">
        <f t="shared" si="200"/>
        <v>15</v>
      </c>
      <c r="I236" s="68"/>
      <c r="J236" s="64" t="str">
        <f t="shared" si="201"/>
        <v>B1</v>
      </c>
      <c r="K236" s="64" t="str">
        <f t="shared" si="202"/>
        <v>B1</v>
      </c>
      <c r="L236" s="64">
        <f t="shared" si="203"/>
        <v>0</v>
      </c>
      <c r="M236" s="52"/>
      <c r="N236" s="52"/>
      <c r="P236" s="157"/>
      <c r="Q236" s="157"/>
      <c r="R236" s="157"/>
      <c r="S236" s="161"/>
      <c r="T236" s="202">
        <f t="shared" si="204"/>
        <v>1</v>
      </c>
      <c r="U236" s="159">
        <f t="shared" si="205"/>
        <v>1</v>
      </c>
      <c r="V236" s="162">
        <f t="shared" si="206"/>
        <v>15</v>
      </c>
      <c r="W236" s="162">
        <f t="shared" si="207"/>
        <v>16</v>
      </c>
      <c r="X236" s="28">
        <v>7</v>
      </c>
      <c r="Y236" s="64" t="str">
        <f t="shared" si="208"/>
        <v>B1</v>
      </c>
      <c r="Z236" s="64" t="str">
        <f t="shared" si="209"/>
        <v>B1</v>
      </c>
      <c r="AA236" s="64" t="str">
        <f t="shared" si="210"/>
        <v/>
      </c>
      <c r="AB236" s="28">
        <f t="shared" si="211"/>
        <v>4</v>
      </c>
      <c r="AH236" s="246">
        <f t="shared" si="212"/>
        <v>15.23</v>
      </c>
    </row>
    <row r="237" spans="1:34">
      <c r="A237" s="28" t="str">
        <f>C231&amp;"x"&amp;B237</f>
        <v>B1x4</v>
      </c>
      <c r="B237" s="47">
        <v>4</v>
      </c>
      <c r="C237" s="64" t="str">
        <f t="shared" si="195"/>
        <v>V</v>
      </c>
      <c r="D237" s="64" t="str">
        <f t="shared" si="196"/>
        <v>NLF50K8</v>
      </c>
      <c r="E237" s="65" t="str">
        <f t="shared" si="197"/>
        <v>Fasbender, L.</v>
      </c>
      <c r="F237" s="65" t="str">
        <f t="shared" si="198"/>
        <v>Lindi</v>
      </c>
      <c r="G237" s="66">
        <f t="shared" si="199"/>
        <v>38656</v>
      </c>
      <c r="H237" s="67">
        <f t="shared" si="200"/>
        <v>15</v>
      </c>
      <c r="I237" s="68"/>
      <c r="J237" s="64" t="str">
        <f t="shared" si="201"/>
        <v>B2</v>
      </c>
      <c r="K237" s="64" t="str">
        <f t="shared" si="202"/>
        <v>B2</v>
      </c>
      <c r="L237" s="64">
        <f t="shared" si="203"/>
        <v>0</v>
      </c>
      <c r="M237" s="52"/>
      <c r="N237" s="52"/>
      <c r="P237" s="157"/>
      <c r="Q237" s="157"/>
      <c r="R237" s="157"/>
      <c r="S237" s="161"/>
      <c r="T237" s="202">
        <f t="shared" si="204"/>
        <v>1</v>
      </c>
      <c r="U237" s="159">
        <f t="shared" si="205"/>
        <v>1</v>
      </c>
      <c r="V237" s="162">
        <f t="shared" si="206"/>
        <v>15</v>
      </c>
      <c r="W237" s="162">
        <f t="shared" si="207"/>
        <v>16</v>
      </c>
      <c r="X237" s="28">
        <v>8</v>
      </c>
      <c r="Y237" s="64" t="str">
        <f t="shared" si="208"/>
        <v>B2</v>
      </c>
      <c r="Z237" s="64" t="str">
        <f t="shared" si="209"/>
        <v>B2</v>
      </c>
      <c r="AA237" s="64" t="str">
        <f t="shared" si="210"/>
        <v/>
      </c>
      <c r="AB237" s="28">
        <f t="shared" si="211"/>
        <v>4</v>
      </c>
      <c r="AH237" s="246">
        <f t="shared" si="212"/>
        <v>15.17</v>
      </c>
    </row>
    <row r="238" spans="1:34">
      <c r="A238" s="28" t="str">
        <f>C231&amp;"x"&amp;B238</f>
        <v>B1x5</v>
      </c>
      <c r="B238" s="47">
        <v>5</v>
      </c>
      <c r="C238" s="64" t="str">
        <f t="shared" si="195"/>
        <v>M</v>
      </c>
      <c r="D238" s="64" t="str">
        <f t="shared" si="196"/>
        <v>NKX66T5</v>
      </c>
      <c r="E238" s="65" t="str">
        <f t="shared" si="197"/>
        <v>Wietses, J.</v>
      </c>
      <c r="F238" s="65" t="str">
        <f t="shared" si="198"/>
        <v>Joël</v>
      </c>
      <c r="G238" s="66">
        <f t="shared" si="199"/>
        <v>38502</v>
      </c>
      <c r="H238" s="67">
        <f t="shared" si="200"/>
        <v>15</v>
      </c>
      <c r="I238" s="68"/>
      <c r="J238" s="64" t="str">
        <f t="shared" si="201"/>
        <v>B2</v>
      </c>
      <c r="K238" s="64" t="str">
        <f t="shared" si="202"/>
        <v>B2</v>
      </c>
      <c r="L238" s="64">
        <f t="shared" si="203"/>
        <v>0</v>
      </c>
      <c r="M238" s="52"/>
      <c r="N238" s="52"/>
      <c r="P238" s="157"/>
      <c r="Q238" s="157"/>
      <c r="R238" s="157"/>
      <c r="S238" s="161"/>
      <c r="T238" s="202">
        <f t="shared" si="204"/>
        <v>1</v>
      </c>
      <c r="U238" s="159">
        <f t="shared" si="205"/>
        <v>1</v>
      </c>
      <c r="V238" s="162">
        <f t="shared" si="206"/>
        <v>15</v>
      </c>
      <c r="W238" s="162">
        <f t="shared" si="207"/>
        <v>16</v>
      </c>
      <c r="X238" s="28">
        <v>9</v>
      </c>
      <c r="Y238" s="64" t="str">
        <f t="shared" si="208"/>
        <v>B2</v>
      </c>
      <c r="Z238" s="64" t="str">
        <f t="shared" si="209"/>
        <v>B2</v>
      </c>
      <c r="AA238" s="64" t="str">
        <f t="shared" si="210"/>
        <v/>
      </c>
      <c r="AB238" s="28">
        <f t="shared" si="211"/>
        <v>4</v>
      </c>
      <c r="AH238" s="246">
        <f t="shared" si="212"/>
        <v>15.59</v>
      </c>
    </row>
    <row r="239" spans="1:34">
      <c r="A239" s="28" t="str">
        <f>C231&amp;"x"&amp;B239</f>
        <v>B1x6</v>
      </c>
      <c r="B239" s="47">
        <v>6</v>
      </c>
      <c r="C239" s="64" t="str">
        <f t="shared" si="195"/>
        <v>M</v>
      </c>
      <c r="D239" s="64" t="str">
        <f t="shared" si="196"/>
        <v>NLJ47N9</v>
      </c>
      <c r="E239" s="65" t="str">
        <f t="shared" si="197"/>
        <v>IJben, C.</v>
      </c>
      <c r="F239" s="65" t="str">
        <f t="shared" si="198"/>
        <v>Chris</v>
      </c>
      <c r="G239" s="66">
        <f t="shared" si="199"/>
        <v>38519</v>
      </c>
      <c r="H239" s="67">
        <f t="shared" si="200"/>
        <v>15</v>
      </c>
      <c r="I239" s="68"/>
      <c r="J239" s="64" t="str">
        <f t="shared" si="201"/>
        <v>B3</v>
      </c>
      <c r="K239" s="64" t="str">
        <f t="shared" si="202"/>
        <v>B3</v>
      </c>
      <c r="L239" s="64">
        <f t="shared" si="203"/>
        <v>0</v>
      </c>
      <c r="M239" s="52"/>
      <c r="N239" s="52"/>
      <c r="P239" s="157"/>
      <c r="Q239" s="157"/>
      <c r="R239" s="157"/>
      <c r="S239" s="161"/>
      <c r="T239" s="202">
        <f t="shared" si="204"/>
        <v>1</v>
      </c>
      <c r="U239" s="159">
        <f t="shared" si="205"/>
        <v>1</v>
      </c>
      <c r="V239" s="162">
        <f t="shared" si="206"/>
        <v>15</v>
      </c>
      <c r="W239" s="162">
        <f t="shared" si="207"/>
        <v>16</v>
      </c>
      <c r="X239" s="28">
        <v>10</v>
      </c>
      <c r="Y239" s="64" t="str">
        <f t="shared" si="208"/>
        <v>B3</v>
      </c>
      <c r="Z239" s="64" t="str">
        <f t="shared" si="209"/>
        <v>B3</v>
      </c>
      <c r="AA239" s="64" t="str">
        <f t="shared" si="210"/>
        <v/>
      </c>
      <c r="AB239" s="28">
        <f t="shared" si="211"/>
        <v>4</v>
      </c>
      <c r="AH239" s="246">
        <f t="shared" si="212"/>
        <v>15.54</v>
      </c>
    </row>
    <row r="240" spans="1:34">
      <c r="A240" s="28" t="str">
        <f>C231&amp;"x"&amp;B240</f>
        <v>B1x7</v>
      </c>
      <c r="B240" s="47">
        <v>7</v>
      </c>
      <c r="C240" s="64" t="str">
        <f t="shared" si="195"/>
        <v>M</v>
      </c>
      <c r="D240" s="64" t="str">
        <f t="shared" si="196"/>
        <v>NLG59F1</v>
      </c>
      <c r="E240" s="65" t="str">
        <f t="shared" si="197"/>
        <v>Lohuis, J.A.</v>
      </c>
      <c r="F240" s="65" t="str">
        <f t="shared" si="198"/>
        <v>Jens</v>
      </c>
      <c r="G240" s="66">
        <f t="shared" si="199"/>
        <v>38578</v>
      </c>
      <c r="H240" s="67">
        <f t="shared" si="200"/>
        <v>15</v>
      </c>
      <c r="I240" s="68"/>
      <c r="J240" s="64" t="str">
        <f t="shared" si="201"/>
        <v>B2</v>
      </c>
      <c r="K240" s="64" t="str">
        <f t="shared" si="202"/>
        <v>B2</v>
      </c>
      <c r="L240" s="64">
        <f t="shared" si="203"/>
        <v>0</v>
      </c>
      <c r="M240" s="52"/>
      <c r="N240" s="52"/>
      <c r="P240" s="157"/>
      <c r="Q240" s="157"/>
      <c r="R240" s="157"/>
      <c r="S240" s="161"/>
      <c r="T240" s="202">
        <f t="shared" si="204"/>
        <v>1</v>
      </c>
      <c r="U240" s="159">
        <f t="shared" si="205"/>
        <v>1</v>
      </c>
      <c r="V240" s="162">
        <f t="shared" si="206"/>
        <v>15</v>
      </c>
      <c r="W240" s="162">
        <f t="shared" si="207"/>
        <v>16</v>
      </c>
      <c r="X240" s="28">
        <v>11</v>
      </c>
      <c r="Y240" s="64" t="str">
        <f t="shared" si="208"/>
        <v>B2</v>
      </c>
      <c r="Z240" s="64" t="str">
        <f t="shared" si="209"/>
        <v>B2</v>
      </c>
      <c r="AA240" s="64" t="str">
        <f t="shared" si="210"/>
        <v/>
      </c>
      <c r="AB240" s="28">
        <f t="shared" si="211"/>
        <v>4</v>
      </c>
      <c r="AH240" s="246">
        <f t="shared" si="212"/>
        <v>15.38</v>
      </c>
    </row>
    <row r="241" spans="1:34">
      <c r="A241" s="28" t="str">
        <f>C231&amp;"x"&amp;B241</f>
        <v>B1x8</v>
      </c>
      <c r="B241" s="47">
        <v>8</v>
      </c>
      <c r="C241" s="64" t="str">
        <f t="shared" si="195"/>
        <v>M</v>
      </c>
      <c r="D241" s="64" t="str">
        <f t="shared" si="196"/>
        <v>NLG59G8</v>
      </c>
      <c r="E241" s="65" t="str">
        <f t="shared" si="197"/>
        <v>Koster, S.</v>
      </c>
      <c r="F241" s="65" t="str">
        <f t="shared" si="198"/>
        <v>Senne</v>
      </c>
      <c r="G241" s="66">
        <f t="shared" si="199"/>
        <v>38657</v>
      </c>
      <c r="H241" s="67">
        <f t="shared" si="200"/>
        <v>15</v>
      </c>
      <c r="I241" s="68"/>
      <c r="J241" s="64" t="str">
        <f t="shared" si="201"/>
        <v>B1</v>
      </c>
      <c r="K241" s="64" t="str">
        <f t="shared" si="202"/>
        <v>B1</v>
      </c>
      <c r="L241" s="64">
        <f t="shared" si="203"/>
        <v>0</v>
      </c>
      <c r="M241" s="52"/>
      <c r="N241" s="52"/>
      <c r="P241" s="157"/>
      <c r="Q241" s="157"/>
      <c r="R241" s="157"/>
      <c r="S241" s="161"/>
      <c r="T241" s="202">
        <f t="shared" si="204"/>
        <v>1</v>
      </c>
      <c r="U241" s="159">
        <f t="shared" si="205"/>
        <v>1</v>
      </c>
      <c r="V241" s="162">
        <f t="shared" si="206"/>
        <v>15</v>
      </c>
      <c r="W241" s="162">
        <f t="shared" si="207"/>
        <v>16</v>
      </c>
      <c r="X241" s="28">
        <v>12</v>
      </c>
      <c r="Y241" s="64" t="str">
        <f t="shared" si="208"/>
        <v>B1</v>
      </c>
      <c r="Z241" s="64" t="str">
        <f t="shared" si="209"/>
        <v>B1</v>
      </c>
      <c r="AA241" s="64" t="str">
        <f t="shared" si="210"/>
        <v/>
      </c>
      <c r="AB241" s="28">
        <f t="shared" si="211"/>
        <v>4</v>
      </c>
      <c r="AH241" s="246">
        <f t="shared" si="212"/>
        <v>15.16</v>
      </c>
    </row>
    <row r="242" spans="1:34">
      <c r="A242" s="28" t="str">
        <f>C231&amp;"x"&amp;B242</f>
        <v>B1x9</v>
      </c>
      <c r="B242" s="47">
        <v>9</v>
      </c>
      <c r="C242" s="64" t="str">
        <f t="shared" si="195"/>
        <v/>
      </c>
      <c r="D242" s="64" t="str">
        <f t="shared" si="196"/>
        <v/>
      </c>
      <c r="E242" s="65" t="str">
        <f t="shared" si="197"/>
        <v/>
      </c>
      <c r="F242" s="65" t="str">
        <f t="shared" si="198"/>
        <v/>
      </c>
      <c r="G242" s="66" t="str">
        <f t="shared" si="199"/>
        <v/>
      </c>
      <c r="H242" s="67" t="str">
        <f t="shared" si="200"/>
        <v/>
      </c>
      <c r="I242" s="68"/>
      <c r="J242" s="64" t="str">
        <f t="shared" si="201"/>
        <v/>
      </c>
      <c r="K242" s="64" t="str">
        <f t="shared" si="202"/>
        <v/>
      </c>
      <c r="L242" s="64" t="str">
        <f t="shared" si="203"/>
        <v/>
      </c>
      <c r="M242" s="52"/>
      <c r="N242" s="52"/>
      <c r="P242" s="157"/>
      <c r="Q242" s="157"/>
      <c r="R242" s="157"/>
      <c r="S242" s="161"/>
      <c r="T242" s="202">
        <f t="shared" si="204"/>
        <v>0</v>
      </c>
      <c r="U242" s="159">
        <f t="shared" si="205"/>
        <v>0</v>
      </c>
      <c r="V242" s="162">
        <f t="shared" si="206"/>
        <v>15</v>
      </c>
      <c r="W242" s="162">
        <f t="shared" si="207"/>
        <v>16</v>
      </c>
      <c r="X242" s="28">
        <v>13</v>
      </c>
      <c r="Y242" s="64" t="str">
        <f t="shared" si="208"/>
        <v/>
      </c>
      <c r="Z242" s="64" t="str">
        <f t="shared" si="209"/>
        <v/>
      </c>
      <c r="AA242" s="64" t="str">
        <f t="shared" si="210"/>
        <v/>
      </c>
      <c r="AB242" s="28">
        <f t="shared" si="211"/>
        <v>0</v>
      </c>
      <c r="AH242" s="246" t="str">
        <f t="shared" si="212"/>
        <v/>
      </c>
    </row>
    <row r="243" spans="1:34">
      <c r="A243" s="28" t="str">
        <f>C231&amp;"x"&amp;B243</f>
        <v>B1x10</v>
      </c>
      <c r="B243" s="47">
        <v>10</v>
      </c>
      <c r="C243" s="64" t="str">
        <f t="shared" si="195"/>
        <v/>
      </c>
      <c r="D243" s="64" t="str">
        <f t="shared" si="196"/>
        <v/>
      </c>
      <c r="E243" s="65" t="str">
        <f t="shared" si="197"/>
        <v/>
      </c>
      <c r="F243" s="65" t="str">
        <f t="shared" si="198"/>
        <v/>
      </c>
      <c r="G243" s="66" t="str">
        <f t="shared" si="199"/>
        <v/>
      </c>
      <c r="H243" s="67" t="str">
        <f t="shared" si="200"/>
        <v/>
      </c>
      <c r="I243" s="68"/>
      <c r="J243" s="64" t="str">
        <f t="shared" si="201"/>
        <v/>
      </c>
      <c r="K243" s="64" t="str">
        <f t="shared" si="202"/>
        <v/>
      </c>
      <c r="L243" s="64" t="str">
        <f t="shared" si="203"/>
        <v/>
      </c>
      <c r="M243" s="52"/>
      <c r="N243" s="52"/>
      <c r="P243" s="157"/>
      <c r="Q243" s="157"/>
      <c r="R243" s="157"/>
      <c r="S243" s="161"/>
      <c r="T243" s="202">
        <f t="shared" si="204"/>
        <v>0</v>
      </c>
      <c r="U243" s="159">
        <f t="shared" si="205"/>
        <v>0</v>
      </c>
      <c r="V243" s="162">
        <f t="shared" si="206"/>
        <v>15</v>
      </c>
      <c r="W243" s="162">
        <f t="shared" si="207"/>
        <v>16</v>
      </c>
      <c r="X243" s="28">
        <v>14</v>
      </c>
      <c r="Y243" s="64" t="str">
        <f t="shared" si="208"/>
        <v/>
      </c>
      <c r="Z243" s="64" t="str">
        <f t="shared" si="209"/>
        <v/>
      </c>
      <c r="AA243" s="64" t="str">
        <f t="shared" si="210"/>
        <v/>
      </c>
      <c r="AB243" s="28">
        <f t="shared" si="211"/>
        <v>0</v>
      </c>
      <c r="AH243" s="246" t="str">
        <f t="shared" si="212"/>
        <v/>
      </c>
    </row>
    <row r="244" spans="1:34">
      <c r="A244" s="28" t="str">
        <f>C231&amp;"x"&amp;B244</f>
        <v>B1x11</v>
      </c>
      <c r="B244" s="47">
        <v>11</v>
      </c>
      <c r="C244" s="64" t="str">
        <f t="shared" si="195"/>
        <v/>
      </c>
      <c r="D244" s="64" t="str">
        <f t="shared" si="196"/>
        <v/>
      </c>
      <c r="E244" s="65" t="str">
        <f t="shared" si="197"/>
        <v/>
      </c>
      <c r="F244" s="65" t="str">
        <f t="shared" si="198"/>
        <v/>
      </c>
      <c r="G244" s="66" t="str">
        <f t="shared" si="199"/>
        <v/>
      </c>
      <c r="H244" s="67" t="str">
        <f t="shared" si="200"/>
        <v/>
      </c>
      <c r="I244" s="68"/>
      <c r="J244" s="64" t="str">
        <f t="shared" si="201"/>
        <v/>
      </c>
      <c r="K244" s="64" t="str">
        <f t="shared" si="202"/>
        <v/>
      </c>
      <c r="L244" s="64" t="str">
        <f t="shared" si="203"/>
        <v/>
      </c>
      <c r="M244" s="52"/>
      <c r="N244" s="52"/>
      <c r="P244" s="157"/>
      <c r="Q244" s="157"/>
      <c r="R244" s="157"/>
      <c r="T244" s="202">
        <f t="shared" si="204"/>
        <v>0</v>
      </c>
      <c r="U244" s="159">
        <f t="shared" si="205"/>
        <v>0</v>
      </c>
      <c r="V244" s="162">
        <f t="shared" si="206"/>
        <v>15</v>
      </c>
      <c r="W244" s="162">
        <f t="shared" si="207"/>
        <v>16</v>
      </c>
      <c r="X244" s="28">
        <v>15</v>
      </c>
      <c r="Y244" s="64" t="str">
        <f t="shared" si="208"/>
        <v/>
      </c>
      <c r="Z244" s="64" t="str">
        <f t="shared" si="209"/>
        <v/>
      </c>
      <c r="AA244" s="64" t="str">
        <f t="shared" si="210"/>
        <v/>
      </c>
      <c r="AB244" s="28">
        <f t="shared" si="211"/>
        <v>0</v>
      </c>
      <c r="AH244" s="246" t="str">
        <f t="shared" si="212"/>
        <v/>
      </c>
    </row>
    <row r="245" spans="1:34">
      <c r="A245" s="28" t="str">
        <f>C231&amp;"x"&amp;B245</f>
        <v>B1x12</v>
      </c>
      <c r="B245" s="47">
        <v>12</v>
      </c>
      <c r="C245" s="64" t="str">
        <f t="shared" si="195"/>
        <v/>
      </c>
      <c r="D245" s="64" t="str">
        <f t="shared" si="196"/>
        <v/>
      </c>
      <c r="E245" s="65" t="str">
        <f t="shared" si="197"/>
        <v/>
      </c>
      <c r="F245" s="65" t="str">
        <f t="shared" si="198"/>
        <v/>
      </c>
      <c r="G245" s="66" t="str">
        <f t="shared" si="199"/>
        <v/>
      </c>
      <c r="H245" s="67" t="str">
        <f t="shared" si="200"/>
        <v/>
      </c>
      <c r="I245" s="68"/>
      <c r="J245" s="64" t="str">
        <f t="shared" si="201"/>
        <v/>
      </c>
      <c r="K245" s="64" t="str">
        <f t="shared" si="202"/>
        <v/>
      </c>
      <c r="L245" s="64" t="str">
        <f t="shared" si="203"/>
        <v/>
      </c>
      <c r="M245" s="52"/>
      <c r="N245" s="52"/>
      <c r="P245" s="157"/>
      <c r="Q245" s="157"/>
      <c r="R245" s="157"/>
      <c r="T245" s="202">
        <f t="shared" si="204"/>
        <v>0</v>
      </c>
      <c r="U245" s="159">
        <f t="shared" si="205"/>
        <v>0</v>
      </c>
      <c r="V245" s="162">
        <f t="shared" si="206"/>
        <v>15</v>
      </c>
      <c r="W245" s="162">
        <f t="shared" si="207"/>
        <v>16</v>
      </c>
      <c r="X245" s="28">
        <v>16</v>
      </c>
      <c r="Y245" s="64" t="str">
        <f t="shared" si="208"/>
        <v/>
      </c>
      <c r="Z245" s="64" t="str">
        <f t="shared" si="209"/>
        <v/>
      </c>
      <c r="AA245" s="64" t="str">
        <f t="shared" si="210"/>
        <v/>
      </c>
      <c r="AB245" s="28">
        <f t="shared" si="211"/>
        <v>0</v>
      </c>
      <c r="AH245" s="246" t="str">
        <f t="shared" si="212"/>
        <v/>
      </c>
    </row>
    <row r="246" spans="1:34">
      <c r="A246" s="28" t="str">
        <f>C231&amp;"x"&amp;B246</f>
        <v>B1x13</v>
      </c>
      <c r="B246" s="47">
        <v>13</v>
      </c>
      <c r="C246" s="64" t="str">
        <f t="shared" si="195"/>
        <v/>
      </c>
      <c r="D246" s="64" t="str">
        <f t="shared" si="196"/>
        <v/>
      </c>
      <c r="E246" s="65" t="str">
        <f t="shared" si="197"/>
        <v/>
      </c>
      <c r="F246" s="65" t="str">
        <f t="shared" si="198"/>
        <v/>
      </c>
      <c r="G246" s="66" t="str">
        <f t="shared" si="199"/>
        <v/>
      </c>
      <c r="H246" s="67" t="str">
        <f t="shared" si="200"/>
        <v/>
      </c>
      <c r="I246" s="68"/>
      <c r="J246" s="64" t="str">
        <f t="shared" si="201"/>
        <v/>
      </c>
      <c r="K246" s="64" t="str">
        <f t="shared" si="202"/>
        <v/>
      </c>
      <c r="L246" s="64" t="str">
        <f t="shared" si="203"/>
        <v/>
      </c>
      <c r="M246" s="52"/>
      <c r="N246" s="52"/>
      <c r="P246" s="157"/>
      <c r="Q246" s="157"/>
      <c r="R246" s="157"/>
      <c r="T246" s="202">
        <f t="shared" si="204"/>
        <v>0</v>
      </c>
      <c r="U246" s="159">
        <f t="shared" si="205"/>
        <v>0</v>
      </c>
      <c r="V246" s="162">
        <f t="shared" si="206"/>
        <v>15</v>
      </c>
      <c r="W246" s="162">
        <f t="shared" si="207"/>
        <v>16</v>
      </c>
      <c r="X246" s="28">
        <v>17</v>
      </c>
      <c r="Y246" s="64" t="str">
        <f t="shared" si="208"/>
        <v/>
      </c>
      <c r="Z246" s="64" t="str">
        <f t="shared" si="209"/>
        <v/>
      </c>
      <c r="AA246" s="64" t="str">
        <f t="shared" si="210"/>
        <v/>
      </c>
      <c r="AB246" s="28">
        <f t="shared" si="211"/>
        <v>0</v>
      </c>
      <c r="AH246" s="246" t="str">
        <f t="shared" si="212"/>
        <v/>
      </c>
    </row>
    <row r="247" spans="1:34">
      <c r="A247" s="28" t="str">
        <f>C231&amp;"x"&amp;B247</f>
        <v>B1x14</v>
      </c>
      <c r="B247" s="47">
        <v>14</v>
      </c>
      <c r="C247" s="64" t="str">
        <f t="shared" si="195"/>
        <v/>
      </c>
      <c r="D247" s="64" t="str">
        <f t="shared" si="196"/>
        <v/>
      </c>
      <c r="E247" s="65" t="str">
        <f t="shared" si="197"/>
        <v/>
      </c>
      <c r="F247" s="65" t="str">
        <f t="shared" si="198"/>
        <v/>
      </c>
      <c r="G247" s="66" t="str">
        <f t="shared" si="199"/>
        <v/>
      </c>
      <c r="H247" s="67" t="str">
        <f t="shared" si="200"/>
        <v/>
      </c>
      <c r="I247" s="68"/>
      <c r="J247" s="64" t="str">
        <f t="shared" si="201"/>
        <v/>
      </c>
      <c r="K247" s="64" t="str">
        <f t="shared" si="202"/>
        <v/>
      </c>
      <c r="L247" s="64" t="str">
        <f t="shared" si="203"/>
        <v/>
      </c>
      <c r="M247" s="52"/>
      <c r="N247" s="52"/>
      <c r="P247" s="157"/>
      <c r="Q247" s="157"/>
      <c r="R247" s="157"/>
      <c r="T247" s="202">
        <f t="shared" si="204"/>
        <v>0</v>
      </c>
      <c r="U247" s="159">
        <f t="shared" si="205"/>
        <v>0</v>
      </c>
      <c r="V247" s="162">
        <f t="shared" si="206"/>
        <v>15</v>
      </c>
      <c r="W247" s="162">
        <f t="shared" si="207"/>
        <v>16</v>
      </c>
      <c r="X247" s="28">
        <v>18</v>
      </c>
      <c r="Y247" s="64" t="str">
        <f t="shared" si="208"/>
        <v/>
      </c>
      <c r="Z247" s="64" t="str">
        <f t="shared" si="209"/>
        <v/>
      </c>
      <c r="AA247" s="64" t="str">
        <f t="shared" si="210"/>
        <v/>
      </c>
      <c r="AB247" s="28">
        <f t="shared" si="211"/>
        <v>0</v>
      </c>
      <c r="AH247" s="246" t="str">
        <f t="shared" si="212"/>
        <v/>
      </c>
    </row>
    <row r="248" spans="1:34">
      <c r="A248" s="28" t="str">
        <f>C231&amp;"x"&amp;B248</f>
        <v>B1x15</v>
      </c>
      <c r="B248" s="47">
        <v>15</v>
      </c>
      <c r="C248" s="64" t="str">
        <f t="shared" si="195"/>
        <v/>
      </c>
      <c r="D248" s="64" t="str">
        <f t="shared" si="196"/>
        <v/>
      </c>
      <c r="E248" s="65" t="str">
        <f t="shared" si="197"/>
        <v/>
      </c>
      <c r="F248" s="65" t="str">
        <f t="shared" si="198"/>
        <v/>
      </c>
      <c r="G248" s="66" t="str">
        <f t="shared" si="199"/>
        <v/>
      </c>
      <c r="H248" s="67" t="str">
        <f t="shared" si="200"/>
        <v/>
      </c>
      <c r="I248" s="68"/>
      <c r="J248" s="64" t="str">
        <f t="shared" si="201"/>
        <v/>
      </c>
      <c r="K248" s="64" t="str">
        <f t="shared" si="202"/>
        <v/>
      </c>
      <c r="L248" s="64" t="str">
        <f t="shared" si="203"/>
        <v/>
      </c>
      <c r="M248" s="52"/>
      <c r="N248" s="52"/>
      <c r="P248" s="157"/>
      <c r="Q248" s="157"/>
      <c r="R248" s="157"/>
      <c r="T248" s="202">
        <f t="shared" si="204"/>
        <v>0</v>
      </c>
      <c r="U248" s="159">
        <f t="shared" si="205"/>
        <v>0</v>
      </c>
      <c r="V248" s="162">
        <f t="shared" si="206"/>
        <v>15</v>
      </c>
      <c r="W248" s="162">
        <f t="shared" si="207"/>
        <v>16</v>
      </c>
      <c r="X248" s="28">
        <v>19</v>
      </c>
      <c r="Y248" s="64" t="str">
        <f t="shared" si="208"/>
        <v/>
      </c>
      <c r="Z248" s="64" t="str">
        <f t="shared" si="209"/>
        <v/>
      </c>
      <c r="AA248" s="64" t="str">
        <f t="shared" si="210"/>
        <v/>
      </c>
      <c r="AB248" s="28">
        <f t="shared" si="211"/>
        <v>0</v>
      </c>
      <c r="AH248" s="246" t="str">
        <f t="shared" si="212"/>
        <v/>
      </c>
    </row>
    <row r="249" spans="1:34" ht="12.95" thickBot="1">
      <c r="B249" s="69"/>
      <c r="C249" s="70"/>
      <c r="D249" s="69"/>
      <c r="E249" s="69"/>
      <c r="F249" s="69"/>
      <c r="G249" s="71"/>
      <c r="H249" s="71"/>
      <c r="I249" s="71"/>
      <c r="J249" s="70"/>
      <c r="K249" s="70"/>
      <c r="L249" s="70"/>
      <c r="M249" s="52"/>
      <c r="N249" s="52"/>
      <c r="X249" s="28">
        <v>20</v>
      </c>
    </row>
    <row r="250" spans="1:34" ht="12.95" thickTop="1">
      <c r="B250" s="47"/>
      <c r="C250" s="323" t="s">
        <v>1140</v>
      </c>
      <c r="D250" s="323"/>
      <c r="E250" s="76" t="s">
        <v>1141</v>
      </c>
      <c r="F250" s="76" t="s">
        <v>1142</v>
      </c>
      <c r="G250" s="48" t="s">
        <v>1143</v>
      </c>
      <c r="H250" s="49"/>
      <c r="I250" s="50"/>
      <c r="J250" s="51" t="s">
        <v>1144</v>
      </c>
      <c r="K250" s="51" t="s">
        <v>1145</v>
      </c>
      <c r="L250" s="51" t="s">
        <v>1146</v>
      </c>
      <c r="M250" s="52"/>
      <c r="N250" s="52"/>
      <c r="P250" s="53">
        <f>COUNT(P254:P268)</f>
        <v>0</v>
      </c>
      <c r="Q250" s="53">
        <f>COUNT(Q254:Q268)</f>
        <v>0</v>
      </c>
      <c r="R250" s="53">
        <f>COUNT(R254:R268)</f>
        <v>0</v>
      </c>
      <c r="T250" s="124">
        <f>T251-SUM(U254:U268)</f>
        <v>0</v>
      </c>
      <c r="X250" s="28">
        <v>1</v>
      </c>
    </row>
    <row r="251" spans="1:34" ht="12.95">
      <c r="A251" s="33">
        <v>16</v>
      </c>
      <c r="B251" s="54"/>
      <c r="C251" s="322" t="str">
        <f>Leden!AQ18</f>
        <v>B2</v>
      </c>
      <c r="D251" s="322"/>
      <c r="E251" s="286" t="str">
        <f>IF($C251="","",LEFT(IFERROR(VLOOKUP($C251,TeamsV,2,0),"")&amp;"??",2))</f>
        <v>BK</v>
      </c>
      <c r="F251" s="286" t="str">
        <f>IF($C251="","",IFERROR(VLOOKUP($C251,TeamsV,3,0),"??"))</f>
        <v>Za</v>
      </c>
      <c r="G251" s="286" t="str">
        <f>IF($C251="","",LEFT(IFERROR(VLOOKUP($C251,TeamsV,4,0),"")&amp;"?",1))</f>
        <v>8</v>
      </c>
      <c r="H251" s="55"/>
      <c r="I251" s="56"/>
      <c r="J251" s="286">
        <f>COUNTIF(C254:C268,"V")</f>
        <v>8</v>
      </c>
      <c r="K251" s="286">
        <f>COUNTIF(C254:C268,"M")</f>
        <v>2</v>
      </c>
      <c r="L251" s="57">
        <f>IFERROR(AVERAGE(H254:H268),"")</f>
        <v>15</v>
      </c>
      <c r="M251" s="58"/>
      <c r="N251" s="58"/>
      <c r="O251" s="33" t="s">
        <v>2</v>
      </c>
      <c r="P251" s="253"/>
      <c r="Q251" s="253"/>
      <c r="R251" s="253"/>
      <c r="S251" s="254"/>
      <c r="T251" s="124">
        <f>SUM(T254:T268)</f>
        <v>10</v>
      </c>
      <c r="U251" s="158" t="str">
        <f>MID($C251,1,1)</f>
        <v>B</v>
      </c>
      <c r="V251" s="158" t="str">
        <f>MID($C251,1,1)</f>
        <v>B</v>
      </c>
      <c r="W251" s="158" t="str">
        <f>MID($C251,1,1)</f>
        <v>B</v>
      </c>
      <c r="X251" s="28">
        <v>2</v>
      </c>
      <c r="Y251" s="33"/>
      <c r="Z251" s="33"/>
      <c r="AA251" s="33"/>
      <c r="AB251" s="33"/>
      <c r="AD251" s="19" t="str">
        <f>IF($C251="","",IFERROR(VLOOKUP($C251,TeamsV,6,0),""))</f>
        <v>A</v>
      </c>
      <c r="AE251" s="19" t="str">
        <f>TRIM(IF($AD251="","",IFERROR(VLOOKUP($AD251,Teams!$B$4:$G$8,2,0),"")))</f>
        <v>3312 AD</v>
      </c>
      <c r="AF251" s="19" t="str">
        <f>TRIM(IF($AD251="","",IFERROR(VLOOKUP($AD251,Teams!$B$4:$G$8,4,0),"")))</f>
        <v>Dordrecht</v>
      </c>
      <c r="AH251" s="247">
        <f>IFERROR(AVERAGE(AH254:AH268),"")</f>
        <v>15.456</v>
      </c>
    </row>
    <row r="252" spans="1:34">
      <c r="B252" s="47"/>
      <c r="C252" s="76"/>
      <c r="D252" s="47"/>
      <c r="E252" s="47"/>
      <c r="F252" s="47"/>
      <c r="G252" s="50"/>
      <c r="H252" s="50"/>
      <c r="I252" s="50"/>
      <c r="J252" s="76"/>
      <c r="K252" s="76"/>
      <c r="L252" s="76"/>
      <c r="M252" s="52"/>
      <c r="N252" s="52"/>
      <c r="U252" s="159"/>
      <c r="V252" s="159"/>
      <c r="W252" s="159"/>
      <c r="X252" s="28">
        <v>3</v>
      </c>
    </row>
    <row r="253" spans="1:34">
      <c r="A253" s="59"/>
      <c r="B253" s="60"/>
      <c r="C253" s="61" t="s">
        <v>1147</v>
      </c>
      <c r="D253" s="61" t="s">
        <v>1148</v>
      </c>
      <c r="E253" s="62" t="s">
        <v>1149</v>
      </c>
      <c r="F253" s="62" t="s">
        <v>1150</v>
      </c>
      <c r="G253" s="61" t="s">
        <v>1151</v>
      </c>
      <c r="H253" s="61" t="s">
        <v>1152</v>
      </c>
      <c r="I253" s="61" t="s">
        <v>54</v>
      </c>
      <c r="J253" s="61" t="s">
        <v>1153</v>
      </c>
      <c r="K253" s="61" t="s">
        <v>1154</v>
      </c>
      <c r="L253" s="61" t="s">
        <v>1155</v>
      </c>
      <c r="M253" s="63"/>
      <c r="N253" s="63"/>
      <c r="O253" s="59"/>
      <c r="P253" s="160" t="s">
        <v>76</v>
      </c>
      <c r="Q253" s="160" t="s">
        <v>77</v>
      </c>
      <c r="R253" s="160" t="s">
        <v>78</v>
      </c>
      <c r="U253" s="158">
        <f>IF(W251="","",VLOOKUP(W251,Leeftijdscat,2,FALSE))</f>
        <v>13</v>
      </c>
      <c r="V253" s="158">
        <f>IF(W251="","",VLOOKUP(W251,Leeftijdscat,3,FALSE))</f>
        <v>15</v>
      </c>
      <c r="W253" s="158">
        <f>IF(W251="","",VLOOKUP(W251,Leeftijdscat,4,FALSE))</f>
        <v>16</v>
      </c>
      <c r="X253" s="28">
        <v>4</v>
      </c>
      <c r="Y253" s="59">
        <f>LEN(Y254&amp;Y255&amp;Y256&amp;Y257&amp;Y258&amp;Y259&amp;Y260&amp;Y261&amp;Y262&amp;Y263&amp;Y264&amp;Y265&amp;Y266&amp;Y267&amp;Y268)</f>
        <v>20</v>
      </c>
      <c r="Z253" s="59">
        <f>LEN(Z254&amp;Z255&amp;Z256&amp;Z257&amp;Z258&amp;Z259&amp;Z260&amp;Z261&amp;Z262&amp;Z263&amp;Z264&amp;Z265&amp;Z266&amp;Z267&amp;Z268)</f>
        <v>20</v>
      </c>
      <c r="AA253" s="59">
        <f>LEN(AA254&amp;AA255&amp;AA256&amp;AA257&amp;AA258&amp;AA259&amp;AA260&amp;AA261&amp;AA262&amp;AA263&amp;AA264&amp;AA265&amp;AA266&amp;AA267&amp;AA268)</f>
        <v>0</v>
      </c>
      <c r="AB253" s="59">
        <f>SUM(Y253:AA253)</f>
        <v>40</v>
      </c>
    </row>
    <row r="254" spans="1:34">
      <c r="A254" s="28" t="str">
        <f>C251&amp;"x"&amp;B254</f>
        <v>B2x1</v>
      </c>
      <c r="B254" s="47">
        <v>1</v>
      </c>
      <c r="C254" s="64" t="str">
        <f t="shared" ref="C254:C268" si="213">IF(LEFT($A254,1)="x","",IFERROR(VLOOKUP($A254,LedenV,6,0),""))</f>
        <v>V</v>
      </c>
      <c r="D254" s="64" t="str">
        <f t="shared" ref="D254:D268" si="214">IF(LEFT($A254,1)="x","",IFERROR(VLOOKUP($A254,LedenV,7,0),""))</f>
        <v>NKW30H7</v>
      </c>
      <c r="E254" s="65" t="str">
        <f t="shared" ref="E254:E268" si="215">IF(LEFT($A254,1)="x","",IFERROR(VLOOKUP($A254,LedenV,8,0),""))</f>
        <v>Manduapessy, V.P.</v>
      </c>
      <c r="F254" s="65" t="str">
        <f t="shared" ref="F254:F268" si="216">IF(LEFT($A254,1)="x","",IFERROR(VLOOKUP($A254,LedenV,9,0),""))</f>
        <v>Vera</v>
      </c>
      <c r="G254" s="66">
        <f t="shared" ref="G254:G268" si="217">IF(LEFT($A254,1)="x","",IFERROR(VLOOKUP($A254,LedenV,10,0),""))</f>
        <v>38303</v>
      </c>
      <c r="H254" s="67">
        <f t="shared" ref="H254:H268" si="218">IF(AND(ISNUMBER(G254),G254&lt;&gt;0),DATEDIF(G254,Peildatum,"Y"),"")</f>
        <v>16</v>
      </c>
      <c r="I254" s="68"/>
      <c r="J254" s="64" t="str">
        <f t="shared" ref="J254:J268" si="219">IF(LEFT($A254,1)="x","",IFERROR(VLOOKUP($A254,LedenV,16,0),""))</f>
        <v>B3</v>
      </c>
      <c r="K254" s="64" t="str">
        <f t="shared" ref="K254:K268" si="220">IF(LEFT($A254,1)="x","",IFERROR(VLOOKUP($A254,LedenV,17,0),""))</f>
        <v>B3</v>
      </c>
      <c r="L254" s="64">
        <f t="shared" ref="L254:L268" si="221">IF(LEFT($A254,1)="x","",IFERROR(VLOOKUP($A254,LedenV,18,0),""))</f>
        <v>0</v>
      </c>
      <c r="M254" s="52"/>
      <c r="N254" s="52"/>
      <c r="P254" s="157"/>
      <c r="Q254" s="157"/>
      <c r="R254" s="157"/>
      <c r="S254" s="161"/>
      <c r="T254" s="202">
        <f t="shared" ref="T254:T268" si="222">IF(LEN(C254&amp;D254&amp;E254&amp;F254)&gt;0,1,0)</f>
        <v>1</v>
      </c>
      <c r="U254" s="159">
        <f t="shared" ref="U254:U268" si="223">MIN(LEN(Y254&amp;Z254&amp;AA254),1)</f>
        <v>1</v>
      </c>
      <c r="V254" s="162">
        <f t="shared" ref="V254:V268" si="224">V253</f>
        <v>15</v>
      </c>
      <c r="W254" s="162">
        <f t="shared" ref="W254:W268" si="225">W253</f>
        <v>16</v>
      </c>
      <c r="X254" s="28">
        <v>5</v>
      </c>
      <c r="Y254" s="64" t="str">
        <f t="shared" ref="Y254:Y268" si="226">IF(LEFT($A254,1)="x","",IFERROR(VLOOKUP($A254,LedenV,34,0),""))</f>
        <v>B3</v>
      </c>
      <c r="Z254" s="64" t="str">
        <f t="shared" ref="Z254:Z268" si="227">IF(LEFT($A254,1)="x","",IFERROR(VLOOKUP($A254,LedenV,35,0),""))</f>
        <v>B3</v>
      </c>
      <c r="AA254" s="64" t="str">
        <f t="shared" ref="AA254:AA268" si="228">IF(LEFT($A254,1)="x","",IFERROR(VLOOKUP($A254,LedenV,36,0),""))</f>
        <v/>
      </c>
      <c r="AB254" s="28">
        <f t="shared" ref="AB254:AB268" si="229">LEN(Y254&amp;Z254&amp;AA254)</f>
        <v>4</v>
      </c>
      <c r="AH254" s="246">
        <f t="shared" ref="AH254:AH268" si="230">lft(G254,Peildatum)</f>
        <v>16.13</v>
      </c>
    </row>
    <row r="255" spans="1:34">
      <c r="A255" s="28" t="str">
        <f>C251&amp;"x"&amp;B255</f>
        <v>B2x2</v>
      </c>
      <c r="B255" s="47">
        <v>2</v>
      </c>
      <c r="C255" s="64" t="str">
        <f t="shared" si="213"/>
        <v>V</v>
      </c>
      <c r="D255" s="64" t="str">
        <f t="shared" si="214"/>
        <v>NLB70G6</v>
      </c>
      <c r="E255" s="65" t="str">
        <f t="shared" si="215"/>
        <v>Volker, K.N.N.</v>
      </c>
      <c r="F255" s="65" t="str">
        <f t="shared" si="216"/>
        <v>Karlijn</v>
      </c>
      <c r="G255" s="66">
        <f t="shared" si="217"/>
        <v>38417</v>
      </c>
      <c r="H255" s="67">
        <f t="shared" si="218"/>
        <v>15</v>
      </c>
      <c r="I255" s="68"/>
      <c r="J255" s="64" t="str">
        <f t="shared" si="219"/>
        <v>B3</v>
      </c>
      <c r="K255" s="64" t="str">
        <f t="shared" si="220"/>
        <v>B3</v>
      </c>
      <c r="L255" s="64">
        <f t="shared" si="221"/>
        <v>0</v>
      </c>
      <c r="M255" s="52"/>
      <c r="N255" s="52"/>
      <c r="P255" s="157"/>
      <c r="Q255" s="157"/>
      <c r="R255" s="157"/>
      <c r="S255" s="161"/>
      <c r="T255" s="202">
        <f t="shared" si="222"/>
        <v>1</v>
      </c>
      <c r="U255" s="159">
        <f t="shared" si="223"/>
        <v>1</v>
      </c>
      <c r="V255" s="162">
        <f t="shared" si="224"/>
        <v>15</v>
      </c>
      <c r="W255" s="162">
        <f t="shared" si="225"/>
        <v>16</v>
      </c>
      <c r="X255" s="28">
        <v>6</v>
      </c>
      <c r="Y255" s="64" t="str">
        <f t="shared" si="226"/>
        <v>B3</v>
      </c>
      <c r="Z255" s="64" t="str">
        <f t="shared" si="227"/>
        <v>B3</v>
      </c>
      <c r="AA255" s="64" t="str">
        <f t="shared" si="228"/>
        <v/>
      </c>
      <c r="AB255" s="28">
        <f t="shared" si="229"/>
        <v>4</v>
      </c>
      <c r="AH255" s="246">
        <f t="shared" si="230"/>
        <v>15.82</v>
      </c>
    </row>
    <row r="256" spans="1:34">
      <c r="A256" s="28" t="str">
        <f>C251&amp;"x"&amp;B256</f>
        <v>B2x3</v>
      </c>
      <c r="B256" s="47">
        <v>3</v>
      </c>
      <c r="C256" s="64" t="str">
        <f t="shared" si="213"/>
        <v>V</v>
      </c>
      <c r="D256" s="64" t="str">
        <f t="shared" si="214"/>
        <v>NLB70T7</v>
      </c>
      <c r="E256" s="65" t="str">
        <f t="shared" si="215"/>
        <v>Boeije, A.J.</v>
      </c>
      <c r="F256" s="65" t="str">
        <f t="shared" si="216"/>
        <v>Amber</v>
      </c>
      <c r="G256" s="66">
        <f t="shared" si="217"/>
        <v>38480</v>
      </c>
      <c r="H256" s="67">
        <f t="shared" si="218"/>
        <v>15</v>
      </c>
      <c r="I256" s="68"/>
      <c r="J256" s="64" t="str">
        <f t="shared" si="219"/>
        <v>B4</v>
      </c>
      <c r="K256" s="64" t="str">
        <f t="shared" si="220"/>
        <v>B4</v>
      </c>
      <c r="L256" s="64">
        <f t="shared" si="221"/>
        <v>0</v>
      </c>
      <c r="M256" s="52"/>
      <c r="N256" s="52"/>
      <c r="P256" s="157"/>
      <c r="Q256" s="157"/>
      <c r="R256" s="157"/>
      <c r="S256" s="161"/>
      <c r="T256" s="202">
        <f t="shared" si="222"/>
        <v>1</v>
      </c>
      <c r="U256" s="159">
        <f t="shared" si="223"/>
        <v>1</v>
      </c>
      <c r="V256" s="162">
        <f t="shared" si="224"/>
        <v>15</v>
      </c>
      <c r="W256" s="162">
        <f t="shared" si="225"/>
        <v>16</v>
      </c>
      <c r="X256" s="28">
        <v>7</v>
      </c>
      <c r="Y256" s="64" t="str">
        <f t="shared" si="226"/>
        <v>B4</v>
      </c>
      <c r="Z256" s="64" t="str">
        <f t="shared" si="227"/>
        <v>B4</v>
      </c>
      <c r="AA256" s="64" t="str">
        <f t="shared" si="228"/>
        <v/>
      </c>
      <c r="AB256" s="28">
        <f t="shared" si="229"/>
        <v>4</v>
      </c>
      <c r="AH256" s="246">
        <f t="shared" si="230"/>
        <v>15.65</v>
      </c>
    </row>
    <row r="257" spans="1:34">
      <c r="A257" s="28" t="str">
        <f>C251&amp;"x"&amp;B257</f>
        <v>B2x4</v>
      </c>
      <c r="B257" s="47">
        <v>4</v>
      </c>
      <c r="C257" s="64" t="str">
        <f t="shared" si="213"/>
        <v>V</v>
      </c>
      <c r="D257" s="64" t="str">
        <f t="shared" si="214"/>
        <v>NLG57S6</v>
      </c>
      <c r="E257" s="65" t="str">
        <f t="shared" si="215"/>
        <v>Raab, I.A.S.</v>
      </c>
      <c r="F257" s="65" t="str">
        <f t="shared" si="216"/>
        <v>Ilse</v>
      </c>
      <c r="G257" s="66">
        <f t="shared" si="217"/>
        <v>38506</v>
      </c>
      <c r="H257" s="67">
        <f t="shared" si="218"/>
        <v>15</v>
      </c>
      <c r="I257" s="68"/>
      <c r="J257" s="64" t="str">
        <f t="shared" si="219"/>
        <v>B4</v>
      </c>
      <c r="K257" s="64" t="str">
        <f t="shared" si="220"/>
        <v>B4</v>
      </c>
      <c r="L257" s="64">
        <f t="shared" si="221"/>
        <v>0</v>
      </c>
      <c r="M257" s="52"/>
      <c r="N257" s="52"/>
      <c r="P257" s="157"/>
      <c r="Q257" s="157"/>
      <c r="R257" s="157"/>
      <c r="S257" s="161"/>
      <c r="T257" s="202">
        <f t="shared" si="222"/>
        <v>1</v>
      </c>
      <c r="U257" s="159">
        <f t="shared" si="223"/>
        <v>1</v>
      </c>
      <c r="V257" s="162">
        <f t="shared" si="224"/>
        <v>15</v>
      </c>
      <c r="W257" s="162">
        <f t="shared" si="225"/>
        <v>16</v>
      </c>
      <c r="X257" s="28">
        <v>8</v>
      </c>
      <c r="Y257" s="64" t="str">
        <f t="shared" si="226"/>
        <v>B4</v>
      </c>
      <c r="Z257" s="64" t="str">
        <f t="shared" si="227"/>
        <v>B4</v>
      </c>
      <c r="AA257" s="64" t="str">
        <f t="shared" si="228"/>
        <v/>
      </c>
      <c r="AB257" s="28">
        <f t="shared" si="229"/>
        <v>4</v>
      </c>
      <c r="AH257" s="246">
        <f t="shared" si="230"/>
        <v>15.58</v>
      </c>
    </row>
    <row r="258" spans="1:34">
      <c r="A258" s="28" t="str">
        <f>C251&amp;"x"&amp;B258</f>
        <v>B2x5</v>
      </c>
      <c r="B258" s="47">
        <v>5</v>
      </c>
      <c r="C258" s="64" t="str">
        <f t="shared" si="213"/>
        <v>V</v>
      </c>
      <c r="D258" s="64" t="str">
        <f t="shared" si="214"/>
        <v>NLB70S0</v>
      </c>
      <c r="E258" s="65" t="str">
        <f t="shared" si="215"/>
        <v>Quarré, E.A.</v>
      </c>
      <c r="F258" s="65" t="str">
        <f t="shared" si="216"/>
        <v>Elena</v>
      </c>
      <c r="G258" s="66">
        <f t="shared" si="217"/>
        <v>38509</v>
      </c>
      <c r="H258" s="67">
        <f t="shared" si="218"/>
        <v>15</v>
      </c>
      <c r="I258" s="68"/>
      <c r="J258" s="64" t="str">
        <f t="shared" si="219"/>
        <v>B3</v>
      </c>
      <c r="K258" s="64" t="str">
        <f t="shared" si="220"/>
        <v>B3</v>
      </c>
      <c r="L258" s="64">
        <f t="shared" si="221"/>
        <v>0</v>
      </c>
      <c r="M258" s="52"/>
      <c r="N258" s="52"/>
      <c r="P258" s="157"/>
      <c r="Q258" s="157"/>
      <c r="R258" s="157"/>
      <c r="S258" s="161"/>
      <c r="T258" s="202">
        <f t="shared" si="222"/>
        <v>1</v>
      </c>
      <c r="U258" s="159">
        <f t="shared" si="223"/>
        <v>1</v>
      </c>
      <c r="V258" s="162">
        <f t="shared" si="224"/>
        <v>15</v>
      </c>
      <c r="W258" s="162">
        <f t="shared" si="225"/>
        <v>16</v>
      </c>
      <c r="X258" s="28">
        <v>9</v>
      </c>
      <c r="Y258" s="64" t="str">
        <f t="shared" si="226"/>
        <v>B3</v>
      </c>
      <c r="Z258" s="64" t="str">
        <f t="shared" si="227"/>
        <v>B3</v>
      </c>
      <c r="AA258" s="64" t="str">
        <f t="shared" si="228"/>
        <v/>
      </c>
      <c r="AB258" s="28">
        <f t="shared" si="229"/>
        <v>4</v>
      </c>
      <c r="AH258" s="246">
        <f t="shared" si="230"/>
        <v>15.57</v>
      </c>
    </row>
    <row r="259" spans="1:34">
      <c r="A259" s="28" t="str">
        <f>C251&amp;"x"&amp;B259</f>
        <v>B2x6</v>
      </c>
      <c r="B259" s="47">
        <v>6</v>
      </c>
      <c r="C259" s="64" t="str">
        <f t="shared" si="213"/>
        <v>V</v>
      </c>
      <c r="D259" s="64" t="str">
        <f t="shared" si="214"/>
        <v>NKT92K1</v>
      </c>
      <c r="E259" s="65" t="str">
        <f t="shared" si="215"/>
        <v>Jongh, de A.</v>
      </c>
      <c r="F259" s="65" t="str">
        <f t="shared" si="216"/>
        <v>Anouk</v>
      </c>
      <c r="G259" s="66">
        <f t="shared" si="217"/>
        <v>38597</v>
      </c>
      <c r="H259" s="67">
        <f t="shared" si="218"/>
        <v>15</v>
      </c>
      <c r="I259" s="68"/>
      <c r="J259" s="64" t="str">
        <f t="shared" si="219"/>
        <v>B3</v>
      </c>
      <c r="K259" s="64" t="str">
        <f t="shared" si="220"/>
        <v>B3</v>
      </c>
      <c r="L259" s="64">
        <f t="shared" si="221"/>
        <v>0</v>
      </c>
      <c r="M259" s="52"/>
      <c r="N259" s="52"/>
      <c r="P259" s="157"/>
      <c r="Q259" s="157"/>
      <c r="R259" s="157"/>
      <c r="S259" s="161"/>
      <c r="T259" s="202">
        <f t="shared" si="222"/>
        <v>1</v>
      </c>
      <c r="U259" s="159">
        <f t="shared" si="223"/>
        <v>1</v>
      </c>
      <c r="V259" s="162">
        <f t="shared" si="224"/>
        <v>15</v>
      </c>
      <c r="W259" s="162">
        <f t="shared" si="225"/>
        <v>16</v>
      </c>
      <c r="X259" s="28">
        <v>10</v>
      </c>
      <c r="Y259" s="64" t="str">
        <f t="shared" si="226"/>
        <v>B3</v>
      </c>
      <c r="Z259" s="64" t="str">
        <f t="shared" si="227"/>
        <v>B3</v>
      </c>
      <c r="AA259" s="64" t="str">
        <f t="shared" si="228"/>
        <v/>
      </c>
      <c r="AB259" s="28">
        <f t="shared" si="229"/>
        <v>4</v>
      </c>
      <c r="AH259" s="246">
        <f t="shared" si="230"/>
        <v>15.33</v>
      </c>
    </row>
    <row r="260" spans="1:34">
      <c r="A260" s="28" t="str">
        <f>C251&amp;"x"&amp;B260</f>
        <v>B2x7</v>
      </c>
      <c r="B260" s="47">
        <v>7</v>
      </c>
      <c r="C260" s="64" t="str">
        <f t="shared" si="213"/>
        <v>V</v>
      </c>
      <c r="D260" s="64" t="str">
        <f t="shared" si="214"/>
        <v>NKR88D3</v>
      </c>
      <c r="E260" s="65" t="str">
        <f t="shared" si="215"/>
        <v>Horst, ter R.N.</v>
      </c>
      <c r="F260" s="65" t="str">
        <f t="shared" si="216"/>
        <v>Renee</v>
      </c>
      <c r="G260" s="66">
        <f t="shared" si="217"/>
        <v>38630</v>
      </c>
      <c r="H260" s="67">
        <f t="shared" si="218"/>
        <v>15</v>
      </c>
      <c r="I260" s="68"/>
      <c r="J260" s="64" t="str">
        <f t="shared" si="219"/>
        <v>B3</v>
      </c>
      <c r="K260" s="64" t="str">
        <f t="shared" si="220"/>
        <v>B3</v>
      </c>
      <c r="L260" s="64">
        <f t="shared" si="221"/>
        <v>0</v>
      </c>
      <c r="M260" s="52"/>
      <c r="N260" s="52"/>
      <c r="P260" s="157"/>
      <c r="Q260" s="157"/>
      <c r="R260" s="157"/>
      <c r="S260" s="161"/>
      <c r="T260" s="202">
        <f t="shared" si="222"/>
        <v>1</v>
      </c>
      <c r="U260" s="159">
        <f t="shared" si="223"/>
        <v>1</v>
      </c>
      <c r="V260" s="162">
        <f t="shared" si="224"/>
        <v>15</v>
      </c>
      <c r="W260" s="162">
        <f t="shared" si="225"/>
        <v>16</v>
      </c>
      <c r="X260" s="28">
        <v>11</v>
      </c>
      <c r="Y260" s="64" t="str">
        <f t="shared" si="226"/>
        <v>B3</v>
      </c>
      <c r="Z260" s="64" t="str">
        <f t="shared" si="227"/>
        <v>B3</v>
      </c>
      <c r="AA260" s="64" t="str">
        <f t="shared" si="228"/>
        <v/>
      </c>
      <c r="AB260" s="28">
        <f t="shared" si="229"/>
        <v>4</v>
      </c>
      <c r="AH260" s="246">
        <f t="shared" si="230"/>
        <v>15.24</v>
      </c>
    </row>
    <row r="261" spans="1:34">
      <c r="A261" s="28" t="str">
        <f>C251&amp;"x"&amp;B261</f>
        <v>B2x8</v>
      </c>
      <c r="B261" s="47">
        <v>8</v>
      </c>
      <c r="C261" s="64" t="str">
        <f t="shared" si="213"/>
        <v>V</v>
      </c>
      <c r="D261" s="64" t="str">
        <f t="shared" si="214"/>
        <v>NKS24S7</v>
      </c>
      <c r="E261" s="65" t="str">
        <f t="shared" si="215"/>
        <v>Wijngaarden, van B.D.</v>
      </c>
      <c r="F261" s="65" t="str">
        <f t="shared" si="216"/>
        <v>Bente</v>
      </c>
      <c r="G261" s="66">
        <f t="shared" si="217"/>
        <v>38928</v>
      </c>
      <c r="H261" s="67">
        <f t="shared" si="218"/>
        <v>14</v>
      </c>
      <c r="I261" s="68"/>
      <c r="J261" s="64" t="str">
        <f t="shared" si="219"/>
        <v>B3</v>
      </c>
      <c r="K261" s="64" t="str">
        <f t="shared" si="220"/>
        <v>B3</v>
      </c>
      <c r="L261" s="64">
        <f t="shared" si="221"/>
        <v>0</v>
      </c>
      <c r="M261" s="52"/>
      <c r="N261" s="52"/>
      <c r="P261" s="157"/>
      <c r="Q261" s="157"/>
      <c r="R261" s="157"/>
      <c r="S261" s="161"/>
      <c r="T261" s="202">
        <f t="shared" si="222"/>
        <v>1</v>
      </c>
      <c r="U261" s="159">
        <f t="shared" si="223"/>
        <v>1</v>
      </c>
      <c r="V261" s="162">
        <f t="shared" si="224"/>
        <v>15</v>
      </c>
      <c r="W261" s="162">
        <f t="shared" si="225"/>
        <v>16</v>
      </c>
      <c r="X261" s="28">
        <v>12</v>
      </c>
      <c r="Y261" s="64" t="str">
        <f t="shared" si="226"/>
        <v>B3</v>
      </c>
      <c r="Z261" s="64" t="str">
        <f t="shared" si="227"/>
        <v>B3</v>
      </c>
      <c r="AA261" s="64" t="str">
        <f t="shared" si="228"/>
        <v/>
      </c>
      <c r="AB261" s="28">
        <f t="shared" si="229"/>
        <v>4</v>
      </c>
      <c r="AH261" s="246">
        <f t="shared" si="230"/>
        <v>14.42</v>
      </c>
    </row>
    <row r="262" spans="1:34">
      <c r="A262" s="28" t="str">
        <f>C251&amp;"x"&amp;B262</f>
        <v>B2x9</v>
      </c>
      <c r="B262" s="47">
        <v>9</v>
      </c>
      <c r="C262" s="64" t="str">
        <f t="shared" si="213"/>
        <v>M</v>
      </c>
      <c r="D262" s="64" t="str">
        <f t="shared" si="214"/>
        <v>NLB71F2</v>
      </c>
      <c r="E262" s="65" t="str">
        <f t="shared" si="215"/>
        <v>Koornneef, W.J.</v>
      </c>
      <c r="F262" s="65" t="str">
        <f t="shared" si="216"/>
        <v>Wouter</v>
      </c>
      <c r="G262" s="66">
        <f t="shared" si="217"/>
        <v>38517</v>
      </c>
      <c r="H262" s="67">
        <f t="shared" si="218"/>
        <v>15</v>
      </c>
      <c r="I262" s="68"/>
      <c r="J262" s="64" t="str">
        <f t="shared" si="219"/>
        <v>B3</v>
      </c>
      <c r="K262" s="64" t="str">
        <f t="shared" si="220"/>
        <v>B3</v>
      </c>
      <c r="L262" s="64">
        <f t="shared" si="221"/>
        <v>0</v>
      </c>
      <c r="M262" s="52"/>
      <c r="N262" s="52"/>
      <c r="P262" s="157"/>
      <c r="Q262" s="157"/>
      <c r="R262" s="157"/>
      <c r="S262" s="161"/>
      <c r="T262" s="202">
        <f t="shared" si="222"/>
        <v>1</v>
      </c>
      <c r="U262" s="159">
        <f t="shared" si="223"/>
        <v>1</v>
      </c>
      <c r="V262" s="162">
        <f t="shared" si="224"/>
        <v>15</v>
      </c>
      <c r="W262" s="162">
        <f t="shared" si="225"/>
        <v>16</v>
      </c>
      <c r="X262" s="28">
        <v>13</v>
      </c>
      <c r="Y262" s="64" t="str">
        <f t="shared" si="226"/>
        <v>B3</v>
      </c>
      <c r="Z262" s="64" t="str">
        <f t="shared" si="227"/>
        <v>B3</v>
      </c>
      <c r="AA262" s="64" t="str">
        <f t="shared" si="228"/>
        <v/>
      </c>
      <c r="AB262" s="28">
        <f t="shared" si="229"/>
        <v>4</v>
      </c>
      <c r="AH262" s="246">
        <f t="shared" si="230"/>
        <v>15.55</v>
      </c>
    </row>
    <row r="263" spans="1:34">
      <c r="A263" s="28" t="str">
        <f>C251&amp;"x"&amp;B263</f>
        <v>B2x10</v>
      </c>
      <c r="B263" s="47">
        <v>10</v>
      </c>
      <c r="C263" s="64" t="str">
        <f t="shared" si="213"/>
        <v>M</v>
      </c>
      <c r="D263" s="64" t="str">
        <f t="shared" si="214"/>
        <v>NLB70Y2</v>
      </c>
      <c r="E263" s="65" t="str">
        <f t="shared" si="215"/>
        <v>Meijer, J.H.</v>
      </c>
      <c r="F263" s="65" t="str">
        <f t="shared" si="216"/>
        <v>Joeke</v>
      </c>
      <c r="G263" s="66">
        <f t="shared" si="217"/>
        <v>38617</v>
      </c>
      <c r="H263" s="67">
        <f t="shared" si="218"/>
        <v>15</v>
      </c>
      <c r="I263" s="68"/>
      <c r="J263" s="64" t="str">
        <f t="shared" si="219"/>
        <v>B3</v>
      </c>
      <c r="K263" s="64" t="str">
        <f t="shared" si="220"/>
        <v>B3</v>
      </c>
      <c r="L263" s="64">
        <f t="shared" si="221"/>
        <v>0</v>
      </c>
      <c r="M263" s="52"/>
      <c r="N263" s="52"/>
      <c r="P263" s="157"/>
      <c r="Q263" s="157"/>
      <c r="R263" s="157"/>
      <c r="S263" s="161"/>
      <c r="T263" s="202">
        <f t="shared" si="222"/>
        <v>1</v>
      </c>
      <c r="U263" s="159">
        <f t="shared" si="223"/>
        <v>1</v>
      </c>
      <c r="V263" s="162">
        <f t="shared" si="224"/>
        <v>15</v>
      </c>
      <c r="W263" s="162">
        <f t="shared" si="225"/>
        <v>16</v>
      </c>
      <c r="X263" s="28">
        <v>14</v>
      </c>
      <c r="Y263" s="64" t="str">
        <f t="shared" si="226"/>
        <v>B3</v>
      </c>
      <c r="Z263" s="64" t="str">
        <f t="shared" si="227"/>
        <v>B3</v>
      </c>
      <c r="AA263" s="64" t="str">
        <f t="shared" si="228"/>
        <v/>
      </c>
      <c r="AB263" s="28">
        <f t="shared" si="229"/>
        <v>4</v>
      </c>
      <c r="AH263" s="246">
        <f t="shared" si="230"/>
        <v>15.27</v>
      </c>
    </row>
    <row r="264" spans="1:34">
      <c r="A264" s="28" t="str">
        <f>C251&amp;"x"&amp;B264</f>
        <v>B2x11</v>
      </c>
      <c r="B264" s="47">
        <v>11</v>
      </c>
      <c r="C264" s="64" t="str">
        <f t="shared" si="213"/>
        <v/>
      </c>
      <c r="D264" s="64" t="str">
        <f t="shared" si="214"/>
        <v/>
      </c>
      <c r="E264" s="65" t="str">
        <f t="shared" si="215"/>
        <v/>
      </c>
      <c r="F264" s="65" t="str">
        <f t="shared" si="216"/>
        <v/>
      </c>
      <c r="G264" s="66" t="str">
        <f t="shared" si="217"/>
        <v/>
      </c>
      <c r="H264" s="67" t="str">
        <f t="shared" si="218"/>
        <v/>
      </c>
      <c r="I264" s="68"/>
      <c r="J264" s="64" t="str">
        <f t="shared" si="219"/>
        <v/>
      </c>
      <c r="K264" s="64" t="str">
        <f t="shared" si="220"/>
        <v/>
      </c>
      <c r="L264" s="64" t="str">
        <f t="shared" si="221"/>
        <v/>
      </c>
      <c r="M264" s="52"/>
      <c r="N264" s="52"/>
      <c r="P264" s="157"/>
      <c r="Q264" s="157"/>
      <c r="R264" s="157"/>
      <c r="T264" s="202">
        <f t="shared" si="222"/>
        <v>0</v>
      </c>
      <c r="U264" s="159">
        <f t="shared" si="223"/>
        <v>0</v>
      </c>
      <c r="V264" s="162">
        <f t="shared" si="224"/>
        <v>15</v>
      </c>
      <c r="W264" s="162">
        <f t="shared" si="225"/>
        <v>16</v>
      </c>
      <c r="X264" s="28">
        <v>15</v>
      </c>
      <c r="Y264" s="64" t="str">
        <f t="shared" si="226"/>
        <v/>
      </c>
      <c r="Z264" s="64" t="str">
        <f t="shared" si="227"/>
        <v/>
      </c>
      <c r="AA264" s="64" t="str">
        <f t="shared" si="228"/>
        <v/>
      </c>
      <c r="AB264" s="28">
        <f t="shared" si="229"/>
        <v>0</v>
      </c>
      <c r="AH264" s="246" t="str">
        <f t="shared" si="230"/>
        <v/>
      </c>
    </row>
    <row r="265" spans="1:34">
      <c r="A265" s="28" t="str">
        <f>C251&amp;"x"&amp;B265</f>
        <v>B2x12</v>
      </c>
      <c r="B265" s="47">
        <v>12</v>
      </c>
      <c r="C265" s="64" t="str">
        <f t="shared" si="213"/>
        <v/>
      </c>
      <c r="D265" s="64" t="str">
        <f t="shared" si="214"/>
        <v/>
      </c>
      <c r="E265" s="65" t="str">
        <f t="shared" si="215"/>
        <v/>
      </c>
      <c r="F265" s="65" t="str">
        <f t="shared" si="216"/>
        <v/>
      </c>
      <c r="G265" s="66" t="str">
        <f t="shared" si="217"/>
        <v/>
      </c>
      <c r="H265" s="67" t="str">
        <f t="shared" si="218"/>
        <v/>
      </c>
      <c r="I265" s="68"/>
      <c r="J265" s="64" t="str">
        <f t="shared" si="219"/>
        <v/>
      </c>
      <c r="K265" s="64" t="str">
        <f t="shared" si="220"/>
        <v/>
      </c>
      <c r="L265" s="64" t="str">
        <f t="shared" si="221"/>
        <v/>
      </c>
      <c r="M265" s="52"/>
      <c r="N265" s="52"/>
      <c r="P265" s="157"/>
      <c r="Q265" s="157"/>
      <c r="R265" s="157"/>
      <c r="T265" s="202">
        <f t="shared" si="222"/>
        <v>0</v>
      </c>
      <c r="U265" s="159">
        <f t="shared" si="223"/>
        <v>0</v>
      </c>
      <c r="V265" s="162">
        <f t="shared" si="224"/>
        <v>15</v>
      </c>
      <c r="W265" s="162">
        <f t="shared" si="225"/>
        <v>16</v>
      </c>
      <c r="X265" s="28">
        <v>16</v>
      </c>
      <c r="Y265" s="64" t="str">
        <f t="shared" si="226"/>
        <v/>
      </c>
      <c r="Z265" s="64" t="str">
        <f t="shared" si="227"/>
        <v/>
      </c>
      <c r="AA265" s="64" t="str">
        <f t="shared" si="228"/>
        <v/>
      </c>
      <c r="AB265" s="28">
        <f t="shared" si="229"/>
        <v>0</v>
      </c>
      <c r="AH265" s="246" t="str">
        <f t="shared" si="230"/>
        <v/>
      </c>
    </row>
    <row r="266" spans="1:34">
      <c r="A266" s="28" t="str">
        <f>C251&amp;"x"&amp;B266</f>
        <v>B2x13</v>
      </c>
      <c r="B266" s="47">
        <v>13</v>
      </c>
      <c r="C266" s="64" t="str">
        <f t="shared" si="213"/>
        <v/>
      </c>
      <c r="D266" s="64" t="str">
        <f t="shared" si="214"/>
        <v/>
      </c>
      <c r="E266" s="65" t="str">
        <f t="shared" si="215"/>
        <v/>
      </c>
      <c r="F266" s="65" t="str">
        <f t="shared" si="216"/>
        <v/>
      </c>
      <c r="G266" s="66" t="str">
        <f t="shared" si="217"/>
        <v/>
      </c>
      <c r="H266" s="67" t="str">
        <f t="shared" si="218"/>
        <v/>
      </c>
      <c r="I266" s="68"/>
      <c r="J266" s="64" t="str">
        <f t="shared" si="219"/>
        <v/>
      </c>
      <c r="K266" s="64" t="str">
        <f t="shared" si="220"/>
        <v/>
      </c>
      <c r="L266" s="64" t="str">
        <f t="shared" si="221"/>
        <v/>
      </c>
      <c r="M266" s="52"/>
      <c r="N266" s="52"/>
      <c r="P266" s="157"/>
      <c r="Q266" s="157"/>
      <c r="R266" s="157"/>
      <c r="T266" s="202">
        <f t="shared" si="222"/>
        <v>0</v>
      </c>
      <c r="U266" s="159">
        <f t="shared" si="223"/>
        <v>0</v>
      </c>
      <c r="V266" s="162">
        <f t="shared" si="224"/>
        <v>15</v>
      </c>
      <c r="W266" s="162">
        <f t="shared" si="225"/>
        <v>16</v>
      </c>
      <c r="X266" s="28">
        <v>17</v>
      </c>
      <c r="Y266" s="64" t="str">
        <f t="shared" si="226"/>
        <v/>
      </c>
      <c r="Z266" s="64" t="str">
        <f t="shared" si="227"/>
        <v/>
      </c>
      <c r="AA266" s="64" t="str">
        <f t="shared" si="228"/>
        <v/>
      </c>
      <c r="AB266" s="28">
        <f t="shared" si="229"/>
        <v>0</v>
      </c>
      <c r="AH266" s="246" t="str">
        <f t="shared" si="230"/>
        <v/>
      </c>
    </row>
    <row r="267" spans="1:34">
      <c r="A267" s="28" t="str">
        <f>C251&amp;"x"&amp;B267</f>
        <v>B2x14</v>
      </c>
      <c r="B267" s="47">
        <v>14</v>
      </c>
      <c r="C267" s="64" t="str">
        <f t="shared" si="213"/>
        <v/>
      </c>
      <c r="D267" s="64" t="str">
        <f t="shared" si="214"/>
        <v/>
      </c>
      <c r="E267" s="65" t="str">
        <f t="shared" si="215"/>
        <v/>
      </c>
      <c r="F267" s="65" t="str">
        <f t="shared" si="216"/>
        <v/>
      </c>
      <c r="G267" s="66" t="str">
        <f t="shared" si="217"/>
        <v/>
      </c>
      <c r="H267" s="67" t="str">
        <f t="shared" si="218"/>
        <v/>
      </c>
      <c r="I267" s="68"/>
      <c r="J267" s="64" t="str">
        <f t="shared" si="219"/>
        <v/>
      </c>
      <c r="K267" s="64" t="str">
        <f t="shared" si="220"/>
        <v/>
      </c>
      <c r="L267" s="64" t="str">
        <f t="shared" si="221"/>
        <v/>
      </c>
      <c r="M267" s="52"/>
      <c r="N267" s="52"/>
      <c r="P267" s="157"/>
      <c r="Q267" s="157"/>
      <c r="R267" s="157"/>
      <c r="T267" s="202">
        <f t="shared" si="222"/>
        <v>0</v>
      </c>
      <c r="U267" s="159">
        <f t="shared" si="223"/>
        <v>0</v>
      </c>
      <c r="V267" s="162">
        <f t="shared" si="224"/>
        <v>15</v>
      </c>
      <c r="W267" s="162">
        <f t="shared" si="225"/>
        <v>16</v>
      </c>
      <c r="X267" s="28">
        <v>18</v>
      </c>
      <c r="Y267" s="64" t="str">
        <f t="shared" si="226"/>
        <v/>
      </c>
      <c r="Z267" s="64" t="str">
        <f t="shared" si="227"/>
        <v/>
      </c>
      <c r="AA267" s="64" t="str">
        <f t="shared" si="228"/>
        <v/>
      </c>
      <c r="AB267" s="28">
        <f t="shared" si="229"/>
        <v>0</v>
      </c>
      <c r="AH267" s="246" t="str">
        <f t="shared" si="230"/>
        <v/>
      </c>
    </row>
    <row r="268" spans="1:34">
      <c r="A268" s="28" t="str">
        <f>C251&amp;"x"&amp;B268</f>
        <v>B2x15</v>
      </c>
      <c r="B268" s="47">
        <v>15</v>
      </c>
      <c r="C268" s="64" t="str">
        <f t="shared" si="213"/>
        <v/>
      </c>
      <c r="D268" s="64" t="str">
        <f t="shared" si="214"/>
        <v/>
      </c>
      <c r="E268" s="65" t="str">
        <f t="shared" si="215"/>
        <v/>
      </c>
      <c r="F268" s="65" t="str">
        <f t="shared" si="216"/>
        <v/>
      </c>
      <c r="G268" s="66" t="str">
        <f t="shared" si="217"/>
        <v/>
      </c>
      <c r="H268" s="67" t="str">
        <f t="shared" si="218"/>
        <v/>
      </c>
      <c r="I268" s="68"/>
      <c r="J268" s="64" t="str">
        <f t="shared" si="219"/>
        <v/>
      </c>
      <c r="K268" s="64" t="str">
        <f t="shared" si="220"/>
        <v/>
      </c>
      <c r="L268" s="64" t="str">
        <f t="shared" si="221"/>
        <v/>
      </c>
      <c r="M268" s="52"/>
      <c r="N268" s="52"/>
      <c r="P268" s="157"/>
      <c r="Q268" s="157"/>
      <c r="R268" s="157"/>
      <c r="T268" s="202">
        <f t="shared" si="222"/>
        <v>0</v>
      </c>
      <c r="U268" s="159">
        <f t="shared" si="223"/>
        <v>0</v>
      </c>
      <c r="V268" s="162">
        <f t="shared" si="224"/>
        <v>15</v>
      </c>
      <c r="W268" s="162">
        <f t="shared" si="225"/>
        <v>16</v>
      </c>
      <c r="X268" s="28">
        <v>19</v>
      </c>
      <c r="Y268" s="64" t="str">
        <f t="shared" si="226"/>
        <v/>
      </c>
      <c r="Z268" s="64" t="str">
        <f t="shared" si="227"/>
        <v/>
      </c>
      <c r="AA268" s="64" t="str">
        <f t="shared" si="228"/>
        <v/>
      </c>
      <c r="AB268" s="28">
        <f t="shared" si="229"/>
        <v>0</v>
      </c>
      <c r="AH268" s="246" t="str">
        <f t="shared" si="230"/>
        <v/>
      </c>
    </row>
    <row r="269" spans="1:34" ht="12.95" thickBot="1">
      <c r="B269" s="69"/>
      <c r="C269" s="70"/>
      <c r="D269" s="69"/>
      <c r="E269" s="69"/>
      <c r="F269" s="69"/>
      <c r="G269" s="71"/>
      <c r="H269" s="71"/>
      <c r="I269" s="71"/>
      <c r="J269" s="70"/>
      <c r="K269" s="70"/>
      <c r="L269" s="70"/>
      <c r="M269" s="52"/>
      <c r="N269" s="52"/>
      <c r="X269" s="28">
        <v>20</v>
      </c>
    </row>
    <row r="270" spans="1:34" ht="12.95" thickTop="1">
      <c r="B270" s="47"/>
      <c r="C270" s="323" t="s">
        <v>1140</v>
      </c>
      <c r="D270" s="323"/>
      <c r="E270" s="76" t="s">
        <v>1141</v>
      </c>
      <c r="F270" s="76" t="s">
        <v>1142</v>
      </c>
      <c r="G270" s="48" t="s">
        <v>1143</v>
      </c>
      <c r="H270" s="49"/>
      <c r="I270" s="50"/>
      <c r="J270" s="51" t="s">
        <v>1144</v>
      </c>
      <c r="K270" s="51" t="s">
        <v>1145</v>
      </c>
      <c r="L270" s="51" t="s">
        <v>1146</v>
      </c>
      <c r="M270" s="52"/>
      <c r="N270" s="52"/>
      <c r="P270" s="53">
        <f>COUNT(P274:P288)</f>
        <v>0</v>
      </c>
      <c r="Q270" s="53">
        <f>COUNT(Q274:Q288)</f>
        <v>0</v>
      </c>
      <c r="R270" s="53">
        <f>COUNT(R274:R288)</f>
        <v>0</v>
      </c>
      <c r="T270" s="124">
        <f>T271-SUM(U274:U288)</f>
        <v>0</v>
      </c>
      <c r="X270" s="28">
        <v>1</v>
      </c>
    </row>
    <row r="271" spans="1:34" ht="12.95">
      <c r="A271" s="33">
        <v>17</v>
      </c>
      <c r="B271" s="54"/>
      <c r="C271" s="322" t="str">
        <f>Leden!AQ19</f>
        <v>B3</v>
      </c>
      <c r="D271" s="322"/>
      <c r="E271" s="286" t="str">
        <f>IF($C271="","",LEFT(IFERROR(VLOOKUP($C271,TeamsV,2,0),"")&amp;"??",2))</f>
        <v>BK</v>
      </c>
      <c r="F271" s="286" t="str">
        <f>IF($C271="","",IFERROR(VLOOKUP($C271,TeamsV,3,0),"??"))</f>
        <v>Za</v>
      </c>
      <c r="G271" s="286" t="str">
        <f>IF($C271="","",LEFT(IFERROR(VLOOKUP($C271,TeamsV,4,0),"")&amp;"?",1))</f>
        <v>8</v>
      </c>
      <c r="H271" s="55"/>
      <c r="I271" s="56"/>
      <c r="J271" s="286">
        <f>COUNTIF(C274:C288,"V")</f>
        <v>6</v>
      </c>
      <c r="K271" s="286">
        <f>COUNTIF(C274:C288,"M")</f>
        <v>3</v>
      </c>
      <c r="L271" s="57">
        <f>IFERROR(AVERAGE(H274:H288),"")</f>
        <v>14</v>
      </c>
      <c r="M271" s="58"/>
      <c r="N271" s="58"/>
      <c r="O271" s="33" t="s">
        <v>2</v>
      </c>
      <c r="P271" s="253"/>
      <c r="Q271" s="253"/>
      <c r="R271" s="253"/>
      <c r="S271" s="254"/>
      <c r="T271" s="124">
        <f>SUM(T274:T288)</f>
        <v>9</v>
      </c>
      <c r="U271" s="158" t="str">
        <f>MID($C271,1,1)</f>
        <v>B</v>
      </c>
      <c r="V271" s="158" t="str">
        <f>MID($C271,1,1)</f>
        <v>B</v>
      </c>
      <c r="W271" s="158" t="str">
        <f>MID($C271,1,1)</f>
        <v>B</v>
      </c>
      <c r="X271" s="28">
        <v>2</v>
      </c>
      <c r="Y271" s="33"/>
      <c r="Z271" s="33"/>
      <c r="AA271" s="33"/>
      <c r="AB271" s="33"/>
      <c r="AD271" s="19" t="str">
        <f>IF($C271="","",IFERROR(VLOOKUP($C271,TeamsV,6,0),""))</f>
        <v>A</v>
      </c>
      <c r="AE271" s="19" t="str">
        <f>TRIM(IF($AD271="","",IFERROR(VLOOKUP($AD271,Teams!$B$4:$G$8,2,0),"")))</f>
        <v>3312 AD</v>
      </c>
      <c r="AF271" s="19" t="str">
        <f>TRIM(IF($AD271="","",IFERROR(VLOOKUP($AD271,Teams!$B$4:$G$8,4,0),"")))</f>
        <v>Dordrecht</v>
      </c>
      <c r="AH271" s="247">
        <f>IFERROR(AVERAGE(AH274:AH288),"")</f>
        <v>14.485555555555557</v>
      </c>
    </row>
    <row r="272" spans="1:34">
      <c r="B272" s="47"/>
      <c r="C272" s="76"/>
      <c r="D272" s="47"/>
      <c r="E272" s="47"/>
      <c r="F272" s="47"/>
      <c r="G272" s="50"/>
      <c r="H272" s="50"/>
      <c r="I272" s="50"/>
      <c r="J272" s="76"/>
      <c r="K272" s="76"/>
      <c r="L272" s="76"/>
      <c r="M272" s="52"/>
      <c r="N272" s="52"/>
      <c r="U272" s="159"/>
      <c r="V272" s="159"/>
      <c r="W272" s="159"/>
      <c r="X272" s="28">
        <v>3</v>
      </c>
    </row>
    <row r="273" spans="1:34">
      <c r="A273" s="59"/>
      <c r="B273" s="60"/>
      <c r="C273" s="61" t="s">
        <v>1147</v>
      </c>
      <c r="D273" s="61" t="s">
        <v>1148</v>
      </c>
      <c r="E273" s="62" t="s">
        <v>1149</v>
      </c>
      <c r="F273" s="62" t="s">
        <v>1150</v>
      </c>
      <c r="G273" s="61" t="s">
        <v>1151</v>
      </c>
      <c r="H273" s="61" t="s">
        <v>1152</v>
      </c>
      <c r="I273" s="61" t="s">
        <v>54</v>
      </c>
      <c r="J273" s="61" t="s">
        <v>1153</v>
      </c>
      <c r="K273" s="61" t="s">
        <v>1154</v>
      </c>
      <c r="L273" s="61" t="s">
        <v>1155</v>
      </c>
      <c r="M273" s="63"/>
      <c r="N273" s="63"/>
      <c r="O273" s="59"/>
      <c r="P273" s="160" t="s">
        <v>76</v>
      </c>
      <c r="Q273" s="160" t="s">
        <v>77</v>
      </c>
      <c r="R273" s="160" t="s">
        <v>78</v>
      </c>
      <c r="U273" s="158">
        <f>IF(W271="","",VLOOKUP(W271,Leeftijdscat,2,FALSE))</f>
        <v>13</v>
      </c>
      <c r="V273" s="158">
        <f>IF(W271="","",VLOOKUP(W271,Leeftijdscat,3,FALSE))</f>
        <v>15</v>
      </c>
      <c r="W273" s="158">
        <f>IF(W271="","",VLOOKUP(W271,Leeftijdscat,4,FALSE))</f>
        <v>16</v>
      </c>
      <c r="X273" s="28">
        <v>4</v>
      </c>
      <c r="Y273" s="59">
        <f>LEN(Y274&amp;Y275&amp;Y276&amp;Y277&amp;Y278&amp;Y279&amp;Y280&amp;Y281&amp;Y282&amp;Y283&amp;Y284&amp;Y285&amp;Y286&amp;Y287&amp;Y288)</f>
        <v>18</v>
      </c>
      <c r="Z273" s="59">
        <f>LEN(Z274&amp;Z275&amp;Z276&amp;Z277&amp;Z278&amp;Z279&amp;Z280&amp;Z281&amp;Z282&amp;Z283&amp;Z284&amp;Z285&amp;Z286&amp;Z287&amp;Z288)</f>
        <v>18</v>
      </c>
      <c r="AA273" s="59">
        <f>LEN(AA274&amp;AA275&amp;AA276&amp;AA277&amp;AA278&amp;AA279&amp;AA280&amp;AA281&amp;AA282&amp;AA283&amp;AA284&amp;AA285&amp;AA286&amp;AA287&amp;AA288)</f>
        <v>0</v>
      </c>
      <c r="AB273" s="59">
        <f>SUM(Y273:AA273)</f>
        <v>36</v>
      </c>
    </row>
    <row r="274" spans="1:34">
      <c r="A274" s="28" t="str">
        <f>C271&amp;"x"&amp;B274</f>
        <v>B3x1</v>
      </c>
      <c r="B274" s="47">
        <v>1</v>
      </c>
      <c r="C274" s="64" t="str">
        <f t="shared" ref="C274:C288" si="231">IF(LEFT($A274,1)="x","",IFERROR(VLOOKUP($A274,LedenV,6,0),""))</f>
        <v>V</v>
      </c>
      <c r="D274" s="64" t="str">
        <f t="shared" ref="D274:D288" si="232">IF(LEFT($A274,1)="x","",IFERROR(VLOOKUP($A274,LedenV,7,0),""))</f>
        <v>NLP78J5</v>
      </c>
      <c r="E274" s="65" t="str">
        <f t="shared" ref="E274:E288" si="233">IF(LEFT($A274,1)="x","",IFERROR(VLOOKUP($A274,LedenV,8,0),""))</f>
        <v>Rijkers, I.B.</v>
      </c>
      <c r="F274" s="65" t="str">
        <f t="shared" ref="F274:F288" si="234">IF(LEFT($A274,1)="x","",IFERROR(VLOOKUP($A274,LedenV,9,0),""))</f>
        <v>Ilse</v>
      </c>
      <c r="G274" s="66">
        <f t="shared" ref="G274:G288" si="235">IF(LEFT($A274,1)="x","",IFERROR(VLOOKUP($A274,LedenV,10,0),""))</f>
        <v>38820</v>
      </c>
      <c r="H274" s="67">
        <f t="shared" ref="H274:H288" si="236">IF(AND(ISNUMBER(G274),G274&lt;&gt;0),DATEDIF(G274,Peildatum,"Y"),"")</f>
        <v>14</v>
      </c>
      <c r="I274" s="68"/>
      <c r="J274" s="64" t="str">
        <f t="shared" ref="J274:J288" si="237">IF(LEFT($A274,1)="x","",IFERROR(VLOOKUP($A274,LedenV,16,0),""))</f>
        <v>C3</v>
      </c>
      <c r="K274" s="64" t="str">
        <f t="shared" ref="K274:K288" si="238">IF(LEFT($A274,1)="x","",IFERROR(VLOOKUP($A274,LedenV,17,0),""))</f>
        <v>C3</v>
      </c>
      <c r="L274" s="64">
        <f t="shared" ref="L274:L288" si="239">IF(LEFT($A274,1)="x","",IFERROR(VLOOKUP($A274,LedenV,18,0),""))</f>
        <v>0</v>
      </c>
      <c r="M274" s="52"/>
      <c r="N274" s="52"/>
      <c r="P274" s="157"/>
      <c r="Q274" s="157"/>
      <c r="R274" s="157"/>
      <c r="S274" s="161"/>
      <c r="T274" s="202">
        <f t="shared" ref="T274:T288" si="240">IF(LEN(C274&amp;D274&amp;E274&amp;F274)&gt;0,1,0)</f>
        <v>1</v>
      </c>
      <c r="U274" s="159">
        <f t="shared" ref="U274:U288" si="241">MIN(LEN(Y274&amp;Z274&amp;AA274),1)</f>
        <v>1</v>
      </c>
      <c r="V274" s="162">
        <f t="shared" ref="V274:V288" si="242">V273</f>
        <v>15</v>
      </c>
      <c r="W274" s="162">
        <f t="shared" ref="W274:W288" si="243">W273</f>
        <v>16</v>
      </c>
      <c r="X274" s="28">
        <v>5</v>
      </c>
      <c r="Y274" s="64" t="str">
        <f t="shared" ref="Y274:Y288" si="244">IF(LEFT($A274,1)="x","",IFERROR(VLOOKUP($A274,LedenV,34,0),""))</f>
        <v>C3</v>
      </c>
      <c r="Z274" s="64" t="str">
        <f t="shared" ref="Z274:Z288" si="245">IF(LEFT($A274,1)="x","",IFERROR(VLOOKUP($A274,LedenV,35,0),""))</f>
        <v>C3</v>
      </c>
      <c r="AA274" s="64" t="str">
        <f t="shared" ref="AA274:AA288" si="246">IF(LEFT($A274,1)="x","",IFERROR(VLOOKUP($A274,LedenV,36,0),""))</f>
        <v/>
      </c>
      <c r="AB274" s="28">
        <f t="shared" ref="AB274:AB288" si="247">LEN(Y274&amp;Z274&amp;AA274)</f>
        <v>4</v>
      </c>
      <c r="AH274" s="246">
        <f t="shared" ref="AH274:AH288" si="248">lft(G274,Peildatum)</f>
        <v>14.72</v>
      </c>
    </row>
    <row r="275" spans="1:34">
      <c r="A275" s="28" t="str">
        <f>C271&amp;"x"&amp;B275</f>
        <v>B3x2</v>
      </c>
      <c r="B275" s="47">
        <v>2</v>
      </c>
      <c r="C275" s="64" t="str">
        <f t="shared" si="231"/>
        <v>V</v>
      </c>
      <c r="D275" s="64" t="str">
        <f t="shared" si="232"/>
        <v>NLG58Z8</v>
      </c>
      <c r="E275" s="65" t="str">
        <f t="shared" si="233"/>
        <v>Nobel, M.H.M.</v>
      </c>
      <c r="F275" s="65" t="str">
        <f t="shared" si="234"/>
        <v>Merle</v>
      </c>
      <c r="G275" s="66">
        <f t="shared" si="235"/>
        <v>38847</v>
      </c>
      <c r="H275" s="67">
        <f t="shared" si="236"/>
        <v>14</v>
      </c>
      <c r="I275" s="68"/>
      <c r="J275" s="64" t="str">
        <f t="shared" si="237"/>
        <v>B4</v>
      </c>
      <c r="K275" s="64" t="str">
        <f t="shared" si="238"/>
        <v>B4</v>
      </c>
      <c r="L275" s="64">
        <f t="shared" si="239"/>
        <v>0</v>
      </c>
      <c r="M275" s="52"/>
      <c r="N275" s="52"/>
      <c r="P275" s="157"/>
      <c r="Q275" s="157"/>
      <c r="R275" s="157"/>
      <c r="S275" s="161"/>
      <c r="T275" s="202">
        <f t="shared" si="240"/>
        <v>1</v>
      </c>
      <c r="U275" s="159">
        <f t="shared" si="241"/>
        <v>1</v>
      </c>
      <c r="V275" s="162">
        <f t="shared" si="242"/>
        <v>15</v>
      </c>
      <c r="W275" s="162">
        <f t="shared" si="243"/>
        <v>16</v>
      </c>
      <c r="X275" s="28">
        <v>6</v>
      </c>
      <c r="Y275" s="64" t="str">
        <f t="shared" si="244"/>
        <v>B4</v>
      </c>
      <c r="Z275" s="64" t="str">
        <f t="shared" si="245"/>
        <v>B4</v>
      </c>
      <c r="AA275" s="64" t="str">
        <f t="shared" si="246"/>
        <v/>
      </c>
      <c r="AB275" s="28">
        <f t="shared" si="247"/>
        <v>4</v>
      </c>
      <c r="AH275" s="246">
        <f t="shared" si="248"/>
        <v>14.64</v>
      </c>
    </row>
    <row r="276" spans="1:34">
      <c r="A276" s="28" t="str">
        <f>C271&amp;"x"&amp;B276</f>
        <v>B3x3</v>
      </c>
      <c r="B276" s="47">
        <v>3</v>
      </c>
      <c r="C276" s="64" t="str">
        <f t="shared" si="231"/>
        <v>V</v>
      </c>
      <c r="D276" s="64" t="str">
        <f t="shared" si="232"/>
        <v>NLJ47P3</v>
      </c>
      <c r="E276" s="65" t="str">
        <f t="shared" si="233"/>
        <v>Everdingen, van T.</v>
      </c>
      <c r="F276" s="65" t="str">
        <f t="shared" si="234"/>
        <v>Tessa</v>
      </c>
      <c r="G276" s="66">
        <f t="shared" si="235"/>
        <v>38900</v>
      </c>
      <c r="H276" s="67">
        <f t="shared" si="236"/>
        <v>14</v>
      </c>
      <c r="I276" s="68"/>
      <c r="J276" s="64" t="str">
        <f t="shared" si="237"/>
        <v>B4</v>
      </c>
      <c r="K276" s="64" t="str">
        <f t="shared" si="238"/>
        <v>B4</v>
      </c>
      <c r="L276" s="64">
        <f t="shared" si="239"/>
        <v>0</v>
      </c>
      <c r="M276" s="52"/>
      <c r="N276" s="52"/>
      <c r="P276" s="157"/>
      <c r="Q276" s="157"/>
      <c r="R276" s="157"/>
      <c r="S276" s="161"/>
      <c r="T276" s="202">
        <f t="shared" si="240"/>
        <v>1</v>
      </c>
      <c r="U276" s="159">
        <f t="shared" si="241"/>
        <v>1</v>
      </c>
      <c r="V276" s="162">
        <f t="shared" si="242"/>
        <v>15</v>
      </c>
      <c r="W276" s="162">
        <f t="shared" si="243"/>
        <v>16</v>
      </c>
      <c r="X276" s="28">
        <v>7</v>
      </c>
      <c r="Y276" s="64" t="str">
        <f t="shared" si="244"/>
        <v>B4</v>
      </c>
      <c r="Z276" s="64" t="str">
        <f t="shared" si="245"/>
        <v>B4</v>
      </c>
      <c r="AA276" s="64" t="str">
        <f t="shared" si="246"/>
        <v/>
      </c>
      <c r="AB276" s="28">
        <f t="shared" si="247"/>
        <v>4</v>
      </c>
      <c r="AH276" s="246">
        <f t="shared" si="248"/>
        <v>14.5</v>
      </c>
    </row>
    <row r="277" spans="1:34">
      <c r="A277" s="28" t="str">
        <f>C271&amp;"x"&amp;B277</f>
        <v>B3x4</v>
      </c>
      <c r="B277" s="47">
        <v>4</v>
      </c>
      <c r="C277" s="64" t="str">
        <f t="shared" si="231"/>
        <v>V</v>
      </c>
      <c r="D277" s="64" t="str">
        <f t="shared" si="232"/>
        <v>NLP78K2</v>
      </c>
      <c r="E277" s="65" t="str">
        <f t="shared" si="233"/>
        <v>Timmer, E.</v>
      </c>
      <c r="F277" s="65" t="str">
        <f t="shared" si="234"/>
        <v>Edith</v>
      </c>
      <c r="G277" s="66">
        <f t="shared" si="235"/>
        <v>38929</v>
      </c>
      <c r="H277" s="67">
        <f t="shared" si="236"/>
        <v>14</v>
      </c>
      <c r="I277" s="68"/>
      <c r="J277" s="64" t="str">
        <f t="shared" si="237"/>
        <v>C3</v>
      </c>
      <c r="K277" s="64" t="str">
        <f t="shared" si="238"/>
        <v>C3</v>
      </c>
      <c r="L277" s="64">
        <f t="shared" si="239"/>
        <v>0</v>
      </c>
      <c r="M277" s="52"/>
      <c r="N277" s="52"/>
      <c r="P277" s="157"/>
      <c r="Q277" s="157"/>
      <c r="R277" s="157"/>
      <c r="S277" s="161"/>
      <c r="T277" s="202">
        <f t="shared" si="240"/>
        <v>1</v>
      </c>
      <c r="U277" s="159">
        <f t="shared" si="241"/>
        <v>1</v>
      </c>
      <c r="V277" s="162">
        <f t="shared" si="242"/>
        <v>15</v>
      </c>
      <c r="W277" s="162">
        <f t="shared" si="243"/>
        <v>16</v>
      </c>
      <c r="X277" s="28">
        <v>8</v>
      </c>
      <c r="Y277" s="64" t="str">
        <f t="shared" si="244"/>
        <v>C3</v>
      </c>
      <c r="Z277" s="64" t="str">
        <f t="shared" si="245"/>
        <v>C3</v>
      </c>
      <c r="AA277" s="64" t="str">
        <f t="shared" si="246"/>
        <v/>
      </c>
      <c r="AB277" s="28">
        <f t="shared" si="247"/>
        <v>4</v>
      </c>
      <c r="AH277" s="246">
        <f t="shared" si="248"/>
        <v>14.42</v>
      </c>
    </row>
    <row r="278" spans="1:34">
      <c r="A278" s="28" t="str">
        <f>C271&amp;"x"&amp;B278</f>
        <v>B3x5</v>
      </c>
      <c r="B278" s="47">
        <v>5</v>
      </c>
      <c r="C278" s="64" t="str">
        <f t="shared" si="231"/>
        <v>V</v>
      </c>
      <c r="D278" s="64" t="str">
        <f t="shared" si="232"/>
        <v>NLG57M4</v>
      </c>
      <c r="E278" s="65" t="str">
        <f t="shared" si="233"/>
        <v>Hoeve, ten S.</v>
      </c>
      <c r="F278" s="65" t="str">
        <f t="shared" si="234"/>
        <v>Senne</v>
      </c>
      <c r="G278" s="66">
        <f t="shared" si="235"/>
        <v>39006</v>
      </c>
      <c r="H278" s="67">
        <f t="shared" si="236"/>
        <v>14</v>
      </c>
      <c r="I278" s="68"/>
      <c r="J278" s="64" t="str">
        <f t="shared" si="237"/>
        <v>C3</v>
      </c>
      <c r="K278" s="64" t="str">
        <f t="shared" si="238"/>
        <v>C3</v>
      </c>
      <c r="L278" s="64">
        <f t="shared" si="239"/>
        <v>0</v>
      </c>
      <c r="M278" s="52"/>
      <c r="N278" s="52"/>
      <c r="P278" s="157"/>
      <c r="Q278" s="157"/>
      <c r="R278" s="157"/>
      <c r="S278" s="161"/>
      <c r="T278" s="202">
        <f t="shared" si="240"/>
        <v>1</v>
      </c>
      <c r="U278" s="159">
        <f t="shared" si="241"/>
        <v>1</v>
      </c>
      <c r="V278" s="162">
        <f t="shared" si="242"/>
        <v>15</v>
      </c>
      <c r="W278" s="162">
        <f t="shared" si="243"/>
        <v>16</v>
      </c>
      <c r="X278" s="28">
        <v>9</v>
      </c>
      <c r="Y278" s="64" t="str">
        <f t="shared" si="244"/>
        <v>C3</v>
      </c>
      <c r="Z278" s="64" t="str">
        <f t="shared" si="245"/>
        <v>C3</v>
      </c>
      <c r="AA278" s="64" t="str">
        <f t="shared" si="246"/>
        <v/>
      </c>
      <c r="AB278" s="28">
        <f t="shared" si="247"/>
        <v>4</v>
      </c>
      <c r="AH278" s="246">
        <f t="shared" si="248"/>
        <v>14.21</v>
      </c>
    </row>
    <row r="279" spans="1:34">
      <c r="A279" s="28" t="str">
        <f>C271&amp;"x"&amp;B279</f>
        <v>B3x6</v>
      </c>
      <c r="B279" s="47">
        <v>6</v>
      </c>
      <c r="C279" s="64" t="str">
        <f t="shared" si="231"/>
        <v>V</v>
      </c>
      <c r="D279" s="64" t="str">
        <f t="shared" si="232"/>
        <v>NLP78B9</v>
      </c>
      <c r="E279" s="65" t="str">
        <f t="shared" si="233"/>
        <v>Verkerke, J.D.</v>
      </c>
      <c r="F279" s="65" t="str">
        <f t="shared" si="234"/>
        <v>Julia</v>
      </c>
      <c r="G279" s="66">
        <f t="shared" si="235"/>
        <v>39044</v>
      </c>
      <c r="H279" s="67">
        <f t="shared" si="236"/>
        <v>14</v>
      </c>
      <c r="I279" s="68"/>
      <c r="J279" s="64" t="str">
        <f t="shared" si="237"/>
        <v>C3</v>
      </c>
      <c r="K279" s="64" t="str">
        <f t="shared" si="238"/>
        <v>C3</v>
      </c>
      <c r="L279" s="64">
        <f t="shared" si="239"/>
        <v>0</v>
      </c>
      <c r="M279" s="52"/>
      <c r="N279" s="52"/>
      <c r="P279" s="157"/>
      <c r="Q279" s="157"/>
      <c r="R279" s="157"/>
      <c r="S279" s="161"/>
      <c r="T279" s="202">
        <f t="shared" si="240"/>
        <v>1</v>
      </c>
      <c r="U279" s="159">
        <f t="shared" si="241"/>
        <v>1</v>
      </c>
      <c r="V279" s="162">
        <f t="shared" si="242"/>
        <v>15</v>
      </c>
      <c r="W279" s="162">
        <f t="shared" si="243"/>
        <v>16</v>
      </c>
      <c r="X279" s="28">
        <v>10</v>
      </c>
      <c r="Y279" s="64" t="str">
        <f t="shared" si="244"/>
        <v>C3</v>
      </c>
      <c r="Z279" s="64" t="str">
        <f t="shared" si="245"/>
        <v>C3</v>
      </c>
      <c r="AA279" s="64" t="str">
        <f t="shared" si="246"/>
        <v/>
      </c>
      <c r="AB279" s="28">
        <f t="shared" si="247"/>
        <v>4</v>
      </c>
      <c r="AH279" s="246">
        <f t="shared" si="248"/>
        <v>14.11</v>
      </c>
    </row>
    <row r="280" spans="1:34">
      <c r="A280" s="28" t="str">
        <f>C271&amp;"x"&amp;B280</f>
        <v>B3x7</v>
      </c>
      <c r="B280" s="47">
        <v>7</v>
      </c>
      <c r="C280" s="64" t="str">
        <f t="shared" si="231"/>
        <v>M</v>
      </c>
      <c r="D280" s="64" t="str">
        <f t="shared" si="232"/>
        <v>NLP77Y7</v>
      </c>
      <c r="E280" s="65" t="str">
        <f t="shared" si="233"/>
        <v>Klein, D.H.</v>
      </c>
      <c r="F280" s="65" t="str">
        <f t="shared" si="234"/>
        <v>Daan</v>
      </c>
      <c r="G280" s="66">
        <f t="shared" si="235"/>
        <v>38667</v>
      </c>
      <c r="H280" s="67">
        <f t="shared" si="236"/>
        <v>15</v>
      </c>
      <c r="I280" s="68"/>
      <c r="J280" s="64" t="str">
        <f t="shared" si="237"/>
        <v>B4</v>
      </c>
      <c r="K280" s="64" t="str">
        <f t="shared" si="238"/>
        <v>B4</v>
      </c>
      <c r="L280" s="64">
        <f t="shared" si="239"/>
        <v>0</v>
      </c>
      <c r="M280" s="52"/>
      <c r="N280" s="52"/>
      <c r="P280" s="157"/>
      <c r="Q280" s="157"/>
      <c r="R280" s="157"/>
      <c r="S280" s="161"/>
      <c r="T280" s="202">
        <f t="shared" si="240"/>
        <v>1</v>
      </c>
      <c r="U280" s="159">
        <f t="shared" si="241"/>
        <v>1</v>
      </c>
      <c r="V280" s="162">
        <f t="shared" si="242"/>
        <v>15</v>
      </c>
      <c r="W280" s="162">
        <f t="shared" si="243"/>
        <v>16</v>
      </c>
      <c r="X280" s="28">
        <v>11</v>
      </c>
      <c r="Y280" s="64" t="str">
        <f t="shared" si="244"/>
        <v>B4</v>
      </c>
      <c r="Z280" s="64" t="str">
        <f t="shared" si="245"/>
        <v>B4</v>
      </c>
      <c r="AA280" s="64" t="str">
        <f t="shared" si="246"/>
        <v/>
      </c>
      <c r="AB280" s="28">
        <f t="shared" si="247"/>
        <v>4</v>
      </c>
      <c r="AH280" s="246">
        <f t="shared" si="248"/>
        <v>15.14</v>
      </c>
    </row>
    <row r="281" spans="1:34">
      <c r="A281" s="28" t="str">
        <f>C271&amp;"x"&amp;B281</f>
        <v>B3x8</v>
      </c>
      <c r="B281" s="47">
        <v>8</v>
      </c>
      <c r="C281" s="64" t="str">
        <f t="shared" si="231"/>
        <v>M</v>
      </c>
      <c r="D281" s="64" t="str">
        <f t="shared" si="232"/>
        <v>NLW81C7</v>
      </c>
      <c r="E281" s="65" t="str">
        <f t="shared" si="233"/>
        <v>Maas, J.G.T.</v>
      </c>
      <c r="F281" s="65" t="str">
        <f t="shared" si="234"/>
        <v>Gijsbert</v>
      </c>
      <c r="G281" s="66">
        <f t="shared" si="235"/>
        <v>38835</v>
      </c>
      <c r="H281" s="67">
        <f t="shared" si="236"/>
        <v>14</v>
      </c>
      <c r="I281" s="68"/>
      <c r="J281" s="64" t="str">
        <f t="shared" si="237"/>
        <v>B4</v>
      </c>
      <c r="K281" s="64" t="str">
        <f t="shared" si="238"/>
        <v>B4</v>
      </c>
      <c r="L281" s="64">
        <f t="shared" si="239"/>
        <v>0</v>
      </c>
      <c r="M281" s="52"/>
      <c r="N281" s="52"/>
      <c r="P281" s="157"/>
      <c r="Q281" s="157"/>
      <c r="R281" s="157"/>
      <c r="S281" s="161"/>
      <c r="T281" s="202">
        <f t="shared" si="240"/>
        <v>1</v>
      </c>
      <c r="U281" s="159">
        <f t="shared" si="241"/>
        <v>1</v>
      </c>
      <c r="V281" s="162">
        <f t="shared" si="242"/>
        <v>15</v>
      </c>
      <c r="W281" s="162">
        <f t="shared" si="243"/>
        <v>16</v>
      </c>
      <c r="X281" s="28">
        <v>12</v>
      </c>
      <c r="Y281" s="64" t="str">
        <f t="shared" si="244"/>
        <v>B4</v>
      </c>
      <c r="Z281" s="64" t="str">
        <f t="shared" si="245"/>
        <v>B4</v>
      </c>
      <c r="AA281" s="64" t="str">
        <f t="shared" si="246"/>
        <v/>
      </c>
      <c r="AB281" s="28">
        <f t="shared" si="247"/>
        <v>4</v>
      </c>
      <c r="AH281" s="246">
        <f t="shared" si="248"/>
        <v>14.68</v>
      </c>
    </row>
    <row r="282" spans="1:34">
      <c r="A282" s="28" t="str">
        <f>C271&amp;"x"&amp;B282</f>
        <v>B3x9</v>
      </c>
      <c r="B282" s="47">
        <v>9</v>
      </c>
      <c r="C282" s="64" t="str">
        <f t="shared" si="231"/>
        <v>M</v>
      </c>
      <c r="D282" s="64" t="str">
        <f t="shared" si="232"/>
        <v>NLL19X2</v>
      </c>
      <c r="E282" s="65" t="str">
        <f t="shared" si="233"/>
        <v>Altena, E.K.</v>
      </c>
      <c r="F282" s="65" t="str">
        <f t="shared" si="234"/>
        <v>Evan</v>
      </c>
      <c r="G282" s="66">
        <f t="shared" si="235"/>
        <v>39100</v>
      </c>
      <c r="H282" s="67">
        <f t="shared" si="236"/>
        <v>13</v>
      </c>
      <c r="I282" s="68"/>
      <c r="J282" s="64" t="str">
        <f t="shared" si="237"/>
        <v>C3</v>
      </c>
      <c r="K282" s="64" t="str">
        <f t="shared" si="238"/>
        <v>C3</v>
      </c>
      <c r="L282" s="64">
        <f t="shared" si="239"/>
        <v>0</v>
      </c>
      <c r="M282" s="52"/>
      <c r="N282" s="52"/>
      <c r="P282" s="157"/>
      <c r="Q282" s="157"/>
      <c r="R282" s="157"/>
      <c r="S282" s="161"/>
      <c r="T282" s="202">
        <f t="shared" si="240"/>
        <v>1</v>
      </c>
      <c r="U282" s="159">
        <f t="shared" si="241"/>
        <v>1</v>
      </c>
      <c r="V282" s="162">
        <f t="shared" si="242"/>
        <v>15</v>
      </c>
      <c r="W282" s="162">
        <f t="shared" si="243"/>
        <v>16</v>
      </c>
      <c r="X282" s="28">
        <v>13</v>
      </c>
      <c r="Y282" s="64" t="str">
        <f t="shared" si="244"/>
        <v>C3</v>
      </c>
      <c r="Z282" s="64" t="str">
        <f t="shared" si="245"/>
        <v>C3</v>
      </c>
      <c r="AA282" s="64" t="str">
        <f t="shared" si="246"/>
        <v/>
      </c>
      <c r="AB282" s="28">
        <f t="shared" si="247"/>
        <v>4</v>
      </c>
      <c r="AH282" s="246">
        <f t="shared" si="248"/>
        <v>13.95</v>
      </c>
    </row>
    <row r="283" spans="1:34">
      <c r="A283" s="28" t="str">
        <f>C271&amp;"x"&amp;B283</f>
        <v>B3x10</v>
      </c>
      <c r="B283" s="47">
        <v>10</v>
      </c>
      <c r="C283" s="64" t="str">
        <f t="shared" si="231"/>
        <v/>
      </c>
      <c r="D283" s="64" t="str">
        <f t="shared" si="232"/>
        <v/>
      </c>
      <c r="E283" s="65" t="str">
        <f t="shared" si="233"/>
        <v/>
      </c>
      <c r="F283" s="65" t="str">
        <f t="shared" si="234"/>
        <v/>
      </c>
      <c r="G283" s="66" t="str">
        <f t="shared" si="235"/>
        <v/>
      </c>
      <c r="H283" s="67" t="str">
        <f t="shared" si="236"/>
        <v/>
      </c>
      <c r="I283" s="68"/>
      <c r="J283" s="64" t="str">
        <f t="shared" si="237"/>
        <v/>
      </c>
      <c r="K283" s="64" t="str">
        <f t="shared" si="238"/>
        <v/>
      </c>
      <c r="L283" s="64" t="str">
        <f t="shared" si="239"/>
        <v/>
      </c>
      <c r="M283" s="52"/>
      <c r="N283" s="52"/>
      <c r="P283" s="157"/>
      <c r="Q283" s="157"/>
      <c r="R283" s="157"/>
      <c r="S283" s="161"/>
      <c r="T283" s="202">
        <f t="shared" si="240"/>
        <v>0</v>
      </c>
      <c r="U283" s="159">
        <f t="shared" si="241"/>
        <v>0</v>
      </c>
      <c r="V283" s="162">
        <f t="shared" si="242"/>
        <v>15</v>
      </c>
      <c r="W283" s="162">
        <f t="shared" si="243"/>
        <v>16</v>
      </c>
      <c r="X283" s="28">
        <v>14</v>
      </c>
      <c r="Y283" s="64" t="str">
        <f t="shared" si="244"/>
        <v/>
      </c>
      <c r="Z283" s="64" t="str">
        <f t="shared" si="245"/>
        <v/>
      </c>
      <c r="AA283" s="64" t="str">
        <f t="shared" si="246"/>
        <v/>
      </c>
      <c r="AB283" s="28">
        <f t="shared" si="247"/>
        <v>0</v>
      </c>
      <c r="AH283" s="246" t="str">
        <f t="shared" si="248"/>
        <v/>
      </c>
    </row>
    <row r="284" spans="1:34">
      <c r="A284" s="28" t="str">
        <f>C271&amp;"x"&amp;B284</f>
        <v>B3x11</v>
      </c>
      <c r="B284" s="47">
        <v>11</v>
      </c>
      <c r="C284" s="64" t="str">
        <f t="shared" si="231"/>
        <v/>
      </c>
      <c r="D284" s="64" t="str">
        <f t="shared" si="232"/>
        <v/>
      </c>
      <c r="E284" s="65" t="str">
        <f t="shared" si="233"/>
        <v/>
      </c>
      <c r="F284" s="65" t="str">
        <f t="shared" si="234"/>
        <v/>
      </c>
      <c r="G284" s="66" t="str">
        <f t="shared" si="235"/>
        <v/>
      </c>
      <c r="H284" s="67" t="str">
        <f t="shared" si="236"/>
        <v/>
      </c>
      <c r="I284" s="68"/>
      <c r="J284" s="64" t="str">
        <f t="shared" si="237"/>
        <v/>
      </c>
      <c r="K284" s="64" t="str">
        <f t="shared" si="238"/>
        <v/>
      </c>
      <c r="L284" s="64" t="str">
        <f t="shared" si="239"/>
        <v/>
      </c>
      <c r="M284" s="52"/>
      <c r="N284" s="52"/>
      <c r="P284" s="157"/>
      <c r="Q284" s="157"/>
      <c r="R284" s="157"/>
      <c r="T284" s="202">
        <f t="shared" si="240"/>
        <v>0</v>
      </c>
      <c r="U284" s="159">
        <f t="shared" si="241"/>
        <v>0</v>
      </c>
      <c r="V284" s="162">
        <f t="shared" si="242"/>
        <v>15</v>
      </c>
      <c r="W284" s="162">
        <f t="shared" si="243"/>
        <v>16</v>
      </c>
      <c r="X284" s="28">
        <v>15</v>
      </c>
      <c r="Y284" s="64" t="str">
        <f t="shared" si="244"/>
        <v/>
      </c>
      <c r="Z284" s="64" t="str">
        <f t="shared" si="245"/>
        <v/>
      </c>
      <c r="AA284" s="64" t="str">
        <f t="shared" si="246"/>
        <v/>
      </c>
      <c r="AB284" s="28">
        <f t="shared" si="247"/>
        <v>0</v>
      </c>
      <c r="AH284" s="246" t="str">
        <f t="shared" si="248"/>
        <v/>
      </c>
    </row>
    <row r="285" spans="1:34">
      <c r="A285" s="28" t="str">
        <f>C271&amp;"x"&amp;B285</f>
        <v>B3x12</v>
      </c>
      <c r="B285" s="47">
        <v>12</v>
      </c>
      <c r="C285" s="64" t="str">
        <f t="shared" si="231"/>
        <v/>
      </c>
      <c r="D285" s="64" t="str">
        <f t="shared" si="232"/>
        <v/>
      </c>
      <c r="E285" s="65" t="str">
        <f t="shared" si="233"/>
        <v/>
      </c>
      <c r="F285" s="65" t="str">
        <f t="shared" si="234"/>
        <v/>
      </c>
      <c r="G285" s="66" t="str">
        <f t="shared" si="235"/>
        <v/>
      </c>
      <c r="H285" s="67" t="str">
        <f t="shared" si="236"/>
        <v/>
      </c>
      <c r="I285" s="68"/>
      <c r="J285" s="64" t="str">
        <f t="shared" si="237"/>
        <v/>
      </c>
      <c r="K285" s="64" t="str">
        <f t="shared" si="238"/>
        <v/>
      </c>
      <c r="L285" s="64" t="str">
        <f t="shared" si="239"/>
        <v/>
      </c>
      <c r="M285" s="52"/>
      <c r="N285" s="52"/>
      <c r="P285" s="157"/>
      <c r="Q285" s="157"/>
      <c r="R285" s="157"/>
      <c r="T285" s="202">
        <f t="shared" si="240"/>
        <v>0</v>
      </c>
      <c r="U285" s="159">
        <f t="shared" si="241"/>
        <v>0</v>
      </c>
      <c r="V285" s="162">
        <f t="shared" si="242"/>
        <v>15</v>
      </c>
      <c r="W285" s="162">
        <f t="shared" si="243"/>
        <v>16</v>
      </c>
      <c r="X285" s="28">
        <v>16</v>
      </c>
      <c r="Y285" s="64" t="str">
        <f t="shared" si="244"/>
        <v/>
      </c>
      <c r="Z285" s="64" t="str">
        <f t="shared" si="245"/>
        <v/>
      </c>
      <c r="AA285" s="64" t="str">
        <f t="shared" si="246"/>
        <v/>
      </c>
      <c r="AB285" s="28">
        <f t="shared" si="247"/>
        <v>0</v>
      </c>
      <c r="AH285" s="246" t="str">
        <f t="shared" si="248"/>
        <v/>
      </c>
    </row>
    <row r="286" spans="1:34">
      <c r="A286" s="28" t="str">
        <f>C271&amp;"x"&amp;B286</f>
        <v>B3x13</v>
      </c>
      <c r="B286" s="47">
        <v>13</v>
      </c>
      <c r="C286" s="64" t="str">
        <f t="shared" si="231"/>
        <v/>
      </c>
      <c r="D286" s="64" t="str">
        <f t="shared" si="232"/>
        <v/>
      </c>
      <c r="E286" s="65" t="str">
        <f t="shared" si="233"/>
        <v/>
      </c>
      <c r="F286" s="65" t="str">
        <f t="shared" si="234"/>
        <v/>
      </c>
      <c r="G286" s="66" t="str">
        <f t="shared" si="235"/>
        <v/>
      </c>
      <c r="H286" s="67" t="str">
        <f t="shared" si="236"/>
        <v/>
      </c>
      <c r="I286" s="68"/>
      <c r="J286" s="64" t="str">
        <f t="shared" si="237"/>
        <v/>
      </c>
      <c r="K286" s="64" t="str">
        <f t="shared" si="238"/>
        <v/>
      </c>
      <c r="L286" s="64" t="str">
        <f t="shared" si="239"/>
        <v/>
      </c>
      <c r="M286" s="52"/>
      <c r="N286" s="52"/>
      <c r="P286" s="157"/>
      <c r="Q286" s="157"/>
      <c r="R286" s="157"/>
      <c r="T286" s="202">
        <f t="shared" si="240"/>
        <v>0</v>
      </c>
      <c r="U286" s="159">
        <f t="shared" si="241"/>
        <v>0</v>
      </c>
      <c r="V286" s="162">
        <f t="shared" si="242"/>
        <v>15</v>
      </c>
      <c r="W286" s="162">
        <f t="shared" si="243"/>
        <v>16</v>
      </c>
      <c r="X286" s="28">
        <v>17</v>
      </c>
      <c r="Y286" s="64" t="str">
        <f t="shared" si="244"/>
        <v/>
      </c>
      <c r="Z286" s="64" t="str">
        <f t="shared" si="245"/>
        <v/>
      </c>
      <c r="AA286" s="64" t="str">
        <f t="shared" si="246"/>
        <v/>
      </c>
      <c r="AB286" s="28">
        <f t="shared" si="247"/>
        <v>0</v>
      </c>
      <c r="AH286" s="246" t="str">
        <f t="shared" si="248"/>
        <v/>
      </c>
    </row>
    <row r="287" spans="1:34">
      <c r="A287" s="28" t="str">
        <f>C271&amp;"x"&amp;B287</f>
        <v>B3x14</v>
      </c>
      <c r="B287" s="47">
        <v>14</v>
      </c>
      <c r="C287" s="64" t="str">
        <f t="shared" si="231"/>
        <v/>
      </c>
      <c r="D287" s="64" t="str">
        <f t="shared" si="232"/>
        <v/>
      </c>
      <c r="E287" s="65" t="str">
        <f t="shared" si="233"/>
        <v/>
      </c>
      <c r="F287" s="65" t="str">
        <f t="shared" si="234"/>
        <v/>
      </c>
      <c r="G287" s="66" t="str">
        <f t="shared" si="235"/>
        <v/>
      </c>
      <c r="H287" s="67" t="str">
        <f t="shared" si="236"/>
        <v/>
      </c>
      <c r="I287" s="68"/>
      <c r="J287" s="64" t="str">
        <f t="shared" si="237"/>
        <v/>
      </c>
      <c r="K287" s="64" t="str">
        <f t="shared" si="238"/>
        <v/>
      </c>
      <c r="L287" s="64" t="str">
        <f t="shared" si="239"/>
        <v/>
      </c>
      <c r="M287" s="52"/>
      <c r="N287" s="52"/>
      <c r="P287" s="157"/>
      <c r="Q287" s="157"/>
      <c r="R287" s="157"/>
      <c r="T287" s="202">
        <f t="shared" si="240"/>
        <v>0</v>
      </c>
      <c r="U287" s="159">
        <f t="shared" si="241"/>
        <v>0</v>
      </c>
      <c r="V287" s="162">
        <f t="shared" si="242"/>
        <v>15</v>
      </c>
      <c r="W287" s="162">
        <f t="shared" si="243"/>
        <v>16</v>
      </c>
      <c r="X287" s="28">
        <v>18</v>
      </c>
      <c r="Y287" s="64" t="str">
        <f t="shared" si="244"/>
        <v/>
      </c>
      <c r="Z287" s="64" t="str">
        <f t="shared" si="245"/>
        <v/>
      </c>
      <c r="AA287" s="64" t="str">
        <f t="shared" si="246"/>
        <v/>
      </c>
      <c r="AB287" s="28">
        <f t="shared" si="247"/>
        <v>0</v>
      </c>
      <c r="AH287" s="246" t="str">
        <f t="shared" si="248"/>
        <v/>
      </c>
    </row>
    <row r="288" spans="1:34">
      <c r="A288" s="28" t="str">
        <f>C271&amp;"x"&amp;B288</f>
        <v>B3x15</v>
      </c>
      <c r="B288" s="47">
        <v>15</v>
      </c>
      <c r="C288" s="64" t="str">
        <f t="shared" si="231"/>
        <v/>
      </c>
      <c r="D288" s="64" t="str">
        <f t="shared" si="232"/>
        <v/>
      </c>
      <c r="E288" s="65" t="str">
        <f t="shared" si="233"/>
        <v/>
      </c>
      <c r="F288" s="65" t="str">
        <f t="shared" si="234"/>
        <v/>
      </c>
      <c r="G288" s="66" t="str">
        <f t="shared" si="235"/>
        <v/>
      </c>
      <c r="H288" s="67" t="str">
        <f t="shared" si="236"/>
        <v/>
      </c>
      <c r="I288" s="68"/>
      <c r="J288" s="64" t="str">
        <f t="shared" si="237"/>
        <v/>
      </c>
      <c r="K288" s="64" t="str">
        <f t="shared" si="238"/>
        <v/>
      </c>
      <c r="L288" s="64" t="str">
        <f t="shared" si="239"/>
        <v/>
      </c>
      <c r="M288" s="52"/>
      <c r="N288" s="52"/>
      <c r="P288" s="157"/>
      <c r="Q288" s="157"/>
      <c r="R288" s="157"/>
      <c r="T288" s="202">
        <f t="shared" si="240"/>
        <v>0</v>
      </c>
      <c r="U288" s="159">
        <f t="shared" si="241"/>
        <v>0</v>
      </c>
      <c r="V288" s="162">
        <f t="shared" si="242"/>
        <v>15</v>
      </c>
      <c r="W288" s="162">
        <f t="shared" si="243"/>
        <v>16</v>
      </c>
      <c r="X288" s="28">
        <v>19</v>
      </c>
      <c r="Y288" s="64" t="str">
        <f t="shared" si="244"/>
        <v/>
      </c>
      <c r="Z288" s="64" t="str">
        <f t="shared" si="245"/>
        <v/>
      </c>
      <c r="AA288" s="64" t="str">
        <f t="shared" si="246"/>
        <v/>
      </c>
      <c r="AB288" s="28">
        <f t="shared" si="247"/>
        <v>0</v>
      </c>
      <c r="AH288" s="246" t="str">
        <f t="shared" si="248"/>
        <v/>
      </c>
    </row>
    <row r="289" spans="1:34" ht="12.95" thickBot="1">
      <c r="B289" s="69"/>
      <c r="C289" s="70"/>
      <c r="D289" s="69"/>
      <c r="E289" s="69"/>
      <c r="F289" s="69"/>
      <c r="G289" s="71"/>
      <c r="H289" s="71"/>
      <c r="I289" s="71"/>
      <c r="J289" s="70"/>
      <c r="K289" s="70"/>
      <c r="L289" s="70"/>
      <c r="M289" s="52"/>
      <c r="N289" s="52"/>
      <c r="X289" s="28">
        <v>20</v>
      </c>
    </row>
    <row r="290" spans="1:34" ht="12.95" thickTop="1">
      <c r="B290" s="47"/>
      <c r="C290" s="323" t="s">
        <v>1140</v>
      </c>
      <c r="D290" s="323"/>
      <c r="E290" s="76" t="s">
        <v>1141</v>
      </c>
      <c r="F290" s="76" t="s">
        <v>1142</v>
      </c>
      <c r="G290" s="48" t="s">
        <v>1143</v>
      </c>
      <c r="H290" s="49"/>
      <c r="I290" s="50"/>
      <c r="J290" s="51" t="s">
        <v>1144</v>
      </c>
      <c r="K290" s="51" t="s">
        <v>1145</v>
      </c>
      <c r="L290" s="51" t="s">
        <v>1146</v>
      </c>
      <c r="M290" s="52"/>
      <c r="N290" s="52"/>
      <c r="P290" s="53">
        <f>COUNT(P294:P308)</f>
        <v>0</v>
      </c>
      <c r="Q290" s="53">
        <f>COUNT(Q294:Q308)</f>
        <v>0</v>
      </c>
      <c r="R290" s="53">
        <f>COUNT(R294:R308)</f>
        <v>0</v>
      </c>
      <c r="T290" s="124">
        <f>T291-SUM(U294:U308)</f>
        <v>0</v>
      </c>
      <c r="X290" s="28">
        <v>1</v>
      </c>
    </row>
    <row r="291" spans="1:34" ht="12.95">
      <c r="A291" s="33">
        <v>18</v>
      </c>
      <c r="B291" s="54"/>
      <c r="C291" s="322" t="str">
        <f>Leden!AQ20</f>
        <v>C1</v>
      </c>
      <c r="D291" s="322"/>
      <c r="E291" s="286" t="str">
        <f>IF($C291="","",LEFT(IFERROR(VLOOKUP($C291,TeamsV,2,0),"")&amp;"??",2))</f>
        <v>WK</v>
      </c>
      <c r="F291" s="286" t="str">
        <f>IF($C291="","",IFERROR(VLOOKUP($C291,TeamsV,3,0),"??"))</f>
        <v>Za</v>
      </c>
      <c r="G291" s="286" t="str">
        <f>IF($C291="","",LEFT(IFERROR(VLOOKUP($C291,TeamsV,4,0),"")&amp;"?",1))</f>
        <v>8</v>
      </c>
      <c r="H291" s="55"/>
      <c r="I291" s="56"/>
      <c r="J291" s="286">
        <f>COUNTIF(C294:C308,"V")</f>
        <v>5</v>
      </c>
      <c r="K291" s="286">
        <f>COUNTIF(C294:C308,"M")</f>
        <v>5</v>
      </c>
      <c r="L291" s="57">
        <f>IFERROR(AVERAGE(H294:H308),"")</f>
        <v>12.9</v>
      </c>
      <c r="M291" s="58"/>
      <c r="N291" s="58"/>
      <c r="O291" s="33" t="s">
        <v>2</v>
      </c>
      <c r="P291" s="253"/>
      <c r="Q291" s="253"/>
      <c r="R291" s="253"/>
      <c r="S291" s="254"/>
      <c r="T291" s="124">
        <f>SUM(T294:T308)</f>
        <v>10</v>
      </c>
      <c r="U291" s="158" t="str">
        <f>MID($C291,1,1)</f>
        <v>C</v>
      </c>
      <c r="V291" s="158" t="str">
        <f>MID($C291,1,1)</f>
        <v>C</v>
      </c>
      <c r="W291" s="158" t="str">
        <f>MID($C291,1,1)</f>
        <v>C</v>
      </c>
      <c r="X291" s="28">
        <v>2</v>
      </c>
      <c r="Y291" s="33"/>
      <c r="Z291" s="33"/>
      <c r="AA291" s="33"/>
      <c r="AB291" s="33"/>
      <c r="AD291" s="19" t="str">
        <f>IF($C291="","",IFERROR(VLOOKUP($C291,TeamsV,6,0),""))</f>
        <v>A</v>
      </c>
      <c r="AE291" s="19" t="str">
        <f>TRIM(IF($AD291="","",IFERROR(VLOOKUP($AD291,Teams!$B$4:$G$8,2,0),"")))</f>
        <v>3312 AD</v>
      </c>
      <c r="AF291" s="19" t="str">
        <f>TRIM(IF($AD291="","",IFERROR(VLOOKUP($AD291,Teams!$B$4:$G$8,4,0),"")))</f>
        <v>Dordrecht</v>
      </c>
      <c r="AH291" s="247">
        <f>IFERROR(AVERAGE(AH294:AH308),"")</f>
        <v>13.194999999999999</v>
      </c>
    </row>
    <row r="292" spans="1:34">
      <c r="B292" s="47"/>
      <c r="C292" s="76"/>
      <c r="D292" s="47"/>
      <c r="E292" s="47"/>
      <c r="F292" s="47"/>
      <c r="G292" s="50"/>
      <c r="H292" s="50"/>
      <c r="I292" s="50"/>
      <c r="J292" s="76"/>
      <c r="K292" s="76"/>
      <c r="L292" s="76"/>
      <c r="M292" s="52"/>
      <c r="N292" s="52"/>
      <c r="U292" s="159"/>
      <c r="V292" s="159"/>
      <c r="W292" s="159"/>
      <c r="X292" s="28">
        <v>3</v>
      </c>
    </row>
    <row r="293" spans="1:34">
      <c r="A293" s="59"/>
      <c r="B293" s="60"/>
      <c r="C293" s="61" t="s">
        <v>1147</v>
      </c>
      <c r="D293" s="61" t="s">
        <v>1148</v>
      </c>
      <c r="E293" s="62" t="s">
        <v>1149</v>
      </c>
      <c r="F293" s="62" t="s">
        <v>1150</v>
      </c>
      <c r="G293" s="61" t="s">
        <v>1151</v>
      </c>
      <c r="H293" s="61" t="s">
        <v>1152</v>
      </c>
      <c r="I293" s="61" t="s">
        <v>54</v>
      </c>
      <c r="J293" s="61" t="s">
        <v>1153</v>
      </c>
      <c r="K293" s="61" t="s">
        <v>1154</v>
      </c>
      <c r="L293" s="61" t="s">
        <v>1155</v>
      </c>
      <c r="M293" s="63"/>
      <c r="N293" s="63"/>
      <c r="O293" s="59"/>
      <c r="P293" s="160" t="s">
        <v>76</v>
      </c>
      <c r="Q293" s="160" t="s">
        <v>77</v>
      </c>
      <c r="R293" s="160" t="s">
        <v>78</v>
      </c>
      <c r="U293" s="158">
        <f>IF(W291="","",VLOOKUP(W291,Leeftijdscat,2,FALSE))</f>
        <v>11</v>
      </c>
      <c r="V293" s="158">
        <f>IF(W291="","",VLOOKUP(W291,Leeftijdscat,3,FALSE))</f>
        <v>13</v>
      </c>
      <c r="W293" s="158">
        <f>IF(W291="","",VLOOKUP(W291,Leeftijdscat,4,FALSE))</f>
        <v>14</v>
      </c>
      <c r="X293" s="28">
        <v>4</v>
      </c>
      <c r="Y293" s="59">
        <f>LEN(Y294&amp;Y295&amp;Y296&amp;Y297&amp;Y298&amp;Y299&amp;Y300&amp;Y301&amp;Y302&amp;Y303&amp;Y304&amp;Y305&amp;Y306&amp;Y307&amp;Y308)</f>
        <v>20</v>
      </c>
      <c r="Z293" s="59">
        <f>LEN(Z294&amp;Z295&amp;Z296&amp;Z297&amp;Z298&amp;Z299&amp;Z300&amp;Z301&amp;Z302&amp;Z303&amp;Z304&amp;Z305&amp;Z306&amp;Z307&amp;Z308)</f>
        <v>20</v>
      </c>
      <c r="AA293" s="59">
        <f>LEN(AA294&amp;AA295&amp;AA296&amp;AA297&amp;AA298&amp;AA299&amp;AA300&amp;AA301&amp;AA302&amp;AA303&amp;AA304&amp;AA305&amp;AA306&amp;AA307&amp;AA308)</f>
        <v>0</v>
      </c>
      <c r="AB293" s="59">
        <f>SUM(Y293:AA293)</f>
        <v>40</v>
      </c>
    </row>
    <row r="294" spans="1:34">
      <c r="A294" s="28" t="str">
        <f>C291&amp;"x"&amp;B294</f>
        <v>C1x1</v>
      </c>
      <c r="B294" s="47">
        <v>1</v>
      </c>
      <c r="C294" s="64" t="str">
        <f t="shared" ref="C294:C308" si="249">IF(LEFT($A294,1)="x","",IFERROR(VLOOKUP($A294,LedenV,6,0),""))</f>
        <v>V</v>
      </c>
      <c r="D294" s="64" t="str">
        <f t="shared" ref="D294:D308" si="250">IF(LEFT($A294,1)="x","",IFERROR(VLOOKUP($A294,LedenV,7,0),""))</f>
        <v>NKW52X5</v>
      </c>
      <c r="E294" s="65" t="str">
        <f t="shared" ref="E294:E308" si="251">IF(LEFT($A294,1)="x","",IFERROR(VLOOKUP($A294,LedenV,8,0),""))</f>
        <v>Driesprong, J.</v>
      </c>
      <c r="F294" s="65" t="str">
        <f t="shared" ref="F294:F308" si="252">IF(LEFT($A294,1)="x","",IFERROR(VLOOKUP($A294,LedenV,9,0),""))</f>
        <v>Jana</v>
      </c>
      <c r="G294" s="66">
        <f t="shared" ref="G294:G308" si="253">IF(LEFT($A294,1)="x","",IFERROR(VLOOKUP($A294,LedenV,10,0),""))</f>
        <v>39205</v>
      </c>
      <c r="H294" s="67">
        <f t="shared" ref="H294:H308" si="254">IF(AND(ISNUMBER(G294),G294&lt;&gt;0),DATEDIF(G294,Peildatum,"Y"),"")</f>
        <v>13</v>
      </c>
      <c r="I294" s="68"/>
      <c r="J294" s="64" t="str">
        <f t="shared" ref="J294:J308" si="255">IF(LEFT($A294,1)="x","",IFERROR(VLOOKUP($A294,LedenV,16,0),""))</f>
        <v>C1</v>
      </c>
      <c r="K294" s="64" t="str">
        <f t="shared" ref="K294:K308" si="256">IF(LEFT($A294,1)="x","",IFERROR(VLOOKUP($A294,LedenV,17,0),""))</f>
        <v>C1</v>
      </c>
      <c r="L294" s="64">
        <f t="shared" ref="L294:L308" si="257">IF(LEFT($A294,1)="x","",IFERROR(VLOOKUP($A294,LedenV,18,0),""))</f>
        <v>0</v>
      </c>
      <c r="M294" s="52"/>
      <c r="N294" s="52"/>
      <c r="P294" s="157"/>
      <c r="Q294" s="157"/>
      <c r="R294" s="157"/>
      <c r="S294" s="161"/>
      <c r="T294" s="202">
        <f t="shared" ref="T294:T308" si="258">IF(LEN(C294&amp;D294&amp;E294&amp;F294)&gt;0,1,0)</f>
        <v>1</v>
      </c>
      <c r="U294" s="159">
        <f t="shared" ref="U294:U308" si="259">MIN(LEN(Y294&amp;Z294&amp;AA294),1)</f>
        <v>1</v>
      </c>
      <c r="V294" s="162">
        <f t="shared" ref="V294:V308" si="260">V293</f>
        <v>13</v>
      </c>
      <c r="W294" s="162">
        <f t="shared" ref="W294:W308" si="261">W293</f>
        <v>14</v>
      </c>
      <c r="X294" s="28">
        <v>5</v>
      </c>
      <c r="Y294" s="64" t="str">
        <f t="shared" ref="Y294:Y308" si="262">IF(LEFT($A294,1)="x","",IFERROR(VLOOKUP($A294,LedenV,34,0),""))</f>
        <v>C1</v>
      </c>
      <c r="Z294" s="64" t="str">
        <f t="shared" ref="Z294:Z308" si="263">IF(LEFT($A294,1)="x","",IFERROR(VLOOKUP($A294,LedenV,35,0),""))</f>
        <v>C1</v>
      </c>
      <c r="AA294" s="64" t="str">
        <f t="shared" ref="AA294:AA308" si="264">IF(LEFT($A294,1)="x","",IFERROR(VLOOKUP($A294,LedenV,36,0),""))</f>
        <v/>
      </c>
      <c r="AB294" s="28">
        <f t="shared" ref="AB294:AB308" si="265">LEN(Y294&amp;Z294&amp;AA294)</f>
        <v>4</v>
      </c>
      <c r="AH294" s="246">
        <f t="shared" ref="AH294:AH308" si="266">lft(G294,Peildatum)</f>
        <v>13.66</v>
      </c>
    </row>
    <row r="295" spans="1:34">
      <c r="A295" s="28" t="str">
        <f>C291&amp;"x"&amp;B295</f>
        <v>C1x2</v>
      </c>
      <c r="B295" s="47">
        <v>2</v>
      </c>
      <c r="C295" s="64" t="str">
        <f t="shared" si="249"/>
        <v>V</v>
      </c>
      <c r="D295" s="64" t="str">
        <f t="shared" si="250"/>
        <v>NLL81G4</v>
      </c>
      <c r="E295" s="65" t="str">
        <f t="shared" si="251"/>
        <v>Manduapessy, M.</v>
      </c>
      <c r="F295" s="65" t="str">
        <f t="shared" si="252"/>
        <v>Merel</v>
      </c>
      <c r="G295" s="66">
        <f t="shared" si="253"/>
        <v>39324</v>
      </c>
      <c r="H295" s="67">
        <f t="shared" si="254"/>
        <v>13</v>
      </c>
      <c r="I295" s="68"/>
      <c r="J295" s="64" t="str">
        <f t="shared" si="255"/>
        <v>C1</v>
      </c>
      <c r="K295" s="64" t="str">
        <f t="shared" si="256"/>
        <v>C1</v>
      </c>
      <c r="L295" s="64">
        <f t="shared" si="257"/>
        <v>0</v>
      </c>
      <c r="M295" s="52"/>
      <c r="N295" s="52"/>
      <c r="P295" s="157"/>
      <c r="Q295" s="157"/>
      <c r="R295" s="157"/>
      <c r="S295" s="161"/>
      <c r="T295" s="202">
        <f t="shared" si="258"/>
        <v>1</v>
      </c>
      <c r="U295" s="159">
        <f t="shared" si="259"/>
        <v>1</v>
      </c>
      <c r="V295" s="162">
        <f t="shared" si="260"/>
        <v>13</v>
      </c>
      <c r="W295" s="162">
        <f t="shared" si="261"/>
        <v>14</v>
      </c>
      <c r="X295" s="28">
        <v>6</v>
      </c>
      <c r="Y295" s="64" t="str">
        <f t="shared" si="262"/>
        <v>C1</v>
      </c>
      <c r="Z295" s="64" t="str">
        <f t="shared" si="263"/>
        <v>C1</v>
      </c>
      <c r="AA295" s="64" t="str">
        <f t="shared" si="264"/>
        <v/>
      </c>
      <c r="AB295" s="28">
        <f t="shared" si="265"/>
        <v>4</v>
      </c>
      <c r="AH295" s="246">
        <f t="shared" si="266"/>
        <v>13.34</v>
      </c>
    </row>
    <row r="296" spans="1:34">
      <c r="A296" s="28" t="str">
        <f>C291&amp;"x"&amp;B296</f>
        <v>C1x3</v>
      </c>
      <c r="B296" s="47">
        <v>3</v>
      </c>
      <c r="C296" s="64" t="str">
        <f t="shared" si="249"/>
        <v>V</v>
      </c>
      <c r="D296" s="64" t="str">
        <f t="shared" si="250"/>
        <v>NLP78N3</v>
      </c>
      <c r="E296" s="65" t="str">
        <f t="shared" si="251"/>
        <v>Wolleswinkel, I.M.S.</v>
      </c>
      <c r="F296" s="65" t="str">
        <f t="shared" si="252"/>
        <v>Iza</v>
      </c>
      <c r="G296" s="66">
        <f t="shared" si="253"/>
        <v>39328</v>
      </c>
      <c r="H296" s="67">
        <f t="shared" si="254"/>
        <v>13</v>
      </c>
      <c r="I296" s="68"/>
      <c r="J296" s="64" t="str">
        <f t="shared" si="255"/>
        <v>C1</v>
      </c>
      <c r="K296" s="64" t="str">
        <f t="shared" si="256"/>
        <v>C1</v>
      </c>
      <c r="L296" s="64">
        <f t="shared" si="257"/>
        <v>0</v>
      </c>
      <c r="M296" s="52"/>
      <c r="N296" s="52"/>
      <c r="P296" s="157"/>
      <c r="Q296" s="157"/>
      <c r="R296" s="157"/>
      <c r="S296" s="161"/>
      <c r="T296" s="202">
        <f t="shared" si="258"/>
        <v>1</v>
      </c>
      <c r="U296" s="159">
        <f t="shared" si="259"/>
        <v>1</v>
      </c>
      <c r="V296" s="162">
        <f t="shared" si="260"/>
        <v>13</v>
      </c>
      <c r="W296" s="162">
        <f t="shared" si="261"/>
        <v>14</v>
      </c>
      <c r="X296" s="28">
        <v>7</v>
      </c>
      <c r="Y296" s="64" t="str">
        <f t="shared" si="262"/>
        <v>C1</v>
      </c>
      <c r="Z296" s="64" t="str">
        <f t="shared" si="263"/>
        <v>C1</v>
      </c>
      <c r="AA296" s="64" t="str">
        <f t="shared" si="264"/>
        <v/>
      </c>
      <c r="AB296" s="28">
        <f t="shared" si="265"/>
        <v>4</v>
      </c>
      <c r="AH296" s="246">
        <f t="shared" si="266"/>
        <v>13.33</v>
      </c>
    </row>
    <row r="297" spans="1:34">
      <c r="A297" s="28" t="str">
        <f>C291&amp;"x"&amp;B297</f>
        <v>C1x4</v>
      </c>
      <c r="B297" s="47">
        <v>4</v>
      </c>
      <c r="C297" s="64" t="str">
        <f t="shared" si="249"/>
        <v>V</v>
      </c>
      <c r="D297" s="64" t="str">
        <f t="shared" si="250"/>
        <v>NLL19T4</v>
      </c>
      <c r="E297" s="65" t="str">
        <f t="shared" si="251"/>
        <v>Wit, de M.</v>
      </c>
      <c r="F297" s="65" t="str">
        <f t="shared" si="252"/>
        <v>Mila</v>
      </c>
      <c r="G297" s="66">
        <f t="shared" si="253"/>
        <v>39433</v>
      </c>
      <c r="H297" s="67">
        <f t="shared" si="254"/>
        <v>13</v>
      </c>
      <c r="I297" s="68"/>
      <c r="J297" s="64" t="str">
        <f t="shared" si="255"/>
        <v>C1</v>
      </c>
      <c r="K297" s="64" t="str">
        <f t="shared" si="256"/>
        <v>C1</v>
      </c>
      <c r="L297" s="64">
        <f t="shared" si="257"/>
        <v>0</v>
      </c>
      <c r="M297" s="52"/>
      <c r="N297" s="52"/>
      <c r="P297" s="157"/>
      <c r="Q297" s="157"/>
      <c r="R297" s="157"/>
      <c r="S297" s="161"/>
      <c r="T297" s="202">
        <f t="shared" si="258"/>
        <v>1</v>
      </c>
      <c r="U297" s="159">
        <f t="shared" si="259"/>
        <v>1</v>
      </c>
      <c r="V297" s="162">
        <f t="shared" si="260"/>
        <v>13</v>
      </c>
      <c r="W297" s="162">
        <f t="shared" si="261"/>
        <v>14</v>
      </c>
      <c r="X297" s="28">
        <v>8</v>
      </c>
      <c r="Y297" s="64" t="str">
        <f t="shared" si="262"/>
        <v>C1</v>
      </c>
      <c r="Z297" s="64" t="str">
        <f t="shared" si="263"/>
        <v>C1</v>
      </c>
      <c r="AA297" s="64" t="str">
        <f t="shared" si="264"/>
        <v/>
      </c>
      <c r="AB297" s="28">
        <f t="shared" si="265"/>
        <v>4</v>
      </c>
      <c r="AH297" s="246">
        <f t="shared" si="266"/>
        <v>13.04</v>
      </c>
    </row>
    <row r="298" spans="1:34">
      <c r="A298" s="28" t="str">
        <f>C291&amp;"x"&amp;B298</f>
        <v>C1x5</v>
      </c>
      <c r="B298" s="47">
        <v>5</v>
      </c>
      <c r="C298" s="64" t="str">
        <f t="shared" si="249"/>
        <v>V</v>
      </c>
      <c r="D298" s="64" t="str">
        <f t="shared" si="250"/>
        <v>NLN05N7</v>
      </c>
      <c r="E298" s="65" t="str">
        <f t="shared" si="251"/>
        <v>Klooster, van der C.</v>
      </c>
      <c r="F298" s="65" t="str">
        <f t="shared" si="252"/>
        <v>Carmen</v>
      </c>
      <c r="G298" s="66">
        <f t="shared" si="253"/>
        <v>39760</v>
      </c>
      <c r="H298" s="67">
        <f t="shared" si="254"/>
        <v>12</v>
      </c>
      <c r="I298" s="68"/>
      <c r="J298" s="64" t="str">
        <f t="shared" si="255"/>
        <v>D1</v>
      </c>
      <c r="K298" s="64" t="str">
        <f t="shared" si="256"/>
        <v>D1</v>
      </c>
      <c r="L298" s="64">
        <f t="shared" si="257"/>
        <v>0</v>
      </c>
      <c r="M298" s="52"/>
      <c r="N298" s="52"/>
      <c r="P298" s="157"/>
      <c r="Q298" s="157"/>
      <c r="R298" s="157"/>
      <c r="S298" s="161"/>
      <c r="T298" s="202">
        <f t="shared" si="258"/>
        <v>1</v>
      </c>
      <c r="U298" s="159">
        <f t="shared" si="259"/>
        <v>1</v>
      </c>
      <c r="V298" s="162">
        <f t="shared" si="260"/>
        <v>13</v>
      </c>
      <c r="W298" s="162">
        <f t="shared" si="261"/>
        <v>14</v>
      </c>
      <c r="X298" s="28">
        <v>9</v>
      </c>
      <c r="Y298" s="64" t="str">
        <f t="shared" si="262"/>
        <v>D1</v>
      </c>
      <c r="Z298" s="64" t="str">
        <f t="shared" si="263"/>
        <v>D1</v>
      </c>
      <c r="AA298" s="64" t="str">
        <f t="shared" si="264"/>
        <v/>
      </c>
      <c r="AB298" s="28">
        <f t="shared" si="265"/>
        <v>4</v>
      </c>
      <c r="AH298" s="246">
        <f t="shared" si="266"/>
        <v>12.15</v>
      </c>
    </row>
    <row r="299" spans="1:34">
      <c r="A299" s="28" t="str">
        <f>C291&amp;"x"&amp;B299</f>
        <v>C1x6</v>
      </c>
      <c r="B299" s="47">
        <v>6</v>
      </c>
      <c r="C299" s="64" t="str">
        <f t="shared" si="249"/>
        <v>M</v>
      </c>
      <c r="D299" s="64" t="str">
        <f t="shared" si="250"/>
        <v>NLG58W7</v>
      </c>
      <c r="E299" s="65" t="str">
        <f t="shared" si="251"/>
        <v>Vaartmans, J.A.</v>
      </c>
      <c r="F299" s="65" t="str">
        <f t="shared" si="252"/>
        <v>Jordi</v>
      </c>
      <c r="G299" s="66">
        <f t="shared" si="253"/>
        <v>39069</v>
      </c>
      <c r="H299" s="67">
        <f t="shared" si="254"/>
        <v>14</v>
      </c>
      <c r="I299" s="68"/>
      <c r="J299" s="64" t="str">
        <f t="shared" si="255"/>
        <v>C1</v>
      </c>
      <c r="K299" s="64" t="str">
        <f t="shared" si="256"/>
        <v>C1</v>
      </c>
      <c r="L299" s="64">
        <f t="shared" si="257"/>
        <v>0</v>
      </c>
      <c r="M299" s="52"/>
      <c r="N299" s="52"/>
      <c r="P299" s="157"/>
      <c r="Q299" s="157"/>
      <c r="R299" s="157"/>
      <c r="S299" s="161"/>
      <c r="T299" s="202">
        <f t="shared" si="258"/>
        <v>1</v>
      </c>
      <c r="U299" s="159">
        <f t="shared" si="259"/>
        <v>1</v>
      </c>
      <c r="V299" s="162">
        <f t="shared" si="260"/>
        <v>13</v>
      </c>
      <c r="W299" s="162">
        <f t="shared" si="261"/>
        <v>14</v>
      </c>
      <c r="X299" s="28">
        <v>10</v>
      </c>
      <c r="Y299" s="64" t="str">
        <f t="shared" si="262"/>
        <v>C1</v>
      </c>
      <c r="Z299" s="64" t="str">
        <f t="shared" si="263"/>
        <v>C1</v>
      </c>
      <c r="AA299" s="64" t="str">
        <f t="shared" si="264"/>
        <v/>
      </c>
      <c r="AB299" s="28">
        <f t="shared" si="265"/>
        <v>4</v>
      </c>
      <c r="AH299" s="246">
        <f t="shared" si="266"/>
        <v>14.04</v>
      </c>
    </row>
    <row r="300" spans="1:34">
      <c r="A300" s="28" t="str">
        <f>C291&amp;"x"&amp;B300</f>
        <v>C1x7</v>
      </c>
      <c r="B300" s="47">
        <v>7</v>
      </c>
      <c r="C300" s="64" t="str">
        <f t="shared" si="249"/>
        <v>M</v>
      </c>
      <c r="D300" s="64" t="str">
        <f t="shared" si="250"/>
        <v>NLG57P5</v>
      </c>
      <c r="E300" s="65" t="str">
        <f t="shared" si="251"/>
        <v>Bäcker, C.J.</v>
      </c>
      <c r="F300" s="65" t="str">
        <f t="shared" si="252"/>
        <v>Tijn</v>
      </c>
      <c r="G300" s="66">
        <f t="shared" si="253"/>
        <v>39239</v>
      </c>
      <c r="H300" s="67">
        <f t="shared" si="254"/>
        <v>13</v>
      </c>
      <c r="I300" s="68"/>
      <c r="J300" s="64" t="str">
        <f t="shared" si="255"/>
        <v>C1</v>
      </c>
      <c r="K300" s="64" t="str">
        <f t="shared" si="256"/>
        <v>C1</v>
      </c>
      <c r="L300" s="64">
        <f t="shared" si="257"/>
        <v>0</v>
      </c>
      <c r="M300" s="52"/>
      <c r="N300" s="52"/>
      <c r="P300" s="157"/>
      <c r="Q300" s="157"/>
      <c r="R300" s="157"/>
      <c r="S300" s="161"/>
      <c r="T300" s="202">
        <f t="shared" si="258"/>
        <v>1</v>
      </c>
      <c r="U300" s="159">
        <f t="shared" si="259"/>
        <v>1</v>
      </c>
      <c r="V300" s="162">
        <f t="shared" si="260"/>
        <v>13</v>
      </c>
      <c r="W300" s="162">
        <f t="shared" si="261"/>
        <v>14</v>
      </c>
      <c r="X300" s="28">
        <v>11</v>
      </c>
      <c r="Y300" s="64" t="str">
        <f t="shared" si="262"/>
        <v>C1</v>
      </c>
      <c r="Z300" s="64" t="str">
        <f t="shared" si="263"/>
        <v>C1</v>
      </c>
      <c r="AA300" s="64" t="str">
        <f t="shared" si="264"/>
        <v/>
      </c>
      <c r="AB300" s="28">
        <f t="shared" si="265"/>
        <v>4</v>
      </c>
      <c r="AH300" s="246">
        <f t="shared" si="266"/>
        <v>13.57</v>
      </c>
    </row>
    <row r="301" spans="1:34">
      <c r="A301" s="28" t="str">
        <f>C291&amp;"x"&amp;B301</f>
        <v>C1x8</v>
      </c>
      <c r="B301" s="47">
        <v>8</v>
      </c>
      <c r="C301" s="64" t="str">
        <f t="shared" si="249"/>
        <v>M</v>
      </c>
      <c r="D301" s="64" t="str">
        <f t="shared" si="250"/>
        <v>NLL19V8</v>
      </c>
      <c r="E301" s="65" t="str">
        <f t="shared" si="251"/>
        <v>Zwanenburg, J.</v>
      </c>
      <c r="F301" s="65" t="str">
        <f t="shared" si="252"/>
        <v>Jack</v>
      </c>
      <c r="G301" s="66">
        <f t="shared" si="253"/>
        <v>39356</v>
      </c>
      <c r="H301" s="67">
        <f t="shared" si="254"/>
        <v>13</v>
      </c>
      <c r="I301" s="68"/>
      <c r="J301" s="64" t="str">
        <f t="shared" si="255"/>
        <v>C1</v>
      </c>
      <c r="K301" s="64" t="str">
        <f t="shared" si="256"/>
        <v>C1</v>
      </c>
      <c r="L301" s="64">
        <f t="shared" si="257"/>
        <v>0</v>
      </c>
      <c r="M301" s="52"/>
      <c r="N301" s="52"/>
      <c r="P301" s="157"/>
      <c r="Q301" s="157"/>
      <c r="R301" s="157"/>
      <c r="S301" s="161"/>
      <c r="T301" s="202">
        <f t="shared" si="258"/>
        <v>1</v>
      </c>
      <c r="U301" s="159">
        <f t="shared" si="259"/>
        <v>1</v>
      </c>
      <c r="V301" s="162">
        <f t="shared" si="260"/>
        <v>13</v>
      </c>
      <c r="W301" s="162">
        <f t="shared" si="261"/>
        <v>14</v>
      </c>
      <c r="X301" s="28">
        <v>12</v>
      </c>
      <c r="Y301" s="64" t="str">
        <f t="shared" si="262"/>
        <v>C1</v>
      </c>
      <c r="Z301" s="64" t="str">
        <f t="shared" si="263"/>
        <v>C1</v>
      </c>
      <c r="AA301" s="64" t="str">
        <f t="shared" si="264"/>
        <v/>
      </c>
      <c r="AB301" s="28">
        <f t="shared" si="265"/>
        <v>4</v>
      </c>
      <c r="AH301" s="246">
        <f t="shared" si="266"/>
        <v>13.25</v>
      </c>
    </row>
    <row r="302" spans="1:34">
      <c r="A302" s="28" t="str">
        <f>C291&amp;"x"&amp;B302</f>
        <v>C1x9</v>
      </c>
      <c r="B302" s="47">
        <v>9</v>
      </c>
      <c r="C302" s="64" t="str">
        <f t="shared" si="249"/>
        <v>M</v>
      </c>
      <c r="D302" s="64" t="str">
        <f t="shared" si="250"/>
        <v>NLG57L7</v>
      </c>
      <c r="E302" s="65" t="str">
        <f t="shared" si="251"/>
        <v>Valk, J.B.</v>
      </c>
      <c r="F302" s="65" t="str">
        <f t="shared" si="252"/>
        <v>Jarno</v>
      </c>
      <c r="G302" s="66">
        <f t="shared" si="253"/>
        <v>39367</v>
      </c>
      <c r="H302" s="67">
        <f t="shared" si="254"/>
        <v>13</v>
      </c>
      <c r="I302" s="68"/>
      <c r="J302" s="64" t="str">
        <f t="shared" si="255"/>
        <v>C1</v>
      </c>
      <c r="K302" s="64" t="str">
        <f t="shared" si="256"/>
        <v>C1</v>
      </c>
      <c r="L302" s="64">
        <f t="shared" si="257"/>
        <v>0</v>
      </c>
      <c r="M302" s="52"/>
      <c r="N302" s="52"/>
      <c r="P302" s="157"/>
      <c r="Q302" s="157"/>
      <c r="R302" s="157"/>
      <c r="S302" s="161"/>
      <c r="T302" s="202">
        <f t="shared" si="258"/>
        <v>1</v>
      </c>
      <c r="U302" s="159">
        <f t="shared" si="259"/>
        <v>1</v>
      </c>
      <c r="V302" s="162">
        <f t="shared" si="260"/>
        <v>13</v>
      </c>
      <c r="W302" s="162">
        <f t="shared" si="261"/>
        <v>14</v>
      </c>
      <c r="X302" s="28">
        <v>13</v>
      </c>
      <c r="Y302" s="64" t="str">
        <f t="shared" si="262"/>
        <v>C1</v>
      </c>
      <c r="Z302" s="64" t="str">
        <f t="shared" si="263"/>
        <v>C1</v>
      </c>
      <c r="AA302" s="64" t="str">
        <f t="shared" si="264"/>
        <v/>
      </c>
      <c r="AB302" s="28">
        <f t="shared" si="265"/>
        <v>4</v>
      </c>
      <c r="AH302" s="246">
        <f t="shared" si="266"/>
        <v>13.22</v>
      </c>
    </row>
    <row r="303" spans="1:34">
      <c r="A303" s="28" t="str">
        <f>C291&amp;"x"&amp;B303</f>
        <v>C1x10</v>
      </c>
      <c r="B303" s="47">
        <v>10</v>
      </c>
      <c r="C303" s="64" t="str">
        <f t="shared" si="249"/>
        <v>M</v>
      </c>
      <c r="D303" s="64" t="str">
        <f t="shared" si="250"/>
        <v>NLP78Q4</v>
      </c>
      <c r="E303" s="65" t="str">
        <f t="shared" si="251"/>
        <v>Sas, M.</v>
      </c>
      <c r="F303" s="65" t="str">
        <f t="shared" si="252"/>
        <v>Maarten</v>
      </c>
      <c r="G303" s="66">
        <f t="shared" si="253"/>
        <v>39686</v>
      </c>
      <c r="H303" s="67">
        <f t="shared" si="254"/>
        <v>12</v>
      </c>
      <c r="I303" s="68"/>
      <c r="J303" s="64" t="str">
        <f t="shared" si="255"/>
        <v>C1</v>
      </c>
      <c r="K303" s="64" t="str">
        <f t="shared" si="256"/>
        <v>C1</v>
      </c>
      <c r="L303" s="64">
        <f t="shared" si="257"/>
        <v>0</v>
      </c>
      <c r="M303" s="52"/>
      <c r="N303" s="52"/>
      <c r="P303" s="157"/>
      <c r="Q303" s="157"/>
      <c r="R303" s="157"/>
      <c r="S303" s="161"/>
      <c r="T303" s="202">
        <f t="shared" si="258"/>
        <v>1</v>
      </c>
      <c r="U303" s="159">
        <f t="shared" si="259"/>
        <v>1</v>
      </c>
      <c r="V303" s="162">
        <f t="shared" si="260"/>
        <v>13</v>
      </c>
      <c r="W303" s="162">
        <f t="shared" si="261"/>
        <v>14</v>
      </c>
      <c r="X303" s="28">
        <v>14</v>
      </c>
      <c r="Y303" s="64" t="str">
        <f t="shared" si="262"/>
        <v>C1</v>
      </c>
      <c r="Z303" s="64" t="str">
        <f t="shared" si="263"/>
        <v>C1</v>
      </c>
      <c r="AA303" s="64" t="str">
        <f t="shared" si="264"/>
        <v/>
      </c>
      <c r="AB303" s="28">
        <f t="shared" si="265"/>
        <v>4</v>
      </c>
      <c r="AH303" s="246">
        <f t="shared" si="266"/>
        <v>12.35</v>
      </c>
    </row>
    <row r="304" spans="1:34">
      <c r="A304" s="28" t="str">
        <f>C291&amp;"x"&amp;B304</f>
        <v>C1x11</v>
      </c>
      <c r="B304" s="47">
        <v>11</v>
      </c>
      <c r="C304" s="64" t="str">
        <f t="shared" si="249"/>
        <v/>
      </c>
      <c r="D304" s="64" t="str">
        <f t="shared" si="250"/>
        <v/>
      </c>
      <c r="E304" s="65" t="str">
        <f t="shared" si="251"/>
        <v/>
      </c>
      <c r="F304" s="65" t="str">
        <f t="shared" si="252"/>
        <v/>
      </c>
      <c r="G304" s="66" t="str">
        <f t="shared" si="253"/>
        <v/>
      </c>
      <c r="H304" s="67" t="str">
        <f t="shared" si="254"/>
        <v/>
      </c>
      <c r="I304" s="68"/>
      <c r="J304" s="64" t="str">
        <f t="shared" si="255"/>
        <v/>
      </c>
      <c r="K304" s="64" t="str">
        <f t="shared" si="256"/>
        <v/>
      </c>
      <c r="L304" s="64" t="str">
        <f t="shared" si="257"/>
        <v/>
      </c>
      <c r="M304" s="52"/>
      <c r="N304" s="52"/>
      <c r="P304" s="157"/>
      <c r="Q304" s="157"/>
      <c r="R304" s="157"/>
      <c r="T304" s="202">
        <f t="shared" si="258"/>
        <v>0</v>
      </c>
      <c r="U304" s="159">
        <f t="shared" si="259"/>
        <v>0</v>
      </c>
      <c r="V304" s="162">
        <f t="shared" si="260"/>
        <v>13</v>
      </c>
      <c r="W304" s="162">
        <f t="shared" si="261"/>
        <v>14</v>
      </c>
      <c r="X304" s="28">
        <v>15</v>
      </c>
      <c r="Y304" s="64" t="str">
        <f t="shared" si="262"/>
        <v/>
      </c>
      <c r="Z304" s="64" t="str">
        <f t="shared" si="263"/>
        <v/>
      </c>
      <c r="AA304" s="64" t="str">
        <f t="shared" si="264"/>
        <v/>
      </c>
      <c r="AB304" s="28">
        <f t="shared" si="265"/>
        <v>0</v>
      </c>
      <c r="AH304" s="246" t="str">
        <f t="shared" si="266"/>
        <v/>
      </c>
    </row>
    <row r="305" spans="1:34">
      <c r="A305" s="28" t="str">
        <f>C291&amp;"x"&amp;B305</f>
        <v>C1x12</v>
      </c>
      <c r="B305" s="47">
        <v>12</v>
      </c>
      <c r="C305" s="64" t="str">
        <f t="shared" si="249"/>
        <v/>
      </c>
      <c r="D305" s="64" t="str">
        <f t="shared" si="250"/>
        <v/>
      </c>
      <c r="E305" s="65" t="str">
        <f t="shared" si="251"/>
        <v/>
      </c>
      <c r="F305" s="65" t="str">
        <f t="shared" si="252"/>
        <v/>
      </c>
      <c r="G305" s="66" t="str">
        <f t="shared" si="253"/>
        <v/>
      </c>
      <c r="H305" s="67" t="str">
        <f t="shared" si="254"/>
        <v/>
      </c>
      <c r="I305" s="68"/>
      <c r="J305" s="64" t="str">
        <f t="shared" si="255"/>
        <v/>
      </c>
      <c r="K305" s="64" t="str">
        <f t="shared" si="256"/>
        <v/>
      </c>
      <c r="L305" s="64" t="str">
        <f t="shared" si="257"/>
        <v/>
      </c>
      <c r="M305" s="52"/>
      <c r="N305" s="52"/>
      <c r="P305" s="157"/>
      <c r="Q305" s="157"/>
      <c r="R305" s="157"/>
      <c r="T305" s="202">
        <f t="shared" si="258"/>
        <v>0</v>
      </c>
      <c r="U305" s="159">
        <f t="shared" si="259"/>
        <v>0</v>
      </c>
      <c r="V305" s="162">
        <f t="shared" si="260"/>
        <v>13</v>
      </c>
      <c r="W305" s="162">
        <f t="shared" si="261"/>
        <v>14</v>
      </c>
      <c r="X305" s="28">
        <v>16</v>
      </c>
      <c r="Y305" s="64" t="str">
        <f t="shared" si="262"/>
        <v/>
      </c>
      <c r="Z305" s="64" t="str">
        <f t="shared" si="263"/>
        <v/>
      </c>
      <c r="AA305" s="64" t="str">
        <f t="shared" si="264"/>
        <v/>
      </c>
      <c r="AB305" s="28">
        <f t="shared" si="265"/>
        <v>0</v>
      </c>
      <c r="AH305" s="246" t="str">
        <f t="shared" si="266"/>
        <v/>
      </c>
    </row>
    <row r="306" spans="1:34">
      <c r="A306" s="28" t="str">
        <f>C291&amp;"x"&amp;B306</f>
        <v>C1x13</v>
      </c>
      <c r="B306" s="47">
        <v>13</v>
      </c>
      <c r="C306" s="64" t="str">
        <f t="shared" si="249"/>
        <v/>
      </c>
      <c r="D306" s="64" t="str">
        <f t="shared" si="250"/>
        <v/>
      </c>
      <c r="E306" s="65" t="str">
        <f t="shared" si="251"/>
        <v/>
      </c>
      <c r="F306" s="65" t="str">
        <f t="shared" si="252"/>
        <v/>
      </c>
      <c r="G306" s="66" t="str">
        <f t="shared" si="253"/>
        <v/>
      </c>
      <c r="H306" s="67" t="str">
        <f t="shared" si="254"/>
        <v/>
      </c>
      <c r="I306" s="68"/>
      <c r="J306" s="64" t="str">
        <f t="shared" si="255"/>
        <v/>
      </c>
      <c r="K306" s="64" t="str">
        <f t="shared" si="256"/>
        <v/>
      </c>
      <c r="L306" s="64" t="str">
        <f t="shared" si="257"/>
        <v/>
      </c>
      <c r="M306" s="52"/>
      <c r="N306" s="52"/>
      <c r="P306" s="157"/>
      <c r="Q306" s="157"/>
      <c r="R306" s="157"/>
      <c r="T306" s="202">
        <f t="shared" si="258"/>
        <v>0</v>
      </c>
      <c r="U306" s="159">
        <f t="shared" si="259"/>
        <v>0</v>
      </c>
      <c r="V306" s="162">
        <f t="shared" si="260"/>
        <v>13</v>
      </c>
      <c r="W306" s="162">
        <f t="shared" si="261"/>
        <v>14</v>
      </c>
      <c r="X306" s="28">
        <v>17</v>
      </c>
      <c r="Y306" s="64" t="str">
        <f t="shared" si="262"/>
        <v/>
      </c>
      <c r="Z306" s="64" t="str">
        <f t="shared" si="263"/>
        <v/>
      </c>
      <c r="AA306" s="64" t="str">
        <f t="shared" si="264"/>
        <v/>
      </c>
      <c r="AB306" s="28">
        <f t="shared" si="265"/>
        <v>0</v>
      </c>
      <c r="AH306" s="246" t="str">
        <f t="shared" si="266"/>
        <v/>
      </c>
    </row>
    <row r="307" spans="1:34">
      <c r="A307" s="28" t="str">
        <f>C291&amp;"x"&amp;B307</f>
        <v>C1x14</v>
      </c>
      <c r="B307" s="47">
        <v>14</v>
      </c>
      <c r="C307" s="64" t="str">
        <f t="shared" si="249"/>
        <v/>
      </c>
      <c r="D307" s="64" t="str">
        <f t="shared" si="250"/>
        <v/>
      </c>
      <c r="E307" s="65" t="str">
        <f t="shared" si="251"/>
        <v/>
      </c>
      <c r="F307" s="65" t="str">
        <f t="shared" si="252"/>
        <v/>
      </c>
      <c r="G307" s="66" t="str">
        <f t="shared" si="253"/>
        <v/>
      </c>
      <c r="H307" s="67" t="str">
        <f t="shared" si="254"/>
        <v/>
      </c>
      <c r="I307" s="68"/>
      <c r="J307" s="64" t="str">
        <f t="shared" si="255"/>
        <v/>
      </c>
      <c r="K307" s="64" t="str">
        <f t="shared" si="256"/>
        <v/>
      </c>
      <c r="L307" s="64" t="str">
        <f t="shared" si="257"/>
        <v/>
      </c>
      <c r="M307" s="52"/>
      <c r="N307" s="52"/>
      <c r="P307" s="157"/>
      <c r="Q307" s="157"/>
      <c r="R307" s="157"/>
      <c r="T307" s="202">
        <f t="shared" si="258"/>
        <v>0</v>
      </c>
      <c r="U307" s="159">
        <f t="shared" si="259"/>
        <v>0</v>
      </c>
      <c r="V307" s="162">
        <f t="shared" si="260"/>
        <v>13</v>
      </c>
      <c r="W307" s="162">
        <f t="shared" si="261"/>
        <v>14</v>
      </c>
      <c r="X307" s="28">
        <v>18</v>
      </c>
      <c r="Y307" s="64" t="str">
        <f t="shared" si="262"/>
        <v/>
      </c>
      <c r="Z307" s="64" t="str">
        <f t="shared" si="263"/>
        <v/>
      </c>
      <c r="AA307" s="64" t="str">
        <f t="shared" si="264"/>
        <v/>
      </c>
      <c r="AB307" s="28">
        <f t="shared" si="265"/>
        <v>0</v>
      </c>
      <c r="AH307" s="246" t="str">
        <f t="shared" si="266"/>
        <v/>
      </c>
    </row>
    <row r="308" spans="1:34">
      <c r="A308" s="28" t="str">
        <f>C291&amp;"x"&amp;B308</f>
        <v>C1x15</v>
      </c>
      <c r="B308" s="47">
        <v>15</v>
      </c>
      <c r="C308" s="64" t="str">
        <f t="shared" si="249"/>
        <v/>
      </c>
      <c r="D308" s="64" t="str">
        <f t="shared" si="250"/>
        <v/>
      </c>
      <c r="E308" s="65" t="str">
        <f t="shared" si="251"/>
        <v/>
      </c>
      <c r="F308" s="65" t="str">
        <f t="shared" si="252"/>
        <v/>
      </c>
      <c r="G308" s="66" t="str">
        <f t="shared" si="253"/>
        <v/>
      </c>
      <c r="H308" s="67" t="str">
        <f t="shared" si="254"/>
        <v/>
      </c>
      <c r="I308" s="68"/>
      <c r="J308" s="64" t="str">
        <f t="shared" si="255"/>
        <v/>
      </c>
      <c r="K308" s="64" t="str">
        <f t="shared" si="256"/>
        <v/>
      </c>
      <c r="L308" s="64" t="str">
        <f t="shared" si="257"/>
        <v/>
      </c>
      <c r="M308" s="52"/>
      <c r="N308" s="52"/>
      <c r="P308" s="157"/>
      <c r="Q308" s="157"/>
      <c r="R308" s="157"/>
      <c r="T308" s="202">
        <f t="shared" si="258"/>
        <v>0</v>
      </c>
      <c r="U308" s="159">
        <f t="shared" si="259"/>
        <v>0</v>
      </c>
      <c r="V308" s="162">
        <f t="shared" si="260"/>
        <v>13</v>
      </c>
      <c r="W308" s="162">
        <f t="shared" si="261"/>
        <v>14</v>
      </c>
      <c r="X308" s="28">
        <v>19</v>
      </c>
      <c r="Y308" s="64" t="str">
        <f t="shared" si="262"/>
        <v/>
      </c>
      <c r="Z308" s="64" t="str">
        <f t="shared" si="263"/>
        <v/>
      </c>
      <c r="AA308" s="64" t="str">
        <f t="shared" si="264"/>
        <v/>
      </c>
      <c r="AB308" s="28">
        <f t="shared" si="265"/>
        <v>0</v>
      </c>
      <c r="AH308" s="246" t="str">
        <f t="shared" si="266"/>
        <v/>
      </c>
    </row>
    <row r="309" spans="1:34" ht="12.95" thickBot="1">
      <c r="B309" s="69"/>
      <c r="C309" s="70"/>
      <c r="D309" s="69"/>
      <c r="E309" s="69"/>
      <c r="F309" s="69"/>
      <c r="G309" s="71"/>
      <c r="H309" s="71"/>
      <c r="I309" s="71"/>
      <c r="J309" s="70"/>
      <c r="K309" s="70"/>
      <c r="L309" s="70"/>
      <c r="M309" s="52"/>
      <c r="N309" s="52"/>
      <c r="X309" s="28">
        <v>20</v>
      </c>
    </row>
    <row r="310" spans="1:34" ht="12.95" thickTop="1">
      <c r="B310" s="47"/>
      <c r="C310" s="323" t="s">
        <v>1140</v>
      </c>
      <c r="D310" s="323"/>
      <c r="E310" s="76" t="s">
        <v>1141</v>
      </c>
      <c r="F310" s="76" t="s">
        <v>1142</v>
      </c>
      <c r="G310" s="48" t="s">
        <v>1143</v>
      </c>
      <c r="H310" s="49"/>
      <c r="I310" s="50"/>
      <c r="J310" s="51" t="s">
        <v>1144</v>
      </c>
      <c r="K310" s="51" t="s">
        <v>1145</v>
      </c>
      <c r="L310" s="51" t="s">
        <v>1146</v>
      </c>
      <c r="M310" s="52"/>
      <c r="N310" s="52"/>
      <c r="P310" s="53">
        <f>COUNT(P314:P328)</f>
        <v>0</v>
      </c>
      <c r="Q310" s="53">
        <f>COUNT(Q314:Q328)</f>
        <v>0</v>
      </c>
      <c r="R310" s="53">
        <f>COUNT(R314:R328)</f>
        <v>0</v>
      </c>
      <c r="T310" s="124">
        <f>T311-SUM(U314:U328)</f>
        <v>0</v>
      </c>
      <c r="X310" s="28">
        <v>1</v>
      </c>
    </row>
    <row r="311" spans="1:34" ht="12.95">
      <c r="A311" s="33">
        <v>19</v>
      </c>
      <c r="B311" s="54"/>
      <c r="C311" s="322" t="str">
        <f>Leden!AQ21</f>
        <v>C2</v>
      </c>
      <c r="D311" s="322"/>
      <c r="E311" s="286" t="str">
        <f>IF($C311="","",LEFT(IFERROR(VLOOKUP($C311,TeamsV,2,0),"")&amp;"??",2))</f>
        <v>BK</v>
      </c>
      <c r="F311" s="286" t="str">
        <f>IF($C311="","",IFERROR(VLOOKUP($C311,TeamsV,3,0),"??"))</f>
        <v>Za</v>
      </c>
      <c r="G311" s="286" t="str">
        <f>IF($C311="","",LEFT(IFERROR(VLOOKUP($C311,TeamsV,4,0),"")&amp;"?",1))</f>
        <v>8</v>
      </c>
      <c r="H311" s="55"/>
      <c r="I311" s="56"/>
      <c r="J311" s="286">
        <f>COUNTIF(C314:C328,"V")</f>
        <v>5</v>
      </c>
      <c r="K311" s="286">
        <f>COUNTIF(C314:C328,"M")</f>
        <v>5</v>
      </c>
      <c r="L311" s="57">
        <f>IFERROR(AVERAGE(H314:H328),"")</f>
        <v>12.5</v>
      </c>
      <c r="M311" s="58"/>
      <c r="N311" s="58"/>
      <c r="O311" s="33" t="s">
        <v>2</v>
      </c>
      <c r="P311" s="253"/>
      <c r="Q311" s="253"/>
      <c r="R311" s="253"/>
      <c r="S311" s="254"/>
      <c r="T311" s="124">
        <f>SUM(T314:T328)</f>
        <v>10</v>
      </c>
      <c r="U311" s="158" t="str">
        <f>MID($C311,1,1)</f>
        <v>C</v>
      </c>
      <c r="V311" s="158" t="str">
        <f>MID($C311,1,1)</f>
        <v>C</v>
      </c>
      <c r="W311" s="158" t="str">
        <f>MID($C311,1,1)</f>
        <v>C</v>
      </c>
      <c r="X311" s="28">
        <v>2</v>
      </c>
      <c r="Y311" s="33"/>
      <c r="Z311" s="33"/>
      <c r="AA311" s="33"/>
      <c r="AB311" s="33"/>
      <c r="AD311" s="19" t="str">
        <f>IF($C311="","",IFERROR(VLOOKUP($C311,TeamsV,6,0),""))</f>
        <v>A</v>
      </c>
      <c r="AE311" s="19" t="str">
        <f>TRIM(IF($AD311="","",IFERROR(VLOOKUP($AD311,Teams!$B$4:$G$8,2,0),"")))</f>
        <v>3312 AD</v>
      </c>
      <c r="AF311" s="19" t="str">
        <f>TRIM(IF($AD311="","",IFERROR(VLOOKUP($AD311,Teams!$B$4:$G$8,4,0),"")))</f>
        <v>Dordrecht</v>
      </c>
      <c r="AH311" s="247">
        <f>IFERROR(AVERAGE(AH314:AH328),"")</f>
        <v>13.02</v>
      </c>
    </row>
    <row r="312" spans="1:34">
      <c r="B312" s="47"/>
      <c r="C312" s="76"/>
      <c r="D312" s="47"/>
      <c r="E312" s="47"/>
      <c r="F312" s="47"/>
      <c r="G312" s="50"/>
      <c r="H312" s="50"/>
      <c r="I312" s="50"/>
      <c r="J312" s="76"/>
      <c r="K312" s="76"/>
      <c r="L312" s="76"/>
      <c r="M312" s="52"/>
      <c r="N312" s="52"/>
      <c r="U312" s="159"/>
      <c r="V312" s="159"/>
      <c r="W312" s="159"/>
      <c r="X312" s="28">
        <v>3</v>
      </c>
    </row>
    <row r="313" spans="1:34">
      <c r="A313" s="59"/>
      <c r="B313" s="60"/>
      <c r="C313" s="61" t="s">
        <v>1147</v>
      </c>
      <c r="D313" s="61" t="s">
        <v>1148</v>
      </c>
      <c r="E313" s="62" t="s">
        <v>1149</v>
      </c>
      <c r="F313" s="62" t="s">
        <v>1150</v>
      </c>
      <c r="G313" s="61" t="s">
        <v>1151</v>
      </c>
      <c r="H313" s="61" t="s">
        <v>1152</v>
      </c>
      <c r="I313" s="61" t="s">
        <v>54</v>
      </c>
      <c r="J313" s="61" t="s">
        <v>1153</v>
      </c>
      <c r="K313" s="61" t="s">
        <v>1154</v>
      </c>
      <c r="L313" s="61" t="s">
        <v>1155</v>
      </c>
      <c r="M313" s="63"/>
      <c r="N313" s="63"/>
      <c r="O313" s="59"/>
      <c r="P313" s="160" t="s">
        <v>76</v>
      </c>
      <c r="Q313" s="160" t="s">
        <v>77</v>
      </c>
      <c r="R313" s="160" t="s">
        <v>78</v>
      </c>
      <c r="U313" s="158">
        <f>IF(W311="","",VLOOKUP(W311,Leeftijdscat,2,FALSE))</f>
        <v>11</v>
      </c>
      <c r="V313" s="158">
        <f>IF(W311="","",VLOOKUP(W311,Leeftijdscat,3,FALSE))</f>
        <v>13</v>
      </c>
      <c r="W313" s="158">
        <f>IF(W311="","",VLOOKUP(W311,Leeftijdscat,4,FALSE))</f>
        <v>14</v>
      </c>
      <c r="X313" s="28">
        <v>4</v>
      </c>
      <c r="Y313" s="59">
        <f>LEN(Y314&amp;Y315&amp;Y316&amp;Y317&amp;Y318&amp;Y319&amp;Y320&amp;Y321&amp;Y322&amp;Y323&amp;Y324&amp;Y325&amp;Y326&amp;Y327&amp;Y328)</f>
        <v>20</v>
      </c>
      <c r="Z313" s="59">
        <f>LEN(Z314&amp;Z315&amp;Z316&amp;Z317&amp;Z318&amp;Z319&amp;Z320&amp;Z321&amp;Z322&amp;Z323&amp;Z324&amp;Z325&amp;Z326&amp;Z327&amp;Z328)</f>
        <v>20</v>
      </c>
      <c r="AA313" s="59">
        <f>LEN(AA314&amp;AA315&amp;AA316&amp;AA317&amp;AA318&amp;AA319&amp;AA320&amp;AA321&amp;AA322&amp;AA323&amp;AA324&amp;AA325&amp;AA326&amp;AA327&amp;AA328)</f>
        <v>0</v>
      </c>
      <c r="AB313" s="59">
        <f>SUM(Y313:AA313)</f>
        <v>40</v>
      </c>
    </row>
    <row r="314" spans="1:34">
      <c r="A314" s="28" t="str">
        <f>C311&amp;"x"&amp;B314</f>
        <v>C2x1</v>
      </c>
      <c r="B314" s="47">
        <v>1</v>
      </c>
      <c r="C314" s="64" t="str">
        <f t="shared" ref="C314:C328" si="267">IF(LEFT($A314,1)="x","",IFERROR(VLOOKUP($A314,LedenV,6,0),""))</f>
        <v>V</v>
      </c>
      <c r="D314" s="64" t="str">
        <f t="shared" ref="D314:D328" si="268">IF(LEFT($A314,1)="x","",IFERROR(VLOOKUP($A314,LedenV,7,0),""))</f>
        <v>NLP77W3</v>
      </c>
      <c r="E314" s="65" t="str">
        <f t="shared" ref="E314:E328" si="269">IF(LEFT($A314,1)="x","",IFERROR(VLOOKUP($A314,LedenV,8,0),""))</f>
        <v>Mert, R.</v>
      </c>
      <c r="F314" s="65" t="str">
        <f t="shared" ref="F314:F328" si="270">IF(LEFT($A314,1)="x","",IFERROR(VLOOKUP($A314,LedenV,9,0),""))</f>
        <v>Rezzan</v>
      </c>
      <c r="G314" s="66">
        <f t="shared" ref="G314:G328" si="271">IF(LEFT($A314,1)="x","",IFERROR(VLOOKUP($A314,LedenV,10,0),""))</f>
        <v>38848</v>
      </c>
      <c r="H314" s="67">
        <f t="shared" ref="H314:H328" si="272">IF(AND(ISNUMBER(G314),G314&lt;&gt;0),DATEDIF(G314,Peildatum,"Y"),"")</f>
        <v>14</v>
      </c>
      <c r="I314" s="68"/>
      <c r="J314" s="64" t="str">
        <f t="shared" ref="J314:J328" si="273">IF(LEFT($A314,1)="x","",IFERROR(VLOOKUP($A314,LedenV,16,0),""))</f>
        <v>C2</v>
      </c>
      <c r="K314" s="64" t="str">
        <f t="shared" ref="K314:K328" si="274">IF(LEFT($A314,1)="x","",IFERROR(VLOOKUP($A314,LedenV,17,0),""))</f>
        <v>C2</v>
      </c>
      <c r="L314" s="64">
        <f t="shared" ref="L314:L328" si="275">IF(LEFT($A314,1)="x","",IFERROR(VLOOKUP($A314,LedenV,18,0),""))</f>
        <v>0</v>
      </c>
      <c r="M314" s="52"/>
      <c r="N314" s="52"/>
      <c r="P314" s="157"/>
      <c r="Q314" s="157"/>
      <c r="R314" s="157"/>
      <c r="S314" s="161"/>
      <c r="T314" s="202">
        <f t="shared" ref="T314:T328" si="276">IF(LEN(C314&amp;D314&amp;E314&amp;F314)&gt;0,1,0)</f>
        <v>1</v>
      </c>
      <c r="U314" s="159">
        <f t="shared" ref="U314:U328" si="277">MIN(LEN(Y314&amp;Z314&amp;AA314),1)</f>
        <v>1</v>
      </c>
      <c r="V314" s="162">
        <f t="shared" ref="V314:V328" si="278">V313</f>
        <v>13</v>
      </c>
      <c r="W314" s="162">
        <f t="shared" ref="W314:W328" si="279">W313</f>
        <v>14</v>
      </c>
      <c r="X314" s="28">
        <v>5</v>
      </c>
      <c r="Y314" s="64" t="str">
        <f t="shared" ref="Y314:Y328" si="280">IF(LEFT($A314,1)="x","",IFERROR(VLOOKUP($A314,LedenV,34,0),""))</f>
        <v>C2</v>
      </c>
      <c r="Z314" s="64" t="str">
        <f t="shared" ref="Z314:Z328" si="281">IF(LEFT($A314,1)="x","",IFERROR(VLOOKUP($A314,LedenV,35,0),""))</f>
        <v>C2</v>
      </c>
      <c r="AA314" s="64" t="str">
        <f t="shared" ref="AA314:AA328" si="282">IF(LEFT($A314,1)="x","",IFERROR(VLOOKUP($A314,LedenV,36,0),""))</f>
        <v/>
      </c>
      <c r="AB314" s="28">
        <f t="shared" ref="AB314:AB328" si="283">LEN(Y314&amp;Z314&amp;AA314)</f>
        <v>4</v>
      </c>
      <c r="AH314" s="246">
        <f t="shared" ref="AH314:AH328" si="284">lft(G314,Peildatum)</f>
        <v>14.64</v>
      </c>
    </row>
    <row r="315" spans="1:34">
      <c r="A315" s="28" t="str">
        <f>C311&amp;"x"&amp;B315</f>
        <v>C2x2</v>
      </c>
      <c r="B315" s="47">
        <v>2</v>
      </c>
      <c r="C315" s="64" t="str">
        <f t="shared" si="267"/>
        <v>V</v>
      </c>
      <c r="D315" s="64" t="str">
        <f t="shared" si="268"/>
        <v>NLS45N2</v>
      </c>
      <c r="E315" s="65" t="str">
        <f t="shared" si="269"/>
        <v>Kilsdonk, S.A</v>
      </c>
      <c r="F315" s="65" t="str">
        <f t="shared" si="270"/>
        <v>Sophie</v>
      </c>
      <c r="G315" s="66">
        <f t="shared" si="271"/>
        <v>39538</v>
      </c>
      <c r="H315" s="67">
        <f t="shared" si="272"/>
        <v>12</v>
      </c>
      <c r="I315" s="68"/>
      <c r="J315" s="64" t="str">
        <f t="shared" si="273"/>
        <v>D1</v>
      </c>
      <c r="K315" s="64" t="str">
        <f t="shared" si="274"/>
        <v>D1</v>
      </c>
      <c r="L315" s="64">
        <f t="shared" si="275"/>
        <v>0</v>
      </c>
      <c r="M315" s="52"/>
      <c r="N315" s="52"/>
      <c r="P315" s="157"/>
      <c r="Q315" s="157"/>
      <c r="R315" s="157"/>
      <c r="S315" s="161"/>
      <c r="T315" s="202">
        <f t="shared" si="276"/>
        <v>1</v>
      </c>
      <c r="U315" s="159">
        <f t="shared" si="277"/>
        <v>1</v>
      </c>
      <c r="V315" s="162">
        <f t="shared" si="278"/>
        <v>13</v>
      </c>
      <c r="W315" s="162">
        <f t="shared" si="279"/>
        <v>14</v>
      </c>
      <c r="X315" s="28">
        <v>6</v>
      </c>
      <c r="Y315" s="64" t="str">
        <f t="shared" si="280"/>
        <v>D1</v>
      </c>
      <c r="Z315" s="64" t="str">
        <f t="shared" si="281"/>
        <v>D1</v>
      </c>
      <c r="AA315" s="64" t="str">
        <f t="shared" si="282"/>
        <v/>
      </c>
      <c r="AB315" s="28">
        <f t="shared" si="283"/>
        <v>4</v>
      </c>
      <c r="AH315" s="246">
        <f t="shared" si="284"/>
        <v>12.75</v>
      </c>
    </row>
    <row r="316" spans="1:34">
      <c r="A316" s="28" t="str">
        <f>C311&amp;"x"&amp;B316</f>
        <v>C2x3</v>
      </c>
      <c r="B316" s="47">
        <v>3</v>
      </c>
      <c r="C316" s="64" t="str">
        <f t="shared" si="267"/>
        <v>V</v>
      </c>
      <c r="D316" s="64" t="str">
        <f t="shared" si="268"/>
        <v>NLP78C6</v>
      </c>
      <c r="E316" s="65" t="str">
        <f t="shared" si="269"/>
        <v>Verboom, S.</v>
      </c>
      <c r="F316" s="65" t="str">
        <f t="shared" si="270"/>
        <v>Stella</v>
      </c>
      <c r="G316" s="66">
        <f t="shared" si="271"/>
        <v>39562</v>
      </c>
      <c r="H316" s="67">
        <f t="shared" si="272"/>
        <v>12</v>
      </c>
      <c r="I316" s="68"/>
      <c r="J316" s="64" t="str">
        <f t="shared" si="273"/>
        <v>D1</v>
      </c>
      <c r="K316" s="64" t="str">
        <f t="shared" si="274"/>
        <v>D1</v>
      </c>
      <c r="L316" s="64">
        <f t="shared" si="275"/>
        <v>0</v>
      </c>
      <c r="M316" s="52"/>
      <c r="N316" s="52"/>
      <c r="P316" s="157"/>
      <c r="Q316" s="157"/>
      <c r="R316" s="157"/>
      <c r="S316" s="161"/>
      <c r="T316" s="202">
        <f t="shared" si="276"/>
        <v>1</v>
      </c>
      <c r="U316" s="159">
        <f t="shared" si="277"/>
        <v>1</v>
      </c>
      <c r="V316" s="162">
        <f t="shared" si="278"/>
        <v>13</v>
      </c>
      <c r="W316" s="162">
        <f t="shared" si="279"/>
        <v>14</v>
      </c>
      <c r="X316" s="28">
        <v>7</v>
      </c>
      <c r="Y316" s="64" t="str">
        <f t="shared" si="280"/>
        <v>D1</v>
      </c>
      <c r="Z316" s="64" t="str">
        <f t="shared" si="281"/>
        <v>D1</v>
      </c>
      <c r="AA316" s="64" t="str">
        <f t="shared" si="282"/>
        <v/>
      </c>
      <c r="AB316" s="28">
        <f t="shared" si="283"/>
        <v>4</v>
      </c>
      <c r="AH316" s="246">
        <f t="shared" si="284"/>
        <v>12.69</v>
      </c>
    </row>
    <row r="317" spans="1:34">
      <c r="A317" s="28" t="str">
        <f>C311&amp;"x"&amp;B317</f>
        <v>C2x4</v>
      </c>
      <c r="B317" s="47">
        <v>4</v>
      </c>
      <c r="C317" s="64" t="str">
        <f t="shared" si="267"/>
        <v>V</v>
      </c>
      <c r="D317" s="64" t="str">
        <f t="shared" si="268"/>
        <v>NLC07S7</v>
      </c>
      <c r="E317" s="65" t="str">
        <f t="shared" si="269"/>
        <v>Everaarts, A.E.</v>
      </c>
      <c r="F317" s="65" t="str">
        <f t="shared" si="270"/>
        <v>Anna</v>
      </c>
      <c r="G317" s="66">
        <f t="shared" si="271"/>
        <v>39589</v>
      </c>
      <c r="H317" s="67">
        <f t="shared" si="272"/>
        <v>12</v>
      </c>
      <c r="I317" s="68"/>
      <c r="J317" s="64" t="str">
        <f t="shared" si="273"/>
        <v>D1</v>
      </c>
      <c r="K317" s="64" t="str">
        <f t="shared" si="274"/>
        <v>D1</v>
      </c>
      <c r="L317" s="64">
        <f t="shared" si="275"/>
        <v>0</v>
      </c>
      <c r="M317" s="52"/>
      <c r="N317" s="52"/>
      <c r="P317" s="157"/>
      <c r="Q317" s="157"/>
      <c r="R317" s="157"/>
      <c r="S317" s="161"/>
      <c r="T317" s="202">
        <f t="shared" si="276"/>
        <v>1</v>
      </c>
      <c r="U317" s="159">
        <f t="shared" si="277"/>
        <v>1</v>
      </c>
      <c r="V317" s="162">
        <f t="shared" si="278"/>
        <v>13</v>
      </c>
      <c r="W317" s="162">
        <f t="shared" si="279"/>
        <v>14</v>
      </c>
      <c r="X317" s="28">
        <v>8</v>
      </c>
      <c r="Y317" s="64" t="str">
        <f t="shared" si="280"/>
        <v>D1</v>
      </c>
      <c r="Z317" s="64" t="str">
        <f t="shared" si="281"/>
        <v>D1</v>
      </c>
      <c r="AA317" s="64" t="str">
        <f t="shared" si="282"/>
        <v/>
      </c>
      <c r="AB317" s="28">
        <f t="shared" si="283"/>
        <v>4</v>
      </c>
      <c r="AH317" s="246">
        <f t="shared" si="284"/>
        <v>12.61</v>
      </c>
    </row>
    <row r="318" spans="1:34">
      <c r="A318" s="28" t="str">
        <f>C311&amp;"x"&amp;B318</f>
        <v>C2x5</v>
      </c>
      <c r="B318" s="47">
        <v>5</v>
      </c>
      <c r="C318" s="64" t="str">
        <f t="shared" si="267"/>
        <v>V</v>
      </c>
      <c r="D318" s="64" t="str">
        <f t="shared" si="268"/>
        <v>NLP78D3</v>
      </c>
      <c r="E318" s="65" t="str">
        <f t="shared" si="269"/>
        <v>Linden, van der B.S.</v>
      </c>
      <c r="F318" s="65" t="str">
        <f t="shared" si="270"/>
        <v>Benthe</v>
      </c>
      <c r="G318" s="66">
        <f t="shared" si="271"/>
        <v>39629</v>
      </c>
      <c r="H318" s="67">
        <f t="shared" si="272"/>
        <v>12</v>
      </c>
      <c r="I318" s="68"/>
      <c r="J318" s="64" t="str">
        <f t="shared" si="273"/>
        <v>D1</v>
      </c>
      <c r="K318" s="64" t="str">
        <f t="shared" si="274"/>
        <v>D1</v>
      </c>
      <c r="L318" s="64">
        <f t="shared" si="275"/>
        <v>0</v>
      </c>
      <c r="M318" s="52"/>
      <c r="N318" s="52"/>
      <c r="P318" s="157"/>
      <c r="Q318" s="157"/>
      <c r="R318" s="157"/>
      <c r="S318" s="161"/>
      <c r="T318" s="202">
        <f t="shared" si="276"/>
        <v>1</v>
      </c>
      <c r="U318" s="159">
        <f t="shared" si="277"/>
        <v>1</v>
      </c>
      <c r="V318" s="162">
        <f t="shared" si="278"/>
        <v>13</v>
      </c>
      <c r="W318" s="162">
        <f t="shared" si="279"/>
        <v>14</v>
      </c>
      <c r="X318" s="28">
        <v>9</v>
      </c>
      <c r="Y318" s="64" t="str">
        <f t="shared" si="280"/>
        <v>D1</v>
      </c>
      <c r="Z318" s="64" t="str">
        <f t="shared" si="281"/>
        <v>D1</v>
      </c>
      <c r="AA318" s="64" t="str">
        <f t="shared" si="282"/>
        <v/>
      </c>
      <c r="AB318" s="28">
        <f t="shared" si="283"/>
        <v>4</v>
      </c>
      <c r="AH318" s="246">
        <f t="shared" si="284"/>
        <v>12.5</v>
      </c>
    </row>
    <row r="319" spans="1:34">
      <c r="A319" s="28" t="str">
        <f>C311&amp;"x"&amp;B319</f>
        <v>C2x6</v>
      </c>
      <c r="B319" s="47">
        <v>6</v>
      </c>
      <c r="C319" s="64" t="str">
        <f t="shared" si="267"/>
        <v>M</v>
      </c>
      <c r="D319" s="64" t="str">
        <f t="shared" si="268"/>
        <v>NLL20F4</v>
      </c>
      <c r="E319" s="65" t="str">
        <f t="shared" si="269"/>
        <v>Burgt, van de S.</v>
      </c>
      <c r="F319" s="65" t="str">
        <f t="shared" si="270"/>
        <v>Seth</v>
      </c>
      <c r="G319" s="66">
        <f t="shared" si="271"/>
        <v>39018</v>
      </c>
      <c r="H319" s="67">
        <f t="shared" si="272"/>
        <v>14</v>
      </c>
      <c r="I319" s="68"/>
      <c r="J319" s="64" t="str">
        <f t="shared" si="273"/>
        <v>C2</v>
      </c>
      <c r="K319" s="64" t="str">
        <f t="shared" si="274"/>
        <v>C2</v>
      </c>
      <c r="L319" s="64">
        <f t="shared" si="275"/>
        <v>0</v>
      </c>
      <c r="M319" s="52"/>
      <c r="N319" s="52"/>
      <c r="P319" s="157"/>
      <c r="Q319" s="157"/>
      <c r="R319" s="157"/>
      <c r="S319" s="161"/>
      <c r="T319" s="202">
        <f t="shared" si="276"/>
        <v>1</v>
      </c>
      <c r="U319" s="159">
        <f t="shared" si="277"/>
        <v>1</v>
      </c>
      <c r="V319" s="162">
        <f t="shared" si="278"/>
        <v>13</v>
      </c>
      <c r="W319" s="162">
        <f t="shared" si="279"/>
        <v>14</v>
      </c>
      <c r="X319" s="28">
        <v>10</v>
      </c>
      <c r="Y319" s="64" t="str">
        <f t="shared" si="280"/>
        <v>C2</v>
      </c>
      <c r="Z319" s="64" t="str">
        <f t="shared" si="281"/>
        <v>C2</v>
      </c>
      <c r="AA319" s="64" t="str">
        <f t="shared" si="282"/>
        <v/>
      </c>
      <c r="AB319" s="28">
        <f t="shared" si="283"/>
        <v>4</v>
      </c>
      <c r="AH319" s="246">
        <f t="shared" si="284"/>
        <v>14.18</v>
      </c>
    </row>
    <row r="320" spans="1:34">
      <c r="A320" s="28" t="str">
        <f>C311&amp;"x"&amp;B320</f>
        <v>C2x7</v>
      </c>
      <c r="B320" s="47">
        <v>7</v>
      </c>
      <c r="C320" s="64" t="str">
        <f t="shared" si="267"/>
        <v>M</v>
      </c>
      <c r="D320" s="64" t="str">
        <f t="shared" si="268"/>
        <v>NLG58X4</v>
      </c>
      <c r="E320" s="65" t="str">
        <f t="shared" si="269"/>
        <v>Dongen, van F.P.B.</v>
      </c>
      <c r="F320" s="65" t="str">
        <f t="shared" si="270"/>
        <v>Freek</v>
      </c>
      <c r="G320" s="66">
        <f t="shared" si="271"/>
        <v>39196</v>
      </c>
      <c r="H320" s="67">
        <f t="shared" si="272"/>
        <v>13</v>
      </c>
      <c r="I320" s="68"/>
      <c r="J320" s="64" t="str">
        <f t="shared" si="273"/>
        <v>C2</v>
      </c>
      <c r="K320" s="64" t="str">
        <f t="shared" si="274"/>
        <v>C2</v>
      </c>
      <c r="L320" s="64">
        <f t="shared" si="275"/>
        <v>0</v>
      </c>
      <c r="M320" s="52"/>
      <c r="N320" s="52"/>
      <c r="P320" s="157"/>
      <c r="Q320" s="157"/>
      <c r="R320" s="157"/>
      <c r="S320" s="161"/>
      <c r="T320" s="202">
        <f t="shared" si="276"/>
        <v>1</v>
      </c>
      <c r="U320" s="159">
        <f t="shared" si="277"/>
        <v>1</v>
      </c>
      <c r="V320" s="162">
        <f t="shared" si="278"/>
        <v>13</v>
      </c>
      <c r="W320" s="162">
        <f t="shared" si="279"/>
        <v>14</v>
      </c>
      <c r="X320" s="28">
        <v>11</v>
      </c>
      <c r="Y320" s="64" t="str">
        <f t="shared" si="280"/>
        <v>C2</v>
      </c>
      <c r="Z320" s="64" t="str">
        <f t="shared" si="281"/>
        <v>C2</v>
      </c>
      <c r="AA320" s="64" t="str">
        <f t="shared" si="282"/>
        <v/>
      </c>
      <c r="AB320" s="28">
        <f t="shared" si="283"/>
        <v>4</v>
      </c>
      <c r="AH320" s="246">
        <f t="shared" si="284"/>
        <v>13.69</v>
      </c>
    </row>
    <row r="321" spans="1:34">
      <c r="A321" s="28" t="str">
        <f>C311&amp;"x"&amp;B321</f>
        <v>C2x8</v>
      </c>
      <c r="B321" s="47">
        <v>8</v>
      </c>
      <c r="C321" s="64" t="str">
        <f t="shared" si="267"/>
        <v>M</v>
      </c>
      <c r="D321" s="64" t="str">
        <f t="shared" si="268"/>
        <v>NLS85H0</v>
      </c>
      <c r="E321" s="65" t="str">
        <f t="shared" si="269"/>
        <v>Dekker, den O.C.</v>
      </c>
      <c r="F321" s="65" t="str">
        <f t="shared" si="270"/>
        <v>Onno</v>
      </c>
      <c r="G321" s="66">
        <f t="shared" si="271"/>
        <v>39623</v>
      </c>
      <c r="H321" s="67">
        <f t="shared" si="272"/>
        <v>12</v>
      </c>
      <c r="I321" s="68"/>
      <c r="J321" s="64" t="str">
        <f t="shared" si="273"/>
        <v>D1</v>
      </c>
      <c r="K321" s="64" t="str">
        <f t="shared" si="274"/>
        <v>D1</v>
      </c>
      <c r="L321" s="64">
        <f t="shared" si="275"/>
        <v>0</v>
      </c>
      <c r="M321" s="52"/>
      <c r="N321" s="52"/>
      <c r="P321" s="157"/>
      <c r="Q321" s="157"/>
      <c r="R321" s="157"/>
      <c r="S321" s="161"/>
      <c r="T321" s="202">
        <f t="shared" si="276"/>
        <v>1</v>
      </c>
      <c r="U321" s="159">
        <f t="shared" si="277"/>
        <v>1</v>
      </c>
      <c r="V321" s="162">
        <f t="shared" si="278"/>
        <v>13</v>
      </c>
      <c r="W321" s="162">
        <f t="shared" si="279"/>
        <v>14</v>
      </c>
      <c r="X321" s="28">
        <v>12</v>
      </c>
      <c r="Y321" s="64" t="str">
        <f t="shared" si="280"/>
        <v>D1</v>
      </c>
      <c r="Z321" s="64" t="str">
        <f t="shared" si="281"/>
        <v>D1</v>
      </c>
      <c r="AA321" s="64" t="str">
        <f t="shared" si="282"/>
        <v/>
      </c>
      <c r="AB321" s="28">
        <f t="shared" si="283"/>
        <v>4</v>
      </c>
      <c r="AH321" s="246">
        <f t="shared" si="284"/>
        <v>12.52</v>
      </c>
    </row>
    <row r="322" spans="1:34">
      <c r="A322" s="28" t="str">
        <f>C311&amp;"x"&amp;B322</f>
        <v>C2x9</v>
      </c>
      <c r="B322" s="47">
        <v>9</v>
      </c>
      <c r="C322" s="64" t="str">
        <f t="shared" si="267"/>
        <v>M</v>
      </c>
      <c r="D322" s="64" t="str">
        <f t="shared" si="268"/>
        <v>NLD36P9</v>
      </c>
      <c r="E322" s="65" t="str">
        <f t="shared" si="269"/>
        <v>Driesprong, N.</v>
      </c>
      <c r="F322" s="65" t="str">
        <f t="shared" si="270"/>
        <v>Niek</v>
      </c>
      <c r="G322" s="66">
        <f t="shared" si="271"/>
        <v>39655</v>
      </c>
      <c r="H322" s="67">
        <f t="shared" si="272"/>
        <v>12</v>
      </c>
      <c r="I322" s="68"/>
      <c r="J322" s="64" t="str">
        <f t="shared" si="273"/>
        <v>D1</v>
      </c>
      <c r="K322" s="64" t="str">
        <f t="shared" si="274"/>
        <v>D1</v>
      </c>
      <c r="L322" s="64">
        <f t="shared" si="275"/>
        <v>0</v>
      </c>
      <c r="M322" s="52"/>
      <c r="N322" s="52"/>
      <c r="P322" s="157"/>
      <c r="Q322" s="157"/>
      <c r="R322" s="157"/>
      <c r="S322" s="161"/>
      <c r="T322" s="202">
        <f t="shared" si="276"/>
        <v>1</v>
      </c>
      <c r="U322" s="159">
        <f t="shared" si="277"/>
        <v>1</v>
      </c>
      <c r="V322" s="162">
        <f t="shared" si="278"/>
        <v>13</v>
      </c>
      <c r="W322" s="162">
        <f t="shared" si="279"/>
        <v>14</v>
      </c>
      <c r="X322" s="28">
        <v>13</v>
      </c>
      <c r="Y322" s="64" t="str">
        <f t="shared" si="280"/>
        <v>D1</v>
      </c>
      <c r="Z322" s="64" t="str">
        <f t="shared" si="281"/>
        <v>D1</v>
      </c>
      <c r="AA322" s="64" t="str">
        <f t="shared" si="282"/>
        <v/>
      </c>
      <c r="AB322" s="28">
        <f t="shared" si="283"/>
        <v>4</v>
      </c>
      <c r="AH322" s="246">
        <f t="shared" si="284"/>
        <v>12.43</v>
      </c>
    </row>
    <row r="323" spans="1:34">
      <c r="A323" s="28" t="str">
        <f>C311&amp;"x"&amp;B323</f>
        <v>C2x10</v>
      </c>
      <c r="B323" s="47">
        <v>10</v>
      </c>
      <c r="C323" s="64" t="str">
        <f t="shared" si="267"/>
        <v>M</v>
      </c>
      <c r="D323" s="64" t="str">
        <f t="shared" si="268"/>
        <v>NLL37S1</v>
      </c>
      <c r="E323" s="65" t="str">
        <f t="shared" si="269"/>
        <v>Camphens, T.</v>
      </c>
      <c r="F323" s="65" t="str">
        <f t="shared" si="270"/>
        <v>Tijn</v>
      </c>
      <c r="G323" s="66">
        <f t="shared" si="271"/>
        <v>39744</v>
      </c>
      <c r="H323" s="67">
        <f t="shared" si="272"/>
        <v>12</v>
      </c>
      <c r="I323" s="68"/>
      <c r="J323" s="64" t="str">
        <f t="shared" si="273"/>
        <v>D1</v>
      </c>
      <c r="K323" s="64" t="str">
        <f t="shared" si="274"/>
        <v>D1</v>
      </c>
      <c r="L323" s="64">
        <f t="shared" si="275"/>
        <v>0</v>
      </c>
      <c r="M323" s="52"/>
      <c r="N323" s="52"/>
      <c r="P323" s="157"/>
      <c r="Q323" s="157"/>
      <c r="R323" s="157"/>
      <c r="S323" s="161"/>
      <c r="T323" s="202">
        <f t="shared" si="276"/>
        <v>1</v>
      </c>
      <c r="U323" s="159">
        <f t="shared" si="277"/>
        <v>1</v>
      </c>
      <c r="V323" s="162">
        <f t="shared" si="278"/>
        <v>13</v>
      </c>
      <c r="W323" s="162">
        <f t="shared" si="279"/>
        <v>14</v>
      </c>
      <c r="X323" s="28">
        <v>14</v>
      </c>
      <c r="Y323" s="64" t="str">
        <f t="shared" si="280"/>
        <v>D1</v>
      </c>
      <c r="Z323" s="64" t="str">
        <f t="shared" si="281"/>
        <v>D1</v>
      </c>
      <c r="AA323" s="64" t="str">
        <f t="shared" si="282"/>
        <v/>
      </c>
      <c r="AB323" s="28">
        <f t="shared" si="283"/>
        <v>4</v>
      </c>
      <c r="AH323" s="246">
        <f t="shared" si="284"/>
        <v>12.19</v>
      </c>
    </row>
    <row r="324" spans="1:34">
      <c r="A324" s="28" t="str">
        <f>C311&amp;"x"&amp;B324</f>
        <v>C2x11</v>
      </c>
      <c r="B324" s="47">
        <v>11</v>
      </c>
      <c r="C324" s="64" t="str">
        <f t="shared" si="267"/>
        <v/>
      </c>
      <c r="D324" s="64" t="str">
        <f t="shared" si="268"/>
        <v/>
      </c>
      <c r="E324" s="65" t="str">
        <f t="shared" si="269"/>
        <v/>
      </c>
      <c r="F324" s="65" t="str">
        <f t="shared" si="270"/>
        <v/>
      </c>
      <c r="G324" s="66" t="str">
        <f t="shared" si="271"/>
        <v/>
      </c>
      <c r="H324" s="67" t="str">
        <f t="shared" si="272"/>
        <v/>
      </c>
      <c r="I324" s="68"/>
      <c r="J324" s="64" t="str">
        <f t="shared" si="273"/>
        <v/>
      </c>
      <c r="K324" s="64" t="str">
        <f t="shared" si="274"/>
        <v/>
      </c>
      <c r="L324" s="64" t="str">
        <f t="shared" si="275"/>
        <v/>
      </c>
      <c r="M324" s="52"/>
      <c r="N324" s="52"/>
      <c r="P324" s="157"/>
      <c r="Q324" s="157"/>
      <c r="R324" s="157"/>
      <c r="T324" s="202">
        <f t="shared" si="276"/>
        <v>0</v>
      </c>
      <c r="U324" s="159">
        <f t="shared" si="277"/>
        <v>0</v>
      </c>
      <c r="V324" s="162">
        <f t="shared" si="278"/>
        <v>13</v>
      </c>
      <c r="W324" s="162">
        <f t="shared" si="279"/>
        <v>14</v>
      </c>
      <c r="X324" s="28">
        <v>15</v>
      </c>
      <c r="Y324" s="64" t="str">
        <f t="shared" si="280"/>
        <v/>
      </c>
      <c r="Z324" s="64" t="str">
        <f t="shared" si="281"/>
        <v/>
      </c>
      <c r="AA324" s="64" t="str">
        <f t="shared" si="282"/>
        <v/>
      </c>
      <c r="AB324" s="28">
        <f t="shared" si="283"/>
        <v>0</v>
      </c>
      <c r="AH324" s="246" t="str">
        <f t="shared" si="284"/>
        <v/>
      </c>
    </row>
    <row r="325" spans="1:34">
      <c r="A325" s="28" t="str">
        <f>C311&amp;"x"&amp;B325</f>
        <v>C2x12</v>
      </c>
      <c r="B325" s="47">
        <v>12</v>
      </c>
      <c r="C325" s="64" t="str">
        <f t="shared" si="267"/>
        <v/>
      </c>
      <c r="D325" s="64" t="str">
        <f t="shared" si="268"/>
        <v/>
      </c>
      <c r="E325" s="65" t="str">
        <f t="shared" si="269"/>
        <v/>
      </c>
      <c r="F325" s="65" t="str">
        <f t="shared" si="270"/>
        <v/>
      </c>
      <c r="G325" s="66" t="str">
        <f t="shared" si="271"/>
        <v/>
      </c>
      <c r="H325" s="67" t="str">
        <f t="shared" si="272"/>
        <v/>
      </c>
      <c r="I325" s="68"/>
      <c r="J325" s="64" t="str">
        <f t="shared" si="273"/>
        <v/>
      </c>
      <c r="K325" s="64" t="str">
        <f t="shared" si="274"/>
        <v/>
      </c>
      <c r="L325" s="64" t="str">
        <f t="shared" si="275"/>
        <v/>
      </c>
      <c r="M325" s="52"/>
      <c r="N325" s="52"/>
      <c r="P325" s="157"/>
      <c r="Q325" s="157"/>
      <c r="R325" s="157"/>
      <c r="T325" s="202">
        <f t="shared" si="276"/>
        <v>0</v>
      </c>
      <c r="U325" s="159">
        <f t="shared" si="277"/>
        <v>0</v>
      </c>
      <c r="V325" s="162">
        <f t="shared" si="278"/>
        <v>13</v>
      </c>
      <c r="W325" s="162">
        <f t="shared" si="279"/>
        <v>14</v>
      </c>
      <c r="X325" s="28">
        <v>16</v>
      </c>
      <c r="Y325" s="64" t="str">
        <f t="shared" si="280"/>
        <v/>
      </c>
      <c r="Z325" s="64" t="str">
        <f t="shared" si="281"/>
        <v/>
      </c>
      <c r="AA325" s="64" t="str">
        <f t="shared" si="282"/>
        <v/>
      </c>
      <c r="AB325" s="28">
        <f t="shared" si="283"/>
        <v>0</v>
      </c>
      <c r="AH325" s="246" t="str">
        <f t="shared" si="284"/>
        <v/>
      </c>
    </row>
    <row r="326" spans="1:34">
      <c r="A326" s="28" t="str">
        <f>C311&amp;"x"&amp;B326</f>
        <v>C2x13</v>
      </c>
      <c r="B326" s="47">
        <v>13</v>
      </c>
      <c r="C326" s="64" t="str">
        <f t="shared" si="267"/>
        <v/>
      </c>
      <c r="D326" s="64" t="str">
        <f t="shared" si="268"/>
        <v/>
      </c>
      <c r="E326" s="65" t="str">
        <f t="shared" si="269"/>
        <v/>
      </c>
      <c r="F326" s="65" t="str">
        <f t="shared" si="270"/>
        <v/>
      </c>
      <c r="G326" s="66" t="str">
        <f t="shared" si="271"/>
        <v/>
      </c>
      <c r="H326" s="67" t="str">
        <f t="shared" si="272"/>
        <v/>
      </c>
      <c r="I326" s="68"/>
      <c r="J326" s="64" t="str">
        <f t="shared" si="273"/>
        <v/>
      </c>
      <c r="K326" s="64" t="str">
        <f t="shared" si="274"/>
        <v/>
      </c>
      <c r="L326" s="64" t="str">
        <f t="shared" si="275"/>
        <v/>
      </c>
      <c r="M326" s="52"/>
      <c r="N326" s="52"/>
      <c r="P326" s="157"/>
      <c r="Q326" s="157"/>
      <c r="R326" s="157"/>
      <c r="T326" s="202">
        <f t="shared" si="276"/>
        <v>0</v>
      </c>
      <c r="U326" s="159">
        <f t="shared" si="277"/>
        <v>0</v>
      </c>
      <c r="V326" s="162">
        <f t="shared" si="278"/>
        <v>13</v>
      </c>
      <c r="W326" s="162">
        <f t="shared" si="279"/>
        <v>14</v>
      </c>
      <c r="X326" s="28">
        <v>17</v>
      </c>
      <c r="Y326" s="64" t="str">
        <f t="shared" si="280"/>
        <v/>
      </c>
      <c r="Z326" s="64" t="str">
        <f t="shared" si="281"/>
        <v/>
      </c>
      <c r="AA326" s="64" t="str">
        <f t="shared" si="282"/>
        <v/>
      </c>
      <c r="AB326" s="28">
        <f t="shared" si="283"/>
        <v>0</v>
      </c>
      <c r="AH326" s="246" t="str">
        <f t="shared" si="284"/>
        <v/>
      </c>
    </row>
    <row r="327" spans="1:34">
      <c r="A327" s="28" t="str">
        <f>C311&amp;"x"&amp;B327</f>
        <v>C2x14</v>
      </c>
      <c r="B327" s="47">
        <v>14</v>
      </c>
      <c r="C327" s="64" t="str">
        <f t="shared" si="267"/>
        <v/>
      </c>
      <c r="D327" s="64" t="str">
        <f t="shared" si="268"/>
        <v/>
      </c>
      <c r="E327" s="65" t="str">
        <f t="shared" si="269"/>
        <v/>
      </c>
      <c r="F327" s="65" t="str">
        <f t="shared" si="270"/>
        <v/>
      </c>
      <c r="G327" s="66" t="str">
        <f t="shared" si="271"/>
        <v/>
      </c>
      <c r="H327" s="67" t="str">
        <f t="shared" si="272"/>
        <v/>
      </c>
      <c r="I327" s="68"/>
      <c r="J327" s="64" t="str">
        <f t="shared" si="273"/>
        <v/>
      </c>
      <c r="K327" s="64" t="str">
        <f t="shared" si="274"/>
        <v/>
      </c>
      <c r="L327" s="64" t="str">
        <f t="shared" si="275"/>
        <v/>
      </c>
      <c r="M327" s="52"/>
      <c r="N327" s="52"/>
      <c r="P327" s="157"/>
      <c r="Q327" s="157"/>
      <c r="R327" s="157"/>
      <c r="T327" s="202">
        <f t="shared" si="276"/>
        <v>0</v>
      </c>
      <c r="U327" s="159">
        <f t="shared" si="277"/>
        <v>0</v>
      </c>
      <c r="V327" s="162">
        <f t="shared" si="278"/>
        <v>13</v>
      </c>
      <c r="W327" s="162">
        <f t="shared" si="279"/>
        <v>14</v>
      </c>
      <c r="X327" s="28">
        <v>18</v>
      </c>
      <c r="Y327" s="64" t="str">
        <f t="shared" si="280"/>
        <v/>
      </c>
      <c r="Z327" s="64" t="str">
        <f t="shared" si="281"/>
        <v/>
      </c>
      <c r="AA327" s="64" t="str">
        <f t="shared" si="282"/>
        <v/>
      </c>
      <c r="AB327" s="28">
        <f t="shared" si="283"/>
        <v>0</v>
      </c>
      <c r="AH327" s="246" t="str">
        <f t="shared" si="284"/>
        <v/>
      </c>
    </row>
    <row r="328" spans="1:34">
      <c r="A328" s="28" t="str">
        <f>C311&amp;"x"&amp;B328</f>
        <v>C2x15</v>
      </c>
      <c r="B328" s="47">
        <v>15</v>
      </c>
      <c r="C328" s="64" t="str">
        <f t="shared" si="267"/>
        <v/>
      </c>
      <c r="D328" s="64" t="str">
        <f t="shared" si="268"/>
        <v/>
      </c>
      <c r="E328" s="65" t="str">
        <f t="shared" si="269"/>
        <v/>
      </c>
      <c r="F328" s="65" t="str">
        <f t="shared" si="270"/>
        <v/>
      </c>
      <c r="G328" s="66" t="str">
        <f t="shared" si="271"/>
        <v/>
      </c>
      <c r="H328" s="67" t="str">
        <f t="shared" si="272"/>
        <v/>
      </c>
      <c r="I328" s="68"/>
      <c r="J328" s="64" t="str">
        <f t="shared" si="273"/>
        <v/>
      </c>
      <c r="K328" s="64" t="str">
        <f t="shared" si="274"/>
        <v/>
      </c>
      <c r="L328" s="64" t="str">
        <f t="shared" si="275"/>
        <v/>
      </c>
      <c r="M328" s="52"/>
      <c r="N328" s="52"/>
      <c r="P328" s="157"/>
      <c r="Q328" s="157"/>
      <c r="R328" s="157"/>
      <c r="T328" s="202">
        <f t="shared" si="276"/>
        <v>0</v>
      </c>
      <c r="U328" s="159">
        <f t="shared" si="277"/>
        <v>0</v>
      </c>
      <c r="V328" s="162">
        <f t="shared" si="278"/>
        <v>13</v>
      </c>
      <c r="W328" s="162">
        <f t="shared" si="279"/>
        <v>14</v>
      </c>
      <c r="X328" s="28">
        <v>19</v>
      </c>
      <c r="Y328" s="64" t="str">
        <f t="shared" si="280"/>
        <v/>
      </c>
      <c r="Z328" s="64" t="str">
        <f t="shared" si="281"/>
        <v/>
      </c>
      <c r="AA328" s="64" t="str">
        <f t="shared" si="282"/>
        <v/>
      </c>
      <c r="AB328" s="28">
        <f t="shared" si="283"/>
        <v>0</v>
      </c>
      <c r="AH328" s="246" t="str">
        <f t="shared" si="284"/>
        <v/>
      </c>
    </row>
    <row r="329" spans="1:34" ht="12.95" thickBot="1">
      <c r="B329" s="69"/>
      <c r="C329" s="70"/>
      <c r="D329" s="69"/>
      <c r="E329" s="69"/>
      <c r="F329" s="69"/>
      <c r="G329" s="71"/>
      <c r="H329" s="71"/>
      <c r="I329" s="71"/>
      <c r="J329" s="70"/>
      <c r="K329" s="70"/>
      <c r="L329" s="70"/>
      <c r="M329" s="52"/>
      <c r="N329" s="52"/>
      <c r="X329" s="28">
        <v>20</v>
      </c>
    </row>
    <row r="330" spans="1:34" ht="12.95" thickTop="1">
      <c r="B330" s="47"/>
      <c r="C330" s="323" t="s">
        <v>1140</v>
      </c>
      <c r="D330" s="323"/>
      <c r="E330" s="76" t="s">
        <v>1141</v>
      </c>
      <c r="F330" s="76" t="s">
        <v>1142</v>
      </c>
      <c r="G330" s="48" t="s">
        <v>1143</v>
      </c>
      <c r="H330" s="49"/>
      <c r="I330" s="50"/>
      <c r="J330" s="51" t="s">
        <v>1144</v>
      </c>
      <c r="K330" s="51" t="s">
        <v>1145</v>
      </c>
      <c r="L330" s="51" t="s">
        <v>1146</v>
      </c>
      <c r="M330" s="52"/>
      <c r="N330" s="52"/>
      <c r="P330" s="53">
        <f>COUNT(P334:P348)</f>
        <v>0</v>
      </c>
      <c r="Q330" s="53">
        <f>COUNT(Q334:Q348)</f>
        <v>0</v>
      </c>
      <c r="R330" s="53">
        <f>COUNT(R334:R348)</f>
        <v>0</v>
      </c>
      <c r="T330" s="124">
        <f>T331-SUM(U334:U348)</f>
        <v>0</v>
      </c>
      <c r="X330" s="28">
        <v>1</v>
      </c>
    </row>
    <row r="331" spans="1:34" ht="12.95">
      <c r="A331" s="33">
        <v>20</v>
      </c>
      <c r="B331" s="54"/>
      <c r="C331" s="322" t="str">
        <f>Leden!AQ22</f>
        <v>C3</v>
      </c>
      <c r="D331" s="322"/>
      <c r="E331" s="286" t="str">
        <f>IF($C331="","",LEFT(IFERROR(VLOOKUP($C331,TeamsV,2,0),"")&amp;"??",2))</f>
        <v>BK</v>
      </c>
      <c r="F331" s="286" t="str">
        <f>IF($C331="","",IFERROR(VLOOKUP($C331,TeamsV,3,0),"??"))</f>
        <v>Za</v>
      </c>
      <c r="G331" s="286" t="str">
        <f>IF($C331="","",LEFT(IFERROR(VLOOKUP($C331,TeamsV,4,0),"")&amp;"?",1))</f>
        <v>8</v>
      </c>
      <c r="H331" s="55"/>
      <c r="I331" s="56"/>
      <c r="J331" s="286">
        <f>COUNTIF(C334:C348,"V")</f>
        <v>6</v>
      </c>
      <c r="K331" s="286">
        <f>COUNTIF(C334:C348,"M")</f>
        <v>5</v>
      </c>
      <c r="L331" s="57">
        <f>IFERROR(AVERAGE(H334:H348),"")</f>
        <v>12.272727272727273</v>
      </c>
      <c r="M331" s="58"/>
      <c r="N331" s="58"/>
      <c r="O331" s="33" t="s">
        <v>2</v>
      </c>
      <c r="P331" s="253"/>
      <c r="Q331" s="253"/>
      <c r="R331" s="253"/>
      <c r="S331" s="254"/>
      <c r="T331" s="124">
        <f>SUM(T334:T348)</f>
        <v>11</v>
      </c>
      <c r="U331" s="158" t="str">
        <f>MID($C331,1,1)</f>
        <v>C</v>
      </c>
      <c r="V331" s="158" t="str">
        <f>MID($C331,1,1)</f>
        <v>C</v>
      </c>
      <c r="W331" s="158" t="str">
        <f>MID($C331,1,1)</f>
        <v>C</v>
      </c>
      <c r="X331" s="28">
        <v>2</v>
      </c>
      <c r="Y331" s="33"/>
      <c r="Z331" s="33"/>
      <c r="AA331" s="33"/>
      <c r="AB331" s="33"/>
      <c r="AD331" s="19" t="str">
        <f>IF($C331="","",IFERROR(VLOOKUP($C331,TeamsV,6,0),""))</f>
        <v>A</v>
      </c>
      <c r="AE331" s="19" t="str">
        <f>TRIM(IF($AD331="","",IFERROR(VLOOKUP($AD331,Teams!$B$4:$G$8,2,0),"")))</f>
        <v>3312 AD</v>
      </c>
      <c r="AF331" s="19" t="str">
        <f>TRIM(IF($AD331="","",IFERROR(VLOOKUP($AD331,Teams!$B$4:$G$8,4,0),"")))</f>
        <v>Dordrecht</v>
      </c>
      <c r="AH331" s="247">
        <f>IFERROR(AVERAGE(AH334:AH348),"")</f>
        <v>12.640909090909092</v>
      </c>
    </row>
    <row r="332" spans="1:34">
      <c r="B332" s="47"/>
      <c r="C332" s="76"/>
      <c r="D332" s="47"/>
      <c r="E332" s="47"/>
      <c r="F332" s="47"/>
      <c r="G332" s="50"/>
      <c r="H332" s="50"/>
      <c r="I332" s="50"/>
      <c r="J332" s="76"/>
      <c r="K332" s="76"/>
      <c r="L332" s="76"/>
      <c r="M332" s="52"/>
      <c r="N332" s="52"/>
      <c r="U332" s="159"/>
      <c r="V332" s="159"/>
      <c r="W332" s="159"/>
      <c r="X332" s="28">
        <v>3</v>
      </c>
    </row>
    <row r="333" spans="1:34">
      <c r="A333" s="59"/>
      <c r="B333" s="60"/>
      <c r="C333" s="61" t="s">
        <v>1147</v>
      </c>
      <c r="D333" s="61" t="s">
        <v>1148</v>
      </c>
      <c r="E333" s="62" t="s">
        <v>1149</v>
      </c>
      <c r="F333" s="62" t="s">
        <v>1150</v>
      </c>
      <c r="G333" s="61" t="s">
        <v>1151</v>
      </c>
      <c r="H333" s="61" t="s">
        <v>1152</v>
      </c>
      <c r="I333" s="61" t="s">
        <v>54</v>
      </c>
      <c r="J333" s="61" t="s">
        <v>1153</v>
      </c>
      <c r="K333" s="61" t="s">
        <v>1154</v>
      </c>
      <c r="L333" s="61" t="s">
        <v>1155</v>
      </c>
      <c r="M333" s="63"/>
      <c r="N333" s="63"/>
      <c r="O333" s="59"/>
      <c r="P333" s="160" t="s">
        <v>76</v>
      </c>
      <c r="Q333" s="160" t="s">
        <v>77</v>
      </c>
      <c r="R333" s="160" t="s">
        <v>78</v>
      </c>
      <c r="U333" s="158">
        <f>IF(W331="","",VLOOKUP(W331,Leeftijdscat,2,FALSE))</f>
        <v>11</v>
      </c>
      <c r="V333" s="158">
        <f>IF(W331="","",VLOOKUP(W331,Leeftijdscat,3,FALSE))</f>
        <v>13</v>
      </c>
      <c r="W333" s="158">
        <f>IF(W331="","",VLOOKUP(W331,Leeftijdscat,4,FALSE))</f>
        <v>14</v>
      </c>
      <c r="X333" s="28">
        <v>4</v>
      </c>
      <c r="Y333" s="59">
        <f>LEN(Y334&amp;Y335&amp;Y336&amp;Y337&amp;Y338&amp;Y339&amp;Y340&amp;Y341&amp;Y342&amp;Y343&amp;Y344&amp;Y345&amp;Y346&amp;Y347&amp;Y348)</f>
        <v>22</v>
      </c>
      <c r="Z333" s="59">
        <f>LEN(Z334&amp;Z335&amp;Z336&amp;Z337&amp;Z338&amp;Z339&amp;Z340&amp;Z341&amp;Z342&amp;Z343&amp;Z344&amp;Z345&amp;Z346&amp;Z347&amp;Z348)</f>
        <v>22</v>
      </c>
      <c r="AA333" s="59">
        <f>LEN(AA334&amp;AA335&amp;AA336&amp;AA337&amp;AA338&amp;AA339&amp;AA340&amp;AA341&amp;AA342&amp;AA343&amp;AA344&amp;AA345&amp;AA346&amp;AA347&amp;AA348)</f>
        <v>0</v>
      </c>
      <c r="AB333" s="59">
        <f>SUM(Y333:AA333)</f>
        <v>44</v>
      </c>
    </row>
    <row r="334" spans="1:34">
      <c r="A334" s="28" t="str">
        <f>C331&amp;"x"&amp;B334</f>
        <v>C3x1</v>
      </c>
      <c r="B334" s="47">
        <v>1</v>
      </c>
      <c r="C334" s="64" t="str">
        <f t="shared" ref="C334:C348" si="285">IF(LEFT($A334,1)="x","",IFERROR(VLOOKUP($A334,LedenV,6,0),""))</f>
        <v>V</v>
      </c>
      <c r="D334" s="64" t="str">
        <f t="shared" ref="D334:D348" si="286">IF(LEFT($A334,1)="x","",IFERROR(VLOOKUP($A334,LedenV,7,0),""))</f>
        <v>NKY54N3</v>
      </c>
      <c r="E334" s="65" t="str">
        <f t="shared" ref="E334:E348" si="287">IF(LEFT($A334,1)="x","",IFERROR(VLOOKUP($A334,LedenV,8,0),""))</f>
        <v>Bouwknegt, L.V.</v>
      </c>
      <c r="F334" s="65" t="str">
        <f t="shared" ref="F334:F348" si="288">IF(LEFT($A334,1)="x","",IFERROR(VLOOKUP($A334,LedenV,9,0),""))</f>
        <v>Lianne</v>
      </c>
      <c r="G334" s="66">
        <f t="shared" ref="G334:G348" si="289">IF(LEFT($A334,1)="x","",IFERROR(VLOOKUP($A334,LedenV,10,0),""))</f>
        <v>39199</v>
      </c>
      <c r="H334" s="67">
        <f t="shared" ref="H334:H348" si="290">IF(AND(ISNUMBER(G334),G334&lt;&gt;0),DATEDIF(G334,Peildatum,"Y"),"")</f>
        <v>13</v>
      </c>
      <c r="I334" s="68"/>
      <c r="J334" s="64" t="str">
        <f t="shared" ref="J334:J348" si="291">IF(LEFT($A334,1)="x","",IFERROR(VLOOKUP($A334,LedenV,16,0),""))</f>
        <v>C2</v>
      </c>
      <c r="K334" s="64" t="str">
        <f t="shared" ref="K334:K348" si="292">IF(LEFT($A334,1)="x","",IFERROR(VLOOKUP($A334,LedenV,17,0),""))</f>
        <v>C2</v>
      </c>
      <c r="L334" s="64">
        <f t="shared" ref="L334:L348" si="293">IF(LEFT($A334,1)="x","",IFERROR(VLOOKUP($A334,LedenV,18,0),""))</f>
        <v>0</v>
      </c>
      <c r="M334" s="52"/>
      <c r="N334" s="52"/>
      <c r="P334" s="157"/>
      <c r="Q334" s="157"/>
      <c r="R334" s="157"/>
      <c r="S334" s="161"/>
      <c r="T334" s="202">
        <f t="shared" ref="T334:T348" si="294">IF(LEN(C334&amp;D334&amp;E334&amp;F334)&gt;0,1,0)</f>
        <v>1</v>
      </c>
      <c r="U334" s="159">
        <f t="shared" ref="U334:U348" si="295">MIN(LEN(Y334&amp;Z334&amp;AA334),1)</f>
        <v>1</v>
      </c>
      <c r="V334" s="162">
        <f t="shared" ref="V334:V348" si="296">V333</f>
        <v>13</v>
      </c>
      <c r="W334" s="162">
        <f t="shared" ref="W334:W348" si="297">W333</f>
        <v>14</v>
      </c>
      <c r="X334" s="28">
        <v>5</v>
      </c>
      <c r="Y334" s="64" t="str">
        <f t="shared" ref="Y334:Y348" si="298">IF(LEFT($A334,1)="x","",IFERROR(VLOOKUP($A334,LedenV,34,0),""))</f>
        <v>C2</v>
      </c>
      <c r="Z334" s="64" t="str">
        <f t="shared" ref="Z334:Z348" si="299">IF(LEFT($A334,1)="x","",IFERROR(VLOOKUP($A334,LedenV,35,0),""))</f>
        <v>C2</v>
      </c>
      <c r="AA334" s="64" t="str">
        <f t="shared" ref="AA334:AA348" si="300">IF(LEFT($A334,1)="x","",IFERROR(VLOOKUP($A334,LedenV,36,0),""))</f>
        <v/>
      </c>
      <c r="AB334" s="28">
        <f t="shared" ref="AB334:AB348" si="301">LEN(Y334&amp;Z334&amp;AA334)</f>
        <v>4</v>
      </c>
      <c r="AH334" s="246">
        <f t="shared" ref="AH334:AH348" si="302">lft(G334,Peildatum)</f>
        <v>13.68</v>
      </c>
    </row>
    <row r="335" spans="1:34">
      <c r="A335" s="28" t="str">
        <f>C331&amp;"x"&amp;B335</f>
        <v>C3x2</v>
      </c>
      <c r="B335" s="47">
        <v>2</v>
      </c>
      <c r="C335" s="64" t="str">
        <f t="shared" si="285"/>
        <v>V</v>
      </c>
      <c r="D335" s="64" t="str">
        <f t="shared" si="286"/>
        <v>NLP78G4</v>
      </c>
      <c r="E335" s="65" t="str">
        <f t="shared" si="287"/>
        <v>Bozuwa, J.</v>
      </c>
      <c r="F335" s="65" t="str">
        <f t="shared" si="288"/>
        <v>Julia</v>
      </c>
      <c r="G335" s="66">
        <f t="shared" si="289"/>
        <v>39274</v>
      </c>
      <c r="H335" s="67">
        <f t="shared" si="290"/>
        <v>13</v>
      </c>
      <c r="I335" s="68"/>
      <c r="J335" s="64" t="str">
        <f t="shared" si="291"/>
        <v>C2</v>
      </c>
      <c r="K335" s="64" t="str">
        <f t="shared" si="292"/>
        <v>C2</v>
      </c>
      <c r="L335" s="64">
        <f t="shared" si="293"/>
        <v>0</v>
      </c>
      <c r="M335" s="52"/>
      <c r="N335" s="52"/>
      <c r="P335" s="157"/>
      <c r="Q335" s="157"/>
      <c r="R335" s="157"/>
      <c r="S335" s="161"/>
      <c r="T335" s="202">
        <f t="shared" si="294"/>
        <v>1</v>
      </c>
      <c r="U335" s="159">
        <f t="shared" si="295"/>
        <v>1</v>
      </c>
      <c r="V335" s="162">
        <f t="shared" si="296"/>
        <v>13</v>
      </c>
      <c r="W335" s="162">
        <f t="shared" si="297"/>
        <v>14</v>
      </c>
      <c r="X335" s="28">
        <v>6</v>
      </c>
      <c r="Y335" s="64" t="str">
        <f t="shared" si="298"/>
        <v>C2</v>
      </c>
      <c r="Z335" s="64" t="str">
        <f t="shared" si="299"/>
        <v>C2</v>
      </c>
      <c r="AA335" s="64" t="str">
        <f t="shared" si="300"/>
        <v/>
      </c>
      <c r="AB335" s="28">
        <f t="shared" si="301"/>
        <v>4</v>
      </c>
      <c r="AH335" s="246">
        <f t="shared" si="302"/>
        <v>13.48</v>
      </c>
    </row>
    <row r="336" spans="1:34">
      <c r="A336" s="28" t="str">
        <f>C331&amp;"x"&amp;B336</f>
        <v>C3x3</v>
      </c>
      <c r="B336" s="47">
        <v>3</v>
      </c>
      <c r="C336" s="64" t="str">
        <f t="shared" si="285"/>
        <v>V</v>
      </c>
      <c r="D336" s="64" t="str">
        <f t="shared" si="286"/>
        <v>NLS08K0</v>
      </c>
      <c r="E336" s="65" t="str">
        <f t="shared" si="287"/>
        <v>Oomens, H.</v>
      </c>
      <c r="F336" s="65" t="str">
        <f t="shared" si="288"/>
        <v>Hanna</v>
      </c>
      <c r="G336" s="66">
        <f t="shared" si="289"/>
        <v>39635</v>
      </c>
      <c r="H336" s="67">
        <f t="shared" si="290"/>
        <v>12</v>
      </c>
      <c r="I336" s="68"/>
      <c r="J336" s="64" t="str">
        <f t="shared" si="291"/>
        <v>D2</v>
      </c>
      <c r="K336" s="64" t="str">
        <f t="shared" si="292"/>
        <v>D2</v>
      </c>
      <c r="L336" s="64">
        <f t="shared" si="293"/>
        <v>0</v>
      </c>
      <c r="M336" s="52"/>
      <c r="N336" s="52"/>
      <c r="P336" s="157"/>
      <c r="Q336" s="157"/>
      <c r="R336" s="157"/>
      <c r="S336" s="161"/>
      <c r="T336" s="202">
        <f t="shared" si="294"/>
        <v>1</v>
      </c>
      <c r="U336" s="159">
        <f t="shared" si="295"/>
        <v>1</v>
      </c>
      <c r="V336" s="162">
        <f t="shared" si="296"/>
        <v>13</v>
      </c>
      <c r="W336" s="162">
        <f t="shared" si="297"/>
        <v>14</v>
      </c>
      <c r="X336" s="28">
        <v>7</v>
      </c>
      <c r="Y336" s="64" t="str">
        <f t="shared" si="298"/>
        <v>D2</v>
      </c>
      <c r="Z336" s="64" t="str">
        <f t="shared" si="299"/>
        <v>D2</v>
      </c>
      <c r="AA336" s="64" t="str">
        <f t="shared" si="300"/>
        <v/>
      </c>
      <c r="AB336" s="28">
        <f t="shared" si="301"/>
        <v>4</v>
      </c>
      <c r="AH336" s="246">
        <f t="shared" si="302"/>
        <v>12.49</v>
      </c>
    </row>
    <row r="337" spans="1:34">
      <c r="A337" s="28" t="str">
        <f>C331&amp;"x"&amp;B337</f>
        <v>C3x4</v>
      </c>
      <c r="B337" s="47">
        <v>4</v>
      </c>
      <c r="C337" s="64" t="str">
        <f t="shared" si="285"/>
        <v>V</v>
      </c>
      <c r="D337" s="64" t="str">
        <f t="shared" si="286"/>
        <v>NLV54V3</v>
      </c>
      <c r="E337" s="65" t="str">
        <f t="shared" si="287"/>
        <v>Borsboom, L.</v>
      </c>
      <c r="F337" s="65" t="str">
        <f t="shared" si="288"/>
        <v>Lis</v>
      </c>
      <c r="G337" s="66">
        <f t="shared" si="289"/>
        <v>39637</v>
      </c>
      <c r="H337" s="67">
        <f t="shared" si="290"/>
        <v>12</v>
      </c>
      <c r="I337" s="68"/>
      <c r="J337" s="64" t="str">
        <f t="shared" si="291"/>
        <v>D2</v>
      </c>
      <c r="K337" s="64" t="str">
        <f t="shared" si="292"/>
        <v>D2</v>
      </c>
      <c r="L337" s="64">
        <f t="shared" si="293"/>
        <v>0</v>
      </c>
      <c r="M337" s="52"/>
      <c r="N337" s="52"/>
      <c r="P337" s="157"/>
      <c r="Q337" s="157"/>
      <c r="R337" s="157"/>
      <c r="S337" s="161"/>
      <c r="T337" s="202">
        <f t="shared" si="294"/>
        <v>1</v>
      </c>
      <c r="U337" s="159">
        <f t="shared" si="295"/>
        <v>1</v>
      </c>
      <c r="V337" s="162">
        <f t="shared" si="296"/>
        <v>13</v>
      </c>
      <c r="W337" s="162">
        <f t="shared" si="297"/>
        <v>14</v>
      </c>
      <c r="X337" s="28">
        <v>8</v>
      </c>
      <c r="Y337" s="64" t="str">
        <f t="shared" si="298"/>
        <v>D2</v>
      </c>
      <c r="Z337" s="64" t="str">
        <f t="shared" si="299"/>
        <v>D2</v>
      </c>
      <c r="AA337" s="64" t="str">
        <f t="shared" si="300"/>
        <v/>
      </c>
      <c r="AB337" s="28">
        <f t="shared" si="301"/>
        <v>4</v>
      </c>
      <c r="AH337" s="246">
        <f t="shared" si="302"/>
        <v>12.48</v>
      </c>
    </row>
    <row r="338" spans="1:34">
      <c r="A338" s="28" t="str">
        <f>C331&amp;"x"&amp;B338</f>
        <v>C3x5</v>
      </c>
      <c r="B338" s="47">
        <v>5</v>
      </c>
      <c r="C338" s="64" t="str">
        <f t="shared" si="285"/>
        <v>V</v>
      </c>
      <c r="D338" s="64" t="str">
        <f t="shared" si="286"/>
        <v>NLT96R9</v>
      </c>
      <c r="E338" s="65" t="str">
        <f t="shared" si="287"/>
        <v>Voorbij, D.M.</v>
      </c>
      <c r="F338" s="65" t="str">
        <f t="shared" si="288"/>
        <v>Doeska</v>
      </c>
      <c r="G338" s="66">
        <f t="shared" si="289"/>
        <v>39751</v>
      </c>
      <c r="H338" s="67">
        <f t="shared" si="290"/>
        <v>12</v>
      </c>
      <c r="I338" s="68"/>
      <c r="J338" s="64" t="str">
        <f t="shared" si="291"/>
        <v>D2</v>
      </c>
      <c r="K338" s="64" t="str">
        <f t="shared" si="292"/>
        <v>D2</v>
      </c>
      <c r="L338" s="64">
        <f t="shared" si="293"/>
        <v>0</v>
      </c>
      <c r="M338" s="52"/>
      <c r="N338" s="52"/>
      <c r="P338" s="157"/>
      <c r="Q338" s="157"/>
      <c r="R338" s="157"/>
      <c r="S338" s="161"/>
      <c r="T338" s="202">
        <f t="shared" si="294"/>
        <v>1</v>
      </c>
      <c r="U338" s="159">
        <f t="shared" si="295"/>
        <v>1</v>
      </c>
      <c r="V338" s="162">
        <f t="shared" si="296"/>
        <v>13</v>
      </c>
      <c r="W338" s="162">
        <f t="shared" si="297"/>
        <v>14</v>
      </c>
      <c r="X338" s="28">
        <v>9</v>
      </c>
      <c r="Y338" s="64" t="str">
        <f t="shared" si="298"/>
        <v>D2</v>
      </c>
      <c r="Z338" s="64" t="str">
        <f t="shared" si="299"/>
        <v>D2</v>
      </c>
      <c r="AA338" s="64" t="str">
        <f t="shared" si="300"/>
        <v/>
      </c>
      <c r="AB338" s="28">
        <f t="shared" si="301"/>
        <v>4</v>
      </c>
      <c r="AH338" s="246">
        <f t="shared" si="302"/>
        <v>12.17</v>
      </c>
    </row>
    <row r="339" spans="1:34">
      <c r="A339" s="28" t="str">
        <f>C331&amp;"x"&amp;B339</f>
        <v>C3x6</v>
      </c>
      <c r="B339" s="47">
        <v>6</v>
      </c>
      <c r="C339" s="64" t="str">
        <f t="shared" si="285"/>
        <v>V</v>
      </c>
      <c r="D339" s="64" t="str">
        <f t="shared" si="286"/>
        <v>NLL20G1</v>
      </c>
      <c r="E339" s="65" t="str">
        <f t="shared" si="287"/>
        <v>Burgt, van de E.</v>
      </c>
      <c r="F339" s="65" t="str">
        <f t="shared" si="288"/>
        <v>Elize</v>
      </c>
      <c r="G339" s="66">
        <f t="shared" si="289"/>
        <v>39804</v>
      </c>
      <c r="H339" s="67">
        <f t="shared" si="290"/>
        <v>12</v>
      </c>
      <c r="I339" s="68"/>
      <c r="J339" s="64" t="str">
        <f t="shared" si="291"/>
        <v>D2</v>
      </c>
      <c r="K339" s="64" t="str">
        <f t="shared" si="292"/>
        <v>D2</v>
      </c>
      <c r="L339" s="64">
        <f t="shared" si="293"/>
        <v>0</v>
      </c>
      <c r="M339" s="52"/>
      <c r="N339" s="52"/>
      <c r="P339" s="157"/>
      <c r="Q339" s="157"/>
      <c r="R339" s="157"/>
      <c r="S339" s="161"/>
      <c r="T339" s="202">
        <f t="shared" si="294"/>
        <v>1</v>
      </c>
      <c r="U339" s="159">
        <f t="shared" si="295"/>
        <v>1</v>
      </c>
      <c r="V339" s="162">
        <f t="shared" si="296"/>
        <v>13</v>
      </c>
      <c r="W339" s="162">
        <f t="shared" si="297"/>
        <v>14</v>
      </c>
      <c r="X339" s="28">
        <v>10</v>
      </c>
      <c r="Y339" s="64" t="str">
        <f t="shared" si="298"/>
        <v>D2</v>
      </c>
      <c r="Z339" s="64" t="str">
        <f t="shared" si="299"/>
        <v>D2</v>
      </c>
      <c r="AA339" s="64" t="str">
        <f t="shared" si="300"/>
        <v/>
      </c>
      <c r="AB339" s="28">
        <f t="shared" si="301"/>
        <v>4</v>
      </c>
      <c r="AH339" s="246">
        <f t="shared" si="302"/>
        <v>12.02</v>
      </c>
    </row>
    <row r="340" spans="1:34">
      <c r="A340" s="28" t="str">
        <f>C331&amp;"x"&amp;B340</f>
        <v>C3x7</v>
      </c>
      <c r="B340" s="47">
        <v>7</v>
      </c>
      <c r="C340" s="64" t="str">
        <f t="shared" si="285"/>
        <v>M</v>
      </c>
      <c r="D340" s="64" t="str">
        <f t="shared" si="286"/>
        <v>NLM05B2</v>
      </c>
      <c r="E340" s="65" t="str">
        <f t="shared" si="287"/>
        <v>Vliet, T.M.</v>
      </c>
      <c r="F340" s="65" t="str">
        <f t="shared" si="288"/>
        <v>Tycho</v>
      </c>
      <c r="G340" s="66">
        <f t="shared" si="289"/>
        <v>39346</v>
      </c>
      <c r="H340" s="67">
        <f t="shared" si="290"/>
        <v>13</v>
      </c>
      <c r="I340" s="68"/>
      <c r="J340" s="64" t="str">
        <f t="shared" si="291"/>
        <v>C2</v>
      </c>
      <c r="K340" s="64" t="str">
        <f t="shared" si="292"/>
        <v>C2</v>
      </c>
      <c r="L340" s="64">
        <f t="shared" si="293"/>
        <v>0</v>
      </c>
      <c r="M340" s="52"/>
      <c r="N340" s="52"/>
      <c r="P340" s="157"/>
      <c r="Q340" s="157"/>
      <c r="R340" s="157"/>
      <c r="S340" s="161"/>
      <c r="T340" s="202">
        <f t="shared" si="294"/>
        <v>1</v>
      </c>
      <c r="U340" s="159">
        <f t="shared" si="295"/>
        <v>1</v>
      </c>
      <c r="V340" s="162">
        <f t="shared" si="296"/>
        <v>13</v>
      </c>
      <c r="W340" s="162">
        <f t="shared" si="297"/>
        <v>14</v>
      </c>
      <c r="X340" s="28">
        <v>11</v>
      </c>
      <c r="Y340" s="64" t="str">
        <f t="shared" si="298"/>
        <v>C2</v>
      </c>
      <c r="Z340" s="64" t="str">
        <f t="shared" si="299"/>
        <v>C2</v>
      </c>
      <c r="AA340" s="64" t="str">
        <f t="shared" si="300"/>
        <v/>
      </c>
      <c r="AB340" s="28">
        <f t="shared" si="301"/>
        <v>4</v>
      </c>
      <c r="AH340" s="246">
        <f t="shared" si="302"/>
        <v>13.28</v>
      </c>
    </row>
    <row r="341" spans="1:34">
      <c r="A341" s="28" t="str">
        <f>C331&amp;"x"&amp;B341</f>
        <v>C3x8</v>
      </c>
      <c r="B341" s="47">
        <v>8</v>
      </c>
      <c r="C341" s="64" t="str">
        <f t="shared" si="285"/>
        <v>M</v>
      </c>
      <c r="D341" s="64" t="str">
        <f t="shared" si="286"/>
        <v>NLN28Y3</v>
      </c>
      <c r="E341" s="65" t="str">
        <f t="shared" si="287"/>
        <v>Kuijper, R.A.</v>
      </c>
      <c r="F341" s="65" t="str">
        <f t="shared" si="288"/>
        <v>Raoul</v>
      </c>
      <c r="G341" s="66">
        <f t="shared" si="289"/>
        <v>39629</v>
      </c>
      <c r="H341" s="67">
        <f t="shared" si="290"/>
        <v>12</v>
      </c>
      <c r="I341" s="68"/>
      <c r="J341" s="64" t="str">
        <f t="shared" si="291"/>
        <v>D2</v>
      </c>
      <c r="K341" s="64" t="str">
        <f t="shared" si="292"/>
        <v>D2</v>
      </c>
      <c r="L341" s="64">
        <f t="shared" si="293"/>
        <v>0</v>
      </c>
      <c r="M341" s="52"/>
      <c r="N341" s="52"/>
      <c r="P341" s="157"/>
      <c r="Q341" s="157"/>
      <c r="R341" s="157"/>
      <c r="S341" s="161"/>
      <c r="T341" s="202">
        <f t="shared" si="294"/>
        <v>1</v>
      </c>
      <c r="U341" s="159">
        <f t="shared" si="295"/>
        <v>1</v>
      </c>
      <c r="V341" s="162">
        <f t="shared" si="296"/>
        <v>13</v>
      </c>
      <c r="W341" s="162">
        <f t="shared" si="297"/>
        <v>14</v>
      </c>
      <c r="X341" s="28">
        <v>12</v>
      </c>
      <c r="Y341" s="64" t="str">
        <f t="shared" si="298"/>
        <v>D2</v>
      </c>
      <c r="Z341" s="64" t="str">
        <f t="shared" si="299"/>
        <v>D2</v>
      </c>
      <c r="AA341" s="64" t="str">
        <f t="shared" si="300"/>
        <v/>
      </c>
      <c r="AB341" s="28">
        <f t="shared" si="301"/>
        <v>4</v>
      </c>
      <c r="AH341" s="246">
        <f t="shared" si="302"/>
        <v>12.5</v>
      </c>
    </row>
    <row r="342" spans="1:34">
      <c r="A342" s="28" t="str">
        <f>C331&amp;"x"&amp;B342</f>
        <v>C3x9</v>
      </c>
      <c r="B342" s="47">
        <v>9</v>
      </c>
      <c r="C342" s="64" t="str">
        <f t="shared" si="285"/>
        <v>M</v>
      </c>
      <c r="D342" s="64" t="str">
        <f t="shared" si="286"/>
        <v>NLL49T9</v>
      </c>
      <c r="E342" s="65" t="str">
        <f t="shared" si="287"/>
        <v>Mahabier, J.</v>
      </c>
      <c r="F342" s="65" t="str">
        <f t="shared" si="288"/>
        <v>Jeevan</v>
      </c>
      <c r="G342" s="66">
        <f t="shared" si="289"/>
        <v>39646</v>
      </c>
      <c r="H342" s="67">
        <f t="shared" si="290"/>
        <v>12</v>
      </c>
      <c r="I342" s="68"/>
      <c r="J342" s="64" t="str">
        <f t="shared" si="291"/>
        <v>D1</v>
      </c>
      <c r="K342" s="64" t="str">
        <f t="shared" si="292"/>
        <v>D1</v>
      </c>
      <c r="L342" s="64">
        <f t="shared" si="293"/>
        <v>0</v>
      </c>
      <c r="M342" s="52"/>
      <c r="N342" s="52"/>
      <c r="P342" s="157"/>
      <c r="Q342" s="157"/>
      <c r="R342" s="157"/>
      <c r="S342" s="161"/>
      <c r="T342" s="202">
        <f t="shared" si="294"/>
        <v>1</v>
      </c>
      <c r="U342" s="159">
        <f t="shared" si="295"/>
        <v>1</v>
      </c>
      <c r="V342" s="162">
        <f t="shared" si="296"/>
        <v>13</v>
      </c>
      <c r="W342" s="162">
        <f t="shared" si="297"/>
        <v>14</v>
      </c>
      <c r="X342" s="28">
        <v>13</v>
      </c>
      <c r="Y342" s="64" t="str">
        <f t="shared" si="298"/>
        <v>D1</v>
      </c>
      <c r="Z342" s="64" t="str">
        <f t="shared" si="299"/>
        <v>D1</v>
      </c>
      <c r="AA342" s="64" t="str">
        <f t="shared" si="300"/>
        <v/>
      </c>
      <c r="AB342" s="28">
        <f t="shared" si="301"/>
        <v>4</v>
      </c>
      <c r="AH342" s="246">
        <f t="shared" si="302"/>
        <v>12.46</v>
      </c>
    </row>
    <row r="343" spans="1:34">
      <c r="A343" s="28" t="str">
        <f>C331&amp;"x"&amp;B343</f>
        <v>C3x10</v>
      </c>
      <c r="B343" s="47">
        <v>10</v>
      </c>
      <c r="C343" s="64" t="str">
        <f t="shared" si="285"/>
        <v>M</v>
      </c>
      <c r="D343" s="64" t="str">
        <f t="shared" si="286"/>
        <v>NLH06P8</v>
      </c>
      <c r="E343" s="65" t="str">
        <f t="shared" si="287"/>
        <v>Est, van K.H.T.</v>
      </c>
      <c r="F343" s="65" t="str">
        <f t="shared" si="288"/>
        <v>Koen</v>
      </c>
      <c r="G343" s="66">
        <f t="shared" si="289"/>
        <v>39693</v>
      </c>
      <c r="H343" s="67">
        <f t="shared" si="290"/>
        <v>12</v>
      </c>
      <c r="I343" s="68"/>
      <c r="J343" s="64" t="str">
        <f t="shared" si="291"/>
        <v>D2</v>
      </c>
      <c r="K343" s="64" t="str">
        <f t="shared" si="292"/>
        <v>D2</v>
      </c>
      <c r="L343" s="64">
        <f t="shared" si="293"/>
        <v>0</v>
      </c>
      <c r="M343" s="52"/>
      <c r="N343" s="52"/>
      <c r="P343" s="157"/>
      <c r="Q343" s="157"/>
      <c r="R343" s="157"/>
      <c r="S343" s="161"/>
      <c r="T343" s="202">
        <f t="shared" si="294"/>
        <v>1</v>
      </c>
      <c r="U343" s="159">
        <f t="shared" si="295"/>
        <v>1</v>
      </c>
      <c r="V343" s="162">
        <f t="shared" si="296"/>
        <v>13</v>
      </c>
      <c r="W343" s="162">
        <f t="shared" si="297"/>
        <v>14</v>
      </c>
      <c r="X343" s="28">
        <v>14</v>
      </c>
      <c r="Y343" s="64" t="str">
        <f t="shared" si="298"/>
        <v>D2</v>
      </c>
      <c r="Z343" s="64" t="str">
        <f t="shared" si="299"/>
        <v>D2</v>
      </c>
      <c r="AA343" s="64" t="str">
        <f t="shared" si="300"/>
        <v/>
      </c>
      <c r="AB343" s="28">
        <f t="shared" si="301"/>
        <v>4</v>
      </c>
      <c r="AH343" s="246">
        <f t="shared" si="302"/>
        <v>12.33</v>
      </c>
    </row>
    <row r="344" spans="1:34">
      <c r="A344" s="28" t="str">
        <f>C331&amp;"x"&amp;B344</f>
        <v>C3x11</v>
      </c>
      <c r="B344" s="47">
        <v>11</v>
      </c>
      <c r="C344" s="64" t="str">
        <f t="shared" si="285"/>
        <v>M</v>
      </c>
      <c r="D344" s="64" t="str">
        <f t="shared" si="286"/>
        <v>NLS75Y4</v>
      </c>
      <c r="E344" s="65" t="str">
        <f t="shared" si="287"/>
        <v>Heersping, D.B.A.C.</v>
      </c>
      <c r="F344" s="65" t="str">
        <f t="shared" si="288"/>
        <v>Dani</v>
      </c>
      <c r="G344" s="66">
        <f t="shared" si="289"/>
        <v>39753</v>
      </c>
      <c r="H344" s="67">
        <f t="shared" si="290"/>
        <v>12</v>
      </c>
      <c r="I344" s="68"/>
      <c r="J344" s="64" t="str">
        <f t="shared" si="291"/>
        <v>D1</v>
      </c>
      <c r="K344" s="64" t="str">
        <f t="shared" si="292"/>
        <v>D1</v>
      </c>
      <c r="L344" s="64">
        <f t="shared" si="293"/>
        <v>0</v>
      </c>
      <c r="M344" s="52"/>
      <c r="N344" s="52"/>
      <c r="P344" s="157"/>
      <c r="Q344" s="157"/>
      <c r="R344" s="157"/>
      <c r="T344" s="202">
        <f t="shared" si="294"/>
        <v>1</v>
      </c>
      <c r="U344" s="159">
        <f t="shared" si="295"/>
        <v>1</v>
      </c>
      <c r="V344" s="162">
        <f t="shared" si="296"/>
        <v>13</v>
      </c>
      <c r="W344" s="162">
        <f t="shared" si="297"/>
        <v>14</v>
      </c>
      <c r="X344" s="28">
        <v>15</v>
      </c>
      <c r="Y344" s="64" t="str">
        <f t="shared" si="298"/>
        <v>D1</v>
      </c>
      <c r="Z344" s="64" t="str">
        <f t="shared" si="299"/>
        <v>D1</v>
      </c>
      <c r="AA344" s="64" t="str">
        <f t="shared" si="300"/>
        <v/>
      </c>
      <c r="AB344" s="28">
        <f t="shared" si="301"/>
        <v>4</v>
      </c>
      <c r="AH344" s="246">
        <f t="shared" si="302"/>
        <v>12.16</v>
      </c>
    </row>
    <row r="345" spans="1:34">
      <c r="A345" s="28" t="str">
        <f>C331&amp;"x"&amp;B345</f>
        <v>C3x12</v>
      </c>
      <c r="B345" s="47">
        <v>12</v>
      </c>
      <c r="C345" s="64" t="str">
        <f t="shared" si="285"/>
        <v/>
      </c>
      <c r="D345" s="64" t="str">
        <f t="shared" si="286"/>
        <v/>
      </c>
      <c r="E345" s="65" t="str">
        <f t="shared" si="287"/>
        <v/>
      </c>
      <c r="F345" s="65" t="str">
        <f t="shared" si="288"/>
        <v/>
      </c>
      <c r="G345" s="66" t="str">
        <f t="shared" si="289"/>
        <v/>
      </c>
      <c r="H345" s="67" t="str">
        <f t="shared" si="290"/>
        <v/>
      </c>
      <c r="I345" s="68"/>
      <c r="J345" s="64" t="str">
        <f t="shared" si="291"/>
        <v/>
      </c>
      <c r="K345" s="64" t="str">
        <f t="shared" si="292"/>
        <v/>
      </c>
      <c r="L345" s="64" t="str">
        <f t="shared" si="293"/>
        <v/>
      </c>
      <c r="M345" s="52"/>
      <c r="N345" s="52"/>
      <c r="P345" s="157"/>
      <c r="Q345" s="157"/>
      <c r="R345" s="157"/>
      <c r="T345" s="202">
        <f t="shared" si="294"/>
        <v>0</v>
      </c>
      <c r="U345" s="159">
        <f t="shared" si="295"/>
        <v>0</v>
      </c>
      <c r="V345" s="162">
        <f t="shared" si="296"/>
        <v>13</v>
      </c>
      <c r="W345" s="162">
        <f t="shared" si="297"/>
        <v>14</v>
      </c>
      <c r="X345" s="28">
        <v>16</v>
      </c>
      <c r="Y345" s="64" t="str">
        <f t="shared" si="298"/>
        <v/>
      </c>
      <c r="Z345" s="64" t="str">
        <f t="shared" si="299"/>
        <v/>
      </c>
      <c r="AA345" s="64" t="str">
        <f t="shared" si="300"/>
        <v/>
      </c>
      <c r="AB345" s="28">
        <f t="shared" si="301"/>
        <v>0</v>
      </c>
      <c r="AH345" s="246" t="str">
        <f t="shared" si="302"/>
        <v/>
      </c>
    </row>
    <row r="346" spans="1:34">
      <c r="A346" s="28" t="str">
        <f>C331&amp;"x"&amp;B346</f>
        <v>C3x13</v>
      </c>
      <c r="B346" s="47">
        <v>13</v>
      </c>
      <c r="C346" s="64" t="str">
        <f t="shared" si="285"/>
        <v/>
      </c>
      <c r="D346" s="64" t="str">
        <f t="shared" si="286"/>
        <v/>
      </c>
      <c r="E346" s="65" t="str">
        <f t="shared" si="287"/>
        <v/>
      </c>
      <c r="F346" s="65" t="str">
        <f t="shared" si="288"/>
        <v/>
      </c>
      <c r="G346" s="66" t="str">
        <f t="shared" si="289"/>
        <v/>
      </c>
      <c r="H346" s="67" t="str">
        <f t="shared" si="290"/>
        <v/>
      </c>
      <c r="I346" s="68"/>
      <c r="J346" s="64" t="str">
        <f t="shared" si="291"/>
        <v/>
      </c>
      <c r="K346" s="64" t="str">
        <f t="shared" si="292"/>
        <v/>
      </c>
      <c r="L346" s="64" t="str">
        <f t="shared" si="293"/>
        <v/>
      </c>
      <c r="M346" s="52"/>
      <c r="N346" s="52"/>
      <c r="P346" s="157"/>
      <c r="Q346" s="157"/>
      <c r="R346" s="157"/>
      <c r="T346" s="202">
        <f t="shared" si="294"/>
        <v>0</v>
      </c>
      <c r="U346" s="159">
        <f t="shared" si="295"/>
        <v>0</v>
      </c>
      <c r="V346" s="162">
        <f t="shared" si="296"/>
        <v>13</v>
      </c>
      <c r="W346" s="162">
        <f t="shared" si="297"/>
        <v>14</v>
      </c>
      <c r="X346" s="28">
        <v>17</v>
      </c>
      <c r="Y346" s="64" t="str">
        <f t="shared" si="298"/>
        <v/>
      </c>
      <c r="Z346" s="64" t="str">
        <f t="shared" si="299"/>
        <v/>
      </c>
      <c r="AA346" s="64" t="str">
        <f t="shared" si="300"/>
        <v/>
      </c>
      <c r="AB346" s="28">
        <f t="shared" si="301"/>
        <v>0</v>
      </c>
      <c r="AH346" s="246" t="str">
        <f t="shared" si="302"/>
        <v/>
      </c>
    </row>
    <row r="347" spans="1:34">
      <c r="A347" s="28" t="str">
        <f>C331&amp;"x"&amp;B347</f>
        <v>C3x14</v>
      </c>
      <c r="B347" s="47">
        <v>14</v>
      </c>
      <c r="C347" s="64" t="str">
        <f t="shared" si="285"/>
        <v/>
      </c>
      <c r="D347" s="64" t="str">
        <f t="shared" si="286"/>
        <v/>
      </c>
      <c r="E347" s="65" t="str">
        <f t="shared" si="287"/>
        <v/>
      </c>
      <c r="F347" s="65" t="str">
        <f t="shared" si="288"/>
        <v/>
      </c>
      <c r="G347" s="66" t="str">
        <f t="shared" si="289"/>
        <v/>
      </c>
      <c r="H347" s="67" t="str">
        <f t="shared" si="290"/>
        <v/>
      </c>
      <c r="I347" s="68"/>
      <c r="J347" s="64" t="str">
        <f t="shared" si="291"/>
        <v/>
      </c>
      <c r="K347" s="64" t="str">
        <f t="shared" si="292"/>
        <v/>
      </c>
      <c r="L347" s="64" t="str">
        <f t="shared" si="293"/>
        <v/>
      </c>
      <c r="M347" s="52"/>
      <c r="N347" s="52"/>
      <c r="P347" s="157"/>
      <c r="Q347" s="157"/>
      <c r="R347" s="157"/>
      <c r="T347" s="202">
        <f t="shared" si="294"/>
        <v>0</v>
      </c>
      <c r="U347" s="159">
        <f t="shared" si="295"/>
        <v>0</v>
      </c>
      <c r="V347" s="162">
        <f t="shared" si="296"/>
        <v>13</v>
      </c>
      <c r="W347" s="162">
        <f t="shared" si="297"/>
        <v>14</v>
      </c>
      <c r="X347" s="28">
        <v>18</v>
      </c>
      <c r="Y347" s="64" t="str">
        <f t="shared" si="298"/>
        <v/>
      </c>
      <c r="Z347" s="64" t="str">
        <f t="shared" si="299"/>
        <v/>
      </c>
      <c r="AA347" s="64" t="str">
        <f t="shared" si="300"/>
        <v/>
      </c>
      <c r="AB347" s="28">
        <f t="shared" si="301"/>
        <v>0</v>
      </c>
      <c r="AH347" s="246" t="str">
        <f t="shared" si="302"/>
        <v/>
      </c>
    </row>
    <row r="348" spans="1:34">
      <c r="A348" s="28" t="str">
        <f>C331&amp;"x"&amp;B348</f>
        <v>C3x15</v>
      </c>
      <c r="B348" s="47">
        <v>15</v>
      </c>
      <c r="C348" s="64" t="str">
        <f t="shared" si="285"/>
        <v/>
      </c>
      <c r="D348" s="64" t="str">
        <f t="shared" si="286"/>
        <v/>
      </c>
      <c r="E348" s="65" t="str">
        <f t="shared" si="287"/>
        <v/>
      </c>
      <c r="F348" s="65" t="str">
        <f t="shared" si="288"/>
        <v/>
      </c>
      <c r="G348" s="66" t="str">
        <f t="shared" si="289"/>
        <v/>
      </c>
      <c r="H348" s="67" t="str">
        <f t="shared" si="290"/>
        <v/>
      </c>
      <c r="I348" s="68"/>
      <c r="J348" s="64" t="str">
        <f t="shared" si="291"/>
        <v/>
      </c>
      <c r="K348" s="64" t="str">
        <f t="shared" si="292"/>
        <v/>
      </c>
      <c r="L348" s="64" t="str">
        <f t="shared" si="293"/>
        <v/>
      </c>
      <c r="M348" s="52"/>
      <c r="N348" s="52"/>
      <c r="P348" s="157"/>
      <c r="Q348" s="157"/>
      <c r="R348" s="157"/>
      <c r="T348" s="202">
        <f t="shared" si="294"/>
        <v>0</v>
      </c>
      <c r="U348" s="159">
        <f t="shared" si="295"/>
        <v>0</v>
      </c>
      <c r="V348" s="162">
        <f t="shared" si="296"/>
        <v>13</v>
      </c>
      <c r="W348" s="162">
        <f t="shared" si="297"/>
        <v>14</v>
      </c>
      <c r="X348" s="28">
        <v>19</v>
      </c>
      <c r="Y348" s="64" t="str">
        <f t="shared" si="298"/>
        <v/>
      </c>
      <c r="Z348" s="64" t="str">
        <f t="shared" si="299"/>
        <v/>
      </c>
      <c r="AA348" s="64" t="str">
        <f t="shared" si="300"/>
        <v/>
      </c>
      <c r="AB348" s="28">
        <f t="shared" si="301"/>
        <v>0</v>
      </c>
      <c r="AH348" s="246" t="str">
        <f t="shared" si="302"/>
        <v/>
      </c>
    </row>
    <row r="349" spans="1:34" ht="12.95" thickBot="1">
      <c r="B349" s="69"/>
      <c r="C349" s="70"/>
      <c r="D349" s="69"/>
      <c r="E349" s="69"/>
      <c r="F349" s="69"/>
      <c r="G349" s="71"/>
      <c r="H349" s="71"/>
      <c r="I349" s="71"/>
      <c r="J349" s="70"/>
      <c r="K349" s="70"/>
      <c r="L349" s="70"/>
      <c r="M349" s="52"/>
      <c r="N349" s="52"/>
      <c r="X349" s="28">
        <v>20</v>
      </c>
    </row>
    <row r="350" spans="1:34" ht="12.95" thickTop="1">
      <c r="B350" s="47"/>
      <c r="C350" s="323" t="s">
        <v>1140</v>
      </c>
      <c r="D350" s="323"/>
      <c r="E350" s="76" t="s">
        <v>1141</v>
      </c>
      <c r="F350" s="76" t="s">
        <v>1142</v>
      </c>
      <c r="G350" s="48" t="s">
        <v>1143</v>
      </c>
      <c r="H350" s="49"/>
      <c r="I350" s="50"/>
      <c r="J350" s="51" t="s">
        <v>1144</v>
      </c>
      <c r="K350" s="51" t="s">
        <v>1145</v>
      </c>
      <c r="L350" s="51" t="s">
        <v>1146</v>
      </c>
      <c r="M350" s="52"/>
      <c r="N350" s="52"/>
      <c r="P350" s="53">
        <f>COUNT(P354:P368)</f>
        <v>0</v>
      </c>
      <c r="Q350" s="53">
        <f>COUNT(Q354:Q368)</f>
        <v>0</v>
      </c>
      <c r="R350" s="53">
        <f>COUNT(R354:R368)</f>
        <v>0</v>
      </c>
      <c r="T350" s="124">
        <f>T351-SUM(U354:U368)</f>
        <v>0</v>
      </c>
      <c r="X350" s="28">
        <v>1</v>
      </c>
    </row>
    <row r="351" spans="1:34" ht="12.95">
      <c r="A351" s="33">
        <v>21</v>
      </c>
      <c r="B351" s="54"/>
      <c r="C351" s="322" t="str">
        <f>Leden!AQ23</f>
        <v>C4</v>
      </c>
      <c r="D351" s="322"/>
      <c r="E351" s="286" t="str">
        <f>IF($C351="","",LEFT(IFERROR(VLOOKUP($C351,TeamsV,2,0),"")&amp;"??",2))</f>
        <v>BK</v>
      </c>
      <c r="F351" s="286" t="str">
        <f>IF($C351="","",IFERROR(VLOOKUP($C351,TeamsV,3,0),"??"))</f>
        <v>Za</v>
      </c>
      <c r="G351" s="286" t="str">
        <f>IF($C351="","",LEFT(IFERROR(VLOOKUP($C351,TeamsV,4,0),"")&amp;"?",1))</f>
        <v>8</v>
      </c>
      <c r="H351" s="55"/>
      <c r="I351" s="56"/>
      <c r="J351" s="286">
        <f>COUNTIF(C354:C368,"V")</f>
        <v>2</v>
      </c>
      <c r="K351" s="286">
        <f>COUNTIF(C354:C368,"M")</f>
        <v>7</v>
      </c>
      <c r="L351" s="57">
        <f>IFERROR(AVERAGE(H354:H368),"")</f>
        <v>12.777777777777779</v>
      </c>
      <c r="M351" s="58"/>
      <c r="N351" s="58"/>
      <c r="O351" s="33" t="s">
        <v>2</v>
      </c>
      <c r="P351" s="253"/>
      <c r="Q351" s="253"/>
      <c r="R351" s="253"/>
      <c r="S351" s="254"/>
      <c r="T351" s="124">
        <f>SUM(T354:T368)</f>
        <v>9</v>
      </c>
      <c r="U351" s="158" t="str">
        <f>MID($C351,1,1)</f>
        <v>C</v>
      </c>
      <c r="V351" s="158" t="str">
        <f>MID($C351,1,1)</f>
        <v>C</v>
      </c>
      <c r="W351" s="158" t="str">
        <f>MID($C351,1,1)</f>
        <v>C</v>
      </c>
      <c r="X351" s="28">
        <v>2</v>
      </c>
      <c r="Y351" s="33"/>
      <c r="Z351" s="33"/>
      <c r="AA351" s="33"/>
      <c r="AB351" s="33"/>
      <c r="AD351" s="19" t="str">
        <f>IF($C351="","",IFERROR(VLOOKUP($C351,TeamsV,6,0),""))</f>
        <v>A</v>
      </c>
      <c r="AE351" s="19" t="str">
        <f>TRIM(IF($AD351="","",IFERROR(VLOOKUP($AD351,Teams!$B$4:$G$8,2,0),"")))</f>
        <v>3312 AD</v>
      </c>
      <c r="AF351" s="19" t="str">
        <f>TRIM(IF($AD351="","",IFERROR(VLOOKUP($AD351,Teams!$B$4:$G$8,4,0),"")))</f>
        <v>Dordrecht</v>
      </c>
      <c r="AH351" s="247">
        <f>IFERROR(AVERAGE(AH354:AH368),"")</f>
        <v>13.1</v>
      </c>
    </row>
    <row r="352" spans="1:34">
      <c r="B352" s="47"/>
      <c r="C352" s="76"/>
      <c r="D352" s="47"/>
      <c r="E352" s="47"/>
      <c r="F352" s="47"/>
      <c r="G352" s="50"/>
      <c r="H352" s="50"/>
      <c r="I352" s="50"/>
      <c r="J352" s="76"/>
      <c r="K352" s="76"/>
      <c r="L352" s="76"/>
      <c r="M352" s="52"/>
      <c r="N352" s="52"/>
      <c r="U352" s="159"/>
      <c r="V352" s="159"/>
      <c r="W352" s="159"/>
      <c r="X352" s="28">
        <v>3</v>
      </c>
    </row>
    <row r="353" spans="1:34">
      <c r="A353" s="59"/>
      <c r="B353" s="60"/>
      <c r="C353" s="61" t="s">
        <v>1147</v>
      </c>
      <c r="D353" s="61" t="s">
        <v>1148</v>
      </c>
      <c r="E353" s="62" t="s">
        <v>1149</v>
      </c>
      <c r="F353" s="62" t="s">
        <v>1150</v>
      </c>
      <c r="G353" s="61" t="s">
        <v>1151</v>
      </c>
      <c r="H353" s="61" t="s">
        <v>1152</v>
      </c>
      <c r="I353" s="61" t="s">
        <v>54</v>
      </c>
      <c r="J353" s="61" t="s">
        <v>1153</v>
      </c>
      <c r="K353" s="61" t="s">
        <v>1154</v>
      </c>
      <c r="L353" s="61" t="s">
        <v>1155</v>
      </c>
      <c r="M353" s="63"/>
      <c r="N353" s="63"/>
      <c r="O353" s="59"/>
      <c r="P353" s="160" t="s">
        <v>76</v>
      </c>
      <c r="Q353" s="160" t="s">
        <v>77</v>
      </c>
      <c r="R353" s="160" t="s">
        <v>78</v>
      </c>
      <c r="U353" s="158">
        <f>IF(W351="","",VLOOKUP(W351,Leeftijdscat,2,FALSE))</f>
        <v>11</v>
      </c>
      <c r="V353" s="158">
        <f>IF(W351="","",VLOOKUP(W351,Leeftijdscat,3,FALSE))</f>
        <v>13</v>
      </c>
      <c r="W353" s="158">
        <f>IF(W351="","",VLOOKUP(W351,Leeftijdscat,4,FALSE))</f>
        <v>14</v>
      </c>
      <c r="X353" s="28">
        <v>4</v>
      </c>
      <c r="Y353" s="59">
        <f>LEN(Y354&amp;Y355&amp;Y356&amp;Y357&amp;Y358&amp;Y359&amp;Y360&amp;Y361&amp;Y362&amp;Y363&amp;Y364&amp;Y365&amp;Y366&amp;Y367&amp;Y368)</f>
        <v>18</v>
      </c>
      <c r="Z353" s="59">
        <f>LEN(Z354&amp;Z355&amp;Z356&amp;Z357&amp;Z358&amp;Z359&amp;Z360&amp;Z361&amp;Z362&amp;Z363&amp;Z364&amp;Z365&amp;Z366&amp;Z367&amp;Z368)</f>
        <v>18</v>
      </c>
      <c r="AA353" s="59">
        <f>LEN(AA354&amp;AA355&amp;AA356&amp;AA357&amp;AA358&amp;AA359&amp;AA360&amp;AA361&amp;AA362&amp;AA363&amp;AA364&amp;AA365&amp;AA366&amp;AA367&amp;AA368)</f>
        <v>0</v>
      </c>
      <c r="AB353" s="59">
        <f>SUM(Y353:AA353)</f>
        <v>36</v>
      </c>
    </row>
    <row r="354" spans="1:34">
      <c r="A354" s="28" t="str">
        <f>C351&amp;"x"&amp;B354</f>
        <v>C4x1</v>
      </c>
      <c r="B354" s="47">
        <v>1</v>
      </c>
      <c r="C354" s="64" t="str">
        <f t="shared" ref="C354:C368" si="303">IF(LEFT($A354,1)="x","",IFERROR(VLOOKUP($A354,LedenV,6,0),""))</f>
        <v>V</v>
      </c>
      <c r="D354" s="64" t="str">
        <f t="shared" ref="D354:D368" si="304">IF(LEFT($A354,1)="x","",IFERROR(VLOOKUP($A354,LedenV,7,0),""))</f>
        <v>NMH36F0</v>
      </c>
      <c r="E354" s="65" t="str">
        <f t="shared" ref="E354:E368" si="305">IF(LEFT($A354,1)="x","",IFERROR(VLOOKUP($A354,LedenV,8,0),""))</f>
        <v>Vreeling, A.J.P.</v>
      </c>
      <c r="F354" s="65" t="str">
        <f t="shared" ref="F354:F368" si="306">IF(LEFT($A354,1)="x","",IFERROR(VLOOKUP($A354,LedenV,9,0),""))</f>
        <v>Anouk</v>
      </c>
      <c r="G354" s="66">
        <f t="shared" ref="G354:G368" si="307">IF(LEFT($A354,1)="x","",IFERROR(VLOOKUP($A354,LedenV,10,0),""))</f>
        <v>39427</v>
      </c>
      <c r="H354" s="67">
        <f t="shared" ref="H354:H368" si="308">IF(AND(ISNUMBER(G354),G354&lt;&gt;0),DATEDIF(G354,Peildatum,"Y"),"")</f>
        <v>13</v>
      </c>
      <c r="I354" s="68"/>
      <c r="J354" s="64" t="str">
        <f t="shared" ref="J354:J368" si="309">IF(LEFT($A354,1)="x","",IFERROR(VLOOKUP($A354,LedenV,16,0),""))</f>
        <v>D3</v>
      </c>
      <c r="K354" s="64" t="str">
        <f t="shared" ref="K354:K368" si="310">IF(LEFT($A354,1)="x","",IFERROR(VLOOKUP($A354,LedenV,17,0),""))</f>
        <v>D3</v>
      </c>
      <c r="L354" s="64">
        <f t="shared" ref="L354:L368" si="311">IF(LEFT($A354,1)="x","",IFERROR(VLOOKUP($A354,LedenV,18,0),""))</f>
        <v>0</v>
      </c>
      <c r="M354" s="52"/>
      <c r="N354" s="52"/>
      <c r="P354" s="157"/>
      <c r="Q354" s="157"/>
      <c r="R354" s="157"/>
      <c r="S354" s="161"/>
      <c r="T354" s="202">
        <f t="shared" ref="T354:T368" si="312">IF(LEN(C354&amp;D354&amp;E354&amp;F354)&gt;0,1,0)</f>
        <v>1</v>
      </c>
      <c r="U354" s="159">
        <f t="shared" ref="U354:U368" si="313">MIN(LEN(Y354&amp;Z354&amp;AA354),1)</f>
        <v>1</v>
      </c>
      <c r="V354" s="162">
        <f t="shared" ref="V354:V368" si="314">V353</f>
        <v>13</v>
      </c>
      <c r="W354" s="162">
        <f t="shared" ref="W354:W368" si="315">W353</f>
        <v>14</v>
      </c>
      <c r="X354" s="28">
        <v>5</v>
      </c>
      <c r="Y354" s="64" t="str">
        <f t="shared" ref="Y354:Y368" si="316">IF(LEFT($A354,1)="x","",IFERROR(VLOOKUP($A354,LedenV,34,0),""))</f>
        <v>D3</v>
      </c>
      <c r="Z354" s="64" t="str">
        <f t="shared" ref="Z354:Z368" si="317">IF(LEFT($A354,1)="x","",IFERROR(VLOOKUP($A354,LedenV,35,0),""))</f>
        <v>D3</v>
      </c>
      <c r="AA354" s="64" t="str">
        <f t="shared" ref="AA354:AA368" si="318">IF(LEFT($A354,1)="x","",IFERROR(VLOOKUP($A354,LedenV,36,0),""))</f>
        <v/>
      </c>
      <c r="AB354" s="28">
        <f t="shared" ref="AB354:AB368" si="319">LEN(Y354&amp;Z354&amp;AA354)</f>
        <v>4</v>
      </c>
      <c r="AH354" s="246">
        <f t="shared" ref="AH354:AH368" si="320">lft(G354,Peildatum)</f>
        <v>13.06</v>
      </c>
    </row>
    <row r="355" spans="1:34">
      <c r="A355" s="28" t="str">
        <f>C351&amp;"x"&amp;B355</f>
        <v>C4x2</v>
      </c>
      <c r="B355" s="47">
        <v>2</v>
      </c>
      <c r="C355" s="64" t="str">
        <f t="shared" si="303"/>
        <v>V</v>
      </c>
      <c r="D355" s="64" t="str">
        <f t="shared" si="304"/>
        <v>NLY95D3</v>
      </c>
      <c r="E355" s="65" t="str">
        <f t="shared" si="305"/>
        <v>Robbemond, J.</v>
      </c>
      <c r="F355" s="65" t="str">
        <f t="shared" si="306"/>
        <v>Jente</v>
      </c>
      <c r="G355" s="66">
        <f t="shared" si="307"/>
        <v>39709</v>
      </c>
      <c r="H355" s="67">
        <f t="shared" si="308"/>
        <v>12</v>
      </c>
      <c r="I355" s="68"/>
      <c r="J355" s="64" t="str">
        <f t="shared" si="309"/>
        <v>D3</v>
      </c>
      <c r="K355" s="64" t="str">
        <f t="shared" si="310"/>
        <v>D3</v>
      </c>
      <c r="L355" s="64">
        <f t="shared" si="311"/>
        <v>0</v>
      </c>
      <c r="M355" s="52"/>
      <c r="N355" s="52"/>
      <c r="P355" s="157"/>
      <c r="Q355" s="157"/>
      <c r="R355" s="157"/>
      <c r="S355" s="161"/>
      <c r="T355" s="202">
        <f t="shared" si="312"/>
        <v>1</v>
      </c>
      <c r="U355" s="159">
        <f t="shared" si="313"/>
        <v>1</v>
      </c>
      <c r="V355" s="162">
        <f t="shared" si="314"/>
        <v>13</v>
      </c>
      <c r="W355" s="162">
        <f t="shared" si="315"/>
        <v>14</v>
      </c>
      <c r="X355" s="28">
        <v>6</v>
      </c>
      <c r="Y355" s="64" t="str">
        <f t="shared" si="316"/>
        <v>D3</v>
      </c>
      <c r="Z355" s="64" t="str">
        <f t="shared" si="317"/>
        <v>D3</v>
      </c>
      <c r="AA355" s="64" t="str">
        <f t="shared" si="318"/>
        <v/>
      </c>
      <c r="AB355" s="28">
        <f t="shared" si="319"/>
        <v>4</v>
      </c>
      <c r="AH355" s="246">
        <f t="shared" si="320"/>
        <v>12.28</v>
      </c>
    </row>
    <row r="356" spans="1:34">
      <c r="A356" s="28" t="str">
        <f>C351&amp;"x"&amp;B356</f>
        <v>C4x3</v>
      </c>
      <c r="B356" s="47">
        <v>3</v>
      </c>
      <c r="C356" s="64" t="str">
        <f t="shared" si="303"/>
        <v>M</v>
      </c>
      <c r="D356" s="64" t="str">
        <f t="shared" si="304"/>
        <v>NLB71B4</v>
      </c>
      <c r="E356" s="65" t="str">
        <f t="shared" si="305"/>
        <v>Koornneef, T.J.</v>
      </c>
      <c r="F356" s="65" t="str">
        <f t="shared" si="306"/>
        <v>Tommie</v>
      </c>
      <c r="G356" s="66">
        <f t="shared" si="307"/>
        <v>39123</v>
      </c>
      <c r="H356" s="67">
        <f t="shared" si="308"/>
        <v>13</v>
      </c>
      <c r="I356" s="68"/>
      <c r="J356" s="64" t="str">
        <f t="shared" si="309"/>
        <v>C3</v>
      </c>
      <c r="K356" s="64" t="str">
        <f t="shared" si="310"/>
        <v>C3</v>
      </c>
      <c r="L356" s="64">
        <f t="shared" si="311"/>
        <v>0</v>
      </c>
      <c r="M356" s="52"/>
      <c r="N356" s="52"/>
      <c r="P356" s="157"/>
      <c r="Q356" s="157"/>
      <c r="R356" s="157"/>
      <c r="S356" s="161"/>
      <c r="T356" s="202">
        <f t="shared" si="312"/>
        <v>1</v>
      </c>
      <c r="U356" s="159">
        <f t="shared" si="313"/>
        <v>1</v>
      </c>
      <c r="V356" s="162">
        <f t="shared" si="314"/>
        <v>13</v>
      </c>
      <c r="W356" s="162">
        <f t="shared" si="315"/>
        <v>14</v>
      </c>
      <c r="X356" s="28">
        <v>7</v>
      </c>
      <c r="Y356" s="64" t="str">
        <f t="shared" si="316"/>
        <v>C3</v>
      </c>
      <c r="Z356" s="64" t="str">
        <f t="shared" si="317"/>
        <v>C3</v>
      </c>
      <c r="AA356" s="64" t="str">
        <f t="shared" si="318"/>
        <v/>
      </c>
      <c r="AB356" s="28">
        <f t="shared" si="319"/>
        <v>4</v>
      </c>
      <c r="AH356" s="246">
        <f t="shared" si="320"/>
        <v>13.89</v>
      </c>
    </row>
    <row r="357" spans="1:34">
      <c r="A357" s="28" t="str">
        <f>C351&amp;"x"&amp;B357</f>
        <v>C4x4</v>
      </c>
      <c r="B357" s="47">
        <v>4</v>
      </c>
      <c r="C357" s="64" t="str">
        <f t="shared" si="303"/>
        <v>M</v>
      </c>
      <c r="D357" s="64" t="str">
        <f t="shared" si="304"/>
        <v>NLR06X4</v>
      </c>
      <c r="E357" s="65" t="str">
        <f t="shared" si="305"/>
        <v>Pille, M.A.</v>
      </c>
      <c r="F357" s="65" t="str">
        <f t="shared" si="306"/>
        <v>Menno</v>
      </c>
      <c r="G357" s="66">
        <f t="shared" si="307"/>
        <v>39187</v>
      </c>
      <c r="H357" s="67">
        <f t="shared" si="308"/>
        <v>13</v>
      </c>
      <c r="I357" s="68"/>
      <c r="J357" s="64" t="str">
        <f t="shared" si="309"/>
        <v>C3</v>
      </c>
      <c r="K357" s="64" t="str">
        <f t="shared" si="310"/>
        <v>C3</v>
      </c>
      <c r="L357" s="64">
        <f t="shared" si="311"/>
        <v>0</v>
      </c>
      <c r="M357" s="52"/>
      <c r="N357" s="52"/>
      <c r="P357" s="157"/>
      <c r="Q357" s="157"/>
      <c r="R357" s="157"/>
      <c r="S357" s="161"/>
      <c r="T357" s="202">
        <f t="shared" si="312"/>
        <v>1</v>
      </c>
      <c r="U357" s="159">
        <f t="shared" si="313"/>
        <v>1</v>
      </c>
      <c r="V357" s="162">
        <f t="shared" si="314"/>
        <v>13</v>
      </c>
      <c r="W357" s="162">
        <f t="shared" si="315"/>
        <v>14</v>
      </c>
      <c r="X357" s="28">
        <v>8</v>
      </c>
      <c r="Y357" s="64" t="str">
        <f t="shared" si="316"/>
        <v>C3</v>
      </c>
      <c r="Z357" s="64" t="str">
        <f t="shared" si="317"/>
        <v>C3</v>
      </c>
      <c r="AA357" s="64" t="str">
        <f t="shared" si="318"/>
        <v/>
      </c>
      <c r="AB357" s="28">
        <f t="shared" si="319"/>
        <v>4</v>
      </c>
      <c r="AH357" s="246">
        <f t="shared" si="320"/>
        <v>13.71</v>
      </c>
    </row>
    <row r="358" spans="1:34">
      <c r="A358" s="28" t="str">
        <f>C351&amp;"x"&amp;B358</f>
        <v>C4x5</v>
      </c>
      <c r="B358" s="47">
        <v>5</v>
      </c>
      <c r="C358" s="64" t="str">
        <f t="shared" si="303"/>
        <v>M</v>
      </c>
      <c r="D358" s="64" t="str">
        <f t="shared" si="304"/>
        <v>NKZ28R9</v>
      </c>
      <c r="E358" s="65" t="str">
        <f t="shared" si="305"/>
        <v>Jongh, de M.</v>
      </c>
      <c r="F358" s="65" t="str">
        <f t="shared" si="306"/>
        <v>Matthijs</v>
      </c>
      <c r="G358" s="66">
        <f t="shared" si="307"/>
        <v>39363</v>
      </c>
      <c r="H358" s="67">
        <f t="shared" si="308"/>
        <v>13</v>
      </c>
      <c r="I358" s="68"/>
      <c r="J358" s="64" t="str">
        <f t="shared" si="309"/>
        <v>C3</v>
      </c>
      <c r="K358" s="64" t="str">
        <f t="shared" si="310"/>
        <v>C3</v>
      </c>
      <c r="L358" s="64">
        <f t="shared" si="311"/>
        <v>0</v>
      </c>
      <c r="M358" s="52"/>
      <c r="N358" s="52"/>
      <c r="P358" s="157"/>
      <c r="Q358" s="157"/>
      <c r="R358" s="157"/>
      <c r="S358" s="161"/>
      <c r="T358" s="202">
        <f t="shared" si="312"/>
        <v>1</v>
      </c>
      <c r="U358" s="159">
        <f t="shared" si="313"/>
        <v>1</v>
      </c>
      <c r="V358" s="162">
        <f t="shared" si="314"/>
        <v>13</v>
      </c>
      <c r="W358" s="162">
        <f t="shared" si="315"/>
        <v>14</v>
      </c>
      <c r="X358" s="28">
        <v>9</v>
      </c>
      <c r="Y358" s="64" t="str">
        <f t="shared" si="316"/>
        <v>C3</v>
      </c>
      <c r="Z358" s="64" t="str">
        <f t="shared" si="317"/>
        <v>C3</v>
      </c>
      <c r="AA358" s="64" t="str">
        <f t="shared" si="318"/>
        <v/>
      </c>
      <c r="AB358" s="28">
        <f t="shared" si="319"/>
        <v>4</v>
      </c>
      <c r="AH358" s="246">
        <f t="shared" si="320"/>
        <v>13.23</v>
      </c>
    </row>
    <row r="359" spans="1:34">
      <c r="A359" s="28" t="str">
        <f>C351&amp;"x"&amp;B359</f>
        <v>C4x6</v>
      </c>
      <c r="B359" s="47">
        <v>6</v>
      </c>
      <c r="C359" s="64" t="str">
        <f t="shared" si="303"/>
        <v>M</v>
      </c>
      <c r="D359" s="64" t="str">
        <f t="shared" si="304"/>
        <v>NLW47J4</v>
      </c>
      <c r="E359" s="65" t="str">
        <f t="shared" si="305"/>
        <v>Hashmei, A.</v>
      </c>
      <c r="F359" s="65" t="str">
        <f t="shared" si="306"/>
        <v>Ali</v>
      </c>
      <c r="G359" s="66">
        <f t="shared" si="307"/>
        <v>39402</v>
      </c>
      <c r="H359" s="67">
        <f t="shared" si="308"/>
        <v>13</v>
      </c>
      <c r="I359" s="68"/>
      <c r="J359" s="64" t="str">
        <f t="shared" si="309"/>
        <v>C3</v>
      </c>
      <c r="K359" s="64" t="str">
        <f t="shared" si="310"/>
        <v>C3</v>
      </c>
      <c r="L359" s="64">
        <f t="shared" si="311"/>
        <v>0</v>
      </c>
      <c r="M359" s="52"/>
      <c r="N359" s="52"/>
      <c r="P359" s="157"/>
      <c r="Q359" s="157"/>
      <c r="R359" s="157"/>
      <c r="S359" s="161"/>
      <c r="T359" s="202">
        <f t="shared" si="312"/>
        <v>1</v>
      </c>
      <c r="U359" s="159">
        <f t="shared" si="313"/>
        <v>1</v>
      </c>
      <c r="V359" s="162">
        <f t="shared" si="314"/>
        <v>13</v>
      </c>
      <c r="W359" s="162">
        <f t="shared" si="315"/>
        <v>14</v>
      </c>
      <c r="X359" s="28">
        <v>10</v>
      </c>
      <c r="Y359" s="64" t="str">
        <f t="shared" si="316"/>
        <v>C3</v>
      </c>
      <c r="Z359" s="64" t="str">
        <f t="shared" si="317"/>
        <v>C3</v>
      </c>
      <c r="AA359" s="64" t="str">
        <f t="shared" si="318"/>
        <v/>
      </c>
      <c r="AB359" s="28">
        <f t="shared" si="319"/>
        <v>4</v>
      </c>
      <c r="AH359" s="246">
        <f t="shared" si="320"/>
        <v>13.13</v>
      </c>
    </row>
    <row r="360" spans="1:34">
      <c r="A360" s="28" t="str">
        <f>C351&amp;"x"&amp;B360</f>
        <v>C4x7</v>
      </c>
      <c r="B360" s="47">
        <v>7</v>
      </c>
      <c r="C360" s="64" t="str">
        <f t="shared" si="303"/>
        <v>M</v>
      </c>
      <c r="D360" s="64" t="str">
        <f t="shared" si="304"/>
        <v>NMJ09L8</v>
      </c>
      <c r="E360" s="65" t="str">
        <f t="shared" si="305"/>
        <v>Ibrahim, A.</v>
      </c>
      <c r="F360" s="65" t="str">
        <f t="shared" si="306"/>
        <v>Abdi</v>
      </c>
      <c r="G360" s="66">
        <f t="shared" si="307"/>
        <v>39402</v>
      </c>
      <c r="H360" s="67">
        <f t="shared" si="308"/>
        <v>13</v>
      </c>
      <c r="I360" s="68"/>
      <c r="J360" s="64" t="str">
        <f t="shared" si="309"/>
        <v>C3</v>
      </c>
      <c r="K360" s="64" t="str">
        <f t="shared" si="310"/>
        <v>C3</v>
      </c>
      <c r="L360" s="64">
        <f t="shared" si="311"/>
        <v>0</v>
      </c>
      <c r="M360" s="52"/>
      <c r="N360" s="52"/>
      <c r="P360" s="157"/>
      <c r="Q360" s="157"/>
      <c r="R360" s="157"/>
      <c r="S360" s="161"/>
      <c r="T360" s="202">
        <f t="shared" si="312"/>
        <v>1</v>
      </c>
      <c r="U360" s="159">
        <f t="shared" si="313"/>
        <v>1</v>
      </c>
      <c r="V360" s="162">
        <f t="shared" si="314"/>
        <v>13</v>
      </c>
      <c r="W360" s="162">
        <f t="shared" si="315"/>
        <v>14</v>
      </c>
      <c r="X360" s="28">
        <v>11</v>
      </c>
      <c r="Y360" s="64" t="str">
        <f t="shared" si="316"/>
        <v>C3</v>
      </c>
      <c r="Z360" s="64" t="str">
        <f t="shared" si="317"/>
        <v>C3</v>
      </c>
      <c r="AA360" s="64" t="str">
        <f t="shared" si="318"/>
        <v/>
      </c>
      <c r="AB360" s="28">
        <f t="shared" si="319"/>
        <v>4</v>
      </c>
      <c r="AH360" s="246">
        <f t="shared" si="320"/>
        <v>13.13</v>
      </c>
    </row>
    <row r="361" spans="1:34">
      <c r="A361" s="28" t="str">
        <f>C351&amp;"x"&amp;B361</f>
        <v>C4x8</v>
      </c>
      <c r="B361" s="47">
        <v>8</v>
      </c>
      <c r="C361" s="64" t="str">
        <f t="shared" si="303"/>
        <v>M</v>
      </c>
      <c r="D361" s="64" t="str">
        <f t="shared" si="304"/>
        <v>NMC50D3</v>
      </c>
      <c r="E361" s="65" t="str">
        <f t="shared" si="305"/>
        <v>Rest, van de M.</v>
      </c>
      <c r="F361" s="65" t="str">
        <f t="shared" si="306"/>
        <v>Mitchel</v>
      </c>
      <c r="G361" s="66">
        <f t="shared" si="307"/>
        <v>39414</v>
      </c>
      <c r="H361" s="67">
        <f t="shared" si="308"/>
        <v>13</v>
      </c>
      <c r="I361" s="68"/>
      <c r="J361" s="64" t="str">
        <f t="shared" si="309"/>
        <v>C3</v>
      </c>
      <c r="K361" s="64" t="str">
        <f t="shared" si="310"/>
        <v>C3</v>
      </c>
      <c r="L361" s="64">
        <f t="shared" si="311"/>
        <v>0</v>
      </c>
      <c r="M361" s="52"/>
      <c r="N361" s="52"/>
      <c r="P361" s="157"/>
      <c r="Q361" s="157"/>
      <c r="R361" s="157"/>
      <c r="S361" s="161"/>
      <c r="T361" s="202">
        <f t="shared" si="312"/>
        <v>1</v>
      </c>
      <c r="U361" s="159">
        <f t="shared" si="313"/>
        <v>1</v>
      </c>
      <c r="V361" s="162">
        <f t="shared" si="314"/>
        <v>13</v>
      </c>
      <c r="W361" s="162">
        <f t="shared" si="315"/>
        <v>14</v>
      </c>
      <c r="X361" s="28">
        <v>12</v>
      </c>
      <c r="Y361" s="64" t="str">
        <f t="shared" si="316"/>
        <v>C3</v>
      </c>
      <c r="Z361" s="64" t="str">
        <f t="shared" si="317"/>
        <v>C3</v>
      </c>
      <c r="AA361" s="64" t="str">
        <f t="shared" si="318"/>
        <v/>
      </c>
      <c r="AB361" s="28">
        <f t="shared" si="319"/>
        <v>4</v>
      </c>
      <c r="AH361" s="246">
        <f t="shared" si="320"/>
        <v>13.09</v>
      </c>
    </row>
    <row r="362" spans="1:34">
      <c r="A362" s="28" t="str">
        <f>C351&amp;"x"&amp;B362</f>
        <v>C4x9</v>
      </c>
      <c r="B362" s="47">
        <v>9</v>
      </c>
      <c r="C362" s="64" t="str">
        <f t="shared" si="303"/>
        <v>M</v>
      </c>
      <c r="D362" s="64" t="str">
        <f t="shared" si="304"/>
        <v>NMJ10P4</v>
      </c>
      <c r="E362" s="65" t="str">
        <f t="shared" si="305"/>
        <v>Boshoven, C.</v>
      </c>
      <c r="F362" s="65" t="str">
        <f t="shared" si="306"/>
        <v>Casper</v>
      </c>
      <c r="G362" s="66">
        <f t="shared" si="307"/>
        <v>39676</v>
      </c>
      <c r="H362" s="67">
        <f t="shared" si="308"/>
        <v>12</v>
      </c>
      <c r="I362" s="68"/>
      <c r="J362" s="64" t="str">
        <f t="shared" si="309"/>
        <v>D3</v>
      </c>
      <c r="K362" s="64" t="str">
        <f t="shared" si="310"/>
        <v>D3</v>
      </c>
      <c r="L362" s="64">
        <f t="shared" si="311"/>
        <v>0</v>
      </c>
      <c r="M362" s="52"/>
      <c r="N362" s="52"/>
      <c r="P362" s="157"/>
      <c r="Q362" s="157"/>
      <c r="R362" s="157"/>
      <c r="S362" s="161"/>
      <c r="T362" s="202">
        <f t="shared" si="312"/>
        <v>1</v>
      </c>
      <c r="U362" s="159">
        <f t="shared" si="313"/>
        <v>1</v>
      </c>
      <c r="V362" s="162">
        <f t="shared" si="314"/>
        <v>13</v>
      </c>
      <c r="W362" s="162">
        <f t="shared" si="315"/>
        <v>14</v>
      </c>
      <c r="X362" s="28">
        <v>13</v>
      </c>
      <c r="Y362" s="64" t="str">
        <f t="shared" si="316"/>
        <v>D3</v>
      </c>
      <c r="Z362" s="64" t="str">
        <f t="shared" si="317"/>
        <v>D3</v>
      </c>
      <c r="AA362" s="64" t="str">
        <f t="shared" si="318"/>
        <v/>
      </c>
      <c r="AB362" s="28">
        <f t="shared" si="319"/>
        <v>4</v>
      </c>
      <c r="AH362" s="246">
        <f t="shared" si="320"/>
        <v>12.38</v>
      </c>
    </row>
    <row r="363" spans="1:34">
      <c r="A363" s="28" t="str">
        <f>C351&amp;"x"&amp;B363</f>
        <v>C4x10</v>
      </c>
      <c r="B363" s="47">
        <v>10</v>
      </c>
      <c r="C363" s="64" t="str">
        <f t="shared" si="303"/>
        <v/>
      </c>
      <c r="D363" s="64" t="str">
        <f t="shared" si="304"/>
        <v/>
      </c>
      <c r="E363" s="65" t="str">
        <f t="shared" si="305"/>
        <v/>
      </c>
      <c r="F363" s="65" t="str">
        <f t="shared" si="306"/>
        <v/>
      </c>
      <c r="G363" s="66" t="str">
        <f t="shared" si="307"/>
        <v/>
      </c>
      <c r="H363" s="67" t="str">
        <f t="shared" si="308"/>
        <v/>
      </c>
      <c r="I363" s="68"/>
      <c r="J363" s="64" t="str">
        <f t="shared" si="309"/>
        <v/>
      </c>
      <c r="K363" s="64" t="str">
        <f t="shared" si="310"/>
        <v/>
      </c>
      <c r="L363" s="64" t="str">
        <f t="shared" si="311"/>
        <v/>
      </c>
      <c r="M363" s="52"/>
      <c r="N363" s="52"/>
      <c r="P363" s="157"/>
      <c r="Q363" s="157"/>
      <c r="R363" s="157"/>
      <c r="S363" s="161"/>
      <c r="T363" s="202">
        <f t="shared" si="312"/>
        <v>0</v>
      </c>
      <c r="U363" s="159">
        <f t="shared" si="313"/>
        <v>0</v>
      </c>
      <c r="V363" s="162">
        <f t="shared" si="314"/>
        <v>13</v>
      </c>
      <c r="W363" s="162">
        <f t="shared" si="315"/>
        <v>14</v>
      </c>
      <c r="X363" s="28">
        <v>14</v>
      </c>
      <c r="Y363" s="64" t="str">
        <f t="shared" si="316"/>
        <v/>
      </c>
      <c r="Z363" s="64" t="str">
        <f t="shared" si="317"/>
        <v/>
      </c>
      <c r="AA363" s="64" t="str">
        <f t="shared" si="318"/>
        <v/>
      </c>
      <c r="AB363" s="28">
        <f t="shared" si="319"/>
        <v>0</v>
      </c>
      <c r="AH363" s="246" t="str">
        <f t="shared" si="320"/>
        <v/>
      </c>
    </row>
    <row r="364" spans="1:34">
      <c r="A364" s="28" t="str">
        <f>C351&amp;"x"&amp;B364</f>
        <v>C4x11</v>
      </c>
      <c r="B364" s="47">
        <v>11</v>
      </c>
      <c r="C364" s="64" t="str">
        <f t="shared" si="303"/>
        <v/>
      </c>
      <c r="D364" s="64" t="str">
        <f t="shared" si="304"/>
        <v/>
      </c>
      <c r="E364" s="65" t="str">
        <f t="shared" si="305"/>
        <v/>
      </c>
      <c r="F364" s="65" t="str">
        <f t="shared" si="306"/>
        <v/>
      </c>
      <c r="G364" s="66" t="str">
        <f t="shared" si="307"/>
        <v/>
      </c>
      <c r="H364" s="67" t="str">
        <f t="shared" si="308"/>
        <v/>
      </c>
      <c r="I364" s="68"/>
      <c r="J364" s="64" t="str">
        <f t="shared" si="309"/>
        <v/>
      </c>
      <c r="K364" s="64" t="str">
        <f t="shared" si="310"/>
        <v/>
      </c>
      <c r="L364" s="64" t="str">
        <f t="shared" si="311"/>
        <v/>
      </c>
      <c r="M364" s="52"/>
      <c r="N364" s="52"/>
      <c r="P364" s="157"/>
      <c r="Q364" s="157"/>
      <c r="R364" s="157"/>
      <c r="T364" s="202">
        <f t="shared" si="312"/>
        <v>0</v>
      </c>
      <c r="U364" s="159">
        <f t="shared" si="313"/>
        <v>0</v>
      </c>
      <c r="V364" s="162">
        <f t="shared" si="314"/>
        <v>13</v>
      </c>
      <c r="W364" s="162">
        <f t="shared" si="315"/>
        <v>14</v>
      </c>
      <c r="X364" s="28">
        <v>15</v>
      </c>
      <c r="Y364" s="64" t="str">
        <f t="shared" si="316"/>
        <v/>
      </c>
      <c r="Z364" s="64" t="str">
        <f t="shared" si="317"/>
        <v/>
      </c>
      <c r="AA364" s="64" t="str">
        <f t="shared" si="318"/>
        <v/>
      </c>
      <c r="AB364" s="28">
        <f t="shared" si="319"/>
        <v>0</v>
      </c>
      <c r="AH364" s="246" t="str">
        <f t="shared" si="320"/>
        <v/>
      </c>
    </row>
    <row r="365" spans="1:34">
      <c r="A365" s="28" t="str">
        <f>C351&amp;"x"&amp;B365</f>
        <v>C4x12</v>
      </c>
      <c r="B365" s="47">
        <v>12</v>
      </c>
      <c r="C365" s="64" t="str">
        <f t="shared" si="303"/>
        <v/>
      </c>
      <c r="D365" s="64" t="str">
        <f t="shared" si="304"/>
        <v/>
      </c>
      <c r="E365" s="65" t="str">
        <f t="shared" si="305"/>
        <v/>
      </c>
      <c r="F365" s="65" t="str">
        <f t="shared" si="306"/>
        <v/>
      </c>
      <c r="G365" s="66" t="str">
        <f t="shared" si="307"/>
        <v/>
      </c>
      <c r="H365" s="67" t="str">
        <f t="shared" si="308"/>
        <v/>
      </c>
      <c r="I365" s="68"/>
      <c r="J365" s="64" t="str">
        <f t="shared" si="309"/>
        <v/>
      </c>
      <c r="K365" s="64" t="str">
        <f t="shared" si="310"/>
        <v/>
      </c>
      <c r="L365" s="64" t="str">
        <f t="shared" si="311"/>
        <v/>
      </c>
      <c r="M365" s="52"/>
      <c r="N365" s="52"/>
      <c r="P365" s="157"/>
      <c r="Q365" s="157"/>
      <c r="R365" s="157"/>
      <c r="T365" s="202">
        <f t="shared" si="312"/>
        <v>0</v>
      </c>
      <c r="U365" s="159">
        <f t="shared" si="313"/>
        <v>0</v>
      </c>
      <c r="V365" s="162">
        <f t="shared" si="314"/>
        <v>13</v>
      </c>
      <c r="W365" s="162">
        <f t="shared" si="315"/>
        <v>14</v>
      </c>
      <c r="X365" s="28">
        <v>16</v>
      </c>
      <c r="Y365" s="64" t="str">
        <f t="shared" si="316"/>
        <v/>
      </c>
      <c r="Z365" s="64" t="str">
        <f t="shared" si="317"/>
        <v/>
      </c>
      <c r="AA365" s="64" t="str">
        <f t="shared" si="318"/>
        <v/>
      </c>
      <c r="AB365" s="28">
        <f t="shared" si="319"/>
        <v>0</v>
      </c>
      <c r="AH365" s="246" t="str">
        <f t="shared" si="320"/>
        <v/>
      </c>
    </row>
    <row r="366" spans="1:34">
      <c r="A366" s="28" t="str">
        <f>C351&amp;"x"&amp;B366</f>
        <v>C4x13</v>
      </c>
      <c r="B366" s="47">
        <v>13</v>
      </c>
      <c r="C366" s="64" t="str">
        <f t="shared" si="303"/>
        <v/>
      </c>
      <c r="D366" s="64" t="str">
        <f t="shared" si="304"/>
        <v/>
      </c>
      <c r="E366" s="65" t="str">
        <f t="shared" si="305"/>
        <v/>
      </c>
      <c r="F366" s="65" t="str">
        <f t="shared" si="306"/>
        <v/>
      </c>
      <c r="G366" s="66" t="str">
        <f t="shared" si="307"/>
        <v/>
      </c>
      <c r="H366" s="67" t="str">
        <f t="shared" si="308"/>
        <v/>
      </c>
      <c r="I366" s="68"/>
      <c r="J366" s="64" t="str">
        <f t="shared" si="309"/>
        <v/>
      </c>
      <c r="K366" s="64" t="str">
        <f t="shared" si="310"/>
        <v/>
      </c>
      <c r="L366" s="64" t="str">
        <f t="shared" si="311"/>
        <v/>
      </c>
      <c r="M366" s="52"/>
      <c r="N366" s="52"/>
      <c r="P366" s="157"/>
      <c r="Q366" s="157"/>
      <c r="R366" s="157"/>
      <c r="T366" s="202">
        <f t="shared" si="312"/>
        <v>0</v>
      </c>
      <c r="U366" s="159">
        <f t="shared" si="313"/>
        <v>0</v>
      </c>
      <c r="V366" s="162">
        <f t="shared" si="314"/>
        <v>13</v>
      </c>
      <c r="W366" s="162">
        <f t="shared" si="315"/>
        <v>14</v>
      </c>
      <c r="X366" s="28">
        <v>17</v>
      </c>
      <c r="Y366" s="64" t="str">
        <f t="shared" si="316"/>
        <v/>
      </c>
      <c r="Z366" s="64" t="str">
        <f t="shared" si="317"/>
        <v/>
      </c>
      <c r="AA366" s="64" t="str">
        <f t="shared" si="318"/>
        <v/>
      </c>
      <c r="AB366" s="28">
        <f t="shared" si="319"/>
        <v>0</v>
      </c>
      <c r="AH366" s="246" t="str">
        <f t="shared" si="320"/>
        <v/>
      </c>
    </row>
    <row r="367" spans="1:34">
      <c r="A367" s="28" t="str">
        <f>C351&amp;"x"&amp;B367</f>
        <v>C4x14</v>
      </c>
      <c r="B367" s="47">
        <v>14</v>
      </c>
      <c r="C367" s="64" t="str">
        <f t="shared" si="303"/>
        <v/>
      </c>
      <c r="D367" s="64" t="str">
        <f t="shared" si="304"/>
        <v/>
      </c>
      <c r="E367" s="65" t="str">
        <f t="shared" si="305"/>
        <v/>
      </c>
      <c r="F367" s="65" t="str">
        <f t="shared" si="306"/>
        <v/>
      </c>
      <c r="G367" s="66" t="str">
        <f t="shared" si="307"/>
        <v/>
      </c>
      <c r="H367" s="67" t="str">
        <f t="shared" si="308"/>
        <v/>
      </c>
      <c r="I367" s="68"/>
      <c r="J367" s="64" t="str">
        <f t="shared" si="309"/>
        <v/>
      </c>
      <c r="K367" s="64" t="str">
        <f t="shared" si="310"/>
        <v/>
      </c>
      <c r="L367" s="64" t="str">
        <f t="shared" si="311"/>
        <v/>
      </c>
      <c r="M367" s="52"/>
      <c r="N367" s="52"/>
      <c r="P367" s="157"/>
      <c r="Q367" s="157"/>
      <c r="R367" s="157"/>
      <c r="T367" s="202">
        <f t="shared" si="312"/>
        <v>0</v>
      </c>
      <c r="U367" s="159">
        <f t="shared" si="313"/>
        <v>0</v>
      </c>
      <c r="V367" s="162">
        <f t="shared" si="314"/>
        <v>13</v>
      </c>
      <c r="W367" s="162">
        <f t="shared" si="315"/>
        <v>14</v>
      </c>
      <c r="X367" s="28">
        <v>18</v>
      </c>
      <c r="Y367" s="64" t="str">
        <f t="shared" si="316"/>
        <v/>
      </c>
      <c r="Z367" s="64" t="str">
        <f t="shared" si="317"/>
        <v/>
      </c>
      <c r="AA367" s="64" t="str">
        <f t="shared" si="318"/>
        <v/>
      </c>
      <c r="AB367" s="28">
        <f t="shared" si="319"/>
        <v>0</v>
      </c>
      <c r="AH367" s="246" t="str">
        <f t="shared" si="320"/>
        <v/>
      </c>
    </row>
    <row r="368" spans="1:34">
      <c r="A368" s="28" t="str">
        <f>C351&amp;"x"&amp;B368</f>
        <v>C4x15</v>
      </c>
      <c r="B368" s="47">
        <v>15</v>
      </c>
      <c r="C368" s="64" t="str">
        <f t="shared" si="303"/>
        <v/>
      </c>
      <c r="D368" s="64" t="str">
        <f t="shared" si="304"/>
        <v/>
      </c>
      <c r="E368" s="65" t="str">
        <f t="shared" si="305"/>
        <v/>
      </c>
      <c r="F368" s="65" t="str">
        <f t="shared" si="306"/>
        <v/>
      </c>
      <c r="G368" s="66" t="str">
        <f t="shared" si="307"/>
        <v/>
      </c>
      <c r="H368" s="67" t="str">
        <f t="shared" si="308"/>
        <v/>
      </c>
      <c r="I368" s="68"/>
      <c r="J368" s="64" t="str">
        <f t="shared" si="309"/>
        <v/>
      </c>
      <c r="K368" s="64" t="str">
        <f t="shared" si="310"/>
        <v/>
      </c>
      <c r="L368" s="64" t="str">
        <f t="shared" si="311"/>
        <v/>
      </c>
      <c r="M368" s="52"/>
      <c r="N368" s="52"/>
      <c r="P368" s="157"/>
      <c r="Q368" s="157"/>
      <c r="R368" s="157"/>
      <c r="T368" s="202">
        <f t="shared" si="312"/>
        <v>0</v>
      </c>
      <c r="U368" s="159">
        <f t="shared" si="313"/>
        <v>0</v>
      </c>
      <c r="V368" s="162">
        <f t="shared" si="314"/>
        <v>13</v>
      </c>
      <c r="W368" s="162">
        <f t="shared" si="315"/>
        <v>14</v>
      </c>
      <c r="X368" s="28">
        <v>19</v>
      </c>
      <c r="Y368" s="64" t="str">
        <f t="shared" si="316"/>
        <v/>
      </c>
      <c r="Z368" s="64" t="str">
        <f t="shared" si="317"/>
        <v/>
      </c>
      <c r="AA368" s="64" t="str">
        <f t="shared" si="318"/>
        <v/>
      </c>
      <c r="AB368" s="28">
        <f t="shared" si="319"/>
        <v>0</v>
      </c>
      <c r="AH368" s="246" t="str">
        <f t="shared" si="320"/>
        <v/>
      </c>
    </row>
    <row r="369" spans="1:34" ht="12.95" thickBot="1">
      <c r="B369" s="69"/>
      <c r="C369" s="70"/>
      <c r="D369" s="69"/>
      <c r="E369" s="69"/>
      <c r="F369" s="69"/>
      <c r="G369" s="71"/>
      <c r="H369" s="71"/>
      <c r="I369" s="71"/>
      <c r="J369" s="70"/>
      <c r="K369" s="70"/>
      <c r="L369" s="70"/>
      <c r="M369" s="52"/>
      <c r="N369" s="52"/>
      <c r="X369" s="28">
        <v>20</v>
      </c>
    </row>
    <row r="370" spans="1:34" ht="12.95" thickTop="1">
      <c r="B370" s="47"/>
      <c r="C370" s="323" t="s">
        <v>1140</v>
      </c>
      <c r="D370" s="323"/>
      <c r="E370" s="76" t="s">
        <v>1141</v>
      </c>
      <c r="F370" s="76" t="s">
        <v>1142</v>
      </c>
      <c r="G370" s="48" t="s">
        <v>1143</v>
      </c>
      <c r="H370" s="49"/>
      <c r="I370" s="50"/>
      <c r="J370" s="51" t="s">
        <v>1144</v>
      </c>
      <c r="K370" s="51" t="s">
        <v>1145</v>
      </c>
      <c r="L370" s="51" t="s">
        <v>1146</v>
      </c>
      <c r="M370" s="52"/>
      <c r="N370" s="52"/>
      <c r="P370" s="53">
        <f>COUNT(P374:P388)</f>
        <v>0</v>
      </c>
      <c r="Q370" s="53">
        <f>COUNT(Q374:Q388)</f>
        <v>0</v>
      </c>
      <c r="R370" s="53">
        <f>COUNT(R374:R388)</f>
        <v>0</v>
      </c>
      <c r="T370" s="124">
        <f>T371-SUM(U374:U388)</f>
        <v>0</v>
      </c>
      <c r="X370" s="28">
        <v>1</v>
      </c>
    </row>
    <row r="371" spans="1:34" ht="12.95">
      <c r="A371" s="33">
        <v>22</v>
      </c>
      <c r="B371" s="54"/>
      <c r="C371" s="322" t="str">
        <f>Leden!AQ24</f>
        <v>D1</v>
      </c>
      <c r="D371" s="322"/>
      <c r="E371" s="286" t="str">
        <f>IF($C371="","",LEFT(IFERROR(VLOOKUP($C371,TeamsV,2,0),"")&amp;"??",2))</f>
        <v>BK</v>
      </c>
      <c r="F371" s="286" t="str">
        <f>IF($C371="","",IFERROR(VLOOKUP($C371,TeamsV,3,0),"??"))</f>
        <v>Za</v>
      </c>
      <c r="G371" s="286" t="str">
        <f>IF($C371="","",LEFT(IFERROR(VLOOKUP($C371,TeamsV,4,0),"")&amp;"?",1))</f>
        <v>8</v>
      </c>
      <c r="H371" s="55"/>
      <c r="I371" s="56"/>
      <c r="J371" s="286">
        <f>COUNTIF(C374:C388,"V")</f>
        <v>6</v>
      </c>
      <c r="K371" s="286">
        <f>COUNTIF(C374:C388,"M")</f>
        <v>3</v>
      </c>
      <c r="L371" s="57">
        <f>IFERROR(AVERAGE(H374:H388),"")</f>
        <v>10.444444444444445</v>
      </c>
      <c r="M371" s="58"/>
      <c r="N371" s="58"/>
      <c r="O371" s="33" t="s">
        <v>2</v>
      </c>
      <c r="P371" s="253"/>
      <c r="Q371" s="253"/>
      <c r="R371" s="253"/>
      <c r="S371" s="254"/>
      <c r="T371" s="124">
        <f>SUM(T374:T388)</f>
        <v>9</v>
      </c>
      <c r="U371" s="158" t="str">
        <f>MID($C371,1,1)</f>
        <v>D</v>
      </c>
      <c r="V371" s="158" t="str">
        <f>MID($C371,1,1)</f>
        <v>D</v>
      </c>
      <c r="W371" s="158" t="str">
        <f>MID($C371,1,1)</f>
        <v>D</v>
      </c>
      <c r="X371" s="28">
        <v>2</v>
      </c>
      <c r="Y371" s="33"/>
      <c r="Z371" s="33"/>
      <c r="AA371" s="33"/>
      <c r="AB371" s="33"/>
      <c r="AD371" s="19" t="str">
        <f>IF($C371="","",IFERROR(VLOOKUP($C371,TeamsV,6,0),""))</f>
        <v>A</v>
      </c>
      <c r="AE371" s="19" t="str">
        <f>TRIM(IF($AD371="","",IFERROR(VLOOKUP($AD371,Teams!$B$4:$G$8,2,0),"")))</f>
        <v>3312 AD</v>
      </c>
      <c r="AF371" s="19" t="str">
        <f>TRIM(IF($AD371="","",IFERROR(VLOOKUP($AD371,Teams!$B$4:$G$8,4,0),"")))</f>
        <v>Dordrecht</v>
      </c>
      <c r="AH371" s="247">
        <f>IFERROR(AVERAGE(AH374:AH388),"")</f>
        <v>11.004444444444443</v>
      </c>
    </row>
    <row r="372" spans="1:34">
      <c r="B372" s="47"/>
      <c r="C372" s="76"/>
      <c r="D372" s="47"/>
      <c r="E372" s="47"/>
      <c r="F372" s="47"/>
      <c r="G372" s="50"/>
      <c r="H372" s="50"/>
      <c r="I372" s="50"/>
      <c r="J372" s="76"/>
      <c r="K372" s="76"/>
      <c r="L372" s="76"/>
      <c r="M372" s="52"/>
      <c r="N372" s="52"/>
      <c r="U372" s="159"/>
      <c r="V372" s="159"/>
      <c r="W372" s="159"/>
      <c r="X372" s="28">
        <v>3</v>
      </c>
    </row>
    <row r="373" spans="1:34">
      <c r="A373" s="59"/>
      <c r="B373" s="60"/>
      <c r="C373" s="61" t="s">
        <v>1147</v>
      </c>
      <c r="D373" s="61" t="s">
        <v>1148</v>
      </c>
      <c r="E373" s="62" t="s">
        <v>1149</v>
      </c>
      <c r="F373" s="62" t="s">
        <v>1150</v>
      </c>
      <c r="G373" s="61" t="s">
        <v>1151</v>
      </c>
      <c r="H373" s="61" t="s">
        <v>1152</v>
      </c>
      <c r="I373" s="61" t="s">
        <v>54</v>
      </c>
      <c r="J373" s="61" t="s">
        <v>1153</v>
      </c>
      <c r="K373" s="61" t="s">
        <v>1154</v>
      </c>
      <c r="L373" s="61" t="s">
        <v>1155</v>
      </c>
      <c r="M373" s="63"/>
      <c r="N373" s="63"/>
      <c r="O373" s="59"/>
      <c r="P373" s="160" t="s">
        <v>76</v>
      </c>
      <c r="Q373" s="160" t="s">
        <v>77</v>
      </c>
      <c r="R373" s="160" t="s">
        <v>78</v>
      </c>
      <c r="U373" s="158">
        <f>IF(W371="","",VLOOKUP(W371,Leeftijdscat,2,FALSE))</f>
        <v>9</v>
      </c>
      <c r="V373" s="158">
        <f>IF(W371="","",VLOOKUP(W371,Leeftijdscat,3,FALSE))</f>
        <v>11</v>
      </c>
      <c r="W373" s="158">
        <f>IF(W371="","",VLOOKUP(W371,Leeftijdscat,4,FALSE))</f>
        <v>12</v>
      </c>
      <c r="X373" s="28">
        <v>4</v>
      </c>
      <c r="Y373" s="59">
        <f>LEN(Y374&amp;Y375&amp;Y376&amp;Y377&amp;Y378&amp;Y379&amp;Y380&amp;Y381&amp;Y382&amp;Y383&amp;Y384&amp;Y385&amp;Y386&amp;Y387&amp;Y388)</f>
        <v>18</v>
      </c>
      <c r="Z373" s="59">
        <f>LEN(Z374&amp;Z375&amp;Z376&amp;Z377&amp;Z378&amp;Z379&amp;Z380&amp;Z381&amp;Z382&amp;Z383&amp;Z384&amp;Z385&amp;Z386&amp;Z387&amp;Z388)</f>
        <v>18</v>
      </c>
      <c r="AA373" s="59">
        <f>LEN(AA374&amp;AA375&amp;AA376&amp;AA377&amp;AA378&amp;AA379&amp;AA380&amp;AA381&amp;AA382&amp;AA383&amp;AA384&amp;AA385&amp;AA386&amp;AA387&amp;AA388)</f>
        <v>0</v>
      </c>
      <c r="AB373" s="59">
        <f>SUM(Y373:AA373)</f>
        <v>36</v>
      </c>
    </row>
    <row r="374" spans="1:34">
      <c r="A374" s="28" t="str">
        <f>C371&amp;"x"&amp;B374</f>
        <v>D1x1</v>
      </c>
      <c r="B374" s="47">
        <v>1</v>
      </c>
      <c r="C374" s="64" t="str">
        <f t="shared" ref="C374:C388" si="321">IF(LEFT($A374,1)="x","",IFERROR(VLOOKUP($A374,LedenV,6,0),""))</f>
        <v>V</v>
      </c>
      <c r="D374" s="64" t="str">
        <f t="shared" ref="D374:D388" si="322">IF(LEFT($A374,1)="x","",IFERROR(VLOOKUP($A374,LedenV,7,0),""))</f>
        <v>NLJ04Z4</v>
      </c>
      <c r="E374" s="65" t="str">
        <f t="shared" ref="E374:E388" si="323">IF(LEFT($A374,1)="x","",IFERROR(VLOOKUP($A374,LedenV,8,0),""))</f>
        <v>Lohuis, F.A.C.</v>
      </c>
      <c r="F374" s="65" t="str">
        <f t="shared" ref="F374:F388" si="324">IF(LEFT($A374,1)="x","",IFERROR(VLOOKUP($A374,LedenV,9,0),""))</f>
        <v>Floor</v>
      </c>
      <c r="G374" s="66">
        <f t="shared" ref="G374:G388" si="325">IF(LEFT($A374,1)="x","",IFERROR(VLOOKUP($A374,LedenV,10,0),""))</f>
        <v>39878</v>
      </c>
      <c r="H374" s="67">
        <f t="shared" ref="H374:H388" si="326">IF(AND(ISNUMBER(G374),G374&lt;&gt;0),DATEDIF(G374,Peildatum,"Y"),"")</f>
        <v>11</v>
      </c>
      <c r="I374" s="68"/>
      <c r="J374" s="64" t="str">
        <f t="shared" ref="J374:J388" si="327">IF(LEFT($A374,1)="x","",IFERROR(VLOOKUP($A374,LedenV,16,0),""))</f>
        <v>D2</v>
      </c>
      <c r="K374" s="64" t="str">
        <f t="shared" ref="K374:K388" si="328">IF(LEFT($A374,1)="x","",IFERROR(VLOOKUP($A374,LedenV,17,0),""))</f>
        <v>D2</v>
      </c>
      <c r="L374" s="64">
        <f t="shared" ref="L374:L388" si="329">IF(LEFT($A374,1)="x","",IFERROR(VLOOKUP($A374,LedenV,18,0),""))</f>
        <v>0</v>
      </c>
      <c r="M374" s="52"/>
      <c r="N374" s="52"/>
      <c r="P374" s="157"/>
      <c r="Q374" s="157"/>
      <c r="R374" s="157"/>
      <c r="S374" s="161"/>
      <c r="T374" s="202">
        <f t="shared" ref="T374:T388" si="330">IF(LEN(C374&amp;D374&amp;E374&amp;F374)&gt;0,1,0)</f>
        <v>1</v>
      </c>
      <c r="U374" s="159">
        <f t="shared" ref="U374:U388" si="331">MIN(LEN(Y374&amp;Z374&amp;AA374),1)</f>
        <v>1</v>
      </c>
      <c r="V374" s="162">
        <f t="shared" ref="V374:V388" si="332">V373</f>
        <v>11</v>
      </c>
      <c r="W374" s="162">
        <f t="shared" ref="W374:W388" si="333">W373</f>
        <v>12</v>
      </c>
      <c r="X374" s="28">
        <v>5</v>
      </c>
      <c r="Y374" s="64" t="str">
        <f t="shared" ref="Y374:Y388" si="334">IF(LEFT($A374,1)="x","",IFERROR(VLOOKUP($A374,LedenV,34,0),""))</f>
        <v>D2</v>
      </c>
      <c r="Z374" s="64" t="str">
        <f t="shared" ref="Z374:Z388" si="335">IF(LEFT($A374,1)="x","",IFERROR(VLOOKUP($A374,LedenV,35,0),""))</f>
        <v>D2</v>
      </c>
      <c r="AA374" s="64" t="str">
        <f t="shared" ref="AA374:AA388" si="336">IF(LEFT($A374,1)="x","",IFERROR(VLOOKUP($A374,LedenV,36,0),""))</f>
        <v/>
      </c>
      <c r="AB374" s="28">
        <f t="shared" ref="AB374:AB388" si="337">LEN(Y374&amp;Z374&amp;AA374)</f>
        <v>4</v>
      </c>
      <c r="AH374" s="246">
        <f t="shared" ref="AH374:AH388" si="338">lft(G374,Peildatum)</f>
        <v>11.82</v>
      </c>
    </row>
    <row r="375" spans="1:34">
      <c r="A375" s="28" t="str">
        <f>C371&amp;"x"&amp;B375</f>
        <v>D1x2</v>
      </c>
      <c r="B375" s="47">
        <v>2</v>
      </c>
      <c r="C375" s="64" t="str">
        <f t="shared" si="321"/>
        <v>V</v>
      </c>
      <c r="D375" s="64" t="str">
        <f t="shared" si="322"/>
        <v>NLY40X3</v>
      </c>
      <c r="E375" s="65" t="str">
        <f t="shared" si="323"/>
        <v>Matena, A.</v>
      </c>
      <c r="F375" s="65" t="str">
        <f t="shared" si="324"/>
        <v>Anjanette</v>
      </c>
      <c r="G375" s="66">
        <f t="shared" si="325"/>
        <v>39961</v>
      </c>
      <c r="H375" s="67">
        <f t="shared" si="326"/>
        <v>11</v>
      </c>
      <c r="I375" s="68"/>
      <c r="J375" s="64" t="str">
        <f t="shared" si="327"/>
        <v>D2</v>
      </c>
      <c r="K375" s="64" t="str">
        <f t="shared" si="328"/>
        <v>D2</v>
      </c>
      <c r="L375" s="64">
        <f t="shared" si="329"/>
        <v>0</v>
      </c>
      <c r="M375" s="52"/>
      <c r="N375" s="52"/>
      <c r="P375" s="157"/>
      <c r="Q375" s="157"/>
      <c r="R375" s="157"/>
      <c r="S375" s="161"/>
      <c r="T375" s="202">
        <f t="shared" si="330"/>
        <v>1</v>
      </c>
      <c r="U375" s="159">
        <f t="shared" si="331"/>
        <v>1</v>
      </c>
      <c r="V375" s="162">
        <f t="shared" si="332"/>
        <v>11</v>
      </c>
      <c r="W375" s="162">
        <f t="shared" si="333"/>
        <v>12</v>
      </c>
      <c r="X375" s="28">
        <v>6</v>
      </c>
      <c r="Y375" s="64" t="str">
        <f t="shared" si="334"/>
        <v>D2</v>
      </c>
      <c r="Z375" s="64" t="str">
        <f t="shared" si="335"/>
        <v>D2</v>
      </c>
      <c r="AA375" s="64" t="str">
        <f t="shared" si="336"/>
        <v/>
      </c>
      <c r="AB375" s="28">
        <f t="shared" si="337"/>
        <v>4</v>
      </c>
      <c r="AH375" s="246">
        <f t="shared" si="338"/>
        <v>11.59</v>
      </c>
    </row>
    <row r="376" spans="1:34">
      <c r="A376" s="28" t="str">
        <f>C371&amp;"x"&amp;B376</f>
        <v>D1x3</v>
      </c>
      <c r="B376" s="47">
        <v>3</v>
      </c>
      <c r="C376" s="64" t="str">
        <f t="shared" si="321"/>
        <v>V</v>
      </c>
      <c r="D376" s="64" t="str">
        <f t="shared" si="322"/>
        <v>NLS08H9</v>
      </c>
      <c r="E376" s="65" t="str">
        <f t="shared" si="323"/>
        <v>Reuvers, L.</v>
      </c>
      <c r="F376" s="65" t="str">
        <f t="shared" si="324"/>
        <v>Lisa</v>
      </c>
      <c r="G376" s="66">
        <f t="shared" si="325"/>
        <v>39993</v>
      </c>
      <c r="H376" s="67">
        <f t="shared" si="326"/>
        <v>11</v>
      </c>
      <c r="I376" s="68"/>
      <c r="J376" s="64" t="str">
        <f t="shared" si="327"/>
        <v>D2</v>
      </c>
      <c r="K376" s="64" t="str">
        <f t="shared" si="328"/>
        <v>D2</v>
      </c>
      <c r="L376" s="64">
        <f t="shared" si="329"/>
        <v>0</v>
      </c>
      <c r="M376" s="52"/>
      <c r="N376" s="52"/>
      <c r="P376" s="157"/>
      <c r="Q376" s="157"/>
      <c r="R376" s="157"/>
      <c r="S376" s="161"/>
      <c r="T376" s="202">
        <f t="shared" si="330"/>
        <v>1</v>
      </c>
      <c r="U376" s="159">
        <f t="shared" si="331"/>
        <v>1</v>
      </c>
      <c r="V376" s="162">
        <f t="shared" si="332"/>
        <v>11</v>
      </c>
      <c r="W376" s="162">
        <f t="shared" si="333"/>
        <v>12</v>
      </c>
      <c r="X376" s="28">
        <v>7</v>
      </c>
      <c r="Y376" s="64" t="str">
        <f t="shared" si="334"/>
        <v>D2</v>
      </c>
      <c r="Z376" s="64" t="str">
        <f t="shared" si="335"/>
        <v>D2</v>
      </c>
      <c r="AA376" s="64" t="str">
        <f t="shared" si="336"/>
        <v/>
      </c>
      <c r="AB376" s="28">
        <f t="shared" si="337"/>
        <v>4</v>
      </c>
      <c r="AH376" s="246">
        <f t="shared" si="338"/>
        <v>11.51</v>
      </c>
    </row>
    <row r="377" spans="1:34">
      <c r="A377" s="28" t="str">
        <f>C371&amp;"x"&amp;B377</f>
        <v>D1x4</v>
      </c>
      <c r="B377" s="47">
        <v>4</v>
      </c>
      <c r="C377" s="64" t="str">
        <f t="shared" si="321"/>
        <v>V</v>
      </c>
      <c r="D377" s="64" t="str">
        <f t="shared" si="322"/>
        <v>NLP89W4</v>
      </c>
      <c r="E377" s="65" t="str">
        <f t="shared" si="323"/>
        <v>Volker, T.N.</v>
      </c>
      <c r="F377" s="65" t="str">
        <f t="shared" si="324"/>
        <v>Tess</v>
      </c>
      <c r="G377" s="66">
        <f t="shared" si="325"/>
        <v>40227</v>
      </c>
      <c r="H377" s="67">
        <f t="shared" si="326"/>
        <v>10</v>
      </c>
      <c r="I377" s="68"/>
      <c r="J377" s="64" t="str">
        <f t="shared" si="327"/>
        <v>E1</v>
      </c>
      <c r="K377" s="64" t="str">
        <f t="shared" si="328"/>
        <v>E1</v>
      </c>
      <c r="L377" s="64">
        <f t="shared" si="329"/>
        <v>0</v>
      </c>
      <c r="M377" s="52"/>
      <c r="N377" s="52"/>
      <c r="P377" s="157"/>
      <c r="Q377" s="157"/>
      <c r="R377" s="157"/>
      <c r="S377" s="161"/>
      <c r="T377" s="202">
        <f t="shared" si="330"/>
        <v>1</v>
      </c>
      <c r="U377" s="159">
        <f t="shared" si="331"/>
        <v>1</v>
      </c>
      <c r="V377" s="162">
        <f t="shared" si="332"/>
        <v>11</v>
      </c>
      <c r="W377" s="162">
        <f t="shared" si="333"/>
        <v>12</v>
      </c>
      <c r="X377" s="28">
        <v>8</v>
      </c>
      <c r="Y377" s="64" t="str">
        <f t="shared" si="334"/>
        <v>E1</v>
      </c>
      <c r="Z377" s="64" t="str">
        <f t="shared" si="335"/>
        <v>E1</v>
      </c>
      <c r="AA377" s="64" t="str">
        <f t="shared" si="336"/>
        <v/>
      </c>
      <c r="AB377" s="28">
        <f t="shared" si="337"/>
        <v>4</v>
      </c>
      <c r="AH377" s="246">
        <f t="shared" si="338"/>
        <v>10.87</v>
      </c>
    </row>
    <row r="378" spans="1:34">
      <c r="A378" s="28" t="str">
        <f>C371&amp;"x"&amp;B378</f>
        <v>D1x5</v>
      </c>
      <c r="B378" s="47">
        <v>5</v>
      </c>
      <c r="C378" s="64" t="str">
        <f t="shared" si="321"/>
        <v>V</v>
      </c>
      <c r="D378" s="64" t="str">
        <f t="shared" si="322"/>
        <v>NLP77Z4</v>
      </c>
      <c r="E378" s="65" t="str">
        <f t="shared" si="323"/>
        <v>Klooster, van der D.</v>
      </c>
      <c r="F378" s="65" t="str">
        <f t="shared" si="324"/>
        <v>Danique</v>
      </c>
      <c r="G378" s="66">
        <f t="shared" si="325"/>
        <v>40239</v>
      </c>
      <c r="H378" s="67">
        <f t="shared" si="326"/>
        <v>10</v>
      </c>
      <c r="I378" s="68"/>
      <c r="J378" s="64" t="str">
        <f t="shared" si="327"/>
        <v>E1</v>
      </c>
      <c r="K378" s="64" t="str">
        <f t="shared" si="328"/>
        <v>E1</v>
      </c>
      <c r="L378" s="64">
        <f t="shared" si="329"/>
        <v>0</v>
      </c>
      <c r="M378" s="52"/>
      <c r="N378" s="52"/>
      <c r="P378" s="157"/>
      <c r="Q378" s="157"/>
      <c r="R378" s="157"/>
      <c r="S378" s="161"/>
      <c r="T378" s="202">
        <f t="shared" si="330"/>
        <v>1</v>
      </c>
      <c r="U378" s="159">
        <f t="shared" si="331"/>
        <v>1</v>
      </c>
      <c r="V378" s="162">
        <f t="shared" si="332"/>
        <v>11</v>
      </c>
      <c r="W378" s="162">
        <f t="shared" si="333"/>
        <v>12</v>
      </c>
      <c r="X378" s="28">
        <v>9</v>
      </c>
      <c r="Y378" s="64" t="str">
        <f t="shared" si="334"/>
        <v>E1</v>
      </c>
      <c r="Z378" s="64" t="str">
        <f t="shared" si="335"/>
        <v>E1</v>
      </c>
      <c r="AA378" s="64" t="str">
        <f t="shared" si="336"/>
        <v/>
      </c>
      <c r="AB378" s="28">
        <f t="shared" si="337"/>
        <v>4</v>
      </c>
      <c r="AH378" s="246">
        <f t="shared" si="338"/>
        <v>10.83</v>
      </c>
    </row>
    <row r="379" spans="1:34">
      <c r="A379" s="28" t="str">
        <f>C371&amp;"x"&amp;B379</f>
        <v>D1x6</v>
      </c>
      <c r="B379" s="47">
        <v>6</v>
      </c>
      <c r="C379" s="64" t="str">
        <f t="shared" si="321"/>
        <v>V</v>
      </c>
      <c r="D379" s="64" t="str">
        <f t="shared" si="322"/>
        <v>NLN41L1</v>
      </c>
      <c r="E379" s="65" t="str">
        <f t="shared" si="323"/>
        <v>Stomp, N.</v>
      </c>
      <c r="F379" s="65" t="str">
        <f t="shared" si="324"/>
        <v>Noa</v>
      </c>
      <c r="G379" s="66">
        <f t="shared" si="325"/>
        <v>40439</v>
      </c>
      <c r="H379" s="67">
        <f t="shared" si="326"/>
        <v>10</v>
      </c>
      <c r="I379" s="68"/>
      <c r="J379" s="64" t="str">
        <f t="shared" si="327"/>
        <v>E1</v>
      </c>
      <c r="K379" s="64" t="str">
        <f t="shared" si="328"/>
        <v>E1</v>
      </c>
      <c r="L379" s="64">
        <f t="shared" si="329"/>
        <v>0</v>
      </c>
      <c r="M379" s="52"/>
      <c r="N379" s="52"/>
      <c r="P379" s="157"/>
      <c r="Q379" s="157"/>
      <c r="R379" s="157"/>
      <c r="S379" s="161"/>
      <c r="T379" s="202">
        <f t="shared" si="330"/>
        <v>1</v>
      </c>
      <c r="U379" s="159">
        <f t="shared" si="331"/>
        <v>1</v>
      </c>
      <c r="V379" s="162">
        <f t="shared" si="332"/>
        <v>11</v>
      </c>
      <c r="W379" s="162">
        <f t="shared" si="333"/>
        <v>12</v>
      </c>
      <c r="X379" s="28">
        <v>10</v>
      </c>
      <c r="Y379" s="64" t="str">
        <f t="shared" si="334"/>
        <v>E1</v>
      </c>
      <c r="Z379" s="64" t="str">
        <f t="shared" si="335"/>
        <v>E1</v>
      </c>
      <c r="AA379" s="64" t="str">
        <f t="shared" si="336"/>
        <v/>
      </c>
      <c r="AB379" s="28">
        <f t="shared" si="337"/>
        <v>4</v>
      </c>
      <c r="AH379" s="246">
        <f t="shared" si="338"/>
        <v>10.29</v>
      </c>
    </row>
    <row r="380" spans="1:34">
      <c r="A380" s="28" t="str">
        <f>C371&amp;"x"&amp;B380</f>
        <v>D1x7</v>
      </c>
      <c r="B380" s="47">
        <v>7</v>
      </c>
      <c r="C380" s="64" t="str">
        <f t="shared" si="321"/>
        <v>M</v>
      </c>
      <c r="D380" s="64" t="str">
        <f t="shared" si="322"/>
        <v>NLS85J4</v>
      </c>
      <c r="E380" s="65" t="str">
        <f t="shared" si="323"/>
        <v>Vliet, K.M.</v>
      </c>
      <c r="F380" s="65" t="str">
        <f t="shared" si="324"/>
        <v>Kian</v>
      </c>
      <c r="G380" s="66">
        <f t="shared" si="325"/>
        <v>40058</v>
      </c>
      <c r="H380" s="67">
        <f t="shared" si="326"/>
        <v>11</v>
      </c>
      <c r="I380" s="68"/>
      <c r="J380" s="64" t="str">
        <f t="shared" si="327"/>
        <v>D2</v>
      </c>
      <c r="K380" s="64" t="str">
        <f t="shared" si="328"/>
        <v>D2</v>
      </c>
      <c r="L380" s="64">
        <f t="shared" si="329"/>
        <v>0</v>
      </c>
      <c r="M380" s="52"/>
      <c r="N380" s="52"/>
      <c r="P380" s="157"/>
      <c r="Q380" s="157"/>
      <c r="R380" s="157"/>
      <c r="S380" s="161"/>
      <c r="T380" s="202">
        <f t="shared" si="330"/>
        <v>1</v>
      </c>
      <c r="U380" s="159">
        <f t="shared" si="331"/>
        <v>1</v>
      </c>
      <c r="V380" s="162">
        <f t="shared" si="332"/>
        <v>11</v>
      </c>
      <c r="W380" s="162">
        <f t="shared" si="333"/>
        <v>12</v>
      </c>
      <c r="X380" s="28">
        <v>11</v>
      </c>
      <c r="Y380" s="64" t="str">
        <f t="shared" si="334"/>
        <v>D2</v>
      </c>
      <c r="Z380" s="64" t="str">
        <f t="shared" si="335"/>
        <v>D2</v>
      </c>
      <c r="AA380" s="64" t="str">
        <f t="shared" si="336"/>
        <v/>
      </c>
      <c r="AB380" s="28">
        <f t="shared" si="337"/>
        <v>4</v>
      </c>
      <c r="AH380" s="246">
        <f t="shared" si="338"/>
        <v>11.33</v>
      </c>
    </row>
    <row r="381" spans="1:34">
      <c r="A381" s="28" t="str">
        <f>C371&amp;"x"&amp;B381</f>
        <v>D1x8</v>
      </c>
      <c r="B381" s="47">
        <v>8</v>
      </c>
      <c r="C381" s="64" t="str">
        <f t="shared" si="321"/>
        <v>M</v>
      </c>
      <c r="D381" s="64" t="str">
        <f t="shared" si="322"/>
        <v>NLP78P7</v>
      </c>
      <c r="E381" s="65" t="str">
        <f t="shared" si="323"/>
        <v>Sas, N.</v>
      </c>
      <c r="F381" s="65" t="str">
        <f t="shared" si="324"/>
        <v>Niek</v>
      </c>
      <c r="G381" s="66">
        <f t="shared" si="325"/>
        <v>40381</v>
      </c>
      <c r="H381" s="67">
        <f t="shared" si="326"/>
        <v>10</v>
      </c>
      <c r="I381" s="68"/>
      <c r="J381" s="64" t="str">
        <f t="shared" si="327"/>
        <v>E1</v>
      </c>
      <c r="K381" s="64" t="str">
        <f t="shared" si="328"/>
        <v>E1</v>
      </c>
      <c r="L381" s="64">
        <f t="shared" si="329"/>
        <v>0</v>
      </c>
      <c r="M381" s="52"/>
      <c r="N381" s="52"/>
      <c r="P381" s="157"/>
      <c r="Q381" s="157"/>
      <c r="R381" s="157"/>
      <c r="S381" s="161"/>
      <c r="T381" s="202">
        <f t="shared" si="330"/>
        <v>1</v>
      </c>
      <c r="U381" s="159">
        <f t="shared" si="331"/>
        <v>1</v>
      </c>
      <c r="V381" s="162">
        <f t="shared" si="332"/>
        <v>11</v>
      </c>
      <c r="W381" s="162">
        <f t="shared" si="333"/>
        <v>12</v>
      </c>
      <c r="X381" s="28">
        <v>12</v>
      </c>
      <c r="Y381" s="64" t="str">
        <f t="shared" si="334"/>
        <v>E1</v>
      </c>
      <c r="Z381" s="64" t="str">
        <f t="shared" si="335"/>
        <v>E1</v>
      </c>
      <c r="AA381" s="64" t="str">
        <f t="shared" si="336"/>
        <v/>
      </c>
      <c r="AB381" s="28">
        <f t="shared" si="337"/>
        <v>4</v>
      </c>
      <c r="AH381" s="246">
        <f t="shared" si="338"/>
        <v>10.44</v>
      </c>
    </row>
    <row r="382" spans="1:34">
      <c r="A382" s="28" t="str">
        <f>C371&amp;"x"&amp;B382</f>
        <v>D1x9</v>
      </c>
      <c r="B382" s="47">
        <v>9</v>
      </c>
      <c r="C382" s="64" t="str">
        <f t="shared" si="321"/>
        <v>M</v>
      </c>
      <c r="D382" s="64" t="str">
        <f t="shared" si="322"/>
        <v>NLY32T6</v>
      </c>
      <c r="E382" s="65" t="str">
        <f t="shared" si="323"/>
        <v>Ven, van de J.</v>
      </c>
      <c r="F382" s="65" t="str">
        <f t="shared" si="324"/>
        <v>Jonas</v>
      </c>
      <c r="G382" s="66">
        <f t="shared" si="325"/>
        <v>40413</v>
      </c>
      <c r="H382" s="67">
        <f t="shared" si="326"/>
        <v>10</v>
      </c>
      <c r="I382" s="68"/>
      <c r="J382" s="64" t="str">
        <f t="shared" si="327"/>
        <v>E1</v>
      </c>
      <c r="K382" s="64" t="str">
        <f t="shared" si="328"/>
        <v>E1</v>
      </c>
      <c r="L382" s="64">
        <f t="shared" si="329"/>
        <v>0</v>
      </c>
      <c r="M382" s="52"/>
      <c r="N382" s="52"/>
      <c r="P382" s="157"/>
      <c r="Q382" s="157"/>
      <c r="R382" s="157"/>
      <c r="S382" s="161"/>
      <c r="T382" s="202">
        <f t="shared" si="330"/>
        <v>1</v>
      </c>
      <c r="U382" s="159">
        <f t="shared" si="331"/>
        <v>1</v>
      </c>
      <c r="V382" s="162">
        <f t="shared" si="332"/>
        <v>11</v>
      </c>
      <c r="W382" s="162">
        <f t="shared" si="333"/>
        <v>12</v>
      </c>
      <c r="X382" s="28">
        <v>13</v>
      </c>
      <c r="Y382" s="64" t="str">
        <f t="shared" si="334"/>
        <v>E1</v>
      </c>
      <c r="Z382" s="64" t="str">
        <f t="shared" si="335"/>
        <v>E1</v>
      </c>
      <c r="AA382" s="64" t="str">
        <f t="shared" si="336"/>
        <v/>
      </c>
      <c r="AB382" s="28">
        <f t="shared" si="337"/>
        <v>4</v>
      </c>
      <c r="AH382" s="246">
        <f t="shared" si="338"/>
        <v>10.36</v>
      </c>
    </row>
    <row r="383" spans="1:34">
      <c r="A383" s="28" t="str">
        <f>C371&amp;"x"&amp;B383</f>
        <v>D1x10</v>
      </c>
      <c r="B383" s="47">
        <v>10</v>
      </c>
      <c r="C383" s="64" t="str">
        <f t="shared" si="321"/>
        <v/>
      </c>
      <c r="D383" s="64" t="str">
        <f t="shared" si="322"/>
        <v/>
      </c>
      <c r="E383" s="65" t="str">
        <f t="shared" si="323"/>
        <v/>
      </c>
      <c r="F383" s="65" t="str">
        <f t="shared" si="324"/>
        <v/>
      </c>
      <c r="G383" s="66" t="str">
        <f t="shared" si="325"/>
        <v/>
      </c>
      <c r="H383" s="67" t="str">
        <f t="shared" si="326"/>
        <v/>
      </c>
      <c r="I383" s="68"/>
      <c r="J383" s="64" t="str">
        <f t="shared" si="327"/>
        <v/>
      </c>
      <c r="K383" s="64" t="str">
        <f t="shared" si="328"/>
        <v/>
      </c>
      <c r="L383" s="64" t="str">
        <f t="shared" si="329"/>
        <v/>
      </c>
      <c r="M383" s="52"/>
      <c r="N383" s="52"/>
      <c r="P383" s="157"/>
      <c r="Q383" s="157"/>
      <c r="R383" s="157"/>
      <c r="S383" s="161"/>
      <c r="T383" s="202">
        <f t="shared" si="330"/>
        <v>0</v>
      </c>
      <c r="U383" s="159">
        <f t="shared" si="331"/>
        <v>0</v>
      </c>
      <c r="V383" s="162">
        <f t="shared" si="332"/>
        <v>11</v>
      </c>
      <c r="W383" s="162">
        <f t="shared" si="333"/>
        <v>12</v>
      </c>
      <c r="X383" s="28">
        <v>14</v>
      </c>
      <c r="Y383" s="64" t="str">
        <f t="shared" si="334"/>
        <v/>
      </c>
      <c r="Z383" s="64" t="str">
        <f t="shared" si="335"/>
        <v/>
      </c>
      <c r="AA383" s="64" t="str">
        <f t="shared" si="336"/>
        <v/>
      </c>
      <c r="AB383" s="28">
        <f t="shared" si="337"/>
        <v>0</v>
      </c>
      <c r="AH383" s="246" t="str">
        <f t="shared" si="338"/>
        <v/>
      </c>
    </row>
    <row r="384" spans="1:34">
      <c r="A384" s="28" t="str">
        <f>C371&amp;"x"&amp;B384</f>
        <v>D1x11</v>
      </c>
      <c r="B384" s="47">
        <v>11</v>
      </c>
      <c r="C384" s="64" t="str">
        <f t="shared" si="321"/>
        <v/>
      </c>
      <c r="D384" s="64" t="str">
        <f t="shared" si="322"/>
        <v/>
      </c>
      <c r="E384" s="65" t="str">
        <f t="shared" si="323"/>
        <v/>
      </c>
      <c r="F384" s="65" t="str">
        <f t="shared" si="324"/>
        <v/>
      </c>
      <c r="G384" s="66" t="str">
        <f t="shared" si="325"/>
        <v/>
      </c>
      <c r="H384" s="67" t="str">
        <f t="shared" si="326"/>
        <v/>
      </c>
      <c r="I384" s="68"/>
      <c r="J384" s="64" t="str">
        <f t="shared" si="327"/>
        <v/>
      </c>
      <c r="K384" s="64" t="str">
        <f t="shared" si="328"/>
        <v/>
      </c>
      <c r="L384" s="64" t="str">
        <f t="shared" si="329"/>
        <v/>
      </c>
      <c r="M384" s="52"/>
      <c r="N384" s="52"/>
      <c r="P384" s="157"/>
      <c r="Q384" s="157"/>
      <c r="R384" s="157"/>
      <c r="T384" s="202">
        <f t="shared" si="330"/>
        <v>0</v>
      </c>
      <c r="U384" s="159">
        <f t="shared" si="331"/>
        <v>0</v>
      </c>
      <c r="V384" s="162">
        <f t="shared" si="332"/>
        <v>11</v>
      </c>
      <c r="W384" s="162">
        <f t="shared" si="333"/>
        <v>12</v>
      </c>
      <c r="X384" s="28">
        <v>15</v>
      </c>
      <c r="Y384" s="64" t="str">
        <f t="shared" si="334"/>
        <v/>
      </c>
      <c r="Z384" s="64" t="str">
        <f t="shared" si="335"/>
        <v/>
      </c>
      <c r="AA384" s="64" t="str">
        <f t="shared" si="336"/>
        <v/>
      </c>
      <c r="AB384" s="28">
        <f t="shared" si="337"/>
        <v>0</v>
      </c>
      <c r="AH384" s="246" t="str">
        <f t="shared" si="338"/>
        <v/>
      </c>
    </row>
    <row r="385" spans="1:34">
      <c r="A385" s="28" t="str">
        <f>C371&amp;"x"&amp;B385</f>
        <v>D1x12</v>
      </c>
      <c r="B385" s="47">
        <v>12</v>
      </c>
      <c r="C385" s="64" t="str">
        <f t="shared" si="321"/>
        <v/>
      </c>
      <c r="D385" s="64" t="str">
        <f t="shared" si="322"/>
        <v/>
      </c>
      <c r="E385" s="65" t="str">
        <f t="shared" si="323"/>
        <v/>
      </c>
      <c r="F385" s="65" t="str">
        <f t="shared" si="324"/>
        <v/>
      </c>
      <c r="G385" s="66" t="str">
        <f t="shared" si="325"/>
        <v/>
      </c>
      <c r="H385" s="67" t="str">
        <f t="shared" si="326"/>
        <v/>
      </c>
      <c r="I385" s="68"/>
      <c r="J385" s="64" t="str">
        <f t="shared" si="327"/>
        <v/>
      </c>
      <c r="K385" s="64" t="str">
        <f t="shared" si="328"/>
        <v/>
      </c>
      <c r="L385" s="64" t="str">
        <f t="shared" si="329"/>
        <v/>
      </c>
      <c r="M385" s="52"/>
      <c r="N385" s="52"/>
      <c r="P385" s="157"/>
      <c r="Q385" s="157"/>
      <c r="R385" s="157"/>
      <c r="T385" s="202">
        <f t="shared" si="330"/>
        <v>0</v>
      </c>
      <c r="U385" s="159">
        <f t="shared" si="331"/>
        <v>0</v>
      </c>
      <c r="V385" s="162">
        <f t="shared" si="332"/>
        <v>11</v>
      </c>
      <c r="W385" s="162">
        <f t="shared" si="333"/>
        <v>12</v>
      </c>
      <c r="X385" s="28">
        <v>16</v>
      </c>
      <c r="Y385" s="64" t="str">
        <f t="shared" si="334"/>
        <v/>
      </c>
      <c r="Z385" s="64" t="str">
        <f t="shared" si="335"/>
        <v/>
      </c>
      <c r="AA385" s="64" t="str">
        <f t="shared" si="336"/>
        <v/>
      </c>
      <c r="AB385" s="28">
        <f t="shared" si="337"/>
        <v>0</v>
      </c>
      <c r="AH385" s="246" t="str">
        <f t="shared" si="338"/>
        <v/>
      </c>
    </row>
    <row r="386" spans="1:34">
      <c r="A386" s="28" t="str">
        <f>C371&amp;"x"&amp;B386</f>
        <v>D1x13</v>
      </c>
      <c r="B386" s="47">
        <v>13</v>
      </c>
      <c r="C386" s="64" t="str">
        <f t="shared" si="321"/>
        <v/>
      </c>
      <c r="D386" s="64" t="str">
        <f t="shared" si="322"/>
        <v/>
      </c>
      <c r="E386" s="65" t="str">
        <f t="shared" si="323"/>
        <v/>
      </c>
      <c r="F386" s="65" t="str">
        <f t="shared" si="324"/>
        <v/>
      </c>
      <c r="G386" s="66" t="str">
        <f t="shared" si="325"/>
        <v/>
      </c>
      <c r="H386" s="67" t="str">
        <f t="shared" si="326"/>
        <v/>
      </c>
      <c r="I386" s="68"/>
      <c r="J386" s="64" t="str">
        <f t="shared" si="327"/>
        <v/>
      </c>
      <c r="K386" s="64" t="str">
        <f t="shared" si="328"/>
        <v/>
      </c>
      <c r="L386" s="64" t="str">
        <f t="shared" si="329"/>
        <v/>
      </c>
      <c r="M386" s="52"/>
      <c r="N386" s="52"/>
      <c r="P386" s="157"/>
      <c r="Q386" s="157"/>
      <c r="R386" s="157"/>
      <c r="T386" s="202">
        <f t="shared" si="330"/>
        <v>0</v>
      </c>
      <c r="U386" s="159">
        <f t="shared" si="331"/>
        <v>0</v>
      </c>
      <c r="V386" s="162">
        <f t="shared" si="332"/>
        <v>11</v>
      </c>
      <c r="W386" s="162">
        <f t="shared" si="333"/>
        <v>12</v>
      </c>
      <c r="X386" s="28">
        <v>17</v>
      </c>
      <c r="Y386" s="64" t="str">
        <f t="shared" si="334"/>
        <v/>
      </c>
      <c r="Z386" s="64" t="str">
        <f t="shared" si="335"/>
        <v/>
      </c>
      <c r="AA386" s="64" t="str">
        <f t="shared" si="336"/>
        <v/>
      </c>
      <c r="AB386" s="28">
        <f t="shared" si="337"/>
        <v>0</v>
      </c>
      <c r="AH386" s="246" t="str">
        <f t="shared" si="338"/>
        <v/>
      </c>
    </row>
    <row r="387" spans="1:34">
      <c r="A387" s="28" t="str">
        <f>C371&amp;"x"&amp;B387</f>
        <v>D1x14</v>
      </c>
      <c r="B387" s="47">
        <v>14</v>
      </c>
      <c r="C387" s="64" t="str">
        <f t="shared" si="321"/>
        <v/>
      </c>
      <c r="D387" s="64" t="str">
        <f t="shared" si="322"/>
        <v/>
      </c>
      <c r="E387" s="65" t="str">
        <f t="shared" si="323"/>
        <v/>
      </c>
      <c r="F387" s="65" t="str">
        <f t="shared" si="324"/>
        <v/>
      </c>
      <c r="G387" s="66" t="str">
        <f t="shared" si="325"/>
        <v/>
      </c>
      <c r="H387" s="67" t="str">
        <f t="shared" si="326"/>
        <v/>
      </c>
      <c r="I387" s="68"/>
      <c r="J387" s="64" t="str">
        <f t="shared" si="327"/>
        <v/>
      </c>
      <c r="K387" s="64" t="str">
        <f t="shared" si="328"/>
        <v/>
      </c>
      <c r="L387" s="64" t="str">
        <f t="shared" si="329"/>
        <v/>
      </c>
      <c r="M387" s="52"/>
      <c r="N387" s="52"/>
      <c r="P387" s="157"/>
      <c r="Q387" s="157"/>
      <c r="R387" s="157"/>
      <c r="T387" s="202">
        <f t="shared" si="330"/>
        <v>0</v>
      </c>
      <c r="U387" s="159">
        <f t="shared" si="331"/>
        <v>0</v>
      </c>
      <c r="V387" s="162">
        <f t="shared" si="332"/>
        <v>11</v>
      </c>
      <c r="W387" s="162">
        <f t="shared" si="333"/>
        <v>12</v>
      </c>
      <c r="X387" s="28">
        <v>18</v>
      </c>
      <c r="Y387" s="64" t="str">
        <f t="shared" si="334"/>
        <v/>
      </c>
      <c r="Z387" s="64" t="str">
        <f t="shared" si="335"/>
        <v/>
      </c>
      <c r="AA387" s="64" t="str">
        <f t="shared" si="336"/>
        <v/>
      </c>
      <c r="AB387" s="28">
        <f t="shared" si="337"/>
        <v>0</v>
      </c>
      <c r="AH387" s="246" t="str">
        <f t="shared" si="338"/>
        <v/>
      </c>
    </row>
    <row r="388" spans="1:34">
      <c r="A388" s="28" t="str">
        <f>C371&amp;"x"&amp;B388</f>
        <v>D1x15</v>
      </c>
      <c r="B388" s="47">
        <v>15</v>
      </c>
      <c r="C388" s="64" t="str">
        <f t="shared" si="321"/>
        <v/>
      </c>
      <c r="D388" s="64" t="str">
        <f t="shared" si="322"/>
        <v/>
      </c>
      <c r="E388" s="65" t="str">
        <f t="shared" si="323"/>
        <v/>
      </c>
      <c r="F388" s="65" t="str">
        <f t="shared" si="324"/>
        <v/>
      </c>
      <c r="G388" s="66" t="str">
        <f t="shared" si="325"/>
        <v/>
      </c>
      <c r="H388" s="67" t="str">
        <f t="shared" si="326"/>
        <v/>
      </c>
      <c r="I388" s="68"/>
      <c r="J388" s="64" t="str">
        <f t="shared" si="327"/>
        <v/>
      </c>
      <c r="K388" s="64" t="str">
        <f t="shared" si="328"/>
        <v/>
      </c>
      <c r="L388" s="64" t="str">
        <f t="shared" si="329"/>
        <v/>
      </c>
      <c r="M388" s="52"/>
      <c r="N388" s="52"/>
      <c r="P388" s="157"/>
      <c r="Q388" s="157"/>
      <c r="R388" s="157"/>
      <c r="T388" s="202">
        <f t="shared" si="330"/>
        <v>0</v>
      </c>
      <c r="U388" s="159">
        <f t="shared" si="331"/>
        <v>0</v>
      </c>
      <c r="V388" s="162">
        <f t="shared" si="332"/>
        <v>11</v>
      </c>
      <c r="W388" s="162">
        <f t="shared" si="333"/>
        <v>12</v>
      </c>
      <c r="X388" s="28">
        <v>19</v>
      </c>
      <c r="Y388" s="64" t="str">
        <f t="shared" si="334"/>
        <v/>
      </c>
      <c r="Z388" s="64" t="str">
        <f t="shared" si="335"/>
        <v/>
      </c>
      <c r="AA388" s="64" t="str">
        <f t="shared" si="336"/>
        <v/>
      </c>
      <c r="AB388" s="28">
        <f t="shared" si="337"/>
        <v>0</v>
      </c>
      <c r="AH388" s="246" t="str">
        <f t="shared" si="338"/>
        <v/>
      </c>
    </row>
    <row r="389" spans="1:34" ht="12.95" thickBot="1">
      <c r="B389" s="69"/>
      <c r="C389" s="70"/>
      <c r="D389" s="69"/>
      <c r="E389" s="69"/>
      <c r="F389" s="69"/>
      <c r="G389" s="71"/>
      <c r="H389" s="71"/>
      <c r="I389" s="71"/>
      <c r="J389" s="70"/>
      <c r="K389" s="70"/>
      <c r="L389" s="70"/>
      <c r="M389" s="52"/>
      <c r="N389" s="52"/>
      <c r="X389" s="28">
        <v>20</v>
      </c>
    </row>
    <row r="390" spans="1:34" ht="12.95" thickTop="1">
      <c r="B390" s="47"/>
      <c r="C390" s="323" t="s">
        <v>1140</v>
      </c>
      <c r="D390" s="323"/>
      <c r="E390" s="76" t="s">
        <v>1141</v>
      </c>
      <c r="F390" s="76" t="s">
        <v>1142</v>
      </c>
      <c r="G390" s="48" t="s">
        <v>1143</v>
      </c>
      <c r="H390" s="49"/>
      <c r="I390" s="50"/>
      <c r="J390" s="51" t="s">
        <v>1144</v>
      </c>
      <c r="K390" s="51" t="s">
        <v>1145</v>
      </c>
      <c r="L390" s="51" t="s">
        <v>1146</v>
      </c>
      <c r="M390" s="52"/>
      <c r="N390" s="52"/>
      <c r="P390" s="53">
        <f>COUNT(P394:P408)</f>
        <v>0</v>
      </c>
      <c r="Q390" s="53">
        <f>COUNT(Q394:Q408)</f>
        <v>0</v>
      </c>
      <c r="R390" s="53">
        <f>COUNT(R394:R408)</f>
        <v>0</v>
      </c>
      <c r="T390" s="124">
        <f>T391-SUM(U394:U408)</f>
        <v>0</v>
      </c>
      <c r="X390" s="28">
        <v>1</v>
      </c>
    </row>
    <row r="391" spans="1:34" ht="12.95">
      <c r="A391" s="33">
        <v>23</v>
      </c>
      <c r="B391" s="54"/>
      <c r="C391" s="322" t="str">
        <f>Leden!AQ25</f>
        <v>D2</v>
      </c>
      <c r="D391" s="322"/>
      <c r="E391" s="286" t="str">
        <f>IF($C391="","",LEFT(IFERROR(VLOOKUP($C391,TeamsV,2,0),"")&amp;"??",2))</f>
        <v>BK</v>
      </c>
      <c r="F391" s="286" t="str">
        <f>IF($C391="","",IFERROR(VLOOKUP($C391,TeamsV,3,0),"??"))</f>
        <v>Za</v>
      </c>
      <c r="G391" s="286" t="str">
        <f>IF($C391="","",LEFT(IFERROR(VLOOKUP($C391,TeamsV,4,0),"")&amp;"?",1))</f>
        <v>8</v>
      </c>
      <c r="H391" s="55"/>
      <c r="I391" s="56"/>
      <c r="J391" s="286">
        <f>COUNTIF(C394:C408,"V")</f>
        <v>5</v>
      </c>
      <c r="K391" s="286">
        <f>COUNTIF(C394:C408,"M")</f>
        <v>4</v>
      </c>
      <c r="L391" s="57">
        <f>IFERROR(AVERAGE(H394:H408),"")</f>
        <v>10.333333333333334</v>
      </c>
      <c r="M391" s="58"/>
      <c r="N391" s="58"/>
      <c r="O391" s="33" t="s">
        <v>2</v>
      </c>
      <c r="P391" s="253"/>
      <c r="Q391" s="253"/>
      <c r="R391" s="253"/>
      <c r="S391" s="254"/>
      <c r="T391" s="124">
        <f>SUM(T394:T408)</f>
        <v>9</v>
      </c>
      <c r="U391" s="158" t="str">
        <f>MID($C391,1,1)</f>
        <v>D</v>
      </c>
      <c r="V391" s="158" t="str">
        <f>MID($C391,1,1)</f>
        <v>D</v>
      </c>
      <c r="W391" s="158" t="str">
        <f>MID($C391,1,1)</f>
        <v>D</v>
      </c>
      <c r="X391" s="28">
        <v>2</v>
      </c>
      <c r="Y391" s="33"/>
      <c r="Z391" s="33"/>
      <c r="AA391" s="33"/>
      <c r="AB391" s="33"/>
      <c r="AD391" s="19" t="str">
        <f>IF($C391="","",IFERROR(VLOOKUP($C391,TeamsV,6,0),""))</f>
        <v>A</v>
      </c>
      <c r="AE391" s="19" t="str">
        <f>TRIM(IF($AD391="","",IFERROR(VLOOKUP($AD391,Teams!$B$4:$G$8,2,0),"")))</f>
        <v>3312 AD</v>
      </c>
      <c r="AF391" s="19" t="str">
        <f>TRIM(IF($AD391="","",IFERROR(VLOOKUP($AD391,Teams!$B$4:$G$8,4,0),"")))</f>
        <v>Dordrecht</v>
      </c>
      <c r="AH391" s="247">
        <f>IFERROR(AVERAGE(AH394:AH408),"")</f>
        <v>10.683333333333332</v>
      </c>
    </row>
    <row r="392" spans="1:34">
      <c r="B392" s="47"/>
      <c r="C392" s="76"/>
      <c r="D392" s="47"/>
      <c r="E392" s="47"/>
      <c r="F392" s="47"/>
      <c r="G392" s="50"/>
      <c r="H392" s="50"/>
      <c r="I392" s="50"/>
      <c r="J392" s="76"/>
      <c r="K392" s="76"/>
      <c r="L392" s="76"/>
      <c r="M392" s="52"/>
      <c r="N392" s="52"/>
      <c r="U392" s="159"/>
      <c r="V392" s="159"/>
      <c r="W392" s="159"/>
      <c r="X392" s="28">
        <v>3</v>
      </c>
    </row>
    <row r="393" spans="1:34">
      <c r="A393" s="59"/>
      <c r="B393" s="60"/>
      <c r="C393" s="61" t="s">
        <v>1147</v>
      </c>
      <c r="D393" s="61" t="s">
        <v>1148</v>
      </c>
      <c r="E393" s="62" t="s">
        <v>1149</v>
      </c>
      <c r="F393" s="62" t="s">
        <v>1150</v>
      </c>
      <c r="G393" s="61" t="s">
        <v>1151</v>
      </c>
      <c r="H393" s="61" t="s">
        <v>1152</v>
      </c>
      <c r="I393" s="61" t="s">
        <v>54</v>
      </c>
      <c r="J393" s="61" t="s">
        <v>1153</v>
      </c>
      <c r="K393" s="61" t="s">
        <v>1154</v>
      </c>
      <c r="L393" s="61" t="s">
        <v>1155</v>
      </c>
      <c r="M393" s="63"/>
      <c r="N393" s="63"/>
      <c r="O393" s="59"/>
      <c r="P393" s="160" t="s">
        <v>76</v>
      </c>
      <c r="Q393" s="160" t="s">
        <v>77</v>
      </c>
      <c r="R393" s="160" t="s">
        <v>78</v>
      </c>
      <c r="U393" s="158">
        <f>IF(W391="","",VLOOKUP(W391,Leeftijdscat,2,FALSE))</f>
        <v>9</v>
      </c>
      <c r="V393" s="158">
        <f>IF(W391="","",VLOOKUP(W391,Leeftijdscat,3,FALSE))</f>
        <v>11</v>
      </c>
      <c r="W393" s="158">
        <f>IF(W391="","",VLOOKUP(W391,Leeftijdscat,4,FALSE))</f>
        <v>12</v>
      </c>
      <c r="X393" s="28">
        <v>4</v>
      </c>
      <c r="Y393" s="59">
        <f>LEN(Y394&amp;Y395&amp;Y396&amp;Y397&amp;Y398&amp;Y399&amp;Y400&amp;Y401&amp;Y402&amp;Y403&amp;Y404&amp;Y405&amp;Y406&amp;Y407&amp;Y408)</f>
        <v>18</v>
      </c>
      <c r="Z393" s="59">
        <f>LEN(Z394&amp;Z395&amp;Z396&amp;Z397&amp;Z398&amp;Z399&amp;Z400&amp;Z401&amp;Z402&amp;Z403&amp;Z404&amp;Z405&amp;Z406&amp;Z407&amp;Z408)</f>
        <v>18</v>
      </c>
      <c r="AA393" s="59">
        <f>LEN(AA394&amp;AA395&amp;AA396&amp;AA397&amp;AA398&amp;AA399&amp;AA400&amp;AA401&amp;AA402&amp;AA403&amp;AA404&amp;AA405&amp;AA406&amp;AA407&amp;AA408)</f>
        <v>0</v>
      </c>
      <c r="AB393" s="59">
        <f>SUM(Y393:AA393)</f>
        <v>36</v>
      </c>
    </row>
    <row r="394" spans="1:34">
      <c r="A394" s="28" t="str">
        <f>C391&amp;"x"&amp;B394</f>
        <v>D2x1</v>
      </c>
      <c r="B394" s="47">
        <v>1</v>
      </c>
      <c r="C394" s="64" t="str">
        <f t="shared" ref="C394:C408" si="339">IF(LEFT($A394,1)="x","",IFERROR(VLOOKUP($A394,LedenV,6,0),""))</f>
        <v>V</v>
      </c>
      <c r="D394" s="64" t="str">
        <f t="shared" ref="D394:D408" si="340">IF(LEFT($A394,1)="x","",IFERROR(VLOOKUP($A394,LedenV,7,0),""))</f>
        <v>NLX00H0</v>
      </c>
      <c r="E394" s="65" t="str">
        <f t="shared" ref="E394:E408" si="341">IF(LEFT($A394,1)="x","",IFERROR(VLOOKUP($A394,LedenV,8,0),""))</f>
        <v>Bemer, G.M.E.</v>
      </c>
      <c r="F394" s="65" t="str">
        <f t="shared" ref="F394:F408" si="342">IF(LEFT($A394,1)="x","",IFERROR(VLOOKUP($A394,LedenV,9,0),""))</f>
        <v>Githa</v>
      </c>
      <c r="G394" s="66">
        <f t="shared" ref="G394:G408" si="343">IF(LEFT($A394,1)="x","",IFERROR(VLOOKUP($A394,LedenV,10,0),""))</f>
        <v>40169</v>
      </c>
      <c r="H394" s="67">
        <f t="shared" ref="H394:H408" si="344">IF(AND(ISNUMBER(G394),G394&lt;&gt;0),DATEDIF(G394,Peildatum,"Y"),"")</f>
        <v>11</v>
      </c>
      <c r="I394" s="68"/>
      <c r="J394" s="64" t="str">
        <f t="shared" ref="J394:J408" si="345">IF(LEFT($A394,1)="x","",IFERROR(VLOOKUP($A394,LedenV,16,0),""))</f>
        <v>D3</v>
      </c>
      <c r="K394" s="64" t="str">
        <f t="shared" ref="K394:K408" si="346">IF(LEFT($A394,1)="x","",IFERROR(VLOOKUP($A394,LedenV,17,0),""))</f>
        <v>D3</v>
      </c>
      <c r="L394" s="64">
        <f t="shared" ref="L394:L408" si="347">IF(LEFT($A394,1)="x","",IFERROR(VLOOKUP($A394,LedenV,18,0),""))</f>
        <v>0</v>
      </c>
      <c r="M394" s="52"/>
      <c r="N394" s="52"/>
      <c r="P394" s="157"/>
      <c r="Q394" s="157"/>
      <c r="R394" s="157"/>
      <c r="S394" s="161"/>
      <c r="T394" s="202">
        <f t="shared" ref="T394:T408" si="348">IF(LEN(C394&amp;D394&amp;E394&amp;F394)&gt;0,1,0)</f>
        <v>1</v>
      </c>
      <c r="U394" s="159">
        <f t="shared" ref="U394:U408" si="349">MIN(LEN(Y394&amp;Z394&amp;AA394),1)</f>
        <v>1</v>
      </c>
      <c r="V394" s="162">
        <f t="shared" ref="V394:V408" si="350">V393</f>
        <v>11</v>
      </c>
      <c r="W394" s="162">
        <f t="shared" ref="W394:W408" si="351">W393</f>
        <v>12</v>
      </c>
      <c r="X394" s="28">
        <v>5</v>
      </c>
      <c r="Y394" s="64" t="str">
        <f t="shared" ref="Y394:Y408" si="352">IF(LEFT($A394,1)="x","",IFERROR(VLOOKUP($A394,LedenV,34,0),""))</f>
        <v>D3</v>
      </c>
      <c r="Z394" s="64" t="str">
        <f t="shared" ref="Z394:Z408" si="353">IF(LEFT($A394,1)="x","",IFERROR(VLOOKUP($A394,LedenV,35,0),""))</f>
        <v>D3</v>
      </c>
      <c r="AA394" s="64" t="str">
        <f t="shared" ref="AA394:AA408" si="354">IF(LEFT($A394,1)="x","",IFERROR(VLOOKUP($A394,LedenV,36,0),""))</f>
        <v/>
      </c>
      <c r="AB394" s="28">
        <f t="shared" ref="AB394:AB408" si="355">LEN(Y394&amp;Z394&amp;AA394)</f>
        <v>4</v>
      </c>
      <c r="AH394" s="246">
        <f t="shared" ref="AH394:AH408" si="356">lft(G394,Peildatum)</f>
        <v>11.03</v>
      </c>
    </row>
    <row r="395" spans="1:34">
      <c r="A395" s="28" t="str">
        <f>C391&amp;"x"&amp;B395</f>
        <v>D2x2</v>
      </c>
      <c r="B395" s="47">
        <v>2</v>
      </c>
      <c r="C395" s="64" t="str">
        <f t="shared" si="339"/>
        <v>V</v>
      </c>
      <c r="D395" s="64" t="str">
        <f t="shared" si="340"/>
        <v>NMB60Y4</v>
      </c>
      <c r="E395" s="65" t="str">
        <f t="shared" si="341"/>
        <v>Lindhout, D.</v>
      </c>
      <c r="F395" s="65" t="str">
        <f t="shared" si="342"/>
        <v>Demi</v>
      </c>
      <c r="G395" s="66">
        <f t="shared" si="343"/>
        <v>40189</v>
      </c>
      <c r="H395" s="67">
        <f t="shared" si="344"/>
        <v>10</v>
      </c>
      <c r="I395" s="68"/>
      <c r="J395" s="64" t="str">
        <f t="shared" si="345"/>
        <v>E3</v>
      </c>
      <c r="K395" s="64" t="str">
        <f t="shared" si="346"/>
        <v>E3</v>
      </c>
      <c r="L395" s="64">
        <f t="shared" si="347"/>
        <v>0</v>
      </c>
      <c r="M395" s="52"/>
      <c r="N395" s="52"/>
      <c r="P395" s="157"/>
      <c r="Q395" s="157"/>
      <c r="R395" s="157"/>
      <c r="S395" s="161"/>
      <c r="T395" s="202">
        <f t="shared" si="348"/>
        <v>1</v>
      </c>
      <c r="U395" s="159">
        <f t="shared" si="349"/>
        <v>1</v>
      </c>
      <c r="V395" s="162">
        <f t="shared" si="350"/>
        <v>11</v>
      </c>
      <c r="W395" s="162">
        <f t="shared" si="351"/>
        <v>12</v>
      </c>
      <c r="X395" s="28">
        <v>6</v>
      </c>
      <c r="Y395" s="64" t="str">
        <f t="shared" si="352"/>
        <v>E3</v>
      </c>
      <c r="Z395" s="64" t="str">
        <f t="shared" si="353"/>
        <v>E3</v>
      </c>
      <c r="AA395" s="64" t="str">
        <f t="shared" si="354"/>
        <v/>
      </c>
      <c r="AB395" s="28">
        <f t="shared" si="355"/>
        <v>4</v>
      </c>
      <c r="AH395" s="246">
        <f t="shared" si="356"/>
        <v>10.97</v>
      </c>
    </row>
    <row r="396" spans="1:34">
      <c r="A396" s="28" t="str">
        <f>C391&amp;"x"&amp;B396</f>
        <v>D2x3</v>
      </c>
      <c r="B396" s="47">
        <v>3</v>
      </c>
      <c r="C396" s="64" t="str">
        <f t="shared" si="339"/>
        <v>V</v>
      </c>
      <c r="D396" s="64" t="str">
        <f t="shared" si="340"/>
        <v>NLX00J4</v>
      </c>
      <c r="E396" s="65" t="str">
        <f t="shared" si="341"/>
        <v>Veld, in 't P.M.</v>
      </c>
      <c r="F396" s="65" t="str">
        <f t="shared" si="342"/>
        <v>Puck</v>
      </c>
      <c r="G396" s="66">
        <f t="shared" si="343"/>
        <v>40409</v>
      </c>
      <c r="H396" s="67">
        <f t="shared" si="344"/>
        <v>10</v>
      </c>
      <c r="I396" s="68"/>
      <c r="J396" s="64" t="str">
        <f t="shared" si="345"/>
        <v>E3</v>
      </c>
      <c r="K396" s="64" t="str">
        <f t="shared" si="346"/>
        <v>E3</v>
      </c>
      <c r="L396" s="64">
        <f t="shared" si="347"/>
        <v>0</v>
      </c>
      <c r="M396" s="52"/>
      <c r="N396" s="52"/>
      <c r="P396" s="157"/>
      <c r="Q396" s="157"/>
      <c r="R396" s="157"/>
      <c r="S396" s="161"/>
      <c r="T396" s="202">
        <f t="shared" si="348"/>
        <v>1</v>
      </c>
      <c r="U396" s="159">
        <f t="shared" si="349"/>
        <v>1</v>
      </c>
      <c r="V396" s="162">
        <f t="shared" si="350"/>
        <v>11</v>
      </c>
      <c r="W396" s="162">
        <f t="shared" si="351"/>
        <v>12</v>
      </c>
      <c r="X396" s="28">
        <v>7</v>
      </c>
      <c r="Y396" s="64" t="str">
        <f t="shared" si="352"/>
        <v>E3</v>
      </c>
      <c r="Z396" s="64" t="str">
        <f t="shared" si="353"/>
        <v>E3</v>
      </c>
      <c r="AA396" s="64" t="str">
        <f t="shared" si="354"/>
        <v/>
      </c>
      <c r="AB396" s="28">
        <f t="shared" si="355"/>
        <v>4</v>
      </c>
      <c r="AH396" s="246">
        <f t="shared" si="356"/>
        <v>10.37</v>
      </c>
    </row>
    <row r="397" spans="1:34">
      <c r="A397" s="28" t="str">
        <f>C391&amp;"x"&amp;B397</f>
        <v>D2x4</v>
      </c>
      <c r="B397" s="47">
        <v>4</v>
      </c>
      <c r="C397" s="64" t="str">
        <f t="shared" si="339"/>
        <v>V</v>
      </c>
      <c r="D397" s="64" t="str">
        <f t="shared" si="340"/>
        <v>NLL20H8</v>
      </c>
      <c r="E397" s="65" t="str">
        <f t="shared" si="341"/>
        <v>Burgt, van de F.</v>
      </c>
      <c r="F397" s="65" t="str">
        <f t="shared" si="342"/>
        <v>Feline</v>
      </c>
      <c r="G397" s="66">
        <f t="shared" si="343"/>
        <v>40429</v>
      </c>
      <c r="H397" s="67">
        <f t="shared" si="344"/>
        <v>10</v>
      </c>
      <c r="I397" s="68"/>
      <c r="J397" s="64" t="str">
        <f t="shared" si="345"/>
        <v>E2</v>
      </c>
      <c r="K397" s="64" t="str">
        <f t="shared" si="346"/>
        <v>E2</v>
      </c>
      <c r="L397" s="64">
        <f t="shared" si="347"/>
        <v>0</v>
      </c>
      <c r="M397" s="52"/>
      <c r="N397" s="52"/>
      <c r="P397" s="157"/>
      <c r="Q397" s="157"/>
      <c r="R397" s="157"/>
      <c r="S397" s="161"/>
      <c r="T397" s="202">
        <f t="shared" si="348"/>
        <v>1</v>
      </c>
      <c r="U397" s="159">
        <f t="shared" si="349"/>
        <v>1</v>
      </c>
      <c r="V397" s="162">
        <f t="shared" si="350"/>
        <v>11</v>
      </c>
      <c r="W397" s="162">
        <f t="shared" si="351"/>
        <v>12</v>
      </c>
      <c r="X397" s="28">
        <v>8</v>
      </c>
      <c r="Y397" s="64" t="str">
        <f t="shared" si="352"/>
        <v>E2</v>
      </c>
      <c r="Z397" s="64" t="str">
        <f t="shared" si="353"/>
        <v>E2</v>
      </c>
      <c r="AA397" s="64" t="str">
        <f t="shared" si="354"/>
        <v/>
      </c>
      <c r="AB397" s="28">
        <f t="shared" si="355"/>
        <v>4</v>
      </c>
      <c r="AH397" s="246">
        <f t="shared" si="356"/>
        <v>10.31</v>
      </c>
    </row>
    <row r="398" spans="1:34">
      <c r="A398" s="28" t="str">
        <f>C391&amp;"x"&amp;B398</f>
        <v>D2x5</v>
      </c>
      <c r="B398" s="47">
        <v>5</v>
      </c>
      <c r="C398" s="64" t="str">
        <f t="shared" si="339"/>
        <v>V</v>
      </c>
      <c r="D398" s="64" t="str">
        <f t="shared" si="340"/>
        <v>NKT65Z0</v>
      </c>
      <c r="E398" s="65" t="str">
        <f t="shared" si="341"/>
        <v>Kleingeld, J.N.</v>
      </c>
      <c r="F398" s="65" t="str">
        <f t="shared" si="342"/>
        <v>Julia</v>
      </c>
      <c r="G398" s="66">
        <f t="shared" si="343"/>
        <v>40446</v>
      </c>
      <c r="H398" s="67">
        <f t="shared" si="344"/>
        <v>10</v>
      </c>
      <c r="I398" s="68"/>
      <c r="J398" s="64" t="str">
        <f t="shared" si="345"/>
        <v>E2</v>
      </c>
      <c r="K398" s="64" t="str">
        <f t="shared" si="346"/>
        <v>E2</v>
      </c>
      <c r="L398" s="64">
        <f t="shared" si="347"/>
        <v>0</v>
      </c>
      <c r="M398" s="52"/>
      <c r="N398" s="52"/>
      <c r="P398" s="157"/>
      <c r="Q398" s="157"/>
      <c r="R398" s="157"/>
      <c r="S398" s="161"/>
      <c r="T398" s="202">
        <f t="shared" si="348"/>
        <v>1</v>
      </c>
      <c r="U398" s="159">
        <f t="shared" si="349"/>
        <v>1</v>
      </c>
      <c r="V398" s="162">
        <f t="shared" si="350"/>
        <v>11</v>
      </c>
      <c r="W398" s="162">
        <f t="shared" si="351"/>
        <v>12</v>
      </c>
      <c r="X398" s="28">
        <v>9</v>
      </c>
      <c r="Y398" s="64" t="str">
        <f t="shared" si="352"/>
        <v>E2</v>
      </c>
      <c r="Z398" s="64" t="str">
        <f t="shared" si="353"/>
        <v>E2</v>
      </c>
      <c r="AA398" s="64" t="str">
        <f t="shared" si="354"/>
        <v/>
      </c>
      <c r="AB398" s="28">
        <f t="shared" si="355"/>
        <v>4</v>
      </c>
      <c r="AH398" s="246">
        <f t="shared" si="356"/>
        <v>10.27</v>
      </c>
    </row>
    <row r="399" spans="1:34">
      <c r="A399" s="28" t="str">
        <f>C391&amp;"x"&amp;B399</f>
        <v>D2x6</v>
      </c>
      <c r="B399" s="47">
        <v>6</v>
      </c>
      <c r="C399" s="64" t="str">
        <f t="shared" si="339"/>
        <v>M</v>
      </c>
      <c r="D399" s="64" t="str">
        <f t="shared" si="340"/>
        <v>NLX00G3</v>
      </c>
      <c r="E399" s="65" t="str">
        <f t="shared" si="341"/>
        <v>Sempel, J.D.</v>
      </c>
      <c r="F399" s="65" t="str">
        <f t="shared" si="342"/>
        <v>Jasper</v>
      </c>
      <c r="G399" s="66">
        <f t="shared" si="343"/>
        <v>40100</v>
      </c>
      <c r="H399" s="67">
        <f t="shared" si="344"/>
        <v>11</v>
      </c>
      <c r="I399" s="68"/>
      <c r="J399" s="64" t="str">
        <f t="shared" si="345"/>
        <v>D3</v>
      </c>
      <c r="K399" s="64" t="str">
        <f t="shared" si="346"/>
        <v>D3</v>
      </c>
      <c r="L399" s="64">
        <f t="shared" si="347"/>
        <v>0</v>
      </c>
      <c r="M399" s="52"/>
      <c r="N399" s="52"/>
      <c r="P399" s="157"/>
      <c r="Q399" s="157"/>
      <c r="R399" s="157"/>
      <c r="S399" s="161"/>
      <c r="T399" s="202">
        <f t="shared" si="348"/>
        <v>1</v>
      </c>
      <c r="U399" s="159">
        <f t="shared" si="349"/>
        <v>1</v>
      </c>
      <c r="V399" s="162">
        <f t="shared" si="350"/>
        <v>11</v>
      </c>
      <c r="W399" s="162">
        <f t="shared" si="351"/>
        <v>12</v>
      </c>
      <c r="X399" s="28">
        <v>10</v>
      </c>
      <c r="Y399" s="64" t="str">
        <f t="shared" si="352"/>
        <v>D3</v>
      </c>
      <c r="Z399" s="64" t="str">
        <f t="shared" si="353"/>
        <v>D3</v>
      </c>
      <c r="AA399" s="64" t="str">
        <f t="shared" si="354"/>
        <v/>
      </c>
      <c r="AB399" s="28">
        <f t="shared" si="355"/>
        <v>4</v>
      </c>
      <c r="AH399" s="246">
        <f t="shared" si="356"/>
        <v>11.21</v>
      </c>
    </row>
    <row r="400" spans="1:34">
      <c r="A400" s="28" t="str">
        <f>C391&amp;"x"&amp;B400</f>
        <v>D2x7</v>
      </c>
      <c r="B400" s="47">
        <v>7</v>
      </c>
      <c r="C400" s="64" t="str">
        <f t="shared" si="339"/>
        <v>M</v>
      </c>
      <c r="D400" s="64" t="str">
        <f t="shared" si="340"/>
        <v>NMJ72N6</v>
      </c>
      <c r="E400" s="65" t="str">
        <f t="shared" si="341"/>
        <v>Bemer, J.L.E.</v>
      </c>
      <c r="F400" s="65" t="str">
        <f t="shared" si="342"/>
        <v>Jarno</v>
      </c>
      <c r="G400" s="66">
        <f t="shared" si="343"/>
        <v>40169</v>
      </c>
      <c r="H400" s="67">
        <f t="shared" si="344"/>
        <v>11</v>
      </c>
      <c r="I400" s="68"/>
      <c r="J400" s="64" t="str">
        <f t="shared" si="345"/>
        <v>D3</v>
      </c>
      <c r="K400" s="64" t="str">
        <f t="shared" si="346"/>
        <v>D3</v>
      </c>
      <c r="L400" s="64">
        <f t="shared" si="347"/>
        <v>0</v>
      </c>
      <c r="M400" s="52"/>
      <c r="N400" s="52"/>
      <c r="P400" s="157"/>
      <c r="Q400" s="157"/>
      <c r="R400" s="157"/>
      <c r="S400" s="161"/>
      <c r="T400" s="202">
        <f t="shared" si="348"/>
        <v>1</v>
      </c>
      <c r="U400" s="159">
        <f t="shared" si="349"/>
        <v>1</v>
      </c>
      <c r="V400" s="162">
        <f t="shared" si="350"/>
        <v>11</v>
      </c>
      <c r="W400" s="162">
        <f t="shared" si="351"/>
        <v>12</v>
      </c>
      <c r="X400" s="28">
        <v>11</v>
      </c>
      <c r="Y400" s="64" t="str">
        <f t="shared" si="352"/>
        <v>D3</v>
      </c>
      <c r="Z400" s="64" t="str">
        <f t="shared" si="353"/>
        <v>D3</v>
      </c>
      <c r="AA400" s="64" t="str">
        <f t="shared" si="354"/>
        <v/>
      </c>
      <c r="AB400" s="28">
        <f t="shared" si="355"/>
        <v>4</v>
      </c>
      <c r="AH400" s="246">
        <f t="shared" si="356"/>
        <v>11.03</v>
      </c>
    </row>
    <row r="401" spans="1:34">
      <c r="A401" s="28" t="str">
        <f>C391&amp;"x"&amp;B401</f>
        <v>D2x8</v>
      </c>
      <c r="B401" s="47">
        <v>8</v>
      </c>
      <c r="C401" s="64" t="str">
        <f t="shared" si="339"/>
        <v>M</v>
      </c>
      <c r="D401" s="64" t="str">
        <f t="shared" si="340"/>
        <v>NLX08F0</v>
      </c>
      <c r="E401" s="65" t="str">
        <f t="shared" si="341"/>
        <v>Hart, 't O.N.L.R</v>
      </c>
      <c r="F401" s="65" t="str">
        <f t="shared" si="342"/>
        <v>Olav</v>
      </c>
      <c r="G401" s="66">
        <f t="shared" si="343"/>
        <v>40291</v>
      </c>
      <c r="H401" s="67">
        <f t="shared" si="344"/>
        <v>10</v>
      </c>
      <c r="I401" s="68"/>
      <c r="J401" s="64" t="str">
        <f t="shared" si="345"/>
        <v>E2</v>
      </c>
      <c r="K401" s="64" t="str">
        <f t="shared" si="346"/>
        <v>E2</v>
      </c>
      <c r="L401" s="64">
        <f t="shared" si="347"/>
        <v>0</v>
      </c>
      <c r="M401" s="52"/>
      <c r="N401" s="52"/>
      <c r="P401" s="157"/>
      <c r="Q401" s="157"/>
      <c r="R401" s="157"/>
      <c r="S401" s="161"/>
      <c r="T401" s="202">
        <f t="shared" si="348"/>
        <v>1</v>
      </c>
      <c r="U401" s="159">
        <f t="shared" si="349"/>
        <v>1</v>
      </c>
      <c r="V401" s="162">
        <f t="shared" si="350"/>
        <v>11</v>
      </c>
      <c r="W401" s="162">
        <f t="shared" si="351"/>
        <v>12</v>
      </c>
      <c r="X401" s="28">
        <v>12</v>
      </c>
      <c r="Y401" s="64" t="str">
        <f t="shared" si="352"/>
        <v>E2</v>
      </c>
      <c r="Z401" s="64" t="str">
        <f t="shared" si="353"/>
        <v>E2</v>
      </c>
      <c r="AA401" s="64" t="str">
        <f t="shared" si="354"/>
        <v/>
      </c>
      <c r="AB401" s="28">
        <f t="shared" si="355"/>
        <v>4</v>
      </c>
      <c r="AH401" s="246">
        <f t="shared" si="356"/>
        <v>10.69</v>
      </c>
    </row>
    <row r="402" spans="1:34">
      <c r="A402" s="28" t="str">
        <f>C391&amp;"x"&amp;B402</f>
        <v>D2x9</v>
      </c>
      <c r="B402" s="47">
        <v>9</v>
      </c>
      <c r="C402" s="64" t="str">
        <f t="shared" si="339"/>
        <v>M</v>
      </c>
      <c r="D402" s="64" t="str">
        <f t="shared" si="340"/>
        <v>NMD51K6</v>
      </c>
      <c r="E402" s="65" t="str">
        <f t="shared" si="341"/>
        <v>Vos, T.</v>
      </c>
      <c r="F402" s="65" t="str">
        <f t="shared" si="342"/>
        <v>Thomas</v>
      </c>
      <c r="G402" s="66">
        <f t="shared" si="343"/>
        <v>40446</v>
      </c>
      <c r="H402" s="67">
        <f t="shared" si="344"/>
        <v>10</v>
      </c>
      <c r="I402" s="68"/>
      <c r="J402" s="64" t="str">
        <f t="shared" si="345"/>
        <v>E2</v>
      </c>
      <c r="K402" s="64" t="str">
        <f t="shared" si="346"/>
        <v>E2</v>
      </c>
      <c r="L402" s="64">
        <f t="shared" si="347"/>
        <v>0</v>
      </c>
      <c r="M402" s="52"/>
      <c r="N402" s="52"/>
      <c r="P402" s="157"/>
      <c r="Q402" s="157"/>
      <c r="R402" s="157"/>
      <c r="S402" s="161"/>
      <c r="T402" s="202">
        <f t="shared" si="348"/>
        <v>1</v>
      </c>
      <c r="U402" s="159">
        <f t="shared" si="349"/>
        <v>1</v>
      </c>
      <c r="V402" s="162">
        <f t="shared" si="350"/>
        <v>11</v>
      </c>
      <c r="W402" s="162">
        <f t="shared" si="351"/>
        <v>12</v>
      </c>
      <c r="X402" s="28">
        <v>13</v>
      </c>
      <c r="Y402" s="64" t="str">
        <f t="shared" si="352"/>
        <v>E2</v>
      </c>
      <c r="Z402" s="64" t="str">
        <f t="shared" si="353"/>
        <v>E2</v>
      </c>
      <c r="AA402" s="64" t="str">
        <f t="shared" si="354"/>
        <v/>
      </c>
      <c r="AB402" s="28">
        <f t="shared" si="355"/>
        <v>4</v>
      </c>
      <c r="AH402" s="246">
        <f t="shared" si="356"/>
        <v>10.27</v>
      </c>
    </row>
    <row r="403" spans="1:34">
      <c r="A403" s="28" t="str">
        <f>C391&amp;"x"&amp;B403</f>
        <v>D2x10</v>
      </c>
      <c r="B403" s="47">
        <v>10</v>
      </c>
      <c r="C403" s="64" t="str">
        <f t="shared" si="339"/>
        <v/>
      </c>
      <c r="D403" s="64" t="str">
        <f t="shared" si="340"/>
        <v/>
      </c>
      <c r="E403" s="65" t="str">
        <f t="shared" si="341"/>
        <v/>
      </c>
      <c r="F403" s="65" t="str">
        <f t="shared" si="342"/>
        <v/>
      </c>
      <c r="G403" s="66" t="str">
        <f t="shared" si="343"/>
        <v/>
      </c>
      <c r="H403" s="67" t="str">
        <f t="shared" si="344"/>
        <v/>
      </c>
      <c r="I403" s="68"/>
      <c r="J403" s="64" t="str">
        <f t="shared" si="345"/>
        <v/>
      </c>
      <c r="K403" s="64" t="str">
        <f t="shared" si="346"/>
        <v/>
      </c>
      <c r="L403" s="64" t="str">
        <f t="shared" si="347"/>
        <v/>
      </c>
      <c r="M403" s="52"/>
      <c r="N403" s="52"/>
      <c r="P403" s="157"/>
      <c r="Q403" s="157"/>
      <c r="R403" s="157"/>
      <c r="S403" s="161"/>
      <c r="T403" s="202">
        <f t="shared" si="348"/>
        <v>0</v>
      </c>
      <c r="U403" s="159">
        <f t="shared" si="349"/>
        <v>0</v>
      </c>
      <c r="V403" s="162">
        <f t="shared" si="350"/>
        <v>11</v>
      </c>
      <c r="W403" s="162">
        <f t="shared" si="351"/>
        <v>12</v>
      </c>
      <c r="X403" s="28">
        <v>14</v>
      </c>
      <c r="Y403" s="64" t="str">
        <f t="shared" si="352"/>
        <v/>
      </c>
      <c r="Z403" s="64" t="str">
        <f t="shared" si="353"/>
        <v/>
      </c>
      <c r="AA403" s="64" t="str">
        <f t="shared" si="354"/>
        <v/>
      </c>
      <c r="AB403" s="28">
        <f t="shared" si="355"/>
        <v>0</v>
      </c>
      <c r="AH403" s="246" t="str">
        <f t="shared" si="356"/>
        <v/>
      </c>
    </row>
    <row r="404" spans="1:34">
      <c r="A404" s="28" t="str">
        <f>C391&amp;"x"&amp;B404</f>
        <v>D2x11</v>
      </c>
      <c r="B404" s="47">
        <v>11</v>
      </c>
      <c r="C404" s="64" t="str">
        <f t="shared" si="339"/>
        <v/>
      </c>
      <c r="D404" s="64" t="str">
        <f t="shared" si="340"/>
        <v/>
      </c>
      <c r="E404" s="65" t="str">
        <f t="shared" si="341"/>
        <v/>
      </c>
      <c r="F404" s="65" t="str">
        <f t="shared" si="342"/>
        <v/>
      </c>
      <c r="G404" s="66" t="str">
        <f t="shared" si="343"/>
        <v/>
      </c>
      <c r="H404" s="67" t="str">
        <f t="shared" si="344"/>
        <v/>
      </c>
      <c r="I404" s="68"/>
      <c r="J404" s="64" t="str">
        <f t="shared" si="345"/>
        <v/>
      </c>
      <c r="K404" s="64" t="str">
        <f t="shared" si="346"/>
        <v/>
      </c>
      <c r="L404" s="64" t="str">
        <f t="shared" si="347"/>
        <v/>
      </c>
      <c r="M404" s="52"/>
      <c r="N404" s="52"/>
      <c r="P404" s="157"/>
      <c r="Q404" s="157"/>
      <c r="R404" s="157"/>
      <c r="T404" s="202">
        <f t="shared" si="348"/>
        <v>0</v>
      </c>
      <c r="U404" s="159">
        <f t="shared" si="349"/>
        <v>0</v>
      </c>
      <c r="V404" s="162">
        <f t="shared" si="350"/>
        <v>11</v>
      </c>
      <c r="W404" s="162">
        <f t="shared" si="351"/>
        <v>12</v>
      </c>
      <c r="X404" s="28">
        <v>15</v>
      </c>
      <c r="Y404" s="64" t="str">
        <f t="shared" si="352"/>
        <v/>
      </c>
      <c r="Z404" s="64" t="str">
        <f t="shared" si="353"/>
        <v/>
      </c>
      <c r="AA404" s="64" t="str">
        <f t="shared" si="354"/>
        <v/>
      </c>
      <c r="AB404" s="28">
        <f t="shared" si="355"/>
        <v>0</v>
      </c>
      <c r="AH404" s="246" t="str">
        <f t="shared" si="356"/>
        <v/>
      </c>
    </row>
    <row r="405" spans="1:34">
      <c r="A405" s="28" t="str">
        <f>C391&amp;"x"&amp;B405</f>
        <v>D2x12</v>
      </c>
      <c r="B405" s="47">
        <v>12</v>
      </c>
      <c r="C405" s="64" t="str">
        <f t="shared" si="339"/>
        <v/>
      </c>
      <c r="D405" s="64" t="str">
        <f t="shared" si="340"/>
        <v/>
      </c>
      <c r="E405" s="65" t="str">
        <f t="shared" si="341"/>
        <v/>
      </c>
      <c r="F405" s="65" t="str">
        <f t="shared" si="342"/>
        <v/>
      </c>
      <c r="G405" s="66" t="str">
        <f t="shared" si="343"/>
        <v/>
      </c>
      <c r="H405" s="67" t="str">
        <f t="shared" si="344"/>
        <v/>
      </c>
      <c r="I405" s="68"/>
      <c r="J405" s="64" t="str">
        <f t="shared" si="345"/>
        <v/>
      </c>
      <c r="K405" s="64" t="str">
        <f t="shared" si="346"/>
        <v/>
      </c>
      <c r="L405" s="64" t="str">
        <f t="shared" si="347"/>
        <v/>
      </c>
      <c r="M405" s="52"/>
      <c r="N405" s="52"/>
      <c r="P405" s="157"/>
      <c r="Q405" s="157"/>
      <c r="R405" s="157"/>
      <c r="T405" s="202">
        <f t="shared" si="348"/>
        <v>0</v>
      </c>
      <c r="U405" s="159">
        <f t="shared" si="349"/>
        <v>0</v>
      </c>
      <c r="V405" s="162">
        <f t="shared" si="350"/>
        <v>11</v>
      </c>
      <c r="W405" s="162">
        <f t="shared" si="351"/>
        <v>12</v>
      </c>
      <c r="X405" s="28">
        <v>16</v>
      </c>
      <c r="Y405" s="64" t="str">
        <f t="shared" si="352"/>
        <v/>
      </c>
      <c r="Z405" s="64" t="str">
        <f t="shared" si="353"/>
        <v/>
      </c>
      <c r="AA405" s="64" t="str">
        <f t="shared" si="354"/>
        <v/>
      </c>
      <c r="AB405" s="28">
        <f t="shared" si="355"/>
        <v>0</v>
      </c>
      <c r="AH405" s="246" t="str">
        <f t="shared" si="356"/>
        <v/>
      </c>
    </row>
    <row r="406" spans="1:34">
      <c r="A406" s="28" t="str">
        <f>C391&amp;"x"&amp;B406</f>
        <v>D2x13</v>
      </c>
      <c r="B406" s="47">
        <v>13</v>
      </c>
      <c r="C406" s="64" t="str">
        <f t="shared" si="339"/>
        <v/>
      </c>
      <c r="D406" s="64" t="str">
        <f t="shared" si="340"/>
        <v/>
      </c>
      <c r="E406" s="65" t="str">
        <f t="shared" si="341"/>
        <v/>
      </c>
      <c r="F406" s="65" t="str">
        <f t="shared" si="342"/>
        <v/>
      </c>
      <c r="G406" s="66" t="str">
        <f t="shared" si="343"/>
        <v/>
      </c>
      <c r="H406" s="67" t="str">
        <f t="shared" si="344"/>
        <v/>
      </c>
      <c r="I406" s="68"/>
      <c r="J406" s="64" t="str">
        <f t="shared" si="345"/>
        <v/>
      </c>
      <c r="K406" s="64" t="str">
        <f t="shared" si="346"/>
        <v/>
      </c>
      <c r="L406" s="64" t="str">
        <f t="shared" si="347"/>
        <v/>
      </c>
      <c r="M406" s="52"/>
      <c r="N406" s="52"/>
      <c r="P406" s="157"/>
      <c r="Q406" s="157"/>
      <c r="R406" s="157"/>
      <c r="T406" s="202">
        <f t="shared" si="348"/>
        <v>0</v>
      </c>
      <c r="U406" s="159">
        <f t="shared" si="349"/>
        <v>0</v>
      </c>
      <c r="V406" s="162">
        <f t="shared" si="350"/>
        <v>11</v>
      </c>
      <c r="W406" s="162">
        <f t="shared" si="351"/>
        <v>12</v>
      </c>
      <c r="X406" s="28">
        <v>17</v>
      </c>
      <c r="Y406" s="64" t="str">
        <f t="shared" si="352"/>
        <v/>
      </c>
      <c r="Z406" s="64" t="str">
        <f t="shared" si="353"/>
        <v/>
      </c>
      <c r="AA406" s="64" t="str">
        <f t="shared" si="354"/>
        <v/>
      </c>
      <c r="AB406" s="28">
        <f t="shared" si="355"/>
        <v>0</v>
      </c>
      <c r="AH406" s="246" t="str">
        <f t="shared" si="356"/>
        <v/>
      </c>
    </row>
    <row r="407" spans="1:34">
      <c r="A407" s="28" t="str">
        <f>C391&amp;"x"&amp;B407</f>
        <v>D2x14</v>
      </c>
      <c r="B407" s="47">
        <v>14</v>
      </c>
      <c r="C407" s="64" t="str">
        <f t="shared" si="339"/>
        <v/>
      </c>
      <c r="D407" s="64" t="str">
        <f t="shared" si="340"/>
        <v/>
      </c>
      <c r="E407" s="65" t="str">
        <f t="shared" si="341"/>
        <v/>
      </c>
      <c r="F407" s="65" t="str">
        <f t="shared" si="342"/>
        <v/>
      </c>
      <c r="G407" s="66" t="str">
        <f t="shared" si="343"/>
        <v/>
      </c>
      <c r="H407" s="67" t="str">
        <f t="shared" si="344"/>
        <v/>
      </c>
      <c r="I407" s="68"/>
      <c r="J407" s="64" t="str">
        <f t="shared" si="345"/>
        <v/>
      </c>
      <c r="K407" s="64" t="str">
        <f t="shared" si="346"/>
        <v/>
      </c>
      <c r="L407" s="64" t="str">
        <f t="shared" si="347"/>
        <v/>
      </c>
      <c r="M407" s="52"/>
      <c r="N407" s="52"/>
      <c r="P407" s="157"/>
      <c r="Q407" s="157"/>
      <c r="R407" s="157"/>
      <c r="T407" s="202">
        <f t="shared" si="348"/>
        <v>0</v>
      </c>
      <c r="U407" s="159">
        <f t="shared" si="349"/>
        <v>0</v>
      </c>
      <c r="V407" s="162">
        <f t="shared" si="350"/>
        <v>11</v>
      </c>
      <c r="W407" s="162">
        <f t="shared" si="351"/>
        <v>12</v>
      </c>
      <c r="X407" s="28">
        <v>18</v>
      </c>
      <c r="Y407" s="64" t="str">
        <f t="shared" si="352"/>
        <v/>
      </c>
      <c r="Z407" s="64" t="str">
        <f t="shared" si="353"/>
        <v/>
      </c>
      <c r="AA407" s="64" t="str">
        <f t="shared" si="354"/>
        <v/>
      </c>
      <c r="AB407" s="28">
        <f t="shared" si="355"/>
        <v>0</v>
      </c>
      <c r="AH407" s="246" t="str">
        <f t="shared" si="356"/>
        <v/>
      </c>
    </row>
    <row r="408" spans="1:34">
      <c r="A408" s="28" t="str">
        <f>C391&amp;"x"&amp;B408</f>
        <v>D2x15</v>
      </c>
      <c r="B408" s="47">
        <v>15</v>
      </c>
      <c r="C408" s="64" t="str">
        <f t="shared" si="339"/>
        <v/>
      </c>
      <c r="D408" s="64" t="str">
        <f t="shared" si="340"/>
        <v/>
      </c>
      <c r="E408" s="65" t="str">
        <f t="shared" si="341"/>
        <v/>
      </c>
      <c r="F408" s="65" t="str">
        <f t="shared" si="342"/>
        <v/>
      </c>
      <c r="G408" s="66" t="str">
        <f t="shared" si="343"/>
        <v/>
      </c>
      <c r="H408" s="67" t="str">
        <f t="shared" si="344"/>
        <v/>
      </c>
      <c r="I408" s="68"/>
      <c r="J408" s="64" t="str">
        <f t="shared" si="345"/>
        <v/>
      </c>
      <c r="K408" s="64" t="str">
        <f t="shared" si="346"/>
        <v/>
      </c>
      <c r="L408" s="64" t="str">
        <f t="shared" si="347"/>
        <v/>
      </c>
      <c r="M408" s="52"/>
      <c r="N408" s="52"/>
      <c r="P408" s="157"/>
      <c r="Q408" s="157"/>
      <c r="R408" s="157"/>
      <c r="T408" s="202">
        <f t="shared" si="348"/>
        <v>0</v>
      </c>
      <c r="U408" s="159">
        <f t="shared" si="349"/>
        <v>0</v>
      </c>
      <c r="V408" s="162">
        <f t="shared" si="350"/>
        <v>11</v>
      </c>
      <c r="W408" s="162">
        <f t="shared" si="351"/>
        <v>12</v>
      </c>
      <c r="X408" s="28">
        <v>19</v>
      </c>
      <c r="Y408" s="64" t="str">
        <f t="shared" si="352"/>
        <v/>
      </c>
      <c r="Z408" s="64" t="str">
        <f t="shared" si="353"/>
        <v/>
      </c>
      <c r="AA408" s="64" t="str">
        <f t="shared" si="354"/>
        <v/>
      </c>
      <c r="AB408" s="28">
        <f t="shared" si="355"/>
        <v>0</v>
      </c>
      <c r="AH408" s="246" t="str">
        <f t="shared" si="356"/>
        <v/>
      </c>
    </row>
    <row r="409" spans="1:34" ht="12.95" thickBot="1">
      <c r="B409" s="69"/>
      <c r="C409" s="70"/>
      <c r="D409" s="69"/>
      <c r="E409" s="69"/>
      <c r="F409" s="69"/>
      <c r="G409" s="71"/>
      <c r="H409" s="71"/>
      <c r="I409" s="71"/>
      <c r="J409" s="70"/>
      <c r="K409" s="70"/>
      <c r="L409" s="70"/>
      <c r="M409" s="52"/>
      <c r="N409" s="52"/>
      <c r="X409" s="28">
        <v>20</v>
      </c>
    </row>
    <row r="410" spans="1:34" ht="12.95" thickTop="1">
      <c r="B410" s="47"/>
      <c r="C410" s="323" t="s">
        <v>1140</v>
      </c>
      <c r="D410" s="323"/>
      <c r="E410" s="76" t="s">
        <v>1141</v>
      </c>
      <c r="F410" s="76" t="s">
        <v>1142</v>
      </c>
      <c r="G410" s="48" t="s">
        <v>1143</v>
      </c>
      <c r="H410" s="49"/>
      <c r="I410" s="50"/>
      <c r="J410" s="51" t="s">
        <v>1144</v>
      </c>
      <c r="K410" s="51" t="s">
        <v>1145</v>
      </c>
      <c r="L410" s="51" t="s">
        <v>1146</v>
      </c>
      <c r="M410" s="52"/>
      <c r="N410" s="52"/>
      <c r="P410" s="53">
        <f>COUNT(P414:P428)</f>
        <v>0</v>
      </c>
      <c r="Q410" s="53">
        <f>COUNT(Q414:Q428)</f>
        <v>0</v>
      </c>
      <c r="R410" s="53">
        <f>COUNT(R414:R428)</f>
        <v>0</v>
      </c>
      <c r="T410" s="124">
        <f>T411-SUM(U414:U428)</f>
        <v>0</v>
      </c>
      <c r="X410" s="28">
        <v>1</v>
      </c>
    </row>
    <row r="411" spans="1:34" ht="12.95">
      <c r="A411" s="33">
        <v>24</v>
      </c>
      <c r="B411" s="54"/>
      <c r="C411" s="322" t="str">
        <f>Leden!AQ26</f>
        <v>D3</v>
      </c>
      <c r="D411" s="322"/>
      <c r="E411" s="286" t="str">
        <f>IF($C411="","",LEFT(IFERROR(VLOOKUP($C411,TeamsV,2,0),"")&amp;"??",2))</f>
        <v>BK</v>
      </c>
      <c r="F411" s="286" t="str">
        <f>IF($C411="","",IFERROR(VLOOKUP($C411,TeamsV,3,0),"??"))</f>
        <v>Za</v>
      </c>
      <c r="G411" s="286" t="str">
        <f>IF($C411="","",LEFT(IFERROR(VLOOKUP($C411,TeamsV,4,0),"")&amp;"?",1))</f>
        <v>8</v>
      </c>
      <c r="H411" s="55"/>
      <c r="I411" s="56"/>
      <c r="J411" s="286">
        <f>COUNTIF(C414:C428,"V")</f>
        <v>6</v>
      </c>
      <c r="K411" s="286">
        <f>COUNTIF(C414:C428,"M")</f>
        <v>4</v>
      </c>
      <c r="L411" s="57">
        <f>IFERROR(AVERAGE(H414:H428),"")</f>
        <v>10.7</v>
      </c>
      <c r="M411" s="58"/>
      <c r="N411" s="58"/>
      <c r="O411" s="33" t="s">
        <v>2</v>
      </c>
      <c r="P411" s="253"/>
      <c r="Q411" s="253"/>
      <c r="R411" s="253"/>
      <c r="S411" s="254"/>
      <c r="T411" s="124">
        <f>SUM(T414:T428)</f>
        <v>10</v>
      </c>
      <c r="U411" s="158" t="str">
        <f>MID($C411,1,1)</f>
        <v>D</v>
      </c>
      <c r="V411" s="158" t="str">
        <f>MID($C411,1,1)</f>
        <v>D</v>
      </c>
      <c r="W411" s="158" t="str">
        <f>MID($C411,1,1)</f>
        <v>D</v>
      </c>
      <c r="X411" s="28">
        <v>2</v>
      </c>
      <c r="Y411" s="33"/>
      <c r="Z411" s="33"/>
      <c r="AA411" s="33"/>
      <c r="AB411" s="33"/>
      <c r="AD411" s="19" t="str">
        <f>IF($C411="","",IFERROR(VLOOKUP($C411,TeamsV,6,0),""))</f>
        <v>A</v>
      </c>
      <c r="AE411" s="19" t="str">
        <f>TRIM(IF($AD411="","",IFERROR(VLOOKUP($AD411,Teams!$B$4:$G$8,2,0),"")))</f>
        <v>3312 AD</v>
      </c>
      <c r="AF411" s="19" t="str">
        <f>TRIM(IF($AD411="","",IFERROR(VLOOKUP($AD411,Teams!$B$4:$G$8,4,0),"")))</f>
        <v>Dordrecht</v>
      </c>
      <c r="AH411" s="247">
        <f>IFERROR(AVERAGE(AH414:AH428),"")</f>
        <v>11.219999999999999</v>
      </c>
    </row>
    <row r="412" spans="1:34">
      <c r="B412" s="47"/>
      <c r="C412" s="76"/>
      <c r="D412" s="47"/>
      <c r="E412" s="47"/>
      <c r="F412" s="47"/>
      <c r="G412" s="50"/>
      <c r="H412" s="50"/>
      <c r="I412" s="50"/>
      <c r="J412" s="76"/>
      <c r="K412" s="76"/>
      <c r="L412" s="76"/>
      <c r="M412" s="52"/>
      <c r="N412" s="52"/>
      <c r="U412" s="159"/>
      <c r="V412" s="159"/>
      <c r="W412" s="159"/>
      <c r="X412" s="28">
        <v>3</v>
      </c>
    </row>
    <row r="413" spans="1:34">
      <c r="A413" s="59"/>
      <c r="B413" s="60"/>
      <c r="C413" s="61" t="s">
        <v>1147</v>
      </c>
      <c r="D413" s="61" t="s">
        <v>1148</v>
      </c>
      <c r="E413" s="62" t="s">
        <v>1149</v>
      </c>
      <c r="F413" s="62" t="s">
        <v>1150</v>
      </c>
      <c r="G413" s="61" t="s">
        <v>1151</v>
      </c>
      <c r="H413" s="61" t="s">
        <v>1152</v>
      </c>
      <c r="I413" s="61" t="s">
        <v>54</v>
      </c>
      <c r="J413" s="61" t="s">
        <v>1153</v>
      </c>
      <c r="K413" s="61" t="s">
        <v>1154</v>
      </c>
      <c r="L413" s="61" t="s">
        <v>1155</v>
      </c>
      <c r="M413" s="63"/>
      <c r="N413" s="63"/>
      <c r="O413" s="59"/>
      <c r="P413" s="160" t="s">
        <v>76</v>
      </c>
      <c r="Q413" s="160" t="s">
        <v>77</v>
      </c>
      <c r="R413" s="160" t="s">
        <v>78</v>
      </c>
      <c r="U413" s="158">
        <f>IF(W411="","",VLOOKUP(W411,Leeftijdscat,2,FALSE))</f>
        <v>9</v>
      </c>
      <c r="V413" s="158">
        <f>IF(W411="","",VLOOKUP(W411,Leeftijdscat,3,FALSE))</f>
        <v>11</v>
      </c>
      <c r="W413" s="158">
        <f>IF(W411="","",VLOOKUP(W411,Leeftijdscat,4,FALSE))</f>
        <v>12</v>
      </c>
      <c r="X413" s="28">
        <v>4</v>
      </c>
      <c r="Y413" s="59">
        <f>LEN(Y414&amp;Y415&amp;Y416&amp;Y417&amp;Y418&amp;Y419&amp;Y420&amp;Y421&amp;Y422&amp;Y423&amp;Y424&amp;Y425&amp;Y426&amp;Y427&amp;Y428)</f>
        <v>20</v>
      </c>
      <c r="Z413" s="59">
        <f>LEN(Z414&amp;Z415&amp;Z416&amp;Z417&amp;Z418&amp;Z419&amp;Z420&amp;Z421&amp;Z422&amp;Z423&amp;Z424&amp;Z425&amp;Z426&amp;Z427&amp;Z428)</f>
        <v>20</v>
      </c>
      <c r="AA413" s="59">
        <f>LEN(AA414&amp;AA415&amp;AA416&amp;AA417&amp;AA418&amp;AA419&amp;AA420&amp;AA421&amp;AA422&amp;AA423&amp;AA424&amp;AA425&amp;AA426&amp;AA427&amp;AA428)</f>
        <v>0</v>
      </c>
      <c r="AB413" s="59">
        <f>SUM(Y413:AA413)</f>
        <v>40</v>
      </c>
    </row>
    <row r="414" spans="1:34">
      <c r="A414" s="28" t="str">
        <f>C411&amp;"x"&amp;B414</f>
        <v>D3x1</v>
      </c>
      <c r="B414" s="47">
        <v>1</v>
      </c>
      <c r="C414" s="64" t="str">
        <f t="shared" ref="C414:C428" si="357">IF(LEFT($A414,1)="x","",IFERROR(VLOOKUP($A414,LedenV,6,0),""))</f>
        <v>V</v>
      </c>
      <c r="D414" s="64" t="str">
        <f t="shared" ref="D414:D428" si="358">IF(LEFT($A414,1)="x","",IFERROR(VLOOKUP($A414,LedenV,7,0),""))</f>
        <v>NLX08D6</v>
      </c>
      <c r="E414" s="65" t="str">
        <f t="shared" ref="E414:E428" si="359">IF(LEFT($A414,1)="x","",IFERROR(VLOOKUP($A414,LedenV,8,0),""))</f>
        <v>Reijerkerk, S.F.</v>
      </c>
      <c r="F414" s="65" t="str">
        <f t="shared" ref="F414:F428" si="360">IF(LEFT($A414,1)="x","",IFERROR(VLOOKUP($A414,LedenV,9,0),""))</f>
        <v>Sterre</v>
      </c>
      <c r="G414" s="66">
        <f t="shared" ref="G414:G428" si="361">IF(LEFT($A414,1)="x","",IFERROR(VLOOKUP($A414,LedenV,10,0),""))</f>
        <v>39861</v>
      </c>
      <c r="H414" s="67">
        <f t="shared" ref="H414:H428" si="362">IF(AND(ISNUMBER(G414),G414&lt;&gt;0),DATEDIF(G414,Peildatum,"Y"),"")</f>
        <v>11</v>
      </c>
      <c r="I414" s="68"/>
      <c r="J414" s="64" t="str">
        <f t="shared" ref="J414:J428" si="363">IF(LEFT($A414,1)="x","",IFERROR(VLOOKUP($A414,LedenV,16,0),""))</f>
        <v>D3</v>
      </c>
      <c r="K414" s="64" t="str">
        <f t="shared" ref="K414:K428" si="364">IF(LEFT($A414,1)="x","",IFERROR(VLOOKUP($A414,LedenV,17,0),""))</f>
        <v>D3</v>
      </c>
      <c r="L414" s="64">
        <f t="shared" ref="L414:L428" si="365">IF(LEFT($A414,1)="x","",IFERROR(VLOOKUP($A414,LedenV,18,0),""))</f>
        <v>0</v>
      </c>
      <c r="M414" s="52"/>
      <c r="N414" s="52"/>
      <c r="P414" s="157"/>
      <c r="Q414" s="157"/>
      <c r="R414" s="157"/>
      <c r="S414" s="161"/>
      <c r="T414" s="202">
        <f t="shared" ref="T414:T428" si="366">IF(LEN(C414&amp;D414&amp;E414&amp;F414)&gt;0,1,0)</f>
        <v>1</v>
      </c>
      <c r="U414" s="159">
        <f t="shared" ref="U414:U428" si="367">MIN(LEN(Y414&amp;Z414&amp;AA414),1)</f>
        <v>1</v>
      </c>
      <c r="V414" s="162">
        <f t="shared" ref="V414:V428" si="368">V413</f>
        <v>11</v>
      </c>
      <c r="W414" s="162">
        <f t="shared" ref="W414:W428" si="369">W413</f>
        <v>12</v>
      </c>
      <c r="X414" s="28">
        <v>5</v>
      </c>
      <c r="Y414" s="64" t="str">
        <f t="shared" ref="Y414:Y428" si="370">IF(LEFT($A414,1)="x","",IFERROR(VLOOKUP($A414,LedenV,34,0),""))</f>
        <v>D3</v>
      </c>
      <c r="Z414" s="64" t="str">
        <f t="shared" ref="Z414:Z428" si="371">IF(LEFT($A414,1)="x","",IFERROR(VLOOKUP($A414,LedenV,35,0),""))</f>
        <v>D3</v>
      </c>
      <c r="AA414" s="64" t="str">
        <f t="shared" ref="AA414:AA428" si="372">IF(LEFT($A414,1)="x","",IFERROR(VLOOKUP($A414,LedenV,36,0),""))</f>
        <v/>
      </c>
      <c r="AB414" s="28">
        <f t="shared" ref="AB414:AB428" si="373">LEN(Y414&amp;Z414&amp;AA414)</f>
        <v>4</v>
      </c>
      <c r="AH414" s="246">
        <f t="shared" ref="AH414:AH428" si="374">lft(G414,Peildatum)</f>
        <v>11.87</v>
      </c>
    </row>
    <row r="415" spans="1:34">
      <c r="A415" s="28" t="str">
        <f>C411&amp;"x"&amp;B415</f>
        <v>D3x2</v>
      </c>
      <c r="B415" s="47">
        <v>2</v>
      </c>
      <c r="C415" s="64" t="str">
        <f t="shared" si="357"/>
        <v>V</v>
      </c>
      <c r="D415" s="64" t="str">
        <f t="shared" si="358"/>
        <v>NLX08G7</v>
      </c>
      <c r="E415" s="65" t="str">
        <f t="shared" si="359"/>
        <v>Kamerman, Z.</v>
      </c>
      <c r="F415" s="65" t="str">
        <f t="shared" si="360"/>
        <v>Zoë</v>
      </c>
      <c r="G415" s="66">
        <f t="shared" si="361"/>
        <v>40015</v>
      </c>
      <c r="H415" s="67">
        <f t="shared" si="362"/>
        <v>11</v>
      </c>
      <c r="I415" s="68"/>
      <c r="J415" s="64" t="str">
        <f t="shared" si="363"/>
        <v>D3</v>
      </c>
      <c r="K415" s="64" t="str">
        <f t="shared" si="364"/>
        <v>D3</v>
      </c>
      <c r="L415" s="64">
        <f t="shared" si="365"/>
        <v>0</v>
      </c>
      <c r="M415" s="52"/>
      <c r="N415" s="52"/>
      <c r="P415" s="157"/>
      <c r="Q415" s="157"/>
      <c r="R415" s="157"/>
      <c r="S415" s="161"/>
      <c r="T415" s="202">
        <f t="shared" si="366"/>
        <v>1</v>
      </c>
      <c r="U415" s="159">
        <f t="shared" si="367"/>
        <v>1</v>
      </c>
      <c r="V415" s="162">
        <f t="shared" si="368"/>
        <v>11</v>
      </c>
      <c r="W415" s="162">
        <f t="shared" si="369"/>
        <v>12</v>
      </c>
      <c r="X415" s="28">
        <v>6</v>
      </c>
      <c r="Y415" s="64" t="str">
        <f t="shared" si="370"/>
        <v>D3</v>
      </c>
      <c r="Z415" s="64" t="str">
        <f t="shared" si="371"/>
        <v>D3</v>
      </c>
      <c r="AA415" s="64" t="str">
        <f t="shared" si="372"/>
        <v/>
      </c>
      <c r="AB415" s="28">
        <f t="shared" si="373"/>
        <v>4</v>
      </c>
      <c r="AH415" s="246">
        <f t="shared" si="374"/>
        <v>11.45</v>
      </c>
    </row>
    <row r="416" spans="1:34">
      <c r="A416" s="28" t="str">
        <f>C411&amp;"x"&amp;B416</f>
        <v>D3x3</v>
      </c>
      <c r="B416" s="47">
        <v>3</v>
      </c>
      <c r="C416" s="64" t="str">
        <f t="shared" si="357"/>
        <v>V</v>
      </c>
      <c r="D416" s="64" t="str">
        <f t="shared" si="358"/>
        <v>NLS76C3</v>
      </c>
      <c r="E416" s="65" t="str">
        <f t="shared" si="359"/>
        <v>Zwanenburg, R.J.</v>
      </c>
      <c r="F416" s="65" t="str">
        <f t="shared" si="360"/>
        <v>Robin</v>
      </c>
      <c r="G416" s="66">
        <f t="shared" si="361"/>
        <v>40097</v>
      </c>
      <c r="H416" s="67">
        <f t="shared" si="362"/>
        <v>11</v>
      </c>
      <c r="I416" s="68"/>
      <c r="J416" s="64" t="str">
        <f t="shared" si="363"/>
        <v>D3</v>
      </c>
      <c r="K416" s="64" t="str">
        <f t="shared" si="364"/>
        <v>D3</v>
      </c>
      <c r="L416" s="64">
        <f t="shared" si="365"/>
        <v>0</v>
      </c>
      <c r="M416" s="52"/>
      <c r="N416" s="52"/>
      <c r="P416" s="157"/>
      <c r="Q416" s="157"/>
      <c r="R416" s="157"/>
      <c r="S416" s="161"/>
      <c r="T416" s="202">
        <f t="shared" si="366"/>
        <v>1</v>
      </c>
      <c r="U416" s="159">
        <f t="shared" si="367"/>
        <v>1</v>
      </c>
      <c r="V416" s="162">
        <f t="shared" si="368"/>
        <v>11</v>
      </c>
      <c r="W416" s="162">
        <f t="shared" si="369"/>
        <v>12</v>
      </c>
      <c r="X416" s="28">
        <v>7</v>
      </c>
      <c r="Y416" s="64" t="str">
        <f t="shared" si="370"/>
        <v>D3</v>
      </c>
      <c r="Z416" s="64" t="str">
        <f t="shared" si="371"/>
        <v>D3</v>
      </c>
      <c r="AA416" s="64" t="str">
        <f t="shared" si="372"/>
        <v/>
      </c>
      <c r="AB416" s="28">
        <f t="shared" si="373"/>
        <v>4</v>
      </c>
      <c r="AH416" s="246">
        <f t="shared" si="374"/>
        <v>11.22</v>
      </c>
    </row>
    <row r="417" spans="1:34">
      <c r="A417" s="28" t="str">
        <f>C411&amp;"x"&amp;B417</f>
        <v>D3x4</v>
      </c>
      <c r="B417" s="47">
        <v>4</v>
      </c>
      <c r="C417" s="64" t="str">
        <f t="shared" si="357"/>
        <v>V</v>
      </c>
      <c r="D417" s="64" t="str">
        <f t="shared" si="358"/>
        <v>NLX25R5</v>
      </c>
      <c r="E417" s="65" t="str">
        <f t="shared" si="359"/>
        <v>Engelfriet, D.</v>
      </c>
      <c r="F417" s="65" t="str">
        <f t="shared" si="360"/>
        <v>Demi</v>
      </c>
      <c r="G417" s="66">
        <f t="shared" si="361"/>
        <v>40327</v>
      </c>
      <c r="H417" s="67">
        <f t="shared" si="362"/>
        <v>10</v>
      </c>
      <c r="I417" s="68"/>
      <c r="J417" s="64" t="str">
        <f t="shared" si="363"/>
        <v>E5</v>
      </c>
      <c r="K417" s="64" t="str">
        <f t="shared" si="364"/>
        <v>E5</v>
      </c>
      <c r="L417" s="64">
        <f t="shared" si="365"/>
        <v>0</v>
      </c>
      <c r="M417" s="52"/>
      <c r="N417" s="52"/>
      <c r="P417" s="157"/>
      <c r="Q417" s="157"/>
      <c r="R417" s="157"/>
      <c r="S417" s="161"/>
      <c r="T417" s="202">
        <f t="shared" si="366"/>
        <v>1</v>
      </c>
      <c r="U417" s="159">
        <f t="shared" si="367"/>
        <v>1</v>
      </c>
      <c r="V417" s="162">
        <f t="shared" si="368"/>
        <v>11</v>
      </c>
      <c r="W417" s="162">
        <f t="shared" si="369"/>
        <v>12</v>
      </c>
      <c r="X417" s="28">
        <v>8</v>
      </c>
      <c r="Y417" s="64" t="str">
        <f t="shared" si="370"/>
        <v>E5</v>
      </c>
      <c r="Z417" s="64" t="str">
        <f t="shared" si="371"/>
        <v>E5</v>
      </c>
      <c r="AA417" s="64" t="str">
        <f t="shared" si="372"/>
        <v/>
      </c>
      <c r="AB417" s="28">
        <f t="shared" si="373"/>
        <v>4</v>
      </c>
      <c r="AH417" s="246">
        <f t="shared" si="374"/>
        <v>10.59</v>
      </c>
    </row>
    <row r="418" spans="1:34">
      <c r="A418" s="28" t="str">
        <f>C411&amp;"x"&amp;B418</f>
        <v>D3x5</v>
      </c>
      <c r="B418" s="47">
        <v>5</v>
      </c>
      <c r="C418" s="64" t="str">
        <f t="shared" si="357"/>
        <v>V</v>
      </c>
      <c r="D418" s="64" t="str">
        <f t="shared" si="358"/>
        <v>NLX64V0</v>
      </c>
      <c r="E418" s="65" t="str">
        <f t="shared" si="359"/>
        <v>Boer, de E.M.</v>
      </c>
      <c r="F418" s="65" t="str">
        <f t="shared" si="360"/>
        <v>Esmée</v>
      </c>
      <c r="G418" s="66">
        <f t="shared" si="361"/>
        <v>40328</v>
      </c>
      <c r="H418" s="67">
        <f t="shared" si="362"/>
        <v>10</v>
      </c>
      <c r="I418" s="68"/>
      <c r="J418" s="64" t="str">
        <f t="shared" si="363"/>
        <v>E5</v>
      </c>
      <c r="K418" s="64" t="str">
        <f t="shared" si="364"/>
        <v>E5</v>
      </c>
      <c r="L418" s="64">
        <f t="shared" si="365"/>
        <v>0</v>
      </c>
      <c r="M418" s="52"/>
      <c r="N418" s="52"/>
      <c r="P418" s="157"/>
      <c r="Q418" s="157"/>
      <c r="R418" s="157"/>
      <c r="S418" s="161"/>
      <c r="T418" s="202">
        <f t="shared" si="366"/>
        <v>1</v>
      </c>
      <c r="U418" s="159">
        <f t="shared" si="367"/>
        <v>1</v>
      </c>
      <c r="V418" s="162">
        <f t="shared" si="368"/>
        <v>11</v>
      </c>
      <c r="W418" s="162">
        <f t="shared" si="369"/>
        <v>12</v>
      </c>
      <c r="X418" s="28">
        <v>9</v>
      </c>
      <c r="Y418" s="64" t="str">
        <f t="shared" si="370"/>
        <v>E5</v>
      </c>
      <c r="Z418" s="64" t="str">
        <f t="shared" si="371"/>
        <v>E5</v>
      </c>
      <c r="AA418" s="64" t="str">
        <f t="shared" si="372"/>
        <v/>
      </c>
      <c r="AB418" s="28">
        <f t="shared" si="373"/>
        <v>4</v>
      </c>
      <c r="AH418" s="246">
        <f t="shared" si="374"/>
        <v>10.59</v>
      </c>
    </row>
    <row r="419" spans="1:34">
      <c r="A419" s="28" t="str">
        <f>C411&amp;"x"&amp;B419</f>
        <v>D3x6</v>
      </c>
      <c r="B419" s="47">
        <v>6</v>
      </c>
      <c r="C419" s="64" t="str">
        <f t="shared" si="357"/>
        <v>V</v>
      </c>
      <c r="D419" s="64" t="str">
        <f t="shared" si="358"/>
        <v>NLP78L9</v>
      </c>
      <c r="E419" s="65" t="str">
        <f t="shared" si="359"/>
        <v>Wiel, van der D.N.</v>
      </c>
      <c r="F419" s="65" t="str">
        <f t="shared" si="360"/>
        <v>Danique</v>
      </c>
      <c r="G419" s="66">
        <f t="shared" si="361"/>
        <v>40538</v>
      </c>
      <c r="H419" s="67">
        <f t="shared" si="362"/>
        <v>10</v>
      </c>
      <c r="I419" s="68"/>
      <c r="J419" s="64" t="str">
        <f t="shared" si="363"/>
        <v>E5</v>
      </c>
      <c r="K419" s="64" t="str">
        <f t="shared" si="364"/>
        <v>E5</v>
      </c>
      <c r="L419" s="64">
        <f t="shared" si="365"/>
        <v>0</v>
      </c>
      <c r="M419" s="52"/>
      <c r="N419" s="52"/>
      <c r="P419" s="157"/>
      <c r="Q419" s="157"/>
      <c r="R419" s="157"/>
      <c r="S419" s="161"/>
      <c r="T419" s="202">
        <f t="shared" si="366"/>
        <v>1</v>
      </c>
      <c r="U419" s="159">
        <f t="shared" si="367"/>
        <v>1</v>
      </c>
      <c r="V419" s="162">
        <f t="shared" si="368"/>
        <v>11</v>
      </c>
      <c r="W419" s="162">
        <f t="shared" si="369"/>
        <v>12</v>
      </c>
      <c r="X419" s="28">
        <v>10</v>
      </c>
      <c r="Y419" s="64" t="str">
        <f t="shared" si="370"/>
        <v>E5</v>
      </c>
      <c r="Z419" s="64" t="str">
        <f t="shared" si="371"/>
        <v>E5</v>
      </c>
      <c r="AA419" s="64" t="str">
        <f t="shared" si="372"/>
        <v/>
      </c>
      <c r="AB419" s="28">
        <f t="shared" si="373"/>
        <v>4</v>
      </c>
      <c r="AH419" s="246">
        <f t="shared" si="374"/>
        <v>10.02</v>
      </c>
    </row>
    <row r="420" spans="1:34">
      <c r="A420" s="28" t="str">
        <f>C411&amp;"x"&amp;B420</f>
        <v>D3x7</v>
      </c>
      <c r="B420" s="47">
        <v>7</v>
      </c>
      <c r="C420" s="64" t="str">
        <f t="shared" si="357"/>
        <v>M</v>
      </c>
      <c r="D420" s="64" t="str">
        <f t="shared" si="358"/>
        <v>NLY54F4</v>
      </c>
      <c r="E420" s="65" t="str">
        <f t="shared" si="359"/>
        <v>Vos, J.</v>
      </c>
      <c r="F420" s="65" t="str">
        <f t="shared" si="360"/>
        <v>Justin</v>
      </c>
      <c r="G420" s="66">
        <f t="shared" si="361"/>
        <v>39829</v>
      </c>
      <c r="H420" s="67">
        <f t="shared" si="362"/>
        <v>11</v>
      </c>
      <c r="I420" s="68"/>
      <c r="J420" s="64" t="str">
        <f t="shared" si="363"/>
        <v>D3</v>
      </c>
      <c r="K420" s="64" t="str">
        <f t="shared" si="364"/>
        <v>D3</v>
      </c>
      <c r="L420" s="64">
        <f t="shared" si="365"/>
        <v>0</v>
      </c>
      <c r="M420" s="52"/>
      <c r="N420" s="52"/>
      <c r="P420" s="157"/>
      <c r="Q420" s="157"/>
      <c r="R420" s="157"/>
      <c r="S420" s="161"/>
      <c r="T420" s="202">
        <f t="shared" si="366"/>
        <v>1</v>
      </c>
      <c r="U420" s="159">
        <f t="shared" si="367"/>
        <v>1</v>
      </c>
      <c r="V420" s="162">
        <f t="shared" si="368"/>
        <v>11</v>
      </c>
      <c r="W420" s="162">
        <f t="shared" si="369"/>
        <v>12</v>
      </c>
      <c r="X420" s="28">
        <v>11</v>
      </c>
      <c r="Y420" s="64" t="str">
        <f t="shared" si="370"/>
        <v>D3</v>
      </c>
      <c r="Z420" s="64" t="str">
        <f t="shared" si="371"/>
        <v>D3</v>
      </c>
      <c r="AA420" s="64" t="str">
        <f t="shared" si="372"/>
        <v/>
      </c>
      <c r="AB420" s="28">
        <f t="shared" si="373"/>
        <v>4</v>
      </c>
      <c r="AH420" s="246">
        <f t="shared" si="374"/>
        <v>11.96</v>
      </c>
    </row>
    <row r="421" spans="1:34">
      <c r="A421" s="28" t="str">
        <f>C411&amp;"x"&amp;B421</f>
        <v>D3x8</v>
      </c>
      <c r="B421" s="47">
        <v>8</v>
      </c>
      <c r="C421" s="64" t="str">
        <f t="shared" si="357"/>
        <v>M</v>
      </c>
      <c r="D421" s="64" t="str">
        <f t="shared" si="358"/>
        <v>NLV35B6</v>
      </c>
      <c r="E421" s="65" t="str">
        <f t="shared" si="359"/>
        <v>Quarre, S.M.</v>
      </c>
      <c r="F421" s="65" t="str">
        <f t="shared" si="360"/>
        <v>Stephan</v>
      </c>
      <c r="G421" s="66">
        <f t="shared" si="361"/>
        <v>39878</v>
      </c>
      <c r="H421" s="67">
        <f t="shared" si="362"/>
        <v>11</v>
      </c>
      <c r="I421" s="68"/>
      <c r="J421" s="64" t="str">
        <f t="shared" si="363"/>
        <v>D3</v>
      </c>
      <c r="K421" s="64" t="str">
        <f t="shared" si="364"/>
        <v>D3</v>
      </c>
      <c r="L421" s="64">
        <f t="shared" si="365"/>
        <v>0</v>
      </c>
      <c r="M421" s="52"/>
      <c r="N421" s="52"/>
      <c r="P421" s="157"/>
      <c r="Q421" s="157"/>
      <c r="R421" s="157"/>
      <c r="S421" s="161"/>
      <c r="T421" s="202">
        <f t="shared" si="366"/>
        <v>1</v>
      </c>
      <c r="U421" s="159">
        <f t="shared" si="367"/>
        <v>1</v>
      </c>
      <c r="V421" s="162">
        <f t="shared" si="368"/>
        <v>11</v>
      </c>
      <c r="W421" s="162">
        <f t="shared" si="369"/>
        <v>12</v>
      </c>
      <c r="X421" s="28">
        <v>12</v>
      </c>
      <c r="Y421" s="64" t="str">
        <f t="shared" si="370"/>
        <v>D3</v>
      </c>
      <c r="Z421" s="64" t="str">
        <f t="shared" si="371"/>
        <v>D3</v>
      </c>
      <c r="AA421" s="64" t="str">
        <f t="shared" si="372"/>
        <v/>
      </c>
      <c r="AB421" s="28">
        <f t="shared" si="373"/>
        <v>4</v>
      </c>
      <c r="AH421" s="246">
        <f t="shared" si="374"/>
        <v>11.82</v>
      </c>
    </row>
    <row r="422" spans="1:34">
      <c r="A422" s="28" t="str">
        <f>C411&amp;"x"&amp;B422</f>
        <v>D3x9</v>
      </c>
      <c r="B422" s="47">
        <v>9</v>
      </c>
      <c r="C422" s="64" t="str">
        <f t="shared" si="357"/>
        <v>M</v>
      </c>
      <c r="D422" s="64" t="str">
        <f t="shared" si="358"/>
        <v>NMK85P5</v>
      </c>
      <c r="E422" s="65" t="str">
        <f t="shared" si="359"/>
        <v>Pichel, T.</v>
      </c>
      <c r="F422" s="65" t="str">
        <f t="shared" si="360"/>
        <v>Timo</v>
      </c>
      <c r="G422" s="66">
        <f t="shared" si="361"/>
        <v>39996</v>
      </c>
      <c r="H422" s="67">
        <f t="shared" si="362"/>
        <v>11</v>
      </c>
      <c r="I422" s="68"/>
      <c r="J422" s="64" t="str">
        <f t="shared" si="363"/>
        <v>D3</v>
      </c>
      <c r="K422" s="64" t="str">
        <f t="shared" si="364"/>
        <v>D3</v>
      </c>
      <c r="L422" s="64">
        <f t="shared" si="365"/>
        <v>0</v>
      </c>
      <c r="M422" s="52"/>
      <c r="N422" s="52"/>
      <c r="P422" s="157"/>
      <c r="Q422" s="157"/>
      <c r="R422" s="157"/>
      <c r="S422" s="161"/>
      <c r="T422" s="202">
        <f t="shared" si="366"/>
        <v>1</v>
      </c>
      <c r="U422" s="159">
        <f t="shared" si="367"/>
        <v>1</v>
      </c>
      <c r="V422" s="162">
        <f t="shared" si="368"/>
        <v>11</v>
      </c>
      <c r="W422" s="162">
        <f t="shared" si="369"/>
        <v>12</v>
      </c>
      <c r="X422" s="28">
        <v>13</v>
      </c>
      <c r="Y422" s="64" t="str">
        <f t="shared" si="370"/>
        <v>D3</v>
      </c>
      <c r="Z422" s="64" t="str">
        <f t="shared" si="371"/>
        <v>D3</v>
      </c>
      <c r="AA422" s="64" t="str">
        <f t="shared" si="372"/>
        <v/>
      </c>
      <c r="AB422" s="28">
        <f t="shared" si="373"/>
        <v>4</v>
      </c>
      <c r="AH422" s="246">
        <f t="shared" si="374"/>
        <v>11.5</v>
      </c>
    </row>
    <row r="423" spans="1:34">
      <c r="A423" s="28" t="str">
        <f>C411&amp;"x"&amp;B423</f>
        <v>D3x10</v>
      </c>
      <c r="B423" s="47">
        <v>10</v>
      </c>
      <c r="C423" s="64" t="str">
        <f t="shared" si="357"/>
        <v>M</v>
      </c>
      <c r="D423" s="64" t="str">
        <f t="shared" si="358"/>
        <v>NMG85H5</v>
      </c>
      <c r="E423" s="65" t="str">
        <f t="shared" si="359"/>
        <v>Hovestadt, D.</v>
      </c>
      <c r="F423" s="65" t="str">
        <f t="shared" si="360"/>
        <v>Diederik</v>
      </c>
      <c r="G423" s="66">
        <f t="shared" si="361"/>
        <v>40112</v>
      </c>
      <c r="H423" s="67">
        <f t="shared" si="362"/>
        <v>11</v>
      </c>
      <c r="I423" s="68"/>
      <c r="J423" s="64" t="str">
        <f t="shared" si="363"/>
        <v>D3</v>
      </c>
      <c r="K423" s="64" t="str">
        <f t="shared" si="364"/>
        <v>D3</v>
      </c>
      <c r="L423" s="64">
        <f t="shared" si="365"/>
        <v>0</v>
      </c>
      <c r="M423" s="52"/>
      <c r="N423" s="52"/>
      <c r="P423" s="157"/>
      <c r="Q423" s="157"/>
      <c r="R423" s="157"/>
      <c r="S423" s="161"/>
      <c r="T423" s="202">
        <f t="shared" si="366"/>
        <v>1</v>
      </c>
      <c r="U423" s="159">
        <f t="shared" si="367"/>
        <v>1</v>
      </c>
      <c r="V423" s="162">
        <f t="shared" si="368"/>
        <v>11</v>
      </c>
      <c r="W423" s="162">
        <f t="shared" si="369"/>
        <v>12</v>
      </c>
      <c r="X423" s="28">
        <v>14</v>
      </c>
      <c r="Y423" s="64" t="str">
        <f t="shared" si="370"/>
        <v>D3</v>
      </c>
      <c r="Z423" s="64" t="str">
        <f t="shared" si="371"/>
        <v>D3</v>
      </c>
      <c r="AA423" s="64" t="str">
        <f t="shared" si="372"/>
        <v/>
      </c>
      <c r="AB423" s="28">
        <f t="shared" si="373"/>
        <v>4</v>
      </c>
      <c r="AH423" s="246">
        <f t="shared" si="374"/>
        <v>11.18</v>
      </c>
    </row>
    <row r="424" spans="1:34">
      <c r="A424" s="28" t="str">
        <f>C411&amp;"x"&amp;B424</f>
        <v>D3x11</v>
      </c>
      <c r="B424" s="47">
        <v>11</v>
      </c>
      <c r="C424" s="64" t="str">
        <f t="shared" si="357"/>
        <v/>
      </c>
      <c r="D424" s="64" t="str">
        <f t="shared" si="358"/>
        <v/>
      </c>
      <c r="E424" s="65" t="str">
        <f t="shared" si="359"/>
        <v/>
      </c>
      <c r="F424" s="65" t="str">
        <f t="shared" si="360"/>
        <v/>
      </c>
      <c r="G424" s="66" t="str">
        <f t="shared" si="361"/>
        <v/>
      </c>
      <c r="H424" s="67" t="str">
        <f t="shared" si="362"/>
        <v/>
      </c>
      <c r="I424" s="68"/>
      <c r="J424" s="64" t="str">
        <f t="shared" si="363"/>
        <v/>
      </c>
      <c r="K424" s="64" t="str">
        <f t="shared" si="364"/>
        <v/>
      </c>
      <c r="L424" s="64" t="str">
        <f t="shared" si="365"/>
        <v/>
      </c>
      <c r="M424" s="52"/>
      <c r="N424" s="52"/>
      <c r="P424" s="157"/>
      <c r="Q424" s="157"/>
      <c r="R424" s="157"/>
      <c r="T424" s="202">
        <f t="shared" si="366"/>
        <v>0</v>
      </c>
      <c r="U424" s="159">
        <f t="shared" si="367"/>
        <v>0</v>
      </c>
      <c r="V424" s="162">
        <f t="shared" si="368"/>
        <v>11</v>
      </c>
      <c r="W424" s="162">
        <f t="shared" si="369"/>
        <v>12</v>
      </c>
      <c r="X424" s="28">
        <v>15</v>
      </c>
      <c r="Y424" s="64" t="str">
        <f t="shared" si="370"/>
        <v/>
      </c>
      <c r="Z424" s="64" t="str">
        <f t="shared" si="371"/>
        <v/>
      </c>
      <c r="AA424" s="64" t="str">
        <f t="shared" si="372"/>
        <v/>
      </c>
      <c r="AB424" s="28">
        <f t="shared" si="373"/>
        <v>0</v>
      </c>
      <c r="AH424" s="246" t="str">
        <f t="shared" si="374"/>
        <v/>
      </c>
    </row>
    <row r="425" spans="1:34">
      <c r="A425" s="28" t="str">
        <f>C411&amp;"x"&amp;B425</f>
        <v>D3x12</v>
      </c>
      <c r="B425" s="47">
        <v>12</v>
      </c>
      <c r="C425" s="64" t="str">
        <f t="shared" si="357"/>
        <v/>
      </c>
      <c r="D425" s="64" t="str">
        <f t="shared" si="358"/>
        <v/>
      </c>
      <c r="E425" s="65" t="str">
        <f t="shared" si="359"/>
        <v/>
      </c>
      <c r="F425" s="65" t="str">
        <f t="shared" si="360"/>
        <v/>
      </c>
      <c r="G425" s="66" t="str">
        <f t="shared" si="361"/>
        <v/>
      </c>
      <c r="H425" s="67" t="str">
        <f t="shared" si="362"/>
        <v/>
      </c>
      <c r="I425" s="68"/>
      <c r="J425" s="64" t="str">
        <f t="shared" si="363"/>
        <v/>
      </c>
      <c r="K425" s="64" t="str">
        <f t="shared" si="364"/>
        <v/>
      </c>
      <c r="L425" s="64" t="str">
        <f t="shared" si="365"/>
        <v/>
      </c>
      <c r="M425" s="52"/>
      <c r="N425" s="52"/>
      <c r="P425" s="157"/>
      <c r="Q425" s="157"/>
      <c r="R425" s="157"/>
      <c r="T425" s="202">
        <f t="shared" si="366"/>
        <v>0</v>
      </c>
      <c r="U425" s="159">
        <f t="shared" si="367"/>
        <v>0</v>
      </c>
      <c r="V425" s="162">
        <f t="shared" si="368"/>
        <v>11</v>
      </c>
      <c r="W425" s="162">
        <f t="shared" si="369"/>
        <v>12</v>
      </c>
      <c r="X425" s="28">
        <v>16</v>
      </c>
      <c r="Y425" s="64" t="str">
        <f t="shared" si="370"/>
        <v/>
      </c>
      <c r="Z425" s="64" t="str">
        <f t="shared" si="371"/>
        <v/>
      </c>
      <c r="AA425" s="64" t="str">
        <f t="shared" si="372"/>
        <v/>
      </c>
      <c r="AB425" s="28">
        <f t="shared" si="373"/>
        <v>0</v>
      </c>
      <c r="AH425" s="246" t="str">
        <f t="shared" si="374"/>
        <v/>
      </c>
    </row>
    <row r="426" spans="1:34">
      <c r="A426" s="28" t="str">
        <f>C411&amp;"x"&amp;B426</f>
        <v>D3x13</v>
      </c>
      <c r="B426" s="47">
        <v>13</v>
      </c>
      <c r="C426" s="64" t="str">
        <f t="shared" si="357"/>
        <v/>
      </c>
      <c r="D426" s="64" t="str">
        <f t="shared" si="358"/>
        <v/>
      </c>
      <c r="E426" s="65" t="str">
        <f t="shared" si="359"/>
        <v/>
      </c>
      <c r="F426" s="65" t="str">
        <f t="shared" si="360"/>
        <v/>
      </c>
      <c r="G426" s="66" t="str">
        <f t="shared" si="361"/>
        <v/>
      </c>
      <c r="H426" s="67" t="str">
        <f t="shared" si="362"/>
        <v/>
      </c>
      <c r="I426" s="68"/>
      <c r="J426" s="64" t="str">
        <f t="shared" si="363"/>
        <v/>
      </c>
      <c r="K426" s="64" t="str">
        <f t="shared" si="364"/>
        <v/>
      </c>
      <c r="L426" s="64" t="str">
        <f t="shared" si="365"/>
        <v/>
      </c>
      <c r="M426" s="52"/>
      <c r="N426" s="52"/>
      <c r="P426" s="157"/>
      <c r="Q426" s="157"/>
      <c r="R426" s="157"/>
      <c r="T426" s="202">
        <f t="shared" si="366"/>
        <v>0</v>
      </c>
      <c r="U426" s="159">
        <f t="shared" si="367"/>
        <v>0</v>
      </c>
      <c r="V426" s="162">
        <f t="shared" si="368"/>
        <v>11</v>
      </c>
      <c r="W426" s="162">
        <f t="shared" si="369"/>
        <v>12</v>
      </c>
      <c r="X426" s="28">
        <v>17</v>
      </c>
      <c r="Y426" s="64" t="str">
        <f t="shared" si="370"/>
        <v/>
      </c>
      <c r="Z426" s="64" t="str">
        <f t="shared" si="371"/>
        <v/>
      </c>
      <c r="AA426" s="64" t="str">
        <f t="shared" si="372"/>
        <v/>
      </c>
      <c r="AB426" s="28">
        <f t="shared" si="373"/>
        <v>0</v>
      </c>
      <c r="AH426" s="246" t="str">
        <f t="shared" si="374"/>
        <v/>
      </c>
    </row>
    <row r="427" spans="1:34">
      <c r="A427" s="28" t="str">
        <f>C411&amp;"x"&amp;B427</f>
        <v>D3x14</v>
      </c>
      <c r="B427" s="47">
        <v>14</v>
      </c>
      <c r="C427" s="64" t="str">
        <f t="shared" si="357"/>
        <v/>
      </c>
      <c r="D427" s="64" t="str">
        <f t="shared" si="358"/>
        <v/>
      </c>
      <c r="E427" s="65" t="str">
        <f t="shared" si="359"/>
        <v/>
      </c>
      <c r="F427" s="65" t="str">
        <f t="shared" si="360"/>
        <v/>
      </c>
      <c r="G427" s="66" t="str">
        <f t="shared" si="361"/>
        <v/>
      </c>
      <c r="H427" s="67" t="str">
        <f t="shared" si="362"/>
        <v/>
      </c>
      <c r="I427" s="68"/>
      <c r="J427" s="64" t="str">
        <f t="shared" si="363"/>
        <v/>
      </c>
      <c r="K427" s="64" t="str">
        <f t="shared" si="364"/>
        <v/>
      </c>
      <c r="L427" s="64" t="str">
        <f t="shared" si="365"/>
        <v/>
      </c>
      <c r="M427" s="52"/>
      <c r="N427" s="52"/>
      <c r="P427" s="157"/>
      <c r="Q427" s="157"/>
      <c r="R427" s="157"/>
      <c r="T427" s="202">
        <f t="shared" si="366"/>
        <v>0</v>
      </c>
      <c r="U427" s="159">
        <f t="shared" si="367"/>
        <v>0</v>
      </c>
      <c r="V427" s="162">
        <f t="shared" si="368"/>
        <v>11</v>
      </c>
      <c r="W427" s="162">
        <f t="shared" si="369"/>
        <v>12</v>
      </c>
      <c r="X427" s="28">
        <v>18</v>
      </c>
      <c r="Y427" s="64" t="str">
        <f t="shared" si="370"/>
        <v/>
      </c>
      <c r="Z427" s="64" t="str">
        <f t="shared" si="371"/>
        <v/>
      </c>
      <c r="AA427" s="64" t="str">
        <f t="shared" si="372"/>
        <v/>
      </c>
      <c r="AB427" s="28">
        <f t="shared" si="373"/>
        <v>0</v>
      </c>
      <c r="AH427" s="246" t="str">
        <f t="shared" si="374"/>
        <v/>
      </c>
    </row>
    <row r="428" spans="1:34">
      <c r="A428" s="28" t="str">
        <f>C411&amp;"x"&amp;B428</f>
        <v>D3x15</v>
      </c>
      <c r="B428" s="47">
        <v>15</v>
      </c>
      <c r="C428" s="64" t="str">
        <f t="shared" si="357"/>
        <v/>
      </c>
      <c r="D428" s="64" t="str">
        <f t="shared" si="358"/>
        <v/>
      </c>
      <c r="E428" s="65" t="str">
        <f t="shared" si="359"/>
        <v/>
      </c>
      <c r="F428" s="65" t="str">
        <f t="shared" si="360"/>
        <v/>
      </c>
      <c r="G428" s="66" t="str">
        <f t="shared" si="361"/>
        <v/>
      </c>
      <c r="H428" s="67" t="str">
        <f t="shared" si="362"/>
        <v/>
      </c>
      <c r="I428" s="68"/>
      <c r="J428" s="64" t="str">
        <f t="shared" si="363"/>
        <v/>
      </c>
      <c r="K428" s="64" t="str">
        <f t="shared" si="364"/>
        <v/>
      </c>
      <c r="L428" s="64" t="str">
        <f t="shared" si="365"/>
        <v/>
      </c>
      <c r="M428" s="52"/>
      <c r="N428" s="52"/>
      <c r="P428" s="157"/>
      <c r="Q428" s="157"/>
      <c r="R428" s="157"/>
      <c r="T428" s="202">
        <f t="shared" si="366"/>
        <v>0</v>
      </c>
      <c r="U428" s="159">
        <f t="shared" si="367"/>
        <v>0</v>
      </c>
      <c r="V428" s="162">
        <f t="shared" si="368"/>
        <v>11</v>
      </c>
      <c r="W428" s="162">
        <f t="shared" si="369"/>
        <v>12</v>
      </c>
      <c r="X428" s="28">
        <v>19</v>
      </c>
      <c r="Y428" s="64" t="str">
        <f t="shared" si="370"/>
        <v/>
      </c>
      <c r="Z428" s="64" t="str">
        <f t="shared" si="371"/>
        <v/>
      </c>
      <c r="AA428" s="64" t="str">
        <f t="shared" si="372"/>
        <v/>
      </c>
      <c r="AB428" s="28">
        <f t="shared" si="373"/>
        <v>0</v>
      </c>
      <c r="AH428" s="246" t="str">
        <f t="shared" si="374"/>
        <v/>
      </c>
    </row>
    <row r="429" spans="1:34" ht="12.95" thickBot="1">
      <c r="B429" s="69"/>
      <c r="C429" s="70"/>
      <c r="D429" s="69"/>
      <c r="E429" s="69"/>
      <c r="F429" s="69"/>
      <c r="G429" s="71"/>
      <c r="H429" s="71"/>
      <c r="I429" s="71"/>
      <c r="J429" s="70"/>
      <c r="K429" s="70"/>
      <c r="L429" s="70"/>
      <c r="M429" s="52"/>
      <c r="N429" s="52"/>
      <c r="X429" s="28">
        <v>20</v>
      </c>
    </row>
    <row r="430" spans="1:34" ht="12.95" thickTop="1">
      <c r="B430" s="47"/>
      <c r="C430" s="323" t="s">
        <v>1140</v>
      </c>
      <c r="D430" s="323"/>
      <c r="E430" s="76" t="s">
        <v>1141</v>
      </c>
      <c r="F430" s="76" t="s">
        <v>1142</v>
      </c>
      <c r="G430" s="48" t="s">
        <v>1143</v>
      </c>
      <c r="H430" s="49"/>
      <c r="I430" s="50"/>
      <c r="J430" s="51" t="s">
        <v>1144</v>
      </c>
      <c r="K430" s="51" t="s">
        <v>1145</v>
      </c>
      <c r="L430" s="51" t="s">
        <v>1146</v>
      </c>
      <c r="M430" s="52"/>
      <c r="N430" s="52"/>
      <c r="P430" s="53">
        <f>COUNT(P434:P448)</f>
        <v>0</v>
      </c>
      <c r="Q430" s="53">
        <f>COUNT(Q434:Q448)</f>
        <v>0</v>
      </c>
      <c r="R430" s="53">
        <f>COUNT(R434:R448)</f>
        <v>0</v>
      </c>
      <c r="T430" s="124">
        <f>T431-SUM(U434:U448)</f>
        <v>0</v>
      </c>
      <c r="X430" s="28">
        <v>1</v>
      </c>
    </row>
    <row r="431" spans="1:34" ht="12.95">
      <c r="A431" s="33">
        <v>25</v>
      </c>
      <c r="B431" s="54"/>
      <c r="C431" s="322" t="str">
        <f>Leden!AQ27</f>
        <v>D4</v>
      </c>
      <c r="D431" s="322"/>
      <c r="E431" s="286" t="str">
        <f>IF($C431="","",LEFT(IFERROR(VLOOKUP($C431,TeamsV,2,0),"")&amp;"??",2))</f>
        <v>BK</v>
      </c>
      <c r="F431" s="286" t="str">
        <f>IF($C431="","",IFERROR(VLOOKUP($C431,TeamsV,3,0),"??"))</f>
        <v>Za</v>
      </c>
      <c r="G431" s="286" t="str">
        <f>IF($C431="","",LEFT(IFERROR(VLOOKUP($C431,TeamsV,4,0),"")&amp;"?",1))</f>
        <v>8</v>
      </c>
      <c r="H431" s="55"/>
      <c r="I431" s="56"/>
      <c r="J431" s="286">
        <f>COUNTIF(C434:C448,"V")</f>
        <v>7</v>
      </c>
      <c r="K431" s="286">
        <f>COUNTIF(C434:C448,"M")</f>
        <v>4</v>
      </c>
      <c r="L431" s="57">
        <f>IFERROR(AVERAGE(H434:H448),"")</f>
        <v>10.090909090909092</v>
      </c>
      <c r="M431" s="58"/>
      <c r="N431" s="58"/>
      <c r="O431" s="33" t="s">
        <v>2</v>
      </c>
      <c r="P431" s="253"/>
      <c r="Q431" s="253"/>
      <c r="R431" s="253"/>
      <c r="S431" s="254"/>
      <c r="T431" s="124">
        <f>SUM(T434:T448)</f>
        <v>11</v>
      </c>
      <c r="U431" s="158" t="str">
        <f>MID($C431,1,1)</f>
        <v>D</v>
      </c>
      <c r="V431" s="158" t="str">
        <f>MID($C431,1,1)</f>
        <v>D</v>
      </c>
      <c r="W431" s="158" t="str">
        <f>MID($C431,1,1)</f>
        <v>D</v>
      </c>
      <c r="X431" s="28">
        <v>2</v>
      </c>
      <c r="Y431" s="33"/>
      <c r="Z431" s="33"/>
      <c r="AA431" s="33"/>
      <c r="AB431" s="33"/>
      <c r="AD431" s="19" t="str">
        <f>IF($C431="","",IFERROR(VLOOKUP($C431,TeamsV,6,0),""))</f>
        <v>A</v>
      </c>
      <c r="AE431" s="19" t="str">
        <f>TRIM(IF($AD431="","",IFERROR(VLOOKUP($AD431,Teams!$B$4:$G$8,2,0),"")))</f>
        <v>3312 AD</v>
      </c>
      <c r="AF431" s="19" t="str">
        <f>TRIM(IF($AD431="","",IFERROR(VLOOKUP($AD431,Teams!$B$4:$G$8,4,0),"")))</f>
        <v>Dordrecht</v>
      </c>
      <c r="AH431" s="247">
        <f>IFERROR(AVERAGE(AH434:AH448),"")</f>
        <v>10.575454545454546</v>
      </c>
    </row>
    <row r="432" spans="1:34">
      <c r="B432" s="47"/>
      <c r="C432" s="76"/>
      <c r="D432" s="47"/>
      <c r="E432" s="47"/>
      <c r="F432" s="47"/>
      <c r="G432" s="50"/>
      <c r="H432" s="50"/>
      <c r="I432" s="50"/>
      <c r="J432" s="76"/>
      <c r="K432" s="76"/>
      <c r="L432" s="76"/>
      <c r="M432" s="52"/>
      <c r="N432" s="52"/>
      <c r="U432" s="159"/>
      <c r="V432" s="159"/>
      <c r="W432" s="159"/>
      <c r="X432" s="28">
        <v>3</v>
      </c>
    </row>
    <row r="433" spans="1:34">
      <c r="A433" s="59"/>
      <c r="B433" s="60"/>
      <c r="C433" s="61" t="s">
        <v>1147</v>
      </c>
      <c r="D433" s="61" t="s">
        <v>1148</v>
      </c>
      <c r="E433" s="62" t="s">
        <v>1149</v>
      </c>
      <c r="F433" s="62" t="s">
        <v>1150</v>
      </c>
      <c r="G433" s="61" t="s">
        <v>1151</v>
      </c>
      <c r="H433" s="61" t="s">
        <v>1152</v>
      </c>
      <c r="I433" s="61" t="s">
        <v>54</v>
      </c>
      <c r="J433" s="61" t="s">
        <v>1153</v>
      </c>
      <c r="K433" s="61" t="s">
        <v>1154</v>
      </c>
      <c r="L433" s="61" t="s">
        <v>1155</v>
      </c>
      <c r="M433" s="63"/>
      <c r="N433" s="63"/>
      <c r="O433" s="59"/>
      <c r="P433" s="160" t="s">
        <v>76</v>
      </c>
      <c r="Q433" s="160" t="s">
        <v>77</v>
      </c>
      <c r="R433" s="160" t="s">
        <v>78</v>
      </c>
      <c r="U433" s="158">
        <f>IF(W431="","",VLOOKUP(W431,Leeftijdscat,2,FALSE))</f>
        <v>9</v>
      </c>
      <c r="V433" s="158">
        <f>IF(W431="","",VLOOKUP(W431,Leeftijdscat,3,FALSE))</f>
        <v>11</v>
      </c>
      <c r="W433" s="158">
        <f>IF(W431="","",VLOOKUP(W431,Leeftijdscat,4,FALSE))</f>
        <v>12</v>
      </c>
      <c r="X433" s="28">
        <v>4</v>
      </c>
      <c r="Y433" s="59">
        <f>LEN(Y434&amp;Y435&amp;Y436&amp;Y437&amp;Y438&amp;Y439&amp;Y440&amp;Y441&amp;Y442&amp;Y443&amp;Y444&amp;Y445&amp;Y446&amp;Y447&amp;Y448)</f>
        <v>22</v>
      </c>
      <c r="Z433" s="59">
        <f>LEN(Z434&amp;Z435&amp;Z436&amp;Z437&amp;Z438&amp;Z439&amp;Z440&amp;Z441&amp;Z442&amp;Z443&amp;Z444&amp;Z445&amp;Z446&amp;Z447&amp;Z448)</f>
        <v>22</v>
      </c>
      <c r="AA433" s="59">
        <f>LEN(AA434&amp;AA435&amp;AA436&amp;AA437&amp;AA438&amp;AA439&amp;AA440&amp;AA441&amp;AA442&amp;AA443&amp;AA444&amp;AA445&amp;AA446&amp;AA447&amp;AA448)</f>
        <v>0</v>
      </c>
      <c r="AB433" s="59">
        <f>SUM(Y433:AA433)</f>
        <v>44</v>
      </c>
    </row>
    <row r="434" spans="1:34">
      <c r="A434" s="28" t="str">
        <f>C431&amp;"x"&amp;B434</f>
        <v>D4x1</v>
      </c>
      <c r="B434" s="47">
        <v>1</v>
      </c>
      <c r="C434" s="64" t="str">
        <f t="shared" ref="C434:C448" si="375">IF(LEFT($A434,1)="x","",IFERROR(VLOOKUP($A434,LedenV,6,0),""))</f>
        <v>V</v>
      </c>
      <c r="D434" s="64" t="str">
        <f t="shared" ref="D434:D448" si="376">IF(LEFT($A434,1)="x","",IFERROR(VLOOKUP($A434,LedenV,7,0),""))</f>
        <v>NLL53K3</v>
      </c>
      <c r="E434" s="65" t="str">
        <f t="shared" ref="E434:E448" si="377">IF(LEFT($A434,1)="x","",IFERROR(VLOOKUP($A434,LedenV,8,0),""))</f>
        <v>Dongen, van M.J.</v>
      </c>
      <c r="F434" s="65" t="str">
        <f t="shared" ref="F434:F448" si="378">IF(LEFT($A434,1)="x","",IFERROR(VLOOKUP($A434,LedenV,9,0),""))</f>
        <v>Madelief</v>
      </c>
      <c r="G434" s="66">
        <f t="shared" ref="G434:G448" si="379">IF(LEFT($A434,1)="x","",IFERROR(VLOOKUP($A434,LedenV,10,0),""))</f>
        <v>40143</v>
      </c>
      <c r="H434" s="67">
        <f t="shared" ref="H434:H448" si="380">IF(AND(ISNUMBER(G434),G434&lt;&gt;0),DATEDIF(G434,Peildatum,"Y"),"")</f>
        <v>11</v>
      </c>
      <c r="I434" s="68"/>
      <c r="J434" s="64" t="str">
        <f t="shared" ref="J434:J448" si="381">IF(LEFT($A434,1)="x","",IFERROR(VLOOKUP($A434,LedenV,16,0),""))</f>
        <v>D3</v>
      </c>
      <c r="K434" s="64" t="str">
        <f t="shared" ref="K434:K448" si="382">IF(LEFT($A434,1)="x","",IFERROR(VLOOKUP($A434,LedenV,17,0),""))</f>
        <v>D3</v>
      </c>
      <c r="L434" s="64">
        <f t="shared" ref="L434:L448" si="383">IF(LEFT($A434,1)="x","",IFERROR(VLOOKUP($A434,LedenV,18,0),""))</f>
        <v>0</v>
      </c>
      <c r="M434" s="52"/>
      <c r="N434" s="52"/>
      <c r="P434" s="157"/>
      <c r="Q434" s="157"/>
      <c r="R434" s="157"/>
      <c r="S434" s="161"/>
      <c r="T434" s="202">
        <f t="shared" ref="T434:T448" si="384">IF(LEN(C434&amp;D434&amp;E434&amp;F434)&gt;0,1,0)</f>
        <v>1</v>
      </c>
      <c r="U434" s="159">
        <f t="shared" ref="U434:U448" si="385">MIN(LEN(Y434&amp;Z434&amp;AA434),1)</f>
        <v>1</v>
      </c>
      <c r="V434" s="162">
        <f t="shared" ref="V434:V448" si="386">V433</f>
        <v>11</v>
      </c>
      <c r="W434" s="162">
        <f t="shared" ref="W434:W448" si="387">W433</f>
        <v>12</v>
      </c>
      <c r="X434" s="28">
        <v>5</v>
      </c>
      <c r="Y434" s="64" t="str">
        <f t="shared" ref="Y434:Y448" si="388">IF(LEFT($A434,1)="x","",IFERROR(VLOOKUP($A434,LedenV,34,0),""))</f>
        <v>D3</v>
      </c>
      <c r="Z434" s="64" t="str">
        <f t="shared" ref="Z434:Z448" si="389">IF(LEFT($A434,1)="x","",IFERROR(VLOOKUP($A434,LedenV,35,0),""))</f>
        <v>D3</v>
      </c>
      <c r="AA434" s="64" t="str">
        <f t="shared" ref="AA434:AA448" si="390">IF(LEFT($A434,1)="x","",IFERROR(VLOOKUP($A434,LedenV,36,0),""))</f>
        <v/>
      </c>
      <c r="AB434" s="28">
        <f t="shared" ref="AB434:AB448" si="391">LEN(Y434&amp;Z434&amp;AA434)</f>
        <v>4</v>
      </c>
      <c r="AH434" s="246">
        <f t="shared" ref="AH434:AH448" si="392">lft(G434,Peildatum)</f>
        <v>11.1</v>
      </c>
    </row>
    <row r="435" spans="1:34">
      <c r="A435" s="28" t="str">
        <f>C431&amp;"x"&amp;B435</f>
        <v>D4x2</v>
      </c>
      <c r="B435" s="47">
        <v>2</v>
      </c>
      <c r="C435" s="64" t="str">
        <f t="shared" si="375"/>
        <v>V</v>
      </c>
      <c r="D435" s="64" t="str">
        <f t="shared" si="376"/>
        <v>NLV80N0</v>
      </c>
      <c r="E435" s="65" t="str">
        <f t="shared" si="377"/>
        <v>Est, van S.K.E.</v>
      </c>
      <c r="F435" s="65" t="str">
        <f t="shared" si="378"/>
        <v>Sarah</v>
      </c>
      <c r="G435" s="66">
        <f t="shared" si="379"/>
        <v>40213</v>
      </c>
      <c r="H435" s="67">
        <f t="shared" si="380"/>
        <v>10</v>
      </c>
      <c r="I435" s="68"/>
      <c r="J435" s="64" t="str">
        <f t="shared" si="381"/>
        <v>E3</v>
      </c>
      <c r="K435" s="64" t="str">
        <f t="shared" si="382"/>
        <v>E3</v>
      </c>
      <c r="L435" s="64">
        <f t="shared" si="383"/>
        <v>0</v>
      </c>
      <c r="M435" s="52"/>
      <c r="N435" s="52"/>
      <c r="P435" s="157"/>
      <c r="Q435" s="157"/>
      <c r="R435" s="157"/>
      <c r="S435" s="161"/>
      <c r="T435" s="202">
        <f t="shared" si="384"/>
        <v>1</v>
      </c>
      <c r="U435" s="159">
        <f t="shared" si="385"/>
        <v>1</v>
      </c>
      <c r="V435" s="162">
        <f t="shared" si="386"/>
        <v>11</v>
      </c>
      <c r="W435" s="162">
        <f t="shared" si="387"/>
        <v>12</v>
      </c>
      <c r="X435" s="28">
        <v>6</v>
      </c>
      <c r="Y435" s="64" t="str">
        <f t="shared" si="388"/>
        <v>E3</v>
      </c>
      <c r="Z435" s="64" t="str">
        <f t="shared" si="389"/>
        <v>E3</v>
      </c>
      <c r="AA435" s="64" t="str">
        <f t="shared" si="390"/>
        <v/>
      </c>
      <c r="AB435" s="28">
        <f t="shared" si="391"/>
        <v>4</v>
      </c>
      <c r="AH435" s="246">
        <f t="shared" si="392"/>
        <v>10.9</v>
      </c>
    </row>
    <row r="436" spans="1:34">
      <c r="A436" s="28" t="str">
        <f>C431&amp;"x"&amp;B436</f>
        <v>D4x3</v>
      </c>
      <c r="B436" s="47">
        <v>3</v>
      </c>
      <c r="C436" s="64" t="str">
        <f t="shared" si="375"/>
        <v>V</v>
      </c>
      <c r="D436" s="64" t="str">
        <f t="shared" si="376"/>
        <v>NLR34F7</v>
      </c>
      <c r="E436" s="65" t="str">
        <f t="shared" si="377"/>
        <v>Jongkind, F.W.J.</v>
      </c>
      <c r="F436" s="65" t="str">
        <f t="shared" si="378"/>
        <v>Floortje</v>
      </c>
      <c r="G436" s="66">
        <f t="shared" si="379"/>
        <v>40243</v>
      </c>
      <c r="H436" s="67">
        <f t="shared" si="380"/>
        <v>10</v>
      </c>
      <c r="I436" s="68"/>
      <c r="J436" s="64" t="str">
        <f t="shared" si="381"/>
        <v>E4</v>
      </c>
      <c r="K436" s="64" t="str">
        <f t="shared" si="382"/>
        <v>E4</v>
      </c>
      <c r="L436" s="64">
        <f t="shared" si="383"/>
        <v>0</v>
      </c>
      <c r="M436" s="52"/>
      <c r="N436" s="52"/>
      <c r="P436" s="157"/>
      <c r="Q436" s="157"/>
      <c r="R436" s="157"/>
      <c r="S436" s="161"/>
      <c r="T436" s="202">
        <f t="shared" si="384"/>
        <v>1</v>
      </c>
      <c r="U436" s="159">
        <f t="shared" si="385"/>
        <v>1</v>
      </c>
      <c r="V436" s="162">
        <f t="shared" si="386"/>
        <v>11</v>
      </c>
      <c r="W436" s="162">
        <f t="shared" si="387"/>
        <v>12</v>
      </c>
      <c r="X436" s="28">
        <v>7</v>
      </c>
      <c r="Y436" s="64" t="str">
        <f t="shared" si="388"/>
        <v>E4</v>
      </c>
      <c r="Z436" s="64" t="str">
        <f t="shared" si="389"/>
        <v>E4</v>
      </c>
      <c r="AA436" s="64" t="str">
        <f t="shared" si="390"/>
        <v/>
      </c>
      <c r="AB436" s="28">
        <f t="shared" si="391"/>
        <v>4</v>
      </c>
      <c r="AH436" s="246">
        <f t="shared" si="392"/>
        <v>10.82</v>
      </c>
    </row>
    <row r="437" spans="1:34">
      <c r="A437" s="28" t="str">
        <f>C431&amp;"x"&amp;B437</f>
        <v>D4x4</v>
      </c>
      <c r="B437" s="47">
        <v>4</v>
      </c>
      <c r="C437" s="64" t="str">
        <f t="shared" si="375"/>
        <v>V</v>
      </c>
      <c r="D437" s="64" t="str">
        <f t="shared" si="376"/>
        <v>NLQ98H2</v>
      </c>
      <c r="E437" s="65" t="str">
        <f t="shared" si="377"/>
        <v>Bakker, F.</v>
      </c>
      <c r="F437" s="65" t="str">
        <f t="shared" si="378"/>
        <v>Femke</v>
      </c>
      <c r="G437" s="66">
        <f t="shared" si="379"/>
        <v>40344</v>
      </c>
      <c r="H437" s="67">
        <f t="shared" si="380"/>
        <v>10</v>
      </c>
      <c r="I437" s="68"/>
      <c r="J437" s="64" t="str">
        <f t="shared" si="381"/>
        <v>E3</v>
      </c>
      <c r="K437" s="64" t="str">
        <f t="shared" si="382"/>
        <v>E3</v>
      </c>
      <c r="L437" s="64">
        <f t="shared" si="383"/>
        <v>0</v>
      </c>
      <c r="M437" s="52"/>
      <c r="N437" s="52"/>
      <c r="P437" s="157"/>
      <c r="Q437" s="157"/>
      <c r="R437" s="157"/>
      <c r="S437" s="161"/>
      <c r="T437" s="202">
        <f t="shared" si="384"/>
        <v>1</v>
      </c>
      <c r="U437" s="159">
        <f t="shared" si="385"/>
        <v>1</v>
      </c>
      <c r="V437" s="162">
        <f t="shared" si="386"/>
        <v>11</v>
      </c>
      <c r="W437" s="162">
        <f t="shared" si="387"/>
        <v>12</v>
      </c>
      <c r="X437" s="28">
        <v>8</v>
      </c>
      <c r="Y437" s="64" t="str">
        <f t="shared" si="388"/>
        <v>E3</v>
      </c>
      <c r="Z437" s="64" t="str">
        <f t="shared" si="389"/>
        <v>E3</v>
      </c>
      <c r="AA437" s="64" t="str">
        <f t="shared" si="390"/>
        <v/>
      </c>
      <c r="AB437" s="28">
        <f t="shared" si="391"/>
        <v>4</v>
      </c>
      <c r="AH437" s="246">
        <f t="shared" si="392"/>
        <v>10.55</v>
      </c>
    </row>
    <row r="438" spans="1:34">
      <c r="A438" s="28" t="str">
        <f>C431&amp;"x"&amp;B438</f>
        <v>D4x5</v>
      </c>
      <c r="B438" s="47">
        <v>5</v>
      </c>
      <c r="C438" s="64" t="str">
        <f t="shared" si="375"/>
        <v>V</v>
      </c>
      <c r="D438" s="64" t="str">
        <f t="shared" si="376"/>
        <v>NLS54M7</v>
      </c>
      <c r="E438" s="65" t="str">
        <f t="shared" si="377"/>
        <v>Baas, N.J.</v>
      </c>
      <c r="F438" s="65" t="str">
        <f t="shared" si="378"/>
        <v>Nikki</v>
      </c>
      <c r="G438" s="66">
        <f t="shared" si="379"/>
        <v>40498</v>
      </c>
      <c r="H438" s="67">
        <f t="shared" si="380"/>
        <v>10</v>
      </c>
      <c r="I438" s="68"/>
      <c r="J438" s="64" t="str">
        <f t="shared" si="381"/>
        <v>E3</v>
      </c>
      <c r="K438" s="64" t="str">
        <f t="shared" si="382"/>
        <v>E3</v>
      </c>
      <c r="L438" s="64">
        <f t="shared" si="383"/>
        <v>0</v>
      </c>
      <c r="M438" s="52"/>
      <c r="N438" s="52"/>
      <c r="P438" s="157"/>
      <c r="Q438" s="157"/>
      <c r="R438" s="157"/>
      <c r="S438" s="161"/>
      <c r="T438" s="202">
        <f t="shared" si="384"/>
        <v>1</v>
      </c>
      <c r="U438" s="159">
        <f t="shared" si="385"/>
        <v>1</v>
      </c>
      <c r="V438" s="162">
        <f t="shared" si="386"/>
        <v>11</v>
      </c>
      <c r="W438" s="162">
        <f t="shared" si="387"/>
        <v>12</v>
      </c>
      <c r="X438" s="28">
        <v>9</v>
      </c>
      <c r="Y438" s="64" t="str">
        <f t="shared" si="388"/>
        <v>E3</v>
      </c>
      <c r="Z438" s="64" t="str">
        <f t="shared" si="389"/>
        <v>E3</v>
      </c>
      <c r="AA438" s="64" t="str">
        <f t="shared" si="390"/>
        <v/>
      </c>
      <c r="AB438" s="28">
        <f t="shared" si="391"/>
        <v>4</v>
      </c>
      <c r="AH438" s="246">
        <f t="shared" si="392"/>
        <v>10.119999999999999</v>
      </c>
    </row>
    <row r="439" spans="1:34">
      <c r="A439" s="28" t="str">
        <f>C431&amp;"x"&amp;B439</f>
        <v>D4x6</v>
      </c>
      <c r="B439" s="47">
        <v>6</v>
      </c>
      <c r="C439" s="64" t="str">
        <f t="shared" si="375"/>
        <v>V</v>
      </c>
      <c r="D439" s="64" t="str">
        <f t="shared" si="376"/>
        <v>NLM40K0</v>
      </c>
      <c r="E439" s="65" t="str">
        <f t="shared" si="377"/>
        <v>Bouwknegt, E.L.</v>
      </c>
      <c r="F439" s="65" t="str">
        <f t="shared" si="378"/>
        <v>Enora</v>
      </c>
      <c r="G439" s="66">
        <f t="shared" si="379"/>
        <v>40512</v>
      </c>
      <c r="H439" s="67">
        <f t="shared" si="380"/>
        <v>10</v>
      </c>
      <c r="I439" s="68"/>
      <c r="J439" s="64" t="str">
        <f t="shared" si="381"/>
        <v>E4</v>
      </c>
      <c r="K439" s="64" t="str">
        <f t="shared" si="382"/>
        <v>E4</v>
      </c>
      <c r="L439" s="64">
        <f t="shared" si="383"/>
        <v>0</v>
      </c>
      <c r="M439" s="52"/>
      <c r="N439" s="52"/>
      <c r="P439" s="157"/>
      <c r="Q439" s="157"/>
      <c r="R439" s="157"/>
      <c r="S439" s="161"/>
      <c r="T439" s="202">
        <f t="shared" si="384"/>
        <v>1</v>
      </c>
      <c r="U439" s="159">
        <f t="shared" si="385"/>
        <v>1</v>
      </c>
      <c r="V439" s="162">
        <f t="shared" si="386"/>
        <v>11</v>
      </c>
      <c r="W439" s="162">
        <f t="shared" si="387"/>
        <v>12</v>
      </c>
      <c r="X439" s="28">
        <v>10</v>
      </c>
      <c r="Y439" s="64" t="str">
        <f t="shared" si="388"/>
        <v>E4</v>
      </c>
      <c r="Z439" s="64" t="str">
        <f t="shared" si="389"/>
        <v>E4</v>
      </c>
      <c r="AA439" s="64" t="str">
        <f t="shared" si="390"/>
        <v/>
      </c>
      <c r="AB439" s="28">
        <f t="shared" si="391"/>
        <v>4</v>
      </c>
      <c r="AH439" s="246">
        <f t="shared" si="392"/>
        <v>10.09</v>
      </c>
    </row>
    <row r="440" spans="1:34">
      <c r="A440" s="28" t="str">
        <f>C431&amp;"x"&amp;B440</f>
        <v>D4x7</v>
      </c>
      <c r="B440" s="47">
        <v>7</v>
      </c>
      <c r="C440" s="64" t="str">
        <f t="shared" si="375"/>
        <v>V</v>
      </c>
      <c r="D440" s="64" t="str">
        <f t="shared" si="376"/>
        <v>NLP89T3</v>
      </c>
      <c r="E440" s="65" t="str">
        <f t="shared" si="377"/>
        <v>Grootenboer, T.L.</v>
      </c>
      <c r="F440" s="65" t="str">
        <f t="shared" si="378"/>
        <v>Tess</v>
      </c>
      <c r="G440" s="66">
        <f t="shared" si="379"/>
        <v>40652</v>
      </c>
      <c r="H440" s="67">
        <f t="shared" si="380"/>
        <v>9</v>
      </c>
      <c r="I440" s="68"/>
      <c r="J440" s="64" t="str">
        <f t="shared" si="381"/>
        <v>E4</v>
      </c>
      <c r="K440" s="64" t="str">
        <f t="shared" si="382"/>
        <v>E4</v>
      </c>
      <c r="L440" s="64">
        <f t="shared" si="383"/>
        <v>0</v>
      </c>
      <c r="M440" s="52"/>
      <c r="N440" s="52"/>
      <c r="P440" s="157"/>
      <c r="Q440" s="157"/>
      <c r="R440" s="157"/>
      <c r="S440" s="161"/>
      <c r="T440" s="202">
        <f t="shared" si="384"/>
        <v>1</v>
      </c>
      <c r="U440" s="159">
        <f t="shared" si="385"/>
        <v>1</v>
      </c>
      <c r="V440" s="162">
        <f t="shared" si="386"/>
        <v>11</v>
      </c>
      <c r="W440" s="162">
        <f t="shared" si="387"/>
        <v>12</v>
      </c>
      <c r="X440" s="28">
        <v>11</v>
      </c>
      <c r="Y440" s="64" t="str">
        <f t="shared" si="388"/>
        <v>E4</v>
      </c>
      <c r="Z440" s="64" t="str">
        <f t="shared" si="389"/>
        <v>E4</v>
      </c>
      <c r="AA440" s="64" t="str">
        <f t="shared" si="390"/>
        <v/>
      </c>
      <c r="AB440" s="28">
        <f t="shared" si="391"/>
        <v>4</v>
      </c>
      <c r="AH440" s="246">
        <f t="shared" si="392"/>
        <v>9.6999999999999993</v>
      </c>
    </row>
    <row r="441" spans="1:34">
      <c r="A441" s="28" t="str">
        <f>C431&amp;"x"&amp;B441</f>
        <v>D4x8</v>
      </c>
      <c r="B441" s="47">
        <v>8</v>
      </c>
      <c r="C441" s="64" t="str">
        <f t="shared" si="375"/>
        <v>M</v>
      </c>
      <c r="D441" s="64" t="str">
        <f t="shared" si="376"/>
        <v>NMC41D1</v>
      </c>
      <c r="E441" s="65" t="str">
        <f t="shared" si="377"/>
        <v>Afsharbegloe, P.</v>
      </c>
      <c r="F441" s="65" t="str">
        <f t="shared" si="378"/>
        <v>Parham</v>
      </c>
      <c r="G441" s="66">
        <f t="shared" si="379"/>
        <v>40093</v>
      </c>
      <c r="H441" s="67">
        <f t="shared" si="380"/>
        <v>11</v>
      </c>
      <c r="I441" s="68"/>
      <c r="J441" s="64" t="str">
        <f t="shared" si="381"/>
        <v>E4</v>
      </c>
      <c r="K441" s="64" t="str">
        <f t="shared" si="382"/>
        <v>E4</v>
      </c>
      <c r="L441" s="64">
        <f t="shared" si="383"/>
        <v>0</v>
      </c>
      <c r="M441" s="52"/>
      <c r="N441" s="52"/>
      <c r="P441" s="157"/>
      <c r="Q441" s="157"/>
      <c r="R441" s="157"/>
      <c r="S441" s="161"/>
      <c r="T441" s="202">
        <f t="shared" si="384"/>
        <v>1</v>
      </c>
      <c r="U441" s="159">
        <f t="shared" si="385"/>
        <v>1</v>
      </c>
      <c r="V441" s="162">
        <f t="shared" si="386"/>
        <v>11</v>
      </c>
      <c r="W441" s="162">
        <f t="shared" si="387"/>
        <v>12</v>
      </c>
      <c r="X441" s="28">
        <v>12</v>
      </c>
      <c r="Y441" s="64" t="str">
        <f t="shared" si="388"/>
        <v>E4</v>
      </c>
      <c r="Z441" s="64" t="str">
        <f t="shared" si="389"/>
        <v>E4</v>
      </c>
      <c r="AA441" s="64" t="str">
        <f t="shared" si="390"/>
        <v/>
      </c>
      <c r="AB441" s="28">
        <f t="shared" si="391"/>
        <v>4</v>
      </c>
      <c r="AH441" s="246">
        <f t="shared" si="392"/>
        <v>11.23</v>
      </c>
    </row>
    <row r="442" spans="1:34">
      <c r="A442" s="28" t="str">
        <f>C431&amp;"x"&amp;B442</f>
        <v>D4x9</v>
      </c>
      <c r="B442" s="47">
        <v>9</v>
      </c>
      <c r="C442" s="64" t="str">
        <f t="shared" si="375"/>
        <v>M</v>
      </c>
      <c r="D442" s="64" t="str">
        <f t="shared" si="376"/>
        <v>NMB42C6</v>
      </c>
      <c r="E442" s="65" t="str">
        <f t="shared" si="377"/>
        <v>Heeren, van D.</v>
      </c>
      <c r="F442" s="65" t="str">
        <f t="shared" si="378"/>
        <v>Djess</v>
      </c>
      <c r="G442" s="66">
        <f t="shared" si="379"/>
        <v>40253</v>
      </c>
      <c r="H442" s="67">
        <f t="shared" si="380"/>
        <v>10</v>
      </c>
      <c r="I442" s="68"/>
      <c r="J442" s="64" t="str">
        <f t="shared" si="381"/>
        <v>E4</v>
      </c>
      <c r="K442" s="64" t="str">
        <f t="shared" si="382"/>
        <v>E4</v>
      </c>
      <c r="L442" s="64">
        <f t="shared" si="383"/>
        <v>0</v>
      </c>
      <c r="M442" s="52"/>
      <c r="N442" s="52"/>
      <c r="P442" s="157"/>
      <c r="Q442" s="157"/>
      <c r="R442" s="157"/>
      <c r="S442" s="161"/>
      <c r="T442" s="202">
        <f t="shared" si="384"/>
        <v>1</v>
      </c>
      <c r="U442" s="159">
        <f t="shared" si="385"/>
        <v>1</v>
      </c>
      <c r="V442" s="162">
        <f t="shared" si="386"/>
        <v>11</v>
      </c>
      <c r="W442" s="162">
        <f t="shared" si="387"/>
        <v>12</v>
      </c>
      <c r="X442" s="28">
        <v>13</v>
      </c>
      <c r="Y442" s="64" t="str">
        <f t="shared" si="388"/>
        <v>E4</v>
      </c>
      <c r="Z442" s="64" t="str">
        <f t="shared" si="389"/>
        <v>E4</v>
      </c>
      <c r="AA442" s="64" t="str">
        <f t="shared" si="390"/>
        <v/>
      </c>
      <c r="AB442" s="28">
        <f t="shared" si="391"/>
        <v>4</v>
      </c>
      <c r="AH442" s="246">
        <f t="shared" si="392"/>
        <v>10.8</v>
      </c>
    </row>
    <row r="443" spans="1:34">
      <c r="A443" s="28" t="str">
        <f>C431&amp;"x"&amp;B443</f>
        <v>D4x10</v>
      </c>
      <c r="B443" s="47">
        <v>10</v>
      </c>
      <c r="C443" s="64" t="str">
        <f t="shared" si="375"/>
        <v>M</v>
      </c>
      <c r="D443" s="64" t="str">
        <f t="shared" si="376"/>
        <v>NLX04H2</v>
      </c>
      <c r="E443" s="65" t="str">
        <f t="shared" si="377"/>
        <v>Post, J.M.</v>
      </c>
      <c r="F443" s="65" t="str">
        <f t="shared" si="378"/>
        <v>Joaz</v>
      </c>
      <c r="G443" s="66">
        <f t="shared" si="379"/>
        <v>40309</v>
      </c>
      <c r="H443" s="67">
        <f t="shared" si="380"/>
        <v>10</v>
      </c>
      <c r="I443" s="68"/>
      <c r="J443" s="64" t="str">
        <f t="shared" si="381"/>
        <v>E5</v>
      </c>
      <c r="K443" s="64" t="str">
        <f t="shared" si="382"/>
        <v>E5</v>
      </c>
      <c r="L443" s="64">
        <f t="shared" si="383"/>
        <v>0</v>
      </c>
      <c r="M443" s="52"/>
      <c r="N443" s="52"/>
      <c r="P443" s="157"/>
      <c r="Q443" s="157"/>
      <c r="R443" s="157"/>
      <c r="S443" s="161"/>
      <c r="T443" s="202">
        <f t="shared" si="384"/>
        <v>1</v>
      </c>
      <c r="U443" s="159">
        <f t="shared" si="385"/>
        <v>1</v>
      </c>
      <c r="V443" s="162">
        <f t="shared" si="386"/>
        <v>11</v>
      </c>
      <c r="W443" s="162">
        <f t="shared" si="387"/>
        <v>12</v>
      </c>
      <c r="X443" s="28">
        <v>14</v>
      </c>
      <c r="Y443" s="64" t="str">
        <f t="shared" si="388"/>
        <v>E5</v>
      </c>
      <c r="Z443" s="64" t="str">
        <f t="shared" si="389"/>
        <v>E5</v>
      </c>
      <c r="AA443" s="64" t="str">
        <f t="shared" si="390"/>
        <v/>
      </c>
      <c r="AB443" s="28">
        <f t="shared" si="391"/>
        <v>4</v>
      </c>
      <c r="AH443" s="246">
        <f t="shared" si="392"/>
        <v>10.64</v>
      </c>
    </row>
    <row r="444" spans="1:34">
      <c r="A444" s="28" t="str">
        <f>C431&amp;"x"&amp;B444</f>
        <v>D4x11</v>
      </c>
      <c r="B444" s="47">
        <v>11</v>
      </c>
      <c r="C444" s="64" t="str">
        <f t="shared" si="375"/>
        <v>M</v>
      </c>
      <c r="D444" s="64" t="str">
        <f t="shared" si="376"/>
        <v>NLZ36K6</v>
      </c>
      <c r="E444" s="65" t="str">
        <f t="shared" si="377"/>
        <v>Muller, A.J.</v>
      </c>
      <c r="F444" s="65" t="str">
        <f t="shared" si="378"/>
        <v>Joaz</v>
      </c>
      <c r="G444" s="66">
        <f t="shared" si="379"/>
        <v>40405</v>
      </c>
      <c r="H444" s="67">
        <f t="shared" si="380"/>
        <v>10</v>
      </c>
      <c r="I444" s="68"/>
      <c r="J444" s="64" t="str">
        <f t="shared" si="381"/>
        <v>E5</v>
      </c>
      <c r="K444" s="64" t="str">
        <f t="shared" si="382"/>
        <v>E5</v>
      </c>
      <c r="L444" s="64">
        <f t="shared" si="383"/>
        <v>0</v>
      </c>
      <c r="M444" s="52"/>
      <c r="N444" s="52"/>
      <c r="P444" s="157"/>
      <c r="Q444" s="157"/>
      <c r="R444" s="157"/>
      <c r="T444" s="202">
        <f t="shared" si="384"/>
        <v>1</v>
      </c>
      <c r="U444" s="159">
        <f t="shared" si="385"/>
        <v>1</v>
      </c>
      <c r="V444" s="162">
        <f t="shared" si="386"/>
        <v>11</v>
      </c>
      <c r="W444" s="162">
        <f t="shared" si="387"/>
        <v>12</v>
      </c>
      <c r="X444" s="28">
        <v>15</v>
      </c>
      <c r="Y444" s="64" t="str">
        <f t="shared" si="388"/>
        <v>E5</v>
      </c>
      <c r="Z444" s="64" t="str">
        <f t="shared" si="389"/>
        <v>E5</v>
      </c>
      <c r="AA444" s="64" t="str">
        <f t="shared" si="390"/>
        <v/>
      </c>
      <c r="AB444" s="28">
        <f t="shared" si="391"/>
        <v>4</v>
      </c>
      <c r="AH444" s="246">
        <f t="shared" si="392"/>
        <v>10.38</v>
      </c>
    </row>
    <row r="445" spans="1:34">
      <c r="A445" s="28" t="str">
        <f>C431&amp;"x"&amp;B445</f>
        <v>D4x12</v>
      </c>
      <c r="B445" s="47">
        <v>12</v>
      </c>
      <c r="C445" s="64" t="str">
        <f t="shared" si="375"/>
        <v/>
      </c>
      <c r="D445" s="64" t="str">
        <f t="shared" si="376"/>
        <v/>
      </c>
      <c r="E445" s="65" t="str">
        <f t="shared" si="377"/>
        <v/>
      </c>
      <c r="F445" s="65" t="str">
        <f t="shared" si="378"/>
        <v/>
      </c>
      <c r="G445" s="66" t="str">
        <f t="shared" si="379"/>
        <v/>
      </c>
      <c r="H445" s="67" t="str">
        <f t="shared" si="380"/>
        <v/>
      </c>
      <c r="I445" s="68"/>
      <c r="J445" s="64" t="str">
        <f t="shared" si="381"/>
        <v/>
      </c>
      <c r="K445" s="64" t="str">
        <f t="shared" si="382"/>
        <v/>
      </c>
      <c r="L445" s="64" t="str">
        <f t="shared" si="383"/>
        <v/>
      </c>
      <c r="M445" s="52"/>
      <c r="N445" s="52"/>
      <c r="P445" s="157"/>
      <c r="Q445" s="157"/>
      <c r="R445" s="157"/>
      <c r="T445" s="202">
        <f t="shared" si="384"/>
        <v>0</v>
      </c>
      <c r="U445" s="159">
        <f t="shared" si="385"/>
        <v>0</v>
      </c>
      <c r="V445" s="162">
        <f t="shared" si="386"/>
        <v>11</v>
      </c>
      <c r="W445" s="162">
        <f t="shared" si="387"/>
        <v>12</v>
      </c>
      <c r="X445" s="28">
        <v>16</v>
      </c>
      <c r="Y445" s="64" t="str">
        <f t="shared" si="388"/>
        <v/>
      </c>
      <c r="Z445" s="64" t="str">
        <f t="shared" si="389"/>
        <v/>
      </c>
      <c r="AA445" s="64" t="str">
        <f t="shared" si="390"/>
        <v/>
      </c>
      <c r="AB445" s="28">
        <f t="shared" si="391"/>
        <v>0</v>
      </c>
      <c r="AH445" s="246" t="str">
        <f t="shared" si="392"/>
        <v/>
      </c>
    </row>
    <row r="446" spans="1:34">
      <c r="A446" s="28" t="str">
        <f>C431&amp;"x"&amp;B446</f>
        <v>D4x13</v>
      </c>
      <c r="B446" s="47">
        <v>13</v>
      </c>
      <c r="C446" s="64" t="str">
        <f t="shared" si="375"/>
        <v/>
      </c>
      <c r="D446" s="64" t="str">
        <f t="shared" si="376"/>
        <v/>
      </c>
      <c r="E446" s="65" t="str">
        <f t="shared" si="377"/>
        <v/>
      </c>
      <c r="F446" s="65" t="str">
        <f t="shared" si="378"/>
        <v/>
      </c>
      <c r="G446" s="66" t="str">
        <f t="shared" si="379"/>
        <v/>
      </c>
      <c r="H446" s="67" t="str">
        <f t="shared" si="380"/>
        <v/>
      </c>
      <c r="I446" s="68"/>
      <c r="J446" s="64" t="str">
        <f t="shared" si="381"/>
        <v/>
      </c>
      <c r="K446" s="64" t="str">
        <f t="shared" si="382"/>
        <v/>
      </c>
      <c r="L446" s="64" t="str">
        <f t="shared" si="383"/>
        <v/>
      </c>
      <c r="M446" s="52"/>
      <c r="N446" s="52"/>
      <c r="P446" s="157"/>
      <c r="Q446" s="157"/>
      <c r="R446" s="157"/>
      <c r="T446" s="202">
        <f t="shared" si="384"/>
        <v>0</v>
      </c>
      <c r="U446" s="159">
        <f t="shared" si="385"/>
        <v>0</v>
      </c>
      <c r="V446" s="162">
        <f t="shared" si="386"/>
        <v>11</v>
      </c>
      <c r="W446" s="162">
        <f t="shared" si="387"/>
        <v>12</v>
      </c>
      <c r="X446" s="28">
        <v>17</v>
      </c>
      <c r="Y446" s="64" t="str">
        <f t="shared" si="388"/>
        <v/>
      </c>
      <c r="Z446" s="64" t="str">
        <f t="shared" si="389"/>
        <v/>
      </c>
      <c r="AA446" s="64" t="str">
        <f t="shared" si="390"/>
        <v/>
      </c>
      <c r="AB446" s="28">
        <f t="shared" si="391"/>
        <v>0</v>
      </c>
      <c r="AH446" s="246" t="str">
        <f t="shared" si="392"/>
        <v/>
      </c>
    </row>
    <row r="447" spans="1:34">
      <c r="A447" s="28" t="str">
        <f>C431&amp;"x"&amp;B447</f>
        <v>D4x14</v>
      </c>
      <c r="B447" s="47">
        <v>14</v>
      </c>
      <c r="C447" s="64" t="str">
        <f t="shared" si="375"/>
        <v/>
      </c>
      <c r="D447" s="64" t="str">
        <f t="shared" si="376"/>
        <v/>
      </c>
      <c r="E447" s="65" t="str">
        <f t="shared" si="377"/>
        <v/>
      </c>
      <c r="F447" s="65" t="str">
        <f t="shared" si="378"/>
        <v/>
      </c>
      <c r="G447" s="66" t="str">
        <f t="shared" si="379"/>
        <v/>
      </c>
      <c r="H447" s="67" t="str">
        <f t="shared" si="380"/>
        <v/>
      </c>
      <c r="I447" s="68"/>
      <c r="J447" s="64" t="str">
        <f t="shared" si="381"/>
        <v/>
      </c>
      <c r="K447" s="64" t="str">
        <f t="shared" si="382"/>
        <v/>
      </c>
      <c r="L447" s="64" t="str">
        <f t="shared" si="383"/>
        <v/>
      </c>
      <c r="M447" s="52"/>
      <c r="N447" s="52"/>
      <c r="P447" s="157"/>
      <c r="Q447" s="157"/>
      <c r="R447" s="157"/>
      <c r="T447" s="202">
        <f t="shared" si="384"/>
        <v>0</v>
      </c>
      <c r="U447" s="159">
        <f t="shared" si="385"/>
        <v>0</v>
      </c>
      <c r="V447" s="162">
        <f t="shared" si="386"/>
        <v>11</v>
      </c>
      <c r="W447" s="162">
        <f t="shared" si="387"/>
        <v>12</v>
      </c>
      <c r="X447" s="28">
        <v>18</v>
      </c>
      <c r="Y447" s="64" t="str">
        <f t="shared" si="388"/>
        <v/>
      </c>
      <c r="Z447" s="64" t="str">
        <f t="shared" si="389"/>
        <v/>
      </c>
      <c r="AA447" s="64" t="str">
        <f t="shared" si="390"/>
        <v/>
      </c>
      <c r="AB447" s="28">
        <f t="shared" si="391"/>
        <v>0</v>
      </c>
      <c r="AH447" s="246" t="str">
        <f t="shared" si="392"/>
        <v/>
      </c>
    </row>
    <row r="448" spans="1:34">
      <c r="A448" s="28" t="str">
        <f>C431&amp;"x"&amp;B448</f>
        <v>D4x15</v>
      </c>
      <c r="B448" s="47">
        <v>15</v>
      </c>
      <c r="C448" s="64" t="str">
        <f t="shared" si="375"/>
        <v/>
      </c>
      <c r="D448" s="64" t="str">
        <f t="shared" si="376"/>
        <v/>
      </c>
      <c r="E448" s="65" t="str">
        <f t="shared" si="377"/>
        <v/>
      </c>
      <c r="F448" s="65" t="str">
        <f t="shared" si="378"/>
        <v/>
      </c>
      <c r="G448" s="66" t="str">
        <f t="shared" si="379"/>
        <v/>
      </c>
      <c r="H448" s="67" t="str">
        <f t="shared" si="380"/>
        <v/>
      </c>
      <c r="I448" s="68"/>
      <c r="J448" s="64" t="str">
        <f t="shared" si="381"/>
        <v/>
      </c>
      <c r="K448" s="64" t="str">
        <f t="shared" si="382"/>
        <v/>
      </c>
      <c r="L448" s="64" t="str">
        <f t="shared" si="383"/>
        <v/>
      </c>
      <c r="M448" s="52"/>
      <c r="N448" s="52"/>
      <c r="P448" s="157"/>
      <c r="Q448" s="157"/>
      <c r="R448" s="157"/>
      <c r="T448" s="202">
        <f t="shared" si="384"/>
        <v>0</v>
      </c>
      <c r="U448" s="159">
        <f t="shared" si="385"/>
        <v>0</v>
      </c>
      <c r="V448" s="162">
        <f t="shared" si="386"/>
        <v>11</v>
      </c>
      <c r="W448" s="162">
        <f t="shared" si="387"/>
        <v>12</v>
      </c>
      <c r="X448" s="28">
        <v>19</v>
      </c>
      <c r="Y448" s="64" t="str">
        <f t="shared" si="388"/>
        <v/>
      </c>
      <c r="Z448" s="64" t="str">
        <f t="shared" si="389"/>
        <v/>
      </c>
      <c r="AA448" s="64" t="str">
        <f t="shared" si="390"/>
        <v/>
      </c>
      <c r="AB448" s="28">
        <f t="shared" si="391"/>
        <v>0</v>
      </c>
      <c r="AH448" s="246" t="str">
        <f t="shared" si="392"/>
        <v/>
      </c>
    </row>
    <row r="449" spans="1:34" ht="12.95" thickBot="1">
      <c r="B449" s="69"/>
      <c r="C449" s="70"/>
      <c r="D449" s="69"/>
      <c r="E449" s="69"/>
      <c r="F449" s="69"/>
      <c r="G449" s="71"/>
      <c r="H449" s="71"/>
      <c r="I449" s="71"/>
      <c r="J449" s="70"/>
      <c r="K449" s="70"/>
      <c r="L449" s="70"/>
      <c r="M449" s="52"/>
      <c r="N449" s="52"/>
      <c r="X449" s="28">
        <v>20</v>
      </c>
    </row>
    <row r="450" spans="1:34" ht="12.95" thickTop="1">
      <c r="B450" s="47"/>
      <c r="C450" s="323" t="s">
        <v>1140</v>
      </c>
      <c r="D450" s="323"/>
      <c r="E450" s="76" t="s">
        <v>1141</v>
      </c>
      <c r="F450" s="76" t="s">
        <v>1142</v>
      </c>
      <c r="G450" s="48" t="s">
        <v>1143</v>
      </c>
      <c r="H450" s="49"/>
      <c r="I450" s="50"/>
      <c r="J450" s="51" t="s">
        <v>1144</v>
      </c>
      <c r="K450" s="51" t="s">
        <v>1145</v>
      </c>
      <c r="L450" s="51" t="s">
        <v>1146</v>
      </c>
      <c r="M450" s="52"/>
      <c r="N450" s="52"/>
      <c r="P450" s="53">
        <f>COUNT(P454:P468)</f>
        <v>0</v>
      </c>
      <c r="Q450" s="53">
        <f>COUNT(Q454:Q468)</f>
        <v>0</v>
      </c>
      <c r="R450" s="53">
        <f>COUNT(R454:R468)</f>
        <v>0</v>
      </c>
      <c r="T450" s="124">
        <f>T451-SUM(U454:U468)</f>
        <v>0</v>
      </c>
      <c r="X450" s="28">
        <v>1</v>
      </c>
    </row>
    <row r="451" spans="1:34" ht="12.95">
      <c r="A451" s="33">
        <v>26</v>
      </c>
      <c r="B451" s="54"/>
      <c r="C451" s="322" t="str">
        <f>Leden!AQ28</f>
        <v>E1</v>
      </c>
      <c r="D451" s="322"/>
      <c r="E451" s="286" t="str">
        <f>IF($C451="","",LEFT(IFERROR(VLOOKUP($C451,TeamsV,2,0),"")&amp;"??",2))</f>
        <v>BK</v>
      </c>
      <c r="F451" s="286" t="str">
        <f>IF($C451="","",IFERROR(VLOOKUP($C451,TeamsV,3,0),"??"))</f>
        <v>Za</v>
      </c>
      <c r="G451" s="286" t="str">
        <f>IF($C451="","",LEFT(IFERROR(VLOOKUP($C451,TeamsV,4,0),"")&amp;"?",1))</f>
        <v>4</v>
      </c>
      <c r="H451" s="55"/>
      <c r="I451" s="56"/>
      <c r="J451" s="286">
        <f>COUNTIF(C454:C468,"V")</f>
        <v>3</v>
      </c>
      <c r="K451" s="286">
        <f>COUNTIF(C454:C468,"M")</f>
        <v>3</v>
      </c>
      <c r="L451" s="57">
        <f>IFERROR(AVERAGE(H454:H468),"")</f>
        <v>9</v>
      </c>
      <c r="M451" s="58"/>
      <c r="N451" s="58"/>
      <c r="O451" s="33" t="s">
        <v>2</v>
      </c>
      <c r="P451" s="253"/>
      <c r="Q451" s="253"/>
      <c r="R451" s="253"/>
      <c r="S451" s="254"/>
      <c r="T451" s="124">
        <f>SUM(T454:T468)</f>
        <v>6</v>
      </c>
      <c r="U451" s="158" t="str">
        <f>MID($C451,1,1)</f>
        <v>E</v>
      </c>
      <c r="V451" s="158" t="str">
        <f>MID($C451,1,1)</f>
        <v>E</v>
      </c>
      <c r="W451" s="158" t="str">
        <f>MID($C451,1,1)</f>
        <v>E</v>
      </c>
      <c r="X451" s="28">
        <v>2</v>
      </c>
      <c r="Y451" s="33"/>
      <c r="Z451" s="33"/>
      <c r="AA451" s="33"/>
      <c r="AB451" s="33"/>
      <c r="AD451" s="19" t="str">
        <f>IF($C451="","",IFERROR(VLOOKUP($C451,TeamsV,6,0),""))</f>
        <v>A</v>
      </c>
      <c r="AE451" s="19" t="str">
        <f>TRIM(IF($AD451="","",IFERROR(VLOOKUP($AD451,Teams!$B$4:$G$8,2,0),"")))</f>
        <v>3312 AD</v>
      </c>
      <c r="AF451" s="19" t="str">
        <f>TRIM(IF($AD451="","",IFERROR(VLOOKUP($AD451,Teams!$B$4:$G$8,4,0),"")))</f>
        <v>Dordrecht</v>
      </c>
      <c r="AH451" s="247">
        <f>IFERROR(AVERAGE(AH454:AH468),"")</f>
        <v>9.7066666666666652</v>
      </c>
    </row>
    <row r="452" spans="1:34">
      <c r="B452" s="47"/>
      <c r="C452" s="76"/>
      <c r="D452" s="47"/>
      <c r="E452" s="47"/>
      <c r="F452" s="47"/>
      <c r="G452" s="50"/>
      <c r="H452" s="50"/>
      <c r="I452" s="50"/>
      <c r="J452" s="76"/>
      <c r="K452" s="76"/>
      <c r="L452" s="76"/>
      <c r="M452" s="52"/>
      <c r="N452" s="52"/>
      <c r="U452" s="159"/>
      <c r="V452" s="159"/>
      <c r="W452" s="159"/>
      <c r="X452" s="28">
        <v>3</v>
      </c>
    </row>
    <row r="453" spans="1:34">
      <c r="A453" s="59"/>
      <c r="B453" s="60"/>
      <c r="C453" s="61" t="s">
        <v>1147</v>
      </c>
      <c r="D453" s="61" t="s">
        <v>1148</v>
      </c>
      <c r="E453" s="62" t="s">
        <v>1149</v>
      </c>
      <c r="F453" s="62" t="s">
        <v>1150</v>
      </c>
      <c r="G453" s="61" t="s">
        <v>1151</v>
      </c>
      <c r="H453" s="61" t="s">
        <v>1152</v>
      </c>
      <c r="I453" s="61" t="s">
        <v>54</v>
      </c>
      <c r="J453" s="61" t="s">
        <v>1153</v>
      </c>
      <c r="K453" s="61" t="s">
        <v>1154</v>
      </c>
      <c r="L453" s="61" t="s">
        <v>1155</v>
      </c>
      <c r="M453" s="63"/>
      <c r="N453" s="63"/>
      <c r="O453" s="59"/>
      <c r="P453" s="160" t="s">
        <v>76</v>
      </c>
      <c r="Q453" s="160" t="s">
        <v>77</v>
      </c>
      <c r="R453" s="160" t="s">
        <v>78</v>
      </c>
      <c r="U453" s="158">
        <f>IF(W451="","",VLOOKUP(W451,Leeftijdscat,2,FALSE))</f>
        <v>7</v>
      </c>
      <c r="V453" s="158">
        <f>IF(W451="","",VLOOKUP(W451,Leeftijdscat,3,FALSE))</f>
        <v>9</v>
      </c>
      <c r="W453" s="158">
        <f>IF(W451="","",VLOOKUP(W451,Leeftijdscat,4,FALSE))</f>
        <v>10</v>
      </c>
      <c r="X453" s="28">
        <v>4</v>
      </c>
      <c r="Y453" s="59">
        <f>LEN(Y454&amp;Y455&amp;Y456&amp;Y457&amp;Y458&amp;Y459&amp;Y460&amp;Y461&amp;Y462&amp;Y463&amp;Y464&amp;Y465&amp;Y466&amp;Y467&amp;Y468)</f>
        <v>12</v>
      </c>
      <c r="Z453" s="59">
        <f>LEN(Z454&amp;Z455&amp;Z456&amp;Z457&amp;Z458&amp;Z459&amp;Z460&amp;Z461&amp;Z462&amp;Z463&amp;Z464&amp;Z465&amp;Z466&amp;Z467&amp;Z468)</f>
        <v>12</v>
      </c>
      <c r="AA453" s="59">
        <f>LEN(AA454&amp;AA455&amp;AA456&amp;AA457&amp;AA458&amp;AA459&amp;AA460&amp;AA461&amp;AA462&amp;AA463&amp;AA464&amp;AA465&amp;AA466&amp;AA467&amp;AA468)</f>
        <v>0</v>
      </c>
      <c r="AB453" s="59">
        <f>SUM(Y453:AA453)</f>
        <v>24</v>
      </c>
    </row>
    <row r="454" spans="1:34">
      <c r="A454" s="28" t="str">
        <f>C451&amp;"x"&amp;B454</f>
        <v>E1x1</v>
      </c>
      <c r="B454" s="47">
        <v>1</v>
      </c>
      <c r="C454" s="64" t="str">
        <f t="shared" ref="C454:C468" si="393">IF(LEFT($A454,1)="x","",IFERROR(VLOOKUP($A454,LedenV,6,0),""))</f>
        <v>V</v>
      </c>
      <c r="D454" s="64" t="str">
        <f t="shared" ref="D454:D468" si="394">IF(LEFT($A454,1)="x","",IFERROR(VLOOKUP($A454,LedenV,7,0),""))</f>
        <v>NLM86V5</v>
      </c>
      <c r="E454" s="65" t="str">
        <f t="shared" ref="E454:E468" si="395">IF(LEFT($A454,1)="x","",IFERROR(VLOOKUP($A454,LedenV,8,0),""))</f>
        <v>Vaartmans, B.</v>
      </c>
      <c r="F454" s="65" t="str">
        <f t="shared" ref="F454:F468" si="396">IF(LEFT($A454,1)="x","",IFERROR(VLOOKUP($A454,LedenV,9,0),""))</f>
        <v>Britt</v>
      </c>
      <c r="G454" s="66">
        <f t="shared" ref="G454:G468" si="397">IF(LEFT($A454,1)="x","",IFERROR(VLOOKUP($A454,LedenV,10,0),""))</f>
        <v>40561</v>
      </c>
      <c r="H454" s="67">
        <f t="shared" ref="H454:H468" si="398">IF(AND(ISNUMBER(G454),G454&lt;&gt;0),DATEDIF(G454,Peildatum,"Y"),"")</f>
        <v>9</v>
      </c>
      <c r="I454" s="68"/>
      <c r="J454" s="64" t="str">
        <f t="shared" ref="J454:J468" si="399">IF(LEFT($A454,1)="x","",IFERROR(VLOOKUP($A454,LedenV,16,0),""))</f>
        <v>E6</v>
      </c>
      <c r="K454" s="64" t="str">
        <f t="shared" ref="K454:K468" si="400">IF(LEFT($A454,1)="x","",IFERROR(VLOOKUP($A454,LedenV,17,0),""))</f>
        <v>E6</v>
      </c>
      <c r="L454" s="64">
        <f t="shared" ref="L454:L468" si="401">IF(LEFT($A454,1)="x","",IFERROR(VLOOKUP($A454,LedenV,18,0),""))</f>
        <v>0</v>
      </c>
      <c r="M454" s="52"/>
      <c r="N454" s="52"/>
      <c r="P454" s="157"/>
      <c r="Q454" s="157"/>
      <c r="R454" s="157"/>
      <c r="S454" s="161"/>
      <c r="T454" s="202">
        <f t="shared" ref="T454:T468" si="402">IF(LEN(C454&amp;D454&amp;E454&amp;F454)&gt;0,1,0)</f>
        <v>1</v>
      </c>
      <c r="U454" s="159">
        <f t="shared" ref="U454:U468" si="403">MIN(LEN(Y454&amp;Z454&amp;AA454),1)</f>
        <v>1</v>
      </c>
      <c r="V454" s="162">
        <f t="shared" ref="V454:V468" si="404">V453</f>
        <v>9</v>
      </c>
      <c r="W454" s="162">
        <f t="shared" ref="W454:W468" si="405">W453</f>
        <v>10</v>
      </c>
      <c r="X454" s="28">
        <v>5</v>
      </c>
      <c r="Y454" s="64" t="str">
        <f t="shared" ref="Y454:Y468" si="406">IF(LEFT($A454,1)="x","",IFERROR(VLOOKUP($A454,LedenV,34,0),""))</f>
        <v>E6</v>
      </c>
      <c r="Z454" s="64" t="str">
        <f t="shared" ref="Z454:Z468" si="407">IF(LEFT($A454,1)="x","",IFERROR(VLOOKUP($A454,LedenV,35,0),""))</f>
        <v>E6</v>
      </c>
      <c r="AA454" s="64" t="str">
        <f t="shared" ref="AA454:AA468" si="408">IF(LEFT($A454,1)="x","",IFERROR(VLOOKUP($A454,LedenV,36,0),""))</f>
        <v/>
      </c>
      <c r="AB454" s="28">
        <f t="shared" ref="AB454:AB468" si="409">LEN(Y454&amp;Z454&amp;AA454)</f>
        <v>4</v>
      </c>
      <c r="AH454" s="246">
        <f t="shared" ref="AH454:AH468" si="410">lft(G454,Peildatum)</f>
        <v>9.9499999999999993</v>
      </c>
    </row>
    <row r="455" spans="1:34">
      <c r="A455" s="28" t="str">
        <f>C451&amp;"x"&amp;B455</f>
        <v>E1x2</v>
      </c>
      <c r="B455" s="47">
        <v>2</v>
      </c>
      <c r="C455" s="64" t="str">
        <f t="shared" si="393"/>
        <v>V</v>
      </c>
      <c r="D455" s="64" t="str">
        <f t="shared" si="394"/>
        <v>NLT36L7</v>
      </c>
      <c r="E455" s="65" t="str">
        <f t="shared" si="395"/>
        <v>Nijhoff, L.</v>
      </c>
      <c r="F455" s="65" t="str">
        <f t="shared" si="396"/>
        <v>Liv</v>
      </c>
      <c r="G455" s="66">
        <f t="shared" si="397"/>
        <v>40565</v>
      </c>
      <c r="H455" s="67">
        <f t="shared" si="398"/>
        <v>9</v>
      </c>
      <c r="I455" s="68"/>
      <c r="J455" s="64" t="str">
        <f t="shared" si="399"/>
        <v>E6</v>
      </c>
      <c r="K455" s="64" t="str">
        <f t="shared" si="400"/>
        <v>E6</v>
      </c>
      <c r="L455" s="64">
        <f t="shared" si="401"/>
        <v>0</v>
      </c>
      <c r="M455" s="52"/>
      <c r="N455" s="52"/>
      <c r="P455" s="157"/>
      <c r="Q455" s="157"/>
      <c r="R455" s="157"/>
      <c r="S455" s="161"/>
      <c r="T455" s="202">
        <f t="shared" si="402"/>
        <v>1</v>
      </c>
      <c r="U455" s="159">
        <f t="shared" si="403"/>
        <v>1</v>
      </c>
      <c r="V455" s="162">
        <f t="shared" si="404"/>
        <v>9</v>
      </c>
      <c r="W455" s="162">
        <f t="shared" si="405"/>
        <v>10</v>
      </c>
      <c r="X455" s="28">
        <v>6</v>
      </c>
      <c r="Y455" s="64" t="str">
        <f t="shared" si="406"/>
        <v>E6</v>
      </c>
      <c r="Z455" s="64" t="str">
        <f t="shared" si="407"/>
        <v>E6</v>
      </c>
      <c r="AA455" s="64" t="str">
        <f t="shared" si="408"/>
        <v/>
      </c>
      <c r="AB455" s="28">
        <f t="shared" si="409"/>
        <v>4</v>
      </c>
      <c r="AH455" s="246">
        <f t="shared" si="410"/>
        <v>9.94</v>
      </c>
    </row>
    <row r="456" spans="1:34">
      <c r="A456" s="28" t="str">
        <f>C451&amp;"x"&amp;B456</f>
        <v>E1x3</v>
      </c>
      <c r="B456" s="47">
        <v>3</v>
      </c>
      <c r="C456" s="64" t="str">
        <f t="shared" si="393"/>
        <v>V</v>
      </c>
      <c r="D456" s="64" t="str">
        <f t="shared" si="394"/>
        <v>NLS34M7</v>
      </c>
      <c r="E456" s="65" t="str">
        <f t="shared" si="395"/>
        <v>Camphens, S.</v>
      </c>
      <c r="F456" s="65" t="str">
        <f t="shared" si="396"/>
        <v>Saar</v>
      </c>
      <c r="G456" s="66">
        <f t="shared" si="397"/>
        <v>40786</v>
      </c>
      <c r="H456" s="67">
        <f t="shared" si="398"/>
        <v>9</v>
      </c>
      <c r="I456" s="68"/>
      <c r="J456" s="64" t="str">
        <f t="shared" si="399"/>
        <v>E6</v>
      </c>
      <c r="K456" s="64" t="str">
        <f t="shared" si="400"/>
        <v>E6</v>
      </c>
      <c r="L456" s="64">
        <f t="shared" si="401"/>
        <v>0</v>
      </c>
      <c r="M456" s="52"/>
      <c r="N456" s="52"/>
      <c r="P456" s="157"/>
      <c r="Q456" s="157"/>
      <c r="R456" s="157"/>
      <c r="S456" s="161"/>
      <c r="T456" s="202">
        <f t="shared" si="402"/>
        <v>1</v>
      </c>
      <c r="U456" s="159">
        <f t="shared" si="403"/>
        <v>1</v>
      </c>
      <c r="V456" s="162">
        <f t="shared" si="404"/>
        <v>9</v>
      </c>
      <c r="W456" s="162">
        <f t="shared" si="405"/>
        <v>10</v>
      </c>
      <c r="X456" s="28">
        <v>7</v>
      </c>
      <c r="Y456" s="64" t="str">
        <f t="shared" si="406"/>
        <v>E6</v>
      </c>
      <c r="Z456" s="64" t="str">
        <f t="shared" si="407"/>
        <v>E6</v>
      </c>
      <c r="AA456" s="64" t="str">
        <f t="shared" si="408"/>
        <v/>
      </c>
      <c r="AB456" s="28">
        <f t="shared" si="409"/>
        <v>4</v>
      </c>
      <c r="AH456" s="246">
        <f t="shared" si="410"/>
        <v>9.34</v>
      </c>
    </row>
    <row r="457" spans="1:34">
      <c r="A457" s="28" t="str">
        <f>C451&amp;"x"&amp;B457</f>
        <v>E1x4</v>
      </c>
      <c r="B457" s="47">
        <v>4</v>
      </c>
      <c r="C457" s="64" t="str">
        <f t="shared" si="393"/>
        <v>M</v>
      </c>
      <c r="D457" s="64" t="str">
        <f t="shared" si="394"/>
        <v>NMG18G2</v>
      </c>
      <c r="E457" s="65" t="str">
        <f t="shared" si="395"/>
        <v>Belder, L.</v>
      </c>
      <c r="F457" s="65" t="str">
        <f t="shared" si="396"/>
        <v>Lenn</v>
      </c>
      <c r="G457" s="66">
        <f t="shared" si="397"/>
        <v>40557</v>
      </c>
      <c r="H457" s="67">
        <f t="shared" si="398"/>
        <v>9</v>
      </c>
      <c r="I457" s="68"/>
      <c r="J457" s="64" t="str">
        <f t="shared" si="399"/>
        <v>E6</v>
      </c>
      <c r="K457" s="64" t="str">
        <f t="shared" si="400"/>
        <v>E6</v>
      </c>
      <c r="L457" s="64">
        <f t="shared" si="401"/>
        <v>0</v>
      </c>
      <c r="M457" s="52"/>
      <c r="N457" s="52"/>
      <c r="P457" s="157"/>
      <c r="Q457" s="157"/>
      <c r="R457" s="157"/>
      <c r="S457" s="161"/>
      <c r="T457" s="202">
        <f t="shared" si="402"/>
        <v>1</v>
      </c>
      <c r="U457" s="159">
        <f t="shared" si="403"/>
        <v>1</v>
      </c>
      <c r="V457" s="162">
        <f t="shared" si="404"/>
        <v>9</v>
      </c>
      <c r="W457" s="162">
        <f t="shared" si="405"/>
        <v>10</v>
      </c>
      <c r="X457" s="28">
        <v>8</v>
      </c>
      <c r="Y457" s="64" t="str">
        <f t="shared" si="406"/>
        <v>E6</v>
      </c>
      <c r="Z457" s="64" t="str">
        <f t="shared" si="407"/>
        <v>E6</v>
      </c>
      <c r="AA457" s="64" t="str">
        <f t="shared" si="408"/>
        <v/>
      </c>
      <c r="AB457" s="28">
        <f t="shared" si="409"/>
        <v>4</v>
      </c>
      <c r="AH457" s="246">
        <f t="shared" si="410"/>
        <v>9.9600000000000009</v>
      </c>
    </row>
    <row r="458" spans="1:34">
      <c r="A458" s="28" t="str">
        <f>C451&amp;"x"&amp;B458</f>
        <v>E1x5</v>
      </c>
      <c r="B458" s="47">
        <v>5</v>
      </c>
      <c r="C458" s="64" t="str">
        <f t="shared" si="393"/>
        <v>M</v>
      </c>
      <c r="D458" s="64" t="str">
        <f t="shared" si="394"/>
        <v>NMC61P5</v>
      </c>
      <c r="E458" s="65" t="str">
        <f t="shared" si="395"/>
        <v>Dekker, den T.J.</v>
      </c>
      <c r="F458" s="65" t="str">
        <f t="shared" si="396"/>
        <v>Tiemen</v>
      </c>
      <c r="G458" s="66">
        <f t="shared" si="397"/>
        <v>40626</v>
      </c>
      <c r="H458" s="67">
        <f t="shared" si="398"/>
        <v>9</v>
      </c>
      <c r="I458" s="68"/>
      <c r="J458" s="64" t="str">
        <f t="shared" si="399"/>
        <v>E6</v>
      </c>
      <c r="K458" s="64" t="str">
        <f t="shared" si="400"/>
        <v>E6</v>
      </c>
      <c r="L458" s="64">
        <f t="shared" si="401"/>
        <v>0</v>
      </c>
      <c r="M458" s="52"/>
      <c r="N458" s="52"/>
      <c r="P458" s="157"/>
      <c r="Q458" s="157"/>
      <c r="R458" s="157"/>
      <c r="S458" s="161"/>
      <c r="T458" s="202">
        <f t="shared" si="402"/>
        <v>1</v>
      </c>
      <c r="U458" s="159">
        <f t="shared" si="403"/>
        <v>1</v>
      </c>
      <c r="V458" s="162">
        <f t="shared" si="404"/>
        <v>9</v>
      </c>
      <c r="W458" s="162">
        <f t="shared" si="405"/>
        <v>10</v>
      </c>
      <c r="X458" s="28">
        <v>9</v>
      </c>
      <c r="Y458" s="64" t="str">
        <f t="shared" si="406"/>
        <v>E6</v>
      </c>
      <c r="Z458" s="64" t="str">
        <f t="shared" si="407"/>
        <v>E6</v>
      </c>
      <c r="AA458" s="64" t="str">
        <f t="shared" si="408"/>
        <v/>
      </c>
      <c r="AB458" s="28">
        <f t="shared" si="409"/>
        <v>4</v>
      </c>
      <c r="AH458" s="246">
        <f t="shared" si="410"/>
        <v>9.77</v>
      </c>
    </row>
    <row r="459" spans="1:34">
      <c r="A459" s="28" t="str">
        <f>C451&amp;"x"&amp;B459</f>
        <v>E1x6</v>
      </c>
      <c r="B459" s="47">
        <v>6</v>
      </c>
      <c r="C459" s="64" t="str">
        <f t="shared" si="393"/>
        <v>M</v>
      </c>
      <c r="D459" s="64" t="str">
        <f t="shared" si="394"/>
        <v>NLV80P4</v>
      </c>
      <c r="E459" s="65" t="str">
        <f t="shared" si="395"/>
        <v>Heersping, S.</v>
      </c>
      <c r="F459" s="65" t="str">
        <f t="shared" si="396"/>
        <v>Sander</v>
      </c>
      <c r="G459" s="66">
        <f t="shared" si="397"/>
        <v>40806</v>
      </c>
      <c r="H459" s="67">
        <f t="shared" si="398"/>
        <v>9</v>
      </c>
      <c r="I459" s="68"/>
      <c r="J459" s="64" t="str">
        <f t="shared" si="399"/>
        <v>E6</v>
      </c>
      <c r="K459" s="64" t="str">
        <f t="shared" si="400"/>
        <v>E6</v>
      </c>
      <c r="L459" s="64">
        <f t="shared" si="401"/>
        <v>0</v>
      </c>
      <c r="M459" s="52"/>
      <c r="N459" s="52"/>
      <c r="P459" s="157"/>
      <c r="Q459" s="157"/>
      <c r="R459" s="157"/>
      <c r="S459" s="161"/>
      <c r="T459" s="202">
        <f t="shared" si="402"/>
        <v>1</v>
      </c>
      <c r="U459" s="159">
        <f t="shared" si="403"/>
        <v>1</v>
      </c>
      <c r="V459" s="162">
        <f t="shared" si="404"/>
        <v>9</v>
      </c>
      <c r="W459" s="162">
        <f t="shared" si="405"/>
        <v>10</v>
      </c>
      <c r="X459" s="28">
        <v>10</v>
      </c>
      <c r="Y459" s="64" t="str">
        <f t="shared" si="406"/>
        <v>E6</v>
      </c>
      <c r="Z459" s="64" t="str">
        <f t="shared" si="407"/>
        <v>E6</v>
      </c>
      <c r="AA459" s="64" t="str">
        <f t="shared" si="408"/>
        <v/>
      </c>
      <c r="AB459" s="28">
        <f t="shared" si="409"/>
        <v>4</v>
      </c>
      <c r="AH459" s="246">
        <f t="shared" si="410"/>
        <v>9.2799999999999994</v>
      </c>
    </row>
    <row r="460" spans="1:34">
      <c r="A460" s="28" t="str">
        <f>C451&amp;"x"&amp;B460</f>
        <v>E1x7</v>
      </c>
      <c r="B460" s="47">
        <v>7</v>
      </c>
      <c r="C460" s="64" t="str">
        <f t="shared" si="393"/>
        <v/>
      </c>
      <c r="D460" s="64" t="str">
        <f t="shared" si="394"/>
        <v/>
      </c>
      <c r="E460" s="65" t="str">
        <f t="shared" si="395"/>
        <v/>
      </c>
      <c r="F460" s="65" t="str">
        <f t="shared" si="396"/>
        <v/>
      </c>
      <c r="G460" s="66" t="str">
        <f t="shared" si="397"/>
        <v/>
      </c>
      <c r="H460" s="67" t="str">
        <f t="shared" si="398"/>
        <v/>
      </c>
      <c r="I460" s="68"/>
      <c r="J460" s="64" t="str">
        <f t="shared" si="399"/>
        <v/>
      </c>
      <c r="K460" s="64" t="str">
        <f t="shared" si="400"/>
        <v/>
      </c>
      <c r="L460" s="64" t="str">
        <f t="shared" si="401"/>
        <v/>
      </c>
      <c r="M460" s="52"/>
      <c r="N460" s="52"/>
      <c r="P460" s="157"/>
      <c r="Q460" s="157"/>
      <c r="R460" s="157"/>
      <c r="S460" s="161"/>
      <c r="T460" s="202">
        <f t="shared" si="402"/>
        <v>0</v>
      </c>
      <c r="U460" s="159">
        <f t="shared" si="403"/>
        <v>0</v>
      </c>
      <c r="V460" s="162">
        <f t="shared" si="404"/>
        <v>9</v>
      </c>
      <c r="W460" s="162">
        <f t="shared" si="405"/>
        <v>10</v>
      </c>
      <c r="X460" s="28">
        <v>11</v>
      </c>
      <c r="Y460" s="64" t="str">
        <f t="shared" si="406"/>
        <v/>
      </c>
      <c r="Z460" s="64" t="str">
        <f t="shared" si="407"/>
        <v/>
      </c>
      <c r="AA460" s="64" t="str">
        <f t="shared" si="408"/>
        <v/>
      </c>
      <c r="AB460" s="28">
        <f t="shared" si="409"/>
        <v>0</v>
      </c>
      <c r="AH460" s="246" t="str">
        <f t="shared" si="410"/>
        <v/>
      </c>
    </row>
    <row r="461" spans="1:34">
      <c r="A461" s="28" t="str">
        <f>C451&amp;"x"&amp;B461</f>
        <v>E1x8</v>
      </c>
      <c r="B461" s="47">
        <v>8</v>
      </c>
      <c r="C461" s="64" t="str">
        <f t="shared" si="393"/>
        <v/>
      </c>
      <c r="D461" s="64" t="str">
        <f t="shared" si="394"/>
        <v/>
      </c>
      <c r="E461" s="65" t="str">
        <f t="shared" si="395"/>
        <v/>
      </c>
      <c r="F461" s="65" t="str">
        <f t="shared" si="396"/>
        <v/>
      </c>
      <c r="G461" s="66" t="str">
        <f t="shared" si="397"/>
        <v/>
      </c>
      <c r="H461" s="67" t="str">
        <f t="shared" si="398"/>
        <v/>
      </c>
      <c r="I461" s="68"/>
      <c r="J461" s="64" t="str">
        <f t="shared" si="399"/>
        <v/>
      </c>
      <c r="K461" s="64" t="str">
        <f t="shared" si="400"/>
        <v/>
      </c>
      <c r="L461" s="64" t="str">
        <f t="shared" si="401"/>
        <v/>
      </c>
      <c r="M461" s="52"/>
      <c r="N461" s="52"/>
      <c r="P461" s="157"/>
      <c r="Q461" s="157"/>
      <c r="R461" s="157"/>
      <c r="S461" s="161"/>
      <c r="T461" s="202">
        <f t="shared" si="402"/>
        <v>0</v>
      </c>
      <c r="U461" s="159">
        <f t="shared" si="403"/>
        <v>0</v>
      </c>
      <c r="V461" s="162">
        <f t="shared" si="404"/>
        <v>9</v>
      </c>
      <c r="W461" s="162">
        <f t="shared" si="405"/>
        <v>10</v>
      </c>
      <c r="X461" s="28">
        <v>12</v>
      </c>
      <c r="Y461" s="64" t="str">
        <f t="shared" si="406"/>
        <v/>
      </c>
      <c r="Z461" s="64" t="str">
        <f t="shared" si="407"/>
        <v/>
      </c>
      <c r="AA461" s="64" t="str">
        <f t="shared" si="408"/>
        <v/>
      </c>
      <c r="AB461" s="28">
        <f t="shared" si="409"/>
        <v>0</v>
      </c>
      <c r="AH461" s="246" t="str">
        <f t="shared" si="410"/>
        <v/>
      </c>
    </row>
    <row r="462" spans="1:34">
      <c r="A462" s="28" t="str">
        <f>C451&amp;"x"&amp;B462</f>
        <v>E1x9</v>
      </c>
      <c r="B462" s="47">
        <v>9</v>
      </c>
      <c r="C462" s="64" t="str">
        <f t="shared" si="393"/>
        <v/>
      </c>
      <c r="D462" s="64" t="str">
        <f t="shared" si="394"/>
        <v/>
      </c>
      <c r="E462" s="65" t="str">
        <f t="shared" si="395"/>
        <v/>
      </c>
      <c r="F462" s="65" t="str">
        <f t="shared" si="396"/>
        <v/>
      </c>
      <c r="G462" s="66" t="str">
        <f t="shared" si="397"/>
        <v/>
      </c>
      <c r="H462" s="67" t="str">
        <f t="shared" si="398"/>
        <v/>
      </c>
      <c r="I462" s="68"/>
      <c r="J462" s="64" t="str">
        <f t="shared" si="399"/>
        <v/>
      </c>
      <c r="K462" s="64" t="str">
        <f t="shared" si="400"/>
        <v/>
      </c>
      <c r="L462" s="64" t="str">
        <f t="shared" si="401"/>
        <v/>
      </c>
      <c r="M462" s="52"/>
      <c r="N462" s="52"/>
      <c r="P462" s="157"/>
      <c r="Q462" s="157"/>
      <c r="R462" s="157"/>
      <c r="S462" s="161"/>
      <c r="T462" s="202">
        <f t="shared" si="402"/>
        <v>0</v>
      </c>
      <c r="U462" s="159">
        <f t="shared" si="403"/>
        <v>0</v>
      </c>
      <c r="V462" s="162">
        <f t="shared" si="404"/>
        <v>9</v>
      </c>
      <c r="W462" s="162">
        <f t="shared" si="405"/>
        <v>10</v>
      </c>
      <c r="X462" s="28">
        <v>13</v>
      </c>
      <c r="Y462" s="64" t="str">
        <f t="shared" si="406"/>
        <v/>
      </c>
      <c r="Z462" s="64" t="str">
        <f t="shared" si="407"/>
        <v/>
      </c>
      <c r="AA462" s="64" t="str">
        <f t="shared" si="408"/>
        <v/>
      </c>
      <c r="AB462" s="28">
        <f t="shared" si="409"/>
        <v>0</v>
      </c>
      <c r="AH462" s="246" t="str">
        <f t="shared" si="410"/>
        <v/>
      </c>
    </row>
    <row r="463" spans="1:34">
      <c r="A463" s="28" t="str">
        <f>C451&amp;"x"&amp;B463</f>
        <v>E1x10</v>
      </c>
      <c r="B463" s="47">
        <v>10</v>
      </c>
      <c r="C463" s="64" t="str">
        <f t="shared" si="393"/>
        <v/>
      </c>
      <c r="D463" s="64" t="str">
        <f t="shared" si="394"/>
        <v/>
      </c>
      <c r="E463" s="65" t="str">
        <f t="shared" si="395"/>
        <v/>
      </c>
      <c r="F463" s="65" t="str">
        <f t="shared" si="396"/>
        <v/>
      </c>
      <c r="G463" s="66" t="str">
        <f t="shared" si="397"/>
        <v/>
      </c>
      <c r="H463" s="67" t="str">
        <f t="shared" si="398"/>
        <v/>
      </c>
      <c r="I463" s="68"/>
      <c r="J463" s="64" t="str">
        <f t="shared" si="399"/>
        <v/>
      </c>
      <c r="K463" s="64" t="str">
        <f t="shared" si="400"/>
        <v/>
      </c>
      <c r="L463" s="64" t="str">
        <f t="shared" si="401"/>
        <v/>
      </c>
      <c r="M463" s="52"/>
      <c r="N463" s="52"/>
      <c r="P463" s="157"/>
      <c r="Q463" s="157"/>
      <c r="R463" s="157"/>
      <c r="S463" s="161"/>
      <c r="T463" s="202">
        <f t="shared" si="402"/>
        <v>0</v>
      </c>
      <c r="U463" s="159">
        <f t="shared" si="403"/>
        <v>0</v>
      </c>
      <c r="V463" s="162">
        <f t="shared" si="404"/>
        <v>9</v>
      </c>
      <c r="W463" s="162">
        <f t="shared" si="405"/>
        <v>10</v>
      </c>
      <c r="X463" s="28">
        <v>14</v>
      </c>
      <c r="Y463" s="64" t="str">
        <f t="shared" si="406"/>
        <v/>
      </c>
      <c r="Z463" s="64" t="str">
        <f t="shared" si="407"/>
        <v/>
      </c>
      <c r="AA463" s="64" t="str">
        <f t="shared" si="408"/>
        <v/>
      </c>
      <c r="AB463" s="28">
        <f t="shared" si="409"/>
        <v>0</v>
      </c>
      <c r="AH463" s="246" t="str">
        <f t="shared" si="410"/>
        <v/>
      </c>
    </row>
    <row r="464" spans="1:34">
      <c r="A464" s="28" t="str">
        <f>C451&amp;"x"&amp;B464</f>
        <v>E1x11</v>
      </c>
      <c r="B464" s="47">
        <v>11</v>
      </c>
      <c r="C464" s="64" t="str">
        <f t="shared" si="393"/>
        <v/>
      </c>
      <c r="D464" s="64" t="str">
        <f t="shared" si="394"/>
        <v/>
      </c>
      <c r="E464" s="65" t="str">
        <f t="shared" si="395"/>
        <v/>
      </c>
      <c r="F464" s="65" t="str">
        <f t="shared" si="396"/>
        <v/>
      </c>
      <c r="G464" s="66" t="str">
        <f t="shared" si="397"/>
        <v/>
      </c>
      <c r="H464" s="67" t="str">
        <f t="shared" si="398"/>
        <v/>
      </c>
      <c r="I464" s="68"/>
      <c r="J464" s="64" t="str">
        <f t="shared" si="399"/>
        <v/>
      </c>
      <c r="K464" s="64" t="str">
        <f t="shared" si="400"/>
        <v/>
      </c>
      <c r="L464" s="64" t="str">
        <f t="shared" si="401"/>
        <v/>
      </c>
      <c r="M464" s="52"/>
      <c r="N464" s="52"/>
      <c r="P464" s="157"/>
      <c r="Q464" s="157"/>
      <c r="R464" s="157"/>
      <c r="T464" s="202">
        <f t="shared" si="402"/>
        <v>0</v>
      </c>
      <c r="U464" s="159">
        <f t="shared" si="403"/>
        <v>0</v>
      </c>
      <c r="V464" s="162">
        <f t="shared" si="404"/>
        <v>9</v>
      </c>
      <c r="W464" s="162">
        <f t="shared" si="405"/>
        <v>10</v>
      </c>
      <c r="X464" s="28">
        <v>15</v>
      </c>
      <c r="Y464" s="64" t="str">
        <f t="shared" si="406"/>
        <v/>
      </c>
      <c r="Z464" s="64" t="str">
        <f t="shared" si="407"/>
        <v/>
      </c>
      <c r="AA464" s="64" t="str">
        <f t="shared" si="408"/>
        <v/>
      </c>
      <c r="AB464" s="28">
        <f t="shared" si="409"/>
        <v>0</v>
      </c>
      <c r="AH464" s="246" t="str">
        <f t="shared" si="410"/>
        <v/>
      </c>
    </row>
    <row r="465" spans="1:34">
      <c r="A465" s="28" t="str">
        <f>C451&amp;"x"&amp;B465</f>
        <v>E1x12</v>
      </c>
      <c r="B465" s="47">
        <v>12</v>
      </c>
      <c r="C465" s="64" t="str">
        <f t="shared" si="393"/>
        <v/>
      </c>
      <c r="D465" s="64" t="str">
        <f t="shared" si="394"/>
        <v/>
      </c>
      <c r="E465" s="65" t="str">
        <f t="shared" si="395"/>
        <v/>
      </c>
      <c r="F465" s="65" t="str">
        <f t="shared" si="396"/>
        <v/>
      </c>
      <c r="G465" s="66" t="str">
        <f t="shared" si="397"/>
        <v/>
      </c>
      <c r="H465" s="67" t="str">
        <f t="shared" si="398"/>
        <v/>
      </c>
      <c r="I465" s="68"/>
      <c r="J465" s="64" t="str">
        <f t="shared" si="399"/>
        <v/>
      </c>
      <c r="K465" s="64" t="str">
        <f t="shared" si="400"/>
        <v/>
      </c>
      <c r="L465" s="64" t="str">
        <f t="shared" si="401"/>
        <v/>
      </c>
      <c r="M465" s="52"/>
      <c r="N465" s="52"/>
      <c r="P465" s="157"/>
      <c r="Q465" s="157"/>
      <c r="R465" s="157"/>
      <c r="T465" s="202">
        <f t="shared" si="402"/>
        <v>0</v>
      </c>
      <c r="U465" s="159">
        <f t="shared" si="403"/>
        <v>0</v>
      </c>
      <c r="V465" s="162">
        <f t="shared" si="404"/>
        <v>9</v>
      </c>
      <c r="W465" s="162">
        <f t="shared" si="405"/>
        <v>10</v>
      </c>
      <c r="X465" s="28">
        <v>16</v>
      </c>
      <c r="Y465" s="64" t="str">
        <f t="shared" si="406"/>
        <v/>
      </c>
      <c r="Z465" s="64" t="str">
        <f t="shared" si="407"/>
        <v/>
      </c>
      <c r="AA465" s="64" t="str">
        <f t="shared" si="408"/>
        <v/>
      </c>
      <c r="AB465" s="28">
        <f t="shared" si="409"/>
        <v>0</v>
      </c>
      <c r="AH465" s="246" t="str">
        <f t="shared" si="410"/>
        <v/>
      </c>
    </row>
    <row r="466" spans="1:34">
      <c r="A466" s="28" t="str">
        <f>C451&amp;"x"&amp;B466</f>
        <v>E1x13</v>
      </c>
      <c r="B466" s="47">
        <v>13</v>
      </c>
      <c r="C466" s="64" t="str">
        <f t="shared" si="393"/>
        <v/>
      </c>
      <c r="D466" s="64" t="str">
        <f t="shared" si="394"/>
        <v/>
      </c>
      <c r="E466" s="65" t="str">
        <f t="shared" si="395"/>
        <v/>
      </c>
      <c r="F466" s="65" t="str">
        <f t="shared" si="396"/>
        <v/>
      </c>
      <c r="G466" s="66" t="str">
        <f t="shared" si="397"/>
        <v/>
      </c>
      <c r="H466" s="67" t="str">
        <f t="shared" si="398"/>
        <v/>
      </c>
      <c r="I466" s="68"/>
      <c r="J466" s="64" t="str">
        <f t="shared" si="399"/>
        <v/>
      </c>
      <c r="K466" s="64" t="str">
        <f t="shared" si="400"/>
        <v/>
      </c>
      <c r="L466" s="64" t="str">
        <f t="shared" si="401"/>
        <v/>
      </c>
      <c r="M466" s="52"/>
      <c r="N466" s="52"/>
      <c r="P466" s="157"/>
      <c r="Q466" s="157"/>
      <c r="R466" s="157"/>
      <c r="T466" s="202">
        <f t="shared" si="402"/>
        <v>0</v>
      </c>
      <c r="U466" s="159">
        <f t="shared" si="403"/>
        <v>0</v>
      </c>
      <c r="V466" s="162">
        <f t="shared" si="404"/>
        <v>9</v>
      </c>
      <c r="W466" s="162">
        <f t="shared" si="405"/>
        <v>10</v>
      </c>
      <c r="X466" s="28">
        <v>17</v>
      </c>
      <c r="Y466" s="64" t="str">
        <f t="shared" si="406"/>
        <v/>
      </c>
      <c r="Z466" s="64" t="str">
        <f t="shared" si="407"/>
        <v/>
      </c>
      <c r="AA466" s="64" t="str">
        <f t="shared" si="408"/>
        <v/>
      </c>
      <c r="AB466" s="28">
        <f t="shared" si="409"/>
        <v>0</v>
      </c>
      <c r="AH466" s="246" t="str">
        <f t="shared" si="410"/>
        <v/>
      </c>
    </row>
    <row r="467" spans="1:34">
      <c r="A467" s="28" t="str">
        <f>C451&amp;"x"&amp;B467</f>
        <v>E1x14</v>
      </c>
      <c r="B467" s="47">
        <v>14</v>
      </c>
      <c r="C467" s="64" t="str">
        <f t="shared" si="393"/>
        <v/>
      </c>
      <c r="D467" s="64" t="str">
        <f t="shared" si="394"/>
        <v/>
      </c>
      <c r="E467" s="65" t="str">
        <f t="shared" si="395"/>
        <v/>
      </c>
      <c r="F467" s="65" t="str">
        <f t="shared" si="396"/>
        <v/>
      </c>
      <c r="G467" s="66" t="str">
        <f t="shared" si="397"/>
        <v/>
      </c>
      <c r="H467" s="67" t="str">
        <f t="shared" si="398"/>
        <v/>
      </c>
      <c r="I467" s="68"/>
      <c r="J467" s="64" t="str">
        <f t="shared" si="399"/>
        <v/>
      </c>
      <c r="K467" s="64" t="str">
        <f t="shared" si="400"/>
        <v/>
      </c>
      <c r="L467" s="64" t="str">
        <f t="shared" si="401"/>
        <v/>
      </c>
      <c r="M467" s="52"/>
      <c r="N467" s="52"/>
      <c r="P467" s="157"/>
      <c r="Q467" s="157"/>
      <c r="R467" s="157"/>
      <c r="T467" s="202">
        <f t="shared" si="402"/>
        <v>0</v>
      </c>
      <c r="U467" s="159">
        <f t="shared" si="403"/>
        <v>0</v>
      </c>
      <c r="V467" s="162">
        <f t="shared" si="404"/>
        <v>9</v>
      </c>
      <c r="W467" s="162">
        <f t="shared" si="405"/>
        <v>10</v>
      </c>
      <c r="X467" s="28">
        <v>18</v>
      </c>
      <c r="Y467" s="64" t="str">
        <f t="shared" si="406"/>
        <v/>
      </c>
      <c r="Z467" s="64" t="str">
        <f t="shared" si="407"/>
        <v/>
      </c>
      <c r="AA467" s="64" t="str">
        <f t="shared" si="408"/>
        <v/>
      </c>
      <c r="AB467" s="28">
        <f t="shared" si="409"/>
        <v>0</v>
      </c>
      <c r="AH467" s="246" t="str">
        <f t="shared" si="410"/>
        <v/>
      </c>
    </row>
    <row r="468" spans="1:34">
      <c r="A468" s="28" t="str">
        <f>C451&amp;"x"&amp;B468</f>
        <v>E1x15</v>
      </c>
      <c r="B468" s="47">
        <v>15</v>
      </c>
      <c r="C468" s="64" t="str">
        <f t="shared" si="393"/>
        <v/>
      </c>
      <c r="D468" s="64" t="str">
        <f t="shared" si="394"/>
        <v/>
      </c>
      <c r="E468" s="65" t="str">
        <f t="shared" si="395"/>
        <v/>
      </c>
      <c r="F468" s="65" t="str">
        <f t="shared" si="396"/>
        <v/>
      </c>
      <c r="G468" s="66" t="str">
        <f t="shared" si="397"/>
        <v/>
      </c>
      <c r="H468" s="67" t="str">
        <f t="shared" si="398"/>
        <v/>
      </c>
      <c r="I468" s="68"/>
      <c r="J468" s="64" t="str">
        <f t="shared" si="399"/>
        <v/>
      </c>
      <c r="K468" s="64" t="str">
        <f t="shared" si="400"/>
        <v/>
      </c>
      <c r="L468" s="64" t="str">
        <f t="shared" si="401"/>
        <v/>
      </c>
      <c r="M468" s="52"/>
      <c r="N468" s="52"/>
      <c r="P468" s="157"/>
      <c r="Q468" s="157"/>
      <c r="R468" s="157"/>
      <c r="T468" s="202">
        <f t="shared" si="402"/>
        <v>0</v>
      </c>
      <c r="U468" s="159">
        <f t="shared" si="403"/>
        <v>0</v>
      </c>
      <c r="V468" s="162">
        <f t="shared" si="404"/>
        <v>9</v>
      </c>
      <c r="W468" s="162">
        <f t="shared" si="405"/>
        <v>10</v>
      </c>
      <c r="X468" s="28">
        <v>19</v>
      </c>
      <c r="Y468" s="64" t="str">
        <f t="shared" si="406"/>
        <v/>
      </c>
      <c r="Z468" s="64" t="str">
        <f t="shared" si="407"/>
        <v/>
      </c>
      <c r="AA468" s="64" t="str">
        <f t="shared" si="408"/>
        <v/>
      </c>
      <c r="AB468" s="28">
        <f t="shared" si="409"/>
        <v>0</v>
      </c>
      <c r="AH468" s="246" t="str">
        <f t="shared" si="410"/>
        <v/>
      </c>
    </row>
    <row r="469" spans="1:34" ht="12.95" thickBot="1">
      <c r="B469" s="69"/>
      <c r="C469" s="70"/>
      <c r="D469" s="69"/>
      <c r="E469" s="69"/>
      <c r="F469" s="69"/>
      <c r="G469" s="71"/>
      <c r="H469" s="71"/>
      <c r="I469" s="71"/>
      <c r="J469" s="70"/>
      <c r="K469" s="70"/>
      <c r="L469" s="70"/>
      <c r="M469" s="52"/>
      <c r="N469" s="52"/>
      <c r="X469" s="28">
        <v>20</v>
      </c>
    </row>
    <row r="470" spans="1:34" ht="12.95" thickTop="1">
      <c r="B470" s="47"/>
      <c r="C470" s="323" t="s">
        <v>1140</v>
      </c>
      <c r="D470" s="323"/>
      <c r="E470" s="76" t="s">
        <v>1141</v>
      </c>
      <c r="F470" s="76" t="s">
        <v>1142</v>
      </c>
      <c r="G470" s="48" t="s">
        <v>1143</v>
      </c>
      <c r="H470" s="49"/>
      <c r="I470" s="50"/>
      <c r="J470" s="51" t="s">
        <v>1144</v>
      </c>
      <c r="K470" s="51" t="s">
        <v>1145</v>
      </c>
      <c r="L470" s="51" t="s">
        <v>1146</v>
      </c>
      <c r="M470" s="52"/>
      <c r="N470" s="52"/>
      <c r="P470" s="53">
        <f>COUNT(P474:P488)</f>
        <v>0</v>
      </c>
      <c r="Q470" s="53">
        <f>COUNT(Q474:Q488)</f>
        <v>0</v>
      </c>
      <c r="R470" s="53">
        <f>COUNT(R474:R488)</f>
        <v>0</v>
      </c>
      <c r="T470" s="124">
        <f>T471-SUM(U474:U488)</f>
        <v>4</v>
      </c>
      <c r="X470" s="28">
        <v>1</v>
      </c>
    </row>
    <row r="471" spans="1:34" ht="12.95">
      <c r="A471" s="33">
        <v>27</v>
      </c>
      <c r="B471" s="54"/>
      <c r="C471" s="322" t="str">
        <f>Leden!AQ29</f>
        <v>E2</v>
      </c>
      <c r="D471" s="322"/>
      <c r="E471" s="286" t="str">
        <f>IF($C471="","",LEFT(IFERROR(VLOOKUP($C471,TeamsV,2,0),"")&amp;"??",2))</f>
        <v>BK</v>
      </c>
      <c r="F471" s="286" t="str">
        <f>IF($C471="","",IFERROR(VLOOKUP($C471,TeamsV,3,0),"??"))</f>
        <v>Za</v>
      </c>
      <c r="G471" s="286" t="str">
        <f>IF($C471="","",LEFT(IFERROR(VLOOKUP($C471,TeamsV,4,0),"")&amp;"?",1))</f>
        <v>4</v>
      </c>
      <c r="H471" s="55"/>
      <c r="I471" s="56"/>
      <c r="J471" s="286">
        <f>COUNTIF(C474:C488,"V")</f>
        <v>3</v>
      </c>
      <c r="K471" s="286">
        <f>COUNTIF(C474:C488,"M")</f>
        <v>3</v>
      </c>
      <c r="L471" s="57">
        <f>IFERROR(AVERAGE(H474:H488),"")</f>
        <v>9</v>
      </c>
      <c r="M471" s="58"/>
      <c r="N471" s="58"/>
      <c r="O471" s="33" t="s">
        <v>2</v>
      </c>
      <c r="P471" s="253"/>
      <c r="Q471" s="253"/>
      <c r="R471" s="253"/>
      <c r="S471" s="254"/>
      <c r="T471" s="124">
        <f>SUM(T474:T488)</f>
        <v>6</v>
      </c>
      <c r="U471" s="158" t="str">
        <f>MID($C471,1,1)</f>
        <v>E</v>
      </c>
      <c r="V471" s="158" t="str">
        <f>MID($C471,1,1)</f>
        <v>E</v>
      </c>
      <c r="W471" s="158" t="str">
        <f>MID($C471,1,1)</f>
        <v>E</v>
      </c>
      <c r="X471" s="28">
        <v>2</v>
      </c>
      <c r="Y471" s="33"/>
      <c r="Z471" s="33"/>
      <c r="AA471" s="33"/>
      <c r="AB471" s="33"/>
      <c r="AD471" s="19" t="str">
        <f>IF($C471="","",IFERROR(VLOOKUP($C471,TeamsV,6,0),""))</f>
        <v>A</v>
      </c>
      <c r="AE471" s="19" t="str">
        <f>TRIM(IF($AD471="","",IFERROR(VLOOKUP($AD471,Teams!$B$4:$G$8,2,0),"")))</f>
        <v>3312 AD</v>
      </c>
      <c r="AF471" s="19" t="str">
        <f>TRIM(IF($AD471="","",IFERROR(VLOOKUP($AD471,Teams!$B$4:$G$8,4,0),"")))</f>
        <v>Dordrecht</v>
      </c>
      <c r="AH471" s="247">
        <f>IFERROR(AVERAGE(AH474:AH488),"")</f>
        <v>9.5449999999999999</v>
      </c>
    </row>
    <row r="472" spans="1:34">
      <c r="B472" s="47"/>
      <c r="C472" s="76"/>
      <c r="D472" s="47"/>
      <c r="E472" s="47"/>
      <c r="F472" s="47"/>
      <c r="G472" s="50"/>
      <c r="H472" s="50"/>
      <c r="I472" s="50"/>
      <c r="J472" s="76"/>
      <c r="K472" s="76"/>
      <c r="L472" s="76"/>
      <c r="M472" s="52"/>
      <c r="N472" s="52"/>
      <c r="U472" s="159"/>
      <c r="V472" s="159"/>
      <c r="W472" s="159"/>
      <c r="X472" s="28">
        <v>3</v>
      </c>
    </row>
    <row r="473" spans="1:34">
      <c r="A473" s="59"/>
      <c r="B473" s="60"/>
      <c r="C473" s="61" t="s">
        <v>1147</v>
      </c>
      <c r="D473" s="61" t="s">
        <v>1148</v>
      </c>
      <c r="E473" s="62" t="s">
        <v>1149</v>
      </c>
      <c r="F473" s="62" t="s">
        <v>1150</v>
      </c>
      <c r="G473" s="61" t="s">
        <v>1151</v>
      </c>
      <c r="H473" s="61" t="s">
        <v>1152</v>
      </c>
      <c r="I473" s="61" t="s">
        <v>54</v>
      </c>
      <c r="J473" s="61" t="s">
        <v>1153</v>
      </c>
      <c r="K473" s="61" t="s">
        <v>1154</v>
      </c>
      <c r="L473" s="61" t="s">
        <v>1155</v>
      </c>
      <c r="M473" s="63"/>
      <c r="N473" s="63"/>
      <c r="O473" s="59"/>
      <c r="P473" s="160" t="s">
        <v>76</v>
      </c>
      <c r="Q473" s="160" t="s">
        <v>77</v>
      </c>
      <c r="R473" s="160" t="s">
        <v>78</v>
      </c>
      <c r="U473" s="158">
        <f>IF(W471="","",VLOOKUP(W471,Leeftijdscat,2,FALSE))</f>
        <v>7</v>
      </c>
      <c r="V473" s="158">
        <f>IF(W471="","",VLOOKUP(W471,Leeftijdscat,3,FALSE))</f>
        <v>9</v>
      </c>
      <c r="W473" s="158">
        <f>IF(W471="","",VLOOKUP(W471,Leeftijdscat,4,FALSE))</f>
        <v>10</v>
      </c>
      <c r="X473" s="28">
        <v>4</v>
      </c>
      <c r="Y473" s="59">
        <f>LEN(Y474&amp;Y475&amp;Y476&amp;Y477&amp;Y478&amp;Y479&amp;Y480&amp;Y481&amp;Y482&amp;Y483&amp;Y484&amp;Y485&amp;Y486&amp;Y487&amp;Y488)</f>
        <v>4</v>
      </c>
      <c r="Z473" s="59">
        <f>LEN(Z474&amp;Z475&amp;Z476&amp;Z477&amp;Z478&amp;Z479&amp;Z480&amp;Z481&amp;Z482&amp;Z483&amp;Z484&amp;Z485&amp;Z486&amp;Z487&amp;Z488)</f>
        <v>4</v>
      </c>
      <c r="AA473" s="59">
        <f>LEN(AA474&amp;AA475&amp;AA476&amp;AA477&amp;AA478&amp;AA479&amp;AA480&amp;AA481&amp;AA482&amp;AA483&amp;AA484&amp;AA485&amp;AA486&amp;AA487&amp;AA488)</f>
        <v>0</v>
      </c>
      <c r="AB473" s="59">
        <f>SUM(Y473:AA473)</f>
        <v>8</v>
      </c>
    </row>
    <row r="474" spans="1:34">
      <c r="A474" s="28" t="str">
        <f>C471&amp;"x"&amp;B474</f>
        <v>E2x1</v>
      </c>
      <c r="B474" s="47">
        <v>1</v>
      </c>
      <c r="C474" s="64" t="str">
        <f t="shared" ref="C474:C488" si="411">IF(LEFT($A474,1)="x","",IFERROR(VLOOKUP($A474,LedenV,6,0),""))</f>
        <v>V</v>
      </c>
      <c r="D474" s="64" t="str">
        <f t="shared" ref="D474:D488" si="412">IF(LEFT($A474,1)="x","",IFERROR(VLOOKUP($A474,LedenV,7,0),""))</f>
        <v>NLV84L8</v>
      </c>
      <c r="E474" s="65" t="str">
        <f t="shared" ref="E474:E488" si="413">IF(LEFT($A474,1)="x","",IFERROR(VLOOKUP($A474,LedenV,8,0),""))</f>
        <v>Vercouteren, N.</v>
      </c>
      <c r="F474" s="65" t="str">
        <f t="shared" ref="F474:F488" si="414">IF(LEFT($A474,1)="x","",IFERROR(VLOOKUP($A474,LedenV,9,0),""))</f>
        <v>Noortje</v>
      </c>
      <c r="G474" s="66">
        <f t="shared" ref="G474:G488" si="415">IF(LEFT($A474,1)="x","",IFERROR(VLOOKUP($A474,LedenV,10,0),""))</f>
        <v>40226</v>
      </c>
      <c r="H474" s="67">
        <f t="shared" ref="H474:H488" si="416">IF(AND(ISNUMBER(G474),G474&lt;&gt;0),DATEDIF(G474,Peildatum,"Y"),"")</f>
        <v>10</v>
      </c>
      <c r="I474" s="68"/>
      <c r="J474" s="64" t="str">
        <f t="shared" ref="J474:J488" si="417">IF(LEFT($A474,1)="x","",IFERROR(VLOOKUP($A474,LedenV,16,0),""))</f>
        <v>E7</v>
      </c>
      <c r="K474" s="64" t="str">
        <f t="shared" ref="K474:K488" si="418">IF(LEFT($A474,1)="x","",IFERROR(VLOOKUP($A474,LedenV,17,0),""))</f>
        <v>E7</v>
      </c>
      <c r="L474" s="64">
        <f t="shared" ref="L474:L488" si="419">IF(LEFT($A474,1)="x","",IFERROR(VLOOKUP($A474,LedenV,18,0),""))</f>
        <v>0</v>
      </c>
      <c r="M474" s="52"/>
      <c r="N474" s="52"/>
      <c r="P474" s="157"/>
      <c r="Q474" s="157"/>
      <c r="R474" s="157"/>
      <c r="S474" s="161"/>
      <c r="T474" s="202">
        <f t="shared" ref="T474:T488" si="420">IF(LEN(C474&amp;D474&amp;E474&amp;F474)&gt;0,1,0)</f>
        <v>1</v>
      </c>
      <c r="U474" s="159">
        <f t="shared" ref="U474:U488" si="421">MIN(LEN(Y474&amp;Z474&amp;AA474),1)</f>
        <v>1</v>
      </c>
      <c r="V474" s="162">
        <f t="shared" ref="V474:V488" si="422">V473</f>
        <v>9</v>
      </c>
      <c r="W474" s="162">
        <f t="shared" ref="W474:W488" si="423">W473</f>
        <v>10</v>
      </c>
      <c r="X474" s="28">
        <v>5</v>
      </c>
      <c r="Y474" s="64" t="str">
        <f t="shared" ref="Y474:Y488" si="424">IF(LEFT($A474,1)="x","",IFERROR(VLOOKUP($A474,LedenV,34,0),""))</f>
        <v>E7</v>
      </c>
      <c r="Z474" s="64" t="str">
        <f t="shared" ref="Z474:Z488" si="425">IF(LEFT($A474,1)="x","",IFERROR(VLOOKUP($A474,LedenV,35,0),""))</f>
        <v>E7</v>
      </c>
      <c r="AA474" s="64" t="str">
        <f t="shared" ref="AA474:AA488" si="426">IF(LEFT($A474,1)="x","",IFERROR(VLOOKUP($A474,LedenV,36,0),""))</f>
        <v/>
      </c>
      <c r="AB474" s="28">
        <f t="shared" ref="AB474:AB488" si="427">LEN(Y474&amp;Z474&amp;AA474)</f>
        <v>4</v>
      </c>
      <c r="AH474" s="246">
        <f t="shared" ref="AH474:AH488" si="428">lft(G474,Peildatum)</f>
        <v>10.87</v>
      </c>
    </row>
    <row r="475" spans="1:34">
      <c r="A475" s="28" t="str">
        <f>C471&amp;"x"&amp;B475</f>
        <v>E2x2</v>
      </c>
      <c r="B475" s="47">
        <v>2</v>
      </c>
      <c r="C475" s="64" t="str">
        <f t="shared" si="411"/>
        <v>V</v>
      </c>
      <c r="D475" s="64" t="str">
        <f t="shared" si="412"/>
        <v>NMK74C6</v>
      </c>
      <c r="E475" s="65" t="str">
        <f t="shared" si="413"/>
        <v>Nijman, F.J.J.</v>
      </c>
      <c r="F475" s="65" t="str">
        <f t="shared" si="414"/>
        <v>Famke</v>
      </c>
      <c r="G475" s="66">
        <f t="shared" si="415"/>
        <v>40722</v>
      </c>
      <c r="H475" s="67">
        <f t="shared" si="416"/>
        <v>9</v>
      </c>
      <c r="I475" s="68"/>
      <c r="J475" s="64">
        <f t="shared" si="417"/>
        <v>0</v>
      </c>
      <c r="K475" s="64">
        <f t="shared" si="418"/>
        <v>0</v>
      </c>
      <c r="L475" s="64">
        <f t="shared" si="419"/>
        <v>0</v>
      </c>
      <c r="M475" s="52"/>
      <c r="N475" s="52"/>
      <c r="P475" s="157"/>
      <c r="Q475" s="157"/>
      <c r="R475" s="157"/>
      <c r="S475" s="161"/>
      <c r="T475" s="202">
        <f t="shared" si="420"/>
        <v>1</v>
      </c>
      <c r="U475" s="159">
        <f t="shared" si="421"/>
        <v>0</v>
      </c>
      <c r="V475" s="162">
        <f t="shared" si="422"/>
        <v>9</v>
      </c>
      <c r="W475" s="162">
        <f t="shared" si="423"/>
        <v>10</v>
      </c>
      <c r="X475" s="28">
        <v>6</v>
      </c>
      <c r="Y475" s="64" t="str">
        <f t="shared" si="424"/>
        <v/>
      </c>
      <c r="Z475" s="64" t="str">
        <f t="shared" si="425"/>
        <v/>
      </c>
      <c r="AA475" s="64" t="str">
        <f t="shared" si="426"/>
        <v/>
      </c>
      <c r="AB475" s="28">
        <f t="shared" si="427"/>
        <v>0</v>
      </c>
      <c r="AH475" s="246">
        <f t="shared" si="428"/>
        <v>9.51</v>
      </c>
    </row>
    <row r="476" spans="1:34">
      <c r="A476" s="28" t="str">
        <f>C471&amp;"x"&amp;B476</f>
        <v>E2x3</v>
      </c>
      <c r="B476" s="47">
        <v>3</v>
      </c>
      <c r="C476" s="64" t="str">
        <f t="shared" si="411"/>
        <v>V</v>
      </c>
      <c r="D476" s="64" t="str">
        <f t="shared" si="412"/>
        <v>NMJ53F3</v>
      </c>
      <c r="E476" s="65" t="str">
        <f t="shared" si="413"/>
        <v>Rooij, van E.J.</v>
      </c>
      <c r="F476" s="65" t="str">
        <f t="shared" si="414"/>
        <v>Eva</v>
      </c>
      <c r="G476" s="66">
        <f t="shared" si="415"/>
        <v>41167</v>
      </c>
      <c r="H476" s="67">
        <f t="shared" si="416"/>
        <v>8</v>
      </c>
      <c r="I476" s="68"/>
      <c r="J476" s="64" t="str">
        <f t="shared" si="417"/>
        <v/>
      </c>
      <c r="K476" s="64" t="str">
        <f t="shared" si="418"/>
        <v/>
      </c>
      <c r="L476" s="64">
        <f t="shared" si="419"/>
        <v>0</v>
      </c>
      <c r="M476" s="52"/>
      <c r="N476" s="52"/>
      <c r="P476" s="157"/>
      <c r="Q476" s="157"/>
      <c r="R476" s="157"/>
      <c r="S476" s="161"/>
      <c r="T476" s="202">
        <f t="shared" si="420"/>
        <v>1</v>
      </c>
      <c r="U476" s="159">
        <f t="shared" si="421"/>
        <v>0</v>
      </c>
      <c r="V476" s="162">
        <f t="shared" si="422"/>
        <v>9</v>
      </c>
      <c r="W476" s="162">
        <f t="shared" si="423"/>
        <v>10</v>
      </c>
      <c r="X476" s="28">
        <v>7</v>
      </c>
      <c r="Y476" s="64" t="str">
        <f t="shared" si="424"/>
        <v/>
      </c>
      <c r="Z476" s="64" t="str">
        <f t="shared" si="425"/>
        <v/>
      </c>
      <c r="AA476" s="64" t="str">
        <f t="shared" si="426"/>
        <v/>
      </c>
      <c r="AB476" s="28">
        <f t="shared" si="427"/>
        <v>0</v>
      </c>
      <c r="AH476" s="246">
        <f t="shared" si="428"/>
        <v>8.2899999999999991</v>
      </c>
    </row>
    <row r="477" spans="1:34">
      <c r="A477" s="28" t="str">
        <f>C471&amp;"x"&amp;B477</f>
        <v>E2x4</v>
      </c>
      <c r="B477" s="47">
        <v>4</v>
      </c>
      <c r="C477" s="64" t="str">
        <f t="shared" si="411"/>
        <v>M</v>
      </c>
      <c r="D477" s="64" t="str">
        <f t="shared" si="412"/>
        <v>NMK58C8</v>
      </c>
      <c r="E477" s="65" t="str">
        <f t="shared" si="413"/>
        <v>Vroegindeweij, J.</v>
      </c>
      <c r="F477" s="65" t="str">
        <f t="shared" si="414"/>
        <v>Jim</v>
      </c>
      <c r="G477" s="66">
        <f t="shared" si="415"/>
        <v>40603</v>
      </c>
      <c r="H477" s="67">
        <f t="shared" si="416"/>
        <v>9</v>
      </c>
      <c r="I477" s="68"/>
      <c r="J477" s="64">
        <f t="shared" si="417"/>
        <v>0</v>
      </c>
      <c r="K477" s="64">
        <f t="shared" si="418"/>
        <v>0</v>
      </c>
      <c r="L477" s="64">
        <f t="shared" si="419"/>
        <v>0</v>
      </c>
      <c r="M477" s="52"/>
      <c r="N477" s="52"/>
      <c r="P477" s="157"/>
      <c r="Q477" s="157"/>
      <c r="R477" s="157"/>
      <c r="S477" s="161"/>
      <c r="T477" s="202">
        <f t="shared" si="420"/>
        <v>1</v>
      </c>
      <c r="U477" s="159">
        <f t="shared" si="421"/>
        <v>0</v>
      </c>
      <c r="V477" s="162">
        <f t="shared" si="422"/>
        <v>9</v>
      </c>
      <c r="W477" s="162">
        <f t="shared" si="423"/>
        <v>10</v>
      </c>
      <c r="X477" s="28">
        <v>8</v>
      </c>
      <c r="Y477" s="64" t="str">
        <f t="shared" si="424"/>
        <v/>
      </c>
      <c r="Z477" s="64" t="str">
        <f t="shared" si="425"/>
        <v/>
      </c>
      <c r="AA477" s="64" t="str">
        <f t="shared" si="426"/>
        <v/>
      </c>
      <c r="AB477" s="28">
        <f t="shared" si="427"/>
        <v>0</v>
      </c>
      <c r="AH477" s="246">
        <f t="shared" si="428"/>
        <v>9.84</v>
      </c>
    </row>
    <row r="478" spans="1:34">
      <c r="A478" s="28" t="str">
        <f>C471&amp;"x"&amp;B478</f>
        <v>E2x5</v>
      </c>
      <c r="B478" s="47">
        <v>5</v>
      </c>
      <c r="C478" s="64" t="str">
        <f t="shared" si="411"/>
        <v>M</v>
      </c>
      <c r="D478" s="64" t="str">
        <f t="shared" si="412"/>
        <v>NMF22Q8</v>
      </c>
      <c r="E478" s="65" t="str">
        <f t="shared" si="413"/>
        <v>Jacobs, X.</v>
      </c>
      <c r="F478" s="65" t="str">
        <f t="shared" si="414"/>
        <v>Xavi</v>
      </c>
      <c r="G478" s="66">
        <f t="shared" si="415"/>
        <v>40750</v>
      </c>
      <c r="H478" s="67">
        <f t="shared" si="416"/>
        <v>9</v>
      </c>
      <c r="I478" s="68"/>
      <c r="J478" s="64" t="str">
        <f t="shared" si="417"/>
        <v>E7</v>
      </c>
      <c r="K478" s="64" t="str">
        <f t="shared" si="418"/>
        <v>E7</v>
      </c>
      <c r="L478" s="64">
        <f t="shared" si="419"/>
        <v>0</v>
      </c>
      <c r="M478" s="52"/>
      <c r="N478" s="52"/>
      <c r="P478" s="157"/>
      <c r="Q478" s="157"/>
      <c r="R478" s="157"/>
      <c r="S478" s="161"/>
      <c r="T478" s="202">
        <f t="shared" si="420"/>
        <v>1</v>
      </c>
      <c r="U478" s="159">
        <f t="shared" si="421"/>
        <v>1</v>
      </c>
      <c r="V478" s="162">
        <f t="shared" si="422"/>
        <v>9</v>
      </c>
      <c r="W478" s="162">
        <f t="shared" si="423"/>
        <v>10</v>
      </c>
      <c r="X478" s="28">
        <v>9</v>
      </c>
      <c r="Y478" s="64" t="str">
        <f t="shared" si="424"/>
        <v>E7</v>
      </c>
      <c r="Z478" s="64" t="str">
        <f t="shared" si="425"/>
        <v>E7</v>
      </c>
      <c r="AA478" s="64" t="str">
        <f t="shared" si="426"/>
        <v/>
      </c>
      <c r="AB478" s="28">
        <f t="shared" si="427"/>
        <v>4</v>
      </c>
      <c r="AH478" s="246">
        <f t="shared" si="428"/>
        <v>9.43</v>
      </c>
    </row>
    <row r="479" spans="1:34">
      <c r="A479" s="28" t="str">
        <f>C471&amp;"x"&amp;B479</f>
        <v>E2x6</v>
      </c>
      <c r="B479" s="47">
        <v>6</v>
      </c>
      <c r="C479" s="64" t="str">
        <f t="shared" si="411"/>
        <v>M</v>
      </c>
      <c r="D479" s="64" t="str">
        <f t="shared" si="412"/>
        <v>NMK12K6</v>
      </c>
      <c r="E479" s="65" t="str">
        <f t="shared" si="413"/>
        <v>Vos, T.</v>
      </c>
      <c r="F479" s="65" t="str">
        <f t="shared" si="414"/>
        <v>Thijs</v>
      </c>
      <c r="G479" s="66">
        <f t="shared" si="415"/>
        <v>40790</v>
      </c>
      <c r="H479" s="67">
        <f t="shared" si="416"/>
        <v>9</v>
      </c>
      <c r="I479" s="68"/>
      <c r="J479" s="64" t="str">
        <f t="shared" si="417"/>
        <v/>
      </c>
      <c r="K479" s="64" t="str">
        <f t="shared" si="418"/>
        <v/>
      </c>
      <c r="L479" s="64">
        <f t="shared" si="419"/>
        <v>0</v>
      </c>
      <c r="M479" s="52"/>
      <c r="N479" s="52"/>
      <c r="P479" s="157"/>
      <c r="Q479" s="157"/>
      <c r="R479" s="157"/>
      <c r="S479" s="161"/>
      <c r="T479" s="202">
        <f t="shared" si="420"/>
        <v>1</v>
      </c>
      <c r="U479" s="159">
        <f t="shared" si="421"/>
        <v>0</v>
      </c>
      <c r="V479" s="162">
        <f t="shared" si="422"/>
        <v>9</v>
      </c>
      <c r="W479" s="162">
        <f t="shared" si="423"/>
        <v>10</v>
      </c>
      <c r="X479" s="28">
        <v>10</v>
      </c>
      <c r="Y479" s="64" t="str">
        <f t="shared" si="424"/>
        <v/>
      </c>
      <c r="Z479" s="64" t="str">
        <f t="shared" si="425"/>
        <v/>
      </c>
      <c r="AA479" s="64" t="str">
        <f t="shared" si="426"/>
        <v/>
      </c>
      <c r="AB479" s="28">
        <f t="shared" si="427"/>
        <v>0</v>
      </c>
      <c r="AH479" s="246">
        <f t="shared" si="428"/>
        <v>9.33</v>
      </c>
    </row>
    <row r="480" spans="1:34">
      <c r="A480" s="28" t="str">
        <f>C471&amp;"x"&amp;B480</f>
        <v>E2x7</v>
      </c>
      <c r="B480" s="47">
        <v>7</v>
      </c>
      <c r="C480" s="64" t="str">
        <f t="shared" si="411"/>
        <v/>
      </c>
      <c r="D480" s="64" t="str">
        <f t="shared" si="412"/>
        <v/>
      </c>
      <c r="E480" s="65" t="str">
        <f t="shared" si="413"/>
        <v/>
      </c>
      <c r="F480" s="65" t="str">
        <f t="shared" si="414"/>
        <v/>
      </c>
      <c r="G480" s="66" t="str">
        <f t="shared" si="415"/>
        <v/>
      </c>
      <c r="H480" s="67" t="str">
        <f t="shared" si="416"/>
        <v/>
      </c>
      <c r="I480" s="68"/>
      <c r="J480" s="64" t="str">
        <f t="shared" si="417"/>
        <v/>
      </c>
      <c r="K480" s="64" t="str">
        <f t="shared" si="418"/>
        <v/>
      </c>
      <c r="L480" s="64" t="str">
        <f t="shared" si="419"/>
        <v/>
      </c>
      <c r="M480" s="52"/>
      <c r="N480" s="52"/>
      <c r="P480" s="157"/>
      <c r="Q480" s="157"/>
      <c r="R480" s="157"/>
      <c r="S480" s="161"/>
      <c r="T480" s="202">
        <f t="shared" si="420"/>
        <v>0</v>
      </c>
      <c r="U480" s="159">
        <f t="shared" si="421"/>
        <v>0</v>
      </c>
      <c r="V480" s="162">
        <f t="shared" si="422"/>
        <v>9</v>
      </c>
      <c r="W480" s="162">
        <f t="shared" si="423"/>
        <v>10</v>
      </c>
      <c r="X480" s="28">
        <v>11</v>
      </c>
      <c r="Y480" s="64" t="str">
        <f t="shared" si="424"/>
        <v/>
      </c>
      <c r="Z480" s="64" t="str">
        <f t="shared" si="425"/>
        <v/>
      </c>
      <c r="AA480" s="64" t="str">
        <f t="shared" si="426"/>
        <v/>
      </c>
      <c r="AB480" s="28">
        <f t="shared" si="427"/>
        <v>0</v>
      </c>
      <c r="AH480" s="246" t="str">
        <f t="shared" si="428"/>
        <v/>
      </c>
    </row>
    <row r="481" spans="1:34">
      <c r="A481" s="28" t="str">
        <f>C471&amp;"x"&amp;B481</f>
        <v>E2x8</v>
      </c>
      <c r="B481" s="47">
        <v>8</v>
      </c>
      <c r="C481" s="64" t="str">
        <f t="shared" si="411"/>
        <v/>
      </c>
      <c r="D481" s="64" t="str">
        <f t="shared" si="412"/>
        <v/>
      </c>
      <c r="E481" s="65" t="str">
        <f t="shared" si="413"/>
        <v/>
      </c>
      <c r="F481" s="65" t="str">
        <f t="shared" si="414"/>
        <v/>
      </c>
      <c r="G481" s="66" t="str">
        <f t="shared" si="415"/>
        <v/>
      </c>
      <c r="H481" s="67" t="str">
        <f t="shared" si="416"/>
        <v/>
      </c>
      <c r="I481" s="68"/>
      <c r="J481" s="64" t="str">
        <f t="shared" si="417"/>
        <v/>
      </c>
      <c r="K481" s="64" t="str">
        <f t="shared" si="418"/>
        <v/>
      </c>
      <c r="L481" s="64" t="str">
        <f t="shared" si="419"/>
        <v/>
      </c>
      <c r="M481" s="52"/>
      <c r="N481" s="52"/>
      <c r="P481" s="157"/>
      <c r="Q481" s="157"/>
      <c r="R481" s="157"/>
      <c r="S481" s="161"/>
      <c r="T481" s="202">
        <f t="shared" si="420"/>
        <v>0</v>
      </c>
      <c r="U481" s="159">
        <f t="shared" si="421"/>
        <v>0</v>
      </c>
      <c r="V481" s="162">
        <f t="shared" si="422"/>
        <v>9</v>
      </c>
      <c r="W481" s="162">
        <f t="shared" si="423"/>
        <v>10</v>
      </c>
      <c r="X481" s="28">
        <v>12</v>
      </c>
      <c r="Y481" s="64" t="str">
        <f t="shared" si="424"/>
        <v/>
      </c>
      <c r="Z481" s="64" t="str">
        <f t="shared" si="425"/>
        <v/>
      </c>
      <c r="AA481" s="64" t="str">
        <f t="shared" si="426"/>
        <v/>
      </c>
      <c r="AB481" s="28">
        <f t="shared" si="427"/>
        <v>0</v>
      </c>
      <c r="AH481" s="246" t="str">
        <f t="shared" si="428"/>
        <v/>
      </c>
    </row>
    <row r="482" spans="1:34">
      <c r="A482" s="28" t="str">
        <f>C471&amp;"x"&amp;B482</f>
        <v>E2x9</v>
      </c>
      <c r="B482" s="47">
        <v>9</v>
      </c>
      <c r="C482" s="64" t="str">
        <f t="shared" si="411"/>
        <v/>
      </c>
      <c r="D482" s="64" t="str">
        <f t="shared" si="412"/>
        <v/>
      </c>
      <c r="E482" s="65" t="str">
        <f t="shared" si="413"/>
        <v/>
      </c>
      <c r="F482" s="65" t="str">
        <f t="shared" si="414"/>
        <v/>
      </c>
      <c r="G482" s="66" t="str">
        <f t="shared" si="415"/>
        <v/>
      </c>
      <c r="H482" s="67" t="str">
        <f t="shared" si="416"/>
        <v/>
      </c>
      <c r="I482" s="68"/>
      <c r="J482" s="64" t="str">
        <f t="shared" si="417"/>
        <v/>
      </c>
      <c r="K482" s="64" t="str">
        <f t="shared" si="418"/>
        <v/>
      </c>
      <c r="L482" s="64" t="str">
        <f t="shared" si="419"/>
        <v/>
      </c>
      <c r="M482" s="52"/>
      <c r="N482" s="52"/>
      <c r="P482" s="157"/>
      <c r="Q482" s="157"/>
      <c r="R482" s="157"/>
      <c r="S482" s="161"/>
      <c r="T482" s="202">
        <f t="shared" si="420"/>
        <v>0</v>
      </c>
      <c r="U482" s="159">
        <f t="shared" si="421"/>
        <v>0</v>
      </c>
      <c r="V482" s="162">
        <f t="shared" si="422"/>
        <v>9</v>
      </c>
      <c r="W482" s="162">
        <f t="shared" si="423"/>
        <v>10</v>
      </c>
      <c r="X482" s="28">
        <v>13</v>
      </c>
      <c r="Y482" s="64" t="str">
        <f t="shared" si="424"/>
        <v/>
      </c>
      <c r="Z482" s="64" t="str">
        <f t="shared" si="425"/>
        <v/>
      </c>
      <c r="AA482" s="64" t="str">
        <f t="shared" si="426"/>
        <v/>
      </c>
      <c r="AB482" s="28">
        <f t="shared" si="427"/>
        <v>0</v>
      </c>
      <c r="AH482" s="246" t="str">
        <f t="shared" si="428"/>
        <v/>
      </c>
    </row>
    <row r="483" spans="1:34">
      <c r="A483" s="28" t="str">
        <f>C471&amp;"x"&amp;B483</f>
        <v>E2x10</v>
      </c>
      <c r="B483" s="47">
        <v>10</v>
      </c>
      <c r="C483" s="64" t="str">
        <f t="shared" si="411"/>
        <v/>
      </c>
      <c r="D483" s="64" t="str">
        <f t="shared" si="412"/>
        <v/>
      </c>
      <c r="E483" s="65" t="str">
        <f t="shared" si="413"/>
        <v/>
      </c>
      <c r="F483" s="65" t="str">
        <f t="shared" si="414"/>
        <v/>
      </c>
      <c r="G483" s="66" t="str">
        <f t="shared" si="415"/>
        <v/>
      </c>
      <c r="H483" s="67" t="str">
        <f t="shared" si="416"/>
        <v/>
      </c>
      <c r="I483" s="68"/>
      <c r="J483" s="64" t="str">
        <f t="shared" si="417"/>
        <v/>
      </c>
      <c r="K483" s="64" t="str">
        <f t="shared" si="418"/>
        <v/>
      </c>
      <c r="L483" s="64" t="str">
        <f t="shared" si="419"/>
        <v/>
      </c>
      <c r="M483" s="52"/>
      <c r="N483" s="52"/>
      <c r="P483" s="157"/>
      <c r="Q483" s="157"/>
      <c r="R483" s="157"/>
      <c r="S483" s="161"/>
      <c r="T483" s="202">
        <f t="shared" si="420"/>
        <v>0</v>
      </c>
      <c r="U483" s="159">
        <f t="shared" si="421"/>
        <v>0</v>
      </c>
      <c r="V483" s="162">
        <f t="shared" si="422"/>
        <v>9</v>
      </c>
      <c r="W483" s="162">
        <f t="shared" si="423"/>
        <v>10</v>
      </c>
      <c r="X483" s="28">
        <v>14</v>
      </c>
      <c r="Y483" s="64" t="str">
        <f t="shared" si="424"/>
        <v/>
      </c>
      <c r="Z483" s="64" t="str">
        <f t="shared" si="425"/>
        <v/>
      </c>
      <c r="AA483" s="64" t="str">
        <f t="shared" si="426"/>
        <v/>
      </c>
      <c r="AB483" s="28">
        <f t="shared" si="427"/>
        <v>0</v>
      </c>
      <c r="AH483" s="246" t="str">
        <f t="shared" si="428"/>
        <v/>
      </c>
    </row>
    <row r="484" spans="1:34">
      <c r="A484" s="28" t="str">
        <f>C471&amp;"x"&amp;B484</f>
        <v>E2x11</v>
      </c>
      <c r="B484" s="47">
        <v>11</v>
      </c>
      <c r="C484" s="64" t="str">
        <f t="shared" si="411"/>
        <v/>
      </c>
      <c r="D484" s="64" t="str">
        <f t="shared" si="412"/>
        <v/>
      </c>
      <c r="E484" s="65" t="str">
        <f t="shared" si="413"/>
        <v/>
      </c>
      <c r="F484" s="65" t="str">
        <f t="shared" si="414"/>
        <v/>
      </c>
      <c r="G484" s="66" t="str">
        <f t="shared" si="415"/>
        <v/>
      </c>
      <c r="H484" s="67" t="str">
        <f t="shared" si="416"/>
        <v/>
      </c>
      <c r="I484" s="68"/>
      <c r="J484" s="64" t="str">
        <f t="shared" si="417"/>
        <v/>
      </c>
      <c r="K484" s="64" t="str">
        <f t="shared" si="418"/>
        <v/>
      </c>
      <c r="L484" s="64" t="str">
        <f t="shared" si="419"/>
        <v/>
      </c>
      <c r="M484" s="52"/>
      <c r="N484" s="52"/>
      <c r="P484" s="157"/>
      <c r="Q484" s="157"/>
      <c r="R484" s="157"/>
      <c r="T484" s="202">
        <f t="shared" si="420"/>
        <v>0</v>
      </c>
      <c r="U484" s="159">
        <f t="shared" si="421"/>
        <v>0</v>
      </c>
      <c r="V484" s="162">
        <f t="shared" si="422"/>
        <v>9</v>
      </c>
      <c r="W484" s="162">
        <f t="shared" si="423"/>
        <v>10</v>
      </c>
      <c r="X484" s="28">
        <v>15</v>
      </c>
      <c r="Y484" s="64" t="str">
        <f t="shared" si="424"/>
        <v/>
      </c>
      <c r="Z484" s="64" t="str">
        <f t="shared" si="425"/>
        <v/>
      </c>
      <c r="AA484" s="64" t="str">
        <f t="shared" si="426"/>
        <v/>
      </c>
      <c r="AB484" s="28">
        <f t="shared" si="427"/>
        <v>0</v>
      </c>
      <c r="AH484" s="246" t="str">
        <f t="shared" si="428"/>
        <v/>
      </c>
    </row>
    <row r="485" spans="1:34">
      <c r="A485" s="28" t="str">
        <f>C471&amp;"x"&amp;B485</f>
        <v>E2x12</v>
      </c>
      <c r="B485" s="47">
        <v>12</v>
      </c>
      <c r="C485" s="64" t="str">
        <f t="shared" si="411"/>
        <v/>
      </c>
      <c r="D485" s="64" t="str">
        <f t="shared" si="412"/>
        <v/>
      </c>
      <c r="E485" s="65" t="str">
        <f t="shared" si="413"/>
        <v/>
      </c>
      <c r="F485" s="65" t="str">
        <f t="shared" si="414"/>
        <v/>
      </c>
      <c r="G485" s="66" t="str">
        <f t="shared" si="415"/>
        <v/>
      </c>
      <c r="H485" s="67" t="str">
        <f t="shared" si="416"/>
        <v/>
      </c>
      <c r="I485" s="68"/>
      <c r="J485" s="64" t="str">
        <f t="shared" si="417"/>
        <v/>
      </c>
      <c r="K485" s="64" t="str">
        <f t="shared" si="418"/>
        <v/>
      </c>
      <c r="L485" s="64" t="str">
        <f t="shared" si="419"/>
        <v/>
      </c>
      <c r="M485" s="52"/>
      <c r="N485" s="52"/>
      <c r="P485" s="157"/>
      <c r="Q485" s="157"/>
      <c r="R485" s="157"/>
      <c r="T485" s="202">
        <f t="shared" si="420"/>
        <v>0</v>
      </c>
      <c r="U485" s="159">
        <f t="shared" si="421"/>
        <v>0</v>
      </c>
      <c r="V485" s="162">
        <f t="shared" si="422"/>
        <v>9</v>
      </c>
      <c r="W485" s="162">
        <f t="shared" si="423"/>
        <v>10</v>
      </c>
      <c r="X485" s="28">
        <v>16</v>
      </c>
      <c r="Y485" s="64" t="str">
        <f t="shared" si="424"/>
        <v/>
      </c>
      <c r="Z485" s="64" t="str">
        <f t="shared" si="425"/>
        <v/>
      </c>
      <c r="AA485" s="64" t="str">
        <f t="shared" si="426"/>
        <v/>
      </c>
      <c r="AB485" s="28">
        <f t="shared" si="427"/>
        <v>0</v>
      </c>
      <c r="AH485" s="246" t="str">
        <f t="shared" si="428"/>
        <v/>
      </c>
    </row>
    <row r="486" spans="1:34">
      <c r="A486" s="28" t="str">
        <f>C471&amp;"x"&amp;B486</f>
        <v>E2x13</v>
      </c>
      <c r="B486" s="47">
        <v>13</v>
      </c>
      <c r="C486" s="64" t="str">
        <f t="shared" si="411"/>
        <v/>
      </c>
      <c r="D486" s="64" t="str">
        <f t="shared" si="412"/>
        <v/>
      </c>
      <c r="E486" s="65" t="str">
        <f t="shared" si="413"/>
        <v/>
      </c>
      <c r="F486" s="65" t="str">
        <f t="shared" si="414"/>
        <v/>
      </c>
      <c r="G486" s="66" t="str">
        <f t="shared" si="415"/>
        <v/>
      </c>
      <c r="H486" s="67" t="str">
        <f t="shared" si="416"/>
        <v/>
      </c>
      <c r="I486" s="68"/>
      <c r="J486" s="64" t="str">
        <f t="shared" si="417"/>
        <v/>
      </c>
      <c r="K486" s="64" t="str">
        <f t="shared" si="418"/>
        <v/>
      </c>
      <c r="L486" s="64" t="str">
        <f t="shared" si="419"/>
        <v/>
      </c>
      <c r="M486" s="52"/>
      <c r="N486" s="52"/>
      <c r="P486" s="157"/>
      <c r="Q486" s="157"/>
      <c r="R486" s="157"/>
      <c r="T486" s="202">
        <f t="shared" si="420"/>
        <v>0</v>
      </c>
      <c r="U486" s="159">
        <f t="shared" si="421"/>
        <v>0</v>
      </c>
      <c r="V486" s="162">
        <f t="shared" si="422"/>
        <v>9</v>
      </c>
      <c r="W486" s="162">
        <f t="shared" si="423"/>
        <v>10</v>
      </c>
      <c r="X486" s="28">
        <v>17</v>
      </c>
      <c r="Y486" s="64" t="str">
        <f t="shared" si="424"/>
        <v/>
      </c>
      <c r="Z486" s="64" t="str">
        <f t="shared" si="425"/>
        <v/>
      </c>
      <c r="AA486" s="64" t="str">
        <f t="shared" si="426"/>
        <v/>
      </c>
      <c r="AB486" s="28">
        <f t="shared" si="427"/>
        <v>0</v>
      </c>
      <c r="AH486" s="246" t="str">
        <f t="shared" si="428"/>
        <v/>
      </c>
    </row>
    <row r="487" spans="1:34">
      <c r="A487" s="28" t="str">
        <f>C471&amp;"x"&amp;B487</f>
        <v>E2x14</v>
      </c>
      <c r="B487" s="47">
        <v>14</v>
      </c>
      <c r="C487" s="64" t="str">
        <f t="shared" si="411"/>
        <v/>
      </c>
      <c r="D487" s="64" t="str">
        <f t="shared" si="412"/>
        <v/>
      </c>
      <c r="E487" s="65" t="str">
        <f t="shared" si="413"/>
        <v/>
      </c>
      <c r="F487" s="65" t="str">
        <f t="shared" si="414"/>
        <v/>
      </c>
      <c r="G487" s="66" t="str">
        <f t="shared" si="415"/>
        <v/>
      </c>
      <c r="H487" s="67" t="str">
        <f t="shared" si="416"/>
        <v/>
      </c>
      <c r="I487" s="68"/>
      <c r="J487" s="64" t="str">
        <f t="shared" si="417"/>
        <v/>
      </c>
      <c r="K487" s="64" t="str">
        <f t="shared" si="418"/>
        <v/>
      </c>
      <c r="L487" s="64" t="str">
        <f t="shared" si="419"/>
        <v/>
      </c>
      <c r="M487" s="52"/>
      <c r="N487" s="52"/>
      <c r="P487" s="157"/>
      <c r="Q487" s="157"/>
      <c r="R487" s="157"/>
      <c r="T487" s="202">
        <f t="shared" si="420"/>
        <v>0</v>
      </c>
      <c r="U487" s="159">
        <f t="shared" si="421"/>
        <v>0</v>
      </c>
      <c r="V487" s="162">
        <f t="shared" si="422"/>
        <v>9</v>
      </c>
      <c r="W487" s="162">
        <f t="shared" si="423"/>
        <v>10</v>
      </c>
      <c r="X487" s="28">
        <v>18</v>
      </c>
      <c r="Y487" s="64" t="str">
        <f t="shared" si="424"/>
        <v/>
      </c>
      <c r="Z487" s="64" t="str">
        <f t="shared" si="425"/>
        <v/>
      </c>
      <c r="AA487" s="64" t="str">
        <f t="shared" si="426"/>
        <v/>
      </c>
      <c r="AB487" s="28">
        <f t="shared" si="427"/>
        <v>0</v>
      </c>
      <c r="AH487" s="246" t="str">
        <f t="shared" si="428"/>
        <v/>
      </c>
    </row>
    <row r="488" spans="1:34">
      <c r="A488" s="28" t="str">
        <f>C471&amp;"x"&amp;B488</f>
        <v>E2x15</v>
      </c>
      <c r="B488" s="47">
        <v>15</v>
      </c>
      <c r="C488" s="64" t="str">
        <f t="shared" si="411"/>
        <v/>
      </c>
      <c r="D488" s="64" t="str">
        <f t="shared" si="412"/>
        <v/>
      </c>
      <c r="E488" s="65" t="str">
        <f t="shared" si="413"/>
        <v/>
      </c>
      <c r="F488" s="65" t="str">
        <f t="shared" si="414"/>
        <v/>
      </c>
      <c r="G488" s="66" t="str">
        <f t="shared" si="415"/>
        <v/>
      </c>
      <c r="H488" s="67" t="str">
        <f t="shared" si="416"/>
        <v/>
      </c>
      <c r="I488" s="68"/>
      <c r="J488" s="64" t="str">
        <f t="shared" si="417"/>
        <v/>
      </c>
      <c r="K488" s="64" t="str">
        <f t="shared" si="418"/>
        <v/>
      </c>
      <c r="L488" s="64" t="str">
        <f t="shared" si="419"/>
        <v/>
      </c>
      <c r="M488" s="52"/>
      <c r="N488" s="52"/>
      <c r="P488" s="157"/>
      <c r="Q488" s="157"/>
      <c r="R488" s="157"/>
      <c r="T488" s="202">
        <f t="shared" si="420"/>
        <v>0</v>
      </c>
      <c r="U488" s="159">
        <f t="shared" si="421"/>
        <v>0</v>
      </c>
      <c r="V488" s="162">
        <f t="shared" si="422"/>
        <v>9</v>
      </c>
      <c r="W488" s="162">
        <f t="shared" si="423"/>
        <v>10</v>
      </c>
      <c r="X488" s="28">
        <v>19</v>
      </c>
      <c r="Y488" s="64" t="str">
        <f t="shared" si="424"/>
        <v/>
      </c>
      <c r="Z488" s="64" t="str">
        <f t="shared" si="425"/>
        <v/>
      </c>
      <c r="AA488" s="64" t="str">
        <f t="shared" si="426"/>
        <v/>
      </c>
      <c r="AB488" s="28">
        <f t="shared" si="427"/>
        <v>0</v>
      </c>
      <c r="AH488" s="246" t="str">
        <f t="shared" si="428"/>
        <v/>
      </c>
    </row>
    <row r="489" spans="1:34" ht="12.95" thickBot="1">
      <c r="B489" s="69"/>
      <c r="C489" s="70"/>
      <c r="D489" s="69"/>
      <c r="E489" s="69"/>
      <c r="F489" s="69"/>
      <c r="G489" s="71"/>
      <c r="H489" s="71"/>
      <c r="I489" s="71"/>
      <c r="J489" s="70"/>
      <c r="K489" s="70"/>
      <c r="L489" s="70"/>
      <c r="M489" s="52"/>
      <c r="N489" s="52"/>
      <c r="X489" s="28">
        <v>20</v>
      </c>
    </row>
    <row r="490" spans="1:34" ht="12.95" thickTop="1">
      <c r="B490" s="47"/>
      <c r="C490" s="323" t="s">
        <v>1140</v>
      </c>
      <c r="D490" s="323"/>
      <c r="E490" s="76" t="s">
        <v>1141</v>
      </c>
      <c r="F490" s="76" t="s">
        <v>1142</v>
      </c>
      <c r="G490" s="48" t="s">
        <v>1143</v>
      </c>
      <c r="H490" s="49"/>
      <c r="I490" s="50"/>
      <c r="J490" s="51" t="s">
        <v>1144</v>
      </c>
      <c r="K490" s="51" t="s">
        <v>1145</v>
      </c>
      <c r="L490" s="51" t="s">
        <v>1146</v>
      </c>
      <c r="M490" s="52"/>
      <c r="N490" s="52"/>
      <c r="P490" s="53">
        <f>COUNT(P494:P508)</f>
        <v>0</v>
      </c>
      <c r="Q490" s="53">
        <f>COUNT(Q494:Q508)</f>
        <v>0</v>
      </c>
      <c r="R490" s="53">
        <f>COUNT(R494:R508)</f>
        <v>0</v>
      </c>
      <c r="T490" s="124">
        <f>T491-SUM(U494:U508)</f>
        <v>0</v>
      </c>
      <c r="X490" s="28">
        <v>1</v>
      </c>
    </row>
    <row r="491" spans="1:34" ht="12.95">
      <c r="A491" s="33">
        <v>28</v>
      </c>
      <c r="B491" s="54"/>
      <c r="C491" s="322" t="str">
        <f>Leden!AQ30</f>
        <v>E3</v>
      </c>
      <c r="D491" s="322"/>
      <c r="E491" s="286" t="str">
        <f>IF($C491="","",LEFT(IFERROR(VLOOKUP($C491,TeamsV,2,0),"")&amp;"??",2))</f>
        <v>BK</v>
      </c>
      <c r="F491" s="286" t="str">
        <f>IF($C491="","",IFERROR(VLOOKUP($C491,TeamsV,3,0),"??"))</f>
        <v>Za</v>
      </c>
      <c r="G491" s="286" t="str">
        <f>IF($C491="","",LEFT(IFERROR(VLOOKUP($C491,TeamsV,4,0),"")&amp;"?",1))</f>
        <v>4</v>
      </c>
      <c r="H491" s="55"/>
      <c r="I491" s="56"/>
      <c r="J491" s="286">
        <f>COUNTIF(C494:C508,"V")</f>
        <v>3</v>
      </c>
      <c r="K491" s="286">
        <f>COUNTIF(C494:C508,"M")</f>
        <v>3</v>
      </c>
      <c r="L491" s="57">
        <f>IFERROR(AVERAGE(H494:H508),"")</f>
        <v>8.1666666666666661</v>
      </c>
      <c r="M491" s="58"/>
      <c r="N491" s="58"/>
      <c r="O491" s="33" t="s">
        <v>2</v>
      </c>
      <c r="P491" s="253"/>
      <c r="Q491" s="253"/>
      <c r="R491" s="253"/>
      <c r="S491" s="254"/>
      <c r="T491" s="124">
        <f>SUM(T494:T508)</f>
        <v>6</v>
      </c>
      <c r="U491" s="158" t="str">
        <f>MID($C491,1,1)</f>
        <v>E</v>
      </c>
      <c r="V491" s="158" t="str">
        <f>MID($C491,1,1)</f>
        <v>E</v>
      </c>
      <c r="W491" s="158" t="str">
        <f>MID($C491,1,1)</f>
        <v>E</v>
      </c>
      <c r="X491" s="28">
        <v>2</v>
      </c>
      <c r="Y491" s="33"/>
      <c r="Z491" s="33"/>
      <c r="AA491" s="33"/>
      <c r="AB491" s="33"/>
      <c r="AD491" s="19" t="str">
        <f>IF($C491="","",IFERROR(VLOOKUP($C491,TeamsV,6,0),""))</f>
        <v>A</v>
      </c>
      <c r="AE491" s="19" t="str">
        <f>TRIM(IF($AD491="","",IFERROR(VLOOKUP($AD491,Teams!$B$4:$G$8,2,0),"")))</f>
        <v>3312 AD</v>
      </c>
      <c r="AF491" s="19" t="str">
        <f>TRIM(IF($AD491="","",IFERROR(VLOOKUP($AD491,Teams!$B$4:$G$8,4,0),"")))</f>
        <v>Dordrecht</v>
      </c>
      <c r="AH491" s="247">
        <f>IFERROR(AVERAGE(AH494:AH508),"")</f>
        <v>8.8616666666666664</v>
      </c>
    </row>
    <row r="492" spans="1:34">
      <c r="B492" s="47"/>
      <c r="C492" s="76"/>
      <c r="D492" s="47"/>
      <c r="E492" s="47"/>
      <c r="F492" s="47"/>
      <c r="G492" s="50"/>
      <c r="H492" s="50"/>
      <c r="I492" s="50"/>
      <c r="J492" s="76"/>
      <c r="K492" s="76"/>
      <c r="L492" s="76"/>
      <c r="M492" s="52"/>
      <c r="N492" s="52"/>
      <c r="U492" s="159"/>
      <c r="V492" s="159"/>
      <c r="W492" s="159"/>
      <c r="X492" s="28">
        <v>3</v>
      </c>
    </row>
    <row r="493" spans="1:34">
      <c r="A493" s="59"/>
      <c r="B493" s="60"/>
      <c r="C493" s="61" t="s">
        <v>1147</v>
      </c>
      <c r="D493" s="61" t="s">
        <v>1148</v>
      </c>
      <c r="E493" s="62" t="s">
        <v>1149</v>
      </c>
      <c r="F493" s="62" t="s">
        <v>1150</v>
      </c>
      <c r="G493" s="61" t="s">
        <v>1151</v>
      </c>
      <c r="H493" s="61" t="s">
        <v>1152</v>
      </c>
      <c r="I493" s="61" t="s">
        <v>54</v>
      </c>
      <c r="J493" s="61" t="s">
        <v>1153</v>
      </c>
      <c r="K493" s="61" t="s">
        <v>1154</v>
      </c>
      <c r="L493" s="61" t="s">
        <v>1155</v>
      </c>
      <c r="M493" s="63"/>
      <c r="N493" s="63"/>
      <c r="O493" s="59"/>
      <c r="P493" s="160" t="s">
        <v>76</v>
      </c>
      <c r="Q493" s="160" t="s">
        <v>77</v>
      </c>
      <c r="R493" s="160" t="s">
        <v>78</v>
      </c>
      <c r="U493" s="158">
        <f>IF(W491="","",VLOOKUP(W491,Leeftijdscat,2,FALSE))</f>
        <v>7</v>
      </c>
      <c r="V493" s="158">
        <f>IF(W491="","",VLOOKUP(W491,Leeftijdscat,3,FALSE))</f>
        <v>9</v>
      </c>
      <c r="W493" s="158">
        <f>IF(W491="","",VLOOKUP(W491,Leeftijdscat,4,FALSE))</f>
        <v>10</v>
      </c>
      <c r="X493" s="28">
        <v>4</v>
      </c>
      <c r="Y493" s="59">
        <f>LEN(Y494&amp;Y495&amp;Y496&amp;Y497&amp;Y498&amp;Y499&amp;Y500&amp;Y501&amp;Y502&amp;Y503&amp;Y504&amp;Y505&amp;Y506&amp;Y507&amp;Y508)</f>
        <v>12</v>
      </c>
      <c r="Z493" s="59">
        <f>LEN(Z494&amp;Z495&amp;Z496&amp;Z497&amp;Z498&amp;Z499&amp;Z500&amp;Z501&amp;Z502&amp;Z503&amp;Z504&amp;Z505&amp;Z506&amp;Z507&amp;Z508)</f>
        <v>12</v>
      </c>
      <c r="AA493" s="59">
        <f>LEN(AA494&amp;AA495&amp;AA496&amp;AA497&amp;AA498&amp;AA499&amp;AA500&amp;AA501&amp;AA502&amp;AA503&amp;AA504&amp;AA505&amp;AA506&amp;AA507&amp;AA508)</f>
        <v>0</v>
      </c>
      <c r="AB493" s="59">
        <f>SUM(Y493:AA493)</f>
        <v>24</v>
      </c>
    </row>
    <row r="494" spans="1:34">
      <c r="A494" s="28" t="str">
        <f>C491&amp;"x"&amp;B494</f>
        <v>E3x1</v>
      </c>
      <c r="B494" s="47">
        <v>1</v>
      </c>
      <c r="C494" s="64" t="str">
        <f t="shared" ref="C494:C508" si="429">IF(LEFT($A494,1)="x","",IFERROR(VLOOKUP($A494,LedenV,6,0),""))</f>
        <v>V</v>
      </c>
      <c r="D494" s="64" t="str">
        <f t="shared" ref="D494:D508" si="430">IF(LEFT($A494,1)="x","",IFERROR(VLOOKUP($A494,LedenV,7,0),""))</f>
        <v>NLZ65N9</v>
      </c>
      <c r="E494" s="65" t="str">
        <f t="shared" ref="E494:E508" si="431">IF(LEFT($A494,1)="x","",IFERROR(VLOOKUP($A494,LedenV,8,0),""))</f>
        <v>Tijssen, N.</v>
      </c>
      <c r="F494" s="65" t="str">
        <f t="shared" ref="F494:F508" si="432">IF(LEFT($A494,1)="x","",IFERROR(VLOOKUP($A494,LedenV,9,0),""))</f>
        <v>Naomi</v>
      </c>
      <c r="G494" s="66">
        <f t="shared" ref="G494:G508" si="433">IF(LEFT($A494,1)="x","",IFERROR(VLOOKUP($A494,LedenV,10,0),""))</f>
        <v>40660</v>
      </c>
      <c r="H494" s="67">
        <f t="shared" ref="H494:H508" si="434">IF(AND(ISNUMBER(G494),G494&lt;&gt;0),DATEDIF(G494,Peildatum,"Y"),"")</f>
        <v>9</v>
      </c>
      <c r="I494" s="68"/>
      <c r="J494" s="64" t="str">
        <f t="shared" ref="J494:J508" si="435">IF(LEFT($A494,1)="x","",IFERROR(VLOOKUP($A494,LedenV,16,0),""))</f>
        <v>E7</v>
      </c>
      <c r="K494" s="64" t="str">
        <f t="shared" ref="K494:K508" si="436">IF(LEFT($A494,1)="x","",IFERROR(VLOOKUP($A494,LedenV,17,0),""))</f>
        <v>E7</v>
      </c>
      <c r="L494" s="64">
        <f t="shared" ref="L494:L508" si="437">IF(LEFT($A494,1)="x","",IFERROR(VLOOKUP($A494,LedenV,18,0),""))</f>
        <v>0</v>
      </c>
      <c r="M494" s="52"/>
      <c r="N494" s="52"/>
      <c r="P494" s="157"/>
      <c r="Q494" s="157"/>
      <c r="R494" s="157"/>
      <c r="S494" s="161"/>
      <c r="T494" s="202">
        <f t="shared" ref="T494:T508" si="438">IF(LEN(C494&amp;D494&amp;E494&amp;F494)&gt;0,1,0)</f>
        <v>1</v>
      </c>
      <c r="U494" s="159">
        <f t="shared" ref="U494:U508" si="439">MIN(LEN(Y494&amp;Z494&amp;AA494),1)</f>
        <v>1</v>
      </c>
      <c r="V494" s="162">
        <f t="shared" ref="V494:V508" si="440">V493</f>
        <v>9</v>
      </c>
      <c r="W494" s="162">
        <f t="shared" ref="W494:W508" si="441">W493</f>
        <v>10</v>
      </c>
      <c r="X494" s="28">
        <v>5</v>
      </c>
      <c r="Y494" s="64" t="str">
        <f t="shared" ref="Y494:Y508" si="442">IF(LEFT($A494,1)="x","",IFERROR(VLOOKUP($A494,LedenV,34,0),""))</f>
        <v>E7</v>
      </c>
      <c r="Z494" s="64" t="str">
        <f t="shared" ref="Z494:Z508" si="443">IF(LEFT($A494,1)="x","",IFERROR(VLOOKUP($A494,LedenV,35,0),""))</f>
        <v>E7</v>
      </c>
      <c r="AA494" s="64" t="str">
        <f t="shared" ref="AA494:AA508" si="444">IF(LEFT($A494,1)="x","",IFERROR(VLOOKUP($A494,LedenV,36,0),""))</f>
        <v/>
      </c>
      <c r="AB494" s="28">
        <f t="shared" ref="AB494:AB508" si="445">LEN(Y494&amp;Z494&amp;AA494)</f>
        <v>4</v>
      </c>
      <c r="AH494" s="246">
        <f t="shared" ref="AH494:AH508" si="446">lft(G494,Peildatum)</f>
        <v>9.68</v>
      </c>
    </row>
    <row r="495" spans="1:34">
      <c r="A495" s="28" t="str">
        <f>C491&amp;"x"&amp;B495</f>
        <v>E3x2</v>
      </c>
      <c r="B495" s="47">
        <v>2</v>
      </c>
      <c r="C495" s="64" t="str">
        <f t="shared" si="429"/>
        <v>V</v>
      </c>
      <c r="D495" s="64" t="str">
        <f t="shared" si="430"/>
        <v>NMF09H6</v>
      </c>
      <c r="E495" s="65" t="str">
        <f t="shared" si="431"/>
        <v>Veld, in 't R.</v>
      </c>
      <c r="F495" s="65" t="str">
        <f t="shared" si="432"/>
        <v>Roos</v>
      </c>
      <c r="G495" s="66">
        <f t="shared" si="433"/>
        <v>40995</v>
      </c>
      <c r="H495" s="67">
        <f t="shared" si="434"/>
        <v>8</v>
      </c>
      <c r="I495" s="68"/>
      <c r="J495" s="64" t="str">
        <f t="shared" si="435"/>
        <v>F1</v>
      </c>
      <c r="K495" s="64" t="str">
        <f t="shared" si="436"/>
        <v>F1</v>
      </c>
      <c r="L495" s="64">
        <f t="shared" si="437"/>
        <v>0</v>
      </c>
      <c r="M495" s="52"/>
      <c r="N495" s="52"/>
      <c r="P495" s="157"/>
      <c r="Q495" s="157"/>
      <c r="R495" s="157"/>
      <c r="S495" s="161"/>
      <c r="T495" s="202">
        <f t="shared" si="438"/>
        <v>1</v>
      </c>
      <c r="U495" s="159">
        <f t="shared" si="439"/>
        <v>1</v>
      </c>
      <c r="V495" s="162">
        <f t="shared" si="440"/>
        <v>9</v>
      </c>
      <c r="W495" s="162">
        <f t="shared" si="441"/>
        <v>10</v>
      </c>
      <c r="X495" s="28">
        <v>6</v>
      </c>
      <c r="Y495" s="64" t="str">
        <f t="shared" si="442"/>
        <v>F1</v>
      </c>
      <c r="Z495" s="64" t="str">
        <f t="shared" si="443"/>
        <v>F1</v>
      </c>
      <c r="AA495" s="64" t="str">
        <f t="shared" si="444"/>
        <v/>
      </c>
      <c r="AB495" s="28">
        <f t="shared" si="445"/>
        <v>4</v>
      </c>
      <c r="AH495" s="246">
        <f t="shared" si="446"/>
        <v>8.76</v>
      </c>
    </row>
    <row r="496" spans="1:34">
      <c r="A496" s="28" t="str">
        <f>C491&amp;"x"&amp;B496</f>
        <v>E3x3</v>
      </c>
      <c r="B496" s="47">
        <v>3</v>
      </c>
      <c r="C496" s="64" t="str">
        <f t="shared" si="429"/>
        <v>V</v>
      </c>
      <c r="D496" s="64" t="str">
        <f t="shared" si="430"/>
        <v>NMD22V1</v>
      </c>
      <c r="E496" s="65" t="str">
        <f t="shared" si="431"/>
        <v>Bezemer, E.R.</v>
      </c>
      <c r="F496" s="65" t="str">
        <f t="shared" si="432"/>
        <v>Eva</v>
      </c>
      <c r="G496" s="66">
        <f t="shared" si="433"/>
        <v>41014</v>
      </c>
      <c r="H496" s="67">
        <f t="shared" si="434"/>
        <v>8</v>
      </c>
      <c r="I496" s="68"/>
      <c r="J496" s="64" t="str">
        <f t="shared" si="435"/>
        <v>F1</v>
      </c>
      <c r="K496" s="64" t="str">
        <f t="shared" si="436"/>
        <v>F1</v>
      </c>
      <c r="L496" s="64">
        <f t="shared" si="437"/>
        <v>0</v>
      </c>
      <c r="M496" s="52"/>
      <c r="N496" s="52"/>
      <c r="P496" s="157"/>
      <c r="Q496" s="157"/>
      <c r="R496" s="157"/>
      <c r="S496" s="161"/>
      <c r="T496" s="202">
        <f t="shared" si="438"/>
        <v>1</v>
      </c>
      <c r="U496" s="159">
        <f t="shared" si="439"/>
        <v>1</v>
      </c>
      <c r="V496" s="162">
        <f t="shared" si="440"/>
        <v>9</v>
      </c>
      <c r="W496" s="162">
        <f t="shared" si="441"/>
        <v>10</v>
      </c>
      <c r="X496" s="28">
        <v>7</v>
      </c>
      <c r="Y496" s="64" t="str">
        <f t="shared" si="442"/>
        <v>F1</v>
      </c>
      <c r="Z496" s="64" t="str">
        <f t="shared" si="443"/>
        <v>F1</v>
      </c>
      <c r="AA496" s="64" t="str">
        <f t="shared" si="444"/>
        <v/>
      </c>
      <c r="AB496" s="28">
        <f t="shared" si="445"/>
        <v>4</v>
      </c>
      <c r="AH496" s="246">
        <f t="shared" si="446"/>
        <v>8.7100000000000009</v>
      </c>
    </row>
    <row r="497" spans="1:34">
      <c r="A497" s="28" t="str">
        <f>C491&amp;"x"&amp;B497</f>
        <v>E3x4</v>
      </c>
      <c r="B497" s="47">
        <v>4</v>
      </c>
      <c r="C497" s="64" t="str">
        <f t="shared" si="429"/>
        <v>M</v>
      </c>
      <c r="D497" s="64" t="str">
        <f t="shared" si="430"/>
        <v>NMC41W4</v>
      </c>
      <c r="E497" s="65" t="str">
        <f t="shared" si="431"/>
        <v>Ameijden, van J.</v>
      </c>
      <c r="F497" s="65" t="str">
        <f t="shared" si="432"/>
        <v>Joep</v>
      </c>
      <c r="G497" s="66">
        <f t="shared" si="433"/>
        <v>40929</v>
      </c>
      <c r="H497" s="67">
        <f t="shared" si="434"/>
        <v>8</v>
      </c>
      <c r="I497" s="68"/>
      <c r="J497" s="64" t="str">
        <f t="shared" si="435"/>
        <v>F1</v>
      </c>
      <c r="K497" s="64" t="str">
        <f t="shared" si="436"/>
        <v>F1</v>
      </c>
      <c r="L497" s="64">
        <f t="shared" si="437"/>
        <v>0</v>
      </c>
      <c r="M497" s="52"/>
      <c r="N497" s="52"/>
      <c r="P497" s="157"/>
      <c r="Q497" s="157"/>
      <c r="R497" s="157"/>
      <c r="S497" s="161"/>
      <c r="T497" s="202">
        <f t="shared" si="438"/>
        <v>1</v>
      </c>
      <c r="U497" s="159">
        <f t="shared" si="439"/>
        <v>1</v>
      </c>
      <c r="V497" s="162">
        <f t="shared" si="440"/>
        <v>9</v>
      </c>
      <c r="W497" s="162">
        <f t="shared" si="441"/>
        <v>10</v>
      </c>
      <c r="X497" s="28">
        <v>8</v>
      </c>
      <c r="Y497" s="64" t="str">
        <f t="shared" si="442"/>
        <v>F1</v>
      </c>
      <c r="Z497" s="64" t="str">
        <f t="shared" si="443"/>
        <v>F1</v>
      </c>
      <c r="AA497" s="64" t="str">
        <f t="shared" si="444"/>
        <v/>
      </c>
      <c r="AB497" s="28">
        <f t="shared" si="445"/>
        <v>4</v>
      </c>
      <c r="AH497" s="246">
        <f t="shared" si="446"/>
        <v>8.94</v>
      </c>
    </row>
    <row r="498" spans="1:34">
      <c r="A498" s="28" t="str">
        <f>C491&amp;"x"&amp;B498</f>
        <v>E3x5</v>
      </c>
      <c r="B498" s="47">
        <v>5</v>
      </c>
      <c r="C498" s="64" t="str">
        <f t="shared" si="429"/>
        <v>M</v>
      </c>
      <c r="D498" s="64" t="str">
        <f t="shared" si="430"/>
        <v>NMG03C4</v>
      </c>
      <c r="E498" s="65" t="str">
        <f t="shared" si="431"/>
        <v>Verboom, F.</v>
      </c>
      <c r="F498" s="65" t="str">
        <f t="shared" si="432"/>
        <v>Finn</v>
      </c>
      <c r="G498" s="66">
        <f t="shared" si="433"/>
        <v>40974</v>
      </c>
      <c r="H498" s="67">
        <f t="shared" si="434"/>
        <v>8</v>
      </c>
      <c r="I498" s="68"/>
      <c r="J498" s="64" t="str">
        <f t="shared" si="435"/>
        <v>F1</v>
      </c>
      <c r="K498" s="64" t="str">
        <f t="shared" si="436"/>
        <v>F1</v>
      </c>
      <c r="L498" s="64">
        <f t="shared" si="437"/>
        <v>0</v>
      </c>
      <c r="M498" s="52"/>
      <c r="N498" s="52"/>
      <c r="P498" s="157"/>
      <c r="Q498" s="157"/>
      <c r="R498" s="157"/>
      <c r="S498" s="161"/>
      <c r="T498" s="202">
        <f t="shared" si="438"/>
        <v>1</v>
      </c>
      <c r="U498" s="159">
        <f t="shared" si="439"/>
        <v>1</v>
      </c>
      <c r="V498" s="162">
        <f t="shared" si="440"/>
        <v>9</v>
      </c>
      <c r="W498" s="162">
        <f t="shared" si="441"/>
        <v>10</v>
      </c>
      <c r="X498" s="28">
        <v>9</v>
      </c>
      <c r="Y498" s="64" t="str">
        <f t="shared" si="442"/>
        <v>F1</v>
      </c>
      <c r="Z498" s="64" t="str">
        <f t="shared" si="443"/>
        <v>F1</v>
      </c>
      <c r="AA498" s="64" t="str">
        <f t="shared" si="444"/>
        <v/>
      </c>
      <c r="AB498" s="28">
        <f t="shared" si="445"/>
        <v>4</v>
      </c>
      <c r="AH498" s="246">
        <f t="shared" si="446"/>
        <v>8.82</v>
      </c>
    </row>
    <row r="499" spans="1:34">
      <c r="A499" s="28" t="str">
        <f>C491&amp;"x"&amp;B499</f>
        <v>E3x6</v>
      </c>
      <c r="B499" s="47">
        <v>6</v>
      </c>
      <c r="C499" s="64" t="str">
        <f t="shared" si="429"/>
        <v>M</v>
      </c>
      <c r="D499" s="64" t="str">
        <f t="shared" si="430"/>
        <v>NMD90G5</v>
      </c>
      <c r="E499" s="65" t="str">
        <f t="shared" si="431"/>
        <v>Hemert, van S.</v>
      </c>
      <c r="F499" s="65" t="str">
        <f t="shared" si="432"/>
        <v>Stijn</v>
      </c>
      <c r="G499" s="66">
        <f t="shared" si="433"/>
        <v>41179</v>
      </c>
      <c r="H499" s="67">
        <f t="shared" si="434"/>
        <v>8</v>
      </c>
      <c r="I499" s="68"/>
      <c r="J499" s="64" t="str">
        <f t="shared" si="435"/>
        <v>F1</v>
      </c>
      <c r="K499" s="64" t="str">
        <f t="shared" si="436"/>
        <v>F1</v>
      </c>
      <c r="L499" s="64">
        <f t="shared" si="437"/>
        <v>0</v>
      </c>
      <c r="M499" s="52"/>
      <c r="N499" s="52"/>
      <c r="P499" s="157"/>
      <c r="Q499" s="157"/>
      <c r="R499" s="157"/>
      <c r="S499" s="161"/>
      <c r="T499" s="202">
        <f t="shared" si="438"/>
        <v>1</v>
      </c>
      <c r="U499" s="159">
        <f t="shared" si="439"/>
        <v>1</v>
      </c>
      <c r="V499" s="162">
        <f t="shared" si="440"/>
        <v>9</v>
      </c>
      <c r="W499" s="162">
        <f t="shared" si="441"/>
        <v>10</v>
      </c>
      <c r="X499" s="28">
        <v>10</v>
      </c>
      <c r="Y499" s="64" t="str">
        <f t="shared" si="442"/>
        <v>F1</v>
      </c>
      <c r="Z499" s="64" t="str">
        <f t="shared" si="443"/>
        <v>F1</v>
      </c>
      <c r="AA499" s="64" t="str">
        <f t="shared" si="444"/>
        <v/>
      </c>
      <c r="AB499" s="28">
        <f t="shared" si="445"/>
        <v>4</v>
      </c>
      <c r="AH499" s="246">
        <f t="shared" si="446"/>
        <v>8.26</v>
      </c>
    </row>
    <row r="500" spans="1:34">
      <c r="A500" s="28" t="str">
        <f>C491&amp;"x"&amp;B500</f>
        <v>E3x7</v>
      </c>
      <c r="B500" s="47">
        <v>7</v>
      </c>
      <c r="C500" s="64" t="str">
        <f t="shared" si="429"/>
        <v/>
      </c>
      <c r="D500" s="64" t="str">
        <f t="shared" si="430"/>
        <v/>
      </c>
      <c r="E500" s="65" t="str">
        <f t="shared" si="431"/>
        <v/>
      </c>
      <c r="F500" s="65" t="str">
        <f t="shared" si="432"/>
        <v/>
      </c>
      <c r="G500" s="66" t="str">
        <f t="shared" si="433"/>
        <v/>
      </c>
      <c r="H500" s="67" t="str">
        <f t="shared" si="434"/>
        <v/>
      </c>
      <c r="I500" s="68"/>
      <c r="J500" s="64" t="str">
        <f t="shared" si="435"/>
        <v/>
      </c>
      <c r="K500" s="64" t="str">
        <f t="shared" si="436"/>
        <v/>
      </c>
      <c r="L500" s="64" t="str">
        <f t="shared" si="437"/>
        <v/>
      </c>
      <c r="M500" s="52"/>
      <c r="N500" s="52"/>
      <c r="P500" s="157"/>
      <c r="Q500" s="157"/>
      <c r="R500" s="157"/>
      <c r="S500" s="161"/>
      <c r="T500" s="202">
        <f t="shared" si="438"/>
        <v>0</v>
      </c>
      <c r="U500" s="159">
        <f t="shared" si="439"/>
        <v>0</v>
      </c>
      <c r="V500" s="162">
        <f t="shared" si="440"/>
        <v>9</v>
      </c>
      <c r="W500" s="162">
        <f t="shared" si="441"/>
        <v>10</v>
      </c>
      <c r="X500" s="28">
        <v>11</v>
      </c>
      <c r="Y500" s="64" t="str">
        <f t="shared" si="442"/>
        <v/>
      </c>
      <c r="Z500" s="64" t="str">
        <f t="shared" si="443"/>
        <v/>
      </c>
      <c r="AA500" s="64" t="str">
        <f t="shared" si="444"/>
        <v/>
      </c>
      <c r="AB500" s="28">
        <f t="shared" si="445"/>
        <v>0</v>
      </c>
      <c r="AH500" s="246" t="str">
        <f t="shared" si="446"/>
        <v/>
      </c>
    </row>
    <row r="501" spans="1:34">
      <c r="A501" s="28" t="str">
        <f>C491&amp;"x"&amp;B501</f>
        <v>E3x8</v>
      </c>
      <c r="B501" s="47">
        <v>8</v>
      </c>
      <c r="C501" s="64" t="str">
        <f t="shared" si="429"/>
        <v/>
      </c>
      <c r="D501" s="64" t="str">
        <f t="shared" si="430"/>
        <v/>
      </c>
      <c r="E501" s="65" t="str">
        <f t="shared" si="431"/>
        <v/>
      </c>
      <c r="F501" s="65" t="str">
        <f t="shared" si="432"/>
        <v/>
      </c>
      <c r="G501" s="66" t="str">
        <f t="shared" si="433"/>
        <v/>
      </c>
      <c r="H501" s="67" t="str">
        <f t="shared" si="434"/>
        <v/>
      </c>
      <c r="I501" s="68"/>
      <c r="J501" s="64" t="str">
        <f t="shared" si="435"/>
        <v/>
      </c>
      <c r="K501" s="64" t="str">
        <f t="shared" si="436"/>
        <v/>
      </c>
      <c r="L501" s="64" t="str">
        <f t="shared" si="437"/>
        <v/>
      </c>
      <c r="M501" s="52"/>
      <c r="N501" s="52"/>
      <c r="P501" s="157"/>
      <c r="Q501" s="157"/>
      <c r="R501" s="157"/>
      <c r="S501" s="161"/>
      <c r="T501" s="202">
        <f t="shared" si="438"/>
        <v>0</v>
      </c>
      <c r="U501" s="159">
        <f t="shared" si="439"/>
        <v>0</v>
      </c>
      <c r="V501" s="162">
        <f t="shared" si="440"/>
        <v>9</v>
      </c>
      <c r="W501" s="162">
        <f t="shared" si="441"/>
        <v>10</v>
      </c>
      <c r="X501" s="28">
        <v>12</v>
      </c>
      <c r="Y501" s="64" t="str">
        <f t="shared" si="442"/>
        <v/>
      </c>
      <c r="Z501" s="64" t="str">
        <f t="shared" si="443"/>
        <v/>
      </c>
      <c r="AA501" s="64" t="str">
        <f t="shared" si="444"/>
        <v/>
      </c>
      <c r="AB501" s="28">
        <f t="shared" si="445"/>
        <v>0</v>
      </c>
      <c r="AH501" s="246" t="str">
        <f t="shared" si="446"/>
        <v/>
      </c>
    </row>
    <row r="502" spans="1:34">
      <c r="A502" s="28" t="str">
        <f>C491&amp;"x"&amp;B502</f>
        <v>E3x9</v>
      </c>
      <c r="B502" s="47">
        <v>9</v>
      </c>
      <c r="C502" s="64" t="str">
        <f t="shared" si="429"/>
        <v/>
      </c>
      <c r="D502" s="64" t="str">
        <f t="shared" si="430"/>
        <v/>
      </c>
      <c r="E502" s="65" t="str">
        <f t="shared" si="431"/>
        <v/>
      </c>
      <c r="F502" s="65" t="str">
        <f t="shared" si="432"/>
        <v/>
      </c>
      <c r="G502" s="66" t="str">
        <f t="shared" si="433"/>
        <v/>
      </c>
      <c r="H502" s="67" t="str">
        <f t="shared" si="434"/>
        <v/>
      </c>
      <c r="I502" s="68"/>
      <c r="J502" s="64" t="str">
        <f t="shared" si="435"/>
        <v/>
      </c>
      <c r="K502" s="64" t="str">
        <f t="shared" si="436"/>
        <v/>
      </c>
      <c r="L502" s="64" t="str">
        <f t="shared" si="437"/>
        <v/>
      </c>
      <c r="M502" s="52"/>
      <c r="N502" s="52"/>
      <c r="P502" s="157"/>
      <c r="Q502" s="157"/>
      <c r="R502" s="157"/>
      <c r="S502" s="161"/>
      <c r="T502" s="202">
        <f t="shared" si="438"/>
        <v>0</v>
      </c>
      <c r="U502" s="159">
        <f t="shared" si="439"/>
        <v>0</v>
      </c>
      <c r="V502" s="162">
        <f t="shared" si="440"/>
        <v>9</v>
      </c>
      <c r="W502" s="162">
        <f t="shared" si="441"/>
        <v>10</v>
      </c>
      <c r="X502" s="28">
        <v>13</v>
      </c>
      <c r="Y502" s="64" t="str">
        <f t="shared" si="442"/>
        <v/>
      </c>
      <c r="Z502" s="64" t="str">
        <f t="shared" si="443"/>
        <v/>
      </c>
      <c r="AA502" s="64" t="str">
        <f t="shared" si="444"/>
        <v/>
      </c>
      <c r="AB502" s="28">
        <f t="shared" si="445"/>
        <v>0</v>
      </c>
      <c r="AH502" s="246" t="str">
        <f t="shared" si="446"/>
        <v/>
      </c>
    </row>
    <row r="503" spans="1:34">
      <c r="A503" s="28" t="str">
        <f>C491&amp;"x"&amp;B503</f>
        <v>E3x10</v>
      </c>
      <c r="B503" s="47">
        <v>10</v>
      </c>
      <c r="C503" s="64" t="str">
        <f t="shared" si="429"/>
        <v/>
      </c>
      <c r="D503" s="64" t="str">
        <f t="shared" si="430"/>
        <v/>
      </c>
      <c r="E503" s="65" t="str">
        <f t="shared" si="431"/>
        <v/>
      </c>
      <c r="F503" s="65" t="str">
        <f t="shared" si="432"/>
        <v/>
      </c>
      <c r="G503" s="66" t="str">
        <f t="shared" si="433"/>
        <v/>
      </c>
      <c r="H503" s="67" t="str">
        <f t="shared" si="434"/>
        <v/>
      </c>
      <c r="I503" s="68"/>
      <c r="J503" s="64" t="str">
        <f t="shared" si="435"/>
        <v/>
      </c>
      <c r="K503" s="64" t="str">
        <f t="shared" si="436"/>
        <v/>
      </c>
      <c r="L503" s="64" t="str">
        <f t="shared" si="437"/>
        <v/>
      </c>
      <c r="M503" s="52"/>
      <c r="N503" s="52"/>
      <c r="P503" s="157"/>
      <c r="Q503" s="157"/>
      <c r="R503" s="157"/>
      <c r="S503" s="161"/>
      <c r="T503" s="202">
        <f t="shared" si="438"/>
        <v>0</v>
      </c>
      <c r="U503" s="159">
        <f t="shared" si="439"/>
        <v>0</v>
      </c>
      <c r="V503" s="162">
        <f t="shared" si="440"/>
        <v>9</v>
      </c>
      <c r="W503" s="162">
        <f t="shared" si="441"/>
        <v>10</v>
      </c>
      <c r="X503" s="28">
        <v>14</v>
      </c>
      <c r="Y503" s="64" t="str">
        <f t="shared" si="442"/>
        <v/>
      </c>
      <c r="Z503" s="64" t="str">
        <f t="shared" si="443"/>
        <v/>
      </c>
      <c r="AA503" s="64" t="str">
        <f t="shared" si="444"/>
        <v/>
      </c>
      <c r="AB503" s="28">
        <f t="shared" si="445"/>
        <v>0</v>
      </c>
      <c r="AH503" s="246" t="str">
        <f t="shared" si="446"/>
        <v/>
      </c>
    </row>
    <row r="504" spans="1:34">
      <c r="A504" s="28" t="str">
        <f>C491&amp;"x"&amp;B504</f>
        <v>E3x11</v>
      </c>
      <c r="B504" s="47">
        <v>11</v>
      </c>
      <c r="C504" s="64" t="str">
        <f t="shared" si="429"/>
        <v/>
      </c>
      <c r="D504" s="64" t="str">
        <f t="shared" si="430"/>
        <v/>
      </c>
      <c r="E504" s="65" t="str">
        <f t="shared" si="431"/>
        <v/>
      </c>
      <c r="F504" s="65" t="str">
        <f t="shared" si="432"/>
        <v/>
      </c>
      <c r="G504" s="66" t="str">
        <f t="shared" si="433"/>
        <v/>
      </c>
      <c r="H504" s="67" t="str">
        <f t="shared" si="434"/>
        <v/>
      </c>
      <c r="I504" s="68"/>
      <c r="J504" s="64" t="str">
        <f t="shared" si="435"/>
        <v/>
      </c>
      <c r="K504" s="64" t="str">
        <f t="shared" si="436"/>
        <v/>
      </c>
      <c r="L504" s="64" t="str">
        <f t="shared" si="437"/>
        <v/>
      </c>
      <c r="M504" s="52"/>
      <c r="N504" s="52"/>
      <c r="P504" s="157"/>
      <c r="Q504" s="157"/>
      <c r="R504" s="157"/>
      <c r="T504" s="202">
        <f t="shared" si="438"/>
        <v>0</v>
      </c>
      <c r="U504" s="159">
        <f t="shared" si="439"/>
        <v>0</v>
      </c>
      <c r="V504" s="162">
        <f t="shared" si="440"/>
        <v>9</v>
      </c>
      <c r="W504" s="162">
        <f t="shared" si="441"/>
        <v>10</v>
      </c>
      <c r="X504" s="28">
        <v>15</v>
      </c>
      <c r="Y504" s="64" t="str">
        <f t="shared" si="442"/>
        <v/>
      </c>
      <c r="Z504" s="64" t="str">
        <f t="shared" si="443"/>
        <v/>
      </c>
      <c r="AA504" s="64" t="str">
        <f t="shared" si="444"/>
        <v/>
      </c>
      <c r="AB504" s="28">
        <f t="shared" si="445"/>
        <v>0</v>
      </c>
      <c r="AH504" s="246" t="str">
        <f t="shared" si="446"/>
        <v/>
      </c>
    </row>
    <row r="505" spans="1:34">
      <c r="A505" s="28" t="str">
        <f>C491&amp;"x"&amp;B505</f>
        <v>E3x12</v>
      </c>
      <c r="B505" s="47">
        <v>12</v>
      </c>
      <c r="C505" s="64" t="str">
        <f t="shared" si="429"/>
        <v/>
      </c>
      <c r="D505" s="64" t="str">
        <f t="shared" si="430"/>
        <v/>
      </c>
      <c r="E505" s="65" t="str">
        <f t="shared" si="431"/>
        <v/>
      </c>
      <c r="F505" s="65" t="str">
        <f t="shared" si="432"/>
        <v/>
      </c>
      <c r="G505" s="66" t="str">
        <f t="shared" si="433"/>
        <v/>
      </c>
      <c r="H505" s="67" t="str">
        <f t="shared" si="434"/>
        <v/>
      </c>
      <c r="I505" s="68"/>
      <c r="J505" s="64" t="str">
        <f t="shared" si="435"/>
        <v/>
      </c>
      <c r="K505" s="64" t="str">
        <f t="shared" si="436"/>
        <v/>
      </c>
      <c r="L505" s="64" t="str">
        <f t="shared" si="437"/>
        <v/>
      </c>
      <c r="M505" s="52"/>
      <c r="N505" s="52"/>
      <c r="P505" s="157"/>
      <c r="Q505" s="157"/>
      <c r="R505" s="157"/>
      <c r="T505" s="202">
        <f t="shared" si="438"/>
        <v>0</v>
      </c>
      <c r="U505" s="159">
        <f t="shared" si="439"/>
        <v>0</v>
      </c>
      <c r="V505" s="162">
        <f t="shared" si="440"/>
        <v>9</v>
      </c>
      <c r="W505" s="162">
        <f t="shared" si="441"/>
        <v>10</v>
      </c>
      <c r="X505" s="28">
        <v>16</v>
      </c>
      <c r="Y505" s="64" t="str">
        <f t="shared" si="442"/>
        <v/>
      </c>
      <c r="Z505" s="64" t="str">
        <f t="shared" si="443"/>
        <v/>
      </c>
      <c r="AA505" s="64" t="str">
        <f t="shared" si="444"/>
        <v/>
      </c>
      <c r="AB505" s="28">
        <f t="shared" si="445"/>
        <v>0</v>
      </c>
      <c r="AH505" s="246" t="str">
        <f t="shared" si="446"/>
        <v/>
      </c>
    </row>
    <row r="506" spans="1:34">
      <c r="A506" s="28" t="str">
        <f>C491&amp;"x"&amp;B506</f>
        <v>E3x13</v>
      </c>
      <c r="B506" s="47">
        <v>13</v>
      </c>
      <c r="C506" s="64" t="str">
        <f t="shared" si="429"/>
        <v/>
      </c>
      <c r="D506" s="64" t="str">
        <f t="shared" si="430"/>
        <v/>
      </c>
      <c r="E506" s="65" t="str">
        <f t="shared" si="431"/>
        <v/>
      </c>
      <c r="F506" s="65" t="str">
        <f t="shared" si="432"/>
        <v/>
      </c>
      <c r="G506" s="66" t="str">
        <f t="shared" si="433"/>
        <v/>
      </c>
      <c r="H506" s="67" t="str">
        <f t="shared" si="434"/>
        <v/>
      </c>
      <c r="I506" s="68"/>
      <c r="J506" s="64" t="str">
        <f t="shared" si="435"/>
        <v/>
      </c>
      <c r="K506" s="64" t="str">
        <f t="shared" si="436"/>
        <v/>
      </c>
      <c r="L506" s="64" t="str">
        <f t="shared" si="437"/>
        <v/>
      </c>
      <c r="M506" s="52"/>
      <c r="N506" s="52"/>
      <c r="P506" s="157"/>
      <c r="Q506" s="157"/>
      <c r="R506" s="157"/>
      <c r="T506" s="202">
        <f t="shared" si="438"/>
        <v>0</v>
      </c>
      <c r="U506" s="159">
        <f t="shared" si="439"/>
        <v>0</v>
      </c>
      <c r="V506" s="162">
        <f t="shared" si="440"/>
        <v>9</v>
      </c>
      <c r="W506" s="162">
        <f t="shared" si="441"/>
        <v>10</v>
      </c>
      <c r="X506" s="28">
        <v>17</v>
      </c>
      <c r="Y506" s="64" t="str">
        <f t="shared" si="442"/>
        <v/>
      </c>
      <c r="Z506" s="64" t="str">
        <f t="shared" si="443"/>
        <v/>
      </c>
      <c r="AA506" s="64" t="str">
        <f t="shared" si="444"/>
        <v/>
      </c>
      <c r="AB506" s="28">
        <f t="shared" si="445"/>
        <v>0</v>
      </c>
      <c r="AH506" s="246" t="str">
        <f t="shared" si="446"/>
        <v/>
      </c>
    </row>
    <row r="507" spans="1:34">
      <c r="A507" s="28" t="str">
        <f>C491&amp;"x"&amp;B507</f>
        <v>E3x14</v>
      </c>
      <c r="B507" s="47">
        <v>14</v>
      </c>
      <c r="C507" s="64" t="str">
        <f t="shared" si="429"/>
        <v/>
      </c>
      <c r="D507" s="64" t="str">
        <f t="shared" si="430"/>
        <v/>
      </c>
      <c r="E507" s="65" t="str">
        <f t="shared" si="431"/>
        <v/>
      </c>
      <c r="F507" s="65" t="str">
        <f t="shared" si="432"/>
        <v/>
      </c>
      <c r="G507" s="66" t="str">
        <f t="shared" si="433"/>
        <v/>
      </c>
      <c r="H507" s="67" t="str">
        <f t="shared" si="434"/>
        <v/>
      </c>
      <c r="I507" s="68"/>
      <c r="J507" s="64" t="str">
        <f t="shared" si="435"/>
        <v/>
      </c>
      <c r="K507" s="64" t="str">
        <f t="shared" si="436"/>
        <v/>
      </c>
      <c r="L507" s="64" t="str">
        <f t="shared" si="437"/>
        <v/>
      </c>
      <c r="M507" s="52"/>
      <c r="N507" s="52"/>
      <c r="P507" s="157"/>
      <c r="Q507" s="157"/>
      <c r="R507" s="157"/>
      <c r="T507" s="202">
        <f t="shared" si="438"/>
        <v>0</v>
      </c>
      <c r="U507" s="159">
        <f t="shared" si="439"/>
        <v>0</v>
      </c>
      <c r="V507" s="162">
        <f t="shared" si="440"/>
        <v>9</v>
      </c>
      <c r="W507" s="162">
        <f t="shared" si="441"/>
        <v>10</v>
      </c>
      <c r="X507" s="28">
        <v>18</v>
      </c>
      <c r="Y507" s="64" t="str">
        <f t="shared" si="442"/>
        <v/>
      </c>
      <c r="Z507" s="64" t="str">
        <f t="shared" si="443"/>
        <v/>
      </c>
      <c r="AA507" s="64" t="str">
        <f t="shared" si="444"/>
        <v/>
      </c>
      <c r="AB507" s="28">
        <f t="shared" si="445"/>
        <v>0</v>
      </c>
      <c r="AH507" s="246" t="str">
        <f t="shared" si="446"/>
        <v/>
      </c>
    </row>
    <row r="508" spans="1:34">
      <c r="A508" s="28" t="str">
        <f>C491&amp;"x"&amp;B508</f>
        <v>E3x15</v>
      </c>
      <c r="B508" s="47">
        <v>15</v>
      </c>
      <c r="C508" s="64" t="str">
        <f t="shared" si="429"/>
        <v/>
      </c>
      <c r="D508" s="64" t="str">
        <f t="shared" si="430"/>
        <v/>
      </c>
      <c r="E508" s="65" t="str">
        <f t="shared" si="431"/>
        <v/>
      </c>
      <c r="F508" s="65" t="str">
        <f t="shared" si="432"/>
        <v/>
      </c>
      <c r="G508" s="66" t="str">
        <f t="shared" si="433"/>
        <v/>
      </c>
      <c r="H508" s="67" t="str">
        <f t="shared" si="434"/>
        <v/>
      </c>
      <c r="I508" s="68"/>
      <c r="J508" s="64" t="str">
        <f t="shared" si="435"/>
        <v/>
      </c>
      <c r="K508" s="64" t="str">
        <f t="shared" si="436"/>
        <v/>
      </c>
      <c r="L508" s="64" t="str">
        <f t="shared" si="437"/>
        <v/>
      </c>
      <c r="M508" s="52"/>
      <c r="N508" s="52"/>
      <c r="P508" s="157"/>
      <c r="Q508" s="157"/>
      <c r="R508" s="157"/>
      <c r="T508" s="202">
        <f t="shared" si="438"/>
        <v>0</v>
      </c>
      <c r="U508" s="159">
        <f t="shared" si="439"/>
        <v>0</v>
      </c>
      <c r="V508" s="162">
        <f t="shared" si="440"/>
        <v>9</v>
      </c>
      <c r="W508" s="162">
        <f t="shared" si="441"/>
        <v>10</v>
      </c>
      <c r="X508" s="28">
        <v>19</v>
      </c>
      <c r="Y508" s="64" t="str">
        <f t="shared" si="442"/>
        <v/>
      </c>
      <c r="Z508" s="64" t="str">
        <f t="shared" si="443"/>
        <v/>
      </c>
      <c r="AA508" s="64" t="str">
        <f t="shared" si="444"/>
        <v/>
      </c>
      <c r="AB508" s="28">
        <f t="shared" si="445"/>
        <v>0</v>
      </c>
      <c r="AH508" s="246" t="str">
        <f t="shared" si="446"/>
        <v/>
      </c>
    </row>
    <row r="509" spans="1:34" ht="12.95" thickBot="1">
      <c r="B509" s="69"/>
      <c r="C509" s="70"/>
      <c r="D509" s="69"/>
      <c r="E509" s="69"/>
      <c r="F509" s="69"/>
      <c r="G509" s="71"/>
      <c r="H509" s="71"/>
      <c r="I509" s="71"/>
      <c r="J509" s="70"/>
      <c r="K509" s="70"/>
      <c r="L509" s="70"/>
      <c r="M509" s="52"/>
      <c r="N509" s="52"/>
      <c r="X509" s="28">
        <v>20</v>
      </c>
    </row>
    <row r="510" spans="1:34" ht="12.95" thickTop="1">
      <c r="B510" s="47"/>
      <c r="C510" s="323" t="s">
        <v>1140</v>
      </c>
      <c r="D510" s="323"/>
      <c r="E510" s="76" t="s">
        <v>1141</v>
      </c>
      <c r="F510" s="76" t="s">
        <v>1142</v>
      </c>
      <c r="G510" s="48" t="s">
        <v>1143</v>
      </c>
      <c r="H510" s="49"/>
      <c r="I510" s="50"/>
      <c r="J510" s="51" t="s">
        <v>1144</v>
      </c>
      <c r="K510" s="51" t="s">
        <v>1145</v>
      </c>
      <c r="L510" s="51" t="s">
        <v>1146</v>
      </c>
      <c r="M510" s="52"/>
      <c r="N510" s="52"/>
      <c r="P510" s="53">
        <f>COUNT(P514:P528)</f>
        <v>0</v>
      </c>
      <c r="Q510" s="53">
        <f>COUNT(Q514:Q528)</f>
        <v>0</v>
      </c>
      <c r="R510" s="53">
        <f>COUNT(R514:R528)</f>
        <v>0</v>
      </c>
      <c r="T510" s="124">
        <f>T511-SUM(U514:U528)</f>
        <v>1</v>
      </c>
      <c r="X510" s="28">
        <v>1</v>
      </c>
    </row>
    <row r="511" spans="1:34" ht="12.95">
      <c r="A511" s="33">
        <v>29</v>
      </c>
      <c r="B511" s="54"/>
      <c r="C511" s="322" t="str">
        <f>Leden!AQ31</f>
        <v>E4</v>
      </c>
      <c r="D511" s="322"/>
      <c r="E511" s="286" t="str">
        <f>IF($C511="","",LEFT(IFERROR(VLOOKUP($C511,TeamsV,2,0),"")&amp;"??",2))</f>
        <v>BK</v>
      </c>
      <c r="F511" s="286" t="str">
        <f>IF($C511="","",IFERROR(VLOOKUP($C511,TeamsV,3,0),"??"))</f>
        <v>Za</v>
      </c>
      <c r="G511" s="286" t="str">
        <f>IF($C511="","",LEFT(IFERROR(VLOOKUP($C511,TeamsV,4,0),"")&amp;"?",1))</f>
        <v>4</v>
      </c>
      <c r="H511" s="55"/>
      <c r="I511" s="56"/>
      <c r="J511" s="286">
        <f>COUNTIF(C514:C528,"V")</f>
        <v>4</v>
      </c>
      <c r="K511" s="286">
        <f>COUNTIF(C514:C528,"M")</f>
        <v>2</v>
      </c>
      <c r="L511" s="57">
        <f>IFERROR(AVERAGE(H514:H528),"")</f>
        <v>8</v>
      </c>
      <c r="M511" s="58"/>
      <c r="N511" s="58"/>
      <c r="O511" s="33" t="s">
        <v>2</v>
      </c>
      <c r="P511" s="253"/>
      <c r="Q511" s="253"/>
      <c r="R511" s="253"/>
      <c r="S511" s="254"/>
      <c r="T511" s="124">
        <f>SUM(T514:T528)</f>
        <v>6</v>
      </c>
      <c r="U511" s="158" t="str">
        <f>MID($C511,1,1)</f>
        <v>E</v>
      </c>
      <c r="V511" s="158" t="str">
        <f>MID($C511,1,1)</f>
        <v>E</v>
      </c>
      <c r="W511" s="158" t="str">
        <f>MID($C511,1,1)</f>
        <v>E</v>
      </c>
      <c r="X511" s="28">
        <v>2</v>
      </c>
      <c r="Y511" s="33"/>
      <c r="Z511" s="33"/>
      <c r="AA511" s="33"/>
      <c r="AB511" s="33"/>
      <c r="AD511" s="19" t="str">
        <f>IF($C511="","",IFERROR(VLOOKUP($C511,TeamsV,6,0),""))</f>
        <v>A</v>
      </c>
      <c r="AE511" s="19" t="str">
        <f>TRIM(IF($AD511="","",IFERROR(VLOOKUP($AD511,Teams!$B$4:$G$8,2,0),"")))</f>
        <v>3312 AD</v>
      </c>
      <c r="AF511" s="19" t="str">
        <f>TRIM(IF($AD511="","",IFERROR(VLOOKUP($AD511,Teams!$B$4:$G$8,4,0),"")))</f>
        <v>Dordrecht</v>
      </c>
      <c r="AH511" s="247">
        <f>IFERROR(AVERAGE(AH514:AH528),"")</f>
        <v>8.4183333333333348</v>
      </c>
    </row>
    <row r="512" spans="1:34">
      <c r="B512" s="47"/>
      <c r="C512" s="76"/>
      <c r="D512" s="47"/>
      <c r="E512" s="47"/>
      <c r="F512" s="47"/>
      <c r="G512" s="50"/>
      <c r="H512" s="50"/>
      <c r="I512" s="50"/>
      <c r="J512" s="76"/>
      <c r="K512" s="76"/>
      <c r="L512" s="76"/>
      <c r="M512" s="52"/>
      <c r="N512" s="52"/>
      <c r="U512" s="159"/>
      <c r="V512" s="159"/>
      <c r="W512" s="159"/>
      <c r="X512" s="28">
        <v>3</v>
      </c>
    </row>
    <row r="513" spans="1:34">
      <c r="A513" s="59"/>
      <c r="B513" s="60"/>
      <c r="C513" s="61" t="s">
        <v>1147</v>
      </c>
      <c r="D513" s="61" t="s">
        <v>1148</v>
      </c>
      <c r="E513" s="62" t="s">
        <v>1149</v>
      </c>
      <c r="F513" s="62" t="s">
        <v>1150</v>
      </c>
      <c r="G513" s="61" t="s">
        <v>1151</v>
      </c>
      <c r="H513" s="61" t="s">
        <v>1152</v>
      </c>
      <c r="I513" s="61" t="s">
        <v>54</v>
      </c>
      <c r="J513" s="61" t="s">
        <v>1153</v>
      </c>
      <c r="K513" s="61" t="s">
        <v>1154</v>
      </c>
      <c r="L513" s="61" t="s">
        <v>1155</v>
      </c>
      <c r="M513" s="63"/>
      <c r="N513" s="63"/>
      <c r="O513" s="59"/>
      <c r="P513" s="160" t="s">
        <v>76</v>
      </c>
      <c r="Q513" s="160" t="s">
        <v>77</v>
      </c>
      <c r="R513" s="160" t="s">
        <v>78</v>
      </c>
      <c r="U513" s="158">
        <f>IF(W511="","",VLOOKUP(W511,Leeftijdscat,2,FALSE))</f>
        <v>7</v>
      </c>
      <c r="V513" s="158">
        <f>IF(W511="","",VLOOKUP(W511,Leeftijdscat,3,FALSE))</f>
        <v>9</v>
      </c>
      <c r="W513" s="158">
        <f>IF(W511="","",VLOOKUP(W511,Leeftijdscat,4,FALSE))</f>
        <v>10</v>
      </c>
      <c r="X513" s="28">
        <v>4</v>
      </c>
      <c r="Y513" s="59">
        <f>LEN(Y514&amp;Y515&amp;Y516&amp;Y517&amp;Y518&amp;Y519&amp;Y520&amp;Y521&amp;Y522&amp;Y523&amp;Y524&amp;Y525&amp;Y526&amp;Y527&amp;Y528)</f>
        <v>10</v>
      </c>
      <c r="Z513" s="59">
        <f>LEN(Z514&amp;Z515&amp;Z516&amp;Z517&amp;Z518&amp;Z519&amp;Z520&amp;Z521&amp;Z522&amp;Z523&amp;Z524&amp;Z525&amp;Z526&amp;Z527&amp;Z528)</f>
        <v>10</v>
      </c>
      <c r="AA513" s="59">
        <f>LEN(AA514&amp;AA515&amp;AA516&amp;AA517&amp;AA518&amp;AA519&amp;AA520&amp;AA521&amp;AA522&amp;AA523&amp;AA524&amp;AA525&amp;AA526&amp;AA527&amp;AA528)</f>
        <v>0</v>
      </c>
      <c r="AB513" s="59">
        <f>SUM(Y513:AA513)</f>
        <v>20</v>
      </c>
    </row>
    <row r="514" spans="1:34">
      <c r="A514" s="28" t="str">
        <f>C511&amp;"x"&amp;B514</f>
        <v>E4x1</v>
      </c>
      <c r="B514" s="47">
        <v>1</v>
      </c>
      <c r="C514" s="64" t="str">
        <f t="shared" ref="C514:C528" si="447">IF(LEFT($A514,1)="x","",IFERROR(VLOOKUP($A514,LedenV,6,0),""))</f>
        <v>V</v>
      </c>
      <c r="D514" s="64" t="str">
        <f t="shared" ref="D514:D528" si="448">IF(LEFT($A514,1)="x","",IFERROR(VLOOKUP($A514,LedenV,7,0),""))</f>
        <v>NMB03R4</v>
      </c>
      <c r="E514" s="65" t="str">
        <f t="shared" ref="E514:E528" si="449">IF(LEFT($A514,1)="x","",IFERROR(VLOOKUP($A514,LedenV,8,0),""))</f>
        <v>Exalto, L.</v>
      </c>
      <c r="F514" s="65" t="str">
        <f t="shared" ref="F514:F528" si="450">IF(LEFT($A514,1)="x","",IFERROR(VLOOKUP($A514,LedenV,9,0),""))</f>
        <v>Laura</v>
      </c>
      <c r="G514" s="66">
        <f t="shared" ref="G514:G528" si="451">IF(LEFT($A514,1)="x","",IFERROR(VLOOKUP($A514,LedenV,10,0),""))</f>
        <v>41047</v>
      </c>
      <c r="H514" s="67">
        <f t="shared" ref="H514:H528" si="452">IF(AND(ISNUMBER(G514),G514&lt;&gt;0),DATEDIF(G514,Peildatum,"Y"),"")</f>
        <v>8</v>
      </c>
      <c r="I514" s="68"/>
      <c r="J514" s="64" t="str">
        <f t="shared" ref="J514:J528" si="453">IF(LEFT($A514,1)="x","",IFERROR(VLOOKUP($A514,LedenV,16,0),""))</f>
        <v>F2</v>
      </c>
      <c r="K514" s="64" t="str">
        <f t="shared" ref="K514:K528" si="454">IF(LEFT($A514,1)="x","",IFERROR(VLOOKUP($A514,LedenV,17,0),""))</f>
        <v>F2</v>
      </c>
      <c r="L514" s="64">
        <f t="shared" ref="L514:L528" si="455">IF(LEFT($A514,1)="x","",IFERROR(VLOOKUP($A514,LedenV,18,0),""))</f>
        <v>0</v>
      </c>
      <c r="M514" s="52"/>
      <c r="N514" s="52"/>
      <c r="P514" s="157"/>
      <c r="Q514" s="157"/>
      <c r="R514" s="157"/>
      <c r="S514" s="161"/>
      <c r="T514" s="202">
        <f t="shared" ref="T514:T528" si="456">IF(LEN(C514&amp;D514&amp;E514&amp;F514)&gt;0,1,0)</f>
        <v>1</v>
      </c>
      <c r="U514" s="159">
        <f t="shared" ref="U514:U528" si="457">MIN(LEN(Y514&amp;Z514&amp;AA514),1)</f>
        <v>1</v>
      </c>
      <c r="V514" s="162">
        <f t="shared" ref="V514:V528" si="458">V513</f>
        <v>9</v>
      </c>
      <c r="W514" s="162">
        <f t="shared" ref="W514:W528" si="459">W513</f>
        <v>10</v>
      </c>
      <c r="X514" s="28">
        <v>5</v>
      </c>
      <c r="Y514" s="64" t="str">
        <f t="shared" ref="Y514:Y528" si="460">IF(LEFT($A514,1)="x","",IFERROR(VLOOKUP($A514,LedenV,34,0),""))</f>
        <v>F2</v>
      </c>
      <c r="Z514" s="64" t="str">
        <f t="shared" ref="Z514:Z528" si="461">IF(LEFT($A514,1)="x","",IFERROR(VLOOKUP($A514,LedenV,35,0),""))</f>
        <v>F2</v>
      </c>
      <c r="AA514" s="64" t="str">
        <f t="shared" ref="AA514:AA528" si="462">IF(LEFT($A514,1)="x","",IFERROR(VLOOKUP($A514,LedenV,36,0),""))</f>
        <v/>
      </c>
      <c r="AB514" s="28">
        <f t="shared" ref="AB514:AB528" si="463">LEN(Y514&amp;Z514&amp;AA514)</f>
        <v>4</v>
      </c>
      <c r="AH514" s="246">
        <f t="shared" ref="AH514:AH528" si="464">lft(G514,Peildatum)</f>
        <v>8.6199999999999992</v>
      </c>
    </row>
    <row r="515" spans="1:34">
      <c r="A515" s="28" t="str">
        <f>C511&amp;"x"&amp;B515</f>
        <v>E4x2</v>
      </c>
      <c r="B515" s="47">
        <v>2</v>
      </c>
      <c r="C515" s="64" t="str">
        <f t="shared" si="447"/>
        <v>V</v>
      </c>
      <c r="D515" s="64" t="str">
        <f t="shared" si="448"/>
        <v>NMJ81C1</v>
      </c>
      <c r="E515" s="65" t="str">
        <f t="shared" si="449"/>
        <v>Breekveldt, T.</v>
      </c>
      <c r="F515" s="65" t="str">
        <f t="shared" si="450"/>
        <v>Tessa</v>
      </c>
      <c r="G515" s="66">
        <f t="shared" si="451"/>
        <v>41123</v>
      </c>
      <c r="H515" s="67">
        <f t="shared" si="452"/>
        <v>8</v>
      </c>
      <c r="I515" s="68"/>
      <c r="J515" s="64" t="str">
        <f t="shared" si="453"/>
        <v/>
      </c>
      <c r="K515" s="64" t="str">
        <f t="shared" si="454"/>
        <v/>
      </c>
      <c r="L515" s="64">
        <f t="shared" si="455"/>
        <v>0</v>
      </c>
      <c r="M515" s="52"/>
      <c r="N515" s="52"/>
      <c r="P515" s="157"/>
      <c r="Q515" s="157"/>
      <c r="R515" s="157"/>
      <c r="S515" s="161"/>
      <c r="T515" s="202">
        <f t="shared" si="456"/>
        <v>1</v>
      </c>
      <c r="U515" s="159">
        <f t="shared" si="457"/>
        <v>0</v>
      </c>
      <c r="V515" s="162">
        <f t="shared" si="458"/>
        <v>9</v>
      </c>
      <c r="W515" s="162">
        <f t="shared" si="459"/>
        <v>10</v>
      </c>
      <c r="X515" s="28">
        <v>6</v>
      </c>
      <c r="Y515" s="64" t="str">
        <f t="shared" si="460"/>
        <v/>
      </c>
      <c r="Z515" s="64" t="str">
        <f t="shared" si="461"/>
        <v/>
      </c>
      <c r="AA515" s="64" t="str">
        <f t="shared" si="462"/>
        <v/>
      </c>
      <c r="AB515" s="28">
        <f t="shared" si="463"/>
        <v>0</v>
      </c>
      <c r="AH515" s="246">
        <f t="shared" si="464"/>
        <v>8.41</v>
      </c>
    </row>
    <row r="516" spans="1:34">
      <c r="A516" s="28" t="str">
        <f>C511&amp;"x"&amp;B516</f>
        <v>E4x3</v>
      </c>
      <c r="B516" s="47">
        <v>3</v>
      </c>
      <c r="C516" s="64" t="str">
        <f t="shared" si="447"/>
        <v>V</v>
      </c>
      <c r="D516" s="64" t="str">
        <f t="shared" si="448"/>
        <v>NLV84M5</v>
      </c>
      <c r="E516" s="65" t="str">
        <f t="shared" si="449"/>
        <v>Voorbij, L.L.</v>
      </c>
      <c r="F516" s="65" t="str">
        <f t="shared" si="450"/>
        <v>Lova</v>
      </c>
      <c r="G516" s="66">
        <f t="shared" si="451"/>
        <v>41174</v>
      </c>
      <c r="H516" s="67">
        <f t="shared" si="452"/>
        <v>8</v>
      </c>
      <c r="I516" s="68"/>
      <c r="J516" s="64" t="str">
        <f t="shared" si="453"/>
        <v>F2</v>
      </c>
      <c r="K516" s="64" t="str">
        <f t="shared" si="454"/>
        <v>F2</v>
      </c>
      <c r="L516" s="64">
        <f t="shared" si="455"/>
        <v>0</v>
      </c>
      <c r="M516" s="52"/>
      <c r="N516" s="52"/>
      <c r="P516" s="157"/>
      <c r="Q516" s="157"/>
      <c r="R516" s="157"/>
      <c r="S516" s="161"/>
      <c r="T516" s="202">
        <f t="shared" si="456"/>
        <v>1</v>
      </c>
      <c r="U516" s="159">
        <f t="shared" si="457"/>
        <v>1</v>
      </c>
      <c r="V516" s="162">
        <f t="shared" si="458"/>
        <v>9</v>
      </c>
      <c r="W516" s="162">
        <f t="shared" si="459"/>
        <v>10</v>
      </c>
      <c r="X516" s="28">
        <v>7</v>
      </c>
      <c r="Y516" s="64" t="str">
        <f t="shared" si="460"/>
        <v>F2</v>
      </c>
      <c r="Z516" s="64" t="str">
        <f t="shared" si="461"/>
        <v>F2</v>
      </c>
      <c r="AA516" s="64" t="str">
        <f t="shared" si="462"/>
        <v/>
      </c>
      <c r="AB516" s="28">
        <f t="shared" si="463"/>
        <v>4</v>
      </c>
      <c r="AH516" s="246">
        <f t="shared" si="464"/>
        <v>8.27</v>
      </c>
    </row>
    <row r="517" spans="1:34">
      <c r="A517" s="28" t="str">
        <f>C511&amp;"x"&amp;B517</f>
        <v>E4x4</v>
      </c>
      <c r="B517" s="47">
        <v>4</v>
      </c>
      <c r="C517" s="64" t="str">
        <f t="shared" si="447"/>
        <v>V</v>
      </c>
      <c r="D517" s="64" t="str">
        <f t="shared" si="448"/>
        <v>NLZ39C9</v>
      </c>
      <c r="E517" s="65" t="str">
        <f t="shared" si="449"/>
        <v>Bakker, A.</v>
      </c>
      <c r="F517" s="65" t="str">
        <f t="shared" si="450"/>
        <v>Anouk</v>
      </c>
      <c r="G517" s="66">
        <f t="shared" si="451"/>
        <v>41214</v>
      </c>
      <c r="H517" s="67">
        <f t="shared" si="452"/>
        <v>8</v>
      </c>
      <c r="I517" s="68"/>
      <c r="J517" s="64" t="str">
        <f t="shared" si="453"/>
        <v>F2</v>
      </c>
      <c r="K517" s="64" t="str">
        <f t="shared" si="454"/>
        <v>F2</v>
      </c>
      <c r="L517" s="64">
        <f t="shared" si="455"/>
        <v>0</v>
      </c>
      <c r="M517" s="52"/>
      <c r="N517" s="52"/>
      <c r="P517" s="157"/>
      <c r="Q517" s="157"/>
      <c r="R517" s="157"/>
      <c r="S517" s="161"/>
      <c r="T517" s="202">
        <f t="shared" si="456"/>
        <v>1</v>
      </c>
      <c r="U517" s="159">
        <f t="shared" si="457"/>
        <v>1</v>
      </c>
      <c r="V517" s="162">
        <f t="shared" si="458"/>
        <v>9</v>
      </c>
      <c r="W517" s="162">
        <f t="shared" si="459"/>
        <v>10</v>
      </c>
      <c r="X517" s="28">
        <v>8</v>
      </c>
      <c r="Y517" s="64" t="str">
        <f t="shared" si="460"/>
        <v>F2</v>
      </c>
      <c r="Z517" s="64" t="str">
        <f t="shared" si="461"/>
        <v>F2</v>
      </c>
      <c r="AA517" s="64" t="str">
        <f t="shared" si="462"/>
        <v/>
      </c>
      <c r="AB517" s="28">
        <f t="shared" si="463"/>
        <v>4</v>
      </c>
      <c r="AH517" s="246">
        <f t="shared" si="464"/>
        <v>8.16</v>
      </c>
    </row>
    <row r="518" spans="1:34">
      <c r="A518" s="28" t="str">
        <f>C511&amp;"x"&amp;B518</f>
        <v>E4x5</v>
      </c>
      <c r="B518" s="47">
        <v>5</v>
      </c>
      <c r="C518" s="64" t="str">
        <f t="shared" si="447"/>
        <v>M</v>
      </c>
      <c r="D518" s="64" t="str">
        <f t="shared" si="448"/>
        <v>NLV80M3</v>
      </c>
      <c r="E518" s="65" t="str">
        <f t="shared" si="449"/>
        <v>Laban, F.C.</v>
      </c>
      <c r="F518" s="65" t="str">
        <f t="shared" si="450"/>
        <v>Freek</v>
      </c>
      <c r="G518" s="66">
        <f t="shared" si="451"/>
        <v>41044</v>
      </c>
      <c r="H518" s="67">
        <f t="shared" si="452"/>
        <v>8</v>
      </c>
      <c r="I518" s="68"/>
      <c r="J518" s="64" t="str">
        <f t="shared" si="453"/>
        <v>F2</v>
      </c>
      <c r="K518" s="64" t="str">
        <f t="shared" si="454"/>
        <v>F2</v>
      </c>
      <c r="L518" s="64">
        <f t="shared" si="455"/>
        <v>0</v>
      </c>
      <c r="M518" s="52"/>
      <c r="N518" s="52"/>
      <c r="P518" s="157"/>
      <c r="Q518" s="157"/>
      <c r="R518" s="157"/>
      <c r="S518" s="161"/>
      <c r="T518" s="202">
        <f t="shared" si="456"/>
        <v>1</v>
      </c>
      <c r="U518" s="159">
        <f t="shared" si="457"/>
        <v>1</v>
      </c>
      <c r="V518" s="162">
        <f t="shared" si="458"/>
        <v>9</v>
      </c>
      <c r="W518" s="162">
        <f t="shared" si="459"/>
        <v>10</v>
      </c>
      <c r="X518" s="28">
        <v>9</v>
      </c>
      <c r="Y518" s="64" t="str">
        <f t="shared" si="460"/>
        <v>F2</v>
      </c>
      <c r="Z518" s="64" t="str">
        <f t="shared" si="461"/>
        <v>F2</v>
      </c>
      <c r="AA518" s="64" t="str">
        <f t="shared" si="462"/>
        <v/>
      </c>
      <c r="AB518" s="28">
        <f t="shared" si="463"/>
        <v>4</v>
      </c>
      <c r="AH518" s="246">
        <f t="shared" si="464"/>
        <v>8.6300000000000008</v>
      </c>
    </row>
    <row r="519" spans="1:34">
      <c r="A519" s="28" t="str">
        <f>C511&amp;"x"&amp;B519</f>
        <v>E4x6</v>
      </c>
      <c r="B519" s="47">
        <v>6</v>
      </c>
      <c r="C519" s="64" t="str">
        <f t="shared" si="447"/>
        <v>M</v>
      </c>
      <c r="D519" s="64" t="str">
        <f t="shared" si="448"/>
        <v>NMC29Z9</v>
      </c>
      <c r="E519" s="65" t="str">
        <f t="shared" si="449"/>
        <v>Vos, J.</v>
      </c>
      <c r="F519" s="65" t="str">
        <f t="shared" si="450"/>
        <v>Juda</v>
      </c>
      <c r="G519" s="66">
        <f t="shared" si="451"/>
        <v>41121</v>
      </c>
      <c r="H519" s="67">
        <f t="shared" si="452"/>
        <v>8</v>
      </c>
      <c r="I519" s="68"/>
      <c r="J519" s="64" t="str">
        <f t="shared" si="453"/>
        <v>F2</v>
      </c>
      <c r="K519" s="64" t="str">
        <f t="shared" si="454"/>
        <v>F2</v>
      </c>
      <c r="L519" s="64">
        <f t="shared" si="455"/>
        <v>0</v>
      </c>
      <c r="M519" s="52"/>
      <c r="N519" s="52"/>
      <c r="P519" s="157"/>
      <c r="Q519" s="157"/>
      <c r="R519" s="157"/>
      <c r="S519" s="161"/>
      <c r="T519" s="202">
        <f t="shared" si="456"/>
        <v>1</v>
      </c>
      <c r="U519" s="159">
        <f t="shared" si="457"/>
        <v>1</v>
      </c>
      <c r="V519" s="162">
        <f t="shared" si="458"/>
        <v>9</v>
      </c>
      <c r="W519" s="162">
        <f t="shared" si="459"/>
        <v>10</v>
      </c>
      <c r="X519" s="28">
        <v>10</v>
      </c>
      <c r="Y519" s="64" t="str">
        <f t="shared" si="460"/>
        <v>F2</v>
      </c>
      <c r="Z519" s="64" t="str">
        <f t="shared" si="461"/>
        <v>F2</v>
      </c>
      <c r="AA519" s="64" t="str">
        <f t="shared" si="462"/>
        <v/>
      </c>
      <c r="AB519" s="28">
        <f t="shared" si="463"/>
        <v>4</v>
      </c>
      <c r="AH519" s="246">
        <f t="shared" si="464"/>
        <v>8.42</v>
      </c>
    </row>
    <row r="520" spans="1:34">
      <c r="A520" s="28" t="str">
        <f>C511&amp;"x"&amp;B520</f>
        <v>E4x7</v>
      </c>
      <c r="B520" s="47">
        <v>7</v>
      </c>
      <c r="C520" s="64" t="str">
        <f t="shared" si="447"/>
        <v/>
      </c>
      <c r="D520" s="64" t="str">
        <f t="shared" si="448"/>
        <v/>
      </c>
      <c r="E520" s="65" t="str">
        <f t="shared" si="449"/>
        <v/>
      </c>
      <c r="F520" s="65" t="str">
        <f t="shared" si="450"/>
        <v/>
      </c>
      <c r="G520" s="66" t="str">
        <f t="shared" si="451"/>
        <v/>
      </c>
      <c r="H520" s="67" t="str">
        <f t="shared" si="452"/>
        <v/>
      </c>
      <c r="I520" s="68"/>
      <c r="J520" s="64" t="str">
        <f t="shared" si="453"/>
        <v/>
      </c>
      <c r="K520" s="64" t="str">
        <f t="shared" si="454"/>
        <v/>
      </c>
      <c r="L520" s="64" t="str">
        <f t="shared" si="455"/>
        <v/>
      </c>
      <c r="M520" s="52"/>
      <c r="N520" s="52"/>
      <c r="P520" s="157"/>
      <c r="Q520" s="157"/>
      <c r="R520" s="157"/>
      <c r="S520" s="161"/>
      <c r="T520" s="202">
        <f t="shared" si="456"/>
        <v>0</v>
      </c>
      <c r="U520" s="159">
        <f t="shared" si="457"/>
        <v>0</v>
      </c>
      <c r="V520" s="162">
        <f t="shared" si="458"/>
        <v>9</v>
      </c>
      <c r="W520" s="162">
        <f t="shared" si="459"/>
        <v>10</v>
      </c>
      <c r="X520" s="28">
        <v>11</v>
      </c>
      <c r="Y520" s="64" t="str">
        <f t="shared" si="460"/>
        <v/>
      </c>
      <c r="Z520" s="64" t="str">
        <f t="shared" si="461"/>
        <v/>
      </c>
      <c r="AA520" s="64" t="str">
        <f t="shared" si="462"/>
        <v/>
      </c>
      <c r="AB520" s="28">
        <f t="shared" si="463"/>
        <v>0</v>
      </c>
      <c r="AH520" s="246" t="str">
        <f t="shared" si="464"/>
        <v/>
      </c>
    </row>
    <row r="521" spans="1:34">
      <c r="A521" s="28" t="str">
        <f>C511&amp;"x"&amp;B521</f>
        <v>E4x8</v>
      </c>
      <c r="B521" s="47">
        <v>8</v>
      </c>
      <c r="C521" s="64" t="str">
        <f t="shared" si="447"/>
        <v/>
      </c>
      <c r="D521" s="64" t="str">
        <f t="shared" si="448"/>
        <v/>
      </c>
      <c r="E521" s="65" t="str">
        <f t="shared" si="449"/>
        <v/>
      </c>
      <c r="F521" s="65" t="str">
        <f t="shared" si="450"/>
        <v/>
      </c>
      <c r="G521" s="66" t="str">
        <f t="shared" si="451"/>
        <v/>
      </c>
      <c r="H521" s="67" t="str">
        <f t="shared" si="452"/>
        <v/>
      </c>
      <c r="I521" s="68"/>
      <c r="J521" s="64" t="str">
        <f t="shared" si="453"/>
        <v/>
      </c>
      <c r="K521" s="64" t="str">
        <f t="shared" si="454"/>
        <v/>
      </c>
      <c r="L521" s="64" t="str">
        <f t="shared" si="455"/>
        <v/>
      </c>
      <c r="M521" s="52"/>
      <c r="N521" s="52"/>
      <c r="P521" s="157"/>
      <c r="Q521" s="157"/>
      <c r="R521" s="157"/>
      <c r="S521" s="161"/>
      <c r="T521" s="202">
        <f t="shared" si="456"/>
        <v>0</v>
      </c>
      <c r="U521" s="159">
        <f t="shared" si="457"/>
        <v>0</v>
      </c>
      <c r="V521" s="162">
        <f t="shared" si="458"/>
        <v>9</v>
      </c>
      <c r="W521" s="162">
        <f t="shared" si="459"/>
        <v>10</v>
      </c>
      <c r="X521" s="28">
        <v>12</v>
      </c>
      <c r="Y521" s="64" t="str">
        <f t="shared" si="460"/>
        <v/>
      </c>
      <c r="Z521" s="64" t="str">
        <f t="shared" si="461"/>
        <v/>
      </c>
      <c r="AA521" s="64" t="str">
        <f t="shared" si="462"/>
        <v/>
      </c>
      <c r="AB521" s="28">
        <f t="shared" si="463"/>
        <v>0</v>
      </c>
      <c r="AH521" s="246" t="str">
        <f t="shared" si="464"/>
        <v/>
      </c>
    </row>
    <row r="522" spans="1:34">
      <c r="A522" s="28" t="str">
        <f>C511&amp;"x"&amp;B522</f>
        <v>E4x9</v>
      </c>
      <c r="B522" s="47">
        <v>9</v>
      </c>
      <c r="C522" s="64" t="str">
        <f t="shared" si="447"/>
        <v/>
      </c>
      <c r="D522" s="64" t="str">
        <f t="shared" si="448"/>
        <v/>
      </c>
      <c r="E522" s="65" t="str">
        <f t="shared" si="449"/>
        <v/>
      </c>
      <c r="F522" s="65" t="str">
        <f t="shared" si="450"/>
        <v/>
      </c>
      <c r="G522" s="66" t="str">
        <f t="shared" si="451"/>
        <v/>
      </c>
      <c r="H522" s="67" t="str">
        <f t="shared" si="452"/>
        <v/>
      </c>
      <c r="I522" s="68"/>
      <c r="J522" s="64" t="str">
        <f t="shared" si="453"/>
        <v/>
      </c>
      <c r="K522" s="64" t="str">
        <f t="shared" si="454"/>
        <v/>
      </c>
      <c r="L522" s="64" t="str">
        <f t="shared" si="455"/>
        <v/>
      </c>
      <c r="M522" s="52"/>
      <c r="N522" s="52"/>
      <c r="P522" s="157"/>
      <c r="Q522" s="157"/>
      <c r="R522" s="157"/>
      <c r="S522" s="161"/>
      <c r="T522" s="202">
        <f t="shared" si="456"/>
        <v>0</v>
      </c>
      <c r="U522" s="159">
        <f t="shared" si="457"/>
        <v>0</v>
      </c>
      <c r="V522" s="162">
        <f t="shared" si="458"/>
        <v>9</v>
      </c>
      <c r="W522" s="162">
        <f t="shared" si="459"/>
        <v>10</v>
      </c>
      <c r="X522" s="28">
        <v>13</v>
      </c>
      <c r="Y522" s="64" t="str">
        <f t="shared" si="460"/>
        <v/>
      </c>
      <c r="Z522" s="64" t="str">
        <f t="shared" si="461"/>
        <v/>
      </c>
      <c r="AA522" s="64" t="str">
        <f t="shared" si="462"/>
        <v/>
      </c>
      <c r="AB522" s="28">
        <f t="shared" si="463"/>
        <v>0</v>
      </c>
      <c r="AH522" s="246" t="str">
        <f t="shared" si="464"/>
        <v/>
      </c>
    </row>
    <row r="523" spans="1:34">
      <c r="A523" s="28" t="str">
        <f>C511&amp;"x"&amp;B523</f>
        <v>E4x10</v>
      </c>
      <c r="B523" s="47">
        <v>10</v>
      </c>
      <c r="C523" s="64" t="str">
        <f t="shared" si="447"/>
        <v/>
      </c>
      <c r="D523" s="64" t="str">
        <f t="shared" si="448"/>
        <v/>
      </c>
      <c r="E523" s="65" t="str">
        <f t="shared" si="449"/>
        <v/>
      </c>
      <c r="F523" s="65" t="str">
        <f t="shared" si="450"/>
        <v/>
      </c>
      <c r="G523" s="66" t="str">
        <f t="shared" si="451"/>
        <v/>
      </c>
      <c r="H523" s="67" t="str">
        <f t="shared" si="452"/>
        <v/>
      </c>
      <c r="I523" s="68"/>
      <c r="J523" s="64" t="str">
        <f t="shared" si="453"/>
        <v/>
      </c>
      <c r="K523" s="64" t="str">
        <f t="shared" si="454"/>
        <v/>
      </c>
      <c r="L523" s="64" t="str">
        <f t="shared" si="455"/>
        <v/>
      </c>
      <c r="M523" s="52"/>
      <c r="N523" s="52"/>
      <c r="P523" s="157"/>
      <c r="Q523" s="157"/>
      <c r="R523" s="157"/>
      <c r="S523" s="161"/>
      <c r="T523" s="202">
        <f t="shared" si="456"/>
        <v>0</v>
      </c>
      <c r="U523" s="159">
        <f t="shared" si="457"/>
        <v>0</v>
      </c>
      <c r="V523" s="162">
        <f t="shared" si="458"/>
        <v>9</v>
      </c>
      <c r="W523" s="162">
        <f t="shared" si="459"/>
        <v>10</v>
      </c>
      <c r="X523" s="28">
        <v>14</v>
      </c>
      <c r="Y523" s="64" t="str">
        <f t="shared" si="460"/>
        <v/>
      </c>
      <c r="Z523" s="64" t="str">
        <f t="shared" si="461"/>
        <v/>
      </c>
      <c r="AA523" s="64" t="str">
        <f t="shared" si="462"/>
        <v/>
      </c>
      <c r="AB523" s="28">
        <f t="shared" si="463"/>
        <v>0</v>
      </c>
      <c r="AH523" s="246" t="str">
        <f t="shared" si="464"/>
        <v/>
      </c>
    </row>
    <row r="524" spans="1:34">
      <c r="A524" s="28" t="str">
        <f>C511&amp;"x"&amp;B524</f>
        <v>E4x11</v>
      </c>
      <c r="B524" s="47">
        <v>11</v>
      </c>
      <c r="C524" s="64" t="str">
        <f t="shared" si="447"/>
        <v/>
      </c>
      <c r="D524" s="64" t="str">
        <f t="shared" si="448"/>
        <v/>
      </c>
      <c r="E524" s="65" t="str">
        <f t="shared" si="449"/>
        <v/>
      </c>
      <c r="F524" s="65" t="str">
        <f t="shared" si="450"/>
        <v/>
      </c>
      <c r="G524" s="66" t="str">
        <f t="shared" si="451"/>
        <v/>
      </c>
      <c r="H524" s="67" t="str">
        <f t="shared" si="452"/>
        <v/>
      </c>
      <c r="I524" s="68"/>
      <c r="J524" s="64" t="str">
        <f t="shared" si="453"/>
        <v/>
      </c>
      <c r="K524" s="64" t="str">
        <f t="shared" si="454"/>
        <v/>
      </c>
      <c r="L524" s="64" t="str">
        <f t="shared" si="455"/>
        <v/>
      </c>
      <c r="M524" s="52"/>
      <c r="N524" s="52"/>
      <c r="P524" s="157"/>
      <c r="Q524" s="157"/>
      <c r="R524" s="157"/>
      <c r="T524" s="202">
        <f t="shared" si="456"/>
        <v>0</v>
      </c>
      <c r="U524" s="159">
        <f t="shared" si="457"/>
        <v>0</v>
      </c>
      <c r="V524" s="162">
        <f t="shared" si="458"/>
        <v>9</v>
      </c>
      <c r="W524" s="162">
        <f t="shared" si="459"/>
        <v>10</v>
      </c>
      <c r="X524" s="28">
        <v>15</v>
      </c>
      <c r="Y524" s="64" t="str">
        <f t="shared" si="460"/>
        <v/>
      </c>
      <c r="Z524" s="64" t="str">
        <f t="shared" si="461"/>
        <v/>
      </c>
      <c r="AA524" s="64" t="str">
        <f t="shared" si="462"/>
        <v/>
      </c>
      <c r="AB524" s="28">
        <f t="shared" si="463"/>
        <v>0</v>
      </c>
      <c r="AH524" s="246" t="str">
        <f t="shared" si="464"/>
        <v/>
      </c>
    </row>
    <row r="525" spans="1:34">
      <c r="A525" s="28" t="str">
        <f>C511&amp;"x"&amp;B525</f>
        <v>E4x12</v>
      </c>
      <c r="B525" s="47">
        <v>12</v>
      </c>
      <c r="C525" s="64" t="str">
        <f t="shared" si="447"/>
        <v/>
      </c>
      <c r="D525" s="64" t="str">
        <f t="shared" si="448"/>
        <v/>
      </c>
      <c r="E525" s="65" t="str">
        <f t="shared" si="449"/>
        <v/>
      </c>
      <c r="F525" s="65" t="str">
        <f t="shared" si="450"/>
        <v/>
      </c>
      <c r="G525" s="66" t="str">
        <f t="shared" si="451"/>
        <v/>
      </c>
      <c r="H525" s="67" t="str">
        <f t="shared" si="452"/>
        <v/>
      </c>
      <c r="I525" s="68"/>
      <c r="J525" s="64" t="str">
        <f t="shared" si="453"/>
        <v/>
      </c>
      <c r="K525" s="64" t="str">
        <f t="shared" si="454"/>
        <v/>
      </c>
      <c r="L525" s="64" t="str">
        <f t="shared" si="455"/>
        <v/>
      </c>
      <c r="M525" s="52"/>
      <c r="N525" s="52"/>
      <c r="P525" s="157"/>
      <c r="Q525" s="157"/>
      <c r="R525" s="157"/>
      <c r="T525" s="202">
        <f t="shared" si="456"/>
        <v>0</v>
      </c>
      <c r="U525" s="159">
        <f t="shared" si="457"/>
        <v>0</v>
      </c>
      <c r="V525" s="162">
        <f t="shared" si="458"/>
        <v>9</v>
      </c>
      <c r="W525" s="162">
        <f t="shared" si="459"/>
        <v>10</v>
      </c>
      <c r="X525" s="28">
        <v>16</v>
      </c>
      <c r="Y525" s="64" t="str">
        <f t="shared" si="460"/>
        <v/>
      </c>
      <c r="Z525" s="64" t="str">
        <f t="shared" si="461"/>
        <v/>
      </c>
      <c r="AA525" s="64" t="str">
        <f t="shared" si="462"/>
        <v/>
      </c>
      <c r="AB525" s="28">
        <f t="shared" si="463"/>
        <v>0</v>
      </c>
      <c r="AH525" s="246" t="str">
        <f t="shared" si="464"/>
        <v/>
      </c>
    </row>
    <row r="526" spans="1:34">
      <c r="A526" s="28" t="str">
        <f>C511&amp;"x"&amp;B526</f>
        <v>E4x13</v>
      </c>
      <c r="B526" s="47">
        <v>13</v>
      </c>
      <c r="C526" s="64" t="str">
        <f t="shared" si="447"/>
        <v/>
      </c>
      <c r="D526" s="64" t="str">
        <f t="shared" si="448"/>
        <v/>
      </c>
      <c r="E526" s="65" t="str">
        <f t="shared" si="449"/>
        <v/>
      </c>
      <c r="F526" s="65" t="str">
        <f t="shared" si="450"/>
        <v/>
      </c>
      <c r="G526" s="66" t="str">
        <f t="shared" si="451"/>
        <v/>
      </c>
      <c r="H526" s="67" t="str">
        <f t="shared" si="452"/>
        <v/>
      </c>
      <c r="I526" s="68"/>
      <c r="J526" s="64" t="str">
        <f t="shared" si="453"/>
        <v/>
      </c>
      <c r="K526" s="64" t="str">
        <f t="shared" si="454"/>
        <v/>
      </c>
      <c r="L526" s="64" t="str">
        <f t="shared" si="455"/>
        <v/>
      </c>
      <c r="M526" s="52"/>
      <c r="N526" s="52"/>
      <c r="P526" s="157"/>
      <c r="Q526" s="157"/>
      <c r="R526" s="157"/>
      <c r="T526" s="202">
        <f t="shared" si="456"/>
        <v>0</v>
      </c>
      <c r="U526" s="159">
        <f t="shared" si="457"/>
        <v>0</v>
      </c>
      <c r="V526" s="162">
        <f t="shared" si="458"/>
        <v>9</v>
      </c>
      <c r="W526" s="162">
        <f t="shared" si="459"/>
        <v>10</v>
      </c>
      <c r="X526" s="28">
        <v>17</v>
      </c>
      <c r="Y526" s="64" t="str">
        <f t="shared" si="460"/>
        <v/>
      </c>
      <c r="Z526" s="64" t="str">
        <f t="shared" si="461"/>
        <v/>
      </c>
      <c r="AA526" s="64" t="str">
        <f t="shared" si="462"/>
        <v/>
      </c>
      <c r="AB526" s="28">
        <f t="shared" si="463"/>
        <v>0</v>
      </c>
      <c r="AH526" s="246" t="str">
        <f t="shared" si="464"/>
        <v/>
      </c>
    </row>
    <row r="527" spans="1:34">
      <c r="A527" s="28" t="str">
        <f>C511&amp;"x"&amp;B527</f>
        <v>E4x14</v>
      </c>
      <c r="B527" s="47">
        <v>14</v>
      </c>
      <c r="C527" s="64" t="str">
        <f t="shared" si="447"/>
        <v/>
      </c>
      <c r="D527" s="64" t="str">
        <f t="shared" si="448"/>
        <v/>
      </c>
      <c r="E527" s="65" t="str">
        <f t="shared" si="449"/>
        <v/>
      </c>
      <c r="F527" s="65" t="str">
        <f t="shared" si="450"/>
        <v/>
      </c>
      <c r="G527" s="66" t="str">
        <f t="shared" si="451"/>
        <v/>
      </c>
      <c r="H527" s="67" t="str">
        <f t="shared" si="452"/>
        <v/>
      </c>
      <c r="I527" s="68"/>
      <c r="J527" s="64" t="str">
        <f t="shared" si="453"/>
        <v/>
      </c>
      <c r="K527" s="64" t="str">
        <f t="shared" si="454"/>
        <v/>
      </c>
      <c r="L527" s="64" t="str">
        <f t="shared" si="455"/>
        <v/>
      </c>
      <c r="M527" s="52"/>
      <c r="N527" s="52"/>
      <c r="P527" s="157"/>
      <c r="Q527" s="157"/>
      <c r="R527" s="157"/>
      <c r="T527" s="202">
        <f t="shared" si="456"/>
        <v>0</v>
      </c>
      <c r="U527" s="159">
        <f t="shared" si="457"/>
        <v>0</v>
      </c>
      <c r="V527" s="162">
        <f t="shared" si="458"/>
        <v>9</v>
      </c>
      <c r="W527" s="162">
        <f t="shared" si="459"/>
        <v>10</v>
      </c>
      <c r="X527" s="28">
        <v>18</v>
      </c>
      <c r="Y527" s="64" t="str">
        <f t="shared" si="460"/>
        <v/>
      </c>
      <c r="Z527" s="64" t="str">
        <f t="shared" si="461"/>
        <v/>
      </c>
      <c r="AA527" s="64" t="str">
        <f t="shared" si="462"/>
        <v/>
      </c>
      <c r="AB527" s="28">
        <f t="shared" si="463"/>
        <v>0</v>
      </c>
      <c r="AH527" s="246" t="str">
        <f t="shared" si="464"/>
        <v/>
      </c>
    </row>
    <row r="528" spans="1:34">
      <c r="A528" s="28" t="str">
        <f>C511&amp;"x"&amp;B528</f>
        <v>E4x15</v>
      </c>
      <c r="B528" s="47">
        <v>15</v>
      </c>
      <c r="C528" s="64" t="str">
        <f t="shared" si="447"/>
        <v/>
      </c>
      <c r="D528" s="64" t="str">
        <f t="shared" si="448"/>
        <v/>
      </c>
      <c r="E528" s="65" t="str">
        <f t="shared" si="449"/>
        <v/>
      </c>
      <c r="F528" s="65" t="str">
        <f t="shared" si="450"/>
        <v/>
      </c>
      <c r="G528" s="66" t="str">
        <f t="shared" si="451"/>
        <v/>
      </c>
      <c r="H528" s="67" t="str">
        <f t="shared" si="452"/>
        <v/>
      </c>
      <c r="I528" s="68"/>
      <c r="J528" s="64" t="str">
        <f t="shared" si="453"/>
        <v/>
      </c>
      <c r="K528" s="64" t="str">
        <f t="shared" si="454"/>
        <v/>
      </c>
      <c r="L528" s="64" t="str">
        <f t="shared" si="455"/>
        <v/>
      </c>
      <c r="M528" s="52"/>
      <c r="N528" s="52"/>
      <c r="P528" s="157"/>
      <c r="Q528" s="157"/>
      <c r="R528" s="157"/>
      <c r="T528" s="202">
        <f t="shared" si="456"/>
        <v>0</v>
      </c>
      <c r="U528" s="159">
        <f t="shared" si="457"/>
        <v>0</v>
      </c>
      <c r="V528" s="162">
        <f t="shared" si="458"/>
        <v>9</v>
      </c>
      <c r="W528" s="162">
        <f t="shared" si="459"/>
        <v>10</v>
      </c>
      <c r="X528" s="28">
        <v>19</v>
      </c>
      <c r="Y528" s="64" t="str">
        <f t="shared" si="460"/>
        <v/>
      </c>
      <c r="Z528" s="64" t="str">
        <f t="shared" si="461"/>
        <v/>
      </c>
      <c r="AA528" s="64" t="str">
        <f t="shared" si="462"/>
        <v/>
      </c>
      <c r="AB528" s="28">
        <f t="shared" si="463"/>
        <v>0</v>
      </c>
      <c r="AH528" s="246" t="str">
        <f t="shared" si="464"/>
        <v/>
      </c>
    </row>
    <row r="529" spans="1:34" ht="12.95" thickBot="1">
      <c r="B529" s="69"/>
      <c r="C529" s="70"/>
      <c r="D529" s="69"/>
      <c r="E529" s="69"/>
      <c r="F529" s="69"/>
      <c r="G529" s="71"/>
      <c r="H529" s="71"/>
      <c r="I529" s="71"/>
      <c r="J529" s="70"/>
      <c r="K529" s="70"/>
      <c r="L529" s="70"/>
      <c r="M529" s="52"/>
      <c r="N529" s="52"/>
      <c r="X529" s="28">
        <v>20</v>
      </c>
    </row>
    <row r="530" spans="1:34" ht="12.95" thickTop="1">
      <c r="B530" s="47"/>
      <c r="C530" s="323" t="s">
        <v>1140</v>
      </c>
      <c r="D530" s="323"/>
      <c r="E530" s="76" t="s">
        <v>1141</v>
      </c>
      <c r="F530" s="76" t="s">
        <v>1142</v>
      </c>
      <c r="G530" s="48" t="s">
        <v>1143</v>
      </c>
      <c r="H530" s="49"/>
      <c r="I530" s="50"/>
      <c r="J530" s="51" t="s">
        <v>1144</v>
      </c>
      <c r="K530" s="51" t="s">
        <v>1145</v>
      </c>
      <c r="L530" s="51" t="s">
        <v>1146</v>
      </c>
      <c r="M530" s="52"/>
      <c r="N530" s="52"/>
      <c r="P530" s="53">
        <f>COUNT(P534:P548)</f>
        <v>0</v>
      </c>
      <c r="Q530" s="53">
        <f>COUNT(Q534:Q548)</f>
        <v>0</v>
      </c>
      <c r="R530" s="53">
        <f>COUNT(R534:R548)</f>
        <v>0</v>
      </c>
      <c r="T530" s="124">
        <f>T531-SUM(U534:U548)</f>
        <v>5</v>
      </c>
      <c r="X530" s="28">
        <v>1</v>
      </c>
    </row>
    <row r="531" spans="1:34" ht="12.95">
      <c r="A531" s="33">
        <v>30</v>
      </c>
      <c r="B531" s="54"/>
      <c r="C531" s="322" t="str">
        <f>Leden!AQ32</f>
        <v>E5</v>
      </c>
      <c r="D531" s="322"/>
      <c r="E531" s="286" t="str">
        <f>IF($C531="","",LEFT(IFERROR(VLOOKUP($C531,TeamsV,2,0),"")&amp;"??",2))</f>
        <v>BK</v>
      </c>
      <c r="F531" s="286" t="str">
        <f>IF($C531="","",IFERROR(VLOOKUP($C531,TeamsV,3,0),"??"))</f>
        <v>Za</v>
      </c>
      <c r="G531" s="286" t="str">
        <f>IF($C531="","",LEFT(IFERROR(VLOOKUP($C531,TeamsV,4,0),"")&amp;"?",1))</f>
        <v>4</v>
      </c>
      <c r="H531" s="55"/>
      <c r="I531" s="56"/>
      <c r="J531" s="286">
        <f>COUNTIF(C534:C548,"V")</f>
        <v>5</v>
      </c>
      <c r="K531" s="286">
        <f>COUNTIF(C534:C548,"M")</f>
        <v>0</v>
      </c>
      <c r="L531" s="57">
        <f>IFERROR(AVERAGE(H534:H548),"")</f>
        <v>8.4</v>
      </c>
      <c r="M531" s="58"/>
      <c r="N531" s="58"/>
      <c r="O531" s="33" t="s">
        <v>2</v>
      </c>
      <c r="P531" s="253"/>
      <c r="Q531" s="253"/>
      <c r="R531" s="253"/>
      <c r="S531" s="254"/>
      <c r="T531" s="124">
        <f>SUM(T534:T548)</f>
        <v>5</v>
      </c>
      <c r="U531" s="158" t="str">
        <f>MID($C531,1,1)</f>
        <v>E</v>
      </c>
      <c r="V531" s="158" t="str">
        <f>MID($C531,1,1)</f>
        <v>E</v>
      </c>
      <c r="W531" s="158" t="str">
        <f>MID($C531,1,1)</f>
        <v>E</v>
      </c>
      <c r="X531" s="28">
        <v>2</v>
      </c>
      <c r="Y531" s="33"/>
      <c r="Z531" s="33"/>
      <c r="AA531" s="33"/>
      <c r="AB531" s="33"/>
      <c r="AD531" s="19" t="str">
        <f>IF($C531="","",IFERROR(VLOOKUP($C531,TeamsV,6,0),""))</f>
        <v>A</v>
      </c>
      <c r="AE531" s="19" t="str">
        <f>TRIM(IF($AD531="","",IFERROR(VLOOKUP($AD531,Teams!$B$4:$G$8,2,0),"")))</f>
        <v>3312 AD</v>
      </c>
      <c r="AF531" s="19" t="str">
        <f>TRIM(IF($AD531="","",IFERROR(VLOOKUP($AD531,Teams!$B$4:$G$8,4,0),"")))</f>
        <v>Dordrecht</v>
      </c>
      <c r="AH531" s="247">
        <f>IFERROR(AVERAGE(AH534:AH548),"")</f>
        <v>8.782</v>
      </c>
    </row>
    <row r="532" spans="1:34">
      <c r="B532" s="47"/>
      <c r="C532" s="76"/>
      <c r="D532" s="47"/>
      <c r="E532" s="47"/>
      <c r="F532" s="47"/>
      <c r="G532" s="50"/>
      <c r="H532" s="50"/>
      <c r="I532" s="50"/>
      <c r="J532" s="76"/>
      <c r="K532" s="76"/>
      <c r="L532" s="76"/>
      <c r="M532" s="52"/>
      <c r="N532" s="52"/>
      <c r="U532" s="159"/>
      <c r="V532" s="159"/>
      <c r="W532" s="159"/>
      <c r="X532" s="28">
        <v>3</v>
      </c>
    </row>
    <row r="533" spans="1:34">
      <c r="A533" s="59"/>
      <c r="B533" s="60"/>
      <c r="C533" s="61" t="s">
        <v>1147</v>
      </c>
      <c r="D533" s="61" t="s">
        <v>1148</v>
      </c>
      <c r="E533" s="62" t="s">
        <v>1149</v>
      </c>
      <c r="F533" s="62" t="s">
        <v>1150</v>
      </c>
      <c r="G533" s="61" t="s">
        <v>1151</v>
      </c>
      <c r="H533" s="61" t="s">
        <v>1152</v>
      </c>
      <c r="I533" s="61" t="s">
        <v>54</v>
      </c>
      <c r="J533" s="61" t="s">
        <v>1153</v>
      </c>
      <c r="K533" s="61" t="s">
        <v>1154</v>
      </c>
      <c r="L533" s="61" t="s">
        <v>1155</v>
      </c>
      <c r="M533" s="63"/>
      <c r="N533" s="63"/>
      <c r="O533" s="59"/>
      <c r="P533" s="160" t="s">
        <v>76</v>
      </c>
      <c r="Q533" s="160" t="s">
        <v>77</v>
      </c>
      <c r="R533" s="160" t="s">
        <v>78</v>
      </c>
      <c r="U533" s="158">
        <f>IF(W531="","",VLOOKUP(W531,Leeftijdscat,2,FALSE))</f>
        <v>7</v>
      </c>
      <c r="V533" s="158">
        <f>IF(W531="","",VLOOKUP(W531,Leeftijdscat,3,FALSE))</f>
        <v>9</v>
      </c>
      <c r="W533" s="158">
        <f>IF(W531="","",VLOOKUP(W531,Leeftijdscat,4,FALSE))</f>
        <v>10</v>
      </c>
      <c r="X533" s="28">
        <v>4</v>
      </c>
      <c r="Y533" s="59">
        <f>LEN(Y534&amp;Y535&amp;Y536&amp;Y537&amp;Y538&amp;Y539&amp;Y540&amp;Y541&amp;Y542&amp;Y543&amp;Y544&amp;Y545&amp;Y546&amp;Y547&amp;Y548)</f>
        <v>0</v>
      </c>
      <c r="Z533" s="59">
        <f>LEN(Z534&amp;Z535&amp;Z536&amp;Z537&amp;Z538&amp;Z539&amp;Z540&amp;Z541&amp;Z542&amp;Z543&amp;Z544&amp;Z545&amp;Z546&amp;Z547&amp;Z548)</f>
        <v>0</v>
      </c>
      <c r="AA533" s="59">
        <f>LEN(AA534&amp;AA535&amp;AA536&amp;AA537&amp;AA538&amp;AA539&amp;AA540&amp;AA541&amp;AA542&amp;AA543&amp;AA544&amp;AA545&amp;AA546&amp;AA547&amp;AA548)</f>
        <v>0</v>
      </c>
      <c r="AB533" s="59">
        <f>SUM(Y533:AA533)</f>
        <v>0</v>
      </c>
    </row>
    <row r="534" spans="1:34">
      <c r="A534" s="28" t="str">
        <f>C531&amp;"x"&amp;B534</f>
        <v>E5x1</v>
      </c>
      <c r="B534" s="47">
        <v>1</v>
      </c>
      <c r="C534" s="64" t="str">
        <f t="shared" ref="C534:C548" si="465">IF(LEFT($A534,1)="x","",IFERROR(VLOOKUP($A534,LedenV,6,0),""))</f>
        <v>V</v>
      </c>
      <c r="D534" s="64" t="str">
        <f t="shared" ref="D534:D548" si="466">IF(LEFT($A534,1)="x","",IFERROR(VLOOKUP($A534,LedenV,7,0),""))</f>
        <v>NMK12F1</v>
      </c>
      <c r="E534" s="65" t="str">
        <f t="shared" ref="E534:E548" si="467">IF(LEFT($A534,1)="x","",IFERROR(VLOOKUP($A534,LedenV,8,0),""))</f>
        <v>Groen, E.</v>
      </c>
      <c r="F534" s="65" t="str">
        <f t="shared" ref="F534:F548" si="468">IF(LEFT($A534,1)="x","",IFERROR(VLOOKUP($A534,LedenV,9,0),""))</f>
        <v>Evie</v>
      </c>
      <c r="G534" s="66">
        <f t="shared" ref="G534:G548" si="469">IF(LEFT($A534,1)="x","",IFERROR(VLOOKUP($A534,LedenV,10,0),""))</f>
        <v>40329</v>
      </c>
      <c r="H534" s="67">
        <f t="shared" ref="H534:H548" si="470">IF(AND(ISNUMBER(G534),G534&lt;&gt;0),DATEDIF(G534,Peildatum,"Y"),"")</f>
        <v>10</v>
      </c>
      <c r="I534" s="68"/>
      <c r="J534" s="64" t="str">
        <f t="shared" ref="J534:J548" si="471">IF(LEFT($A534,1)="x","",IFERROR(VLOOKUP($A534,LedenV,16,0),""))</f>
        <v/>
      </c>
      <c r="K534" s="64" t="str">
        <f t="shared" ref="K534:K548" si="472">IF(LEFT($A534,1)="x","",IFERROR(VLOOKUP($A534,LedenV,17,0),""))</f>
        <v/>
      </c>
      <c r="L534" s="64">
        <f t="shared" ref="L534:L548" si="473">IF(LEFT($A534,1)="x","",IFERROR(VLOOKUP($A534,LedenV,18,0),""))</f>
        <v>0</v>
      </c>
      <c r="M534" s="52"/>
      <c r="N534" s="52"/>
      <c r="P534" s="157"/>
      <c r="Q534" s="157"/>
      <c r="R534" s="157"/>
      <c r="S534" s="161"/>
      <c r="T534" s="202">
        <f t="shared" ref="T534:T548" si="474">IF(LEN(C534&amp;D534&amp;E534&amp;F534)&gt;0,1,0)</f>
        <v>1</v>
      </c>
      <c r="U534" s="159">
        <f t="shared" ref="U534:U548" si="475">MIN(LEN(Y534&amp;Z534&amp;AA534),1)</f>
        <v>0</v>
      </c>
      <c r="V534" s="162">
        <f t="shared" ref="V534:V548" si="476">V533</f>
        <v>9</v>
      </c>
      <c r="W534" s="162">
        <f t="shared" ref="W534:W548" si="477">W533</f>
        <v>10</v>
      </c>
      <c r="X534" s="28">
        <v>5</v>
      </c>
      <c r="Y534" s="64" t="str">
        <f t="shared" ref="Y534:Y548" si="478">IF(LEFT($A534,1)="x","",IFERROR(VLOOKUP($A534,LedenV,34,0),""))</f>
        <v/>
      </c>
      <c r="Z534" s="64" t="str">
        <f t="shared" ref="Z534:Z548" si="479">IF(LEFT($A534,1)="x","",IFERROR(VLOOKUP($A534,LedenV,35,0),""))</f>
        <v/>
      </c>
      <c r="AA534" s="64" t="str">
        <f t="shared" ref="AA534:AA548" si="480">IF(LEFT($A534,1)="x","",IFERROR(VLOOKUP($A534,LedenV,36,0),""))</f>
        <v/>
      </c>
      <c r="AB534" s="28">
        <f t="shared" ref="AB534:AB548" si="481">LEN(Y534&amp;Z534&amp;AA534)</f>
        <v>0</v>
      </c>
      <c r="AH534" s="246">
        <f t="shared" ref="AH534:AH548" si="482">lft(G534,Peildatum)</f>
        <v>10.59</v>
      </c>
    </row>
    <row r="535" spans="1:34">
      <c r="A535" s="28" t="str">
        <f>C531&amp;"x"&amp;B535</f>
        <v>E5x2</v>
      </c>
      <c r="B535" s="47">
        <v>2</v>
      </c>
      <c r="C535" s="64" t="str">
        <f t="shared" si="465"/>
        <v>V</v>
      </c>
      <c r="D535" s="64" t="str">
        <f t="shared" si="466"/>
        <v>NMK01M2</v>
      </c>
      <c r="E535" s="65" t="str">
        <f t="shared" si="467"/>
        <v>Ehmila, J.</v>
      </c>
      <c r="F535" s="65" t="str">
        <f t="shared" si="468"/>
        <v>Jenna</v>
      </c>
      <c r="G535" s="66">
        <f t="shared" si="469"/>
        <v>41108</v>
      </c>
      <c r="H535" s="67">
        <f t="shared" si="470"/>
        <v>8</v>
      </c>
      <c r="I535" s="68"/>
      <c r="J535" s="64" t="str">
        <f t="shared" si="471"/>
        <v/>
      </c>
      <c r="K535" s="64" t="str">
        <f t="shared" si="472"/>
        <v/>
      </c>
      <c r="L535" s="64">
        <f t="shared" si="473"/>
        <v>0</v>
      </c>
      <c r="M535" s="52"/>
      <c r="N535" s="52"/>
      <c r="P535" s="157"/>
      <c r="Q535" s="157"/>
      <c r="R535" s="157"/>
      <c r="S535" s="161"/>
      <c r="T535" s="202">
        <f t="shared" si="474"/>
        <v>1</v>
      </c>
      <c r="U535" s="159">
        <f t="shared" si="475"/>
        <v>0</v>
      </c>
      <c r="V535" s="162">
        <f t="shared" si="476"/>
        <v>9</v>
      </c>
      <c r="W535" s="162">
        <f t="shared" si="477"/>
        <v>10</v>
      </c>
      <c r="X535" s="28">
        <v>6</v>
      </c>
      <c r="Y535" s="64" t="str">
        <f t="shared" si="478"/>
        <v/>
      </c>
      <c r="Z535" s="64" t="str">
        <f t="shared" si="479"/>
        <v/>
      </c>
      <c r="AA535" s="64" t="str">
        <f t="shared" si="480"/>
        <v/>
      </c>
      <c r="AB535" s="28">
        <f t="shared" si="481"/>
        <v>0</v>
      </c>
      <c r="AH535" s="246">
        <f t="shared" si="482"/>
        <v>8.4499999999999993</v>
      </c>
    </row>
    <row r="536" spans="1:34">
      <c r="A536" s="28" t="str">
        <f>C531&amp;"x"&amp;B536</f>
        <v>E5x3</v>
      </c>
      <c r="B536" s="47">
        <v>3</v>
      </c>
      <c r="C536" s="64" t="str">
        <f t="shared" si="465"/>
        <v>V</v>
      </c>
      <c r="D536" s="64" t="str">
        <f t="shared" si="466"/>
        <v>NMK07T9</v>
      </c>
      <c r="E536" s="65" t="str">
        <f t="shared" si="467"/>
        <v>Naeije, L.</v>
      </c>
      <c r="F536" s="65" t="str">
        <f t="shared" si="468"/>
        <v>Lisanne</v>
      </c>
      <c r="G536" s="66">
        <f t="shared" si="469"/>
        <v>41149</v>
      </c>
      <c r="H536" s="67">
        <f t="shared" si="470"/>
        <v>8</v>
      </c>
      <c r="I536" s="68"/>
      <c r="J536" s="64" t="str">
        <f t="shared" si="471"/>
        <v/>
      </c>
      <c r="K536" s="64" t="str">
        <f t="shared" si="472"/>
        <v/>
      </c>
      <c r="L536" s="64">
        <f t="shared" si="473"/>
        <v>0</v>
      </c>
      <c r="M536" s="52"/>
      <c r="N536" s="52"/>
      <c r="P536" s="157"/>
      <c r="Q536" s="157"/>
      <c r="R536" s="157"/>
      <c r="S536" s="161"/>
      <c r="T536" s="202">
        <f t="shared" si="474"/>
        <v>1</v>
      </c>
      <c r="U536" s="159">
        <f t="shared" si="475"/>
        <v>0</v>
      </c>
      <c r="V536" s="162">
        <f t="shared" si="476"/>
        <v>9</v>
      </c>
      <c r="W536" s="162">
        <f t="shared" si="477"/>
        <v>10</v>
      </c>
      <c r="X536" s="28">
        <v>7</v>
      </c>
      <c r="Y536" s="64" t="str">
        <f t="shared" si="478"/>
        <v/>
      </c>
      <c r="Z536" s="64" t="str">
        <f t="shared" si="479"/>
        <v/>
      </c>
      <c r="AA536" s="64" t="str">
        <f t="shared" si="480"/>
        <v/>
      </c>
      <c r="AB536" s="28">
        <f t="shared" si="481"/>
        <v>0</v>
      </c>
      <c r="AH536" s="246">
        <f t="shared" si="482"/>
        <v>8.34</v>
      </c>
    </row>
    <row r="537" spans="1:34">
      <c r="A537" s="28" t="str">
        <f>C531&amp;"x"&amp;B537</f>
        <v>E5x4</v>
      </c>
      <c r="B537" s="47">
        <v>4</v>
      </c>
      <c r="C537" s="64" t="str">
        <f t="shared" si="465"/>
        <v>V</v>
      </c>
      <c r="D537" s="64" t="str">
        <f t="shared" si="466"/>
        <v>NMK31G5</v>
      </c>
      <c r="E537" s="65" t="str">
        <f t="shared" si="467"/>
        <v>Littooij, F.R.</v>
      </c>
      <c r="F537" s="65" t="str">
        <f t="shared" si="468"/>
        <v>Feline</v>
      </c>
      <c r="G537" s="66">
        <f t="shared" si="469"/>
        <v>41159</v>
      </c>
      <c r="H537" s="67">
        <f t="shared" si="470"/>
        <v>8</v>
      </c>
      <c r="I537" s="68"/>
      <c r="J537" s="64">
        <f t="shared" si="471"/>
        <v>0</v>
      </c>
      <c r="K537" s="64">
        <f t="shared" si="472"/>
        <v>0</v>
      </c>
      <c r="L537" s="64">
        <f t="shared" si="473"/>
        <v>0</v>
      </c>
      <c r="M537" s="52"/>
      <c r="N537" s="52"/>
      <c r="P537" s="157"/>
      <c r="Q537" s="157"/>
      <c r="R537" s="157"/>
      <c r="S537" s="161"/>
      <c r="T537" s="202">
        <f t="shared" si="474"/>
        <v>1</v>
      </c>
      <c r="U537" s="159">
        <f t="shared" si="475"/>
        <v>0</v>
      </c>
      <c r="V537" s="162">
        <f t="shared" si="476"/>
        <v>9</v>
      </c>
      <c r="W537" s="162">
        <f t="shared" si="477"/>
        <v>10</v>
      </c>
      <c r="X537" s="28">
        <v>8</v>
      </c>
      <c r="Y537" s="64" t="str">
        <f t="shared" si="478"/>
        <v/>
      </c>
      <c r="Z537" s="64" t="str">
        <f t="shared" si="479"/>
        <v/>
      </c>
      <c r="AA537" s="64" t="str">
        <f t="shared" si="480"/>
        <v/>
      </c>
      <c r="AB537" s="28">
        <f t="shared" si="481"/>
        <v>0</v>
      </c>
      <c r="AH537" s="246">
        <f t="shared" si="482"/>
        <v>8.31</v>
      </c>
    </row>
    <row r="538" spans="1:34">
      <c r="A538" s="28" t="str">
        <f>C531&amp;"x"&amp;B538</f>
        <v>E5x5</v>
      </c>
      <c r="B538" s="47">
        <v>5</v>
      </c>
      <c r="C538" s="64" t="str">
        <f t="shared" si="465"/>
        <v>V</v>
      </c>
      <c r="D538" s="64" t="str">
        <f t="shared" si="466"/>
        <v>NMK14K2</v>
      </c>
      <c r="E538" s="65" t="str">
        <f t="shared" si="467"/>
        <v>Warmerdam, F.</v>
      </c>
      <c r="F538" s="65" t="str">
        <f t="shared" si="468"/>
        <v>Fauve</v>
      </c>
      <c r="G538" s="66">
        <f t="shared" si="469"/>
        <v>41194</v>
      </c>
      <c r="H538" s="67">
        <f t="shared" si="470"/>
        <v>8</v>
      </c>
      <c r="I538" s="68"/>
      <c r="J538" s="64" t="str">
        <f t="shared" si="471"/>
        <v/>
      </c>
      <c r="K538" s="64" t="str">
        <f t="shared" si="472"/>
        <v/>
      </c>
      <c r="L538" s="64">
        <f t="shared" si="473"/>
        <v>0</v>
      </c>
      <c r="M538" s="52"/>
      <c r="N538" s="52"/>
      <c r="P538" s="157"/>
      <c r="Q538" s="157"/>
      <c r="R538" s="157"/>
      <c r="S538" s="161"/>
      <c r="T538" s="202">
        <f t="shared" si="474"/>
        <v>1</v>
      </c>
      <c r="U538" s="159">
        <f t="shared" si="475"/>
        <v>0</v>
      </c>
      <c r="V538" s="162">
        <f t="shared" si="476"/>
        <v>9</v>
      </c>
      <c r="W538" s="162">
        <f t="shared" si="477"/>
        <v>10</v>
      </c>
      <c r="X538" s="28">
        <v>9</v>
      </c>
      <c r="Y538" s="64" t="str">
        <f t="shared" si="478"/>
        <v/>
      </c>
      <c r="Z538" s="64" t="str">
        <f t="shared" si="479"/>
        <v/>
      </c>
      <c r="AA538" s="64" t="str">
        <f t="shared" si="480"/>
        <v/>
      </c>
      <c r="AB538" s="28">
        <f t="shared" si="481"/>
        <v>0</v>
      </c>
      <c r="AH538" s="246">
        <f t="shared" si="482"/>
        <v>8.2200000000000006</v>
      </c>
    </row>
    <row r="539" spans="1:34">
      <c r="A539" s="28" t="str">
        <f>C531&amp;"x"&amp;B539</f>
        <v>E5x6</v>
      </c>
      <c r="B539" s="47">
        <v>6</v>
      </c>
      <c r="C539" s="64" t="str">
        <f t="shared" si="465"/>
        <v/>
      </c>
      <c r="D539" s="64" t="str">
        <f t="shared" si="466"/>
        <v/>
      </c>
      <c r="E539" s="65" t="str">
        <f t="shared" si="467"/>
        <v/>
      </c>
      <c r="F539" s="65" t="str">
        <f t="shared" si="468"/>
        <v/>
      </c>
      <c r="G539" s="66" t="str">
        <f t="shared" si="469"/>
        <v/>
      </c>
      <c r="H539" s="67" t="str">
        <f t="shared" si="470"/>
        <v/>
      </c>
      <c r="I539" s="68"/>
      <c r="J539" s="64" t="str">
        <f t="shared" si="471"/>
        <v/>
      </c>
      <c r="K539" s="64" t="str">
        <f t="shared" si="472"/>
        <v/>
      </c>
      <c r="L539" s="64" t="str">
        <f t="shared" si="473"/>
        <v/>
      </c>
      <c r="M539" s="52"/>
      <c r="N539" s="52"/>
      <c r="P539" s="157"/>
      <c r="Q539" s="157"/>
      <c r="R539" s="157"/>
      <c r="S539" s="161"/>
      <c r="T539" s="202">
        <f t="shared" si="474"/>
        <v>0</v>
      </c>
      <c r="U539" s="159">
        <f t="shared" si="475"/>
        <v>0</v>
      </c>
      <c r="V539" s="162">
        <f t="shared" si="476"/>
        <v>9</v>
      </c>
      <c r="W539" s="162">
        <f t="shared" si="477"/>
        <v>10</v>
      </c>
      <c r="X539" s="28">
        <v>10</v>
      </c>
      <c r="Y539" s="64" t="str">
        <f t="shared" si="478"/>
        <v/>
      </c>
      <c r="Z539" s="64" t="str">
        <f t="shared" si="479"/>
        <v/>
      </c>
      <c r="AA539" s="64" t="str">
        <f t="shared" si="480"/>
        <v/>
      </c>
      <c r="AB539" s="28">
        <f t="shared" si="481"/>
        <v>0</v>
      </c>
      <c r="AH539" s="246" t="str">
        <f t="shared" si="482"/>
        <v/>
      </c>
    </row>
    <row r="540" spans="1:34">
      <c r="A540" s="28" t="str">
        <f>C531&amp;"x"&amp;B540</f>
        <v>E5x7</v>
      </c>
      <c r="B540" s="47">
        <v>7</v>
      </c>
      <c r="C540" s="64" t="str">
        <f t="shared" si="465"/>
        <v/>
      </c>
      <c r="D540" s="64" t="str">
        <f t="shared" si="466"/>
        <v/>
      </c>
      <c r="E540" s="65" t="str">
        <f t="shared" si="467"/>
        <v/>
      </c>
      <c r="F540" s="65" t="str">
        <f t="shared" si="468"/>
        <v/>
      </c>
      <c r="G540" s="66" t="str">
        <f t="shared" si="469"/>
        <v/>
      </c>
      <c r="H540" s="67" t="str">
        <f t="shared" si="470"/>
        <v/>
      </c>
      <c r="I540" s="68"/>
      <c r="J540" s="64" t="str">
        <f t="shared" si="471"/>
        <v/>
      </c>
      <c r="K540" s="64" t="str">
        <f t="shared" si="472"/>
        <v/>
      </c>
      <c r="L540" s="64" t="str">
        <f t="shared" si="473"/>
        <v/>
      </c>
      <c r="M540" s="52"/>
      <c r="N540" s="52"/>
      <c r="P540" s="157"/>
      <c r="Q540" s="157"/>
      <c r="R540" s="157"/>
      <c r="S540" s="161"/>
      <c r="T540" s="202">
        <f t="shared" si="474"/>
        <v>0</v>
      </c>
      <c r="U540" s="159">
        <f t="shared" si="475"/>
        <v>0</v>
      </c>
      <c r="V540" s="162">
        <f t="shared" si="476"/>
        <v>9</v>
      </c>
      <c r="W540" s="162">
        <f t="shared" si="477"/>
        <v>10</v>
      </c>
      <c r="X540" s="28">
        <v>11</v>
      </c>
      <c r="Y540" s="64" t="str">
        <f t="shared" si="478"/>
        <v/>
      </c>
      <c r="Z540" s="64" t="str">
        <f t="shared" si="479"/>
        <v/>
      </c>
      <c r="AA540" s="64" t="str">
        <f t="shared" si="480"/>
        <v/>
      </c>
      <c r="AB540" s="28">
        <f t="shared" si="481"/>
        <v>0</v>
      </c>
      <c r="AH540" s="246" t="str">
        <f t="shared" si="482"/>
        <v/>
      </c>
    </row>
    <row r="541" spans="1:34">
      <c r="A541" s="28" t="str">
        <f>C531&amp;"x"&amp;B541</f>
        <v>E5x8</v>
      </c>
      <c r="B541" s="47">
        <v>8</v>
      </c>
      <c r="C541" s="64" t="str">
        <f t="shared" si="465"/>
        <v/>
      </c>
      <c r="D541" s="64" t="str">
        <f t="shared" si="466"/>
        <v/>
      </c>
      <c r="E541" s="65" t="str">
        <f t="shared" si="467"/>
        <v/>
      </c>
      <c r="F541" s="65" t="str">
        <f t="shared" si="468"/>
        <v/>
      </c>
      <c r="G541" s="66" t="str">
        <f t="shared" si="469"/>
        <v/>
      </c>
      <c r="H541" s="67" t="str">
        <f t="shared" si="470"/>
        <v/>
      </c>
      <c r="I541" s="68"/>
      <c r="J541" s="64" t="str">
        <f t="shared" si="471"/>
        <v/>
      </c>
      <c r="K541" s="64" t="str">
        <f t="shared" si="472"/>
        <v/>
      </c>
      <c r="L541" s="64" t="str">
        <f t="shared" si="473"/>
        <v/>
      </c>
      <c r="M541" s="52"/>
      <c r="N541" s="52"/>
      <c r="P541" s="157"/>
      <c r="Q541" s="157"/>
      <c r="R541" s="157"/>
      <c r="S541" s="161"/>
      <c r="T541" s="202">
        <f t="shared" si="474"/>
        <v>0</v>
      </c>
      <c r="U541" s="159">
        <f t="shared" si="475"/>
        <v>0</v>
      </c>
      <c r="V541" s="162">
        <f t="shared" si="476"/>
        <v>9</v>
      </c>
      <c r="W541" s="162">
        <f t="shared" si="477"/>
        <v>10</v>
      </c>
      <c r="X541" s="28">
        <v>12</v>
      </c>
      <c r="Y541" s="64" t="str">
        <f t="shared" si="478"/>
        <v/>
      </c>
      <c r="Z541" s="64" t="str">
        <f t="shared" si="479"/>
        <v/>
      </c>
      <c r="AA541" s="64" t="str">
        <f t="shared" si="480"/>
        <v/>
      </c>
      <c r="AB541" s="28">
        <f t="shared" si="481"/>
        <v>0</v>
      </c>
      <c r="AH541" s="246" t="str">
        <f t="shared" si="482"/>
        <v/>
      </c>
    </row>
    <row r="542" spans="1:34">
      <c r="A542" s="28" t="str">
        <f>C531&amp;"x"&amp;B542</f>
        <v>E5x9</v>
      </c>
      <c r="B542" s="47">
        <v>9</v>
      </c>
      <c r="C542" s="64" t="str">
        <f t="shared" si="465"/>
        <v/>
      </c>
      <c r="D542" s="64" t="str">
        <f t="shared" si="466"/>
        <v/>
      </c>
      <c r="E542" s="65" t="str">
        <f t="shared" si="467"/>
        <v/>
      </c>
      <c r="F542" s="65" t="str">
        <f t="shared" si="468"/>
        <v/>
      </c>
      <c r="G542" s="66" t="str">
        <f t="shared" si="469"/>
        <v/>
      </c>
      <c r="H542" s="67" t="str">
        <f t="shared" si="470"/>
        <v/>
      </c>
      <c r="I542" s="68"/>
      <c r="J542" s="64" t="str">
        <f t="shared" si="471"/>
        <v/>
      </c>
      <c r="K542" s="64" t="str">
        <f t="shared" si="472"/>
        <v/>
      </c>
      <c r="L542" s="64" t="str">
        <f t="shared" si="473"/>
        <v/>
      </c>
      <c r="M542" s="52"/>
      <c r="N542" s="52"/>
      <c r="P542" s="157"/>
      <c r="Q542" s="157"/>
      <c r="R542" s="157"/>
      <c r="S542" s="161"/>
      <c r="T542" s="202">
        <f t="shared" si="474"/>
        <v>0</v>
      </c>
      <c r="U542" s="159">
        <f t="shared" si="475"/>
        <v>0</v>
      </c>
      <c r="V542" s="162">
        <f t="shared" si="476"/>
        <v>9</v>
      </c>
      <c r="W542" s="162">
        <f t="shared" si="477"/>
        <v>10</v>
      </c>
      <c r="X542" s="28">
        <v>13</v>
      </c>
      <c r="Y542" s="64" t="str">
        <f t="shared" si="478"/>
        <v/>
      </c>
      <c r="Z542" s="64" t="str">
        <f t="shared" si="479"/>
        <v/>
      </c>
      <c r="AA542" s="64" t="str">
        <f t="shared" si="480"/>
        <v/>
      </c>
      <c r="AB542" s="28">
        <f t="shared" si="481"/>
        <v>0</v>
      </c>
      <c r="AH542" s="246" t="str">
        <f t="shared" si="482"/>
        <v/>
      </c>
    </row>
    <row r="543" spans="1:34">
      <c r="A543" s="28" t="str">
        <f>C531&amp;"x"&amp;B543</f>
        <v>E5x10</v>
      </c>
      <c r="B543" s="47">
        <v>10</v>
      </c>
      <c r="C543" s="64" t="str">
        <f t="shared" si="465"/>
        <v/>
      </c>
      <c r="D543" s="64" t="str">
        <f t="shared" si="466"/>
        <v/>
      </c>
      <c r="E543" s="65" t="str">
        <f t="shared" si="467"/>
        <v/>
      </c>
      <c r="F543" s="65" t="str">
        <f t="shared" si="468"/>
        <v/>
      </c>
      <c r="G543" s="66" t="str">
        <f t="shared" si="469"/>
        <v/>
      </c>
      <c r="H543" s="67" t="str">
        <f t="shared" si="470"/>
        <v/>
      </c>
      <c r="I543" s="68"/>
      <c r="J543" s="64" t="str">
        <f t="shared" si="471"/>
        <v/>
      </c>
      <c r="K543" s="64" t="str">
        <f t="shared" si="472"/>
        <v/>
      </c>
      <c r="L543" s="64" t="str">
        <f t="shared" si="473"/>
        <v/>
      </c>
      <c r="M543" s="52"/>
      <c r="N543" s="52"/>
      <c r="P543" s="157"/>
      <c r="Q543" s="157"/>
      <c r="R543" s="157"/>
      <c r="S543" s="161"/>
      <c r="T543" s="202">
        <f t="shared" si="474"/>
        <v>0</v>
      </c>
      <c r="U543" s="159">
        <f t="shared" si="475"/>
        <v>0</v>
      </c>
      <c r="V543" s="162">
        <f t="shared" si="476"/>
        <v>9</v>
      </c>
      <c r="W543" s="162">
        <f t="shared" si="477"/>
        <v>10</v>
      </c>
      <c r="X543" s="28">
        <v>14</v>
      </c>
      <c r="Y543" s="64" t="str">
        <f t="shared" si="478"/>
        <v/>
      </c>
      <c r="Z543" s="64" t="str">
        <f t="shared" si="479"/>
        <v/>
      </c>
      <c r="AA543" s="64" t="str">
        <f t="shared" si="480"/>
        <v/>
      </c>
      <c r="AB543" s="28">
        <f t="shared" si="481"/>
        <v>0</v>
      </c>
      <c r="AH543" s="246" t="str">
        <f t="shared" si="482"/>
        <v/>
      </c>
    </row>
    <row r="544" spans="1:34">
      <c r="A544" s="28" t="str">
        <f>C531&amp;"x"&amp;B544</f>
        <v>E5x11</v>
      </c>
      <c r="B544" s="47">
        <v>11</v>
      </c>
      <c r="C544" s="64" t="str">
        <f t="shared" si="465"/>
        <v/>
      </c>
      <c r="D544" s="64" t="str">
        <f t="shared" si="466"/>
        <v/>
      </c>
      <c r="E544" s="65" t="str">
        <f t="shared" si="467"/>
        <v/>
      </c>
      <c r="F544" s="65" t="str">
        <f t="shared" si="468"/>
        <v/>
      </c>
      <c r="G544" s="66" t="str">
        <f t="shared" si="469"/>
        <v/>
      </c>
      <c r="H544" s="67" t="str">
        <f t="shared" si="470"/>
        <v/>
      </c>
      <c r="I544" s="68"/>
      <c r="J544" s="64" t="str">
        <f t="shared" si="471"/>
        <v/>
      </c>
      <c r="K544" s="64" t="str">
        <f t="shared" si="472"/>
        <v/>
      </c>
      <c r="L544" s="64" t="str">
        <f t="shared" si="473"/>
        <v/>
      </c>
      <c r="M544" s="52"/>
      <c r="N544" s="52"/>
      <c r="P544" s="157"/>
      <c r="Q544" s="157"/>
      <c r="R544" s="157"/>
      <c r="T544" s="202">
        <f t="shared" si="474"/>
        <v>0</v>
      </c>
      <c r="U544" s="159">
        <f t="shared" si="475"/>
        <v>0</v>
      </c>
      <c r="V544" s="162">
        <f t="shared" si="476"/>
        <v>9</v>
      </c>
      <c r="W544" s="162">
        <f t="shared" si="477"/>
        <v>10</v>
      </c>
      <c r="X544" s="28">
        <v>15</v>
      </c>
      <c r="Y544" s="64" t="str">
        <f t="shared" si="478"/>
        <v/>
      </c>
      <c r="Z544" s="64" t="str">
        <f t="shared" si="479"/>
        <v/>
      </c>
      <c r="AA544" s="64" t="str">
        <f t="shared" si="480"/>
        <v/>
      </c>
      <c r="AB544" s="28">
        <f t="shared" si="481"/>
        <v>0</v>
      </c>
      <c r="AH544" s="246" t="str">
        <f t="shared" si="482"/>
        <v/>
      </c>
    </row>
    <row r="545" spans="1:34">
      <c r="A545" s="28" t="str">
        <f>C531&amp;"x"&amp;B545</f>
        <v>E5x12</v>
      </c>
      <c r="B545" s="47">
        <v>12</v>
      </c>
      <c r="C545" s="64" t="str">
        <f t="shared" si="465"/>
        <v/>
      </c>
      <c r="D545" s="64" t="str">
        <f t="shared" si="466"/>
        <v/>
      </c>
      <c r="E545" s="65" t="str">
        <f t="shared" si="467"/>
        <v/>
      </c>
      <c r="F545" s="65" t="str">
        <f t="shared" si="468"/>
        <v/>
      </c>
      <c r="G545" s="66" t="str">
        <f t="shared" si="469"/>
        <v/>
      </c>
      <c r="H545" s="67" t="str">
        <f t="shared" si="470"/>
        <v/>
      </c>
      <c r="I545" s="68"/>
      <c r="J545" s="64" t="str">
        <f t="shared" si="471"/>
        <v/>
      </c>
      <c r="K545" s="64" t="str">
        <f t="shared" si="472"/>
        <v/>
      </c>
      <c r="L545" s="64" t="str">
        <f t="shared" si="473"/>
        <v/>
      </c>
      <c r="M545" s="52"/>
      <c r="N545" s="52"/>
      <c r="P545" s="157"/>
      <c r="Q545" s="157"/>
      <c r="R545" s="157"/>
      <c r="T545" s="202">
        <f t="shared" si="474"/>
        <v>0</v>
      </c>
      <c r="U545" s="159">
        <f t="shared" si="475"/>
        <v>0</v>
      </c>
      <c r="V545" s="162">
        <f t="shared" si="476"/>
        <v>9</v>
      </c>
      <c r="W545" s="162">
        <f t="shared" si="477"/>
        <v>10</v>
      </c>
      <c r="X545" s="28">
        <v>16</v>
      </c>
      <c r="Y545" s="64" t="str">
        <f t="shared" si="478"/>
        <v/>
      </c>
      <c r="Z545" s="64" t="str">
        <f t="shared" si="479"/>
        <v/>
      </c>
      <c r="AA545" s="64" t="str">
        <f t="shared" si="480"/>
        <v/>
      </c>
      <c r="AB545" s="28">
        <f t="shared" si="481"/>
        <v>0</v>
      </c>
      <c r="AH545" s="246" t="str">
        <f t="shared" si="482"/>
        <v/>
      </c>
    </row>
    <row r="546" spans="1:34">
      <c r="A546" s="28" t="str">
        <f>C531&amp;"x"&amp;B546</f>
        <v>E5x13</v>
      </c>
      <c r="B546" s="47">
        <v>13</v>
      </c>
      <c r="C546" s="64" t="str">
        <f t="shared" si="465"/>
        <v/>
      </c>
      <c r="D546" s="64" t="str">
        <f t="shared" si="466"/>
        <v/>
      </c>
      <c r="E546" s="65" t="str">
        <f t="shared" si="467"/>
        <v/>
      </c>
      <c r="F546" s="65" t="str">
        <f t="shared" si="468"/>
        <v/>
      </c>
      <c r="G546" s="66" t="str">
        <f t="shared" si="469"/>
        <v/>
      </c>
      <c r="H546" s="67" t="str">
        <f t="shared" si="470"/>
        <v/>
      </c>
      <c r="I546" s="68"/>
      <c r="J546" s="64" t="str">
        <f t="shared" si="471"/>
        <v/>
      </c>
      <c r="K546" s="64" t="str">
        <f t="shared" si="472"/>
        <v/>
      </c>
      <c r="L546" s="64" t="str">
        <f t="shared" si="473"/>
        <v/>
      </c>
      <c r="M546" s="52"/>
      <c r="N546" s="52"/>
      <c r="P546" s="157"/>
      <c r="Q546" s="157"/>
      <c r="R546" s="157"/>
      <c r="T546" s="202">
        <f t="shared" si="474"/>
        <v>0</v>
      </c>
      <c r="U546" s="159">
        <f t="shared" si="475"/>
        <v>0</v>
      </c>
      <c r="V546" s="162">
        <f t="shared" si="476"/>
        <v>9</v>
      </c>
      <c r="W546" s="162">
        <f t="shared" si="477"/>
        <v>10</v>
      </c>
      <c r="X546" s="28">
        <v>17</v>
      </c>
      <c r="Y546" s="64" t="str">
        <f t="shared" si="478"/>
        <v/>
      </c>
      <c r="Z546" s="64" t="str">
        <f t="shared" si="479"/>
        <v/>
      </c>
      <c r="AA546" s="64" t="str">
        <f t="shared" si="480"/>
        <v/>
      </c>
      <c r="AB546" s="28">
        <f t="shared" si="481"/>
        <v>0</v>
      </c>
      <c r="AH546" s="246" t="str">
        <f t="shared" si="482"/>
        <v/>
      </c>
    </row>
    <row r="547" spans="1:34">
      <c r="A547" s="28" t="str">
        <f>C531&amp;"x"&amp;B547</f>
        <v>E5x14</v>
      </c>
      <c r="B547" s="47">
        <v>14</v>
      </c>
      <c r="C547" s="64" t="str">
        <f t="shared" si="465"/>
        <v/>
      </c>
      <c r="D547" s="64" t="str">
        <f t="shared" si="466"/>
        <v/>
      </c>
      <c r="E547" s="65" t="str">
        <f t="shared" si="467"/>
        <v/>
      </c>
      <c r="F547" s="65" t="str">
        <f t="shared" si="468"/>
        <v/>
      </c>
      <c r="G547" s="66" t="str">
        <f t="shared" si="469"/>
        <v/>
      </c>
      <c r="H547" s="67" t="str">
        <f t="shared" si="470"/>
        <v/>
      </c>
      <c r="I547" s="68"/>
      <c r="J547" s="64" t="str">
        <f t="shared" si="471"/>
        <v/>
      </c>
      <c r="K547" s="64" t="str">
        <f t="shared" si="472"/>
        <v/>
      </c>
      <c r="L547" s="64" t="str">
        <f t="shared" si="473"/>
        <v/>
      </c>
      <c r="M547" s="52"/>
      <c r="N547" s="52"/>
      <c r="P547" s="157"/>
      <c r="Q547" s="157"/>
      <c r="R547" s="157"/>
      <c r="T547" s="202">
        <f t="shared" si="474"/>
        <v>0</v>
      </c>
      <c r="U547" s="159">
        <f t="shared" si="475"/>
        <v>0</v>
      </c>
      <c r="V547" s="162">
        <f t="shared" si="476"/>
        <v>9</v>
      </c>
      <c r="W547" s="162">
        <f t="shared" si="477"/>
        <v>10</v>
      </c>
      <c r="X547" s="28">
        <v>18</v>
      </c>
      <c r="Y547" s="64" t="str">
        <f t="shared" si="478"/>
        <v/>
      </c>
      <c r="Z547" s="64" t="str">
        <f t="shared" si="479"/>
        <v/>
      </c>
      <c r="AA547" s="64" t="str">
        <f t="shared" si="480"/>
        <v/>
      </c>
      <c r="AB547" s="28">
        <f t="shared" si="481"/>
        <v>0</v>
      </c>
      <c r="AH547" s="246" t="str">
        <f t="shared" si="482"/>
        <v/>
      </c>
    </row>
    <row r="548" spans="1:34">
      <c r="A548" s="28" t="str">
        <f>C531&amp;"x"&amp;B548</f>
        <v>E5x15</v>
      </c>
      <c r="B548" s="47">
        <v>15</v>
      </c>
      <c r="C548" s="64" t="str">
        <f t="shared" si="465"/>
        <v/>
      </c>
      <c r="D548" s="64" t="str">
        <f t="shared" si="466"/>
        <v/>
      </c>
      <c r="E548" s="65" t="str">
        <f t="shared" si="467"/>
        <v/>
      </c>
      <c r="F548" s="65" t="str">
        <f t="shared" si="468"/>
        <v/>
      </c>
      <c r="G548" s="66" t="str">
        <f t="shared" si="469"/>
        <v/>
      </c>
      <c r="H548" s="67" t="str">
        <f t="shared" si="470"/>
        <v/>
      </c>
      <c r="I548" s="68"/>
      <c r="J548" s="64" t="str">
        <f t="shared" si="471"/>
        <v/>
      </c>
      <c r="K548" s="64" t="str">
        <f t="shared" si="472"/>
        <v/>
      </c>
      <c r="L548" s="64" t="str">
        <f t="shared" si="473"/>
        <v/>
      </c>
      <c r="M548" s="52"/>
      <c r="N548" s="52"/>
      <c r="P548" s="157"/>
      <c r="Q548" s="157"/>
      <c r="R548" s="157"/>
      <c r="T548" s="202">
        <f t="shared" si="474"/>
        <v>0</v>
      </c>
      <c r="U548" s="159">
        <f t="shared" si="475"/>
        <v>0</v>
      </c>
      <c r="V548" s="162">
        <f t="shared" si="476"/>
        <v>9</v>
      </c>
      <c r="W548" s="162">
        <f t="shared" si="477"/>
        <v>10</v>
      </c>
      <c r="X548" s="28">
        <v>19</v>
      </c>
      <c r="Y548" s="64" t="str">
        <f t="shared" si="478"/>
        <v/>
      </c>
      <c r="Z548" s="64" t="str">
        <f t="shared" si="479"/>
        <v/>
      </c>
      <c r="AA548" s="64" t="str">
        <f t="shared" si="480"/>
        <v/>
      </c>
      <c r="AB548" s="28">
        <f t="shared" si="481"/>
        <v>0</v>
      </c>
      <c r="AH548" s="246" t="str">
        <f t="shared" si="482"/>
        <v/>
      </c>
    </row>
    <row r="549" spans="1:34" ht="12.95" thickBot="1">
      <c r="B549" s="69"/>
      <c r="C549" s="70"/>
      <c r="D549" s="69"/>
      <c r="E549" s="69"/>
      <c r="F549" s="69"/>
      <c r="G549" s="71"/>
      <c r="H549" s="71"/>
      <c r="I549" s="71"/>
      <c r="J549" s="70"/>
      <c r="K549" s="70"/>
      <c r="L549" s="70"/>
      <c r="M549" s="52"/>
      <c r="N549" s="52"/>
      <c r="X549" s="28">
        <v>20</v>
      </c>
    </row>
    <row r="550" spans="1:34" ht="12.95" thickTop="1">
      <c r="B550" s="47"/>
      <c r="C550" s="323" t="s">
        <v>1140</v>
      </c>
      <c r="D550" s="323"/>
      <c r="E550" s="76" t="s">
        <v>1141</v>
      </c>
      <c r="F550" s="76" t="s">
        <v>1142</v>
      </c>
      <c r="G550" s="48" t="s">
        <v>1143</v>
      </c>
      <c r="H550" s="49"/>
      <c r="I550" s="50"/>
      <c r="J550" s="51" t="s">
        <v>1144</v>
      </c>
      <c r="K550" s="51" t="s">
        <v>1145</v>
      </c>
      <c r="L550" s="51" t="s">
        <v>1146</v>
      </c>
      <c r="M550" s="52"/>
      <c r="N550" s="52"/>
      <c r="P550" s="53">
        <f>COUNT(P554:P568)</f>
        <v>0</v>
      </c>
      <c r="Q550" s="53">
        <f>COUNT(Q554:Q568)</f>
        <v>0</v>
      </c>
      <c r="R550" s="53">
        <f>COUNT(R554:R568)</f>
        <v>0</v>
      </c>
      <c r="T550" s="124">
        <f>T551-SUM(U554:U568)</f>
        <v>2</v>
      </c>
      <c r="X550" s="28">
        <v>1</v>
      </c>
    </row>
    <row r="551" spans="1:34" ht="12.95">
      <c r="A551" s="33">
        <v>31</v>
      </c>
      <c r="B551" s="54"/>
      <c r="C551" s="322" t="str">
        <f>Leden!AQ33</f>
        <v>F1</v>
      </c>
      <c r="D551" s="322"/>
      <c r="E551" s="286" t="str">
        <f>IF($C551="","",LEFT(IFERROR(VLOOKUP($C551,TeamsV,2,0),"")&amp;"??",2))</f>
        <v>BK</v>
      </c>
      <c r="F551" s="286" t="str">
        <f>IF($C551="","",IFERROR(VLOOKUP($C551,TeamsV,3,0),"??"))</f>
        <v>Za</v>
      </c>
      <c r="G551" s="286" t="str">
        <f>IF($C551="","",LEFT(IFERROR(VLOOKUP($C551,TeamsV,4,0),"")&amp;"?",1))</f>
        <v>4</v>
      </c>
      <c r="H551" s="55"/>
      <c r="I551" s="56"/>
      <c r="J551" s="286">
        <f>COUNTIF(C554:C568,"V")</f>
        <v>3</v>
      </c>
      <c r="K551" s="286">
        <f>COUNTIF(C554:C568,"M")</f>
        <v>2</v>
      </c>
      <c r="L551" s="57">
        <f>IFERROR(AVERAGE(H554:H568),"")</f>
        <v>7</v>
      </c>
      <c r="M551" s="58"/>
      <c r="N551" s="58"/>
      <c r="O551" s="33" t="s">
        <v>2</v>
      </c>
      <c r="P551" s="253"/>
      <c r="Q551" s="253"/>
      <c r="R551" s="253"/>
      <c r="S551" s="254"/>
      <c r="T551" s="124">
        <f>SUM(T554:T568)</f>
        <v>5</v>
      </c>
      <c r="U551" s="158" t="str">
        <f>MID($C551,1,1)</f>
        <v>F</v>
      </c>
      <c r="V551" s="158" t="str">
        <f>MID($C551,1,1)</f>
        <v>F</v>
      </c>
      <c r="W551" s="158" t="str">
        <f>MID($C551,1,1)</f>
        <v>F</v>
      </c>
      <c r="X551" s="28">
        <v>2</v>
      </c>
      <c r="Y551" s="33"/>
      <c r="Z551" s="33"/>
      <c r="AA551" s="33"/>
      <c r="AB551" s="33"/>
      <c r="AD551" s="19" t="str">
        <f>IF($C551="","",IFERROR(VLOOKUP($C551,TeamsV,6,0),""))</f>
        <v>A</v>
      </c>
      <c r="AE551" s="19" t="str">
        <f>TRIM(IF($AD551="","",IFERROR(VLOOKUP($AD551,Teams!$B$4:$G$8,2,0),"")))</f>
        <v>3312 AD</v>
      </c>
      <c r="AF551" s="19" t="str">
        <f>TRIM(IF($AD551="","",IFERROR(VLOOKUP($AD551,Teams!$B$4:$G$8,4,0),"")))</f>
        <v>Dordrecht</v>
      </c>
      <c r="AH551" s="247">
        <f>IFERROR(AVERAGE(AH554:AH568),"")</f>
        <v>7.6460000000000008</v>
      </c>
    </row>
    <row r="552" spans="1:34">
      <c r="B552" s="47"/>
      <c r="C552" s="76"/>
      <c r="D552" s="47"/>
      <c r="E552" s="47"/>
      <c r="F552" s="47"/>
      <c r="G552" s="50"/>
      <c r="H552" s="50"/>
      <c r="I552" s="50"/>
      <c r="J552" s="76"/>
      <c r="K552" s="76"/>
      <c r="L552" s="76"/>
      <c r="M552" s="52"/>
      <c r="N552" s="52"/>
      <c r="U552" s="159"/>
      <c r="V552" s="159"/>
      <c r="W552" s="159"/>
      <c r="X552" s="28">
        <v>3</v>
      </c>
    </row>
    <row r="553" spans="1:34">
      <c r="A553" s="59"/>
      <c r="B553" s="60"/>
      <c r="C553" s="61" t="s">
        <v>1147</v>
      </c>
      <c r="D553" s="61" t="s">
        <v>1148</v>
      </c>
      <c r="E553" s="62" t="s">
        <v>1149</v>
      </c>
      <c r="F553" s="62" t="s">
        <v>1150</v>
      </c>
      <c r="G553" s="61" t="s">
        <v>1151</v>
      </c>
      <c r="H553" s="61" t="s">
        <v>1152</v>
      </c>
      <c r="I553" s="61" t="s">
        <v>54</v>
      </c>
      <c r="J553" s="61" t="s">
        <v>1153</v>
      </c>
      <c r="K553" s="61" t="s">
        <v>1154</v>
      </c>
      <c r="L553" s="61" t="s">
        <v>1155</v>
      </c>
      <c r="M553" s="63"/>
      <c r="N553" s="63"/>
      <c r="O553" s="59"/>
      <c r="P553" s="160" t="s">
        <v>76</v>
      </c>
      <c r="Q553" s="160" t="s">
        <v>77</v>
      </c>
      <c r="R553" s="160" t="s">
        <v>78</v>
      </c>
      <c r="U553" s="158">
        <f>IF(W551="","",VLOOKUP(W551,Leeftijdscat,2,FALSE))</f>
        <v>5</v>
      </c>
      <c r="V553" s="158">
        <f>IF(W551="","",VLOOKUP(W551,Leeftijdscat,3,FALSE))</f>
        <v>7</v>
      </c>
      <c r="W553" s="158">
        <f>IF(W551="","",VLOOKUP(W551,Leeftijdscat,4,FALSE))</f>
        <v>8</v>
      </c>
      <c r="X553" s="28">
        <v>4</v>
      </c>
      <c r="Y553" s="59">
        <f>LEN(Y554&amp;Y555&amp;Y556&amp;Y557&amp;Y558&amp;Y559&amp;Y560&amp;Y561&amp;Y562&amp;Y563&amp;Y564&amp;Y565&amp;Y566&amp;Y567&amp;Y568)</f>
        <v>6</v>
      </c>
      <c r="Z553" s="59">
        <f>LEN(Z554&amp;Z555&amp;Z556&amp;Z557&amp;Z558&amp;Z559&amp;Z560&amp;Z561&amp;Z562&amp;Z563&amp;Z564&amp;Z565&amp;Z566&amp;Z567&amp;Z568)</f>
        <v>6</v>
      </c>
      <c r="AA553" s="59">
        <f>LEN(AA554&amp;AA555&amp;AA556&amp;AA557&amp;AA558&amp;AA559&amp;AA560&amp;AA561&amp;AA562&amp;AA563&amp;AA564&amp;AA565&amp;AA566&amp;AA567&amp;AA568)</f>
        <v>0</v>
      </c>
      <c r="AB553" s="59">
        <f>SUM(Y553:AA553)</f>
        <v>12</v>
      </c>
    </row>
    <row r="554" spans="1:34">
      <c r="A554" s="28" t="str">
        <f>C551&amp;"x"&amp;B554</f>
        <v>F1x1</v>
      </c>
      <c r="B554" s="47">
        <v>1</v>
      </c>
      <c r="C554" s="64" t="str">
        <f t="shared" ref="C554:C568" si="483">IF(LEFT($A554,1)="x","",IFERROR(VLOOKUP($A554,LedenV,6,0),""))</f>
        <v>V</v>
      </c>
      <c r="D554" s="64" t="str">
        <f t="shared" ref="D554:D568" si="484">IF(LEFT($A554,1)="x","",IFERROR(VLOOKUP($A554,LedenV,7,0),""))</f>
        <v>NMD71P1</v>
      </c>
      <c r="E554" s="65" t="str">
        <f t="shared" ref="E554:E568" si="485">IF(LEFT($A554,1)="x","",IFERROR(VLOOKUP($A554,LedenV,8,0),""))</f>
        <v>Kleingeld, E.</v>
      </c>
      <c r="F554" s="65" t="str">
        <f t="shared" ref="F554:F568" si="486">IF(LEFT($A554,1)="x","",IFERROR(VLOOKUP($A554,LedenV,9,0),""))</f>
        <v>Evi</v>
      </c>
      <c r="G554" s="66">
        <f t="shared" ref="G554:G568" si="487">IF(LEFT($A554,1)="x","",IFERROR(VLOOKUP($A554,LedenV,10,0),""))</f>
        <v>41407</v>
      </c>
      <c r="H554" s="67">
        <f t="shared" ref="H554:H568" si="488">IF(AND(ISNUMBER(G554),G554&lt;&gt;0),DATEDIF(G554,Peildatum,"Y"),"")</f>
        <v>7</v>
      </c>
      <c r="I554" s="68"/>
      <c r="J554" s="64" t="str">
        <f t="shared" ref="J554:J568" si="489">IF(LEFT($A554,1)="x","",IFERROR(VLOOKUP($A554,LedenV,16,0),""))</f>
        <v>F3</v>
      </c>
      <c r="K554" s="64" t="str">
        <f t="shared" ref="K554:K568" si="490">IF(LEFT($A554,1)="x","",IFERROR(VLOOKUP($A554,LedenV,17,0),""))</f>
        <v>F3</v>
      </c>
      <c r="L554" s="64">
        <f t="shared" ref="L554:L568" si="491">IF(LEFT($A554,1)="x","",IFERROR(VLOOKUP($A554,LedenV,18,0),""))</f>
        <v>0</v>
      </c>
      <c r="M554" s="52"/>
      <c r="N554" s="52"/>
      <c r="P554" s="157"/>
      <c r="Q554" s="157"/>
      <c r="R554" s="157"/>
      <c r="S554" s="161"/>
      <c r="T554" s="202">
        <f t="shared" ref="T554:T568" si="492">IF(LEN(C554&amp;D554&amp;E554&amp;F554)&gt;0,1,0)</f>
        <v>1</v>
      </c>
      <c r="U554" s="159">
        <f t="shared" ref="U554:U568" si="493">MIN(LEN(Y554&amp;Z554&amp;AA554),1)</f>
        <v>1</v>
      </c>
      <c r="V554" s="162">
        <f t="shared" ref="V554:V568" si="494">V553</f>
        <v>7</v>
      </c>
      <c r="W554" s="162">
        <f t="shared" ref="W554:W568" si="495">W553</f>
        <v>8</v>
      </c>
      <c r="X554" s="28">
        <v>5</v>
      </c>
      <c r="Y554" s="64" t="str">
        <f t="shared" ref="Y554:Y568" si="496">IF(LEFT($A554,1)="x","",IFERROR(VLOOKUP($A554,LedenV,34,0),""))</f>
        <v>F3</v>
      </c>
      <c r="Z554" s="64" t="str">
        <f t="shared" ref="Z554:Z568" si="497">IF(LEFT($A554,1)="x","",IFERROR(VLOOKUP($A554,LedenV,35,0),""))</f>
        <v>F3</v>
      </c>
      <c r="AA554" s="64" t="str">
        <f t="shared" ref="AA554:AA568" si="498">IF(LEFT($A554,1)="x","",IFERROR(VLOOKUP($A554,LedenV,36,0),""))</f>
        <v/>
      </c>
      <c r="AB554" s="28">
        <f t="shared" ref="AB554:AB568" si="499">LEN(Y554&amp;Z554&amp;AA554)</f>
        <v>4</v>
      </c>
      <c r="AH554" s="246">
        <f t="shared" ref="AH554:AH568" si="500">lft(G554,Peildatum)</f>
        <v>7.64</v>
      </c>
    </row>
    <row r="555" spans="1:34">
      <c r="A555" s="28" t="str">
        <f>C551&amp;"x"&amp;B555</f>
        <v>F1x2</v>
      </c>
      <c r="B555" s="47">
        <v>2</v>
      </c>
      <c r="C555" s="64" t="str">
        <f t="shared" si="483"/>
        <v>V</v>
      </c>
      <c r="D555" s="64" t="str">
        <f t="shared" si="484"/>
        <v>NMG13P0</v>
      </c>
      <c r="E555" s="65" t="str">
        <f t="shared" si="485"/>
        <v>Boer, de L.</v>
      </c>
      <c r="F555" s="65" t="str">
        <f t="shared" si="486"/>
        <v>Layla</v>
      </c>
      <c r="G555" s="66">
        <f t="shared" si="487"/>
        <v>41474</v>
      </c>
      <c r="H555" s="67">
        <f t="shared" si="488"/>
        <v>7</v>
      </c>
      <c r="I555" s="68"/>
      <c r="J555" s="64" t="str">
        <f t="shared" si="489"/>
        <v>F3</v>
      </c>
      <c r="K555" s="64" t="str">
        <f t="shared" si="490"/>
        <v>F3</v>
      </c>
      <c r="L555" s="64">
        <f t="shared" si="491"/>
        <v>0</v>
      </c>
      <c r="M555" s="52"/>
      <c r="N555" s="52"/>
      <c r="P555" s="157"/>
      <c r="Q555" s="157"/>
      <c r="R555" s="157"/>
      <c r="S555" s="161"/>
      <c r="T555" s="202">
        <f t="shared" si="492"/>
        <v>1</v>
      </c>
      <c r="U555" s="159">
        <f t="shared" si="493"/>
        <v>1</v>
      </c>
      <c r="V555" s="162">
        <f t="shared" si="494"/>
        <v>7</v>
      </c>
      <c r="W555" s="162">
        <f t="shared" si="495"/>
        <v>8</v>
      </c>
      <c r="X555" s="28">
        <v>6</v>
      </c>
      <c r="Y555" s="64" t="str">
        <f t="shared" si="496"/>
        <v>F3</v>
      </c>
      <c r="Z555" s="64" t="str">
        <f t="shared" si="497"/>
        <v>F3</v>
      </c>
      <c r="AA555" s="64" t="str">
        <f t="shared" si="498"/>
        <v/>
      </c>
      <c r="AB555" s="28">
        <f t="shared" si="499"/>
        <v>4</v>
      </c>
      <c r="AH555" s="246">
        <f t="shared" si="500"/>
        <v>7.45</v>
      </c>
    </row>
    <row r="556" spans="1:34">
      <c r="A556" s="28" t="str">
        <f>C551&amp;"x"&amp;B556</f>
        <v>F1x3</v>
      </c>
      <c r="B556" s="47">
        <v>3</v>
      </c>
      <c r="C556" s="64" t="str">
        <f t="shared" si="483"/>
        <v>V</v>
      </c>
      <c r="D556" s="64" t="str">
        <f t="shared" si="484"/>
        <v>NMC85Q4</v>
      </c>
      <c r="E556" s="65" t="str">
        <f t="shared" si="485"/>
        <v>Wiel, van der Y.J.</v>
      </c>
      <c r="F556" s="65" t="str">
        <f t="shared" si="486"/>
        <v>Yara</v>
      </c>
      <c r="G556" s="66">
        <f t="shared" si="487"/>
        <v>41537</v>
      </c>
      <c r="H556" s="67">
        <f t="shared" si="488"/>
        <v>7</v>
      </c>
      <c r="I556" s="68"/>
      <c r="J556" s="64" t="str">
        <f t="shared" si="489"/>
        <v>F3</v>
      </c>
      <c r="K556" s="64" t="str">
        <f t="shared" si="490"/>
        <v>F3</v>
      </c>
      <c r="L556" s="64">
        <f t="shared" si="491"/>
        <v>0</v>
      </c>
      <c r="M556" s="52"/>
      <c r="N556" s="52"/>
      <c r="P556" s="157"/>
      <c r="Q556" s="157"/>
      <c r="R556" s="157"/>
      <c r="S556" s="161"/>
      <c r="T556" s="202">
        <f t="shared" si="492"/>
        <v>1</v>
      </c>
      <c r="U556" s="159">
        <f t="shared" si="493"/>
        <v>1</v>
      </c>
      <c r="V556" s="162">
        <f t="shared" si="494"/>
        <v>7</v>
      </c>
      <c r="W556" s="162">
        <f t="shared" si="495"/>
        <v>8</v>
      </c>
      <c r="X556" s="28">
        <v>7</v>
      </c>
      <c r="Y556" s="64" t="str">
        <f t="shared" si="496"/>
        <v>F3</v>
      </c>
      <c r="Z556" s="64" t="str">
        <f t="shared" si="497"/>
        <v>F3</v>
      </c>
      <c r="AA556" s="64" t="str">
        <f t="shared" si="498"/>
        <v/>
      </c>
      <c r="AB556" s="28">
        <f t="shared" si="499"/>
        <v>4</v>
      </c>
      <c r="AH556" s="246">
        <f t="shared" si="500"/>
        <v>7.28</v>
      </c>
    </row>
    <row r="557" spans="1:34">
      <c r="A557" s="28" t="str">
        <f>C551&amp;"x"&amp;B557</f>
        <v>F1x4</v>
      </c>
      <c r="B557" s="47">
        <v>4</v>
      </c>
      <c r="C557" s="64" t="str">
        <f t="shared" si="483"/>
        <v>M</v>
      </c>
      <c r="D557" s="64" t="str">
        <f t="shared" si="484"/>
        <v>NMJ72R4</v>
      </c>
      <c r="E557" s="65" t="str">
        <f t="shared" si="485"/>
        <v>Bemer, F.G.L.</v>
      </c>
      <c r="F557" s="65" t="str">
        <f t="shared" si="486"/>
        <v>Falco</v>
      </c>
      <c r="G557" s="66">
        <f t="shared" si="487"/>
        <v>41299</v>
      </c>
      <c r="H557" s="67">
        <f t="shared" si="488"/>
        <v>7</v>
      </c>
      <c r="I557" s="68"/>
      <c r="J557" s="64" t="str">
        <f t="shared" si="489"/>
        <v/>
      </c>
      <c r="K557" s="64" t="str">
        <f t="shared" si="490"/>
        <v/>
      </c>
      <c r="L557" s="64">
        <f t="shared" si="491"/>
        <v>0</v>
      </c>
      <c r="M557" s="52"/>
      <c r="N557" s="52"/>
      <c r="P557" s="157"/>
      <c r="Q557" s="157"/>
      <c r="R557" s="157"/>
      <c r="S557" s="161"/>
      <c r="T557" s="202">
        <f t="shared" si="492"/>
        <v>1</v>
      </c>
      <c r="U557" s="159">
        <f t="shared" si="493"/>
        <v>0</v>
      </c>
      <c r="V557" s="162">
        <f t="shared" si="494"/>
        <v>7</v>
      </c>
      <c r="W557" s="162">
        <f t="shared" si="495"/>
        <v>8</v>
      </c>
      <c r="X557" s="28">
        <v>8</v>
      </c>
      <c r="Y557" s="64" t="str">
        <f t="shared" si="496"/>
        <v/>
      </c>
      <c r="Z557" s="64" t="str">
        <f t="shared" si="497"/>
        <v/>
      </c>
      <c r="AA557" s="64" t="str">
        <f t="shared" si="498"/>
        <v/>
      </c>
      <c r="AB557" s="28">
        <f t="shared" si="499"/>
        <v>0</v>
      </c>
      <c r="AH557" s="246">
        <f t="shared" si="500"/>
        <v>7.93</v>
      </c>
    </row>
    <row r="558" spans="1:34">
      <c r="A558" s="28" t="str">
        <f>C551&amp;"x"&amp;B558</f>
        <v>F1x5</v>
      </c>
      <c r="B558" s="47">
        <v>5</v>
      </c>
      <c r="C558" s="64" t="str">
        <f t="shared" si="483"/>
        <v>M</v>
      </c>
      <c r="D558" s="64" t="str">
        <f t="shared" si="484"/>
        <v>NMJ72P0</v>
      </c>
      <c r="E558" s="65" t="str">
        <f t="shared" si="485"/>
        <v>Bemer, T.R.S</v>
      </c>
      <c r="F558" s="65" t="str">
        <f t="shared" si="486"/>
        <v>Tygo</v>
      </c>
      <c r="G558" s="66">
        <f t="shared" si="487"/>
        <v>41299</v>
      </c>
      <c r="H558" s="67">
        <f t="shared" si="488"/>
        <v>7</v>
      </c>
      <c r="I558" s="68"/>
      <c r="J558" s="64" t="str">
        <f t="shared" si="489"/>
        <v/>
      </c>
      <c r="K558" s="64" t="str">
        <f t="shared" si="490"/>
        <v/>
      </c>
      <c r="L558" s="64">
        <f t="shared" si="491"/>
        <v>0</v>
      </c>
      <c r="M558" s="52"/>
      <c r="N558" s="52"/>
      <c r="P558" s="157"/>
      <c r="Q558" s="157"/>
      <c r="R558" s="157"/>
      <c r="S558" s="161"/>
      <c r="T558" s="202">
        <f t="shared" si="492"/>
        <v>1</v>
      </c>
      <c r="U558" s="159">
        <f t="shared" si="493"/>
        <v>0</v>
      </c>
      <c r="V558" s="162">
        <f t="shared" si="494"/>
        <v>7</v>
      </c>
      <c r="W558" s="162">
        <f t="shared" si="495"/>
        <v>8</v>
      </c>
      <c r="X558" s="28">
        <v>9</v>
      </c>
      <c r="Y558" s="64" t="str">
        <f t="shared" si="496"/>
        <v/>
      </c>
      <c r="Z558" s="64" t="str">
        <f t="shared" si="497"/>
        <v/>
      </c>
      <c r="AA558" s="64" t="str">
        <f t="shared" si="498"/>
        <v/>
      </c>
      <c r="AB558" s="28">
        <f t="shared" si="499"/>
        <v>0</v>
      </c>
      <c r="AH558" s="246">
        <f t="shared" si="500"/>
        <v>7.93</v>
      </c>
    </row>
    <row r="559" spans="1:34">
      <c r="A559" s="28" t="str">
        <f>C551&amp;"x"&amp;B559</f>
        <v>F1x6</v>
      </c>
      <c r="B559" s="47">
        <v>6</v>
      </c>
      <c r="C559" s="64" t="str">
        <f t="shared" si="483"/>
        <v/>
      </c>
      <c r="D559" s="64" t="str">
        <f t="shared" si="484"/>
        <v/>
      </c>
      <c r="E559" s="65" t="str">
        <f t="shared" si="485"/>
        <v/>
      </c>
      <c r="F559" s="65" t="str">
        <f t="shared" si="486"/>
        <v/>
      </c>
      <c r="G559" s="66" t="str">
        <f t="shared" si="487"/>
        <v/>
      </c>
      <c r="H559" s="67" t="str">
        <f t="shared" si="488"/>
        <v/>
      </c>
      <c r="I559" s="68"/>
      <c r="J559" s="64" t="str">
        <f t="shared" si="489"/>
        <v/>
      </c>
      <c r="K559" s="64" t="str">
        <f t="shared" si="490"/>
        <v/>
      </c>
      <c r="L559" s="64" t="str">
        <f t="shared" si="491"/>
        <v/>
      </c>
      <c r="M559" s="52"/>
      <c r="N559" s="52"/>
      <c r="P559" s="157"/>
      <c r="Q559" s="157"/>
      <c r="R559" s="157"/>
      <c r="S559" s="161"/>
      <c r="T559" s="202">
        <f t="shared" si="492"/>
        <v>0</v>
      </c>
      <c r="U559" s="159">
        <f t="shared" si="493"/>
        <v>0</v>
      </c>
      <c r="V559" s="162">
        <f t="shared" si="494"/>
        <v>7</v>
      </c>
      <c r="W559" s="162">
        <f t="shared" si="495"/>
        <v>8</v>
      </c>
      <c r="X559" s="28">
        <v>10</v>
      </c>
      <c r="Y559" s="64" t="str">
        <f t="shared" si="496"/>
        <v/>
      </c>
      <c r="Z559" s="64" t="str">
        <f t="shared" si="497"/>
        <v/>
      </c>
      <c r="AA559" s="64" t="str">
        <f t="shared" si="498"/>
        <v/>
      </c>
      <c r="AB559" s="28">
        <f t="shared" si="499"/>
        <v>0</v>
      </c>
      <c r="AH559" s="246" t="str">
        <f t="shared" si="500"/>
        <v/>
      </c>
    </row>
    <row r="560" spans="1:34">
      <c r="A560" s="28" t="str">
        <f>C551&amp;"x"&amp;B560</f>
        <v>F1x7</v>
      </c>
      <c r="B560" s="47">
        <v>7</v>
      </c>
      <c r="C560" s="64" t="str">
        <f t="shared" si="483"/>
        <v/>
      </c>
      <c r="D560" s="64" t="str">
        <f t="shared" si="484"/>
        <v/>
      </c>
      <c r="E560" s="65" t="str">
        <f t="shared" si="485"/>
        <v/>
      </c>
      <c r="F560" s="65" t="str">
        <f t="shared" si="486"/>
        <v/>
      </c>
      <c r="G560" s="66" t="str">
        <f t="shared" si="487"/>
        <v/>
      </c>
      <c r="H560" s="67" t="str">
        <f t="shared" si="488"/>
        <v/>
      </c>
      <c r="I560" s="68"/>
      <c r="J560" s="64" t="str">
        <f t="shared" si="489"/>
        <v/>
      </c>
      <c r="K560" s="64" t="str">
        <f t="shared" si="490"/>
        <v/>
      </c>
      <c r="L560" s="64" t="str">
        <f t="shared" si="491"/>
        <v/>
      </c>
      <c r="M560" s="52"/>
      <c r="N560" s="52"/>
      <c r="P560" s="157"/>
      <c r="Q560" s="157"/>
      <c r="R560" s="157"/>
      <c r="S560" s="161"/>
      <c r="T560" s="202">
        <f t="shared" si="492"/>
        <v>0</v>
      </c>
      <c r="U560" s="159">
        <f t="shared" si="493"/>
        <v>0</v>
      </c>
      <c r="V560" s="162">
        <f t="shared" si="494"/>
        <v>7</v>
      </c>
      <c r="W560" s="162">
        <f t="shared" si="495"/>
        <v>8</v>
      </c>
      <c r="X560" s="28">
        <v>11</v>
      </c>
      <c r="Y560" s="64" t="str">
        <f t="shared" si="496"/>
        <v/>
      </c>
      <c r="Z560" s="64" t="str">
        <f t="shared" si="497"/>
        <v/>
      </c>
      <c r="AA560" s="64" t="str">
        <f t="shared" si="498"/>
        <v/>
      </c>
      <c r="AB560" s="28">
        <f t="shared" si="499"/>
        <v>0</v>
      </c>
      <c r="AH560" s="246" t="str">
        <f t="shared" si="500"/>
        <v/>
      </c>
    </row>
    <row r="561" spans="1:34">
      <c r="A561" s="28" t="str">
        <f>C551&amp;"x"&amp;B561</f>
        <v>F1x8</v>
      </c>
      <c r="B561" s="47">
        <v>8</v>
      </c>
      <c r="C561" s="64" t="str">
        <f t="shared" si="483"/>
        <v/>
      </c>
      <c r="D561" s="64" t="str">
        <f t="shared" si="484"/>
        <v/>
      </c>
      <c r="E561" s="65" t="str">
        <f t="shared" si="485"/>
        <v/>
      </c>
      <c r="F561" s="65" t="str">
        <f t="shared" si="486"/>
        <v/>
      </c>
      <c r="G561" s="66" t="str">
        <f t="shared" si="487"/>
        <v/>
      </c>
      <c r="H561" s="67" t="str">
        <f t="shared" si="488"/>
        <v/>
      </c>
      <c r="I561" s="68"/>
      <c r="J561" s="64" t="str">
        <f t="shared" si="489"/>
        <v/>
      </c>
      <c r="K561" s="64" t="str">
        <f t="shared" si="490"/>
        <v/>
      </c>
      <c r="L561" s="64" t="str">
        <f t="shared" si="491"/>
        <v/>
      </c>
      <c r="M561" s="52"/>
      <c r="N561" s="52"/>
      <c r="P561" s="157"/>
      <c r="Q561" s="157"/>
      <c r="R561" s="157"/>
      <c r="S561" s="161"/>
      <c r="T561" s="202">
        <f t="shared" si="492"/>
        <v>0</v>
      </c>
      <c r="U561" s="159">
        <f t="shared" si="493"/>
        <v>0</v>
      </c>
      <c r="V561" s="162">
        <f t="shared" si="494"/>
        <v>7</v>
      </c>
      <c r="W561" s="162">
        <f t="shared" si="495"/>
        <v>8</v>
      </c>
      <c r="X561" s="28">
        <v>12</v>
      </c>
      <c r="Y561" s="64" t="str">
        <f t="shared" si="496"/>
        <v/>
      </c>
      <c r="Z561" s="64" t="str">
        <f t="shared" si="497"/>
        <v/>
      </c>
      <c r="AA561" s="64" t="str">
        <f t="shared" si="498"/>
        <v/>
      </c>
      <c r="AB561" s="28">
        <f t="shared" si="499"/>
        <v>0</v>
      </c>
      <c r="AH561" s="246" t="str">
        <f t="shared" si="500"/>
        <v/>
      </c>
    </row>
    <row r="562" spans="1:34">
      <c r="A562" s="28" t="str">
        <f>C551&amp;"x"&amp;B562</f>
        <v>F1x9</v>
      </c>
      <c r="B562" s="47">
        <v>9</v>
      </c>
      <c r="C562" s="64" t="str">
        <f t="shared" si="483"/>
        <v/>
      </c>
      <c r="D562" s="64" t="str">
        <f t="shared" si="484"/>
        <v/>
      </c>
      <c r="E562" s="65" t="str">
        <f t="shared" si="485"/>
        <v/>
      </c>
      <c r="F562" s="65" t="str">
        <f t="shared" si="486"/>
        <v/>
      </c>
      <c r="G562" s="66" t="str">
        <f t="shared" si="487"/>
        <v/>
      </c>
      <c r="H562" s="67" t="str">
        <f t="shared" si="488"/>
        <v/>
      </c>
      <c r="I562" s="68"/>
      <c r="J562" s="64" t="str">
        <f t="shared" si="489"/>
        <v/>
      </c>
      <c r="K562" s="64" t="str">
        <f t="shared" si="490"/>
        <v/>
      </c>
      <c r="L562" s="64" t="str">
        <f t="shared" si="491"/>
        <v/>
      </c>
      <c r="M562" s="52"/>
      <c r="N562" s="52"/>
      <c r="P562" s="157"/>
      <c r="Q562" s="157"/>
      <c r="R562" s="157"/>
      <c r="S562" s="161"/>
      <c r="T562" s="202">
        <f t="shared" si="492"/>
        <v>0</v>
      </c>
      <c r="U562" s="159">
        <f t="shared" si="493"/>
        <v>0</v>
      </c>
      <c r="V562" s="162">
        <f t="shared" si="494"/>
        <v>7</v>
      </c>
      <c r="W562" s="162">
        <f t="shared" si="495"/>
        <v>8</v>
      </c>
      <c r="X562" s="28">
        <v>13</v>
      </c>
      <c r="Y562" s="64" t="str">
        <f t="shared" si="496"/>
        <v/>
      </c>
      <c r="Z562" s="64" t="str">
        <f t="shared" si="497"/>
        <v/>
      </c>
      <c r="AA562" s="64" t="str">
        <f t="shared" si="498"/>
        <v/>
      </c>
      <c r="AB562" s="28">
        <f t="shared" si="499"/>
        <v>0</v>
      </c>
      <c r="AH562" s="246" t="str">
        <f t="shared" si="500"/>
        <v/>
      </c>
    </row>
    <row r="563" spans="1:34">
      <c r="A563" s="28" t="str">
        <f>C551&amp;"x"&amp;B563</f>
        <v>F1x10</v>
      </c>
      <c r="B563" s="47">
        <v>10</v>
      </c>
      <c r="C563" s="64" t="str">
        <f t="shared" si="483"/>
        <v/>
      </c>
      <c r="D563" s="64" t="str">
        <f t="shared" si="484"/>
        <v/>
      </c>
      <c r="E563" s="65" t="str">
        <f t="shared" si="485"/>
        <v/>
      </c>
      <c r="F563" s="65" t="str">
        <f t="shared" si="486"/>
        <v/>
      </c>
      <c r="G563" s="66" t="str">
        <f t="shared" si="487"/>
        <v/>
      </c>
      <c r="H563" s="67" t="str">
        <f t="shared" si="488"/>
        <v/>
      </c>
      <c r="I563" s="68"/>
      <c r="J563" s="64" t="str">
        <f t="shared" si="489"/>
        <v/>
      </c>
      <c r="K563" s="64" t="str">
        <f t="shared" si="490"/>
        <v/>
      </c>
      <c r="L563" s="64" t="str">
        <f t="shared" si="491"/>
        <v/>
      </c>
      <c r="M563" s="52"/>
      <c r="N563" s="52"/>
      <c r="P563" s="157"/>
      <c r="Q563" s="157"/>
      <c r="R563" s="157"/>
      <c r="S563" s="161"/>
      <c r="T563" s="202">
        <f t="shared" si="492"/>
        <v>0</v>
      </c>
      <c r="U563" s="159">
        <f t="shared" si="493"/>
        <v>0</v>
      </c>
      <c r="V563" s="162">
        <f t="shared" si="494"/>
        <v>7</v>
      </c>
      <c r="W563" s="162">
        <f t="shared" si="495"/>
        <v>8</v>
      </c>
      <c r="X563" s="28">
        <v>14</v>
      </c>
      <c r="Y563" s="64" t="str">
        <f t="shared" si="496"/>
        <v/>
      </c>
      <c r="Z563" s="64" t="str">
        <f t="shared" si="497"/>
        <v/>
      </c>
      <c r="AA563" s="64" t="str">
        <f t="shared" si="498"/>
        <v/>
      </c>
      <c r="AB563" s="28">
        <f t="shared" si="499"/>
        <v>0</v>
      </c>
      <c r="AH563" s="246" t="str">
        <f t="shared" si="500"/>
        <v/>
      </c>
    </row>
    <row r="564" spans="1:34">
      <c r="A564" s="28" t="str">
        <f>C551&amp;"x"&amp;B564</f>
        <v>F1x11</v>
      </c>
      <c r="B564" s="47">
        <v>11</v>
      </c>
      <c r="C564" s="64" t="str">
        <f t="shared" si="483"/>
        <v/>
      </c>
      <c r="D564" s="64" t="str">
        <f t="shared" si="484"/>
        <v/>
      </c>
      <c r="E564" s="65" t="str">
        <f t="shared" si="485"/>
        <v/>
      </c>
      <c r="F564" s="65" t="str">
        <f t="shared" si="486"/>
        <v/>
      </c>
      <c r="G564" s="66" t="str">
        <f t="shared" si="487"/>
        <v/>
      </c>
      <c r="H564" s="67" t="str">
        <f t="shared" si="488"/>
        <v/>
      </c>
      <c r="I564" s="68"/>
      <c r="J564" s="64" t="str">
        <f t="shared" si="489"/>
        <v/>
      </c>
      <c r="K564" s="64" t="str">
        <f t="shared" si="490"/>
        <v/>
      </c>
      <c r="L564" s="64" t="str">
        <f t="shared" si="491"/>
        <v/>
      </c>
      <c r="M564" s="52"/>
      <c r="N564" s="52"/>
      <c r="P564" s="157"/>
      <c r="Q564" s="157"/>
      <c r="R564" s="157"/>
      <c r="T564" s="202">
        <f t="shared" si="492"/>
        <v>0</v>
      </c>
      <c r="U564" s="159">
        <f t="shared" si="493"/>
        <v>0</v>
      </c>
      <c r="V564" s="162">
        <f t="shared" si="494"/>
        <v>7</v>
      </c>
      <c r="W564" s="162">
        <f t="shared" si="495"/>
        <v>8</v>
      </c>
      <c r="X564" s="28">
        <v>15</v>
      </c>
      <c r="Y564" s="64" t="str">
        <f t="shared" si="496"/>
        <v/>
      </c>
      <c r="Z564" s="64" t="str">
        <f t="shared" si="497"/>
        <v/>
      </c>
      <c r="AA564" s="64" t="str">
        <f t="shared" si="498"/>
        <v/>
      </c>
      <c r="AB564" s="28">
        <f t="shared" si="499"/>
        <v>0</v>
      </c>
      <c r="AH564" s="246" t="str">
        <f t="shared" si="500"/>
        <v/>
      </c>
    </row>
    <row r="565" spans="1:34">
      <c r="A565" s="28" t="str">
        <f>C551&amp;"x"&amp;B565</f>
        <v>F1x12</v>
      </c>
      <c r="B565" s="47">
        <v>12</v>
      </c>
      <c r="C565" s="64" t="str">
        <f t="shared" si="483"/>
        <v/>
      </c>
      <c r="D565" s="64" t="str">
        <f t="shared" si="484"/>
        <v/>
      </c>
      <c r="E565" s="65" t="str">
        <f t="shared" si="485"/>
        <v/>
      </c>
      <c r="F565" s="65" t="str">
        <f t="shared" si="486"/>
        <v/>
      </c>
      <c r="G565" s="66" t="str">
        <f t="shared" si="487"/>
        <v/>
      </c>
      <c r="H565" s="67" t="str">
        <f t="shared" si="488"/>
        <v/>
      </c>
      <c r="I565" s="68"/>
      <c r="J565" s="64" t="str">
        <f t="shared" si="489"/>
        <v/>
      </c>
      <c r="K565" s="64" t="str">
        <f t="shared" si="490"/>
        <v/>
      </c>
      <c r="L565" s="64" t="str">
        <f t="shared" si="491"/>
        <v/>
      </c>
      <c r="M565" s="52"/>
      <c r="N565" s="52"/>
      <c r="P565" s="157"/>
      <c r="Q565" s="157"/>
      <c r="R565" s="157"/>
      <c r="T565" s="202">
        <f t="shared" si="492"/>
        <v>0</v>
      </c>
      <c r="U565" s="159">
        <f t="shared" si="493"/>
        <v>0</v>
      </c>
      <c r="V565" s="162">
        <f t="shared" si="494"/>
        <v>7</v>
      </c>
      <c r="W565" s="162">
        <f t="shared" si="495"/>
        <v>8</v>
      </c>
      <c r="X565" s="28">
        <v>16</v>
      </c>
      <c r="Y565" s="64" t="str">
        <f t="shared" si="496"/>
        <v/>
      </c>
      <c r="Z565" s="64" t="str">
        <f t="shared" si="497"/>
        <v/>
      </c>
      <c r="AA565" s="64" t="str">
        <f t="shared" si="498"/>
        <v/>
      </c>
      <c r="AB565" s="28">
        <f t="shared" si="499"/>
        <v>0</v>
      </c>
      <c r="AH565" s="246" t="str">
        <f t="shared" si="500"/>
        <v/>
      </c>
    </row>
    <row r="566" spans="1:34">
      <c r="A566" s="28" t="str">
        <f>C551&amp;"x"&amp;B566</f>
        <v>F1x13</v>
      </c>
      <c r="B566" s="47">
        <v>13</v>
      </c>
      <c r="C566" s="64" t="str">
        <f t="shared" si="483"/>
        <v/>
      </c>
      <c r="D566" s="64" t="str">
        <f t="shared" si="484"/>
        <v/>
      </c>
      <c r="E566" s="65" t="str">
        <f t="shared" si="485"/>
        <v/>
      </c>
      <c r="F566" s="65" t="str">
        <f t="shared" si="486"/>
        <v/>
      </c>
      <c r="G566" s="66" t="str">
        <f t="shared" si="487"/>
        <v/>
      </c>
      <c r="H566" s="67" t="str">
        <f t="shared" si="488"/>
        <v/>
      </c>
      <c r="I566" s="68"/>
      <c r="J566" s="64" t="str">
        <f t="shared" si="489"/>
        <v/>
      </c>
      <c r="K566" s="64" t="str">
        <f t="shared" si="490"/>
        <v/>
      </c>
      <c r="L566" s="64" t="str">
        <f t="shared" si="491"/>
        <v/>
      </c>
      <c r="M566" s="52"/>
      <c r="N566" s="52"/>
      <c r="P566" s="157"/>
      <c r="Q566" s="157"/>
      <c r="R566" s="157"/>
      <c r="T566" s="202">
        <f t="shared" si="492"/>
        <v>0</v>
      </c>
      <c r="U566" s="159">
        <f t="shared" si="493"/>
        <v>0</v>
      </c>
      <c r="V566" s="162">
        <f t="shared" si="494"/>
        <v>7</v>
      </c>
      <c r="W566" s="162">
        <f t="shared" si="495"/>
        <v>8</v>
      </c>
      <c r="X566" s="28">
        <v>17</v>
      </c>
      <c r="Y566" s="64" t="str">
        <f t="shared" si="496"/>
        <v/>
      </c>
      <c r="Z566" s="64" t="str">
        <f t="shared" si="497"/>
        <v/>
      </c>
      <c r="AA566" s="64" t="str">
        <f t="shared" si="498"/>
        <v/>
      </c>
      <c r="AB566" s="28">
        <f t="shared" si="499"/>
        <v>0</v>
      </c>
      <c r="AH566" s="246" t="str">
        <f t="shared" si="500"/>
        <v/>
      </c>
    </row>
    <row r="567" spans="1:34">
      <c r="A567" s="28" t="str">
        <f>C551&amp;"x"&amp;B567</f>
        <v>F1x14</v>
      </c>
      <c r="B567" s="47">
        <v>14</v>
      </c>
      <c r="C567" s="64" t="str">
        <f t="shared" si="483"/>
        <v/>
      </c>
      <c r="D567" s="64" t="str">
        <f t="shared" si="484"/>
        <v/>
      </c>
      <c r="E567" s="65" t="str">
        <f t="shared" si="485"/>
        <v/>
      </c>
      <c r="F567" s="65" t="str">
        <f t="shared" si="486"/>
        <v/>
      </c>
      <c r="G567" s="66" t="str">
        <f t="shared" si="487"/>
        <v/>
      </c>
      <c r="H567" s="67" t="str">
        <f t="shared" si="488"/>
        <v/>
      </c>
      <c r="I567" s="68"/>
      <c r="J567" s="64" t="str">
        <f t="shared" si="489"/>
        <v/>
      </c>
      <c r="K567" s="64" t="str">
        <f t="shared" si="490"/>
        <v/>
      </c>
      <c r="L567" s="64" t="str">
        <f t="shared" si="491"/>
        <v/>
      </c>
      <c r="M567" s="52"/>
      <c r="N567" s="52"/>
      <c r="P567" s="157"/>
      <c r="Q567" s="157"/>
      <c r="R567" s="157"/>
      <c r="T567" s="202">
        <f t="shared" si="492"/>
        <v>0</v>
      </c>
      <c r="U567" s="159">
        <f t="shared" si="493"/>
        <v>0</v>
      </c>
      <c r="V567" s="162">
        <f t="shared" si="494"/>
        <v>7</v>
      </c>
      <c r="W567" s="162">
        <f t="shared" si="495"/>
        <v>8</v>
      </c>
      <c r="X567" s="28">
        <v>18</v>
      </c>
      <c r="Y567" s="64" t="str">
        <f t="shared" si="496"/>
        <v/>
      </c>
      <c r="Z567" s="64" t="str">
        <f t="shared" si="497"/>
        <v/>
      </c>
      <c r="AA567" s="64" t="str">
        <f t="shared" si="498"/>
        <v/>
      </c>
      <c r="AB567" s="28">
        <f t="shared" si="499"/>
        <v>0</v>
      </c>
      <c r="AH567" s="246" t="str">
        <f t="shared" si="500"/>
        <v/>
      </c>
    </row>
    <row r="568" spans="1:34">
      <c r="A568" s="28" t="str">
        <f>C551&amp;"x"&amp;B568</f>
        <v>F1x15</v>
      </c>
      <c r="B568" s="47">
        <v>15</v>
      </c>
      <c r="C568" s="64" t="str">
        <f t="shared" si="483"/>
        <v/>
      </c>
      <c r="D568" s="64" t="str">
        <f t="shared" si="484"/>
        <v/>
      </c>
      <c r="E568" s="65" t="str">
        <f t="shared" si="485"/>
        <v/>
      </c>
      <c r="F568" s="65" t="str">
        <f t="shared" si="486"/>
        <v/>
      </c>
      <c r="G568" s="66" t="str">
        <f t="shared" si="487"/>
        <v/>
      </c>
      <c r="H568" s="67" t="str">
        <f t="shared" si="488"/>
        <v/>
      </c>
      <c r="I568" s="68"/>
      <c r="J568" s="64" t="str">
        <f t="shared" si="489"/>
        <v/>
      </c>
      <c r="K568" s="64" t="str">
        <f t="shared" si="490"/>
        <v/>
      </c>
      <c r="L568" s="64" t="str">
        <f t="shared" si="491"/>
        <v/>
      </c>
      <c r="M568" s="52"/>
      <c r="N568" s="52"/>
      <c r="P568" s="157"/>
      <c r="Q568" s="157"/>
      <c r="R568" s="157"/>
      <c r="T568" s="202">
        <f t="shared" si="492"/>
        <v>0</v>
      </c>
      <c r="U568" s="159">
        <f t="shared" si="493"/>
        <v>0</v>
      </c>
      <c r="V568" s="162">
        <f t="shared" si="494"/>
        <v>7</v>
      </c>
      <c r="W568" s="162">
        <f t="shared" si="495"/>
        <v>8</v>
      </c>
      <c r="X568" s="28">
        <v>19</v>
      </c>
      <c r="Y568" s="64" t="str">
        <f t="shared" si="496"/>
        <v/>
      </c>
      <c r="Z568" s="64" t="str">
        <f t="shared" si="497"/>
        <v/>
      </c>
      <c r="AA568" s="64" t="str">
        <f t="shared" si="498"/>
        <v/>
      </c>
      <c r="AB568" s="28">
        <f t="shared" si="499"/>
        <v>0</v>
      </c>
      <c r="AH568" s="246" t="str">
        <f t="shared" si="500"/>
        <v/>
      </c>
    </row>
    <row r="569" spans="1:34" ht="12.95" thickBot="1">
      <c r="B569" s="69"/>
      <c r="C569" s="70"/>
      <c r="D569" s="69"/>
      <c r="E569" s="69"/>
      <c r="F569" s="69"/>
      <c r="G569" s="71"/>
      <c r="H569" s="71"/>
      <c r="I569" s="71"/>
      <c r="J569" s="70"/>
      <c r="K569" s="70"/>
      <c r="L569" s="70"/>
      <c r="M569" s="52"/>
      <c r="N569" s="52"/>
      <c r="X569" s="28">
        <v>20</v>
      </c>
    </row>
    <row r="570" spans="1:34" ht="12.95" thickTop="1">
      <c r="B570" s="47"/>
      <c r="C570" s="323" t="s">
        <v>1140</v>
      </c>
      <c r="D570" s="323"/>
      <c r="E570" s="76" t="s">
        <v>1141</v>
      </c>
      <c r="F570" s="76" t="s">
        <v>1142</v>
      </c>
      <c r="G570" s="48" t="s">
        <v>1143</v>
      </c>
      <c r="H570" s="49"/>
      <c r="I570" s="50"/>
      <c r="J570" s="51" t="s">
        <v>1144</v>
      </c>
      <c r="K570" s="51" t="s">
        <v>1145</v>
      </c>
      <c r="L570" s="51" t="s">
        <v>1146</v>
      </c>
      <c r="M570" s="52"/>
      <c r="N570" s="52"/>
      <c r="P570" s="53">
        <f>COUNT(P574:P588)</f>
        <v>0</v>
      </c>
      <c r="Q570" s="53">
        <f>COUNT(Q574:Q588)</f>
        <v>0</v>
      </c>
      <c r="R570" s="53">
        <f>COUNT(R574:R588)</f>
        <v>0</v>
      </c>
      <c r="T570" s="124">
        <f>T571-SUM(U574:U588)</f>
        <v>3</v>
      </c>
      <c r="X570" s="28">
        <v>1</v>
      </c>
    </row>
    <row r="571" spans="1:34" ht="12.95">
      <c r="A571" s="33">
        <v>32</v>
      </c>
      <c r="B571" s="54"/>
      <c r="C571" s="322" t="str">
        <f>Leden!AQ34</f>
        <v>F2</v>
      </c>
      <c r="D571" s="322"/>
      <c r="E571" s="286" t="str">
        <f>IF($C571="","",LEFT(IFERROR(VLOOKUP($C571,TeamsV,2,0),"")&amp;"??",2))</f>
        <v>BK</v>
      </c>
      <c r="F571" s="286" t="str">
        <f>IF($C571="","",IFERROR(VLOOKUP($C571,TeamsV,3,0),"??"))</f>
        <v>Za</v>
      </c>
      <c r="G571" s="286" t="str">
        <f>IF($C571="","",LEFT(IFERROR(VLOOKUP($C571,TeamsV,4,0),"")&amp;"?",1))</f>
        <v>4</v>
      </c>
      <c r="H571" s="55"/>
      <c r="I571" s="56"/>
      <c r="J571" s="286">
        <f>COUNTIF(C574:C588,"V")</f>
        <v>3</v>
      </c>
      <c r="K571" s="286">
        <f>COUNTIF(C574:C588,"M")</f>
        <v>2</v>
      </c>
      <c r="L571" s="57">
        <f>IFERROR(AVERAGE(H574:H588),"")</f>
        <v>6.6</v>
      </c>
      <c r="M571" s="58"/>
      <c r="N571" s="58"/>
      <c r="O571" s="33" t="s">
        <v>2</v>
      </c>
      <c r="P571" s="253"/>
      <c r="Q571" s="253"/>
      <c r="R571" s="253"/>
      <c r="S571" s="254"/>
      <c r="T571" s="124">
        <f>SUM(T574:T588)</f>
        <v>5</v>
      </c>
      <c r="U571" s="158" t="str">
        <f>MID($C571,1,1)</f>
        <v>F</v>
      </c>
      <c r="V571" s="158" t="str">
        <f>MID($C571,1,1)</f>
        <v>F</v>
      </c>
      <c r="W571" s="158" t="str">
        <f>MID($C571,1,1)</f>
        <v>F</v>
      </c>
      <c r="X571" s="28">
        <v>2</v>
      </c>
      <c r="Y571" s="33"/>
      <c r="Z571" s="33"/>
      <c r="AA571" s="33"/>
      <c r="AB571" s="33"/>
      <c r="AD571" s="19" t="str">
        <f>IF($C571="","",IFERROR(VLOOKUP($C571,TeamsV,6,0),""))</f>
        <v>A</v>
      </c>
      <c r="AE571" s="19" t="str">
        <f>TRIM(IF($AD571="","",IFERROR(VLOOKUP($AD571,Teams!$B$4:$G$8,2,0),"")))</f>
        <v>3312 AD</v>
      </c>
      <c r="AF571" s="19" t="str">
        <f>TRIM(IF($AD571="","",IFERROR(VLOOKUP($AD571,Teams!$B$4:$G$8,4,0),"")))</f>
        <v>Dordrecht</v>
      </c>
      <c r="AH571" s="247">
        <f>IFERROR(AVERAGE(AH574:AH588),"")</f>
        <v>7.3079999999999998</v>
      </c>
    </row>
    <row r="572" spans="1:34">
      <c r="B572" s="47"/>
      <c r="C572" s="76"/>
      <c r="D572" s="47"/>
      <c r="E572" s="47"/>
      <c r="F572" s="47"/>
      <c r="G572" s="50"/>
      <c r="H572" s="50"/>
      <c r="I572" s="50"/>
      <c r="J572" s="76"/>
      <c r="K572" s="76"/>
      <c r="L572" s="76"/>
      <c r="M572" s="52"/>
      <c r="N572" s="52"/>
      <c r="U572" s="159"/>
      <c r="V572" s="159"/>
      <c r="W572" s="159"/>
      <c r="X572" s="28">
        <v>3</v>
      </c>
    </row>
    <row r="573" spans="1:34">
      <c r="A573" s="59"/>
      <c r="B573" s="60"/>
      <c r="C573" s="61" t="s">
        <v>1147</v>
      </c>
      <c r="D573" s="61" t="s">
        <v>1148</v>
      </c>
      <c r="E573" s="62" t="s">
        <v>1149</v>
      </c>
      <c r="F573" s="62" t="s">
        <v>1150</v>
      </c>
      <c r="G573" s="61" t="s">
        <v>1151</v>
      </c>
      <c r="H573" s="61" t="s">
        <v>1152</v>
      </c>
      <c r="I573" s="61" t="s">
        <v>54</v>
      </c>
      <c r="J573" s="61" t="s">
        <v>1153</v>
      </c>
      <c r="K573" s="61" t="s">
        <v>1154</v>
      </c>
      <c r="L573" s="61" t="s">
        <v>1155</v>
      </c>
      <c r="M573" s="63"/>
      <c r="N573" s="63"/>
      <c r="O573" s="59"/>
      <c r="P573" s="160" t="s">
        <v>76</v>
      </c>
      <c r="Q573" s="160" t="s">
        <v>77</v>
      </c>
      <c r="R573" s="160" t="s">
        <v>78</v>
      </c>
      <c r="U573" s="158">
        <f>IF(W571="","",VLOOKUP(W571,Leeftijdscat,2,FALSE))</f>
        <v>5</v>
      </c>
      <c r="V573" s="158">
        <f>IF(W571="","",VLOOKUP(W571,Leeftijdscat,3,FALSE))</f>
        <v>7</v>
      </c>
      <c r="W573" s="158">
        <f>IF(W571="","",VLOOKUP(W571,Leeftijdscat,4,FALSE))</f>
        <v>8</v>
      </c>
      <c r="X573" s="28">
        <v>4</v>
      </c>
      <c r="Y573" s="59">
        <f>LEN(Y574&amp;Y575&amp;Y576&amp;Y577&amp;Y578&amp;Y579&amp;Y580&amp;Y581&amp;Y582&amp;Y583&amp;Y584&amp;Y585&amp;Y586&amp;Y587&amp;Y588)</f>
        <v>2</v>
      </c>
      <c r="Z573" s="59">
        <f>LEN(Z574&amp;Z575&amp;Z576&amp;Z577&amp;Z578&amp;Z579&amp;Z580&amp;Z581&amp;Z582&amp;Z583&amp;Z584&amp;Z585&amp;Z586&amp;Z587&amp;Z588)</f>
        <v>4</v>
      </c>
      <c r="AA573" s="59">
        <f>LEN(AA574&amp;AA575&amp;AA576&amp;AA577&amp;AA578&amp;AA579&amp;AA580&amp;AA581&amp;AA582&amp;AA583&amp;AA584&amp;AA585&amp;AA586&amp;AA587&amp;AA588)</f>
        <v>0</v>
      </c>
      <c r="AB573" s="59">
        <f>SUM(Y573:AA573)</f>
        <v>6</v>
      </c>
    </row>
    <row r="574" spans="1:34">
      <c r="A574" s="28" t="str">
        <f>C571&amp;"x"&amp;B574</f>
        <v>F2x1</v>
      </c>
      <c r="B574" s="47">
        <v>1</v>
      </c>
      <c r="C574" s="64" t="str">
        <f t="shared" ref="C574:C588" si="501">IF(LEFT($A574,1)="x","",IFERROR(VLOOKUP($A574,LedenV,6,0),""))</f>
        <v>V</v>
      </c>
      <c r="D574" s="64" t="str">
        <f t="shared" ref="D574:D588" si="502">IF(LEFT($A574,1)="x","",IFERROR(VLOOKUP($A574,LedenV,7,0),""))</f>
        <v>NMK07N7</v>
      </c>
      <c r="E574" s="65" t="str">
        <f t="shared" ref="E574:E588" si="503">IF(LEFT($A574,1)="x","",IFERROR(VLOOKUP($A574,LedenV,8,0),""))</f>
        <v>Geneugelijk, T.</v>
      </c>
      <c r="F574" s="65" t="str">
        <f t="shared" ref="F574:F588" si="504">IF(LEFT($A574,1)="x","",IFERROR(VLOOKUP($A574,LedenV,9,0),""))</f>
        <v>Tess</v>
      </c>
      <c r="G574" s="66">
        <f t="shared" ref="G574:G588" si="505">IF(LEFT($A574,1)="x","",IFERROR(VLOOKUP($A574,LedenV,10,0),""))</f>
        <v>41412</v>
      </c>
      <c r="H574" s="67">
        <f t="shared" ref="H574:H588" si="506">IF(AND(ISNUMBER(G574),G574&lt;&gt;0),DATEDIF(G574,Peildatum,"Y"),"")</f>
        <v>7</v>
      </c>
      <c r="I574" s="68"/>
      <c r="J574" s="64" t="str">
        <f t="shared" ref="J574:J588" si="507">IF(LEFT($A574,1)="x","",IFERROR(VLOOKUP($A574,LedenV,16,0),""))</f>
        <v/>
      </c>
      <c r="K574" s="64" t="str">
        <f t="shared" ref="K574:K588" si="508">IF(LEFT($A574,1)="x","",IFERROR(VLOOKUP($A574,LedenV,17,0),""))</f>
        <v/>
      </c>
      <c r="L574" s="64">
        <f t="shared" ref="L574:L588" si="509">IF(LEFT($A574,1)="x","",IFERROR(VLOOKUP($A574,LedenV,18,0),""))</f>
        <v>0</v>
      </c>
      <c r="M574" s="52"/>
      <c r="N574" s="52"/>
      <c r="P574" s="157"/>
      <c r="Q574" s="157"/>
      <c r="R574" s="157"/>
      <c r="S574" s="161"/>
      <c r="T574" s="202">
        <f t="shared" ref="T574:T588" si="510">IF(LEN(C574&amp;D574&amp;E574&amp;F574)&gt;0,1,0)</f>
        <v>1</v>
      </c>
      <c r="U574" s="159">
        <f t="shared" ref="U574:U588" si="511">MIN(LEN(Y574&amp;Z574&amp;AA574),1)</f>
        <v>0</v>
      </c>
      <c r="V574" s="162">
        <f t="shared" ref="V574:V588" si="512">V573</f>
        <v>7</v>
      </c>
      <c r="W574" s="162">
        <f t="shared" ref="W574:W588" si="513">W573</f>
        <v>8</v>
      </c>
      <c r="X574" s="28">
        <v>5</v>
      </c>
      <c r="Y574" s="64" t="str">
        <f t="shared" ref="Y574:Y588" si="514">IF(LEFT($A574,1)="x","",IFERROR(VLOOKUP($A574,LedenV,34,0),""))</f>
        <v/>
      </c>
      <c r="Z574" s="64" t="str">
        <f t="shared" ref="Z574:Z588" si="515">IF(LEFT($A574,1)="x","",IFERROR(VLOOKUP($A574,LedenV,35,0),""))</f>
        <v/>
      </c>
      <c r="AA574" s="64" t="str">
        <f t="shared" ref="AA574:AA588" si="516">IF(LEFT($A574,1)="x","",IFERROR(VLOOKUP($A574,LedenV,36,0),""))</f>
        <v/>
      </c>
      <c r="AB574" s="28">
        <f t="shared" ref="AB574:AB588" si="517">LEN(Y574&amp;Z574&amp;AA574)</f>
        <v>0</v>
      </c>
      <c r="AH574" s="246">
        <f t="shared" ref="AH574:AH588" si="518">lft(G574,Peildatum)</f>
        <v>7.62</v>
      </c>
    </row>
    <row r="575" spans="1:34">
      <c r="A575" s="28" t="str">
        <f>C571&amp;"x"&amp;B575</f>
        <v>F2x2</v>
      </c>
      <c r="B575" s="47">
        <v>2</v>
      </c>
      <c r="C575" s="64" t="str">
        <f t="shared" si="501"/>
        <v>V</v>
      </c>
      <c r="D575" s="64" t="str">
        <f t="shared" si="502"/>
        <v>NMK12D7</v>
      </c>
      <c r="E575" s="65" t="str">
        <f t="shared" si="503"/>
        <v>Tims, F.</v>
      </c>
      <c r="F575" s="65" t="str">
        <f t="shared" si="504"/>
        <v>Fay</v>
      </c>
      <c r="G575" s="66">
        <f t="shared" si="505"/>
        <v>41477</v>
      </c>
      <c r="H575" s="67">
        <f t="shared" si="506"/>
        <v>7</v>
      </c>
      <c r="I575" s="68"/>
      <c r="J575" s="64" t="str">
        <f t="shared" si="507"/>
        <v/>
      </c>
      <c r="K575" s="64" t="str">
        <f t="shared" si="508"/>
        <v/>
      </c>
      <c r="L575" s="64">
        <f t="shared" si="509"/>
        <v>0</v>
      </c>
      <c r="M575" s="52"/>
      <c r="N575" s="52"/>
      <c r="P575" s="157"/>
      <c r="Q575" s="157"/>
      <c r="R575" s="157"/>
      <c r="S575" s="161"/>
      <c r="T575" s="202">
        <f t="shared" si="510"/>
        <v>1</v>
      </c>
      <c r="U575" s="159">
        <f t="shared" si="511"/>
        <v>0</v>
      </c>
      <c r="V575" s="162">
        <f t="shared" si="512"/>
        <v>7</v>
      </c>
      <c r="W575" s="162">
        <f t="shared" si="513"/>
        <v>8</v>
      </c>
      <c r="X575" s="28">
        <v>6</v>
      </c>
      <c r="Y575" s="64" t="str">
        <f t="shared" si="514"/>
        <v/>
      </c>
      <c r="Z575" s="64" t="str">
        <f t="shared" si="515"/>
        <v/>
      </c>
      <c r="AA575" s="64" t="str">
        <f t="shared" si="516"/>
        <v/>
      </c>
      <c r="AB575" s="28">
        <f t="shared" si="517"/>
        <v>0</v>
      </c>
      <c r="AH575" s="246">
        <f t="shared" si="518"/>
        <v>7.44</v>
      </c>
    </row>
    <row r="576" spans="1:34">
      <c r="A576" s="28" t="str">
        <f>C571&amp;"x"&amp;B576</f>
        <v>F2x3</v>
      </c>
      <c r="B576" s="47">
        <v>3</v>
      </c>
      <c r="C576" s="64" t="str">
        <f t="shared" si="501"/>
        <v>V</v>
      </c>
      <c r="D576" s="64" t="str">
        <f t="shared" si="502"/>
        <v>NMH37W2</v>
      </c>
      <c r="E576" s="65" t="str">
        <f t="shared" si="503"/>
        <v>Linden, van der I.</v>
      </c>
      <c r="F576" s="65" t="str">
        <f t="shared" si="504"/>
        <v>Ize</v>
      </c>
      <c r="G576" s="66">
        <f t="shared" si="505"/>
        <v>41662</v>
      </c>
      <c r="H576" s="67">
        <f t="shared" si="506"/>
        <v>6</v>
      </c>
      <c r="I576" s="68"/>
      <c r="J576" s="64" t="str">
        <f t="shared" si="507"/>
        <v/>
      </c>
      <c r="K576" s="64" t="str">
        <f t="shared" si="508"/>
        <v>F3</v>
      </c>
      <c r="L576" s="64">
        <f t="shared" si="509"/>
        <v>0</v>
      </c>
      <c r="M576" s="52"/>
      <c r="N576" s="52"/>
      <c r="P576" s="157"/>
      <c r="Q576" s="157"/>
      <c r="R576" s="157"/>
      <c r="S576" s="161"/>
      <c r="T576" s="202">
        <f t="shared" si="510"/>
        <v>1</v>
      </c>
      <c r="U576" s="159">
        <f t="shared" si="511"/>
        <v>1</v>
      </c>
      <c r="V576" s="162">
        <f t="shared" si="512"/>
        <v>7</v>
      </c>
      <c r="W576" s="162">
        <f t="shared" si="513"/>
        <v>8</v>
      </c>
      <c r="X576" s="28">
        <v>7</v>
      </c>
      <c r="Y576" s="64" t="str">
        <f t="shared" si="514"/>
        <v/>
      </c>
      <c r="Z576" s="64" t="str">
        <f t="shared" si="515"/>
        <v>F3</v>
      </c>
      <c r="AA576" s="64" t="str">
        <f t="shared" si="516"/>
        <v/>
      </c>
      <c r="AB576" s="28">
        <f t="shared" si="517"/>
        <v>2</v>
      </c>
      <c r="AH576" s="246">
        <f t="shared" si="518"/>
        <v>6.94</v>
      </c>
    </row>
    <row r="577" spans="1:34">
      <c r="A577" s="28" t="str">
        <f>C571&amp;"x"&amp;B577</f>
        <v>F2x4</v>
      </c>
      <c r="B577" s="47">
        <v>4</v>
      </c>
      <c r="C577" s="64" t="str">
        <f t="shared" si="501"/>
        <v>M</v>
      </c>
      <c r="D577" s="64" t="str">
        <f t="shared" si="502"/>
        <v>NMK07Q8</v>
      </c>
      <c r="E577" s="65" t="str">
        <f t="shared" si="503"/>
        <v>Geneugelijk, L.</v>
      </c>
      <c r="F577" s="65" t="str">
        <f t="shared" si="504"/>
        <v>Luca</v>
      </c>
      <c r="G577" s="66">
        <f t="shared" si="505"/>
        <v>41412</v>
      </c>
      <c r="H577" s="67">
        <f t="shared" si="506"/>
        <v>7</v>
      </c>
      <c r="I577" s="68"/>
      <c r="J577" s="64" t="str">
        <f t="shared" si="507"/>
        <v/>
      </c>
      <c r="K577" s="64" t="str">
        <f t="shared" si="508"/>
        <v/>
      </c>
      <c r="L577" s="64">
        <f t="shared" si="509"/>
        <v>0</v>
      </c>
      <c r="M577" s="52"/>
      <c r="N577" s="52"/>
      <c r="P577" s="157"/>
      <c r="Q577" s="157"/>
      <c r="R577" s="157"/>
      <c r="S577" s="161"/>
      <c r="T577" s="202">
        <f t="shared" si="510"/>
        <v>1</v>
      </c>
      <c r="U577" s="159">
        <f t="shared" si="511"/>
        <v>0</v>
      </c>
      <c r="V577" s="162">
        <f t="shared" si="512"/>
        <v>7</v>
      </c>
      <c r="W577" s="162">
        <f t="shared" si="513"/>
        <v>8</v>
      </c>
      <c r="X577" s="28">
        <v>8</v>
      </c>
      <c r="Y577" s="64" t="str">
        <f t="shared" si="514"/>
        <v/>
      </c>
      <c r="Z577" s="64" t="str">
        <f t="shared" si="515"/>
        <v/>
      </c>
      <c r="AA577" s="64" t="str">
        <f t="shared" si="516"/>
        <v/>
      </c>
      <c r="AB577" s="28">
        <f t="shared" si="517"/>
        <v>0</v>
      </c>
      <c r="AH577" s="246">
        <f t="shared" si="518"/>
        <v>7.62</v>
      </c>
    </row>
    <row r="578" spans="1:34">
      <c r="A578" s="28" t="str">
        <f>C571&amp;"x"&amp;B578</f>
        <v>F2x5</v>
      </c>
      <c r="B578" s="47">
        <v>5</v>
      </c>
      <c r="C578" s="64" t="str">
        <f t="shared" si="501"/>
        <v>M</v>
      </c>
      <c r="D578" s="64" t="str">
        <f t="shared" si="502"/>
        <v>NLZ21F1</v>
      </c>
      <c r="E578" s="65" t="str">
        <f t="shared" si="503"/>
        <v>Ven, van de A.</v>
      </c>
      <c r="F578" s="65" t="str">
        <f t="shared" si="504"/>
        <v>Abel</v>
      </c>
      <c r="G578" s="66">
        <f t="shared" si="505"/>
        <v>41668</v>
      </c>
      <c r="H578" s="67">
        <f t="shared" si="506"/>
        <v>6</v>
      </c>
      <c r="I578" s="68"/>
      <c r="J578" s="64" t="str">
        <f t="shared" si="507"/>
        <v>F3</v>
      </c>
      <c r="K578" s="64" t="str">
        <f t="shared" si="508"/>
        <v>F3</v>
      </c>
      <c r="L578" s="64">
        <f t="shared" si="509"/>
        <v>0</v>
      </c>
      <c r="M578" s="52"/>
      <c r="N578" s="52"/>
      <c r="P578" s="157"/>
      <c r="Q578" s="157"/>
      <c r="R578" s="157"/>
      <c r="S578" s="161"/>
      <c r="T578" s="202">
        <f t="shared" si="510"/>
        <v>1</v>
      </c>
      <c r="U578" s="159">
        <f t="shared" si="511"/>
        <v>1</v>
      </c>
      <c r="V578" s="162">
        <f t="shared" si="512"/>
        <v>7</v>
      </c>
      <c r="W578" s="162">
        <f t="shared" si="513"/>
        <v>8</v>
      </c>
      <c r="X578" s="28">
        <v>9</v>
      </c>
      <c r="Y578" s="64" t="str">
        <f t="shared" si="514"/>
        <v>F3</v>
      </c>
      <c r="Z578" s="64" t="str">
        <f t="shared" si="515"/>
        <v>F3</v>
      </c>
      <c r="AA578" s="64" t="str">
        <f t="shared" si="516"/>
        <v/>
      </c>
      <c r="AB578" s="28">
        <f t="shared" si="517"/>
        <v>4</v>
      </c>
      <c r="AH578" s="246">
        <f t="shared" si="518"/>
        <v>6.92</v>
      </c>
    </row>
    <row r="579" spans="1:34">
      <c r="A579" s="28" t="str">
        <f>C571&amp;"x"&amp;B579</f>
        <v>F2x6</v>
      </c>
      <c r="B579" s="47">
        <v>6</v>
      </c>
      <c r="C579" s="64" t="str">
        <f t="shared" si="501"/>
        <v/>
      </c>
      <c r="D579" s="64" t="str">
        <f t="shared" si="502"/>
        <v/>
      </c>
      <c r="E579" s="65" t="str">
        <f t="shared" si="503"/>
        <v/>
      </c>
      <c r="F579" s="65" t="str">
        <f t="shared" si="504"/>
        <v/>
      </c>
      <c r="G579" s="66" t="str">
        <f t="shared" si="505"/>
        <v/>
      </c>
      <c r="H579" s="67" t="str">
        <f t="shared" si="506"/>
        <v/>
      </c>
      <c r="I579" s="68"/>
      <c r="J579" s="64" t="str">
        <f t="shared" si="507"/>
        <v/>
      </c>
      <c r="K579" s="64" t="str">
        <f t="shared" si="508"/>
        <v/>
      </c>
      <c r="L579" s="64" t="str">
        <f t="shared" si="509"/>
        <v/>
      </c>
      <c r="M579" s="52"/>
      <c r="N579" s="52"/>
      <c r="P579" s="157"/>
      <c r="Q579" s="157"/>
      <c r="R579" s="157"/>
      <c r="S579" s="161"/>
      <c r="T579" s="202">
        <f t="shared" si="510"/>
        <v>0</v>
      </c>
      <c r="U579" s="159">
        <f t="shared" si="511"/>
        <v>0</v>
      </c>
      <c r="V579" s="162">
        <f t="shared" si="512"/>
        <v>7</v>
      </c>
      <c r="W579" s="162">
        <f t="shared" si="513"/>
        <v>8</v>
      </c>
      <c r="X579" s="28">
        <v>10</v>
      </c>
      <c r="Y579" s="64" t="str">
        <f t="shared" si="514"/>
        <v/>
      </c>
      <c r="Z579" s="64" t="str">
        <f t="shared" si="515"/>
        <v/>
      </c>
      <c r="AA579" s="64" t="str">
        <f t="shared" si="516"/>
        <v/>
      </c>
      <c r="AB579" s="28">
        <f t="shared" si="517"/>
        <v>0</v>
      </c>
      <c r="AH579" s="246" t="str">
        <f t="shared" si="518"/>
        <v/>
      </c>
    </row>
    <row r="580" spans="1:34">
      <c r="A580" s="28" t="str">
        <f>C571&amp;"x"&amp;B580</f>
        <v>F2x7</v>
      </c>
      <c r="B580" s="47">
        <v>7</v>
      </c>
      <c r="C580" s="64" t="str">
        <f t="shared" si="501"/>
        <v/>
      </c>
      <c r="D580" s="64" t="str">
        <f t="shared" si="502"/>
        <v/>
      </c>
      <c r="E580" s="65" t="str">
        <f t="shared" si="503"/>
        <v/>
      </c>
      <c r="F580" s="65" t="str">
        <f t="shared" si="504"/>
        <v/>
      </c>
      <c r="G580" s="66" t="str">
        <f t="shared" si="505"/>
        <v/>
      </c>
      <c r="H580" s="67" t="str">
        <f t="shared" si="506"/>
        <v/>
      </c>
      <c r="I580" s="68"/>
      <c r="J580" s="64" t="str">
        <f t="shared" si="507"/>
        <v/>
      </c>
      <c r="K580" s="64" t="str">
        <f t="shared" si="508"/>
        <v/>
      </c>
      <c r="L580" s="64" t="str">
        <f t="shared" si="509"/>
        <v/>
      </c>
      <c r="M580" s="52"/>
      <c r="N580" s="52"/>
      <c r="P580" s="157"/>
      <c r="Q580" s="157"/>
      <c r="R580" s="157"/>
      <c r="S580" s="161"/>
      <c r="T580" s="202">
        <f t="shared" si="510"/>
        <v>0</v>
      </c>
      <c r="U580" s="159">
        <f t="shared" si="511"/>
        <v>0</v>
      </c>
      <c r="V580" s="162">
        <f t="shared" si="512"/>
        <v>7</v>
      </c>
      <c r="W580" s="162">
        <f t="shared" si="513"/>
        <v>8</v>
      </c>
      <c r="X580" s="28">
        <v>11</v>
      </c>
      <c r="Y580" s="64" t="str">
        <f t="shared" si="514"/>
        <v/>
      </c>
      <c r="Z580" s="64" t="str">
        <f t="shared" si="515"/>
        <v/>
      </c>
      <c r="AA580" s="64" t="str">
        <f t="shared" si="516"/>
        <v/>
      </c>
      <c r="AB580" s="28">
        <f t="shared" si="517"/>
        <v>0</v>
      </c>
      <c r="AH580" s="246" t="str">
        <f t="shared" si="518"/>
        <v/>
      </c>
    </row>
    <row r="581" spans="1:34">
      <c r="A581" s="28" t="str">
        <f>C571&amp;"x"&amp;B581</f>
        <v>F2x8</v>
      </c>
      <c r="B581" s="47">
        <v>8</v>
      </c>
      <c r="C581" s="64" t="str">
        <f t="shared" si="501"/>
        <v/>
      </c>
      <c r="D581" s="64" t="str">
        <f t="shared" si="502"/>
        <v/>
      </c>
      <c r="E581" s="65" t="str">
        <f t="shared" si="503"/>
        <v/>
      </c>
      <c r="F581" s="65" t="str">
        <f t="shared" si="504"/>
        <v/>
      </c>
      <c r="G581" s="66" t="str">
        <f t="shared" si="505"/>
        <v/>
      </c>
      <c r="H581" s="67" t="str">
        <f t="shared" si="506"/>
        <v/>
      </c>
      <c r="I581" s="68"/>
      <c r="J581" s="64" t="str">
        <f t="shared" si="507"/>
        <v/>
      </c>
      <c r="K581" s="64" t="str">
        <f t="shared" si="508"/>
        <v/>
      </c>
      <c r="L581" s="64" t="str">
        <f t="shared" si="509"/>
        <v/>
      </c>
      <c r="M581" s="52"/>
      <c r="N581" s="52"/>
      <c r="P581" s="157"/>
      <c r="Q581" s="157"/>
      <c r="R581" s="157"/>
      <c r="S581" s="161"/>
      <c r="T581" s="202">
        <f t="shared" si="510"/>
        <v>0</v>
      </c>
      <c r="U581" s="159">
        <f t="shared" si="511"/>
        <v>0</v>
      </c>
      <c r="V581" s="162">
        <f t="shared" si="512"/>
        <v>7</v>
      </c>
      <c r="W581" s="162">
        <f t="shared" si="513"/>
        <v>8</v>
      </c>
      <c r="X581" s="28">
        <v>12</v>
      </c>
      <c r="Y581" s="64" t="str">
        <f t="shared" si="514"/>
        <v/>
      </c>
      <c r="Z581" s="64" t="str">
        <f t="shared" si="515"/>
        <v/>
      </c>
      <c r="AA581" s="64" t="str">
        <f t="shared" si="516"/>
        <v/>
      </c>
      <c r="AB581" s="28">
        <f t="shared" si="517"/>
        <v>0</v>
      </c>
      <c r="AH581" s="246" t="str">
        <f t="shared" si="518"/>
        <v/>
      </c>
    </row>
    <row r="582" spans="1:34">
      <c r="A582" s="28" t="str">
        <f>C571&amp;"x"&amp;B582</f>
        <v>F2x9</v>
      </c>
      <c r="B582" s="47">
        <v>9</v>
      </c>
      <c r="C582" s="64" t="str">
        <f t="shared" si="501"/>
        <v/>
      </c>
      <c r="D582" s="64" t="str">
        <f t="shared" si="502"/>
        <v/>
      </c>
      <c r="E582" s="65" t="str">
        <f t="shared" si="503"/>
        <v/>
      </c>
      <c r="F582" s="65" t="str">
        <f t="shared" si="504"/>
        <v/>
      </c>
      <c r="G582" s="66" t="str">
        <f t="shared" si="505"/>
        <v/>
      </c>
      <c r="H582" s="67" t="str">
        <f t="shared" si="506"/>
        <v/>
      </c>
      <c r="I582" s="68"/>
      <c r="J582" s="64" t="str">
        <f t="shared" si="507"/>
        <v/>
      </c>
      <c r="K582" s="64" t="str">
        <f t="shared" si="508"/>
        <v/>
      </c>
      <c r="L582" s="64" t="str">
        <f t="shared" si="509"/>
        <v/>
      </c>
      <c r="M582" s="52"/>
      <c r="N582" s="52"/>
      <c r="P582" s="157"/>
      <c r="Q582" s="157"/>
      <c r="R582" s="157"/>
      <c r="S582" s="161"/>
      <c r="T582" s="202">
        <f t="shared" si="510"/>
        <v>0</v>
      </c>
      <c r="U582" s="159">
        <f t="shared" si="511"/>
        <v>0</v>
      </c>
      <c r="V582" s="162">
        <f t="shared" si="512"/>
        <v>7</v>
      </c>
      <c r="W582" s="162">
        <f t="shared" si="513"/>
        <v>8</v>
      </c>
      <c r="X582" s="28">
        <v>13</v>
      </c>
      <c r="Y582" s="64" t="str">
        <f t="shared" si="514"/>
        <v/>
      </c>
      <c r="Z582" s="64" t="str">
        <f t="shared" si="515"/>
        <v/>
      </c>
      <c r="AA582" s="64" t="str">
        <f t="shared" si="516"/>
        <v/>
      </c>
      <c r="AB582" s="28">
        <f t="shared" si="517"/>
        <v>0</v>
      </c>
      <c r="AH582" s="246" t="str">
        <f t="shared" si="518"/>
        <v/>
      </c>
    </row>
    <row r="583" spans="1:34">
      <c r="A583" s="28" t="str">
        <f>C571&amp;"x"&amp;B583</f>
        <v>F2x10</v>
      </c>
      <c r="B583" s="47">
        <v>10</v>
      </c>
      <c r="C583" s="64" t="str">
        <f t="shared" si="501"/>
        <v/>
      </c>
      <c r="D583" s="64" t="str">
        <f t="shared" si="502"/>
        <v/>
      </c>
      <c r="E583" s="65" t="str">
        <f t="shared" si="503"/>
        <v/>
      </c>
      <c r="F583" s="65" t="str">
        <f t="shared" si="504"/>
        <v/>
      </c>
      <c r="G583" s="66" t="str">
        <f t="shared" si="505"/>
        <v/>
      </c>
      <c r="H583" s="67" t="str">
        <f t="shared" si="506"/>
        <v/>
      </c>
      <c r="I583" s="68"/>
      <c r="J583" s="64" t="str">
        <f t="shared" si="507"/>
        <v/>
      </c>
      <c r="K583" s="64" t="str">
        <f t="shared" si="508"/>
        <v/>
      </c>
      <c r="L583" s="64" t="str">
        <f t="shared" si="509"/>
        <v/>
      </c>
      <c r="M583" s="52"/>
      <c r="N583" s="52"/>
      <c r="P583" s="157"/>
      <c r="Q583" s="157"/>
      <c r="R583" s="157"/>
      <c r="S583" s="161"/>
      <c r="T583" s="202">
        <f t="shared" si="510"/>
        <v>0</v>
      </c>
      <c r="U583" s="159">
        <f t="shared" si="511"/>
        <v>0</v>
      </c>
      <c r="V583" s="162">
        <f t="shared" si="512"/>
        <v>7</v>
      </c>
      <c r="W583" s="162">
        <f t="shared" si="513"/>
        <v>8</v>
      </c>
      <c r="X583" s="28">
        <v>14</v>
      </c>
      <c r="Y583" s="64" t="str">
        <f t="shared" si="514"/>
        <v/>
      </c>
      <c r="Z583" s="64" t="str">
        <f t="shared" si="515"/>
        <v/>
      </c>
      <c r="AA583" s="64" t="str">
        <f t="shared" si="516"/>
        <v/>
      </c>
      <c r="AB583" s="28">
        <f t="shared" si="517"/>
        <v>0</v>
      </c>
      <c r="AH583" s="246" t="str">
        <f t="shared" si="518"/>
        <v/>
      </c>
    </row>
    <row r="584" spans="1:34">
      <c r="A584" s="28" t="str">
        <f>C571&amp;"x"&amp;B584</f>
        <v>F2x11</v>
      </c>
      <c r="B584" s="47">
        <v>11</v>
      </c>
      <c r="C584" s="64" t="str">
        <f t="shared" si="501"/>
        <v/>
      </c>
      <c r="D584" s="64" t="str">
        <f t="shared" si="502"/>
        <v/>
      </c>
      <c r="E584" s="65" t="str">
        <f t="shared" si="503"/>
        <v/>
      </c>
      <c r="F584" s="65" t="str">
        <f t="shared" si="504"/>
        <v/>
      </c>
      <c r="G584" s="66" t="str">
        <f t="shared" si="505"/>
        <v/>
      </c>
      <c r="H584" s="67" t="str">
        <f t="shared" si="506"/>
        <v/>
      </c>
      <c r="I584" s="68"/>
      <c r="J584" s="64" t="str">
        <f t="shared" si="507"/>
        <v/>
      </c>
      <c r="K584" s="64" t="str">
        <f t="shared" si="508"/>
        <v/>
      </c>
      <c r="L584" s="64" t="str">
        <f t="shared" si="509"/>
        <v/>
      </c>
      <c r="M584" s="52"/>
      <c r="N584" s="52"/>
      <c r="P584" s="157"/>
      <c r="Q584" s="157"/>
      <c r="R584" s="157"/>
      <c r="T584" s="202">
        <f t="shared" si="510"/>
        <v>0</v>
      </c>
      <c r="U584" s="159">
        <f t="shared" si="511"/>
        <v>0</v>
      </c>
      <c r="V584" s="162">
        <f t="shared" si="512"/>
        <v>7</v>
      </c>
      <c r="W584" s="162">
        <f t="shared" si="513"/>
        <v>8</v>
      </c>
      <c r="X584" s="28">
        <v>15</v>
      </c>
      <c r="Y584" s="64" t="str">
        <f t="shared" si="514"/>
        <v/>
      </c>
      <c r="Z584" s="64" t="str">
        <f t="shared" si="515"/>
        <v/>
      </c>
      <c r="AA584" s="64" t="str">
        <f t="shared" si="516"/>
        <v/>
      </c>
      <c r="AB584" s="28">
        <f t="shared" si="517"/>
        <v>0</v>
      </c>
      <c r="AH584" s="246" t="str">
        <f t="shared" si="518"/>
        <v/>
      </c>
    </row>
    <row r="585" spans="1:34">
      <c r="A585" s="28" t="str">
        <f>C571&amp;"x"&amp;B585</f>
        <v>F2x12</v>
      </c>
      <c r="B585" s="47">
        <v>12</v>
      </c>
      <c r="C585" s="64" t="str">
        <f t="shared" si="501"/>
        <v/>
      </c>
      <c r="D585" s="64" t="str">
        <f t="shared" si="502"/>
        <v/>
      </c>
      <c r="E585" s="65" t="str">
        <f t="shared" si="503"/>
        <v/>
      </c>
      <c r="F585" s="65" t="str">
        <f t="shared" si="504"/>
        <v/>
      </c>
      <c r="G585" s="66" t="str">
        <f t="shared" si="505"/>
        <v/>
      </c>
      <c r="H585" s="67" t="str">
        <f t="shared" si="506"/>
        <v/>
      </c>
      <c r="I585" s="68"/>
      <c r="J585" s="64" t="str">
        <f t="shared" si="507"/>
        <v/>
      </c>
      <c r="K585" s="64" t="str">
        <f t="shared" si="508"/>
        <v/>
      </c>
      <c r="L585" s="64" t="str">
        <f t="shared" si="509"/>
        <v/>
      </c>
      <c r="M585" s="52"/>
      <c r="N585" s="52"/>
      <c r="P585" s="157"/>
      <c r="Q585" s="157"/>
      <c r="R585" s="157"/>
      <c r="T585" s="202">
        <f t="shared" si="510"/>
        <v>0</v>
      </c>
      <c r="U585" s="159">
        <f t="shared" si="511"/>
        <v>0</v>
      </c>
      <c r="V585" s="162">
        <f t="shared" si="512"/>
        <v>7</v>
      </c>
      <c r="W585" s="162">
        <f t="shared" si="513"/>
        <v>8</v>
      </c>
      <c r="X585" s="28">
        <v>16</v>
      </c>
      <c r="Y585" s="64" t="str">
        <f t="shared" si="514"/>
        <v/>
      </c>
      <c r="Z585" s="64" t="str">
        <f t="shared" si="515"/>
        <v/>
      </c>
      <c r="AA585" s="64" t="str">
        <f t="shared" si="516"/>
        <v/>
      </c>
      <c r="AB585" s="28">
        <f t="shared" si="517"/>
        <v>0</v>
      </c>
      <c r="AH585" s="246" t="str">
        <f t="shared" si="518"/>
        <v/>
      </c>
    </row>
    <row r="586" spans="1:34">
      <c r="A586" s="28" t="str">
        <f>C571&amp;"x"&amp;B586</f>
        <v>F2x13</v>
      </c>
      <c r="B586" s="47">
        <v>13</v>
      </c>
      <c r="C586" s="64" t="str">
        <f t="shared" si="501"/>
        <v/>
      </c>
      <c r="D586" s="64" t="str">
        <f t="shared" si="502"/>
        <v/>
      </c>
      <c r="E586" s="65" t="str">
        <f t="shared" si="503"/>
        <v/>
      </c>
      <c r="F586" s="65" t="str">
        <f t="shared" si="504"/>
        <v/>
      </c>
      <c r="G586" s="66" t="str">
        <f t="shared" si="505"/>
        <v/>
      </c>
      <c r="H586" s="67" t="str">
        <f t="shared" si="506"/>
        <v/>
      </c>
      <c r="I586" s="68"/>
      <c r="J586" s="64" t="str">
        <f t="shared" si="507"/>
        <v/>
      </c>
      <c r="K586" s="64" t="str">
        <f t="shared" si="508"/>
        <v/>
      </c>
      <c r="L586" s="64" t="str">
        <f t="shared" si="509"/>
        <v/>
      </c>
      <c r="M586" s="52"/>
      <c r="N586" s="52"/>
      <c r="P586" s="157"/>
      <c r="Q586" s="157"/>
      <c r="R586" s="157"/>
      <c r="T586" s="202">
        <f t="shared" si="510"/>
        <v>0</v>
      </c>
      <c r="U586" s="159">
        <f t="shared" si="511"/>
        <v>0</v>
      </c>
      <c r="V586" s="162">
        <f t="shared" si="512"/>
        <v>7</v>
      </c>
      <c r="W586" s="162">
        <f t="shared" si="513"/>
        <v>8</v>
      </c>
      <c r="X586" s="28">
        <v>17</v>
      </c>
      <c r="Y586" s="64" t="str">
        <f t="shared" si="514"/>
        <v/>
      </c>
      <c r="Z586" s="64" t="str">
        <f t="shared" si="515"/>
        <v/>
      </c>
      <c r="AA586" s="64" t="str">
        <f t="shared" si="516"/>
        <v/>
      </c>
      <c r="AB586" s="28">
        <f t="shared" si="517"/>
        <v>0</v>
      </c>
      <c r="AH586" s="246" t="str">
        <f t="shared" si="518"/>
        <v/>
      </c>
    </row>
    <row r="587" spans="1:34">
      <c r="A587" s="28" t="str">
        <f>C571&amp;"x"&amp;B587</f>
        <v>F2x14</v>
      </c>
      <c r="B587" s="47">
        <v>14</v>
      </c>
      <c r="C587" s="64" t="str">
        <f t="shared" si="501"/>
        <v/>
      </c>
      <c r="D587" s="64" t="str">
        <f t="shared" si="502"/>
        <v/>
      </c>
      <c r="E587" s="65" t="str">
        <f t="shared" si="503"/>
        <v/>
      </c>
      <c r="F587" s="65" t="str">
        <f t="shared" si="504"/>
        <v/>
      </c>
      <c r="G587" s="66" t="str">
        <f t="shared" si="505"/>
        <v/>
      </c>
      <c r="H587" s="67" t="str">
        <f t="shared" si="506"/>
        <v/>
      </c>
      <c r="I587" s="68"/>
      <c r="J587" s="64" t="str">
        <f t="shared" si="507"/>
        <v/>
      </c>
      <c r="K587" s="64" t="str">
        <f t="shared" si="508"/>
        <v/>
      </c>
      <c r="L587" s="64" t="str">
        <f t="shared" si="509"/>
        <v/>
      </c>
      <c r="M587" s="52"/>
      <c r="N587" s="52"/>
      <c r="P587" s="157"/>
      <c r="Q587" s="157"/>
      <c r="R587" s="157"/>
      <c r="T587" s="202">
        <f t="shared" si="510"/>
        <v>0</v>
      </c>
      <c r="U587" s="159">
        <f t="shared" si="511"/>
        <v>0</v>
      </c>
      <c r="V587" s="162">
        <f t="shared" si="512"/>
        <v>7</v>
      </c>
      <c r="W587" s="162">
        <f t="shared" si="513"/>
        <v>8</v>
      </c>
      <c r="X587" s="28">
        <v>18</v>
      </c>
      <c r="Y587" s="64" t="str">
        <f t="shared" si="514"/>
        <v/>
      </c>
      <c r="Z587" s="64" t="str">
        <f t="shared" si="515"/>
        <v/>
      </c>
      <c r="AA587" s="64" t="str">
        <f t="shared" si="516"/>
        <v/>
      </c>
      <c r="AB587" s="28">
        <f t="shared" si="517"/>
        <v>0</v>
      </c>
      <c r="AH587" s="246" t="str">
        <f t="shared" si="518"/>
        <v/>
      </c>
    </row>
    <row r="588" spans="1:34">
      <c r="A588" s="28" t="str">
        <f>C571&amp;"x"&amp;B588</f>
        <v>F2x15</v>
      </c>
      <c r="B588" s="47">
        <v>15</v>
      </c>
      <c r="C588" s="64" t="str">
        <f t="shared" si="501"/>
        <v/>
      </c>
      <c r="D588" s="64" t="str">
        <f t="shared" si="502"/>
        <v/>
      </c>
      <c r="E588" s="65" t="str">
        <f t="shared" si="503"/>
        <v/>
      </c>
      <c r="F588" s="65" t="str">
        <f t="shared" si="504"/>
        <v/>
      </c>
      <c r="G588" s="66" t="str">
        <f t="shared" si="505"/>
        <v/>
      </c>
      <c r="H588" s="67" t="str">
        <f t="shared" si="506"/>
        <v/>
      </c>
      <c r="I588" s="68"/>
      <c r="J588" s="64" t="str">
        <f t="shared" si="507"/>
        <v/>
      </c>
      <c r="K588" s="64" t="str">
        <f t="shared" si="508"/>
        <v/>
      </c>
      <c r="L588" s="64" t="str">
        <f t="shared" si="509"/>
        <v/>
      </c>
      <c r="M588" s="52"/>
      <c r="N588" s="52"/>
      <c r="P588" s="157"/>
      <c r="Q588" s="157"/>
      <c r="R588" s="157"/>
      <c r="T588" s="202">
        <f t="shared" si="510"/>
        <v>0</v>
      </c>
      <c r="U588" s="159">
        <f t="shared" si="511"/>
        <v>0</v>
      </c>
      <c r="V588" s="162">
        <f t="shared" si="512"/>
        <v>7</v>
      </c>
      <c r="W588" s="162">
        <f t="shared" si="513"/>
        <v>8</v>
      </c>
      <c r="X588" s="28">
        <v>19</v>
      </c>
      <c r="Y588" s="64" t="str">
        <f t="shared" si="514"/>
        <v/>
      </c>
      <c r="Z588" s="64" t="str">
        <f t="shared" si="515"/>
        <v/>
      </c>
      <c r="AA588" s="64" t="str">
        <f t="shared" si="516"/>
        <v/>
      </c>
      <c r="AB588" s="28">
        <f t="shared" si="517"/>
        <v>0</v>
      </c>
      <c r="AH588" s="246" t="str">
        <f t="shared" si="518"/>
        <v/>
      </c>
    </row>
    <row r="589" spans="1:34" ht="12.95" thickBot="1">
      <c r="B589" s="69"/>
      <c r="C589" s="70"/>
      <c r="D589" s="69"/>
      <c r="E589" s="69"/>
      <c r="F589" s="69"/>
      <c r="G589" s="71"/>
      <c r="H589" s="71"/>
      <c r="I589" s="71"/>
      <c r="J589" s="70"/>
      <c r="K589" s="70"/>
      <c r="L589" s="70"/>
      <c r="M589" s="52"/>
      <c r="N589" s="52"/>
      <c r="X589" s="28">
        <v>20</v>
      </c>
    </row>
    <row r="590" spans="1:34" ht="12.95" thickTop="1">
      <c r="B590" s="47"/>
      <c r="C590" s="323" t="s">
        <v>1140</v>
      </c>
      <c r="D590" s="323"/>
      <c r="E590" s="76" t="s">
        <v>1141</v>
      </c>
      <c r="F590" s="76" t="s">
        <v>1142</v>
      </c>
      <c r="G590" s="48" t="s">
        <v>1143</v>
      </c>
      <c r="H590" s="49"/>
      <c r="I590" s="50"/>
      <c r="J590" s="51" t="s">
        <v>1144</v>
      </c>
      <c r="K590" s="51" t="s">
        <v>1145</v>
      </c>
      <c r="L590" s="51" t="s">
        <v>1146</v>
      </c>
      <c r="M590" s="52"/>
      <c r="N590" s="52"/>
      <c r="P590" s="53">
        <f>COUNT(P594:P608)</f>
        <v>0</v>
      </c>
      <c r="Q590" s="53">
        <f>COUNT(Q594:Q608)</f>
        <v>0</v>
      </c>
      <c r="R590" s="53">
        <f>COUNT(R594:R608)</f>
        <v>0</v>
      </c>
      <c r="T590" s="124">
        <f>T591-SUM(U594:U608)</f>
        <v>5</v>
      </c>
      <c r="X590" s="28">
        <v>1</v>
      </c>
    </row>
    <row r="591" spans="1:34" ht="12.95">
      <c r="A591" s="33">
        <v>33</v>
      </c>
      <c r="B591" s="54"/>
      <c r="C591" s="322" t="str">
        <f>Leden!AQ35</f>
        <v>F3</v>
      </c>
      <c r="D591" s="322"/>
      <c r="E591" s="286" t="str">
        <f>IF($C591="","",LEFT(IFERROR(VLOOKUP($C591,TeamsV,2,0),"")&amp;"??",2))</f>
        <v>BK</v>
      </c>
      <c r="F591" s="286" t="str">
        <f>IF($C591="","",IFERROR(VLOOKUP($C591,TeamsV,3,0),"??"))</f>
        <v>Za</v>
      </c>
      <c r="G591" s="286" t="str">
        <f>IF($C591="","",LEFT(IFERROR(VLOOKUP($C591,TeamsV,4,0),"")&amp;"?",1))</f>
        <v>4</v>
      </c>
      <c r="H591" s="55"/>
      <c r="I591" s="56"/>
      <c r="J591" s="286">
        <f>COUNTIF(C594:C608,"V")</f>
        <v>2</v>
      </c>
      <c r="K591" s="286">
        <f>COUNTIF(C594:C608,"M")</f>
        <v>3</v>
      </c>
      <c r="L591" s="57">
        <f>IFERROR(AVERAGE(H594:H608),"")</f>
        <v>6</v>
      </c>
      <c r="M591" s="58"/>
      <c r="N591" s="58"/>
      <c r="O591" s="33" t="s">
        <v>2</v>
      </c>
      <c r="P591" s="253"/>
      <c r="Q591" s="253"/>
      <c r="R591" s="253"/>
      <c r="S591" s="254"/>
      <c r="T591" s="124">
        <f>SUM(T594:T608)</f>
        <v>5</v>
      </c>
      <c r="U591" s="158" t="str">
        <f>MID($C591,1,1)</f>
        <v>F</v>
      </c>
      <c r="V591" s="158" t="str">
        <f>MID($C591,1,1)</f>
        <v>F</v>
      </c>
      <c r="W591" s="158" t="str">
        <f>MID($C591,1,1)</f>
        <v>F</v>
      </c>
      <c r="X591" s="28">
        <v>2</v>
      </c>
      <c r="Y591" s="33"/>
      <c r="Z591" s="33"/>
      <c r="AA591" s="33"/>
      <c r="AB591" s="33"/>
      <c r="AD591" s="19" t="str">
        <f>IF($C591="","",IFERROR(VLOOKUP($C591,TeamsV,6,0),""))</f>
        <v>A</v>
      </c>
      <c r="AE591" s="19" t="str">
        <f>TRIM(IF($AD591="","",IFERROR(VLOOKUP($AD591,Teams!$B$4:$G$8,2,0),"")))</f>
        <v>3312 AD</v>
      </c>
      <c r="AF591" s="19" t="str">
        <f>TRIM(IF($AD591="","",IFERROR(VLOOKUP($AD591,Teams!$B$4:$G$8,4,0),"")))</f>
        <v>Dordrecht</v>
      </c>
      <c r="AH591" s="247">
        <f>IFERROR(AVERAGE(AH594:AH608),"")</f>
        <v>6.660000000000001</v>
      </c>
    </row>
    <row r="592" spans="1:34">
      <c r="B592" s="47"/>
      <c r="C592" s="76"/>
      <c r="D592" s="47"/>
      <c r="E592" s="47"/>
      <c r="F592" s="47"/>
      <c r="G592" s="50"/>
      <c r="H592" s="50"/>
      <c r="I592" s="50"/>
      <c r="J592" s="76"/>
      <c r="K592" s="76"/>
      <c r="L592" s="76"/>
      <c r="M592" s="52"/>
      <c r="N592" s="52"/>
      <c r="U592" s="159"/>
      <c r="V592" s="159"/>
      <c r="W592" s="159"/>
      <c r="X592" s="28">
        <v>3</v>
      </c>
    </row>
    <row r="593" spans="1:34">
      <c r="A593" s="59"/>
      <c r="B593" s="60"/>
      <c r="C593" s="61" t="s">
        <v>1147</v>
      </c>
      <c r="D593" s="61" t="s">
        <v>1148</v>
      </c>
      <c r="E593" s="62" t="s">
        <v>1149</v>
      </c>
      <c r="F593" s="62" t="s">
        <v>1150</v>
      </c>
      <c r="G593" s="61" t="s">
        <v>1151</v>
      </c>
      <c r="H593" s="61" t="s">
        <v>1152</v>
      </c>
      <c r="I593" s="61" t="s">
        <v>54</v>
      </c>
      <c r="J593" s="61" t="s">
        <v>1153</v>
      </c>
      <c r="K593" s="61" t="s">
        <v>1154</v>
      </c>
      <c r="L593" s="61" t="s">
        <v>1155</v>
      </c>
      <c r="M593" s="63"/>
      <c r="N593" s="63"/>
      <c r="O593" s="59"/>
      <c r="P593" s="160" t="s">
        <v>76</v>
      </c>
      <c r="Q593" s="160" t="s">
        <v>77</v>
      </c>
      <c r="R593" s="160" t="s">
        <v>78</v>
      </c>
      <c r="U593" s="158">
        <f>IF(W591="","",VLOOKUP(W591,Leeftijdscat,2,FALSE))</f>
        <v>5</v>
      </c>
      <c r="V593" s="158">
        <f>IF(W591="","",VLOOKUP(W591,Leeftijdscat,3,FALSE))</f>
        <v>7</v>
      </c>
      <c r="W593" s="158">
        <f>IF(W591="","",VLOOKUP(W591,Leeftijdscat,4,FALSE))</f>
        <v>8</v>
      </c>
      <c r="X593" s="28">
        <v>4</v>
      </c>
      <c r="Y593" s="59">
        <f>LEN(Y594&amp;Y595&amp;Y596&amp;Y597&amp;Y598&amp;Y599&amp;Y600&amp;Y601&amp;Y602&amp;Y603&amp;Y604&amp;Y605&amp;Y606&amp;Y607&amp;Y608)</f>
        <v>0</v>
      </c>
      <c r="Z593" s="59">
        <f>LEN(Z594&amp;Z595&amp;Z596&amp;Z597&amp;Z598&amp;Z599&amp;Z600&amp;Z601&amp;Z602&amp;Z603&amp;Z604&amp;Z605&amp;Z606&amp;Z607&amp;Z608)</f>
        <v>0</v>
      </c>
      <c r="AA593" s="59">
        <f>LEN(AA594&amp;AA595&amp;AA596&amp;AA597&amp;AA598&amp;AA599&amp;AA600&amp;AA601&amp;AA602&amp;AA603&amp;AA604&amp;AA605&amp;AA606&amp;AA607&amp;AA608)</f>
        <v>0</v>
      </c>
      <c r="AB593" s="59">
        <f>SUM(Y593:AA593)</f>
        <v>0</v>
      </c>
    </row>
    <row r="594" spans="1:34">
      <c r="A594" s="28" t="str">
        <f>C591&amp;"x"&amp;B594</f>
        <v>F3x1</v>
      </c>
      <c r="B594" s="47">
        <v>1</v>
      </c>
      <c r="C594" s="64" t="str">
        <f t="shared" ref="C594:C608" si="519">IF(LEFT($A594,1)="x","",IFERROR(VLOOKUP($A594,LedenV,6,0),""))</f>
        <v>V</v>
      </c>
      <c r="D594" s="64" t="str">
        <f t="shared" ref="D594:D608" si="520">IF(LEFT($A594,1)="x","",IFERROR(VLOOKUP($A594,LedenV,7,0),""))</f>
        <v>NMH07D4</v>
      </c>
      <c r="E594" s="65" t="str">
        <f t="shared" ref="E594:E608" si="521">IF(LEFT($A594,1)="x","",IFERROR(VLOOKUP($A594,LedenV,8,0),""))</f>
        <v>Vos, J.</v>
      </c>
      <c r="F594" s="65" t="str">
        <f t="shared" ref="F594:F608" si="522">IF(LEFT($A594,1)="x","",IFERROR(VLOOKUP($A594,LedenV,9,0),""))</f>
        <v>Jeslynn</v>
      </c>
      <c r="G594" s="66">
        <f t="shared" ref="G594:G608" si="523">IF(LEFT($A594,1)="x","",IFERROR(VLOOKUP($A594,LedenV,10,0),""))</f>
        <v>41692</v>
      </c>
      <c r="H594" s="67">
        <f t="shared" ref="H594:H608" si="524">IF(AND(ISNUMBER(G594),G594&lt;&gt;0),DATEDIF(G594,Peildatum,"Y"),"")</f>
        <v>6</v>
      </c>
      <c r="I594" s="68"/>
      <c r="J594" s="64" t="str">
        <f t="shared" ref="J594:J608" si="525">IF(LEFT($A594,1)="x","",IFERROR(VLOOKUP($A594,LedenV,16,0),""))</f>
        <v/>
      </c>
      <c r="K594" s="64" t="str">
        <f t="shared" ref="K594:K608" si="526">IF(LEFT($A594,1)="x","",IFERROR(VLOOKUP($A594,LedenV,17,0),""))</f>
        <v/>
      </c>
      <c r="L594" s="64">
        <f t="shared" ref="L594:L608" si="527">IF(LEFT($A594,1)="x","",IFERROR(VLOOKUP($A594,LedenV,18,0),""))</f>
        <v>0</v>
      </c>
      <c r="M594" s="52"/>
      <c r="N594" s="52"/>
      <c r="P594" s="157"/>
      <c r="Q594" s="157"/>
      <c r="R594" s="157"/>
      <c r="S594" s="161"/>
      <c r="T594" s="202">
        <f t="shared" ref="T594:T608" si="528">IF(LEN(C594&amp;D594&amp;E594&amp;F594)&gt;0,1,0)</f>
        <v>1</v>
      </c>
      <c r="U594" s="159">
        <f t="shared" ref="U594:U608" si="529">MIN(LEN(Y594&amp;Z594&amp;AA594),1)</f>
        <v>0</v>
      </c>
      <c r="V594" s="162">
        <f t="shared" ref="V594:V608" si="530">V593</f>
        <v>7</v>
      </c>
      <c r="W594" s="162">
        <f t="shared" ref="W594:W608" si="531">W593</f>
        <v>8</v>
      </c>
      <c r="X594" s="28">
        <v>5</v>
      </c>
      <c r="Y594" s="64" t="str">
        <f t="shared" ref="Y594:Y608" si="532">IF(LEFT($A594,1)="x","",IFERROR(VLOOKUP($A594,LedenV,34,0),""))</f>
        <v/>
      </c>
      <c r="Z594" s="64" t="str">
        <f t="shared" ref="Z594:Z608" si="533">IF(LEFT($A594,1)="x","",IFERROR(VLOOKUP($A594,LedenV,35,0),""))</f>
        <v/>
      </c>
      <c r="AA594" s="64" t="str">
        <f t="shared" ref="AA594:AA608" si="534">IF(LEFT($A594,1)="x","",IFERROR(VLOOKUP($A594,LedenV,36,0),""))</f>
        <v/>
      </c>
      <c r="AB594" s="28">
        <f t="shared" ref="AB594:AB608" si="535">LEN(Y594&amp;Z594&amp;AA594)</f>
        <v>0</v>
      </c>
      <c r="AH594" s="246">
        <f t="shared" ref="AH594:AH608" si="536">lft(G594,Peildatum)</f>
        <v>6.86</v>
      </c>
    </row>
    <row r="595" spans="1:34">
      <c r="A595" s="28" t="str">
        <f>C591&amp;"x"&amp;B595</f>
        <v>F3x2</v>
      </c>
      <c r="B595" s="47">
        <v>2</v>
      </c>
      <c r="C595" s="64" t="str">
        <f t="shared" si="519"/>
        <v>V</v>
      </c>
      <c r="D595" s="64" t="str">
        <f t="shared" si="520"/>
        <v>NMD34T8</v>
      </c>
      <c r="E595" s="65" t="str">
        <f t="shared" si="521"/>
        <v>Exalto, L.B.C.</v>
      </c>
      <c r="F595" s="65" t="str">
        <f t="shared" si="522"/>
        <v>Lisa</v>
      </c>
      <c r="G595" s="66">
        <f t="shared" si="523"/>
        <v>41807</v>
      </c>
      <c r="H595" s="67">
        <f t="shared" si="524"/>
        <v>6</v>
      </c>
      <c r="I595" s="68"/>
      <c r="J595" s="64" t="str">
        <f t="shared" si="525"/>
        <v/>
      </c>
      <c r="K595" s="64" t="str">
        <f t="shared" si="526"/>
        <v/>
      </c>
      <c r="L595" s="64">
        <f t="shared" si="527"/>
        <v>0</v>
      </c>
      <c r="M595" s="52"/>
      <c r="N595" s="52"/>
      <c r="P595" s="157"/>
      <c r="Q595" s="157"/>
      <c r="R595" s="157"/>
      <c r="S595" s="161"/>
      <c r="T595" s="202">
        <f t="shared" si="528"/>
        <v>1</v>
      </c>
      <c r="U595" s="159">
        <f t="shared" si="529"/>
        <v>0</v>
      </c>
      <c r="V595" s="162">
        <f t="shared" si="530"/>
        <v>7</v>
      </c>
      <c r="W595" s="162">
        <f t="shared" si="531"/>
        <v>8</v>
      </c>
      <c r="X595" s="28">
        <v>6</v>
      </c>
      <c r="Y595" s="64" t="str">
        <f t="shared" si="532"/>
        <v/>
      </c>
      <c r="Z595" s="64" t="str">
        <f t="shared" si="533"/>
        <v/>
      </c>
      <c r="AA595" s="64" t="str">
        <f t="shared" si="534"/>
        <v/>
      </c>
      <c r="AB595" s="28">
        <f t="shared" si="535"/>
        <v>0</v>
      </c>
      <c r="AH595" s="246">
        <f t="shared" si="536"/>
        <v>6.54</v>
      </c>
    </row>
    <row r="596" spans="1:34">
      <c r="A596" s="28" t="str">
        <f>C591&amp;"x"&amp;B596</f>
        <v>F3x3</v>
      </c>
      <c r="B596" s="47">
        <v>3</v>
      </c>
      <c r="C596" s="64" t="str">
        <f t="shared" si="519"/>
        <v>M</v>
      </c>
      <c r="D596" s="64" t="str">
        <f t="shared" si="520"/>
        <v>NMK07M0</v>
      </c>
      <c r="E596" s="65" t="str">
        <f t="shared" si="521"/>
        <v>Hoedelmans, T.</v>
      </c>
      <c r="F596" s="65" t="str">
        <f t="shared" si="522"/>
        <v>Tobias</v>
      </c>
      <c r="G596" s="66">
        <f t="shared" si="523"/>
        <v>41737</v>
      </c>
      <c r="H596" s="67">
        <f t="shared" si="524"/>
        <v>6</v>
      </c>
      <c r="I596" s="68"/>
      <c r="J596" s="64" t="str">
        <f t="shared" si="525"/>
        <v/>
      </c>
      <c r="K596" s="64" t="str">
        <f t="shared" si="526"/>
        <v/>
      </c>
      <c r="L596" s="64">
        <f t="shared" si="527"/>
        <v>0</v>
      </c>
      <c r="M596" s="52"/>
      <c r="N596" s="52"/>
      <c r="P596" s="157"/>
      <c r="Q596" s="157"/>
      <c r="R596" s="157"/>
      <c r="S596" s="161"/>
      <c r="T596" s="202">
        <f t="shared" si="528"/>
        <v>1</v>
      </c>
      <c r="U596" s="159">
        <f t="shared" si="529"/>
        <v>0</v>
      </c>
      <c r="V596" s="162">
        <f t="shared" si="530"/>
        <v>7</v>
      </c>
      <c r="W596" s="162">
        <f t="shared" si="531"/>
        <v>8</v>
      </c>
      <c r="X596" s="28">
        <v>7</v>
      </c>
      <c r="Y596" s="64" t="str">
        <f t="shared" si="532"/>
        <v/>
      </c>
      <c r="Z596" s="64" t="str">
        <f t="shared" si="533"/>
        <v/>
      </c>
      <c r="AA596" s="64" t="str">
        <f t="shared" si="534"/>
        <v/>
      </c>
      <c r="AB596" s="28">
        <f t="shared" si="535"/>
        <v>0</v>
      </c>
      <c r="AH596" s="246">
        <f t="shared" si="536"/>
        <v>6.73</v>
      </c>
    </row>
    <row r="597" spans="1:34">
      <c r="A597" s="28" t="str">
        <f>C591&amp;"x"&amp;B597</f>
        <v>F3x4</v>
      </c>
      <c r="B597" s="47">
        <v>4</v>
      </c>
      <c r="C597" s="64" t="str">
        <f t="shared" si="519"/>
        <v>M</v>
      </c>
      <c r="D597" s="64" t="str">
        <f t="shared" si="520"/>
        <v>NMK59H6</v>
      </c>
      <c r="E597" s="65" t="str">
        <f t="shared" si="521"/>
        <v>Ameijden, van M.</v>
      </c>
      <c r="F597" s="65" t="str">
        <f t="shared" si="522"/>
        <v>Morris</v>
      </c>
      <c r="G597" s="66">
        <f t="shared" si="523"/>
        <v>41780</v>
      </c>
      <c r="H597" s="67">
        <f t="shared" si="524"/>
        <v>6</v>
      </c>
      <c r="I597" s="68"/>
      <c r="J597" s="64" t="str">
        <f t="shared" si="525"/>
        <v/>
      </c>
      <c r="K597" s="64" t="str">
        <f t="shared" si="526"/>
        <v/>
      </c>
      <c r="L597" s="64">
        <f t="shared" si="527"/>
        <v>0</v>
      </c>
      <c r="M597" s="52"/>
      <c r="N597" s="52"/>
      <c r="P597" s="157"/>
      <c r="Q597" s="157"/>
      <c r="R597" s="157"/>
      <c r="S597" s="161"/>
      <c r="T597" s="202">
        <f t="shared" si="528"/>
        <v>1</v>
      </c>
      <c r="U597" s="159">
        <f t="shared" si="529"/>
        <v>0</v>
      </c>
      <c r="V597" s="162">
        <f t="shared" si="530"/>
        <v>7</v>
      </c>
      <c r="W597" s="162">
        <f t="shared" si="531"/>
        <v>8</v>
      </c>
      <c r="X597" s="28">
        <v>8</v>
      </c>
      <c r="Y597" s="64" t="str">
        <f t="shared" si="532"/>
        <v/>
      </c>
      <c r="Z597" s="64" t="str">
        <f t="shared" si="533"/>
        <v/>
      </c>
      <c r="AA597" s="64" t="str">
        <f t="shared" si="534"/>
        <v/>
      </c>
      <c r="AB597" s="28">
        <f t="shared" si="535"/>
        <v>0</v>
      </c>
      <c r="AH597" s="246">
        <f t="shared" si="536"/>
        <v>6.61</v>
      </c>
    </row>
    <row r="598" spans="1:34">
      <c r="A598" s="28" t="str">
        <f>C591&amp;"x"&amp;B598</f>
        <v>F3x5</v>
      </c>
      <c r="B598" s="47">
        <v>5</v>
      </c>
      <c r="C598" s="64" t="str">
        <f t="shared" si="519"/>
        <v>M</v>
      </c>
      <c r="D598" s="64" t="str">
        <f t="shared" si="520"/>
        <v>NMJ57G2</v>
      </c>
      <c r="E598" s="65" t="str">
        <f t="shared" si="521"/>
        <v>Wit, de, M.</v>
      </c>
      <c r="F598" s="65" t="str">
        <f t="shared" si="522"/>
        <v>Merlijn</v>
      </c>
      <c r="G598" s="66">
        <f t="shared" si="523"/>
        <v>41801</v>
      </c>
      <c r="H598" s="67">
        <f t="shared" si="524"/>
        <v>6</v>
      </c>
      <c r="I598" s="68"/>
      <c r="J598" s="64" t="str">
        <f t="shared" si="525"/>
        <v/>
      </c>
      <c r="K598" s="64" t="str">
        <f t="shared" si="526"/>
        <v/>
      </c>
      <c r="L598" s="64">
        <f t="shared" si="527"/>
        <v>0</v>
      </c>
      <c r="M598" s="52"/>
      <c r="N598" s="52"/>
      <c r="P598" s="157"/>
      <c r="Q598" s="157"/>
      <c r="R598" s="157"/>
      <c r="S598" s="161"/>
      <c r="T598" s="202">
        <f t="shared" si="528"/>
        <v>1</v>
      </c>
      <c r="U598" s="159">
        <f t="shared" si="529"/>
        <v>0</v>
      </c>
      <c r="V598" s="162">
        <f t="shared" si="530"/>
        <v>7</v>
      </c>
      <c r="W598" s="162">
        <f t="shared" si="531"/>
        <v>8</v>
      </c>
      <c r="X598" s="28">
        <v>9</v>
      </c>
      <c r="Y598" s="64" t="str">
        <f t="shared" si="532"/>
        <v/>
      </c>
      <c r="Z598" s="64" t="str">
        <f t="shared" si="533"/>
        <v/>
      </c>
      <c r="AA598" s="64" t="str">
        <f t="shared" si="534"/>
        <v/>
      </c>
      <c r="AB598" s="28">
        <f t="shared" si="535"/>
        <v>0</v>
      </c>
      <c r="AH598" s="246">
        <f t="shared" si="536"/>
        <v>6.56</v>
      </c>
    </row>
    <row r="599" spans="1:34">
      <c r="A599" s="28" t="str">
        <f>C591&amp;"x"&amp;B599</f>
        <v>F3x6</v>
      </c>
      <c r="B599" s="47">
        <v>6</v>
      </c>
      <c r="C599" s="64" t="str">
        <f t="shared" si="519"/>
        <v/>
      </c>
      <c r="D599" s="64" t="str">
        <f t="shared" si="520"/>
        <v/>
      </c>
      <c r="E599" s="65" t="str">
        <f t="shared" si="521"/>
        <v/>
      </c>
      <c r="F599" s="65" t="str">
        <f t="shared" si="522"/>
        <v/>
      </c>
      <c r="G599" s="66" t="str">
        <f t="shared" si="523"/>
        <v/>
      </c>
      <c r="H599" s="67" t="str">
        <f t="shared" si="524"/>
        <v/>
      </c>
      <c r="I599" s="68"/>
      <c r="J599" s="64" t="str">
        <f t="shared" si="525"/>
        <v/>
      </c>
      <c r="K599" s="64" t="str">
        <f t="shared" si="526"/>
        <v/>
      </c>
      <c r="L599" s="64" t="str">
        <f t="shared" si="527"/>
        <v/>
      </c>
      <c r="M599" s="52"/>
      <c r="N599" s="52"/>
      <c r="P599" s="157"/>
      <c r="Q599" s="157"/>
      <c r="R599" s="157"/>
      <c r="S599" s="161"/>
      <c r="T599" s="202">
        <f t="shared" si="528"/>
        <v>0</v>
      </c>
      <c r="U599" s="159">
        <f t="shared" si="529"/>
        <v>0</v>
      </c>
      <c r="V599" s="162">
        <f t="shared" si="530"/>
        <v>7</v>
      </c>
      <c r="W599" s="162">
        <f t="shared" si="531"/>
        <v>8</v>
      </c>
      <c r="X599" s="28">
        <v>10</v>
      </c>
      <c r="Y599" s="64" t="str">
        <f t="shared" si="532"/>
        <v/>
      </c>
      <c r="Z599" s="64" t="str">
        <f t="shared" si="533"/>
        <v/>
      </c>
      <c r="AA599" s="64" t="str">
        <f t="shared" si="534"/>
        <v/>
      </c>
      <c r="AB599" s="28">
        <f t="shared" si="535"/>
        <v>0</v>
      </c>
      <c r="AH599" s="246" t="str">
        <f t="shared" si="536"/>
        <v/>
      </c>
    </row>
    <row r="600" spans="1:34">
      <c r="A600" s="28" t="str">
        <f>C591&amp;"x"&amp;B600</f>
        <v>F3x7</v>
      </c>
      <c r="B600" s="47">
        <v>7</v>
      </c>
      <c r="C600" s="64" t="str">
        <f t="shared" si="519"/>
        <v/>
      </c>
      <c r="D600" s="64" t="str">
        <f t="shared" si="520"/>
        <v/>
      </c>
      <c r="E600" s="65" t="str">
        <f t="shared" si="521"/>
        <v/>
      </c>
      <c r="F600" s="65" t="str">
        <f t="shared" si="522"/>
        <v/>
      </c>
      <c r="G600" s="66" t="str">
        <f t="shared" si="523"/>
        <v/>
      </c>
      <c r="H600" s="67" t="str">
        <f t="shared" si="524"/>
        <v/>
      </c>
      <c r="I600" s="68"/>
      <c r="J600" s="64" t="str">
        <f t="shared" si="525"/>
        <v/>
      </c>
      <c r="K600" s="64" t="str">
        <f t="shared" si="526"/>
        <v/>
      </c>
      <c r="L600" s="64" t="str">
        <f t="shared" si="527"/>
        <v/>
      </c>
      <c r="M600" s="52"/>
      <c r="N600" s="52"/>
      <c r="P600" s="157"/>
      <c r="Q600" s="157"/>
      <c r="R600" s="157"/>
      <c r="S600" s="161"/>
      <c r="T600" s="202">
        <f t="shared" si="528"/>
        <v>0</v>
      </c>
      <c r="U600" s="159">
        <f t="shared" si="529"/>
        <v>0</v>
      </c>
      <c r="V600" s="162">
        <f t="shared" si="530"/>
        <v>7</v>
      </c>
      <c r="W600" s="162">
        <f t="shared" si="531"/>
        <v>8</v>
      </c>
      <c r="X600" s="28">
        <v>11</v>
      </c>
      <c r="Y600" s="64" t="str">
        <f t="shared" si="532"/>
        <v/>
      </c>
      <c r="Z600" s="64" t="str">
        <f t="shared" si="533"/>
        <v/>
      </c>
      <c r="AA600" s="64" t="str">
        <f t="shared" si="534"/>
        <v/>
      </c>
      <c r="AB600" s="28">
        <f t="shared" si="535"/>
        <v>0</v>
      </c>
      <c r="AH600" s="246" t="str">
        <f t="shared" si="536"/>
        <v/>
      </c>
    </row>
    <row r="601" spans="1:34">
      <c r="A601" s="28" t="str">
        <f>C591&amp;"x"&amp;B601</f>
        <v>F3x8</v>
      </c>
      <c r="B601" s="47">
        <v>8</v>
      </c>
      <c r="C601" s="64" t="str">
        <f t="shared" si="519"/>
        <v/>
      </c>
      <c r="D601" s="64" t="str">
        <f t="shared" si="520"/>
        <v/>
      </c>
      <c r="E601" s="65" t="str">
        <f t="shared" si="521"/>
        <v/>
      </c>
      <c r="F601" s="65" t="str">
        <f t="shared" si="522"/>
        <v/>
      </c>
      <c r="G601" s="66" t="str">
        <f t="shared" si="523"/>
        <v/>
      </c>
      <c r="H601" s="67" t="str">
        <f t="shared" si="524"/>
        <v/>
      </c>
      <c r="I601" s="68"/>
      <c r="J601" s="64" t="str">
        <f t="shared" si="525"/>
        <v/>
      </c>
      <c r="K601" s="64" t="str">
        <f t="shared" si="526"/>
        <v/>
      </c>
      <c r="L601" s="64" t="str">
        <f t="shared" si="527"/>
        <v/>
      </c>
      <c r="M601" s="52"/>
      <c r="N601" s="52"/>
      <c r="P601" s="157"/>
      <c r="Q601" s="157"/>
      <c r="R601" s="157"/>
      <c r="S601" s="161"/>
      <c r="T601" s="202">
        <f t="shared" si="528"/>
        <v>0</v>
      </c>
      <c r="U601" s="159">
        <f t="shared" si="529"/>
        <v>0</v>
      </c>
      <c r="V601" s="162">
        <f t="shared" si="530"/>
        <v>7</v>
      </c>
      <c r="W601" s="162">
        <f t="shared" si="531"/>
        <v>8</v>
      </c>
      <c r="X601" s="28">
        <v>12</v>
      </c>
      <c r="Y601" s="64" t="str">
        <f t="shared" si="532"/>
        <v/>
      </c>
      <c r="Z601" s="64" t="str">
        <f t="shared" si="533"/>
        <v/>
      </c>
      <c r="AA601" s="64" t="str">
        <f t="shared" si="534"/>
        <v/>
      </c>
      <c r="AB601" s="28">
        <f t="shared" si="535"/>
        <v>0</v>
      </c>
      <c r="AH601" s="246" t="str">
        <f t="shared" si="536"/>
        <v/>
      </c>
    </row>
    <row r="602" spans="1:34">
      <c r="A602" s="28" t="str">
        <f>C591&amp;"x"&amp;B602</f>
        <v>F3x9</v>
      </c>
      <c r="B602" s="47">
        <v>9</v>
      </c>
      <c r="C602" s="64" t="str">
        <f t="shared" si="519"/>
        <v/>
      </c>
      <c r="D602" s="64" t="str">
        <f t="shared" si="520"/>
        <v/>
      </c>
      <c r="E602" s="65" t="str">
        <f t="shared" si="521"/>
        <v/>
      </c>
      <c r="F602" s="65" t="str">
        <f t="shared" si="522"/>
        <v/>
      </c>
      <c r="G602" s="66" t="str">
        <f t="shared" si="523"/>
        <v/>
      </c>
      <c r="H602" s="67" t="str">
        <f t="shared" si="524"/>
        <v/>
      </c>
      <c r="I602" s="68"/>
      <c r="J602" s="64" t="str">
        <f t="shared" si="525"/>
        <v/>
      </c>
      <c r="K602" s="64" t="str">
        <f t="shared" si="526"/>
        <v/>
      </c>
      <c r="L602" s="64" t="str">
        <f t="shared" si="527"/>
        <v/>
      </c>
      <c r="M602" s="52"/>
      <c r="N602" s="52"/>
      <c r="P602" s="157"/>
      <c r="Q602" s="157"/>
      <c r="R602" s="157"/>
      <c r="S602" s="161"/>
      <c r="T602" s="202">
        <f t="shared" si="528"/>
        <v>0</v>
      </c>
      <c r="U602" s="159">
        <f t="shared" si="529"/>
        <v>0</v>
      </c>
      <c r="V602" s="162">
        <f t="shared" si="530"/>
        <v>7</v>
      </c>
      <c r="W602" s="162">
        <f t="shared" si="531"/>
        <v>8</v>
      </c>
      <c r="X602" s="28">
        <v>13</v>
      </c>
      <c r="Y602" s="64" t="str">
        <f t="shared" si="532"/>
        <v/>
      </c>
      <c r="Z602" s="64" t="str">
        <f t="shared" si="533"/>
        <v/>
      </c>
      <c r="AA602" s="64" t="str">
        <f t="shared" si="534"/>
        <v/>
      </c>
      <c r="AB602" s="28">
        <f t="shared" si="535"/>
        <v>0</v>
      </c>
      <c r="AH602" s="246" t="str">
        <f t="shared" si="536"/>
        <v/>
      </c>
    </row>
    <row r="603" spans="1:34">
      <c r="A603" s="28" t="str">
        <f>C591&amp;"x"&amp;B603</f>
        <v>F3x10</v>
      </c>
      <c r="B603" s="47">
        <v>10</v>
      </c>
      <c r="C603" s="64" t="str">
        <f t="shared" si="519"/>
        <v/>
      </c>
      <c r="D603" s="64" t="str">
        <f t="shared" si="520"/>
        <v/>
      </c>
      <c r="E603" s="65" t="str">
        <f t="shared" si="521"/>
        <v/>
      </c>
      <c r="F603" s="65" t="str">
        <f t="shared" si="522"/>
        <v/>
      </c>
      <c r="G603" s="66" t="str">
        <f t="shared" si="523"/>
        <v/>
      </c>
      <c r="H603" s="67" t="str">
        <f t="shared" si="524"/>
        <v/>
      </c>
      <c r="I603" s="68"/>
      <c r="J603" s="64" t="str">
        <f t="shared" si="525"/>
        <v/>
      </c>
      <c r="K603" s="64" t="str">
        <f t="shared" si="526"/>
        <v/>
      </c>
      <c r="L603" s="64" t="str">
        <f t="shared" si="527"/>
        <v/>
      </c>
      <c r="M603" s="52"/>
      <c r="N603" s="52"/>
      <c r="P603" s="157"/>
      <c r="Q603" s="157"/>
      <c r="R603" s="157"/>
      <c r="S603" s="161"/>
      <c r="T603" s="202">
        <f t="shared" si="528"/>
        <v>0</v>
      </c>
      <c r="U603" s="159">
        <f t="shared" si="529"/>
        <v>0</v>
      </c>
      <c r="V603" s="162">
        <f t="shared" si="530"/>
        <v>7</v>
      </c>
      <c r="W603" s="162">
        <f t="shared" si="531"/>
        <v>8</v>
      </c>
      <c r="X603" s="28">
        <v>14</v>
      </c>
      <c r="Y603" s="64" t="str">
        <f t="shared" si="532"/>
        <v/>
      </c>
      <c r="Z603" s="64" t="str">
        <f t="shared" si="533"/>
        <v/>
      </c>
      <c r="AA603" s="64" t="str">
        <f t="shared" si="534"/>
        <v/>
      </c>
      <c r="AB603" s="28">
        <f t="shared" si="535"/>
        <v>0</v>
      </c>
      <c r="AH603" s="246" t="str">
        <f t="shared" si="536"/>
        <v/>
      </c>
    </row>
    <row r="604" spans="1:34">
      <c r="A604" s="28" t="str">
        <f>C591&amp;"x"&amp;B604</f>
        <v>F3x11</v>
      </c>
      <c r="B604" s="47">
        <v>11</v>
      </c>
      <c r="C604" s="64" t="str">
        <f t="shared" si="519"/>
        <v/>
      </c>
      <c r="D604" s="64" t="str">
        <f t="shared" si="520"/>
        <v/>
      </c>
      <c r="E604" s="65" t="str">
        <f t="shared" si="521"/>
        <v/>
      </c>
      <c r="F604" s="65" t="str">
        <f t="shared" si="522"/>
        <v/>
      </c>
      <c r="G604" s="66" t="str">
        <f t="shared" si="523"/>
        <v/>
      </c>
      <c r="H604" s="67" t="str">
        <f t="shared" si="524"/>
        <v/>
      </c>
      <c r="I604" s="68"/>
      <c r="J604" s="64" t="str">
        <f t="shared" si="525"/>
        <v/>
      </c>
      <c r="K604" s="64" t="str">
        <f t="shared" si="526"/>
        <v/>
      </c>
      <c r="L604" s="64" t="str">
        <f t="shared" si="527"/>
        <v/>
      </c>
      <c r="M604" s="52"/>
      <c r="N604" s="52"/>
      <c r="P604" s="157"/>
      <c r="Q604" s="157"/>
      <c r="R604" s="157"/>
      <c r="T604" s="202">
        <f t="shared" si="528"/>
        <v>0</v>
      </c>
      <c r="U604" s="159">
        <f t="shared" si="529"/>
        <v>0</v>
      </c>
      <c r="V604" s="162">
        <f t="shared" si="530"/>
        <v>7</v>
      </c>
      <c r="W604" s="162">
        <f t="shared" si="531"/>
        <v>8</v>
      </c>
      <c r="X604" s="28">
        <v>15</v>
      </c>
      <c r="Y604" s="64" t="str">
        <f t="shared" si="532"/>
        <v/>
      </c>
      <c r="Z604" s="64" t="str">
        <f t="shared" si="533"/>
        <v/>
      </c>
      <c r="AA604" s="64" t="str">
        <f t="shared" si="534"/>
        <v/>
      </c>
      <c r="AB604" s="28">
        <f t="shared" si="535"/>
        <v>0</v>
      </c>
      <c r="AH604" s="246" t="str">
        <f t="shared" si="536"/>
        <v/>
      </c>
    </row>
    <row r="605" spans="1:34">
      <c r="A605" s="28" t="str">
        <f>C591&amp;"x"&amp;B605</f>
        <v>F3x12</v>
      </c>
      <c r="B605" s="47">
        <v>12</v>
      </c>
      <c r="C605" s="64" t="str">
        <f t="shared" si="519"/>
        <v/>
      </c>
      <c r="D605" s="64" t="str">
        <f t="shared" si="520"/>
        <v/>
      </c>
      <c r="E605" s="65" t="str">
        <f t="shared" si="521"/>
        <v/>
      </c>
      <c r="F605" s="65" t="str">
        <f t="shared" si="522"/>
        <v/>
      </c>
      <c r="G605" s="66" t="str">
        <f t="shared" si="523"/>
        <v/>
      </c>
      <c r="H605" s="67" t="str">
        <f t="shared" si="524"/>
        <v/>
      </c>
      <c r="I605" s="68"/>
      <c r="J605" s="64" t="str">
        <f t="shared" si="525"/>
        <v/>
      </c>
      <c r="K605" s="64" t="str">
        <f t="shared" si="526"/>
        <v/>
      </c>
      <c r="L605" s="64" t="str">
        <f t="shared" si="527"/>
        <v/>
      </c>
      <c r="M605" s="52"/>
      <c r="N605" s="52"/>
      <c r="P605" s="157"/>
      <c r="Q605" s="157"/>
      <c r="R605" s="157"/>
      <c r="T605" s="202">
        <f t="shared" si="528"/>
        <v>0</v>
      </c>
      <c r="U605" s="159">
        <f t="shared" si="529"/>
        <v>0</v>
      </c>
      <c r="V605" s="162">
        <f t="shared" si="530"/>
        <v>7</v>
      </c>
      <c r="W605" s="162">
        <f t="shared" si="531"/>
        <v>8</v>
      </c>
      <c r="X605" s="28">
        <v>16</v>
      </c>
      <c r="Y605" s="64" t="str">
        <f t="shared" si="532"/>
        <v/>
      </c>
      <c r="Z605" s="64" t="str">
        <f t="shared" si="533"/>
        <v/>
      </c>
      <c r="AA605" s="64" t="str">
        <f t="shared" si="534"/>
        <v/>
      </c>
      <c r="AB605" s="28">
        <f t="shared" si="535"/>
        <v>0</v>
      </c>
      <c r="AH605" s="246" t="str">
        <f t="shared" si="536"/>
        <v/>
      </c>
    </row>
    <row r="606" spans="1:34">
      <c r="A606" s="28" t="str">
        <f>C591&amp;"x"&amp;B606</f>
        <v>F3x13</v>
      </c>
      <c r="B606" s="47">
        <v>13</v>
      </c>
      <c r="C606" s="64" t="str">
        <f t="shared" si="519"/>
        <v/>
      </c>
      <c r="D606" s="64" t="str">
        <f t="shared" si="520"/>
        <v/>
      </c>
      <c r="E606" s="65" t="str">
        <f t="shared" si="521"/>
        <v/>
      </c>
      <c r="F606" s="65" t="str">
        <f t="shared" si="522"/>
        <v/>
      </c>
      <c r="G606" s="66" t="str">
        <f t="shared" si="523"/>
        <v/>
      </c>
      <c r="H606" s="67" t="str">
        <f t="shared" si="524"/>
        <v/>
      </c>
      <c r="I606" s="68"/>
      <c r="J606" s="64" t="str">
        <f t="shared" si="525"/>
        <v/>
      </c>
      <c r="K606" s="64" t="str">
        <f t="shared" si="526"/>
        <v/>
      </c>
      <c r="L606" s="64" t="str">
        <f t="shared" si="527"/>
        <v/>
      </c>
      <c r="M606" s="52"/>
      <c r="N606" s="52"/>
      <c r="P606" s="157"/>
      <c r="Q606" s="157"/>
      <c r="R606" s="157"/>
      <c r="T606" s="202">
        <f t="shared" si="528"/>
        <v>0</v>
      </c>
      <c r="U606" s="159">
        <f t="shared" si="529"/>
        <v>0</v>
      </c>
      <c r="V606" s="162">
        <f t="shared" si="530"/>
        <v>7</v>
      </c>
      <c r="W606" s="162">
        <f t="shared" si="531"/>
        <v>8</v>
      </c>
      <c r="X606" s="28">
        <v>17</v>
      </c>
      <c r="Y606" s="64" t="str">
        <f t="shared" si="532"/>
        <v/>
      </c>
      <c r="Z606" s="64" t="str">
        <f t="shared" si="533"/>
        <v/>
      </c>
      <c r="AA606" s="64" t="str">
        <f t="shared" si="534"/>
        <v/>
      </c>
      <c r="AB606" s="28">
        <f t="shared" si="535"/>
        <v>0</v>
      </c>
      <c r="AH606" s="246" t="str">
        <f t="shared" si="536"/>
        <v/>
      </c>
    </row>
    <row r="607" spans="1:34">
      <c r="A607" s="28" t="str">
        <f>C591&amp;"x"&amp;B607</f>
        <v>F3x14</v>
      </c>
      <c r="B607" s="47">
        <v>14</v>
      </c>
      <c r="C607" s="64" t="str">
        <f t="shared" si="519"/>
        <v/>
      </c>
      <c r="D607" s="64" t="str">
        <f t="shared" si="520"/>
        <v/>
      </c>
      <c r="E607" s="65" t="str">
        <f t="shared" si="521"/>
        <v/>
      </c>
      <c r="F607" s="65" t="str">
        <f t="shared" si="522"/>
        <v/>
      </c>
      <c r="G607" s="66" t="str">
        <f t="shared" si="523"/>
        <v/>
      </c>
      <c r="H607" s="67" t="str">
        <f t="shared" si="524"/>
        <v/>
      </c>
      <c r="I607" s="68"/>
      <c r="J607" s="64" t="str">
        <f t="shared" si="525"/>
        <v/>
      </c>
      <c r="K607" s="64" t="str">
        <f t="shared" si="526"/>
        <v/>
      </c>
      <c r="L607" s="64" t="str">
        <f t="shared" si="527"/>
        <v/>
      </c>
      <c r="M607" s="52"/>
      <c r="N607" s="52"/>
      <c r="P607" s="157"/>
      <c r="Q607" s="157"/>
      <c r="R607" s="157"/>
      <c r="T607" s="202">
        <f t="shared" si="528"/>
        <v>0</v>
      </c>
      <c r="U607" s="159">
        <f t="shared" si="529"/>
        <v>0</v>
      </c>
      <c r="V607" s="162">
        <f t="shared" si="530"/>
        <v>7</v>
      </c>
      <c r="W607" s="162">
        <f t="shared" si="531"/>
        <v>8</v>
      </c>
      <c r="X607" s="28">
        <v>18</v>
      </c>
      <c r="Y607" s="64" t="str">
        <f t="shared" si="532"/>
        <v/>
      </c>
      <c r="Z607" s="64" t="str">
        <f t="shared" si="533"/>
        <v/>
      </c>
      <c r="AA607" s="64" t="str">
        <f t="shared" si="534"/>
        <v/>
      </c>
      <c r="AB607" s="28">
        <f t="shared" si="535"/>
        <v>0</v>
      </c>
      <c r="AH607" s="246" t="str">
        <f t="shared" si="536"/>
        <v/>
      </c>
    </row>
    <row r="608" spans="1:34">
      <c r="A608" s="28" t="str">
        <f>C591&amp;"x"&amp;B608</f>
        <v>F3x15</v>
      </c>
      <c r="B608" s="47">
        <v>15</v>
      </c>
      <c r="C608" s="64" t="str">
        <f t="shared" si="519"/>
        <v/>
      </c>
      <c r="D608" s="64" t="str">
        <f t="shared" si="520"/>
        <v/>
      </c>
      <c r="E608" s="65" t="str">
        <f t="shared" si="521"/>
        <v/>
      </c>
      <c r="F608" s="65" t="str">
        <f t="shared" si="522"/>
        <v/>
      </c>
      <c r="G608" s="66" t="str">
        <f t="shared" si="523"/>
        <v/>
      </c>
      <c r="H608" s="67" t="str">
        <f t="shared" si="524"/>
        <v/>
      </c>
      <c r="I608" s="68"/>
      <c r="J608" s="64" t="str">
        <f t="shared" si="525"/>
        <v/>
      </c>
      <c r="K608" s="64" t="str">
        <f t="shared" si="526"/>
        <v/>
      </c>
      <c r="L608" s="64" t="str">
        <f t="shared" si="527"/>
        <v/>
      </c>
      <c r="M608" s="52"/>
      <c r="N608" s="52"/>
      <c r="P608" s="157"/>
      <c r="Q608" s="157"/>
      <c r="R608" s="157"/>
      <c r="T608" s="202">
        <f t="shared" si="528"/>
        <v>0</v>
      </c>
      <c r="U608" s="159">
        <f t="shared" si="529"/>
        <v>0</v>
      </c>
      <c r="V608" s="162">
        <f t="shared" si="530"/>
        <v>7</v>
      </c>
      <c r="W608" s="162">
        <f t="shared" si="531"/>
        <v>8</v>
      </c>
      <c r="X608" s="28">
        <v>19</v>
      </c>
      <c r="Y608" s="64" t="str">
        <f t="shared" si="532"/>
        <v/>
      </c>
      <c r="Z608" s="64" t="str">
        <f t="shared" si="533"/>
        <v/>
      </c>
      <c r="AA608" s="64" t="str">
        <f t="shared" si="534"/>
        <v/>
      </c>
      <c r="AB608" s="28">
        <f t="shared" si="535"/>
        <v>0</v>
      </c>
      <c r="AH608" s="246" t="str">
        <f t="shared" si="536"/>
        <v/>
      </c>
    </row>
    <row r="609" spans="1:34" ht="12.95" thickBot="1">
      <c r="B609" s="69"/>
      <c r="C609" s="70"/>
      <c r="D609" s="69"/>
      <c r="E609" s="69"/>
      <c r="F609" s="69"/>
      <c r="G609" s="71"/>
      <c r="H609" s="71"/>
      <c r="I609" s="71"/>
      <c r="J609" s="70"/>
      <c r="K609" s="70"/>
      <c r="L609" s="70"/>
      <c r="M609" s="52"/>
      <c r="N609" s="52"/>
      <c r="X609" s="28">
        <v>20</v>
      </c>
    </row>
    <row r="610" spans="1:34" ht="12.95" thickTop="1">
      <c r="B610" s="47"/>
      <c r="C610" s="323" t="s">
        <v>1140</v>
      </c>
      <c r="D610" s="323"/>
      <c r="E610" s="76" t="s">
        <v>1141</v>
      </c>
      <c r="F610" s="76" t="s">
        <v>1142</v>
      </c>
      <c r="G610" s="48" t="s">
        <v>1143</v>
      </c>
      <c r="H610" s="49"/>
      <c r="I610" s="50"/>
      <c r="J610" s="51" t="s">
        <v>1144</v>
      </c>
      <c r="K610" s="51" t="s">
        <v>1145</v>
      </c>
      <c r="L610" s="51" t="s">
        <v>1146</v>
      </c>
      <c r="M610" s="52"/>
      <c r="N610" s="52"/>
      <c r="P610" s="53">
        <f>COUNT(P614:P628)</f>
        <v>0</v>
      </c>
      <c r="Q610" s="53">
        <f>COUNT(Q614:Q628)</f>
        <v>0</v>
      </c>
      <c r="R610" s="53">
        <f>COUNT(R614:R628)</f>
        <v>0</v>
      </c>
      <c r="T610" s="124">
        <f>T611-SUM(U614:U628)</f>
        <v>5</v>
      </c>
      <c r="X610" s="28">
        <v>1</v>
      </c>
    </row>
    <row r="611" spans="1:34" ht="12.95">
      <c r="A611" s="33">
        <v>34</v>
      </c>
      <c r="B611" s="54"/>
      <c r="C611" s="322" t="str">
        <f>Leden!AQ36</f>
        <v>F4</v>
      </c>
      <c r="D611" s="322"/>
      <c r="E611" s="286" t="str">
        <f>IF($C611="","",LEFT(IFERROR(VLOOKUP($C611,TeamsV,2,0),"")&amp;"??",2))</f>
        <v>BK</v>
      </c>
      <c r="F611" s="286" t="str">
        <f>IF($C611="","",IFERROR(VLOOKUP($C611,TeamsV,3,0),"??"))</f>
        <v>Za</v>
      </c>
      <c r="G611" s="286" t="str">
        <f>IF($C611="","",LEFT(IFERROR(VLOOKUP($C611,TeamsV,4,0),"")&amp;"?",1))</f>
        <v>4</v>
      </c>
      <c r="H611" s="55"/>
      <c r="I611" s="56"/>
      <c r="J611" s="286">
        <f>COUNTIF(C614:C628,"V")</f>
        <v>3</v>
      </c>
      <c r="K611" s="286">
        <f>COUNTIF(C614:C628,"M")</f>
        <v>2</v>
      </c>
      <c r="L611" s="57">
        <f>IFERROR(AVERAGE(H614:H628),"")</f>
        <v>5.6</v>
      </c>
      <c r="M611" s="58"/>
      <c r="N611" s="58"/>
      <c r="O611" s="33" t="s">
        <v>2</v>
      </c>
      <c r="P611" s="253"/>
      <c r="Q611" s="253"/>
      <c r="R611" s="253"/>
      <c r="S611" s="254"/>
      <c r="T611" s="124">
        <f>SUM(T614:T628)</f>
        <v>5</v>
      </c>
      <c r="U611" s="158" t="str">
        <f>MID($C611,1,1)</f>
        <v>F</v>
      </c>
      <c r="V611" s="158" t="str">
        <f>MID($C611,1,1)</f>
        <v>F</v>
      </c>
      <c r="W611" s="158" t="str">
        <f>MID($C611,1,1)</f>
        <v>F</v>
      </c>
      <c r="X611" s="28">
        <v>2</v>
      </c>
      <c r="Y611" s="33"/>
      <c r="Z611" s="33"/>
      <c r="AA611" s="33"/>
      <c r="AB611" s="33"/>
      <c r="AD611" s="19" t="str">
        <f>IF($C611="","",IFERROR(VLOOKUP($C611,TeamsV,6,0),""))</f>
        <v>A</v>
      </c>
      <c r="AE611" s="19" t="str">
        <f>TRIM(IF($AD611="","",IFERROR(VLOOKUP($AD611,Teams!$B$4:$G$8,2,0),"")))</f>
        <v>3312 AD</v>
      </c>
      <c r="AF611" s="19" t="str">
        <f>TRIM(IF($AD611="","",IFERROR(VLOOKUP($AD611,Teams!$B$4:$G$8,4,0),"")))</f>
        <v>Dordrecht</v>
      </c>
      <c r="AH611" s="247">
        <f>IFERROR(AVERAGE(AH614:AH628),"")</f>
        <v>6.1920000000000002</v>
      </c>
    </row>
    <row r="612" spans="1:34">
      <c r="B612" s="47"/>
      <c r="C612" s="76"/>
      <c r="D612" s="47"/>
      <c r="E612" s="47"/>
      <c r="F612" s="47"/>
      <c r="G612" s="50"/>
      <c r="H612" s="50"/>
      <c r="I612" s="50"/>
      <c r="J612" s="76"/>
      <c r="K612" s="76"/>
      <c r="L612" s="76"/>
      <c r="M612" s="52"/>
      <c r="N612" s="52"/>
      <c r="U612" s="159"/>
      <c r="V612" s="159"/>
      <c r="W612" s="159"/>
      <c r="X612" s="28">
        <v>3</v>
      </c>
    </row>
    <row r="613" spans="1:34">
      <c r="A613" s="59"/>
      <c r="B613" s="60"/>
      <c r="C613" s="61" t="s">
        <v>1147</v>
      </c>
      <c r="D613" s="61" t="s">
        <v>1148</v>
      </c>
      <c r="E613" s="62" t="s">
        <v>1149</v>
      </c>
      <c r="F613" s="62" t="s">
        <v>1150</v>
      </c>
      <c r="G613" s="61" t="s">
        <v>1151</v>
      </c>
      <c r="H613" s="61" t="s">
        <v>1152</v>
      </c>
      <c r="I613" s="61" t="s">
        <v>54</v>
      </c>
      <c r="J613" s="61" t="s">
        <v>1153</v>
      </c>
      <c r="K613" s="61" t="s">
        <v>1154</v>
      </c>
      <c r="L613" s="61" t="s">
        <v>1155</v>
      </c>
      <c r="M613" s="63"/>
      <c r="N613" s="63"/>
      <c r="O613" s="59"/>
      <c r="P613" s="160" t="s">
        <v>76</v>
      </c>
      <c r="Q613" s="160" t="s">
        <v>77</v>
      </c>
      <c r="R613" s="160" t="s">
        <v>78</v>
      </c>
      <c r="U613" s="158">
        <f>IF(W611="","",VLOOKUP(W611,Leeftijdscat,2,FALSE))</f>
        <v>5</v>
      </c>
      <c r="V613" s="158">
        <f>IF(W611="","",VLOOKUP(W611,Leeftijdscat,3,FALSE))</f>
        <v>7</v>
      </c>
      <c r="W613" s="158">
        <f>IF(W611="","",VLOOKUP(W611,Leeftijdscat,4,FALSE))</f>
        <v>8</v>
      </c>
      <c r="X613" s="28">
        <v>4</v>
      </c>
      <c r="Y613" s="59">
        <f>LEN(Y614&amp;Y615&amp;Y616&amp;Y617&amp;Y618&amp;Y619&amp;Y620&amp;Y621&amp;Y622&amp;Y623&amp;Y624&amp;Y625&amp;Y626&amp;Y627&amp;Y628)</f>
        <v>0</v>
      </c>
      <c r="Z613" s="59">
        <f>LEN(Z614&amp;Z615&amp;Z616&amp;Z617&amp;Z618&amp;Z619&amp;Z620&amp;Z621&amp;Z622&amp;Z623&amp;Z624&amp;Z625&amp;Z626&amp;Z627&amp;Z628)</f>
        <v>0</v>
      </c>
      <c r="AA613" s="59">
        <f>LEN(AA614&amp;AA615&amp;AA616&amp;AA617&amp;AA618&amp;AA619&amp;AA620&amp;AA621&amp;AA622&amp;AA623&amp;AA624&amp;AA625&amp;AA626&amp;AA627&amp;AA628)</f>
        <v>0</v>
      </c>
      <c r="AB613" s="59">
        <f>SUM(Y613:AA613)</f>
        <v>0</v>
      </c>
    </row>
    <row r="614" spans="1:34">
      <c r="A614" s="28" t="str">
        <f>C611&amp;"x"&amp;B614</f>
        <v>F4x1</v>
      </c>
      <c r="B614" s="47">
        <v>1</v>
      </c>
      <c r="C614" s="64" t="str">
        <f t="shared" ref="C614:C628" si="537">IF(LEFT($A614,1)="x","",IFERROR(VLOOKUP($A614,LedenV,6,0),""))</f>
        <v>V</v>
      </c>
      <c r="D614" s="64" t="str">
        <f t="shared" ref="D614:D628" si="538">IF(LEFT($A614,1)="x","",IFERROR(VLOOKUP($A614,LedenV,7,0),""))</f>
        <v>NMK83B1</v>
      </c>
      <c r="E614" s="65" t="str">
        <f t="shared" ref="E614:E628" si="539">IF(LEFT($A614,1)="x","",IFERROR(VLOOKUP($A614,LedenV,8,0),""))</f>
        <v>Dullemeijer, M.</v>
      </c>
      <c r="F614" s="65" t="str">
        <f t="shared" ref="F614:F628" si="540">IF(LEFT($A614,1)="x","",IFERROR(VLOOKUP($A614,LedenV,9,0),""))</f>
        <v>Mandy</v>
      </c>
      <c r="G614" s="66">
        <f t="shared" ref="G614:G628" si="541">IF(LEFT($A614,1)="x","",IFERROR(VLOOKUP($A614,LedenV,10,0),""))</f>
        <v>41822</v>
      </c>
      <c r="H614" s="67">
        <f t="shared" ref="H614:H628" si="542">IF(AND(ISNUMBER(G614),G614&lt;&gt;0),DATEDIF(G614,Peildatum,"Y"),"")</f>
        <v>6</v>
      </c>
      <c r="I614" s="68"/>
      <c r="J614" s="64" t="str">
        <f t="shared" ref="J614:J628" si="543">IF(LEFT($A614,1)="x","",IFERROR(VLOOKUP($A614,LedenV,16,0),""))</f>
        <v/>
      </c>
      <c r="K614" s="64" t="str">
        <f t="shared" ref="K614:K628" si="544">IF(LEFT($A614,1)="x","",IFERROR(VLOOKUP($A614,LedenV,17,0),""))</f>
        <v/>
      </c>
      <c r="L614" s="64">
        <f t="shared" ref="L614:L628" si="545">IF(LEFT($A614,1)="x","",IFERROR(VLOOKUP($A614,LedenV,18,0),""))</f>
        <v>0</v>
      </c>
      <c r="M614" s="52"/>
      <c r="N614" s="52"/>
      <c r="P614" s="157"/>
      <c r="Q614" s="157"/>
      <c r="R614" s="157"/>
      <c r="S614" s="161"/>
      <c r="T614" s="202">
        <f t="shared" ref="T614:T628" si="546">IF(LEN(C614&amp;D614&amp;E614&amp;F614)&gt;0,1,0)</f>
        <v>1</v>
      </c>
      <c r="U614" s="159">
        <f t="shared" ref="U614:U628" si="547">MIN(LEN(Y614&amp;Z614&amp;AA614),1)</f>
        <v>0</v>
      </c>
      <c r="V614" s="162">
        <f t="shared" ref="V614:V628" si="548">V613</f>
        <v>7</v>
      </c>
      <c r="W614" s="162">
        <f t="shared" ref="W614:W628" si="549">W613</f>
        <v>8</v>
      </c>
      <c r="X614" s="28">
        <v>5</v>
      </c>
      <c r="Y614" s="64" t="str">
        <f t="shared" ref="Y614:Y628" si="550">IF(LEFT($A614,1)="x","",IFERROR(VLOOKUP($A614,LedenV,34,0),""))</f>
        <v/>
      </c>
      <c r="Z614" s="64" t="str">
        <f t="shared" ref="Z614:Z628" si="551">IF(LEFT($A614,1)="x","",IFERROR(VLOOKUP($A614,LedenV,35,0),""))</f>
        <v/>
      </c>
      <c r="AA614" s="64" t="str">
        <f t="shared" ref="AA614:AA628" si="552">IF(LEFT($A614,1)="x","",IFERROR(VLOOKUP($A614,LedenV,36,0),""))</f>
        <v/>
      </c>
      <c r="AB614" s="28">
        <f t="shared" ref="AB614:AB628" si="553">LEN(Y614&amp;Z614&amp;AA614)</f>
        <v>0</v>
      </c>
      <c r="AH614" s="246">
        <f t="shared" ref="AH614:AH628" si="554">lft(G614,Peildatum)</f>
        <v>6.5</v>
      </c>
    </row>
    <row r="615" spans="1:34">
      <c r="A615" s="28" t="str">
        <f>C611&amp;"x"&amp;B615</f>
        <v>F4x2</v>
      </c>
      <c r="B615" s="47">
        <v>2</v>
      </c>
      <c r="C615" s="64" t="str">
        <f t="shared" si="537"/>
        <v>V</v>
      </c>
      <c r="D615" s="64" t="str">
        <f t="shared" si="538"/>
        <v>NMJ35H3</v>
      </c>
      <c r="E615" s="65" t="str">
        <f t="shared" si="539"/>
        <v>Dongen, van P.</v>
      </c>
      <c r="F615" s="65" t="str">
        <f t="shared" si="540"/>
        <v>Pien</v>
      </c>
      <c r="G615" s="66">
        <f t="shared" si="541"/>
        <v>41901</v>
      </c>
      <c r="H615" s="67">
        <f t="shared" si="542"/>
        <v>6</v>
      </c>
      <c r="I615" s="68"/>
      <c r="J615" s="64" t="str">
        <f t="shared" si="543"/>
        <v/>
      </c>
      <c r="K615" s="64" t="str">
        <f t="shared" si="544"/>
        <v/>
      </c>
      <c r="L615" s="64">
        <f t="shared" si="545"/>
        <v>0</v>
      </c>
      <c r="M615" s="52"/>
      <c r="N615" s="52"/>
      <c r="P615" s="157"/>
      <c r="Q615" s="157"/>
      <c r="R615" s="157"/>
      <c r="S615" s="161"/>
      <c r="T615" s="202">
        <f t="shared" si="546"/>
        <v>1</v>
      </c>
      <c r="U615" s="159">
        <f t="shared" si="547"/>
        <v>0</v>
      </c>
      <c r="V615" s="162">
        <f t="shared" si="548"/>
        <v>7</v>
      </c>
      <c r="W615" s="162">
        <f t="shared" si="549"/>
        <v>8</v>
      </c>
      <c r="X615" s="28">
        <v>6</v>
      </c>
      <c r="Y615" s="64" t="str">
        <f t="shared" si="550"/>
        <v/>
      </c>
      <c r="Z615" s="64" t="str">
        <f t="shared" si="551"/>
        <v/>
      </c>
      <c r="AA615" s="64" t="str">
        <f t="shared" si="552"/>
        <v/>
      </c>
      <c r="AB615" s="28">
        <f t="shared" si="553"/>
        <v>0</v>
      </c>
      <c r="AH615" s="246">
        <f t="shared" si="554"/>
        <v>6.28</v>
      </c>
    </row>
    <row r="616" spans="1:34">
      <c r="A616" s="28" t="str">
        <f>C611&amp;"x"&amp;B616</f>
        <v>F4x3</v>
      </c>
      <c r="B616" s="47">
        <v>3</v>
      </c>
      <c r="C616" s="64" t="str">
        <f t="shared" si="537"/>
        <v>V</v>
      </c>
      <c r="D616" s="64" t="str">
        <f t="shared" si="538"/>
        <v>NMJ14Y9</v>
      </c>
      <c r="E616" s="65" t="str">
        <f t="shared" si="539"/>
        <v>Muller, L.</v>
      </c>
      <c r="F616" s="65" t="str">
        <f t="shared" si="540"/>
        <v>Lieve</v>
      </c>
      <c r="G616" s="66">
        <f t="shared" si="541"/>
        <v>42021</v>
      </c>
      <c r="H616" s="67">
        <f t="shared" si="542"/>
        <v>5</v>
      </c>
      <c r="I616" s="68"/>
      <c r="J616" s="64" t="str">
        <f t="shared" si="543"/>
        <v/>
      </c>
      <c r="K616" s="64" t="str">
        <f t="shared" si="544"/>
        <v/>
      </c>
      <c r="L616" s="64">
        <f t="shared" si="545"/>
        <v>0</v>
      </c>
      <c r="M616" s="52"/>
      <c r="N616" s="52"/>
      <c r="P616" s="157"/>
      <c r="Q616" s="157"/>
      <c r="R616" s="157"/>
      <c r="S616" s="161"/>
      <c r="T616" s="202">
        <f t="shared" si="546"/>
        <v>1</v>
      </c>
      <c r="U616" s="159">
        <f t="shared" si="547"/>
        <v>0</v>
      </c>
      <c r="V616" s="162">
        <f t="shared" si="548"/>
        <v>7</v>
      </c>
      <c r="W616" s="162">
        <f t="shared" si="549"/>
        <v>8</v>
      </c>
      <c r="X616" s="28">
        <v>7</v>
      </c>
      <c r="Y616" s="64" t="str">
        <f t="shared" si="550"/>
        <v/>
      </c>
      <c r="Z616" s="64" t="str">
        <f t="shared" si="551"/>
        <v/>
      </c>
      <c r="AA616" s="64" t="str">
        <f t="shared" si="552"/>
        <v/>
      </c>
      <c r="AB616" s="28">
        <f t="shared" si="553"/>
        <v>0</v>
      </c>
      <c r="AH616" s="246">
        <f t="shared" si="554"/>
        <v>5.95</v>
      </c>
    </row>
    <row r="617" spans="1:34">
      <c r="A617" s="28" t="str">
        <f>C611&amp;"x"&amp;B617</f>
        <v>F4x4</v>
      </c>
      <c r="B617" s="47">
        <v>4</v>
      </c>
      <c r="C617" s="64" t="str">
        <f t="shared" si="537"/>
        <v>M</v>
      </c>
      <c r="D617" s="64" t="str">
        <f t="shared" si="538"/>
        <v>NMJ03L0</v>
      </c>
      <c r="E617" s="65" t="str">
        <f t="shared" si="539"/>
        <v>Everaarts, L.</v>
      </c>
      <c r="F617" s="65" t="str">
        <f t="shared" si="540"/>
        <v>Levi</v>
      </c>
      <c r="G617" s="66">
        <f t="shared" si="541"/>
        <v>41832</v>
      </c>
      <c r="H617" s="67">
        <f t="shared" si="542"/>
        <v>6</v>
      </c>
      <c r="I617" s="68"/>
      <c r="J617" s="64" t="str">
        <f t="shared" si="543"/>
        <v/>
      </c>
      <c r="K617" s="64" t="str">
        <f t="shared" si="544"/>
        <v/>
      </c>
      <c r="L617" s="64">
        <f t="shared" si="545"/>
        <v>0</v>
      </c>
      <c r="M617" s="52"/>
      <c r="N617" s="52"/>
      <c r="P617" s="157"/>
      <c r="Q617" s="157"/>
      <c r="R617" s="157"/>
      <c r="S617" s="161"/>
      <c r="T617" s="202">
        <f t="shared" si="546"/>
        <v>1</v>
      </c>
      <c r="U617" s="159">
        <f t="shared" si="547"/>
        <v>0</v>
      </c>
      <c r="V617" s="162">
        <f t="shared" si="548"/>
        <v>7</v>
      </c>
      <c r="W617" s="162">
        <f t="shared" si="549"/>
        <v>8</v>
      </c>
      <c r="X617" s="28">
        <v>8</v>
      </c>
      <c r="Y617" s="64" t="str">
        <f t="shared" si="550"/>
        <v/>
      </c>
      <c r="Z617" s="64" t="str">
        <f t="shared" si="551"/>
        <v/>
      </c>
      <c r="AA617" s="64" t="str">
        <f t="shared" si="552"/>
        <v/>
      </c>
      <c r="AB617" s="28">
        <f t="shared" si="553"/>
        <v>0</v>
      </c>
      <c r="AH617" s="246">
        <f t="shared" si="554"/>
        <v>6.47</v>
      </c>
    </row>
    <row r="618" spans="1:34">
      <c r="A618" s="28" t="str">
        <f>C611&amp;"x"&amp;B618</f>
        <v>F4x5</v>
      </c>
      <c r="B618" s="47">
        <v>5</v>
      </c>
      <c r="C618" s="64" t="str">
        <f t="shared" si="537"/>
        <v>M</v>
      </c>
      <c r="D618" s="64" t="str">
        <f t="shared" si="538"/>
        <v>NMK14M6</v>
      </c>
      <c r="E618" s="65" t="str">
        <f t="shared" si="539"/>
        <v>Klis, van der R.</v>
      </c>
      <c r="F618" s="65" t="str">
        <f t="shared" si="540"/>
        <v>Roman</v>
      </c>
      <c r="G618" s="66">
        <f t="shared" si="541"/>
        <v>42091</v>
      </c>
      <c r="H618" s="67">
        <f t="shared" si="542"/>
        <v>5</v>
      </c>
      <c r="I618" s="68"/>
      <c r="J618" s="64" t="str">
        <f t="shared" si="543"/>
        <v/>
      </c>
      <c r="K618" s="64" t="str">
        <f t="shared" si="544"/>
        <v/>
      </c>
      <c r="L618" s="64">
        <f t="shared" si="545"/>
        <v>0</v>
      </c>
      <c r="M618" s="52"/>
      <c r="N618" s="52"/>
      <c r="P618" s="157"/>
      <c r="Q618" s="157"/>
      <c r="R618" s="157"/>
      <c r="S618" s="161"/>
      <c r="T618" s="202">
        <f t="shared" si="546"/>
        <v>1</v>
      </c>
      <c r="U618" s="159">
        <f t="shared" si="547"/>
        <v>0</v>
      </c>
      <c r="V618" s="162">
        <f t="shared" si="548"/>
        <v>7</v>
      </c>
      <c r="W618" s="162">
        <f t="shared" si="549"/>
        <v>8</v>
      </c>
      <c r="X618" s="28">
        <v>9</v>
      </c>
      <c r="Y618" s="64" t="str">
        <f t="shared" si="550"/>
        <v/>
      </c>
      <c r="Z618" s="64" t="str">
        <f t="shared" si="551"/>
        <v/>
      </c>
      <c r="AA618" s="64" t="str">
        <f t="shared" si="552"/>
        <v/>
      </c>
      <c r="AB618" s="28">
        <f t="shared" si="553"/>
        <v>0</v>
      </c>
      <c r="AH618" s="246">
        <f t="shared" si="554"/>
        <v>5.76</v>
      </c>
    </row>
    <row r="619" spans="1:34">
      <c r="A619" s="28" t="str">
        <f>C611&amp;"x"&amp;B619</f>
        <v>F4x6</v>
      </c>
      <c r="B619" s="47">
        <v>6</v>
      </c>
      <c r="C619" s="64" t="str">
        <f t="shared" si="537"/>
        <v/>
      </c>
      <c r="D619" s="64" t="str">
        <f t="shared" si="538"/>
        <v/>
      </c>
      <c r="E619" s="65" t="str">
        <f t="shared" si="539"/>
        <v/>
      </c>
      <c r="F619" s="65" t="str">
        <f t="shared" si="540"/>
        <v/>
      </c>
      <c r="G619" s="66" t="str">
        <f t="shared" si="541"/>
        <v/>
      </c>
      <c r="H619" s="67" t="str">
        <f t="shared" si="542"/>
        <v/>
      </c>
      <c r="I619" s="68"/>
      <c r="J619" s="64" t="str">
        <f t="shared" si="543"/>
        <v/>
      </c>
      <c r="K619" s="64" t="str">
        <f t="shared" si="544"/>
        <v/>
      </c>
      <c r="L619" s="64" t="str">
        <f t="shared" si="545"/>
        <v/>
      </c>
      <c r="M619" s="52"/>
      <c r="N619" s="52"/>
      <c r="P619" s="157"/>
      <c r="Q619" s="157"/>
      <c r="R619" s="157"/>
      <c r="S619" s="161"/>
      <c r="T619" s="202">
        <f t="shared" si="546"/>
        <v>0</v>
      </c>
      <c r="U619" s="159">
        <f t="shared" si="547"/>
        <v>0</v>
      </c>
      <c r="V619" s="162">
        <f t="shared" si="548"/>
        <v>7</v>
      </c>
      <c r="W619" s="162">
        <f t="shared" si="549"/>
        <v>8</v>
      </c>
      <c r="X619" s="28">
        <v>10</v>
      </c>
      <c r="Y619" s="64" t="str">
        <f t="shared" si="550"/>
        <v/>
      </c>
      <c r="Z619" s="64" t="str">
        <f t="shared" si="551"/>
        <v/>
      </c>
      <c r="AA619" s="64" t="str">
        <f t="shared" si="552"/>
        <v/>
      </c>
      <c r="AB619" s="28">
        <f t="shared" si="553"/>
        <v>0</v>
      </c>
      <c r="AH619" s="246" t="str">
        <f t="shared" si="554"/>
        <v/>
      </c>
    </row>
    <row r="620" spans="1:34">
      <c r="A620" s="28" t="str">
        <f>C611&amp;"x"&amp;B620</f>
        <v>F4x7</v>
      </c>
      <c r="B620" s="47">
        <v>7</v>
      </c>
      <c r="C620" s="64" t="str">
        <f t="shared" si="537"/>
        <v/>
      </c>
      <c r="D620" s="64" t="str">
        <f t="shared" si="538"/>
        <v/>
      </c>
      <c r="E620" s="65" t="str">
        <f t="shared" si="539"/>
        <v/>
      </c>
      <c r="F620" s="65" t="str">
        <f t="shared" si="540"/>
        <v/>
      </c>
      <c r="G620" s="66" t="str">
        <f t="shared" si="541"/>
        <v/>
      </c>
      <c r="H620" s="67" t="str">
        <f t="shared" si="542"/>
        <v/>
      </c>
      <c r="I620" s="68"/>
      <c r="J620" s="64" t="str">
        <f t="shared" si="543"/>
        <v/>
      </c>
      <c r="K620" s="64" t="str">
        <f t="shared" si="544"/>
        <v/>
      </c>
      <c r="L620" s="64" t="str">
        <f t="shared" si="545"/>
        <v/>
      </c>
      <c r="M620" s="52"/>
      <c r="N620" s="52"/>
      <c r="P620" s="157"/>
      <c r="Q620" s="157"/>
      <c r="R620" s="157"/>
      <c r="S620" s="161"/>
      <c r="T620" s="202">
        <f t="shared" si="546"/>
        <v>0</v>
      </c>
      <c r="U620" s="159">
        <f t="shared" si="547"/>
        <v>0</v>
      </c>
      <c r="V620" s="162">
        <f t="shared" si="548"/>
        <v>7</v>
      </c>
      <c r="W620" s="162">
        <f t="shared" si="549"/>
        <v>8</v>
      </c>
      <c r="X620" s="28">
        <v>11</v>
      </c>
      <c r="Y620" s="64" t="str">
        <f t="shared" si="550"/>
        <v/>
      </c>
      <c r="Z620" s="64" t="str">
        <f t="shared" si="551"/>
        <v/>
      </c>
      <c r="AA620" s="64" t="str">
        <f t="shared" si="552"/>
        <v/>
      </c>
      <c r="AB620" s="28">
        <f t="shared" si="553"/>
        <v>0</v>
      </c>
      <c r="AH620" s="246" t="str">
        <f t="shared" si="554"/>
        <v/>
      </c>
    </row>
    <row r="621" spans="1:34">
      <c r="A621" s="28" t="str">
        <f>C611&amp;"x"&amp;B621</f>
        <v>F4x8</v>
      </c>
      <c r="B621" s="47">
        <v>8</v>
      </c>
      <c r="C621" s="64" t="str">
        <f t="shared" si="537"/>
        <v/>
      </c>
      <c r="D621" s="64" t="str">
        <f t="shared" si="538"/>
        <v/>
      </c>
      <c r="E621" s="65" t="str">
        <f t="shared" si="539"/>
        <v/>
      </c>
      <c r="F621" s="65" t="str">
        <f t="shared" si="540"/>
        <v/>
      </c>
      <c r="G621" s="66" t="str">
        <f t="shared" si="541"/>
        <v/>
      </c>
      <c r="H621" s="67" t="str">
        <f t="shared" si="542"/>
        <v/>
      </c>
      <c r="I621" s="68"/>
      <c r="J621" s="64" t="str">
        <f t="shared" si="543"/>
        <v/>
      </c>
      <c r="K621" s="64" t="str">
        <f t="shared" si="544"/>
        <v/>
      </c>
      <c r="L621" s="64" t="str">
        <f t="shared" si="545"/>
        <v/>
      </c>
      <c r="M621" s="52"/>
      <c r="N621" s="52"/>
      <c r="P621" s="157"/>
      <c r="Q621" s="157"/>
      <c r="R621" s="157"/>
      <c r="S621" s="161"/>
      <c r="T621" s="202">
        <f t="shared" si="546"/>
        <v>0</v>
      </c>
      <c r="U621" s="159">
        <f t="shared" si="547"/>
        <v>0</v>
      </c>
      <c r="V621" s="162">
        <f t="shared" si="548"/>
        <v>7</v>
      </c>
      <c r="W621" s="162">
        <f t="shared" si="549"/>
        <v>8</v>
      </c>
      <c r="X621" s="28">
        <v>12</v>
      </c>
      <c r="Y621" s="64" t="str">
        <f t="shared" si="550"/>
        <v/>
      </c>
      <c r="Z621" s="64" t="str">
        <f t="shared" si="551"/>
        <v/>
      </c>
      <c r="AA621" s="64" t="str">
        <f t="shared" si="552"/>
        <v/>
      </c>
      <c r="AB621" s="28">
        <f t="shared" si="553"/>
        <v>0</v>
      </c>
      <c r="AH621" s="246" t="str">
        <f t="shared" si="554"/>
        <v/>
      </c>
    </row>
    <row r="622" spans="1:34">
      <c r="A622" s="28" t="str">
        <f>C611&amp;"x"&amp;B622</f>
        <v>F4x9</v>
      </c>
      <c r="B622" s="47">
        <v>9</v>
      </c>
      <c r="C622" s="64" t="str">
        <f t="shared" si="537"/>
        <v/>
      </c>
      <c r="D622" s="64" t="str">
        <f t="shared" si="538"/>
        <v/>
      </c>
      <c r="E622" s="65" t="str">
        <f t="shared" si="539"/>
        <v/>
      </c>
      <c r="F622" s="65" t="str">
        <f t="shared" si="540"/>
        <v/>
      </c>
      <c r="G622" s="66" t="str">
        <f t="shared" si="541"/>
        <v/>
      </c>
      <c r="H622" s="67" t="str">
        <f t="shared" si="542"/>
        <v/>
      </c>
      <c r="I622" s="68"/>
      <c r="J622" s="64" t="str">
        <f t="shared" si="543"/>
        <v/>
      </c>
      <c r="K622" s="64" t="str">
        <f t="shared" si="544"/>
        <v/>
      </c>
      <c r="L622" s="64" t="str">
        <f t="shared" si="545"/>
        <v/>
      </c>
      <c r="M622" s="52"/>
      <c r="N622" s="52"/>
      <c r="P622" s="157"/>
      <c r="Q622" s="157"/>
      <c r="R622" s="157"/>
      <c r="S622" s="161"/>
      <c r="T622" s="202">
        <f t="shared" si="546"/>
        <v>0</v>
      </c>
      <c r="U622" s="159">
        <f t="shared" si="547"/>
        <v>0</v>
      </c>
      <c r="V622" s="162">
        <f t="shared" si="548"/>
        <v>7</v>
      </c>
      <c r="W622" s="162">
        <f t="shared" si="549"/>
        <v>8</v>
      </c>
      <c r="X622" s="28">
        <v>13</v>
      </c>
      <c r="Y622" s="64" t="str">
        <f t="shared" si="550"/>
        <v/>
      </c>
      <c r="Z622" s="64" t="str">
        <f t="shared" si="551"/>
        <v/>
      </c>
      <c r="AA622" s="64" t="str">
        <f t="shared" si="552"/>
        <v/>
      </c>
      <c r="AB622" s="28">
        <f t="shared" si="553"/>
        <v>0</v>
      </c>
      <c r="AH622" s="246" t="str">
        <f t="shared" si="554"/>
        <v/>
      </c>
    </row>
    <row r="623" spans="1:34">
      <c r="A623" s="28" t="str">
        <f>C611&amp;"x"&amp;B623</f>
        <v>F4x10</v>
      </c>
      <c r="B623" s="47">
        <v>10</v>
      </c>
      <c r="C623" s="64" t="str">
        <f t="shared" si="537"/>
        <v/>
      </c>
      <c r="D623" s="64" t="str">
        <f t="shared" si="538"/>
        <v/>
      </c>
      <c r="E623" s="65" t="str">
        <f t="shared" si="539"/>
        <v/>
      </c>
      <c r="F623" s="65" t="str">
        <f t="shared" si="540"/>
        <v/>
      </c>
      <c r="G623" s="66" t="str">
        <f t="shared" si="541"/>
        <v/>
      </c>
      <c r="H623" s="67" t="str">
        <f t="shared" si="542"/>
        <v/>
      </c>
      <c r="I623" s="68"/>
      <c r="J623" s="64" t="str">
        <f t="shared" si="543"/>
        <v/>
      </c>
      <c r="K623" s="64" t="str">
        <f t="shared" si="544"/>
        <v/>
      </c>
      <c r="L623" s="64" t="str">
        <f t="shared" si="545"/>
        <v/>
      </c>
      <c r="M623" s="52"/>
      <c r="N623" s="52"/>
      <c r="P623" s="157"/>
      <c r="Q623" s="157"/>
      <c r="R623" s="157"/>
      <c r="S623" s="161"/>
      <c r="T623" s="202">
        <f t="shared" si="546"/>
        <v>0</v>
      </c>
      <c r="U623" s="159">
        <f t="shared" si="547"/>
        <v>0</v>
      </c>
      <c r="V623" s="162">
        <f t="shared" si="548"/>
        <v>7</v>
      </c>
      <c r="W623" s="162">
        <f t="shared" si="549"/>
        <v>8</v>
      </c>
      <c r="X623" s="28">
        <v>14</v>
      </c>
      <c r="Y623" s="64" t="str">
        <f t="shared" si="550"/>
        <v/>
      </c>
      <c r="Z623" s="64" t="str">
        <f t="shared" si="551"/>
        <v/>
      </c>
      <c r="AA623" s="64" t="str">
        <f t="shared" si="552"/>
        <v/>
      </c>
      <c r="AB623" s="28">
        <f t="shared" si="553"/>
        <v>0</v>
      </c>
      <c r="AH623" s="246" t="str">
        <f t="shared" si="554"/>
        <v/>
      </c>
    </row>
    <row r="624" spans="1:34">
      <c r="A624" s="28" t="str">
        <f>C611&amp;"x"&amp;B624</f>
        <v>F4x11</v>
      </c>
      <c r="B624" s="47">
        <v>11</v>
      </c>
      <c r="C624" s="64" t="str">
        <f t="shared" si="537"/>
        <v/>
      </c>
      <c r="D624" s="64" t="str">
        <f t="shared" si="538"/>
        <v/>
      </c>
      <c r="E624" s="65" t="str">
        <f t="shared" si="539"/>
        <v/>
      </c>
      <c r="F624" s="65" t="str">
        <f t="shared" si="540"/>
        <v/>
      </c>
      <c r="G624" s="66" t="str">
        <f t="shared" si="541"/>
        <v/>
      </c>
      <c r="H624" s="67" t="str">
        <f t="shared" si="542"/>
        <v/>
      </c>
      <c r="I624" s="68"/>
      <c r="J624" s="64" t="str">
        <f t="shared" si="543"/>
        <v/>
      </c>
      <c r="K624" s="64" t="str">
        <f t="shared" si="544"/>
        <v/>
      </c>
      <c r="L624" s="64" t="str">
        <f t="shared" si="545"/>
        <v/>
      </c>
      <c r="M624" s="52"/>
      <c r="N624" s="52"/>
      <c r="P624" s="157"/>
      <c r="Q624" s="157"/>
      <c r="R624" s="157"/>
      <c r="T624" s="202">
        <f t="shared" si="546"/>
        <v>0</v>
      </c>
      <c r="U624" s="159">
        <f t="shared" si="547"/>
        <v>0</v>
      </c>
      <c r="V624" s="162">
        <f t="shared" si="548"/>
        <v>7</v>
      </c>
      <c r="W624" s="162">
        <f t="shared" si="549"/>
        <v>8</v>
      </c>
      <c r="X624" s="28">
        <v>15</v>
      </c>
      <c r="Y624" s="64" t="str">
        <f t="shared" si="550"/>
        <v/>
      </c>
      <c r="Z624" s="64" t="str">
        <f t="shared" si="551"/>
        <v/>
      </c>
      <c r="AA624" s="64" t="str">
        <f t="shared" si="552"/>
        <v/>
      </c>
      <c r="AB624" s="28">
        <f t="shared" si="553"/>
        <v>0</v>
      </c>
      <c r="AH624" s="246" t="str">
        <f t="shared" si="554"/>
        <v/>
      </c>
    </row>
    <row r="625" spans="1:34">
      <c r="A625" s="28" t="str">
        <f>C611&amp;"x"&amp;B625</f>
        <v>F4x12</v>
      </c>
      <c r="B625" s="47">
        <v>12</v>
      </c>
      <c r="C625" s="64" t="str">
        <f t="shared" si="537"/>
        <v/>
      </c>
      <c r="D625" s="64" t="str">
        <f t="shared" si="538"/>
        <v/>
      </c>
      <c r="E625" s="65" t="str">
        <f t="shared" si="539"/>
        <v/>
      </c>
      <c r="F625" s="65" t="str">
        <f t="shared" si="540"/>
        <v/>
      </c>
      <c r="G625" s="66" t="str">
        <f t="shared" si="541"/>
        <v/>
      </c>
      <c r="H625" s="67" t="str">
        <f t="shared" si="542"/>
        <v/>
      </c>
      <c r="I625" s="68"/>
      <c r="J625" s="64" t="str">
        <f t="shared" si="543"/>
        <v/>
      </c>
      <c r="K625" s="64" t="str">
        <f t="shared" si="544"/>
        <v/>
      </c>
      <c r="L625" s="64" t="str">
        <f t="shared" si="545"/>
        <v/>
      </c>
      <c r="M625" s="52"/>
      <c r="N625" s="52"/>
      <c r="P625" s="157"/>
      <c r="Q625" s="157"/>
      <c r="R625" s="157"/>
      <c r="T625" s="202">
        <f t="shared" si="546"/>
        <v>0</v>
      </c>
      <c r="U625" s="159">
        <f t="shared" si="547"/>
        <v>0</v>
      </c>
      <c r="V625" s="162">
        <f t="shared" si="548"/>
        <v>7</v>
      </c>
      <c r="W625" s="162">
        <f t="shared" si="549"/>
        <v>8</v>
      </c>
      <c r="X625" s="28">
        <v>16</v>
      </c>
      <c r="Y625" s="64" t="str">
        <f t="shared" si="550"/>
        <v/>
      </c>
      <c r="Z625" s="64" t="str">
        <f t="shared" si="551"/>
        <v/>
      </c>
      <c r="AA625" s="64" t="str">
        <f t="shared" si="552"/>
        <v/>
      </c>
      <c r="AB625" s="28">
        <f t="shared" si="553"/>
        <v>0</v>
      </c>
      <c r="AH625" s="246" t="str">
        <f t="shared" si="554"/>
        <v/>
      </c>
    </row>
    <row r="626" spans="1:34">
      <c r="A626" s="28" t="str">
        <f>C611&amp;"x"&amp;B626</f>
        <v>F4x13</v>
      </c>
      <c r="B626" s="47">
        <v>13</v>
      </c>
      <c r="C626" s="64" t="str">
        <f t="shared" si="537"/>
        <v/>
      </c>
      <c r="D626" s="64" t="str">
        <f t="shared" si="538"/>
        <v/>
      </c>
      <c r="E626" s="65" t="str">
        <f t="shared" si="539"/>
        <v/>
      </c>
      <c r="F626" s="65" t="str">
        <f t="shared" si="540"/>
        <v/>
      </c>
      <c r="G626" s="66" t="str">
        <f t="shared" si="541"/>
        <v/>
      </c>
      <c r="H626" s="67" t="str">
        <f t="shared" si="542"/>
        <v/>
      </c>
      <c r="I626" s="68"/>
      <c r="J626" s="64" t="str">
        <f t="shared" si="543"/>
        <v/>
      </c>
      <c r="K626" s="64" t="str">
        <f t="shared" si="544"/>
        <v/>
      </c>
      <c r="L626" s="64" t="str">
        <f t="shared" si="545"/>
        <v/>
      </c>
      <c r="M626" s="52"/>
      <c r="N626" s="52"/>
      <c r="P626" s="157"/>
      <c r="Q626" s="157"/>
      <c r="R626" s="157"/>
      <c r="T626" s="202">
        <f t="shared" si="546"/>
        <v>0</v>
      </c>
      <c r="U626" s="159">
        <f t="shared" si="547"/>
        <v>0</v>
      </c>
      <c r="V626" s="162">
        <f t="shared" si="548"/>
        <v>7</v>
      </c>
      <c r="W626" s="162">
        <f t="shared" si="549"/>
        <v>8</v>
      </c>
      <c r="X626" s="28">
        <v>17</v>
      </c>
      <c r="Y626" s="64" t="str">
        <f t="shared" si="550"/>
        <v/>
      </c>
      <c r="Z626" s="64" t="str">
        <f t="shared" si="551"/>
        <v/>
      </c>
      <c r="AA626" s="64" t="str">
        <f t="shared" si="552"/>
        <v/>
      </c>
      <c r="AB626" s="28">
        <f t="shared" si="553"/>
        <v>0</v>
      </c>
      <c r="AH626" s="246" t="str">
        <f t="shared" si="554"/>
        <v/>
      </c>
    </row>
    <row r="627" spans="1:34">
      <c r="A627" s="28" t="str">
        <f>C611&amp;"x"&amp;B627</f>
        <v>F4x14</v>
      </c>
      <c r="B627" s="47">
        <v>14</v>
      </c>
      <c r="C627" s="64" t="str">
        <f t="shared" si="537"/>
        <v/>
      </c>
      <c r="D627" s="64" t="str">
        <f t="shared" si="538"/>
        <v/>
      </c>
      <c r="E627" s="65" t="str">
        <f t="shared" si="539"/>
        <v/>
      </c>
      <c r="F627" s="65" t="str">
        <f t="shared" si="540"/>
        <v/>
      </c>
      <c r="G627" s="66" t="str">
        <f t="shared" si="541"/>
        <v/>
      </c>
      <c r="H627" s="67" t="str">
        <f t="shared" si="542"/>
        <v/>
      </c>
      <c r="I627" s="68"/>
      <c r="J627" s="64" t="str">
        <f t="shared" si="543"/>
        <v/>
      </c>
      <c r="K627" s="64" t="str">
        <f t="shared" si="544"/>
        <v/>
      </c>
      <c r="L627" s="64" t="str">
        <f t="shared" si="545"/>
        <v/>
      </c>
      <c r="M627" s="52"/>
      <c r="N627" s="52"/>
      <c r="P627" s="157"/>
      <c r="Q627" s="157"/>
      <c r="R627" s="157"/>
      <c r="T627" s="202">
        <f t="shared" si="546"/>
        <v>0</v>
      </c>
      <c r="U627" s="159">
        <f t="shared" si="547"/>
        <v>0</v>
      </c>
      <c r="V627" s="162">
        <f t="shared" si="548"/>
        <v>7</v>
      </c>
      <c r="W627" s="162">
        <f t="shared" si="549"/>
        <v>8</v>
      </c>
      <c r="X627" s="28">
        <v>18</v>
      </c>
      <c r="Y627" s="64" t="str">
        <f t="shared" si="550"/>
        <v/>
      </c>
      <c r="Z627" s="64" t="str">
        <f t="shared" si="551"/>
        <v/>
      </c>
      <c r="AA627" s="64" t="str">
        <f t="shared" si="552"/>
        <v/>
      </c>
      <c r="AB627" s="28">
        <f t="shared" si="553"/>
        <v>0</v>
      </c>
      <c r="AH627" s="246" t="str">
        <f t="shared" si="554"/>
        <v/>
      </c>
    </row>
    <row r="628" spans="1:34">
      <c r="A628" s="28" t="str">
        <f>C611&amp;"x"&amp;B628</f>
        <v>F4x15</v>
      </c>
      <c r="B628" s="47">
        <v>15</v>
      </c>
      <c r="C628" s="64" t="str">
        <f t="shared" si="537"/>
        <v/>
      </c>
      <c r="D628" s="64" t="str">
        <f t="shared" si="538"/>
        <v/>
      </c>
      <c r="E628" s="65" t="str">
        <f t="shared" si="539"/>
        <v/>
      </c>
      <c r="F628" s="65" t="str">
        <f t="shared" si="540"/>
        <v/>
      </c>
      <c r="G628" s="66" t="str">
        <f t="shared" si="541"/>
        <v/>
      </c>
      <c r="H628" s="67" t="str">
        <f t="shared" si="542"/>
        <v/>
      </c>
      <c r="I628" s="68"/>
      <c r="J628" s="64" t="str">
        <f t="shared" si="543"/>
        <v/>
      </c>
      <c r="K628" s="64" t="str">
        <f t="shared" si="544"/>
        <v/>
      </c>
      <c r="L628" s="64" t="str">
        <f t="shared" si="545"/>
        <v/>
      </c>
      <c r="M628" s="52"/>
      <c r="N628" s="52"/>
      <c r="P628" s="157"/>
      <c r="Q628" s="157"/>
      <c r="R628" s="157"/>
      <c r="T628" s="202">
        <f t="shared" si="546"/>
        <v>0</v>
      </c>
      <c r="U628" s="159">
        <f t="shared" si="547"/>
        <v>0</v>
      </c>
      <c r="V628" s="162">
        <f t="shared" si="548"/>
        <v>7</v>
      </c>
      <c r="W628" s="162">
        <f t="shared" si="549"/>
        <v>8</v>
      </c>
      <c r="X628" s="28">
        <v>19</v>
      </c>
      <c r="Y628" s="64" t="str">
        <f t="shared" si="550"/>
        <v/>
      </c>
      <c r="Z628" s="64" t="str">
        <f t="shared" si="551"/>
        <v/>
      </c>
      <c r="AA628" s="64" t="str">
        <f t="shared" si="552"/>
        <v/>
      </c>
      <c r="AB628" s="28">
        <f t="shared" si="553"/>
        <v>0</v>
      </c>
      <c r="AH628" s="246" t="str">
        <f t="shared" si="554"/>
        <v/>
      </c>
    </row>
    <row r="629" spans="1:34" ht="12.95" thickBot="1">
      <c r="B629" s="69"/>
      <c r="C629" s="70"/>
      <c r="D629" s="69"/>
      <c r="E629" s="69"/>
      <c r="F629" s="69"/>
      <c r="G629" s="71"/>
      <c r="H629" s="71"/>
      <c r="I629" s="71"/>
      <c r="J629" s="70"/>
      <c r="K629" s="70"/>
      <c r="L629" s="70"/>
      <c r="M629" s="52"/>
      <c r="N629" s="52"/>
      <c r="X629" s="28">
        <v>20</v>
      </c>
    </row>
    <row r="630" spans="1:34" ht="12.95" thickTop="1">
      <c r="B630" s="47"/>
      <c r="C630" s="323" t="s">
        <v>1140</v>
      </c>
      <c r="D630" s="323"/>
      <c r="E630" s="76" t="s">
        <v>1141</v>
      </c>
      <c r="F630" s="76" t="s">
        <v>1142</v>
      </c>
      <c r="G630" s="48" t="s">
        <v>1143</v>
      </c>
      <c r="H630" s="49"/>
      <c r="I630" s="50"/>
      <c r="J630" s="51" t="s">
        <v>1144</v>
      </c>
      <c r="K630" s="51" t="s">
        <v>1145</v>
      </c>
      <c r="L630" s="51" t="s">
        <v>1146</v>
      </c>
      <c r="M630" s="52"/>
      <c r="N630" s="52"/>
      <c r="P630" s="53">
        <f>COUNT(P634:P648)</f>
        <v>0</v>
      </c>
      <c r="Q630" s="53">
        <f>COUNT(Q634:Q648)</f>
        <v>0</v>
      </c>
      <c r="R630" s="53">
        <f>COUNT(R634:R648)</f>
        <v>0</v>
      </c>
      <c r="T630" s="124">
        <f>T631-SUM(U634:U648)</f>
        <v>0</v>
      </c>
      <c r="X630" s="28">
        <v>1</v>
      </c>
    </row>
    <row r="631" spans="1:34" ht="12.95">
      <c r="A631" s="33">
        <v>35</v>
      </c>
      <c r="B631" s="54"/>
      <c r="C631" s="322" t="str">
        <f>Leden!AQ37</f>
        <v/>
      </c>
      <c r="D631" s="322"/>
      <c r="E631" s="286" t="str">
        <f>IF($C631="","",LEFT(IFERROR(VLOOKUP($C631,TeamsV,2,0),"")&amp;"??",2))</f>
        <v/>
      </c>
      <c r="F631" s="286" t="str">
        <f>IF($C631="","",IFERROR(VLOOKUP($C631,TeamsV,3,0),"??"))</f>
        <v/>
      </c>
      <c r="G631" s="286" t="str">
        <f>IF($C631="","",LEFT(IFERROR(VLOOKUP($C631,TeamsV,4,0),"")&amp;"?",1))</f>
        <v/>
      </c>
      <c r="H631" s="55"/>
      <c r="I631" s="56"/>
      <c r="J631" s="286">
        <f>COUNTIF(C634:C648,"V")</f>
        <v>0</v>
      </c>
      <c r="K631" s="286">
        <f>COUNTIF(C634:C648,"M")</f>
        <v>0</v>
      </c>
      <c r="L631" s="57" t="str">
        <f>IFERROR(AVERAGE(H634:H648),"")</f>
        <v/>
      </c>
      <c r="M631" s="58"/>
      <c r="N631" s="58"/>
      <c r="O631" s="33" t="s">
        <v>2</v>
      </c>
      <c r="P631" s="253"/>
      <c r="Q631" s="253"/>
      <c r="R631" s="253"/>
      <c r="S631" s="254"/>
      <c r="T631" s="124">
        <f>SUM(T634:T648)</f>
        <v>0</v>
      </c>
      <c r="U631" s="158" t="str">
        <f>MID($C631,1,1)</f>
        <v/>
      </c>
      <c r="V631" s="158" t="str">
        <f>MID($C631,1,1)</f>
        <v/>
      </c>
      <c r="W631" s="158" t="str">
        <f>MID($C631,1,1)</f>
        <v/>
      </c>
      <c r="X631" s="28">
        <v>2</v>
      </c>
      <c r="Y631" s="33"/>
      <c r="Z631" s="33"/>
      <c r="AA631" s="33"/>
      <c r="AB631" s="33"/>
      <c r="AD631" s="19" t="str">
        <f>IF($C631="","",IFERROR(VLOOKUP($C631,TeamsV,6,0),""))</f>
        <v/>
      </c>
      <c r="AE631" s="19" t="str">
        <f>TRIM(IF($AD631="","",IFERROR(VLOOKUP($AD631,Teams!$B$4:$G$8,2,0),"")))</f>
        <v/>
      </c>
      <c r="AF631" s="19" t="str">
        <f>TRIM(IF($AD631="","",IFERROR(VLOOKUP($AD631,Teams!$B$4:$G$8,4,0),"")))</f>
        <v/>
      </c>
      <c r="AH631" s="247" t="str">
        <f>IFERROR(AVERAGE(AH634:AH648),"")</f>
        <v/>
      </c>
    </row>
    <row r="632" spans="1:34">
      <c r="B632" s="47"/>
      <c r="C632" s="76"/>
      <c r="D632" s="47"/>
      <c r="E632" s="47"/>
      <c r="F632" s="47"/>
      <c r="G632" s="50"/>
      <c r="H632" s="50"/>
      <c r="I632" s="50"/>
      <c r="J632" s="76"/>
      <c r="K632" s="76"/>
      <c r="L632" s="76"/>
      <c r="M632" s="52"/>
      <c r="N632" s="52"/>
      <c r="U632" s="159"/>
      <c r="V632" s="159"/>
      <c r="W632" s="159"/>
      <c r="X632" s="28">
        <v>3</v>
      </c>
    </row>
    <row r="633" spans="1:34">
      <c r="A633" s="59"/>
      <c r="B633" s="60"/>
      <c r="C633" s="61" t="s">
        <v>1147</v>
      </c>
      <c r="D633" s="61" t="s">
        <v>1148</v>
      </c>
      <c r="E633" s="62" t="s">
        <v>1149</v>
      </c>
      <c r="F633" s="62" t="s">
        <v>1150</v>
      </c>
      <c r="G633" s="61" t="s">
        <v>1151</v>
      </c>
      <c r="H633" s="61" t="s">
        <v>1152</v>
      </c>
      <c r="I633" s="61" t="s">
        <v>54</v>
      </c>
      <c r="J633" s="61" t="s">
        <v>1153</v>
      </c>
      <c r="K633" s="61" t="s">
        <v>1154</v>
      </c>
      <c r="L633" s="61" t="s">
        <v>1155</v>
      </c>
      <c r="M633" s="63"/>
      <c r="N633" s="63"/>
      <c r="O633" s="59"/>
      <c r="P633" s="160" t="s">
        <v>76</v>
      </c>
      <c r="Q633" s="160" t="s">
        <v>77</v>
      </c>
      <c r="R633" s="160" t="s">
        <v>78</v>
      </c>
      <c r="U633" s="158" t="str">
        <f>IF(W631="","",VLOOKUP(W631,Leeftijdscat,2,FALSE))</f>
        <v/>
      </c>
      <c r="V633" s="158" t="str">
        <f>IF(W631="","",VLOOKUP(W631,Leeftijdscat,3,FALSE))</f>
        <v/>
      </c>
      <c r="W633" s="158" t="str">
        <f>IF(W631="","",VLOOKUP(W631,Leeftijdscat,4,FALSE))</f>
        <v/>
      </c>
      <c r="X633" s="28">
        <v>4</v>
      </c>
      <c r="Y633" s="59">
        <f>LEN(Y634&amp;Y635&amp;Y636&amp;Y637&amp;Y638&amp;Y639&amp;Y640&amp;Y641&amp;Y642&amp;Y643&amp;Y644&amp;Y645&amp;Y646&amp;Y647&amp;Y648)</f>
        <v>0</v>
      </c>
      <c r="Z633" s="59">
        <f>LEN(Z634&amp;Z635&amp;Z636&amp;Z637&amp;Z638&amp;Z639&amp;Z640&amp;Z641&amp;Z642&amp;Z643&amp;Z644&amp;Z645&amp;Z646&amp;Z647&amp;Z648)</f>
        <v>0</v>
      </c>
      <c r="AA633" s="59">
        <f>LEN(AA634&amp;AA635&amp;AA636&amp;AA637&amp;AA638&amp;AA639&amp;AA640&amp;AA641&amp;AA642&amp;AA643&amp;AA644&amp;AA645&amp;AA646&amp;AA647&amp;AA648)</f>
        <v>0</v>
      </c>
      <c r="AB633" s="59">
        <f>SUM(Y633:AA633)</f>
        <v>0</v>
      </c>
    </row>
    <row r="634" spans="1:34">
      <c r="A634" s="28" t="str">
        <f>C631&amp;"x"&amp;B634</f>
        <v>x1</v>
      </c>
      <c r="B634" s="47">
        <v>1</v>
      </c>
      <c r="C634" s="64" t="str">
        <f t="shared" ref="C634:C648" si="555">IF(LEFT($A634,1)="x","",IFERROR(VLOOKUP($A634,LedenV,6,0),""))</f>
        <v/>
      </c>
      <c r="D634" s="64" t="str">
        <f t="shared" ref="D634:D648" si="556">IF(LEFT($A634,1)="x","",IFERROR(VLOOKUP($A634,LedenV,7,0),""))</f>
        <v/>
      </c>
      <c r="E634" s="65" t="str">
        <f t="shared" ref="E634:E648" si="557">IF(LEFT($A634,1)="x","",IFERROR(VLOOKUP($A634,LedenV,8,0),""))</f>
        <v/>
      </c>
      <c r="F634" s="65" t="str">
        <f t="shared" ref="F634:F648" si="558">IF(LEFT($A634,1)="x","",IFERROR(VLOOKUP($A634,LedenV,9,0),""))</f>
        <v/>
      </c>
      <c r="G634" s="66" t="str">
        <f t="shared" ref="G634:G648" si="559">IF(LEFT($A634,1)="x","",IFERROR(VLOOKUP($A634,LedenV,10,0),""))</f>
        <v/>
      </c>
      <c r="H634" s="67" t="str">
        <f t="shared" ref="H634:H648" si="560">IF(AND(ISNUMBER(G634),G634&lt;&gt;0),DATEDIF(G634,Peildatum,"Y"),"")</f>
        <v/>
      </c>
      <c r="I634" s="68"/>
      <c r="J634" s="64" t="str">
        <f t="shared" ref="J634:J648" si="561">IF(LEFT($A634,1)="x","",IFERROR(VLOOKUP($A634,LedenV,16,0),""))</f>
        <v/>
      </c>
      <c r="K634" s="64" t="str">
        <f t="shared" ref="K634:K648" si="562">IF(LEFT($A634,1)="x","",IFERROR(VLOOKUP($A634,LedenV,17,0),""))</f>
        <v/>
      </c>
      <c r="L634" s="64" t="str">
        <f t="shared" ref="L634:L648" si="563">IF(LEFT($A634,1)="x","",IFERROR(VLOOKUP($A634,LedenV,18,0),""))</f>
        <v/>
      </c>
      <c r="M634" s="52"/>
      <c r="N634" s="52"/>
      <c r="P634" s="157"/>
      <c r="Q634" s="157"/>
      <c r="R634" s="157"/>
      <c r="S634" s="161"/>
      <c r="T634" s="202">
        <f t="shared" ref="T634:T648" si="564">IF(LEN(C634&amp;D634&amp;E634&amp;F634)&gt;0,1,0)</f>
        <v>0</v>
      </c>
      <c r="U634" s="159">
        <f t="shared" ref="U634:U648" si="565">MIN(LEN(Y634&amp;Z634&amp;AA634),1)</f>
        <v>0</v>
      </c>
      <c r="V634" s="162" t="str">
        <f t="shared" ref="V634:V648" si="566">V633</f>
        <v/>
      </c>
      <c r="W634" s="162" t="str">
        <f t="shared" ref="W634:W648" si="567">W633</f>
        <v/>
      </c>
      <c r="X634" s="28">
        <v>5</v>
      </c>
      <c r="Y634" s="64" t="str">
        <f t="shared" ref="Y634:Y648" si="568">IF(LEFT($A634,1)="x","",IFERROR(VLOOKUP($A634,LedenV,34,0),""))</f>
        <v/>
      </c>
      <c r="Z634" s="64" t="str">
        <f t="shared" ref="Z634:Z648" si="569">IF(LEFT($A634,1)="x","",IFERROR(VLOOKUP($A634,LedenV,35,0),""))</f>
        <v/>
      </c>
      <c r="AA634" s="64" t="str">
        <f t="shared" ref="AA634:AA648" si="570">IF(LEFT($A634,1)="x","",IFERROR(VLOOKUP($A634,LedenV,36,0),""))</f>
        <v/>
      </c>
      <c r="AB634" s="28">
        <f t="shared" ref="AB634:AB648" si="571">LEN(Y634&amp;Z634&amp;AA634)</f>
        <v>0</v>
      </c>
      <c r="AH634" s="246" t="str">
        <f t="shared" ref="AH634:AH648" si="572">lft(G634,Peildatum)</f>
        <v/>
      </c>
    </row>
    <row r="635" spans="1:34">
      <c r="A635" s="28" t="str">
        <f>C631&amp;"x"&amp;B635</f>
        <v>x2</v>
      </c>
      <c r="B635" s="47">
        <v>2</v>
      </c>
      <c r="C635" s="64" t="str">
        <f t="shared" si="555"/>
        <v/>
      </c>
      <c r="D635" s="64" t="str">
        <f t="shared" si="556"/>
        <v/>
      </c>
      <c r="E635" s="65" t="str">
        <f t="shared" si="557"/>
        <v/>
      </c>
      <c r="F635" s="65" t="str">
        <f t="shared" si="558"/>
        <v/>
      </c>
      <c r="G635" s="66" t="str">
        <f t="shared" si="559"/>
        <v/>
      </c>
      <c r="H635" s="67" t="str">
        <f t="shared" si="560"/>
        <v/>
      </c>
      <c r="I635" s="68"/>
      <c r="J635" s="64" t="str">
        <f t="shared" si="561"/>
        <v/>
      </c>
      <c r="K635" s="64" t="str">
        <f t="shared" si="562"/>
        <v/>
      </c>
      <c r="L635" s="64" t="str">
        <f t="shared" si="563"/>
        <v/>
      </c>
      <c r="M635" s="52"/>
      <c r="N635" s="52"/>
      <c r="P635" s="157"/>
      <c r="Q635" s="157"/>
      <c r="R635" s="157"/>
      <c r="S635" s="161"/>
      <c r="T635" s="202">
        <f t="shared" si="564"/>
        <v>0</v>
      </c>
      <c r="U635" s="159">
        <f t="shared" si="565"/>
        <v>0</v>
      </c>
      <c r="V635" s="162" t="str">
        <f t="shared" si="566"/>
        <v/>
      </c>
      <c r="W635" s="162" t="str">
        <f t="shared" si="567"/>
        <v/>
      </c>
      <c r="X635" s="28">
        <v>6</v>
      </c>
      <c r="Y635" s="64" t="str">
        <f t="shared" si="568"/>
        <v/>
      </c>
      <c r="Z635" s="64" t="str">
        <f t="shared" si="569"/>
        <v/>
      </c>
      <c r="AA635" s="64" t="str">
        <f t="shared" si="570"/>
        <v/>
      </c>
      <c r="AB635" s="28">
        <f t="shared" si="571"/>
        <v>0</v>
      </c>
      <c r="AH635" s="246" t="str">
        <f t="shared" si="572"/>
        <v/>
      </c>
    </row>
    <row r="636" spans="1:34">
      <c r="A636" s="28" t="str">
        <f>C631&amp;"x"&amp;B636</f>
        <v>x3</v>
      </c>
      <c r="B636" s="47">
        <v>3</v>
      </c>
      <c r="C636" s="64" t="str">
        <f t="shared" si="555"/>
        <v/>
      </c>
      <c r="D636" s="64" t="str">
        <f t="shared" si="556"/>
        <v/>
      </c>
      <c r="E636" s="65" t="str">
        <f t="shared" si="557"/>
        <v/>
      </c>
      <c r="F636" s="65" t="str">
        <f t="shared" si="558"/>
        <v/>
      </c>
      <c r="G636" s="66" t="str">
        <f t="shared" si="559"/>
        <v/>
      </c>
      <c r="H636" s="67" t="str">
        <f t="shared" si="560"/>
        <v/>
      </c>
      <c r="I636" s="68"/>
      <c r="J636" s="64" t="str">
        <f t="shared" si="561"/>
        <v/>
      </c>
      <c r="K636" s="64" t="str">
        <f t="shared" si="562"/>
        <v/>
      </c>
      <c r="L636" s="64" t="str">
        <f t="shared" si="563"/>
        <v/>
      </c>
      <c r="M636" s="52"/>
      <c r="N636" s="52"/>
      <c r="P636" s="157"/>
      <c r="Q636" s="157"/>
      <c r="R636" s="157"/>
      <c r="S636" s="161"/>
      <c r="T636" s="202">
        <f t="shared" si="564"/>
        <v>0</v>
      </c>
      <c r="U636" s="159">
        <f t="shared" si="565"/>
        <v>0</v>
      </c>
      <c r="V636" s="162" t="str">
        <f t="shared" si="566"/>
        <v/>
      </c>
      <c r="W636" s="162" t="str">
        <f t="shared" si="567"/>
        <v/>
      </c>
      <c r="X636" s="28">
        <v>7</v>
      </c>
      <c r="Y636" s="64" t="str">
        <f t="shared" si="568"/>
        <v/>
      </c>
      <c r="Z636" s="64" t="str">
        <f t="shared" si="569"/>
        <v/>
      </c>
      <c r="AA636" s="64" t="str">
        <f t="shared" si="570"/>
        <v/>
      </c>
      <c r="AB636" s="28">
        <f t="shared" si="571"/>
        <v>0</v>
      </c>
      <c r="AH636" s="246" t="str">
        <f t="shared" si="572"/>
        <v/>
      </c>
    </row>
    <row r="637" spans="1:34">
      <c r="A637" s="28" t="str">
        <f>C631&amp;"x"&amp;B637</f>
        <v>x4</v>
      </c>
      <c r="B637" s="47">
        <v>4</v>
      </c>
      <c r="C637" s="64" t="str">
        <f t="shared" si="555"/>
        <v/>
      </c>
      <c r="D637" s="64" t="str">
        <f t="shared" si="556"/>
        <v/>
      </c>
      <c r="E637" s="65" t="str">
        <f t="shared" si="557"/>
        <v/>
      </c>
      <c r="F637" s="65" t="str">
        <f t="shared" si="558"/>
        <v/>
      </c>
      <c r="G637" s="66" t="str">
        <f t="shared" si="559"/>
        <v/>
      </c>
      <c r="H637" s="67" t="str">
        <f t="shared" si="560"/>
        <v/>
      </c>
      <c r="I637" s="68"/>
      <c r="J637" s="64" t="str">
        <f t="shared" si="561"/>
        <v/>
      </c>
      <c r="K637" s="64" t="str">
        <f t="shared" si="562"/>
        <v/>
      </c>
      <c r="L637" s="64" t="str">
        <f t="shared" si="563"/>
        <v/>
      </c>
      <c r="M637" s="52"/>
      <c r="N637" s="52"/>
      <c r="P637" s="157"/>
      <c r="Q637" s="157"/>
      <c r="R637" s="157"/>
      <c r="S637" s="161"/>
      <c r="T637" s="202">
        <f t="shared" si="564"/>
        <v>0</v>
      </c>
      <c r="U637" s="159">
        <f t="shared" si="565"/>
        <v>0</v>
      </c>
      <c r="V637" s="162" t="str">
        <f t="shared" si="566"/>
        <v/>
      </c>
      <c r="W637" s="162" t="str">
        <f t="shared" si="567"/>
        <v/>
      </c>
      <c r="X637" s="28">
        <v>8</v>
      </c>
      <c r="Y637" s="64" t="str">
        <f t="shared" si="568"/>
        <v/>
      </c>
      <c r="Z637" s="64" t="str">
        <f t="shared" si="569"/>
        <v/>
      </c>
      <c r="AA637" s="64" t="str">
        <f t="shared" si="570"/>
        <v/>
      </c>
      <c r="AB637" s="28">
        <f t="shared" si="571"/>
        <v>0</v>
      </c>
      <c r="AH637" s="246" t="str">
        <f t="shared" si="572"/>
        <v/>
      </c>
    </row>
    <row r="638" spans="1:34">
      <c r="A638" s="28" t="str">
        <f>C631&amp;"x"&amp;B638</f>
        <v>x5</v>
      </c>
      <c r="B638" s="47">
        <v>5</v>
      </c>
      <c r="C638" s="64" t="str">
        <f t="shared" si="555"/>
        <v/>
      </c>
      <c r="D638" s="64" t="str">
        <f t="shared" si="556"/>
        <v/>
      </c>
      <c r="E638" s="65" t="str">
        <f t="shared" si="557"/>
        <v/>
      </c>
      <c r="F638" s="65" t="str">
        <f t="shared" si="558"/>
        <v/>
      </c>
      <c r="G638" s="66" t="str">
        <f t="shared" si="559"/>
        <v/>
      </c>
      <c r="H638" s="67" t="str">
        <f t="shared" si="560"/>
        <v/>
      </c>
      <c r="I638" s="68"/>
      <c r="J638" s="64" t="str">
        <f t="shared" si="561"/>
        <v/>
      </c>
      <c r="K638" s="64" t="str">
        <f t="shared" si="562"/>
        <v/>
      </c>
      <c r="L638" s="64" t="str">
        <f t="shared" si="563"/>
        <v/>
      </c>
      <c r="M638" s="52"/>
      <c r="N638" s="52"/>
      <c r="P638" s="157"/>
      <c r="Q638" s="157"/>
      <c r="R638" s="157"/>
      <c r="S638" s="161"/>
      <c r="T638" s="202">
        <f t="shared" si="564"/>
        <v>0</v>
      </c>
      <c r="U638" s="159">
        <f t="shared" si="565"/>
        <v>0</v>
      </c>
      <c r="V638" s="162" t="str">
        <f t="shared" si="566"/>
        <v/>
      </c>
      <c r="W638" s="162" t="str">
        <f t="shared" si="567"/>
        <v/>
      </c>
      <c r="X638" s="28">
        <v>9</v>
      </c>
      <c r="Y638" s="64" t="str">
        <f t="shared" si="568"/>
        <v/>
      </c>
      <c r="Z638" s="64" t="str">
        <f t="shared" si="569"/>
        <v/>
      </c>
      <c r="AA638" s="64" t="str">
        <f t="shared" si="570"/>
        <v/>
      </c>
      <c r="AB638" s="28">
        <f t="shared" si="571"/>
        <v>0</v>
      </c>
      <c r="AH638" s="246" t="str">
        <f t="shared" si="572"/>
        <v/>
      </c>
    </row>
    <row r="639" spans="1:34">
      <c r="A639" s="28" t="str">
        <f>C631&amp;"x"&amp;B639</f>
        <v>x6</v>
      </c>
      <c r="B639" s="47">
        <v>6</v>
      </c>
      <c r="C639" s="64" t="str">
        <f t="shared" si="555"/>
        <v/>
      </c>
      <c r="D639" s="64" t="str">
        <f t="shared" si="556"/>
        <v/>
      </c>
      <c r="E639" s="65" t="str">
        <f t="shared" si="557"/>
        <v/>
      </c>
      <c r="F639" s="65" t="str">
        <f t="shared" si="558"/>
        <v/>
      </c>
      <c r="G639" s="66" t="str">
        <f t="shared" si="559"/>
        <v/>
      </c>
      <c r="H639" s="67" t="str">
        <f t="shared" si="560"/>
        <v/>
      </c>
      <c r="I639" s="68"/>
      <c r="J639" s="64" t="str">
        <f t="shared" si="561"/>
        <v/>
      </c>
      <c r="K639" s="64" t="str">
        <f t="shared" si="562"/>
        <v/>
      </c>
      <c r="L639" s="64" t="str">
        <f t="shared" si="563"/>
        <v/>
      </c>
      <c r="M639" s="52"/>
      <c r="N639" s="52"/>
      <c r="P639" s="157"/>
      <c r="Q639" s="157"/>
      <c r="R639" s="157"/>
      <c r="S639" s="161"/>
      <c r="T639" s="202">
        <f t="shared" si="564"/>
        <v>0</v>
      </c>
      <c r="U639" s="159">
        <f t="shared" si="565"/>
        <v>0</v>
      </c>
      <c r="V639" s="162" t="str">
        <f t="shared" si="566"/>
        <v/>
      </c>
      <c r="W639" s="162" t="str">
        <f t="shared" si="567"/>
        <v/>
      </c>
      <c r="X639" s="28">
        <v>10</v>
      </c>
      <c r="Y639" s="64" t="str">
        <f t="shared" si="568"/>
        <v/>
      </c>
      <c r="Z639" s="64" t="str">
        <f t="shared" si="569"/>
        <v/>
      </c>
      <c r="AA639" s="64" t="str">
        <f t="shared" si="570"/>
        <v/>
      </c>
      <c r="AB639" s="28">
        <f t="shared" si="571"/>
        <v>0</v>
      </c>
      <c r="AH639" s="246" t="str">
        <f t="shared" si="572"/>
        <v/>
      </c>
    </row>
    <row r="640" spans="1:34">
      <c r="A640" s="28" t="str">
        <f>C631&amp;"x"&amp;B640</f>
        <v>x7</v>
      </c>
      <c r="B640" s="47">
        <v>7</v>
      </c>
      <c r="C640" s="64" t="str">
        <f t="shared" si="555"/>
        <v/>
      </c>
      <c r="D640" s="64" t="str">
        <f t="shared" si="556"/>
        <v/>
      </c>
      <c r="E640" s="65" t="str">
        <f t="shared" si="557"/>
        <v/>
      </c>
      <c r="F640" s="65" t="str">
        <f t="shared" si="558"/>
        <v/>
      </c>
      <c r="G640" s="66" t="str">
        <f t="shared" si="559"/>
        <v/>
      </c>
      <c r="H640" s="67" t="str">
        <f t="shared" si="560"/>
        <v/>
      </c>
      <c r="I640" s="68"/>
      <c r="J640" s="64" t="str">
        <f t="shared" si="561"/>
        <v/>
      </c>
      <c r="K640" s="64" t="str">
        <f t="shared" si="562"/>
        <v/>
      </c>
      <c r="L640" s="64" t="str">
        <f t="shared" si="563"/>
        <v/>
      </c>
      <c r="M640" s="52"/>
      <c r="N640" s="52"/>
      <c r="P640" s="157"/>
      <c r="Q640" s="157"/>
      <c r="R640" s="157"/>
      <c r="S640" s="161"/>
      <c r="T640" s="202">
        <f t="shared" si="564"/>
        <v>0</v>
      </c>
      <c r="U640" s="159">
        <f t="shared" si="565"/>
        <v>0</v>
      </c>
      <c r="V640" s="162" t="str">
        <f t="shared" si="566"/>
        <v/>
      </c>
      <c r="W640" s="162" t="str">
        <f t="shared" si="567"/>
        <v/>
      </c>
      <c r="X640" s="28">
        <v>11</v>
      </c>
      <c r="Y640" s="64" t="str">
        <f t="shared" si="568"/>
        <v/>
      </c>
      <c r="Z640" s="64" t="str">
        <f t="shared" si="569"/>
        <v/>
      </c>
      <c r="AA640" s="64" t="str">
        <f t="shared" si="570"/>
        <v/>
      </c>
      <c r="AB640" s="28">
        <f t="shared" si="571"/>
        <v>0</v>
      </c>
      <c r="AH640" s="246" t="str">
        <f t="shared" si="572"/>
        <v/>
      </c>
    </row>
    <row r="641" spans="1:34">
      <c r="A641" s="28" t="str">
        <f>C631&amp;"x"&amp;B641</f>
        <v>x8</v>
      </c>
      <c r="B641" s="47">
        <v>8</v>
      </c>
      <c r="C641" s="64" t="str">
        <f t="shared" si="555"/>
        <v/>
      </c>
      <c r="D641" s="64" t="str">
        <f t="shared" si="556"/>
        <v/>
      </c>
      <c r="E641" s="65" t="str">
        <f t="shared" si="557"/>
        <v/>
      </c>
      <c r="F641" s="65" t="str">
        <f t="shared" si="558"/>
        <v/>
      </c>
      <c r="G641" s="66" t="str">
        <f t="shared" si="559"/>
        <v/>
      </c>
      <c r="H641" s="67" t="str">
        <f t="shared" si="560"/>
        <v/>
      </c>
      <c r="I641" s="68"/>
      <c r="J641" s="64" t="str">
        <f t="shared" si="561"/>
        <v/>
      </c>
      <c r="K641" s="64" t="str">
        <f t="shared" si="562"/>
        <v/>
      </c>
      <c r="L641" s="64" t="str">
        <f t="shared" si="563"/>
        <v/>
      </c>
      <c r="M641" s="52"/>
      <c r="N641" s="52"/>
      <c r="P641" s="157"/>
      <c r="Q641" s="157"/>
      <c r="R641" s="157"/>
      <c r="S641" s="161"/>
      <c r="T641" s="202">
        <f t="shared" si="564"/>
        <v>0</v>
      </c>
      <c r="U641" s="159">
        <f t="shared" si="565"/>
        <v>0</v>
      </c>
      <c r="V641" s="162" t="str">
        <f t="shared" si="566"/>
        <v/>
      </c>
      <c r="W641" s="162" t="str">
        <f t="shared" si="567"/>
        <v/>
      </c>
      <c r="X641" s="28">
        <v>12</v>
      </c>
      <c r="Y641" s="64" t="str">
        <f t="shared" si="568"/>
        <v/>
      </c>
      <c r="Z641" s="64" t="str">
        <f t="shared" si="569"/>
        <v/>
      </c>
      <c r="AA641" s="64" t="str">
        <f t="shared" si="570"/>
        <v/>
      </c>
      <c r="AB641" s="28">
        <f t="shared" si="571"/>
        <v>0</v>
      </c>
      <c r="AH641" s="246" t="str">
        <f t="shared" si="572"/>
        <v/>
      </c>
    </row>
    <row r="642" spans="1:34">
      <c r="A642" s="28" t="str">
        <f>C631&amp;"x"&amp;B642</f>
        <v>x9</v>
      </c>
      <c r="B642" s="47">
        <v>9</v>
      </c>
      <c r="C642" s="64" t="str">
        <f t="shared" si="555"/>
        <v/>
      </c>
      <c r="D642" s="64" t="str">
        <f t="shared" si="556"/>
        <v/>
      </c>
      <c r="E642" s="65" t="str">
        <f t="shared" si="557"/>
        <v/>
      </c>
      <c r="F642" s="65" t="str">
        <f t="shared" si="558"/>
        <v/>
      </c>
      <c r="G642" s="66" t="str">
        <f t="shared" si="559"/>
        <v/>
      </c>
      <c r="H642" s="67" t="str">
        <f t="shared" si="560"/>
        <v/>
      </c>
      <c r="I642" s="68"/>
      <c r="J642" s="64" t="str">
        <f t="shared" si="561"/>
        <v/>
      </c>
      <c r="K642" s="64" t="str">
        <f t="shared" si="562"/>
        <v/>
      </c>
      <c r="L642" s="64" t="str">
        <f t="shared" si="563"/>
        <v/>
      </c>
      <c r="M642" s="52"/>
      <c r="N642" s="52"/>
      <c r="P642" s="157"/>
      <c r="Q642" s="157"/>
      <c r="R642" s="157"/>
      <c r="S642" s="161"/>
      <c r="T642" s="202">
        <f t="shared" si="564"/>
        <v>0</v>
      </c>
      <c r="U642" s="159">
        <f t="shared" si="565"/>
        <v>0</v>
      </c>
      <c r="V642" s="162" t="str">
        <f t="shared" si="566"/>
        <v/>
      </c>
      <c r="W642" s="162" t="str">
        <f t="shared" si="567"/>
        <v/>
      </c>
      <c r="X642" s="28">
        <v>13</v>
      </c>
      <c r="Y642" s="64" t="str">
        <f t="shared" si="568"/>
        <v/>
      </c>
      <c r="Z642" s="64" t="str">
        <f t="shared" si="569"/>
        <v/>
      </c>
      <c r="AA642" s="64" t="str">
        <f t="shared" si="570"/>
        <v/>
      </c>
      <c r="AB642" s="28">
        <f t="shared" si="571"/>
        <v>0</v>
      </c>
      <c r="AH642" s="246" t="str">
        <f t="shared" si="572"/>
        <v/>
      </c>
    </row>
    <row r="643" spans="1:34">
      <c r="A643" s="28" t="str">
        <f>C631&amp;"x"&amp;B643</f>
        <v>x10</v>
      </c>
      <c r="B643" s="47">
        <v>10</v>
      </c>
      <c r="C643" s="64" t="str">
        <f t="shared" si="555"/>
        <v/>
      </c>
      <c r="D643" s="64" t="str">
        <f t="shared" si="556"/>
        <v/>
      </c>
      <c r="E643" s="65" t="str">
        <f t="shared" si="557"/>
        <v/>
      </c>
      <c r="F643" s="65" t="str">
        <f t="shared" si="558"/>
        <v/>
      </c>
      <c r="G643" s="66" t="str">
        <f t="shared" si="559"/>
        <v/>
      </c>
      <c r="H643" s="67" t="str">
        <f t="shared" si="560"/>
        <v/>
      </c>
      <c r="I643" s="68"/>
      <c r="J643" s="64" t="str">
        <f t="shared" si="561"/>
        <v/>
      </c>
      <c r="K643" s="64" t="str">
        <f t="shared" si="562"/>
        <v/>
      </c>
      <c r="L643" s="64" t="str">
        <f t="shared" si="563"/>
        <v/>
      </c>
      <c r="M643" s="52"/>
      <c r="N643" s="52"/>
      <c r="P643" s="157"/>
      <c r="Q643" s="157"/>
      <c r="R643" s="157"/>
      <c r="S643" s="161"/>
      <c r="T643" s="202">
        <f t="shared" si="564"/>
        <v>0</v>
      </c>
      <c r="U643" s="159">
        <f t="shared" si="565"/>
        <v>0</v>
      </c>
      <c r="V643" s="162" t="str">
        <f t="shared" si="566"/>
        <v/>
      </c>
      <c r="W643" s="162" t="str">
        <f t="shared" si="567"/>
        <v/>
      </c>
      <c r="X643" s="28">
        <v>14</v>
      </c>
      <c r="Y643" s="64" t="str">
        <f t="shared" si="568"/>
        <v/>
      </c>
      <c r="Z643" s="64" t="str">
        <f t="shared" si="569"/>
        <v/>
      </c>
      <c r="AA643" s="64" t="str">
        <f t="shared" si="570"/>
        <v/>
      </c>
      <c r="AB643" s="28">
        <f t="shared" si="571"/>
        <v>0</v>
      </c>
      <c r="AH643" s="246" t="str">
        <f t="shared" si="572"/>
        <v/>
      </c>
    </row>
    <row r="644" spans="1:34">
      <c r="A644" s="28" t="str">
        <f>C631&amp;"x"&amp;B644</f>
        <v>x11</v>
      </c>
      <c r="B644" s="47">
        <v>11</v>
      </c>
      <c r="C644" s="64" t="str">
        <f t="shared" si="555"/>
        <v/>
      </c>
      <c r="D644" s="64" t="str">
        <f t="shared" si="556"/>
        <v/>
      </c>
      <c r="E644" s="65" t="str">
        <f t="shared" si="557"/>
        <v/>
      </c>
      <c r="F644" s="65" t="str">
        <f t="shared" si="558"/>
        <v/>
      </c>
      <c r="G644" s="66" t="str">
        <f t="shared" si="559"/>
        <v/>
      </c>
      <c r="H644" s="67" t="str">
        <f t="shared" si="560"/>
        <v/>
      </c>
      <c r="I644" s="68"/>
      <c r="J644" s="64" t="str">
        <f t="shared" si="561"/>
        <v/>
      </c>
      <c r="K644" s="64" t="str">
        <f t="shared" si="562"/>
        <v/>
      </c>
      <c r="L644" s="64" t="str">
        <f t="shared" si="563"/>
        <v/>
      </c>
      <c r="M644" s="52"/>
      <c r="N644" s="52"/>
      <c r="P644" s="157"/>
      <c r="Q644" s="157"/>
      <c r="R644" s="157"/>
      <c r="T644" s="202">
        <f t="shared" si="564"/>
        <v>0</v>
      </c>
      <c r="U644" s="159">
        <f t="shared" si="565"/>
        <v>0</v>
      </c>
      <c r="V644" s="162" t="str">
        <f t="shared" si="566"/>
        <v/>
      </c>
      <c r="W644" s="162" t="str">
        <f t="shared" si="567"/>
        <v/>
      </c>
      <c r="X644" s="28">
        <v>15</v>
      </c>
      <c r="Y644" s="64" t="str">
        <f t="shared" si="568"/>
        <v/>
      </c>
      <c r="Z644" s="64" t="str">
        <f t="shared" si="569"/>
        <v/>
      </c>
      <c r="AA644" s="64" t="str">
        <f t="shared" si="570"/>
        <v/>
      </c>
      <c r="AB644" s="28">
        <f t="shared" si="571"/>
        <v>0</v>
      </c>
      <c r="AH644" s="246" t="str">
        <f t="shared" si="572"/>
        <v/>
      </c>
    </row>
    <row r="645" spans="1:34">
      <c r="A645" s="28" t="str">
        <f>C631&amp;"x"&amp;B645</f>
        <v>x12</v>
      </c>
      <c r="B645" s="47">
        <v>12</v>
      </c>
      <c r="C645" s="64" t="str">
        <f t="shared" si="555"/>
        <v/>
      </c>
      <c r="D645" s="64" t="str">
        <f t="shared" si="556"/>
        <v/>
      </c>
      <c r="E645" s="65" t="str">
        <f t="shared" si="557"/>
        <v/>
      </c>
      <c r="F645" s="65" t="str">
        <f t="shared" si="558"/>
        <v/>
      </c>
      <c r="G645" s="66" t="str">
        <f t="shared" si="559"/>
        <v/>
      </c>
      <c r="H645" s="67" t="str">
        <f t="shared" si="560"/>
        <v/>
      </c>
      <c r="I645" s="68"/>
      <c r="J645" s="64" t="str">
        <f t="shared" si="561"/>
        <v/>
      </c>
      <c r="K645" s="64" t="str">
        <f t="shared" si="562"/>
        <v/>
      </c>
      <c r="L645" s="64" t="str">
        <f t="shared" si="563"/>
        <v/>
      </c>
      <c r="M645" s="52"/>
      <c r="N645" s="52"/>
      <c r="P645" s="157"/>
      <c r="Q645" s="157"/>
      <c r="R645" s="157"/>
      <c r="T645" s="202">
        <f t="shared" si="564"/>
        <v>0</v>
      </c>
      <c r="U645" s="159">
        <f t="shared" si="565"/>
        <v>0</v>
      </c>
      <c r="V645" s="162" t="str">
        <f t="shared" si="566"/>
        <v/>
      </c>
      <c r="W645" s="162" t="str">
        <f t="shared" si="567"/>
        <v/>
      </c>
      <c r="X645" s="28">
        <v>16</v>
      </c>
      <c r="Y645" s="64" t="str">
        <f t="shared" si="568"/>
        <v/>
      </c>
      <c r="Z645" s="64" t="str">
        <f t="shared" si="569"/>
        <v/>
      </c>
      <c r="AA645" s="64" t="str">
        <f t="shared" si="570"/>
        <v/>
      </c>
      <c r="AB645" s="28">
        <f t="shared" si="571"/>
        <v>0</v>
      </c>
      <c r="AH645" s="246" t="str">
        <f t="shared" si="572"/>
        <v/>
      </c>
    </row>
    <row r="646" spans="1:34">
      <c r="A646" s="28" t="str">
        <f>C631&amp;"x"&amp;B646</f>
        <v>x13</v>
      </c>
      <c r="B646" s="47">
        <v>13</v>
      </c>
      <c r="C646" s="64" t="str">
        <f t="shared" si="555"/>
        <v/>
      </c>
      <c r="D646" s="64" t="str">
        <f t="shared" si="556"/>
        <v/>
      </c>
      <c r="E646" s="65" t="str">
        <f t="shared" si="557"/>
        <v/>
      </c>
      <c r="F646" s="65" t="str">
        <f t="shared" si="558"/>
        <v/>
      </c>
      <c r="G646" s="66" t="str">
        <f t="shared" si="559"/>
        <v/>
      </c>
      <c r="H646" s="67" t="str">
        <f t="shared" si="560"/>
        <v/>
      </c>
      <c r="I646" s="68"/>
      <c r="J646" s="64" t="str">
        <f t="shared" si="561"/>
        <v/>
      </c>
      <c r="K646" s="64" t="str">
        <f t="shared" si="562"/>
        <v/>
      </c>
      <c r="L646" s="64" t="str">
        <f t="shared" si="563"/>
        <v/>
      </c>
      <c r="M646" s="52"/>
      <c r="N646" s="52"/>
      <c r="P646" s="157"/>
      <c r="Q646" s="157"/>
      <c r="R646" s="157"/>
      <c r="T646" s="202">
        <f t="shared" si="564"/>
        <v>0</v>
      </c>
      <c r="U646" s="159">
        <f t="shared" si="565"/>
        <v>0</v>
      </c>
      <c r="V646" s="162" t="str">
        <f t="shared" si="566"/>
        <v/>
      </c>
      <c r="W646" s="162" t="str">
        <f t="shared" si="567"/>
        <v/>
      </c>
      <c r="X646" s="28">
        <v>17</v>
      </c>
      <c r="Y646" s="64" t="str">
        <f t="shared" si="568"/>
        <v/>
      </c>
      <c r="Z646" s="64" t="str">
        <f t="shared" si="569"/>
        <v/>
      </c>
      <c r="AA646" s="64" t="str">
        <f t="shared" si="570"/>
        <v/>
      </c>
      <c r="AB646" s="28">
        <f t="shared" si="571"/>
        <v>0</v>
      </c>
      <c r="AH646" s="246" t="str">
        <f t="shared" si="572"/>
        <v/>
      </c>
    </row>
    <row r="647" spans="1:34">
      <c r="A647" s="28" t="str">
        <f>C631&amp;"x"&amp;B647</f>
        <v>x14</v>
      </c>
      <c r="B647" s="47">
        <v>14</v>
      </c>
      <c r="C647" s="64" t="str">
        <f t="shared" si="555"/>
        <v/>
      </c>
      <c r="D647" s="64" t="str">
        <f t="shared" si="556"/>
        <v/>
      </c>
      <c r="E647" s="65" t="str">
        <f t="shared" si="557"/>
        <v/>
      </c>
      <c r="F647" s="65" t="str">
        <f t="shared" si="558"/>
        <v/>
      </c>
      <c r="G647" s="66" t="str">
        <f t="shared" si="559"/>
        <v/>
      </c>
      <c r="H647" s="67" t="str">
        <f t="shared" si="560"/>
        <v/>
      </c>
      <c r="I647" s="68"/>
      <c r="J647" s="64" t="str">
        <f t="shared" si="561"/>
        <v/>
      </c>
      <c r="K647" s="64" t="str">
        <f t="shared" si="562"/>
        <v/>
      </c>
      <c r="L647" s="64" t="str">
        <f t="shared" si="563"/>
        <v/>
      </c>
      <c r="M647" s="52"/>
      <c r="N647" s="52"/>
      <c r="P647" s="157"/>
      <c r="Q647" s="157"/>
      <c r="R647" s="157"/>
      <c r="T647" s="202">
        <f t="shared" si="564"/>
        <v>0</v>
      </c>
      <c r="U647" s="159">
        <f t="shared" si="565"/>
        <v>0</v>
      </c>
      <c r="V647" s="162" t="str">
        <f t="shared" si="566"/>
        <v/>
      </c>
      <c r="W647" s="162" t="str">
        <f t="shared" si="567"/>
        <v/>
      </c>
      <c r="X647" s="28">
        <v>18</v>
      </c>
      <c r="Y647" s="64" t="str">
        <f t="shared" si="568"/>
        <v/>
      </c>
      <c r="Z647" s="64" t="str">
        <f t="shared" si="569"/>
        <v/>
      </c>
      <c r="AA647" s="64" t="str">
        <f t="shared" si="570"/>
        <v/>
      </c>
      <c r="AB647" s="28">
        <f t="shared" si="571"/>
        <v>0</v>
      </c>
      <c r="AH647" s="246" t="str">
        <f t="shared" si="572"/>
        <v/>
      </c>
    </row>
    <row r="648" spans="1:34">
      <c r="A648" s="28" t="str">
        <f>C631&amp;"x"&amp;B648</f>
        <v>x15</v>
      </c>
      <c r="B648" s="47">
        <v>15</v>
      </c>
      <c r="C648" s="64" t="str">
        <f t="shared" si="555"/>
        <v/>
      </c>
      <c r="D648" s="64" t="str">
        <f t="shared" si="556"/>
        <v/>
      </c>
      <c r="E648" s="65" t="str">
        <f t="shared" si="557"/>
        <v/>
      </c>
      <c r="F648" s="65" t="str">
        <f t="shared" si="558"/>
        <v/>
      </c>
      <c r="G648" s="66" t="str">
        <f t="shared" si="559"/>
        <v/>
      </c>
      <c r="H648" s="67" t="str">
        <f t="shared" si="560"/>
        <v/>
      </c>
      <c r="I648" s="68"/>
      <c r="J648" s="64" t="str">
        <f t="shared" si="561"/>
        <v/>
      </c>
      <c r="K648" s="64" t="str">
        <f t="shared" si="562"/>
        <v/>
      </c>
      <c r="L648" s="64" t="str">
        <f t="shared" si="563"/>
        <v/>
      </c>
      <c r="M648" s="52"/>
      <c r="N648" s="52"/>
      <c r="P648" s="157"/>
      <c r="Q648" s="157"/>
      <c r="R648" s="157"/>
      <c r="T648" s="202">
        <f t="shared" si="564"/>
        <v>0</v>
      </c>
      <c r="U648" s="159">
        <f t="shared" si="565"/>
        <v>0</v>
      </c>
      <c r="V648" s="162" t="str">
        <f t="shared" si="566"/>
        <v/>
      </c>
      <c r="W648" s="162" t="str">
        <f t="shared" si="567"/>
        <v/>
      </c>
      <c r="X648" s="28">
        <v>19</v>
      </c>
      <c r="Y648" s="64" t="str">
        <f t="shared" si="568"/>
        <v/>
      </c>
      <c r="Z648" s="64" t="str">
        <f t="shared" si="569"/>
        <v/>
      </c>
      <c r="AA648" s="64" t="str">
        <f t="shared" si="570"/>
        <v/>
      </c>
      <c r="AB648" s="28">
        <f t="shared" si="571"/>
        <v>0</v>
      </c>
      <c r="AH648" s="246" t="str">
        <f t="shared" si="572"/>
        <v/>
      </c>
    </row>
    <row r="649" spans="1:34" ht="12.95" thickBot="1">
      <c r="B649" s="69"/>
      <c r="C649" s="70"/>
      <c r="D649" s="69"/>
      <c r="E649" s="69"/>
      <c r="F649" s="69"/>
      <c r="G649" s="71"/>
      <c r="H649" s="71"/>
      <c r="I649" s="71"/>
      <c r="J649" s="70"/>
      <c r="K649" s="70"/>
      <c r="L649" s="70"/>
      <c r="M649" s="52"/>
      <c r="N649" s="52"/>
      <c r="X649" s="28">
        <v>20</v>
      </c>
    </row>
    <row r="650" spans="1:34" ht="12.95" thickTop="1">
      <c r="B650" s="47"/>
      <c r="C650" s="323" t="s">
        <v>1140</v>
      </c>
      <c r="D650" s="323"/>
      <c r="E650" s="76" t="s">
        <v>1141</v>
      </c>
      <c r="F650" s="76" t="s">
        <v>1142</v>
      </c>
      <c r="G650" s="48" t="s">
        <v>1143</v>
      </c>
      <c r="H650" s="49"/>
      <c r="I650" s="50"/>
      <c r="J650" s="51" t="s">
        <v>1144</v>
      </c>
      <c r="K650" s="51" t="s">
        <v>1145</v>
      </c>
      <c r="L650" s="51" t="s">
        <v>1146</v>
      </c>
      <c r="M650" s="52"/>
      <c r="N650" s="52"/>
      <c r="P650" s="53">
        <f>COUNT(P654:P668)</f>
        <v>0</v>
      </c>
      <c r="Q650" s="53">
        <f>COUNT(Q654:Q668)</f>
        <v>0</v>
      </c>
      <c r="R650" s="53">
        <f>COUNT(R654:R668)</f>
        <v>0</v>
      </c>
      <c r="T650" s="124">
        <f>T651-SUM(U654:U668)</f>
        <v>0</v>
      </c>
      <c r="X650" s="28">
        <v>1</v>
      </c>
    </row>
    <row r="651" spans="1:34" ht="12.95">
      <c r="A651" s="33">
        <v>36</v>
      </c>
      <c r="B651" s="54"/>
      <c r="C651" s="322" t="str">
        <f>Leden!AQ38</f>
        <v/>
      </c>
      <c r="D651" s="322"/>
      <c r="E651" s="286" t="str">
        <f>IF($C651="","",LEFT(IFERROR(VLOOKUP($C651,TeamsV,2,0),"")&amp;"??",2))</f>
        <v/>
      </c>
      <c r="F651" s="286" t="str">
        <f>IF($C651="","",IFERROR(VLOOKUP($C651,TeamsV,3,0),"??"))</f>
        <v/>
      </c>
      <c r="G651" s="286" t="str">
        <f>IF($C651="","",LEFT(IFERROR(VLOOKUP($C651,TeamsV,4,0),"")&amp;"?",1))</f>
        <v/>
      </c>
      <c r="H651" s="55"/>
      <c r="I651" s="56"/>
      <c r="J651" s="286">
        <f>COUNTIF(C654:C668,"V")</f>
        <v>0</v>
      </c>
      <c r="K651" s="286">
        <f>COUNTIF(C654:C668,"M")</f>
        <v>0</v>
      </c>
      <c r="L651" s="57" t="str">
        <f>IFERROR(AVERAGE(H654:H668),"")</f>
        <v/>
      </c>
      <c r="M651" s="58"/>
      <c r="N651" s="58"/>
      <c r="O651" s="33" t="s">
        <v>2</v>
      </c>
      <c r="P651" s="253"/>
      <c r="Q651" s="253"/>
      <c r="R651" s="253"/>
      <c r="S651" s="254"/>
      <c r="T651" s="124">
        <f>SUM(T654:T668)</f>
        <v>0</v>
      </c>
      <c r="U651" s="158" t="str">
        <f>MID($C651,1,1)</f>
        <v/>
      </c>
      <c r="V651" s="158" t="str">
        <f>MID($C651,1,1)</f>
        <v/>
      </c>
      <c r="W651" s="158" t="str">
        <f>MID($C651,1,1)</f>
        <v/>
      </c>
      <c r="X651" s="28">
        <v>2</v>
      </c>
      <c r="Y651" s="33"/>
      <c r="Z651" s="33"/>
      <c r="AA651" s="33"/>
      <c r="AB651" s="33"/>
      <c r="AD651" s="19" t="str">
        <f>IF($C651="","",IFERROR(VLOOKUP($C651,TeamsV,6,0),""))</f>
        <v/>
      </c>
      <c r="AE651" s="19" t="str">
        <f>TRIM(IF($AD651="","",IFERROR(VLOOKUP($AD651,Teams!$B$4:$G$8,2,0),"")))</f>
        <v/>
      </c>
      <c r="AF651" s="19" t="str">
        <f>TRIM(IF($AD651="","",IFERROR(VLOOKUP($AD651,Teams!$B$4:$G$8,4,0),"")))</f>
        <v/>
      </c>
      <c r="AH651" s="247" t="str">
        <f>IFERROR(AVERAGE(AH654:AH668),"")</f>
        <v/>
      </c>
    </row>
    <row r="652" spans="1:34">
      <c r="B652" s="47"/>
      <c r="C652" s="76"/>
      <c r="D652" s="47"/>
      <c r="E652" s="47"/>
      <c r="F652" s="47"/>
      <c r="G652" s="50"/>
      <c r="H652" s="50"/>
      <c r="I652" s="50"/>
      <c r="J652" s="76"/>
      <c r="K652" s="76"/>
      <c r="L652" s="76"/>
      <c r="M652" s="52"/>
      <c r="N652" s="52"/>
      <c r="U652" s="159"/>
      <c r="V652" s="159"/>
      <c r="W652" s="159"/>
      <c r="X652" s="28">
        <v>3</v>
      </c>
    </row>
    <row r="653" spans="1:34">
      <c r="A653" s="59"/>
      <c r="B653" s="60"/>
      <c r="C653" s="61" t="s">
        <v>1147</v>
      </c>
      <c r="D653" s="61" t="s">
        <v>1148</v>
      </c>
      <c r="E653" s="62" t="s">
        <v>1149</v>
      </c>
      <c r="F653" s="62" t="s">
        <v>1150</v>
      </c>
      <c r="G653" s="61" t="s">
        <v>1151</v>
      </c>
      <c r="H653" s="61" t="s">
        <v>1152</v>
      </c>
      <c r="I653" s="61" t="s">
        <v>54</v>
      </c>
      <c r="J653" s="61" t="s">
        <v>1153</v>
      </c>
      <c r="K653" s="61" t="s">
        <v>1154</v>
      </c>
      <c r="L653" s="61" t="s">
        <v>1155</v>
      </c>
      <c r="M653" s="63"/>
      <c r="N653" s="63"/>
      <c r="O653" s="59"/>
      <c r="P653" s="160" t="s">
        <v>76</v>
      </c>
      <c r="Q653" s="160" t="s">
        <v>77</v>
      </c>
      <c r="R653" s="160" t="s">
        <v>78</v>
      </c>
      <c r="U653" s="158" t="str">
        <f>IF(W651="","",VLOOKUP(W651,Leeftijdscat,2,FALSE))</f>
        <v/>
      </c>
      <c r="V653" s="158" t="str">
        <f>IF(W651="","",VLOOKUP(W651,Leeftijdscat,3,FALSE))</f>
        <v/>
      </c>
      <c r="W653" s="158" t="str">
        <f>IF(W651="","",VLOOKUP(W651,Leeftijdscat,4,FALSE))</f>
        <v/>
      </c>
      <c r="X653" s="28">
        <v>4</v>
      </c>
      <c r="Y653" s="59">
        <f>LEN(Y654&amp;Y655&amp;Y656&amp;Y657&amp;Y658&amp;Y659&amp;Y660&amp;Y661&amp;Y662&amp;Y663&amp;Y664&amp;Y665&amp;Y666&amp;Y667&amp;Y668)</f>
        <v>0</v>
      </c>
      <c r="Z653" s="59">
        <f>LEN(Z654&amp;Z655&amp;Z656&amp;Z657&amp;Z658&amp;Z659&amp;Z660&amp;Z661&amp;Z662&amp;Z663&amp;Z664&amp;Z665&amp;Z666&amp;Z667&amp;Z668)</f>
        <v>0</v>
      </c>
      <c r="AA653" s="59">
        <f>LEN(AA654&amp;AA655&amp;AA656&amp;AA657&amp;AA658&amp;AA659&amp;AA660&amp;AA661&amp;AA662&amp;AA663&amp;AA664&amp;AA665&amp;AA666&amp;AA667&amp;AA668)</f>
        <v>0</v>
      </c>
      <c r="AB653" s="59">
        <f>SUM(Y653:AA653)</f>
        <v>0</v>
      </c>
    </row>
    <row r="654" spans="1:34">
      <c r="A654" s="28" t="str">
        <f>C651&amp;"x"&amp;B654</f>
        <v>x1</v>
      </c>
      <c r="B654" s="47">
        <v>1</v>
      </c>
      <c r="C654" s="64" t="str">
        <f t="shared" ref="C654:C668" si="573">IF(LEFT($A654,1)="x","",IFERROR(VLOOKUP($A654,LedenV,6,0),""))</f>
        <v/>
      </c>
      <c r="D654" s="64" t="str">
        <f t="shared" ref="D654:D668" si="574">IF(LEFT($A654,1)="x","",IFERROR(VLOOKUP($A654,LedenV,7,0),""))</f>
        <v/>
      </c>
      <c r="E654" s="65" t="str">
        <f t="shared" ref="E654:E668" si="575">IF(LEFT($A654,1)="x","",IFERROR(VLOOKUP($A654,LedenV,8,0),""))</f>
        <v/>
      </c>
      <c r="F654" s="65" t="str">
        <f t="shared" ref="F654:F668" si="576">IF(LEFT($A654,1)="x","",IFERROR(VLOOKUP($A654,LedenV,9,0),""))</f>
        <v/>
      </c>
      <c r="G654" s="66" t="str">
        <f t="shared" ref="G654:G668" si="577">IF(LEFT($A654,1)="x","",IFERROR(VLOOKUP($A654,LedenV,10,0),""))</f>
        <v/>
      </c>
      <c r="H654" s="67" t="str">
        <f t="shared" ref="H654:H668" si="578">IF(AND(ISNUMBER(G654),G654&lt;&gt;0),DATEDIF(G654,Peildatum,"Y"),"")</f>
        <v/>
      </c>
      <c r="I654" s="68"/>
      <c r="J654" s="64" t="str">
        <f t="shared" ref="J654:J668" si="579">IF(LEFT($A654,1)="x","",IFERROR(VLOOKUP($A654,LedenV,16,0),""))</f>
        <v/>
      </c>
      <c r="K654" s="64" t="str">
        <f t="shared" ref="K654:K668" si="580">IF(LEFT($A654,1)="x","",IFERROR(VLOOKUP($A654,LedenV,17,0),""))</f>
        <v/>
      </c>
      <c r="L654" s="64" t="str">
        <f t="shared" ref="L654:L668" si="581">IF(LEFT($A654,1)="x","",IFERROR(VLOOKUP($A654,LedenV,18,0),""))</f>
        <v/>
      </c>
      <c r="M654" s="52"/>
      <c r="N654" s="52"/>
      <c r="P654" s="157"/>
      <c r="Q654" s="157"/>
      <c r="R654" s="157"/>
      <c r="S654" s="161"/>
      <c r="T654" s="202">
        <f t="shared" ref="T654:T668" si="582">IF(LEN(C654&amp;D654&amp;E654&amp;F654)&gt;0,1,0)</f>
        <v>0</v>
      </c>
      <c r="U654" s="159">
        <f t="shared" ref="U654:U668" si="583">MIN(LEN(Y654&amp;Z654&amp;AA654),1)</f>
        <v>0</v>
      </c>
      <c r="V654" s="162" t="str">
        <f t="shared" ref="V654:V668" si="584">V653</f>
        <v/>
      </c>
      <c r="W654" s="162" t="str">
        <f t="shared" ref="W654:W668" si="585">W653</f>
        <v/>
      </c>
      <c r="X654" s="28">
        <v>5</v>
      </c>
      <c r="Y654" s="64" t="str">
        <f t="shared" ref="Y654:Y668" si="586">IF(LEFT($A654,1)="x","",IFERROR(VLOOKUP($A654,LedenV,34,0),""))</f>
        <v/>
      </c>
      <c r="Z654" s="64" t="str">
        <f t="shared" ref="Z654:Z668" si="587">IF(LEFT($A654,1)="x","",IFERROR(VLOOKUP($A654,LedenV,35,0),""))</f>
        <v/>
      </c>
      <c r="AA654" s="64" t="str">
        <f t="shared" ref="AA654:AA668" si="588">IF(LEFT($A654,1)="x","",IFERROR(VLOOKUP($A654,LedenV,36,0),""))</f>
        <v/>
      </c>
      <c r="AB654" s="28">
        <f t="shared" ref="AB654:AB668" si="589">LEN(Y654&amp;Z654&amp;AA654)</f>
        <v>0</v>
      </c>
      <c r="AH654" s="246" t="str">
        <f t="shared" ref="AH654:AH668" si="590">lft(G654,Peildatum)</f>
        <v/>
      </c>
    </row>
    <row r="655" spans="1:34">
      <c r="A655" s="28" t="str">
        <f>C651&amp;"x"&amp;B655</f>
        <v>x2</v>
      </c>
      <c r="B655" s="47">
        <v>2</v>
      </c>
      <c r="C655" s="64" t="str">
        <f t="shared" si="573"/>
        <v/>
      </c>
      <c r="D655" s="64" t="str">
        <f t="shared" si="574"/>
        <v/>
      </c>
      <c r="E655" s="65" t="str">
        <f t="shared" si="575"/>
        <v/>
      </c>
      <c r="F655" s="65" t="str">
        <f t="shared" si="576"/>
        <v/>
      </c>
      <c r="G655" s="66" t="str">
        <f t="shared" si="577"/>
        <v/>
      </c>
      <c r="H655" s="67" t="str">
        <f t="shared" si="578"/>
        <v/>
      </c>
      <c r="I655" s="68"/>
      <c r="J655" s="64" t="str">
        <f t="shared" si="579"/>
        <v/>
      </c>
      <c r="K655" s="64" t="str">
        <f t="shared" si="580"/>
        <v/>
      </c>
      <c r="L655" s="64" t="str">
        <f t="shared" si="581"/>
        <v/>
      </c>
      <c r="M655" s="52"/>
      <c r="N655" s="52"/>
      <c r="P655" s="157"/>
      <c r="Q655" s="157"/>
      <c r="R655" s="157"/>
      <c r="S655" s="161"/>
      <c r="T655" s="202">
        <f t="shared" si="582"/>
        <v>0</v>
      </c>
      <c r="U655" s="159">
        <f t="shared" si="583"/>
        <v>0</v>
      </c>
      <c r="V655" s="162" t="str">
        <f t="shared" si="584"/>
        <v/>
      </c>
      <c r="W655" s="162" t="str">
        <f t="shared" si="585"/>
        <v/>
      </c>
      <c r="X655" s="28">
        <v>6</v>
      </c>
      <c r="Y655" s="64" t="str">
        <f t="shared" si="586"/>
        <v/>
      </c>
      <c r="Z655" s="64" t="str">
        <f t="shared" si="587"/>
        <v/>
      </c>
      <c r="AA655" s="64" t="str">
        <f t="shared" si="588"/>
        <v/>
      </c>
      <c r="AB655" s="28">
        <f t="shared" si="589"/>
        <v>0</v>
      </c>
      <c r="AH655" s="246" t="str">
        <f t="shared" si="590"/>
        <v/>
      </c>
    </row>
    <row r="656" spans="1:34">
      <c r="A656" s="28" t="str">
        <f>C651&amp;"x"&amp;B656</f>
        <v>x3</v>
      </c>
      <c r="B656" s="47">
        <v>3</v>
      </c>
      <c r="C656" s="64" t="str">
        <f t="shared" si="573"/>
        <v/>
      </c>
      <c r="D656" s="64" t="str">
        <f t="shared" si="574"/>
        <v/>
      </c>
      <c r="E656" s="65" t="str">
        <f t="shared" si="575"/>
        <v/>
      </c>
      <c r="F656" s="65" t="str">
        <f t="shared" si="576"/>
        <v/>
      </c>
      <c r="G656" s="66" t="str">
        <f t="shared" si="577"/>
        <v/>
      </c>
      <c r="H656" s="67" t="str">
        <f t="shared" si="578"/>
        <v/>
      </c>
      <c r="I656" s="68"/>
      <c r="J656" s="64" t="str">
        <f t="shared" si="579"/>
        <v/>
      </c>
      <c r="K656" s="64" t="str">
        <f t="shared" si="580"/>
        <v/>
      </c>
      <c r="L656" s="64" t="str">
        <f t="shared" si="581"/>
        <v/>
      </c>
      <c r="M656" s="52"/>
      <c r="N656" s="52"/>
      <c r="P656" s="157"/>
      <c r="Q656" s="157"/>
      <c r="R656" s="157"/>
      <c r="S656" s="161"/>
      <c r="T656" s="202">
        <f t="shared" si="582"/>
        <v>0</v>
      </c>
      <c r="U656" s="159">
        <f t="shared" si="583"/>
        <v>0</v>
      </c>
      <c r="V656" s="162" t="str">
        <f t="shared" si="584"/>
        <v/>
      </c>
      <c r="W656" s="162" t="str">
        <f t="shared" si="585"/>
        <v/>
      </c>
      <c r="X656" s="28">
        <v>7</v>
      </c>
      <c r="Y656" s="64" t="str">
        <f t="shared" si="586"/>
        <v/>
      </c>
      <c r="Z656" s="64" t="str">
        <f t="shared" si="587"/>
        <v/>
      </c>
      <c r="AA656" s="64" t="str">
        <f t="shared" si="588"/>
        <v/>
      </c>
      <c r="AB656" s="28">
        <f t="shared" si="589"/>
        <v>0</v>
      </c>
      <c r="AH656" s="246" t="str">
        <f t="shared" si="590"/>
        <v/>
      </c>
    </row>
    <row r="657" spans="1:34">
      <c r="A657" s="28" t="str">
        <f>C651&amp;"x"&amp;B657</f>
        <v>x4</v>
      </c>
      <c r="B657" s="47">
        <v>4</v>
      </c>
      <c r="C657" s="64" t="str">
        <f t="shared" si="573"/>
        <v/>
      </c>
      <c r="D657" s="64" t="str">
        <f t="shared" si="574"/>
        <v/>
      </c>
      <c r="E657" s="65" t="str">
        <f t="shared" si="575"/>
        <v/>
      </c>
      <c r="F657" s="65" t="str">
        <f t="shared" si="576"/>
        <v/>
      </c>
      <c r="G657" s="66" t="str">
        <f t="shared" si="577"/>
        <v/>
      </c>
      <c r="H657" s="67" t="str">
        <f t="shared" si="578"/>
        <v/>
      </c>
      <c r="I657" s="68"/>
      <c r="J657" s="64" t="str">
        <f t="shared" si="579"/>
        <v/>
      </c>
      <c r="K657" s="64" t="str">
        <f t="shared" si="580"/>
        <v/>
      </c>
      <c r="L657" s="64" t="str">
        <f t="shared" si="581"/>
        <v/>
      </c>
      <c r="M657" s="52"/>
      <c r="N657" s="52"/>
      <c r="P657" s="157"/>
      <c r="Q657" s="157"/>
      <c r="R657" s="157"/>
      <c r="S657" s="161"/>
      <c r="T657" s="202">
        <f t="shared" si="582"/>
        <v>0</v>
      </c>
      <c r="U657" s="159">
        <f t="shared" si="583"/>
        <v>0</v>
      </c>
      <c r="V657" s="162" t="str">
        <f t="shared" si="584"/>
        <v/>
      </c>
      <c r="W657" s="162" t="str">
        <f t="shared" si="585"/>
        <v/>
      </c>
      <c r="X657" s="28">
        <v>8</v>
      </c>
      <c r="Y657" s="64" t="str">
        <f t="shared" si="586"/>
        <v/>
      </c>
      <c r="Z657" s="64" t="str">
        <f t="shared" si="587"/>
        <v/>
      </c>
      <c r="AA657" s="64" t="str">
        <f t="shared" si="588"/>
        <v/>
      </c>
      <c r="AB657" s="28">
        <f t="shared" si="589"/>
        <v>0</v>
      </c>
      <c r="AH657" s="246" t="str">
        <f t="shared" si="590"/>
        <v/>
      </c>
    </row>
    <row r="658" spans="1:34">
      <c r="A658" s="28" t="str">
        <f>C651&amp;"x"&amp;B658</f>
        <v>x5</v>
      </c>
      <c r="B658" s="47">
        <v>5</v>
      </c>
      <c r="C658" s="64" t="str">
        <f t="shared" si="573"/>
        <v/>
      </c>
      <c r="D658" s="64" t="str">
        <f t="shared" si="574"/>
        <v/>
      </c>
      <c r="E658" s="65" t="str">
        <f t="shared" si="575"/>
        <v/>
      </c>
      <c r="F658" s="65" t="str">
        <f t="shared" si="576"/>
        <v/>
      </c>
      <c r="G658" s="66" t="str">
        <f t="shared" si="577"/>
        <v/>
      </c>
      <c r="H658" s="67" t="str">
        <f t="shared" si="578"/>
        <v/>
      </c>
      <c r="I658" s="68"/>
      <c r="J658" s="64" t="str">
        <f t="shared" si="579"/>
        <v/>
      </c>
      <c r="K658" s="64" t="str">
        <f t="shared" si="580"/>
        <v/>
      </c>
      <c r="L658" s="64" t="str">
        <f t="shared" si="581"/>
        <v/>
      </c>
      <c r="M658" s="52"/>
      <c r="N658" s="52"/>
      <c r="P658" s="157"/>
      <c r="Q658" s="157"/>
      <c r="R658" s="157"/>
      <c r="S658" s="161"/>
      <c r="T658" s="202">
        <f t="shared" si="582"/>
        <v>0</v>
      </c>
      <c r="U658" s="159">
        <f t="shared" si="583"/>
        <v>0</v>
      </c>
      <c r="V658" s="162" t="str">
        <f t="shared" si="584"/>
        <v/>
      </c>
      <c r="W658" s="162" t="str">
        <f t="shared" si="585"/>
        <v/>
      </c>
      <c r="X658" s="28">
        <v>9</v>
      </c>
      <c r="Y658" s="64" t="str">
        <f t="shared" si="586"/>
        <v/>
      </c>
      <c r="Z658" s="64" t="str">
        <f t="shared" si="587"/>
        <v/>
      </c>
      <c r="AA658" s="64" t="str">
        <f t="shared" si="588"/>
        <v/>
      </c>
      <c r="AB658" s="28">
        <f t="shared" si="589"/>
        <v>0</v>
      </c>
      <c r="AH658" s="246" t="str">
        <f t="shared" si="590"/>
        <v/>
      </c>
    </row>
    <row r="659" spans="1:34">
      <c r="A659" s="28" t="str">
        <f>C651&amp;"x"&amp;B659</f>
        <v>x6</v>
      </c>
      <c r="B659" s="47">
        <v>6</v>
      </c>
      <c r="C659" s="64" t="str">
        <f t="shared" si="573"/>
        <v/>
      </c>
      <c r="D659" s="64" t="str">
        <f t="shared" si="574"/>
        <v/>
      </c>
      <c r="E659" s="65" t="str">
        <f t="shared" si="575"/>
        <v/>
      </c>
      <c r="F659" s="65" t="str">
        <f t="shared" si="576"/>
        <v/>
      </c>
      <c r="G659" s="66" t="str">
        <f t="shared" si="577"/>
        <v/>
      </c>
      <c r="H659" s="67" t="str">
        <f t="shared" si="578"/>
        <v/>
      </c>
      <c r="I659" s="68"/>
      <c r="J659" s="64" t="str">
        <f t="shared" si="579"/>
        <v/>
      </c>
      <c r="K659" s="64" t="str">
        <f t="shared" si="580"/>
        <v/>
      </c>
      <c r="L659" s="64" t="str">
        <f t="shared" si="581"/>
        <v/>
      </c>
      <c r="M659" s="52"/>
      <c r="N659" s="52"/>
      <c r="P659" s="157"/>
      <c r="Q659" s="157"/>
      <c r="R659" s="157"/>
      <c r="S659" s="161"/>
      <c r="T659" s="202">
        <f t="shared" si="582"/>
        <v>0</v>
      </c>
      <c r="U659" s="159">
        <f t="shared" si="583"/>
        <v>0</v>
      </c>
      <c r="V659" s="162" t="str">
        <f t="shared" si="584"/>
        <v/>
      </c>
      <c r="W659" s="162" t="str">
        <f t="shared" si="585"/>
        <v/>
      </c>
      <c r="X659" s="28">
        <v>10</v>
      </c>
      <c r="Y659" s="64" t="str">
        <f t="shared" si="586"/>
        <v/>
      </c>
      <c r="Z659" s="64" t="str">
        <f t="shared" si="587"/>
        <v/>
      </c>
      <c r="AA659" s="64" t="str">
        <f t="shared" si="588"/>
        <v/>
      </c>
      <c r="AB659" s="28">
        <f t="shared" si="589"/>
        <v>0</v>
      </c>
      <c r="AH659" s="246" t="str">
        <f t="shared" si="590"/>
        <v/>
      </c>
    </row>
    <row r="660" spans="1:34">
      <c r="A660" s="28" t="str">
        <f>C651&amp;"x"&amp;B660</f>
        <v>x7</v>
      </c>
      <c r="B660" s="47">
        <v>7</v>
      </c>
      <c r="C660" s="64" t="str">
        <f t="shared" si="573"/>
        <v/>
      </c>
      <c r="D660" s="64" t="str">
        <f t="shared" si="574"/>
        <v/>
      </c>
      <c r="E660" s="65" t="str">
        <f t="shared" si="575"/>
        <v/>
      </c>
      <c r="F660" s="65" t="str">
        <f t="shared" si="576"/>
        <v/>
      </c>
      <c r="G660" s="66" t="str">
        <f t="shared" si="577"/>
        <v/>
      </c>
      <c r="H660" s="67" t="str">
        <f t="shared" si="578"/>
        <v/>
      </c>
      <c r="I660" s="68"/>
      <c r="J660" s="64" t="str">
        <f t="shared" si="579"/>
        <v/>
      </c>
      <c r="K660" s="64" t="str">
        <f t="shared" si="580"/>
        <v/>
      </c>
      <c r="L660" s="64" t="str">
        <f t="shared" si="581"/>
        <v/>
      </c>
      <c r="M660" s="52"/>
      <c r="N660" s="52"/>
      <c r="P660" s="157"/>
      <c r="Q660" s="157"/>
      <c r="R660" s="157"/>
      <c r="S660" s="161"/>
      <c r="T660" s="202">
        <f t="shared" si="582"/>
        <v>0</v>
      </c>
      <c r="U660" s="159">
        <f t="shared" si="583"/>
        <v>0</v>
      </c>
      <c r="V660" s="162" t="str">
        <f t="shared" si="584"/>
        <v/>
      </c>
      <c r="W660" s="162" t="str">
        <f t="shared" si="585"/>
        <v/>
      </c>
      <c r="X660" s="28">
        <v>11</v>
      </c>
      <c r="Y660" s="64" t="str">
        <f t="shared" si="586"/>
        <v/>
      </c>
      <c r="Z660" s="64" t="str">
        <f t="shared" si="587"/>
        <v/>
      </c>
      <c r="AA660" s="64" t="str">
        <f t="shared" si="588"/>
        <v/>
      </c>
      <c r="AB660" s="28">
        <f t="shared" si="589"/>
        <v>0</v>
      </c>
      <c r="AH660" s="246" t="str">
        <f t="shared" si="590"/>
        <v/>
      </c>
    </row>
    <row r="661" spans="1:34">
      <c r="A661" s="28" t="str">
        <f>C651&amp;"x"&amp;B661</f>
        <v>x8</v>
      </c>
      <c r="B661" s="47">
        <v>8</v>
      </c>
      <c r="C661" s="64" t="str">
        <f t="shared" si="573"/>
        <v/>
      </c>
      <c r="D661" s="64" t="str">
        <f t="shared" si="574"/>
        <v/>
      </c>
      <c r="E661" s="65" t="str">
        <f t="shared" si="575"/>
        <v/>
      </c>
      <c r="F661" s="65" t="str">
        <f t="shared" si="576"/>
        <v/>
      </c>
      <c r="G661" s="66" t="str">
        <f t="shared" si="577"/>
        <v/>
      </c>
      <c r="H661" s="67" t="str">
        <f t="shared" si="578"/>
        <v/>
      </c>
      <c r="I661" s="68"/>
      <c r="J661" s="64" t="str">
        <f t="shared" si="579"/>
        <v/>
      </c>
      <c r="K661" s="64" t="str">
        <f t="shared" si="580"/>
        <v/>
      </c>
      <c r="L661" s="64" t="str">
        <f t="shared" si="581"/>
        <v/>
      </c>
      <c r="M661" s="52"/>
      <c r="N661" s="52"/>
      <c r="P661" s="157"/>
      <c r="Q661" s="157"/>
      <c r="R661" s="157"/>
      <c r="S661" s="161"/>
      <c r="T661" s="202">
        <f t="shared" si="582"/>
        <v>0</v>
      </c>
      <c r="U661" s="159">
        <f t="shared" si="583"/>
        <v>0</v>
      </c>
      <c r="V661" s="162" t="str">
        <f t="shared" si="584"/>
        <v/>
      </c>
      <c r="W661" s="162" t="str">
        <f t="shared" si="585"/>
        <v/>
      </c>
      <c r="X661" s="28">
        <v>12</v>
      </c>
      <c r="Y661" s="64" t="str">
        <f t="shared" si="586"/>
        <v/>
      </c>
      <c r="Z661" s="64" t="str">
        <f t="shared" si="587"/>
        <v/>
      </c>
      <c r="AA661" s="64" t="str">
        <f t="shared" si="588"/>
        <v/>
      </c>
      <c r="AB661" s="28">
        <f t="shared" si="589"/>
        <v>0</v>
      </c>
      <c r="AH661" s="246" t="str">
        <f t="shared" si="590"/>
        <v/>
      </c>
    </row>
    <row r="662" spans="1:34">
      <c r="A662" s="28" t="str">
        <f>C651&amp;"x"&amp;B662</f>
        <v>x9</v>
      </c>
      <c r="B662" s="47">
        <v>9</v>
      </c>
      <c r="C662" s="64" t="str">
        <f t="shared" si="573"/>
        <v/>
      </c>
      <c r="D662" s="64" t="str">
        <f t="shared" si="574"/>
        <v/>
      </c>
      <c r="E662" s="65" t="str">
        <f t="shared" si="575"/>
        <v/>
      </c>
      <c r="F662" s="65" t="str">
        <f t="shared" si="576"/>
        <v/>
      </c>
      <c r="G662" s="66" t="str">
        <f t="shared" si="577"/>
        <v/>
      </c>
      <c r="H662" s="67" t="str">
        <f t="shared" si="578"/>
        <v/>
      </c>
      <c r="I662" s="68"/>
      <c r="J662" s="64" t="str">
        <f t="shared" si="579"/>
        <v/>
      </c>
      <c r="K662" s="64" t="str">
        <f t="shared" si="580"/>
        <v/>
      </c>
      <c r="L662" s="64" t="str">
        <f t="shared" si="581"/>
        <v/>
      </c>
      <c r="M662" s="52"/>
      <c r="N662" s="52"/>
      <c r="P662" s="157"/>
      <c r="Q662" s="157"/>
      <c r="R662" s="157"/>
      <c r="S662" s="161"/>
      <c r="T662" s="202">
        <f t="shared" si="582"/>
        <v>0</v>
      </c>
      <c r="U662" s="159">
        <f t="shared" si="583"/>
        <v>0</v>
      </c>
      <c r="V662" s="162" t="str">
        <f t="shared" si="584"/>
        <v/>
      </c>
      <c r="W662" s="162" t="str">
        <f t="shared" si="585"/>
        <v/>
      </c>
      <c r="X662" s="28">
        <v>13</v>
      </c>
      <c r="Y662" s="64" t="str">
        <f t="shared" si="586"/>
        <v/>
      </c>
      <c r="Z662" s="64" t="str">
        <f t="shared" si="587"/>
        <v/>
      </c>
      <c r="AA662" s="64" t="str">
        <f t="shared" si="588"/>
        <v/>
      </c>
      <c r="AB662" s="28">
        <f t="shared" si="589"/>
        <v>0</v>
      </c>
      <c r="AH662" s="246" t="str">
        <f t="shared" si="590"/>
        <v/>
      </c>
    </row>
    <row r="663" spans="1:34">
      <c r="A663" s="28" t="str">
        <f>C651&amp;"x"&amp;B663</f>
        <v>x10</v>
      </c>
      <c r="B663" s="47">
        <v>10</v>
      </c>
      <c r="C663" s="64" t="str">
        <f t="shared" si="573"/>
        <v/>
      </c>
      <c r="D663" s="64" t="str">
        <f t="shared" si="574"/>
        <v/>
      </c>
      <c r="E663" s="65" t="str">
        <f t="shared" si="575"/>
        <v/>
      </c>
      <c r="F663" s="65" t="str">
        <f t="shared" si="576"/>
        <v/>
      </c>
      <c r="G663" s="66" t="str">
        <f t="shared" si="577"/>
        <v/>
      </c>
      <c r="H663" s="67" t="str">
        <f t="shared" si="578"/>
        <v/>
      </c>
      <c r="I663" s="68"/>
      <c r="J663" s="64" t="str">
        <f t="shared" si="579"/>
        <v/>
      </c>
      <c r="K663" s="64" t="str">
        <f t="shared" si="580"/>
        <v/>
      </c>
      <c r="L663" s="64" t="str">
        <f t="shared" si="581"/>
        <v/>
      </c>
      <c r="M663" s="52"/>
      <c r="N663" s="52"/>
      <c r="P663" s="157"/>
      <c r="Q663" s="157"/>
      <c r="R663" s="157"/>
      <c r="S663" s="161"/>
      <c r="T663" s="202">
        <f t="shared" si="582"/>
        <v>0</v>
      </c>
      <c r="U663" s="159">
        <f t="shared" si="583"/>
        <v>0</v>
      </c>
      <c r="V663" s="162" t="str">
        <f t="shared" si="584"/>
        <v/>
      </c>
      <c r="W663" s="162" t="str">
        <f t="shared" si="585"/>
        <v/>
      </c>
      <c r="X663" s="28">
        <v>14</v>
      </c>
      <c r="Y663" s="64" t="str">
        <f t="shared" si="586"/>
        <v/>
      </c>
      <c r="Z663" s="64" t="str">
        <f t="shared" si="587"/>
        <v/>
      </c>
      <c r="AA663" s="64" t="str">
        <f t="shared" si="588"/>
        <v/>
      </c>
      <c r="AB663" s="28">
        <f t="shared" si="589"/>
        <v>0</v>
      </c>
      <c r="AH663" s="246" t="str">
        <f t="shared" si="590"/>
        <v/>
      </c>
    </row>
    <row r="664" spans="1:34">
      <c r="A664" s="28" t="str">
        <f>C651&amp;"x"&amp;B664</f>
        <v>x11</v>
      </c>
      <c r="B664" s="47">
        <v>11</v>
      </c>
      <c r="C664" s="64" t="str">
        <f t="shared" si="573"/>
        <v/>
      </c>
      <c r="D664" s="64" t="str">
        <f t="shared" si="574"/>
        <v/>
      </c>
      <c r="E664" s="65" t="str">
        <f t="shared" si="575"/>
        <v/>
      </c>
      <c r="F664" s="65" t="str">
        <f t="shared" si="576"/>
        <v/>
      </c>
      <c r="G664" s="66" t="str">
        <f t="shared" si="577"/>
        <v/>
      </c>
      <c r="H664" s="67" t="str">
        <f t="shared" si="578"/>
        <v/>
      </c>
      <c r="I664" s="68"/>
      <c r="J664" s="64" t="str">
        <f t="shared" si="579"/>
        <v/>
      </c>
      <c r="K664" s="64" t="str">
        <f t="shared" si="580"/>
        <v/>
      </c>
      <c r="L664" s="64" t="str">
        <f t="shared" si="581"/>
        <v/>
      </c>
      <c r="M664" s="52"/>
      <c r="N664" s="52"/>
      <c r="P664" s="157"/>
      <c r="Q664" s="157"/>
      <c r="R664" s="157"/>
      <c r="T664" s="202">
        <f t="shared" si="582"/>
        <v>0</v>
      </c>
      <c r="U664" s="159">
        <f t="shared" si="583"/>
        <v>0</v>
      </c>
      <c r="V664" s="162" t="str">
        <f t="shared" si="584"/>
        <v/>
      </c>
      <c r="W664" s="162" t="str">
        <f t="shared" si="585"/>
        <v/>
      </c>
      <c r="X664" s="28">
        <v>15</v>
      </c>
      <c r="Y664" s="64" t="str">
        <f t="shared" si="586"/>
        <v/>
      </c>
      <c r="Z664" s="64" t="str">
        <f t="shared" si="587"/>
        <v/>
      </c>
      <c r="AA664" s="64" t="str">
        <f t="shared" si="588"/>
        <v/>
      </c>
      <c r="AB664" s="28">
        <f t="shared" si="589"/>
        <v>0</v>
      </c>
      <c r="AH664" s="246" t="str">
        <f t="shared" si="590"/>
        <v/>
      </c>
    </row>
    <row r="665" spans="1:34">
      <c r="A665" s="28" t="str">
        <f>C651&amp;"x"&amp;B665</f>
        <v>x12</v>
      </c>
      <c r="B665" s="47">
        <v>12</v>
      </c>
      <c r="C665" s="64" t="str">
        <f t="shared" si="573"/>
        <v/>
      </c>
      <c r="D665" s="64" t="str">
        <f t="shared" si="574"/>
        <v/>
      </c>
      <c r="E665" s="65" t="str">
        <f t="shared" si="575"/>
        <v/>
      </c>
      <c r="F665" s="65" t="str">
        <f t="shared" si="576"/>
        <v/>
      </c>
      <c r="G665" s="66" t="str">
        <f t="shared" si="577"/>
        <v/>
      </c>
      <c r="H665" s="67" t="str">
        <f t="shared" si="578"/>
        <v/>
      </c>
      <c r="I665" s="68"/>
      <c r="J665" s="64" t="str">
        <f t="shared" si="579"/>
        <v/>
      </c>
      <c r="K665" s="64" t="str">
        <f t="shared" si="580"/>
        <v/>
      </c>
      <c r="L665" s="64" t="str">
        <f t="shared" si="581"/>
        <v/>
      </c>
      <c r="M665" s="52"/>
      <c r="N665" s="52"/>
      <c r="P665" s="157"/>
      <c r="Q665" s="157"/>
      <c r="R665" s="157"/>
      <c r="T665" s="202">
        <f t="shared" si="582"/>
        <v>0</v>
      </c>
      <c r="U665" s="159">
        <f t="shared" si="583"/>
        <v>0</v>
      </c>
      <c r="V665" s="162" t="str">
        <f t="shared" si="584"/>
        <v/>
      </c>
      <c r="W665" s="162" t="str">
        <f t="shared" si="585"/>
        <v/>
      </c>
      <c r="X665" s="28">
        <v>16</v>
      </c>
      <c r="Y665" s="64" t="str">
        <f t="shared" si="586"/>
        <v/>
      </c>
      <c r="Z665" s="64" t="str">
        <f t="shared" si="587"/>
        <v/>
      </c>
      <c r="AA665" s="64" t="str">
        <f t="shared" si="588"/>
        <v/>
      </c>
      <c r="AB665" s="28">
        <f t="shared" si="589"/>
        <v>0</v>
      </c>
      <c r="AH665" s="246" t="str">
        <f t="shared" si="590"/>
        <v/>
      </c>
    </row>
    <row r="666" spans="1:34">
      <c r="A666" s="28" t="str">
        <f>C651&amp;"x"&amp;B666</f>
        <v>x13</v>
      </c>
      <c r="B666" s="47">
        <v>13</v>
      </c>
      <c r="C666" s="64" t="str">
        <f t="shared" si="573"/>
        <v/>
      </c>
      <c r="D666" s="64" t="str">
        <f t="shared" si="574"/>
        <v/>
      </c>
      <c r="E666" s="65" t="str">
        <f t="shared" si="575"/>
        <v/>
      </c>
      <c r="F666" s="65" t="str">
        <f t="shared" si="576"/>
        <v/>
      </c>
      <c r="G666" s="66" t="str">
        <f t="shared" si="577"/>
        <v/>
      </c>
      <c r="H666" s="67" t="str">
        <f t="shared" si="578"/>
        <v/>
      </c>
      <c r="I666" s="68"/>
      <c r="J666" s="64" t="str">
        <f t="shared" si="579"/>
        <v/>
      </c>
      <c r="K666" s="64" t="str">
        <f t="shared" si="580"/>
        <v/>
      </c>
      <c r="L666" s="64" t="str">
        <f t="shared" si="581"/>
        <v/>
      </c>
      <c r="M666" s="52"/>
      <c r="N666" s="52"/>
      <c r="P666" s="157"/>
      <c r="Q666" s="157"/>
      <c r="R666" s="157"/>
      <c r="T666" s="202">
        <f t="shared" si="582"/>
        <v>0</v>
      </c>
      <c r="U666" s="159">
        <f t="shared" si="583"/>
        <v>0</v>
      </c>
      <c r="V666" s="162" t="str">
        <f t="shared" si="584"/>
        <v/>
      </c>
      <c r="W666" s="162" t="str">
        <f t="shared" si="585"/>
        <v/>
      </c>
      <c r="X666" s="28">
        <v>17</v>
      </c>
      <c r="Y666" s="64" t="str">
        <f t="shared" si="586"/>
        <v/>
      </c>
      <c r="Z666" s="64" t="str">
        <f t="shared" si="587"/>
        <v/>
      </c>
      <c r="AA666" s="64" t="str">
        <f t="shared" si="588"/>
        <v/>
      </c>
      <c r="AB666" s="28">
        <f t="shared" si="589"/>
        <v>0</v>
      </c>
      <c r="AH666" s="246" t="str">
        <f t="shared" si="590"/>
        <v/>
      </c>
    </row>
    <row r="667" spans="1:34">
      <c r="A667" s="28" t="str">
        <f>C651&amp;"x"&amp;B667</f>
        <v>x14</v>
      </c>
      <c r="B667" s="47">
        <v>14</v>
      </c>
      <c r="C667" s="64" t="str">
        <f t="shared" si="573"/>
        <v/>
      </c>
      <c r="D667" s="64" t="str">
        <f t="shared" si="574"/>
        <v/>
      </c>
      <c r="E667" s="65" t="str">
        <f t="shared" si="575"/>
        <v/>
      </c>
      <c r="F667" s="65" t="str">
        <f t="shared" si="576"/>
        <v/>
      </c>
      <c r="G667" s="66" t="str">
        <f t="shared" si="577"/>
        <v/>
      </c>
      <c r="H667" s="67" t="str">
        <f t="shared" si="578"/>
        <v/>
      </c>
      <c r="I667" s="68"/>
      <c r="J667" s="64" t="str">
        <f t="shared" si="579"/>
        <v/>
      </c>
      <c r="K667" s="64" t="str">
        <f t="shared" si="580"/>
        <v/>
      </c>
      <c r="L667" s="64" t="str">
        <f t="shared" si="581"/>
        <v/>
      </c>
      <c r="M667" s="52"/>
      <c r="N667" s="52"/>
      <c r="P667" s="157"/>
      <c r="Q667" s="157"/>
      <c r="R667" s="157"/>
      <c r="T667" s="202">
        <f t="shared" si="582"/>
        <v>0</v>
      </c>
      <c r="U667" s="159">
        <f t="shared" si="583"/>
        <v>0</v>
      </c>
      <c r="V667" s="162" t="str">
        <f t="shared" si="584"/>
        <v/>
      </c>
      <c r="W667" s="162" t="str">
        <f t="shared" si="585"/>
        <v/>
      </c>
      <c r="X667" s="28">
        <v>18</v>
      </c>
      <c r="Y667" s="64" t="str">
        <f t="shared" si="586"/>
        <v/>
      </c>
      <c r="Z667" s="64" t="str">
        <f t="shared" si="587"/>
        <v/>
      </c>
      <c r="AA667" s="64" t="str">
        <f t="shared" si="588"/>
        <v/>
      </c>
      <c r="AB667" s="28">
        <f t="shared" si="589"/>
        <v>0</v>
      </c>
      <c r="AH667" s="246" t="str">
        <f t="shared" si="590"/>
        <v/>
      </c>
    </row>
    <row r="668" spans="1:34">
      <c r="A668" s="28" t="str">
        <f>C651&amp;"x"&amp;B668</f>
        <v>x15</v>
      </c>
      <c r="B668" s="47">
        <v>15</v>
      </c>
      <c r="C668" s="64" t="str">
        <f t="shared" si="573"/>
        <v/>
      </c>
      <c r="D668" s="64" t="str">
        <f t="shared" si="574"/>
        <v/>
      </c>
      <c r="E668" s="65" t="str">
        <f t="shared" si="575"/>
        <v/>
      </c>
      <c r="F668" s="65" t="str">
        <f t="shared" si="576"/>
        <v/>
      </c>
      <c r="G668" s="66" t="str">
        <f t="shared" si="577"/>
        <v/>
      </c>
      <c r="H668" s="67" t="str">
        <f t="shared" si="578"/>
        <v/>
      </c>
      <c r="I668" s="68"/>
      <c r="J668" s="64" t="str">
        <f t="shared" si="579"/>
        <v/>
      </c>
      <c r="K668" s="64" t="str">
        <f t="shared" si="580"/>
        <v/>
      </c>
      <c r="L668" s="64" t="str">
        <f t="shared" si="581"/>
        <v/>
      </c>
      <c r="M668" s="52"/>
      <c r="N668" s="52"/>
      <c r="P668" s="157"/>
      <c r="Q668" s="157"/>
      <c r="R668" s="157"/>
      <c r="T668" s="202">
        <f t="shared" si="582"/>
        <v>0</v>
      </c>
      <c r="U668" s="159">
        <f t="shared" si="583"/>
        <v>0</v>
      </c>
      <c r="V668" s="162" t="str">
        <f t="shared" si="584"/>
        <v/>
      </c>
      <c r="W668" s="162" t="str">
        <f t="shared" si="585"/>
        <v/>
      </c>
      <c r="X668" s="28">
        <v>19</v>
      </c>
      <c r="Y668" s="64" t="str">
        <f t="shared" si="586"/>
        <v/>
      </c>
      <c r="Z668" s="64" t="str">
        <f t="shared" si="587"/>
        <v/>
      </c>
      <c r="AA668" s="64" t="str">
        <f t="shared" si="588"/>
        <v/>
      </c>
      <c r="AB668" s="28">
        <f t="shared" si="589"/>
        <v>0</v>
      </c>
      <c r="AH668" s="246" t="str">
        <f t="shared" si="590"/>
        <v/>
      </c>
    </row>
    <row r="669" spans="1:34" ht="12.95" thickBot="1">
      <c r="B669" s="69"/>
      <c r="C669" s="70"/>
      <c r="D669" s="69"/>
      <c r="E669" s="69"/>
      <c r="F669" s="69"/>
      <c r="G669" s="71"/>
      <c r="H669" s="71"/>
      <c r="I669" s="71"/>
      <c r="J669" s="70"/>
      <c r="K669" s="70"/>
      <c r="L669" s="70"/>
      <c r="M669" s="52"/>
      <c r="N669" s="52"/>
      <c r="X669" s="28">
        <v>20</v>
      </c>
    </row>
    <row r="670" spans="1:34" ht="12.95" thickTop="1">
      <c r="B670" s="47"/>
      <c r="C670" s="323" t="s">
        <v>1140</v>
      </c>
      <c r="D670" s="323"/>
      <c r="E670" s="76" t="s">
        <v>1141</v>
      </c>
      <c r="F670" s="76" t="s">
        <v>1142</v>
      </c>
      <c r="G670" s="48" t="s">
        <v>1143</v>
      </c>
      <c r="H670" s="49"/>
      <c r="I670" s="50"/>
      <c r="J670" s="51" t="s">
        <v>1144</v>
      </c>
      <c r="K670" s="51" t="s">
        <v>1145</v>
      </c>
      <c r="L670" s="51" t="s">
        <v>1146</v>
      </c>
      <c r="M670" s="52"/>
      <c r="N670" s="52"/>
      <c r="P670" s="53">
        <f>COUNT(P674:P688)</f>
        <v>0</v>
      </c>
      <c r="Q670" s="53">
        <f>COUNT(Q674:Q688)</f>
        <v>0</v>
      </c>
      <c r="R670" s="53">
        <f>COUNT(R674:R688)</f>
        <v>0</v>
      </c>
      <c r="T670" s="124">
        <f>T671-SUM(U674:U688)</f>
        <v>0</v>
      </c>
      <c r="X670" s="28">
        <v>1</v>
      </c>
    </row>
    <row r="671" spans="1:34" ht="12.95">
      <c r="A671" s="33">
        <v>37</v>
      </c>
      <c r="B671" s="54"/>
      <c r="C671" s="322" t="str">
        <f>Leden!AQ39</f>
        <v/>
      </c>
      <c r="D671" s="322"/>
      <c r="E671" s="286" t="str">
        <f>IF($C671="","",LEFT(IFERROR(VLOOKUP($C671,TeamsV,2,0),"")&amp;"??",2))</f>
        <v/>
      </c>
      <c r="F671" s="286" t="str">
        <f>IF($C671="","",IFERROR(VLOOKUP($C671,TeamsV,3,0),"??"))</f>
        <v/>
      </c>
      <c r="G671" s="286" t="str">
        <f>IF($C671="","",LEFT(IFERROR(VLOOKUP($C671,TeamsV,4,0),"")&amp;"?",1))</f>
        <v/>
      </c>
      <c r="H671" s="55"/>
      <c r="I671" s="56"/>
      <c r="J671" s="286">
        <f>COUNTIF(C674:C688,"V")</f>
        <v>0</v>
      </c>
      <c r="K671" s="286">
        <f>COUNTIF(C674:C688,"M")</f>
        <v>0</v>
      </c>
      <c r="L671" s="57" t="str">
        <f>IFERROR(AVERAGE(H674:H688),"")</f>
        <v/>
      </c>
      <c r="M671" s="58"/>
      <c r="N671" s="58"/>
      <c r="O671" s="33" t="s">
        <v>2</v>
      </c>
      <c r="P671" s="253"/>
      <c r="Q671" s="253"/>
      <c r="R671" s="253"/>
      <c r="S671" s="254"/>
      <c r="T671" s="124">
        <f>SUM(T674:T688)</f>
        <v>0</v>
      </c>
      <c r="U671" s="158" t="str">
        <f>MID($C671,1,1)</f>
        <v/>
      </c>
      <c r="V671" s="158" t="str">
        <f>MID($C671,1,1)</f>
        <v/>
      </c>
      <c r="W671" s="158" t="str">
        <f>MID($C671,1,1)</f>
        <v/>
      </c>
      <c r="X671" s="28">
        <v>2</v>
      </c>
      <c r="Y671" s="33"/>
      <c r="Z671" s="33"/>
      <c r="AA671" s="33"/>
      <c r="AB671" s="33"/>
      <c r="AD671" s="19" t="str">
        <f>IF($C671="","",IFERROR(VLOOKUP($C671,TeamsV,6,0),""))</f>
        <v/>
      </c>
      <c r="AE671" s="19" t="str">
        <f>TRIM(IF($AD671="","",IFERROR(VLOOKUP($AD671,Teams!$B$4:$G$8,2,0),"")))</f>
        <v/>
      </c>
      <c r="AF671" s="19" t="str">
        <f>TRIM(IF($AD671="","",IFERROR(VLOOKUP($AD671,Teams!$B$4:$G$8,4,0),"")))</f>
        <v/>
      </c>
      <c r="AH671" s="247" t="str">
        <f>IFERROR(AVERAGE(AH674:AH688),"")</f>
        <v/>
      </c>
    </row>
    <row r="672" spans="1:34">
      <c r="B672" s="47"/>
      <c r="C672" s="76"/>
      <c r="D672" s="47"/>
      <c r="E672" s="47"/>
      <c r="F672" s="47"/>
      <c r="G672" s="50"/>
      <c r="H672" s="50"/>
      <c r="I672" s="50"/>
      <c r="J672" s="76"/>
      <c r="K672" s="76"/>
      <c r="L672" s="76"/>
      <c r="M672" s="52"/>
      <c r="N672" s="52"/>
      <c r="U672" s="159"/>
      <c r="V672" s="159"/>
      <c r="W672" s="159"/>
      <c r="X672" s="28">
        <v>3</v>
      </c>
    </row>
    <row r="673" spans="1:34">
      <c r="A673" s="59"/>
      <c r="B673" s="60"/>
      <c r="C673" s="61" t="s">
        <v>1147</v>
      </c>
      <c r="D673" s="61" t="s">
        <v>1148</v>
      </c>
      <c r="E673" s="62" t="s">
        <v>1149</v>
      </c>
      <c r="F673" s="62" t="s">
        <v>1150</v>
      </c>
      <c r="G673" s="61" t="s">
        <v>1151</v>
      </c>
      <c r="H673" s="61" t="s">
        <v>1152</v>
      </c>
      <c r="I673" s="61" t="s">
        <v>54</v>
      </c>
      <c r="J673" s="61" t="s">
        <v>1153</v>
      </c>
      <c r="K673" s="61" t="s">
        <v>1154</v>
      </c>
      <c r="L673" s="61" t="s">
        <v>1155</v>
      </c>
      <c r="M673" s="63"/>
      <c r="N673" s="63"/>
      <c r="O673" s="59"/>
      <c r="P673" s="160" t="s">
        <v>76</v>
      </c>
      <c r="Q673" s="160" t="s">
        <v>77</v>
      </c>
      <c r="R673" s="160" t="s">
        <v>78</v>
      </c>
      <c r="U673" s="158" t="str">
        <f>IF(W671="","",VLOOKUP(W671,Leeftijdscat,2,FALSE))</f>
        <v/>
      </c>
      <c r="V673" s="158" t="str">
        <f>IF(W671="","",VLOOKUP(W671,Leeftijdscat,3,FALSE))</f>
        <v/>
      </c>
      <c r="W673" s="158" t="str">
        <f>IF(W671="","",VLOOKUP(W671,Leeftijdscat,4,FALSE))</f>
        <v/>
      </c>
      <c r="X673" s="28">
        <v>4</v>
      </c>
      <c r="Y673" s="59">
        <f>LEN(Y674&amp;Y675&amp;Y676&amp;Y677&amp;Y678&amp;Y679&amp;Y680&amp;Y681&amp;Y682&amp;Y683&amp;Y684&amp;Y685&amp;Y686&amp;Y687&amp;Y688)</f>
        <v>0</v>
      </c>
      <c r="Z673" s="59">
        <f>LEN(Z674&amp;Z675&amp;Z676&amp;Z677&amp;Z678&amp;Z679&amp;Z680&amp;Z681&amp;Z682&amp;Z683&amp;Z684&amp;Z685&amp;Z686&amp;Z687&amp;Z688)</f>
        <v>0</v>
      </c>
      <c r="AA673" s="59">
        <f>LEN(AA674&amp;AA675&amp;AA676&amp;AA677&amp;AA678&amp;AA679&amp;AA680&amp;AA681&amp;AA682&amp;AA683&amp;AA684&amp;AA685&amp;AA686&amp;AA687&amp;AA688)</f>
        <v>0</v>
      </c>
      <c r="AB673" s="59">
        <f>SUM(Y673:AA673)</f>
        <v>0</v>
      </c>
    </row>
    <row r="674" spans="1:34">
      <c r="A674" s="28" t="str">
        <f>C671&amp;"x"&amp;B674</f>
        <v>x1</v>
      </c>
      <c r="B674" s="47">
        <v>1</v>
      </c>
      <c r="C674" s="64" t="str">
        <f t="shared" ref="C674:C688" si="591">IF(LEFT($A674,1)="x","",IFERROR(VLOOKUP($A674,LedenV,6,0),""))</f>
        <v/>
      </c>
      <c r="D674" s="64" t="str">
        <f t="shared" ref="D674:D688" si="592">IF(LEFT($A674,1)="x","",IFERROR(VLOOKUP($A674,LedenV,7,0),""))</f>
        <v/>
      </c>
      <c r="E674" s="65" t="str">
        <f t="shared" ref="E674:E688" si="593">IF(LEFT($A674,1)="x","",IFERROR(VLOOKUP($A674,LedenV,8,0),""))</f>
        <v/>
      </c>
      <c r="F674" s="65" t="str">
        <f t="shared" ref="F674:F688" si="594">IF(LEFT($A674,1)="x","",IFERROR(VLOOKUP($A674,LedenV,9,0),""))</f>
        <v/>
      </c>
      <c r="G674" s="66" t="str">
        <f t="shared" ref="G674:G688" si="595">IF(LEFT($A674,1)="x","",IFERROR(VLOOKUP($A674,LedenV,10,0),""))</f>
        <v/>
      </c>
      <c r="H674" s="67" t="str">
        <f t="shared" ref="H674:H688" si="596">IF(AND(ISNUMBER(G674),G674&lt;&gt;0),DATEDIF(G674,Peildatum,"Y"),"")</f>
        <v/>
      </c>
      <c r="I674" s="68"/>
      <c r="J674" s="64" t="str">
        <f t="shared" ref="J674:J688" si="597">IF(LEFT($A674,1)="x","",IFERROR(VLOOKUP($A674,LedenV,16,0),""))</f>
        <v/>
      </c>
      <c r="K674" s="64" t="str">
        <f t="shared" ref="K674:K688" si="598">IF(LEFT($A674,1)="x","",IFERROR(VLOOKUP($A674,LedenV,17,0),""))</f>
        <v/>
      </c>
      <c r="L674" s="64" t="str">
        <f t="shared" ref="L674:L688" si="599">IF(LEFT($A674,1)="x","",IFERROR(VLOOKUP($A674,LedenV,18,0),""))</f>
        <v/>
      </c>
      <c r="M674" s="52"/>
      <c r="N674" s="52"/>
      <c r="P674" s="157"/>
      <c r="Q674" s="157"/>
      <c r="R674" s="157"/>
      <c r="S674" s="161"/>
      <c r="T674" s="202">
        <f t="shared" ref="T674:T688" si="600">IF(LEN(C674&amp;D674&amp;E674&amp;F674)&gt;0,1,0)</f>
        <v>0</v>
      </c>
      <c r="U674" s="159">
        <f t="shared" ref="U674:U688" si="601">MIN(LEN(Y674&amp;Z674&amp;AA674),1)</f>
        <v>0</v>
      </c>
      <c r="V674" s="162" t="str">
        <f t="shared" ref="V674:V688" si="602">V673</f>
        <v/>
      </c>
      <c r="W674" s="162" t="str">
        <f t="shared" ref="W674:W688" si="603">W673</f>
        <v/>
      </c>
      <c r="X674" s="28">
        <v>5</v>
      </c>
      <c r="Y674" s="64" t="str">
        <f t="shared" ref="Y674:Y688" si="604">IF(LEFT($A674,1)="x","",IFERROR(VLOOKUP($A674,LedenV,34,0),""))</f>
        <v/>
      </c>
      <c r="Z674" s="64" t="str">
        <f t="shared" ref="Z674:Z688" si="605">IF(LEFT($A674,1)="x","",IFERROR(VLOOKUP($A674,LedenV,35,0),""))</f>
        <v/>
      </c>
      <c r="AA674" s="64" t="str">
        <f t="shared" ref="AA674:AA688" si="606">IF(LEFT($A674,1)="x","",IFERROR(VLOOKUP($A674,LedenV,36,0),""))</f>
        <v/>
      </c>
      <c r="AB674" s="28">
        <f t="shared" ref="AB674:AB688" si="607">LEN(Y674&amp;Z674&amp;AA674)</f>
        <v>0</v>
      </c>
      <c r="AH674" s="246" t="str">
        <f t="shared" ref="AH674:AH688" si="608">lft(G674,Peildatum)</f>
        <v/>
      </c>
    </row>
    <row r="675" spans="1:34">
      <c r="A675" s="28" t="str">
        <f>C671&amp;"x"&amp;B675</f>
        <v>x2</v>
      </c>
      <c r="B675" s="47">
        <v>2</v>
      </c>
      <c r="C675" s="64" t="str">
        <f t="shared" si="591"/>
        <v/>
      </c>
      <c r="D675" s="64" t="str">
        <f t="shared" si="592"/>
        <v/>
      </c>
      <c r="E675" s="65" t="str">
        <f t="shared" si="593"/>
        <v/>
      </c>
      <c r="F675" s="65" t="str">
        <f t="shared" si="594"/>
        <v/>
      </c>
      <c r="G675" s="66" t="str">
        <f t="shared" si="595"/>
        <v/>
      </c>
      <c r="H675" s="67" t="str">
        <f t="shared" si="596"/>
        <v/>
      </c>
      <c r="I675" s="68"/>
      <c r="J675" s="64" t="str">
        <f t="shared" si="597"/>
        <v/>
      </c>
      <c r="K675" s="64" t="str">
        <f t="shared" si="598"/>
        <v/>
      </c>
      <c r="L675" s="64" t="str">
        <f t="shared" si="599"/>
        <v/>
      </c>
      <c r="M675" s="52"/>
      <c r="N675" s="52"/>
      <c r="P675" s="157"/>
      <c r="Q675" s="157"/>
      <c r="R675" s="157"/>
      <c r="S675" s="161"/>
      <c r="T675" s="202">
        <f t="shared" si="600"/>
        <v>0</v>
      </c>
      <c r="U675" s="159">
        <f t="shared" si="601"/>
        <v>0</v>
      </c>
      <c r="V675" s="162" t="str">
        <f t="shared" si="602"/>
        <v/>
      </c>
      <c r="W675" s="162" t="str">
        <f t="shared" si="603"/>
        <v/>
      </c>
      <c r="X675" s="28">
        <v>6</v>
      </c>
      <c r="Y675" s="64" t="str">
        <f t="shared" si="604"/>
        <v/>
      </c>
      <c r="Z675" s="64" t="str">
        <f t="shared" si="605"/>
        <v/>
      </c>
      <c r="AA675" s="64" t="str">
        <f t="shared" si="606"/>
        <v/>
      </c>
      <c r="AB675" s="28">
        <f t="shared" si="607"/>
        <v>0</v>
      </c>
      <c r="AH675" s="246" t="str">
        <f t="shared" si="608"/>
        <v/>
      </c>
    </row>
    <row r="676" spans="1:34">
      <c r="A676" s="28" t="str">
        <f>C671&amp;"x"&amp;B676</f>
        <v>x3</v>
      </c>
      <c r="B676" s="47">
        <v>3</v>
      </c>
      <c r="C676" s="64" t="str">
        <f t="shared" si="591"/>
        <v/>
      </c>
      <c r="D676" s="64" t="str">
        <f t="shared" si="592"/>
        <v/>
      </c>
      <c r="E676" s="65" t="str">
        <f t="shared" si="593"/>
        <v/>
      </c>
      <c r="F676" s="65" t="str">
        <f t="shared" si="594"/>
        <v/>
      </c>
      <c r="G676" s="66" t="str">
        <f t="shared" si="595"/>
        <v/>
      </c>
      <c r="H676" s="67" t="str">
        <f t="shared" si="596"/>
        <v/>
      </c>
      <c r="I676" s="68"/>
      <c r="J676" s="64" t="str">
        <f t="shared" si="597"/>
        <v/>
      </c>
      <c r="K676" s="64" t="str">
        <f t="shared" si="598"/>
        <v/>
      </c>
      <c r="L676" s="64" t="str">
        <f t="shared" si="599"/>
        <v/>
      </c>
      <c r="M676" s="52"/>
      <c r="N676" s="52"/>
      <c r="P676" s="157"/>
      <c r="Q676" s="157"/>
      <c r="R676" s="157"/>
      <c r="S676" s="161"/>
      <c r="T676" s="202">
        <f t="shared" si="600"/>
        <v>0</v>
      </c>
      <c r="U676" s="159">
        <f t="shared" si="601"/>
        <v>0</v>
      </c>
      <c r="V676" s="162" t="str">
        <f t="shared" si="602"/>
        <v/>
      </c>
      <c r="W676" s="162" t="str">
        <f t="shared" si="603"/>
        <v/>
      </c>
      <c r="X676" s="28">
        <v>7</v>
      </c>
      <c r="Y676" s="64" t="str">
        <f t="shared" si="604"/>
        <v/>
      </c>
      <c r="Z676" s="64" t="str">
        <f t="shared" si="605"/>
        <v/>
      </c>
      <c r="AA676" s="64" t="str">
        <f t="shared" si="606"/>
        <v/>
      </c>
      <c r="AB676" s="28">
        <f t="shared" si="607"/>
        <v>0</v>
      </c>
      <c r="AH676" s="246" t="str">
        <f t="shared" si="608"/>
        <v/>
      </c>
    </row>
    <row r="677" spans="1:34">
      <c r="A677" s="28" t="str">
        <f>C671&amp;"x"&amp;B677</f>
        <v>x4</v>
      </c>
      <c r="B677" s="47">
        <v>4</v>
      </c>
      <c r="C677" s="64" t="str">
        <f t="shared" si="591"/>
        <v/>
      </c>
      <c r="D677" s="64" t="str">
        <f t="shared" si="592"/>
        <v/>
      </c>
      <c r="E677" s="65" t="str">
        <f t="shared" si="593"/>
        <v/>
      </c>
      <c r="F677" s="65" t="str">
        <f t="shared" si="594"/>
        <v/>
      </c>
      <c r="G677" s="66" t="str">
        <f t="shared" si="595"/>
        <v/>
      </c>
      <c r="H677" s="67" t="str">
        <f t="shared" si="596"/>
        <v/>
      </c>
      <c r="I677" s="68"/>
      <c r="J677" s="64" t="str">
        <f t="shared" si="597"/>
        <v/>
      </c>
      <c r="K677" s="64" t="str">
        <f t="shared" si="598"/>
        <v/>
      </c>
      <c r="L677" s="64" t="str">
        <f t="shared" si="599"/>
        <v/>
      </c>
      <c r="M677" s="52"/>
      <c r="N677" s="52"/>
      <c r="P677" s="157"/>
      <c r="Q677" s="157"/>
      <c r="R677" s="157"/>
      <c r="S677" s="161"/>
      <c r="T677" s="202">
        <f t="shared" si="600"/>
        <v>0</v>
      </c>
      <c r="U677" s="159">
        <f t="shared" si="601"/>
        <v>0</v>
      </c>
      <c r="V677" s="162" t="str">
        <f t="shared" si="602"/>
        <v/>
      </c>
      <c r="W677" s="162" t="str">
        <f t="shared" si="603"/>
        <v/>
      </c>
      <c r="X677" s="28">
        <v>8</v>
      </c>
      <c r="Y677" s="64" t="str">
        <f t="shared" si="604"/>
        <v/>
      </c>
      <c r="Z677" s="64" t="str">
        <f t="shared" si="605"/>
        <v/>
      </c>
      <c r="AA677" s="64" t="str">
        <f t="shared" si="606"/>
        <v/>
      </c>
      <c r="AB677" s="28">
        <f t="shared" si="607"/>
        <v>0</v>
      </c>
      <c r="AH677" s="246" t="str">
        <f t="shared" si="608"/>
        <v/>
      </c>
    </row>
    <row r="678" spans="1:34">
      <c r="A678" s="28" t="str">
        <f>C671&amp;"x"&amp;B678</f>
        <v>x5</v>
      </c>
      <c r="B678" s="47">
        <v>5</v>
      </c>
      <c r="C678" s="64" t="str">
        <f t="shared" si="591"/>
        <v/>
      </c>
      <c r="D678" s="64" t="str">
        <f t="shared" si="592"/>
        <v/>
      </c>
      <c r="E678" s="65" t="str">
        <f t="shared" si="593"/>
        <v/>
      </c>
      <c r="F678" s="65" t="str">
        <f t="shared" si="594"/>
        <v/>
      </c>
      <c r="G678" s="66" t="str">
        <f t="shared" si="595"/>
        <v/>
      </c>
      <c r="H678" s="67" t="str">
        <f t="shared" si="596"/>
        <v/>
      </c>
      <c r="I678" s="68"/>
      <c r="J678" s="64" t="str">
        <f t="shared" si="597"/>
        <v/>
      </c>
      <c r="K678" s="64" t="str">
        <f t="shared" si="598"/>
        <v/>
      </c>
      <c r="L678" s="64" t="str">
        <f t="shared" si="599"/>
        <v/>
      </c>
      <c r="M678" s="52"/>
      <c r="N678" s="52"/>
      <c r="P678" s="157"/>
      <c r="Q678" s="157"/>
      <c r="R678" s="157"/>
      <c r="S678" s="161"/>
      <c r="T678" s="202">
        <f t="shared" si="600"/>
        <v>0</v>
      </c>
      <c r="U678" s="159">
        <f t="shared" si="601"/>
        <v>0</v>
      </c>
      <c r="V678" s="162" t="str">
        <f t="shared" si="602"/>
        <v/>
      </c>
      <c r="W678" s="162" t="str">
        <f t="shared" si="603"/>
        <v/>
      </c>
      <c r="X678" s="28">
        <v>9</v>
      </c>
      <c r="Y678" s="64" t="str">
        <f t="shared" si="604"/>
        <v/>
      </c>
      <c r="Z678" s="64" t="str">
        <f t="shared" si="605"/>
        <v/>
      </c>
      <c r="AA678" s="64" t="str">
        <f t="shared" si="606"/>
        <v/>
      </c>
      <c r="AB678" s="28">
        <f t="shared" si="607"/>
        <v>0</v>
      </c>
      <c r="AH678" s="246" t="str">
        <f t="shared" si="608"/>
        <v/>
      </c>
    </row>
    <row r="679" spans="1:34">
      <c r="A679" s="28" t="str">
        <f>C671&amp;"x"&amp;B679</f>
        <v>x6</v>
      </c>
      <c r="B679" s="47">
        <v>6</v>
      </c>
      <c r="C679" s="64" t="str">
        <f t="shared" si="591"/>
        <v/>
      </c>
      <c r="D679" s="64" t="str">
        <f t="shared" si="592"/>
        <v/>
      </c>
      <c r="E679" s="65" t="str">
        <f t="shared" si="593"/>
        <v/>
      </c>
      <c r="F679" s="65" t="str">
        <f t="shared" si="594"/>
        <v/>
      </c>
      <c r="G679" s="66" t="str">
        <f t="shared" si="595"/>
        <v/>
      </c>
      <c r="H679" s="67" t="str">
        <f t="shared" si="596"/>
        <v/>
      </c>
      <c r="I679" s="68"/>
      <c r="J679" s="64" t="str">
        <f t="shared" si="597"/>
        <v/>
      </c>
      <c r="K679" s="64" t="str">
        <f t="shared" si="598"/>
        <v/>
      </c>
      <c r="L679" s="64" t="str">
        <f t="shared" si="599"/>
        <v/>
      </c>
      <c r="M679" s="52"/>
      <c r="N679" s="52"/>
      <c r="P679" s="157"/>
      <c r="Q679" s="157"/>
      <c r="R679" s="157"/>
      <c r="S679" s="161"/>
      <c r="T679" s="202">
        <f t="shared" si="600"/>
        <v>0</v>
      </c>
      <c r="U679" s="159">
        <f t="shared" si="601"/>
        <v>0</v>
      </c>
      <c r="V679" s="162" t="str">
        <f t="shared" si="602"/>
        <v/>
      </c>
      <c r="W679" s="162" t="str">
        <f t="shared" si="603"/>
        <v/>
      </c>
      <c r="X679" s="28">
        <v>10</v>
      </c>
      <c r="Y679" s="64" t="str">
        <f t="shared" si="604"/>
        <v/>
      </c>
      <c r="Z679" s="64" t="str">
        <f t="shared" si="605"/>
        <v/>
      </c>
      <c r="AA679" s="64" t="str">
        <f t="shared" si="606"/>
        <v/>
      </c>
      <c r="AB679" s="28">
        <f t="shared" si="607"/>
        <v>0</v>
      </c>
      <c r="AH679" s="246" t="str">
        <f t="shared" si="608"/>
        <v/>
      </c>
    </row>
    <row r="680" spans="1:34">
      <c r="A680" s="28" t="str">
        <f>C671&amp;"x"&amp;B680</f>
        <v>x7</v>
      </c>
      <c r="B680" s="47">
        <v>7</v>
      </c>
      <c r="C680" s="64" t="str">
        <f t="shared" si="591"/>
        <v/>
      </c>
      <c r="D680" s="64" t="str">
        <f t="shared" si="592"/>
        <v/>
      </c>
      <c r="E680" s="65" t="str">
        <f t="shared" si="593"/>
        <v/>
      </c>
      <c r="F680" s="65" t="str">
        <f t="shared" si="594"/>
        <v/>
      </c>
      <c r="G680" s="66" t="str">
        <f t="shared" si="595"/>
        <v/>
      </c>
      <c r="H680" s="67" t="str">
        <f t="shared" si="596"/>
        <v/>
      </c>
      <c r="I680" s="68"/>
      <c r="J680" s="64" t="str">
        <f t="shared" si="597"/>
        <v/>
      </c>
      <c r="K680" s="64" t="str">
        <f t="shared" si="598"/>
        <v/>
      </c>
      <c r="L680" s="64" t="str">
        <f t="shared" si="599"/>
        <v/>
      </c>
      <c r="M680" s="52"/>
      <c r="N680" s="52"/>
      <c r="P680" s="157"/>
      <c r="Q680" s="157"/>
      <c r="R680" s="157"/>
      <c r="S680" s="161"/>
      <c r="T680" s="202">
        <f t="shared" si="600"/>
        <v>0</v>
      </c>
      <c r="U680" s="159">
        <f t="shared" si="601"/>
        <v>0</v>
      </c>
      <c r="V680" s="162" t="str">
        <f t="shared" si="602"/>
        <v/>
      </c>
      <c r="W680" s="162" t="str">
        <f t="shared" si="603"/>
        <v/>
      </c>
      <c r="X680" s="28">
        <v>11</v>
      </c>
      <c r="Y680" s="64" t="str">
        <f t="shared" si="604"/>
        <v/>
      </c>
      <c r="Z680" s="64" t="str">
        <f t="shared" si="605"/>
        <v/>
      </c>
      <c r="AA680" s="64" t="str">
        <f t="shared" si="606"/>
        <v/>
      </c>
      <c r="AB680" s="28">
        <f t="shared" si="607"/>
        <v>0</v>
      </c>
      <c r="AH680" s="246" t="str">
        <f t="shared" si="608"/>
        <v/>
      </c>
    </row>
    <row r="681" spans="1:34">
      <c r="A681" s="28" t="str">
        <f>C671&amp;"x"&amp;B681</f>
        <v>x8</v>
      </c>
      <c r="B681" s="47">
        <v>8</v>
      </c>
      <c r="C681" s="64" t="str">
        <f t="shared" si="591"/>
        <v/>
      </c>
      <c r="D681" s="64" t="str">
        <f t="shared" si="592"/>
        <v/>
      </c>
      <c r="E681" s="65" t="str">
        <f t="shared" si="593"/>
        <v/>
      </c>
      <c r="F681" s="65" t="str">
        <f t="shared" si="594"/>
        <v/>
      </c>
      <c r="G681" s="66" t="str">
        <f t="shared" si="595"/>
        <v/>
      </c>
      <c r="H681" s="67" t="str">
        <f t="shared" si="596"/>
        <v/>
      </c>
      <c r="I681" s="68"/>
      <c r="J681" s="64" t="str">
        <f t="shared" si="597"/>
        <v/>
      </c>
      <c r="K681" s="64" t="str">
        <f t="shared" si="598"/>
        <v/>
      </c>
      <c r="L681" s="64" t="str">
        <f t="shared" si="599"/>
        <v/>
      </c>
      <c r="M681" s="52"/>
      <c r="N681" s="52"/>
      <c r="P681" s="157"/>
      <c r="Q681" s="157"/>
      <c r="R681" s="157"/>
      <c r="S681" s="161"/>
      <c r="T681" s="202">
        <f t="shared" si="600"/>
        <v>0</v>
      </c>
      <c r="U681" s="159">
        <f t="shared" si="601"/>
        <v>0</v>
      </c>
      <c r="V681" s="162" t="str">
        <f t="shared" si="602"/>
        <v/>
      </c>
      <c r="W681" s="162" t="str">
        <f t="shared" si="603"/>
        <v/>
      </c>
      <c r="X681" s="28">
        <v>12</v>
      </c>
      <c r="Y681" s="64" t="str">
        <f t="shared" si="604"/>
        <v/>
      </c>
      <c r="Z681" s="64" t="str">
        <f t="shared" si="605"/>
        <v/>
      </c>
      <c r="AA681" s="64" t="str">
        <f t="shared" si="606"/>
        <v/>
      </c>
      <c r="AB681" s="28">
        <f t="shared" si="607"/>
        <v>0</v>
      </c>
      <c r="AH681" s="246" t="str">
        <f t="shared" si="608"/>
        <v/>
      </c>
    </row>
    <row r="682" spans="1:34">
      <c r="A682" s="28" t="str">
        <f>C671&amp;"x"&amp;B682</f>
        <v>x9</v>
      </c>
      <c r="B682" s="47">
        <v>9</v>
      </c>
      <c r="C682" s="64" t="str">
        <f t="shared" si="591"/>
        <v/>
      </c>
      <c r="D682" s="64" t="str">
        <f t="shared" si="592"/>
        <v/>
      </c>
      <c r="E682" s="65" t="str">
        <f t="shared" si="593"/>
        <v/>
      </c>
      <c r="F682" s="65" t="str">
        <f t="shared" si="594"/>
        <v/>
      </c>
      <c r="G682" s="66" t="str">
        <f t="shared" si="595"/>
        <v/>
      </c>
      <c r="H682" s="67" t="str">
        <f t="shared" si="596"/>
        <v/>
      </c>
      <c r="I682" s="68"/>
      <c r="J682" s="64" t="str">
        <f t="shared" si="597"/>
        <v/>
      </c>
      <c r="K682" s="64" t="str">
        <f t="shared" si="598"/>
        <v/>
      </c>
      <c r="L682" s="64" t="str">
        <f t="shared" si="599"/>
        <v/>
      </c>
      <c r="M682" s="52"/>
      <c r="N682" s="52"/>
      <c r="P682" s="157"/>
      <c r="Q682" s="157"/>
      <c r="R682" s="157"/>
      <c r="S682" s="161"/>
      <c r="T682" s="202">
        <f t="shared" si="600"/>
        <v>0</v>
      </c>
      <c r="U682" s="159">
        <f t="shared" si="601"/>
        <v>0</v>
      </c>
      <c r="V682" s="162" t="str">
        <f t="shared" si="602"/>
        <v/>
      </c>
      <c r="W682" s="162" t="str">
        <f t="shared" si="603"/>
        <v/>
      </c>
      <c r="X682" s="28">
        <v>13</v>
      </c>
      <c r="Y682" s="64" t="str">
        <f t="shared" si="604"/>
        <v/>
      </c>
      <c r="Z682" s="64" t="str">
        <f t="shared" si="605"/>
        <v/>
      </c>
      <c r="AA682" s="64" t="str">
        <f t="shared" si="606"/>
        <v/>
      </c>
      <c r="AB682" s="28">
        <f t="shared" si="607"/>
        <v>0</v>
      </c>
      <c r="AH682" s="246" t="str">
        <f t="shared" si="608"/>
        <v/>
      </c>
    </row>
    <row r="683" spans="1:34">
      <c r="A683" s="28" t="str">
        <f>C671&amp;"x"&amp;B683</f>
        <v>x10</v>
      </c>
      <c r="B683" s="47">
        <v>10</v>
      </c>
      <c r="C683" s="64" t="str">
        <f t="shared" si="591"/>
        <v/>
      </c>
      <c r="D683" s="64" t="str">
        <f t="shared" si="592"/>
        <v/>
      </c>
      <c r="E683" s="65" t="str">
        <f t="shared" si="593"/>
        <v/>
      </c>
      <c r="F683" s="65" t="str">
        <f t="shared" si="594"/>
        <v/>
      </c>
      <c r="G683" s="66" t="str">
        <f t="shared" si="595"/>
        <v/>
      </c>
      <c r="H683" s="67" t="str">
        <f t="shared" si="596"/>
        <v/>
      </c>
      <c r="I683" s="68"/>
      <c r="J683" s="64" t="str">
        <f t="shared" si="597"/>
        <v/>
      </c>
      <c r="K683" s="64" t="str">
        <f t="shared" si="598"/>
        <v/>
      </c>
      <c r="L683" s="64" t="str">
        <f t="shared" si="599"/>
        <v/>
      </c>
      <c r="M683" s="52"/>
      <c r="N683" s="52"/>
      <c r="P683" s="157"/>
      <c r="Q683" s="157"/>
      <c r="R683" s="157"/>
      <c r="S683" s="161"/>
      <c r="T683" s="202">
        <f t="shared" si="600"/>
        <v>0</v>
      </c>
      <c r="U683" s="159">
        <f t="shared" si="601"/>
        <v>0</v>
      </c>
      <c r="V683" s="162" t="str">
        <f t="shared" si="602"/>
        <v/>
      </c>
      <c r="W683" s="162" t="str">
        <f t="shared" si="603"/>
        <v/>
      </c>
      <c r="X683" s="28">
        <v>14</v>
      </c>
      <c r="Y683" s="64" t="str">
        <f t="shared" si="604"/>
        <v/>
      </c>
      <c r="Z683" s="64" t="str">
        <f t="shared" si="605"/>
        <v/>
      </c>
      <c r="AA683" s="64" t="str">
        <f t="shared" si="606"/>
        <v/>
      </c>
      <c r="AB683" s="28">
        <f t="shared" si="607"/>
        <v>0</v>
      </c>
      <c r="AH683" s="246" t="str">
        <f t="shared" si="608"/>
        <v/>
      </c>
    </row>
    <row r="684" spans="1:34">
      <c r="A684" s="28" t="str">
        <f>C671&amp;"x"&amp;B684</f>
        <v>x11</v>
      </c>
      <c r="B684" s="47">
        <v>11</v>
      </c>
      <c r="C684" s="64" t="str">
        <f t="shared" si="591"/>
        <v/>
      </c>
      <c r="D684" s="64" t="str">
        <f t="shared" si="592"/>
        <v/>
      </c>
      <c r="E684" s="65" t="str">
        <f t="shared" si="593"/>
        <v/>
      </c>
      <c r="F684" s="65" t="str">
        <f t="shared" si="594"/>
        <v/>
      </c>
      <c r="G684" s="66" t="str">
        <f t="shared" si="595"/>
        <v/>
      </c>
      <c r="H684" s="67" t="str">
        <f t="shared" si="596"/>
        <v/>
      </c>
      <c r="I684" s="68"/>
      <c r="J684" s="64" t="str">
        <f t="shared" si="597"/>
        <v/>
      </c>
      <c r="K684" s="64" t="str">
        <f t="shared" si="598"/>
        <v/>
      </c>
      <c r="L684" s="64" t="str">
        <f t="shared" si="599"/>
        <v/>
      </c>
      <c r="M684" s="52"/>
      <c r="N684" s="52"/>
      <c r="P684" s="157"/>
      <c r="Q684" s="157"/>
      <c r="R684" s="157"/>
      <c r="T684" s="202">
        <f t="shared" si="600"/>
        <v>0</v>
      </c>
      <c r="U684" s="159">
        <f t="shared" si="601"/>
        <v>0</v>
      </c>
      <c r="V684" s="162" t="str">
        <f t="shared" si="602"/>
        <v/>
      </c>
      <c r="W684" s="162" t="str">
        <f t="shared" si="603"/>
        <v/>
      </c>
      <c r="X684" s="28">
        <v>15</v>
      </c>
      <c r="Y684" s="64" t="str">
        <f t="shared" si="604"/>
        <v/>
      </c>
      <c r="Z684" s="64" t="str">
        <f t="shared" si="605"/>
        <v/>
      </c>
      <c r="AA684" s="64" t="str">
        <f t="shared" si="606"/>
        <v/>
      </c>
      <c r="AB684" s="28">
        <f t="shared" si="607"/>
        <v>0</v>
      </c>
      <c r="AH684" s="246" t="str">
        <f t="shared" si="608"/>
        <v/>
      </c>
    </row>
    <row r="685" spans="1:34">
      <c r="A685" s="28" t="str">
        <f>C671&amp;"x"&amp;B685</f>
        <v>x12</v>
      </c>
      <c r="B685" s="47">
        <v>12</v>
      </c>
      <c r="C685" s="64" t="str">
        <f t="shared" si="591"/>
        <v/>
      </c>
      <c r="D685" s="64" t="str">
        <f t="shared" si="592"/>
        <v/>
      </c>
      <c r="E685" s="65" t="str">
        <f t="shared" si="593"/>
        <v/>
      </c>
      <c r="F685" s="65" t="str">
        <f t="shared" si="594"/>
        <v/>
      </c>
      <c r="G685" s="66" t="str">
        <f t="shared" si="595"/>
        <v/>
      </c>
      <c r="H685" s="67" t="str">
        <f t="shared" si="596"/>
        <v/>
      </c>
      <c r="I685" s="68"/>
      <c r="J685" s="64" t="str">
        <f t="shared" si="597"/>
        <v/>
      </c>
      <c r="K685" s="64" t="str">
        <f t="shared" si="598"/>
        <v/>
      </c>
      <c r="L685" s="64" t="str">
        <f t="shared" si="599"/>
        <v/>
      </c>
      <c r="M685" s="52"/>
      <c r="N685" s="52"/>
      <c r="P685" s="157"/>
      <c r="Q685" s="157"/>
      <c r="R685" s="157"/>
      <c r="T685" s="202">
        <f t="shared" si="600"/>
        <v>0</v>
      </c>
      <c r="U685" s="159">
        <f t="shared" si="601"/>
        <v>0</v>
      </c>
      <c r="V685" s="162" t="str">
        <f t="shared" si="602"/>
        <v/>
      </c>
      <c r="W685" s="162" t="str">
        <f t="shared" si="603"/>
        <v/>
      </c>
      <c r="X685" s="28">
        <v>16</v>
      </c>
      <c r="Y685" s="64" t="str">
        <f t="shared" si="604"/>
        <v/>
      </c>
      <c r="Z685" s="64" t="str">
        <f t="shared" si="605"/>
        <v/>
      </c>
      <c r="AA685" s="64" t="str">
        <f t="shared" si="606"/>
        <v/>
      </c>
      <c r="AB685" s="28">
        <f t="shared" si="607"/>
        <v>0</v>
      </c>
      <c r="AH685" s="246" t="str">
        <f t="shared" si="608"/>
        <v/>
      </c>
    </row>
    <row r="686" spans="1:34">
      <c r="A686" s="28" t="str">
        <f>C671&amp;"x"&amp;B686</f>
        <v>x13</v>
      </c>
      <c r="B686" s="47">
        <v>13</v>
      </c>
      <c r="C686" s="64" t="str">
        <f t="shared" si="591"/>
        <v/>
      </c>
      <c r="D686" s="64" t="str">
        <f t="shared" si="592"/>
        <v/>
      </c>
      <c r="E686" s="65" t="str">
        <f t="shared" si="593"/>
        <v/>
      </c>
      <c r="F686" s="65" t="str">
        <f t="shared" si="594"/>
        <v/>
      </c>
      <c r="G686" s="66" t="str">
        <f t="shared" si="595"/>
        <v/>
      </c>
      <c r="H686" s="67" t="str">
        <f t="shared" si="596"/>
        <v/>
      </c>
      <c r="I686" s="68"/>
      <c r="J686" s="64" t="str">
        <f t="shared" si="597"/>
        <v/>
      </c>
      <c r="K686" s="64" t="str">
        <f t="shared" si="598"/>
        <v/>
      </c>
      <c r="L686" s="64" t="str">
        <f t="shared" si="599"/>
        <v/>
      </c>
      <c r="M686" s="52"/>
      <c r="N686" s="52"/>
      <c r="P686" s="157"/>
      <c r="Q686" s="157"/>
      <c r="R686" s="157"/>
      <c r="T686" s="202">
        <f t="shared" si="600"/>
        <v>0</v>
      </c>
      <c r="U686" s="159">
        <f t="shared" si="601"/>
        <v>0</v>
      </c>
      <c r="V686" s="162" t="str">
        <f t="shared" si="602"/>
        <v/>
      </c>
      <c r="W686" s="162" t="str">
        <f t="shared" si="603"/>
        <v/>
      </c>
      <c r="X686" s="28">
        <v>17</v>
      </c>
      <c r="Y686" s="64" t="str">
        <f t="shared" si="604"/>
        <v/>
      </c>
      <c r="Z686" s="64" t="str">
        <f t="shared" si="605"/>
        <v/>
      </c>
      <c r="AA686" s="64" t="str">
        <f t="shared" si="606"/>
        <v/>
      </c>
      <c r="AB686" s="28">
        <f t="shared" si="607"/>
        <v>0</v>
      </c>
      <c r="AH686" s="246" t="str">
        <f t="shared" si="608"/>
        <v/>
      </c>
    </row>
    <row r="687" spans="1:34">
      <c r="A687" s="28" t="str">
        <f>C671&amp;"x"&amp;B687</f>
        <v>x14</v>
      </c>
      <c r="B687" s="47">
        <v>14</v>
      </c>
      <c r="C687" s="64" t="str">
        <f t="shared" si="591"/>
        <v/>
      </c>
      <c r="D687" s="64" t="str">
        <f t="shared" si="592"/>
        <v/>
      </c>
      <c r="E687" s="65" t="str">
        <f t="shared" si="593"/>
        <v/>
      </c>
      <c r="F687" s="65" t="str">
        <f t="shared" si="594"/>
        <v/>
      </c>
      <c r="G687" s="66" t="str">
        <f t="shared" si="595"/>
        <v/>
      </c>
      <c r="H687" s="67" t="str">
        <f t="shared" si="596"/>
        <v/>
      </c>
      <c r="I687" s="68"/>
      <c r="J687" s="64" t="str">
        <f t="shared" si="597"/>
        <v/>
      </c>
      <c r="K687" s="64" t="str">
        <f t="shared" si="598"/>
        <v/>
      </c>
      <c r="L687" s="64" t="str">
        <f t="shared" si="599"/>
        <v/>
      </c>
      <c r="M687" s="52"/>
      <c r="N687" s="52"/>
      <c r="P687" s="157"/>
      <c r="Q687" s="157"/>
      <c r="R687" s="157"/>
      <c r="T687" s="202">
        <f t="shared" si="600"/>
        <v>0</v>
      </c>
      <c r="U687" s="159">
        <f t="shared" si="601"/>
        <v>0</v>
      </c>
      <c r="V687" s="162" t="str">
        <f t="shared" si="602"/>
        <v/>
      </c>
      <c r="W687" s="162" t="str">
        <f t="shared" si="603"/>
        <v/>
      </c>
      <c r="X687" s="28">
        <v>18</v>
      </c>
      <c r="Y687" s="64" t="str">
        <f t="shared" si="604"/>
        <v/>
      </c>
      <c r="Z687" s="64" t="str">
        <f t="shared" si="605"/>
        <v/>
      </c>
      <c r="AA687" s="64" t="str">
        <f t="shared" si="606"/>
        <v/>
      </c>
      <c r="AB687" s="28">
        <f t="shared" si="607"/>
        <v>0</v>
      </c>
      <c r="AH687" s="246" t="str">
        <f t="shared" si="608"/>
        <v/>
      </c>
    </row>
    <row r="688" spans="1:34">
      <c r="A688" s="28" t="str">
        <f>C671&amp;"x"&amp;B688</f>
        <v>x15</v>
      </c>
      <c r="B688" s="47">
        <v>15</v>
      </c>
      <c r="C688" s="64" t="str">
        <f t="shared" si="591"/>
        <v/>
      </c>
      <c r="D688" s="64" t="str">
        <f t="shared" si="592"/>
        <v/>
      </c>
      <c r="E688" s="65" t="str">
        <f t="shared" si="593"/>
        <v/>
      </c>
      <c r="F688" s="65" t="str">
        <f t="shared" si="594"/>
        <v/>
      </c>
      <c r="G688" s="66" t="str">
        <f t="shared" si="595"/>
        <v/>
      </c>
      <c r="H688" s="67" t="str">
        <f t="shared" si="596"/>
        <v/>
      </c>
      <c r="I688" s="68"/>
      <c r="J688" s="64" t="str">
        <f t="shared" si="597"/>
        <v/>
      </c>
      <c r="K688" s="64" t="str">
        <f t="shared" si="598"/>
        <v/>
      </c>
      <c r="L688" s="64" t="str">
        <f t="shared" si="599"/>
        <v/>
      </c>
      <c r="M688" s="52"/>
      <c r="N688" s="52"/>
      <c r="P688" s="157"/>
      <c r="Q688" s="157"/>
      <c r="R688" s="157"/>
      <c r="T688" s="202">
        <f t="shared" si="600"/>
        <v>0</v>
      </c>
      <c r="U688" s="159">
        <f t="shared" si="601"/>
        <v>0</v>
      </c>
      <c r="V688" s="162" t="str">
        <f t="shared" si="602"/>
        <v/>
      </c>
      <c r="W688" s="162" t="str">
        <f t="shared" si="603"/>
        <v/>
      </c>
      <c r="X688" s="28">
        <v>19</v>
      </c>
      <c r="Y688" s="64" t="str">
        <f t="shared" si="604"/>
        <v/>
      </c>
      <c r="Z688" s="64" t="str">
        <f t="shared" si="605"/>
        <v/>
      </c>
      <c r="AA688" s="64" t="str">
        <f t="shared" si="606"/>
        <v/>
      </c>
      <c r="AB688" s="28">
        <f t="shared" si="607"/>
        <v>0</v>
      </c>
      <c r="AH688" s="246" t="str">
        <f t="shared" si="608"/>
        <v/>
      </c>
    </row>
    <row r="689" spans="1:34" ht="12.95" thickBot="1">
      <c r="B689" s="69"/>
      <c r="C689" s="70"/>
      <c r="D689" s="69"/>
      <c r="E689" s="69"/>
      <c r="F689" s="69"/>
      <c r="G689" s="71"/>
      <c r="H689" s="71"/>
      <c r="I689" s="71"/>
      <c r="J689" s="70"/>
      <c r="K689" s="70"/>
      <c r="L689" s="70"/>
      <c r="M689" s="52"/>
      <c r="N689" s="52"/>
      <c r="X689" s="28">
        <v>20</v>
      </c>
    </row>
    <row r="690" spans="1:34" ht="12.95" thickTop="1">
      <c r="B690" s="47"/>
      <c r="C690" s="323" t="s">
        <v>1140</v>
      </c>
      <c r="D690" s="323"/>
      <c r="E690" s="76" t="s">
        <v>1141</v>
      </c>
      <c r="F690" s="76" t="s">
        <v>1142</v>
      </c>
      <c r="G690" s="48" t="s">
        <v>1143</v>
      </c>
      <c r="H690" s="49"/>
      <c r="I690" s="50"/>
      <c r="J690" s="51" t="s">
        <v>1144</v>
      </c>
      <c r="K690" s="51" t="s">
        <v>1145</v>
      </c>
      <c r="L690" s="51" t="s">
        <v>1146</v>
      </c>
      <c r="M690" s="52"/>
      <c r="N690" s="52"/>
      <c r="P690" s="53">
        <f>COUNT(P694:P708)</f>
        <v>0</v>
      </c>
      <c r="Q690" s="53">
        <f>COUNT(Q694:Q708)</f>
        <v>0</v>
      </c>
      <c r="R690" s="53">
        <f>COUNT(R694:R708)</f>
        <v>0</v>
      </c>
      <c r="T690" s="124">
        <f>T691-SUM(U694:U708)</f>
        <v>0</v>
      </c>
      <c r="X690" s="28">
        <v>1</v>
      </c>
    </row>
    <row r="691" spans="1:34" ht="12.95">
      <c r="A691" s="33">
        <v>38</v>
      </c>
      <c r="B691" s="54"/>
      <c r="C691" s="322" t="str">
        <f>Leden!AQ40</f>
        <v/>
      </c>
      <c r="D691" s="322"/>
      <c r="E691" s="286" t="str">
        <f>IF($C691="","",LEFT(IFERROR(VLOOKUP($C691,TeamsV,2,0),"")&amp;"??",2))</f>
        <v/>
      </c>
      <c r="F691" s="286" t="str">
        <f>IF($C691="","",IFERROR(VLOOKUP($C691,TeamsV,3,0),"??"))</f>
        <v/>
      </c>
      <c r="G691" s="286" t="str">
        <f>IF($C691="","",LEFT(IFERROR(VLOOKUP($C691,TeamsV,4,0),"")&amp;"?",1))</f>
        <v/>
      </c>
      <c r="H691" s="55"/>
      <c r="I691" s="56"/>
      <c r="J691" s="286">
        <f>COUNTIF(C694:C708,"V")</f>
        <v>0</v>
      </c>
      <c r="K691" s="286">
        <f>COUNTIF(C694:C708,"M")</f>
        <v>0</v>
      </c>
      <c r="L691" s="57" t="str">
        <f>IFERROR(AVERAGE(H694:H708),"")</f>
        <v/>
      </c>
      <c r="M691" s="58"/>
      <c r="N691" s="58"/>
      <c r="O691" s="33" t="s">
        <v>2</v>
      </c>
      <c r="P691" s="253"/>
      <c r="Q691" s="253"/>
      <c r="R691" s="253"/>
      <c r="S691" s="254"/>
      <c r="T691" s="124">
        <f>SUM(T694:T708)</f>
        <v>0</v>
      </c>
      <c r="U691" s="158" t="str">
        <f>MID($C691,1,1)</f>
        <v/>
      </c>
      <c r="V691" s="158" t="str">
        <f>MID($C691,1,1)</f>
        <v/>
      </c>
      <c r="W691" s="158" t="str">
        <f>MID($C691,1,1)</f>
        <v/>
      </c>
      <c r="X691" s="28">
        <v>2</v>
      </c>
      <c r="Y691" s="33"/>
      <c r="Z691" s="33"/>
      <c r="AA691" s="33"/>
      <c r="AB691" s="33"/>
      <c r="AD691" s="19" t="str">
        <f>IF($C691="","",IFERROR(VLOOKUP($C691,TeamsV,6,0),""))</f>
        <v/>
      </c>
      <c r="AE691" s="19" t="str">
        <f>TRIM(IF($AD691="","",IFERROR(VLOOKUP($AD691,Teams!$B$4:$G$8,2,0),"")))</f>
        <v/>
      </c>
      <c r="AF691" s="19" t="str">
        <f>TRIM(IF($AD691="","",IFERROR(VLOOKUP($AD691,Teams!$B$4:$G$8,4,0),"")))</f>
        <v/>
      </c>
      <c r="AH691" s="247" t="str">
        <f>IFERROR(AVERAGE(AH694:AH708),"")</f>
        <v/>
      </c>
    </row>
    <row r="692" spans="1:34">
      <c r="B692" s="47"/>
      <c r="C692" s="76"/>
      <c r="D692" s="47"/>
      <c r="E692" s="47"/>
      <c r="F692" s="47"/>
      <c r="G692" s="50"/>
      <c r="H692" s="50"/>
      <c r="I692" s="50"/>
      <c r="J692" s="76"/>
      <c r="K692" s="76"/>
      <c r="L692" s="76"/>
      <c r="M692" s="52"/>
      <c r="N692" s="52"/>
      <c r="U692" s="159"/>
      <c r="V692" s="159"/>
      <c r="W692" s="159"/>
      <c r="X692" s="28">
        <v>3</v>
      </c>
    </row>
    <row r="693" spans="1:34">
      <c r="A693" s="59"/>
      <c r="B693" s="60"/>
      <c r="C693" s="61" t="s">
        <v>1147</v>
      </c>
      <c r="D693" s="61" t="s">
        <v>1148</v>
      </c>
      <c r="E693" s="62" t="s">
        <v>1149</v>
      </c>
      <c r="F693" s="62" t="s">
        <v>1150</v>
      </c>
      <c r="G693" s="61" t="s">
        <v>1151</v>
      </c>
      <c r="H693" s="61" t="s">
        <v>1152</v>
      </c>
      <c r="I693" s="61" t="s">
        <v>54</v>
      </c>
      <c r="J693" s="61" t="s">
        <v>1153</v>
      </c>
      <c r="K693" s="61" t="s">
        <v>1154</v>
      </c>
      <c r="L693" s="61" t="s">
        <v>1155</v>
      </c>
      <c r="M693" s="63"/>
      <c r="N693" s="63"/>
      <c r="O693" s="59"/>
      <c r="P693" s="160" t="s">
        <v>76</v>
      </c>
      <c r="Q693" s="160" t="s">
        <v>77</v>
      </c>
      <c r="R693" s="160" t="s">
        <v>78</v>
      </c>
      <c r="U693" s="158" t="str">
        <f>IF(W691="","",VLOOKUP(W691,Leeftijdscat,2,FALSE))</f>
        <v/>
      </c>
      <c r="V693" s="158" t="str">
        <f>IF(W691="","",VLOOKUP(W691,Leeftijdscat,3,FALSE))</f>
        <v/>
      </c>
      <c r="W693" s="158" t="str">
        <f>IF(W691="","",VLOOKUP(W691,Leeftijdscat,4,FALSE))</f>
        <v/>
      </c>
      <c r="X693" s="28">
        <v>4</v>
      </c>
      <c r="Y693" s="59">
        <f>LEN(Y694&amp;Y695&amp;Y696&amp;Y697&amp;Y698&amp;Y699&amp;Y700&amp;Y701&amp;Y702&amp;Y703&amp;Y704&amp;Y705&amp;Y706&amp;Y707&amp;Y708)</f>
        <v>0</v>
      </c>
      <c r="Z693" s="59">
        <f>LEN(Z694&amp;Z695&amp;Z696&amp;Z697&amp;Z698&amp;Z699&amp;Z700&amp;Z701&amp;Z702&amp;Z703&amp;Z704&amp;Z705&amp;Z706&amp;Z707&amp;Z708)</f>
        <v>0</v>
      </c>
      <c r="AA693" s="59">
        <f>LEN(AA694&amp;AA695&amp;AA696&amp;AA697&amp;AA698&amp;AA699&amp;AA700&amp;AA701&amp;AA702&amp;AA703&amp;AA704&amp;AA705&amp;AA706&amp;AA707&amp;AA708)</f>
        <v>0</v>
      </c>
      <c r="AB693" s="59">
        <f>SUM(Y693:AA693)</f>
        <v>0</v>
      </c>
    </row>
    <row r="694" spans="1:34">
      <c r="A694" s="28" t="str">
        <f>C691&amp;"x"&amp;B694</f>
        <v>x1</v>
      </c>
      <c r="B694" s="47">
        <v>1</v>
      </c>
      <c r="C694" s="64" t="str">
        <f t="shared" ref="C694:C708" si="609">IF(LEFT($A694,1)="x","",IFERROR(VLOOKUP($A694,LedenV,6,0),""))</f>
        <v/>
      </c>
      <c r="D694" s="64" t="str">
        <f t="shared" ref="D694:D708" si="610">IF(LEFT($A694,1)="x","",IFERROR(VLOOKUP($A694,LedenV,7,0),""))</f>
        <v/>
      </c>
      <c r="E694" s="65" t="str">
        <f t="shared" ref="E694:E708" si="611">IF(LEFT($A694,1)="x","",IFERROR(VLOOKUP($A694,LedenV,8,0),""))</f>
        <v/>
      </c>
      <c r="F694" s="65" t="str">
        <f t="shared" ref="F694:F708" si="612">IF(LEFT($A694,1)="x","",IFERROR(VLOOKUP($A694,LedenV,9,0),""))</f>
        <v/>
      </c>
      <c r="G694" s="66" t="str">
        <f t="shared" ref="G694:G708" si="613">IF(LEFT($A694,1)="x","",IFERROR(VLOOKUP($A694,LedenV,10,0),""))</f>
        <v/>
      </c>
      <c r="H694" s="67" t="str">
        <f t="shared" ref="H694:H708" si="614">IF(AND(ISNUMBER(G694),G694&lt;&gt;0),DATEDIF(G694,Peildatum,"Y"),"")</f>
        <v/>
      </c>
      <c r="I694" s="68"/>
      <c r="J694" s="64" t="str">
        <f t="shared" ref="J694:J708" si="615">IF(LEFT($A694,1)="x","",IFERROR(VLOOKUP($A694,LedenV,16,0),""))</f>
        <v/>
      </c>
      <c r="K694" s="64" t="str">
        <f t="shared" ref="K694:K708" si="616">IF(LEFT($A694,1)="x","",IFERROR(VLOOKUP($A694,LedenV,17,0),""))</f>
        <v/>
      </c>
      <c r="L694" s="64" t="str">
        <f t="shared" ref="L694:L708" si="617">IF(LEFT($A694,1)="x","",IFERROR(VLOOKUP($A694,LedenV,18,0),""))</f>
        <v/>
      </c>
      <c r="M694" s="52"/>
      <c r="N694" s="52"/>
      <c r="P694" s="157"/>
      <c r="Q694" s="157"/>
      <c r="R694" s="157"/>
      <c r="S694" s="161"/>
      <c r="T694" s="202">
        <f t="shared" ref="T694:T708" si="618">IF(LEN(C694&amp;D694&amp;E694&amp;F694)&gt;0,1,0)</f>
        <v>0</v>
      </c>
      <c r="U694" s="159">
        <f t="shared" ref="U694:U708" si="619">MIN(LEN(Y694&amp;Z694&amp;AA694),1)</f>
        <v>0</v>
      </c>
      <c r="V694" s="162" t="str">
        <f t="shared" ref="V694:V708" si="620">V693</f>
        <v/>
      </c>
      <c r="W694" s="162" t="str">
        <f t="shared" ref="W694:W708" si="621">W693</f>
        <v/>
      </c>
      <c r="X694" s="28">
        <v>5</v>
      </c>
      <c r="Y694" s="64" t="str">
        <f t="shared" ref="Y694:Y708" si="622">IF(LEFT($A694,1)="x","",IFERROR(VLOOKUP($A694,LedenV,34,0),""))</f>
        <v/>
      </c>
      <c r="Z694" s="64" t="str">
        <f t="shared" ref="Z694:Z708" si="623">IF(LEFT($A694,1)="x","",IFERROR(VLOOKUP($A694,LedenV,35,0),""))</f>
        <v/>
      </c>
      <c r="AA694" s="64" t="str">
        <f t="shared" ref="AA694:AA708" si="624">IF(LEFT($A694,1)="x","",IFERROR(VLOOKUP($A694,LedenV,36,0),""))</f>
        <v/>
      </c>
      <c r="AB694" s="28">
        <f t="shared" ref="AB694:AB708" si="625">LEN(Y694&amp;Z694&amp;AA694)</f>
        <v>0</v>
      </c>
      <c r="AH694" s="246" t="str">
        <f t="shared" ref="AH694:AH708" si="626">lft(G694,Peildatum)</f>
        <v/>
      </c>
    </row>
    <row r="695" spans="1:34">
      <c r="A695" s="28" t="str">
        <f>C691&amp;"x"&amp;B695</f>
        <v>x2</v>
      </c>
      <c r="B695" s="47">
        <v>2</v>
      </c>
      <c r="C695" s="64" t="str">
        <f t="shared" si="609"/>
        <v/>
      </c>
      <c r="D695" s="64" t="str">
        <f t="shared" si="610"/>
        <v/>
      </c>
      <c r="E695" s="65" t="str">
        <f t="shared" si="611"/>
        <v/>
      </c>
      <c r="F695" s="65" t="str">
        <f t="shared" si="612"/>
        <v/>
      </c>
      <c r="G695" s="66" t="str">
        <f t="shared" si="613"/>
        <v/>
      </c>
      <c r="H695" s="67" t="str">
        <f t="shared" si="614"/>
        <v/>
      </c>
      <c r="I695" s="68"/>
      <c r="J695" s="64" t="str">
        <f t="shared" si="615"/>
        <v/>
      </c>
      <c r="K695" s="64" t="str">
        <f t="shared" si="616"/>
        <v/>
      </c>
      <c r="L695" s="64" t="str">
        <f t="shared" si="617"/>
        <v/>
      </c>
      <c r="M695" s="52"/>
      <c r="N695" s="52"/>
      <c r="P695" s="157"/>
      <c r="Q695" s="157"/>
      <c r="R695" s="157"/>
      <c r="S695" s="161"/>
      <c r="T695" s="202">
        <f t="shared" si="618"/>
        <v>0</v>
      </c>
      <c r="U695" s="159">
        <f t="shared" si="619"/>
        <v>0</v>
      </c>
      <c r="V695" s="162" t="str">
        <f t="shared" si="620"/>
        <v/>
      </c>
      <c r="W695" s="162" t="str">
        <f t="shared" si="621"/>
        <v/>
      </c>
      <c r="X695" s="28">
        <v>6</v>
      </c>
      <c r="Y695" s="64" t="str">
        <f t="shared" si="622"/>
        <v/>
      </c>
      <c r="Z695" s="64" t="str">
        <f t="shared" si="623"/>
        <v/>
      </c>
      <c r="AA695" s="64" t="str">
        <f t="shared" si="624"/>
        <v/>
      </c>
      <c r="AB695" s="28">
        <f t="shared" si="625"/>
        <v>0</v>
      </c>
      <c r="AH695" s="246" t="str">
        <f t="shared" si="626"/>
        <v/>
      </c>
    </row>
    <row r="696" spans="1:34">
      <c r="A696" s="28" t="str">
        <f>C691&amp;"x"&amp;B696</f>
        <v>x3</v>
      </c>
      <c r="B696" s="47">
        <v>3</v>
      </c>
      <c r="C696" s="64" t="str">
        <f t="shared" si="609"/>
        <v/>
      </c>
      <c r="D696" s="64" t="str">
        <f t="shared" si="610"/>
        <v/>
      </c>
      <c r="E696" s="65" t="str">
        <f t="shared" si="611"/>
        <v/>
      </c>
      <c r="F696" s="65" t="str">
        <f t="shared" si="612"/>
        <v/>
      </c>
      <c r="G696" s="66" t="str">
        <f t="shared" si="613"/>
        <v/>
      </c>
      <c r="H696" s="67" t="str">
        <f t="shared" si="614"/>
        <v/>
      </c>
      <c r="I696" s="68"/>
      <c r="J696" s="64" t="str">
        <f t="shared" si="615"/>
        <v/>
      </c>
      <c r="K696" s="64" t="str">
        <f t="shared" si="616"/>
        <v/>
      </c>
      <c r="L696" s="64" t="str">
        <f t="shared" si="617"/>
        <v/>
      </c>
      <c r="M696" s="52"/>
      <c r="N696" s="52"/>
      <c r="P696" s="157"/>
      <c r="Q696" s="157"/>
      <c r="R696" s="157"/>
      <c r="S696" s="161"/>
      <c r="T696" s="202">
        <f t="shared" si="618"/>
        <v>0</v>
      </c>
      <c r="U696" s="159">
        <f t="shared" si="619"/>
        <v>0</v>
      </c>
      <c r="V696" s="162" t="str">
        <f t="shared" si="620"/>
        <v/>
      </c>
      <c r="W696" s="162" t="str">
        <f t="shared" si="621"/>
        <v/>
      </c>
      <c r="X696" s="28">
        <v>7</v>
      </c>
      <c r="Y696" s="64" t="str">
        <f t="shared" si="622"/>
        <v/>
      </c>
      <c r="Z696" s="64" t="str">
        <f t="shared" si="623"/>
        <v/>
      </c>
      <c r="AA696" s="64" t="str">
        <f t="shared" si="624"/>
        <v/>
      </c>
      <c r="AB696" s="28">
        <f t="shared" si="625"/>
        <v>0</v>
      </c>
      <c r="AH696" s="246" t="str">
        <f t="shared" si="626"/>
        <v/>
      </c>
    </row>
    <row r="697" spans="1:34">
      <c r="A697" s="28" t="str">
        <f>C691&amp;"x"&amp;B697</f>
        <v>x4</v>
      </c>
      <c r="B697" s="47">
        <v>4</v>
      </c>
      <c r="C697" s="64" t="str">
        <f t="shared" si="609"/>
        <v/>
      </c>
      <c r="D697" s="64" t="str">
        <f t="shared" si="610"/>
        <v/>
      </c>
      <c r="E697" s="65" t="str">
        <f t="shared" si="611"/>
        <v/>
      </c>
      <c r="F697" s="65" t="str">
        <f t="shared" si="612"/>
        <v/>
      </c>
      <c r="G697" s="66" t="str">
        <f t="shared" si="613"/>
        <v/>
      </c>
      <c r="H697" s="67" t="str">
        <f t="shared" si="614"/>
        <v/>
      </c>
      <c r="I697" s="68"/>
      <c r="J697" s="64" t="str">
        <f t="shared" si="615"/>
        <v/>
      </c>
      <c r="K697" s="64" t="str">
        <f t="shared" si="616"/>
        <v/>
      </c>
      <c r="L697" s="64" t="str">
        <f t="shared" si="617"/>
        <v/>
      </c>
      <c r="M697" s="52"/>
      <c r="N697" s="52"/>
      <c r="P697" s="157"/>
      <c r="Q697" s="157"/>
      <c r="R697" s="157"/>
      <c r="S697" s="161"/>
      <c r="T697" s="202">
        <f t="shared" si="618"/>
        <v>0</v>
      </c>
      <c r="U697" s="159">
        <f t="shared" si="619"/>
        <v>0</v>
      </c>
      <c r="V697" s="162" t="str">
        <f t="shared" si="620"/>
        <v/>
      </c>
      <c r="W697" s="162" t="str">
        <f t="shared" si="621"/>
        <v/>
      </c>
      <c r="X697" s="28">
        <v>8</v>
      </c>
      <c r="Y697" s="64" t="str">
        <f t="shared" si="622"/>
        <v/>
      </c>
      <c r="Z697" s="64" t="str">
        <f t="shared" si="623"/>
        <v/>
      </c>
      <c r="AA697" s="64" t="str">
        <f t="shared" si="624"/>
        <v/>
      </c>
      <c r="AB697" s="28">
        <f t="shared" si="625"/>
        <v>0</v>
      </c>
      <c r="AH697" s="246" t="str">
        <f t="shared" si="626"/>
        <v/>
      </c>
    </row>
    <row r="698" spans="1:34">
      <c r="A698" s="28" t="str">
        <f>C691&amp;"x"&amp;B698</f>
        <v>x5</v>
      </c>
      <c r="B698" s="47">
        <v>5</v>
      </c>
      <c r="C698" s="64" t="str">
        <f t="shared" si="609"/>
        <v/>
      </c>
      <c r="D698" s="64" t="str">
        <f t="shared" si="610"/>
        <v/>
      </c>
      <c r="E698" s="65" t="str">
        <f t="shared" si="611"/>
        <v/>
      </c>
      <c r="F698" s="65" t="str">
        <f t="shared" si="612"/>
        <v/>
      </c>
      <c r="G698" s="66" t="str">
        <f t="shared" si="613"/>
        <v/>
      </c>
      <c r="H698" s="67" t="str">
        <f t="shared" si="614"/>
        <v/>
      </c>
      <c r="I698" s="68"/>
      <c r="J698" s="64" t="str">
        <f t="shared" si="615"/>
        <v/>
      </c>
      <c r="K698" s="64" t="str">
        <f t="shared" si="616"/>
        <v/>
      </c>
      <c r="L698" s="64" t="str">
        <f t="shared" si="617"/>
        <v/>
      </c>
      <c r="M698" s="52"/>
      <c r="N698" s="52"/>
      <c r="P698" s="157"/>
      <c r="Q698" s="157"/>
      <c r="R698" s="157"/>
      <c r="S698" s="161"/>
      <c r="T698" s="202">
        <f t="shared" si="618"/>
        <v>0</v>
      </c>
      <c r="U698" s="159">
        <f t="shared" si="619"/>
        <v>0</v>
      </c>
      <c r="V698" s="162" t="str">
        <f t="shared" si="620"/>
        <v/>
      </c>
      <c r="W698" s="162" t="str">
        <f t="shared" si="621"/>
        <v/>
      </c>
      <c r="X698" s="28">
        <v>9</v>
      </c>
      <c r="Y698" s="64" t="str">
        <f t="shared" si="622"/>
        <v/>
      </c>
      <c r="Z698" s="64" t="str">
        <f t="shared" si="623"/>
        <v/>
      </c>
      <c r="AA698" s="64" t="str">
        <f t="shared" si="624"/>
        <v/>
      </c>
      <c r="AB698" s="28">
        <f t="shared" si="625"/>
        <v>0</v>
      </c>
      <c r="AH698" s="246" t="str">
        <f t="shared" si="626"/>
        <v/>
      </c>
    </row>
    <row r="699" spans="1:34">
      <c r="A699" s="28" t="str">
        <f>C691&amp;"x"&amp;B699</f>
        <v>x6</v>
      </c>
      <c r="B699" s="47">
        <v>6</v>
      </c>
      <c r="C699" s="64" t="str">
        <f t="shared" si="609"/>
        <v/>
      </c>
      <c r="D699" s="64" t="str">
        <f t="shared" si="610"/>
        <v/>
      </c>
      <c r="E699" s="65" t="str">
        <f t="shared" si="611"/>
        <v/>
      </c>
      <c r="F699" s="65" t="str">
        <f t="shared" si="612"/>
        <v/>
      </c>
      <c r="G699" s="66" t="str">
        <f t="shared" si="613"/>
        <v/>
      </c>
      <c r="H699" s="67" t="str">
        <f t="shared" si="614"/>
        <v/>
      </c>
      <c r="I699" s="68"/>
      <c r="J699" s="64" t="str">
        <f t="shared" si="615"/>
        <v/>
      </c>
      <c r="K699" s="64" t="str">
        <f t="shared" si="616"/>
        <v/>
      </c>
      <c r="L699" s="64" t="str">
        <f t="shared" si="617"/>
        <v/>
      </c>
      <c r="M699" s="52"/>
      <c r="N699" s="52"/>
      <c r="P699" s="157"/>
      <c r="Q699" s="157"/>
      <c r="R699" s="157"/>
      <c r="S699" s="161"/>
      <c r="T699" s="202">
        <f t="shared" si="618"/>
        <v>0</v>
      </c>
      <c r="U699" s="159">
        <f t="shared" si="619"/>
        <v>0</v>
      </c>
      <c r="V699" s="162" t="str">
        <f t="shared" si="620"/>
        <v/>
      </c>
      <c r="W699" s="162" t="str">
        <f t="shared" si="621"/>
        <v/>
      </c>
      <c r="X699" s="28">
        <v>10</v>
      </c>
      <c r="Y699" s="64" t="str">
        <f t="shared" si="622"/>
        <v/>
      </c>
      <c r="Z699" s="64" t="str">
        <f t="shared" si="623"/>
        <v/>
      </c>
      <c r="AA699" s="64" t="str">
        <f t="shared" si="624"/>
        <v/>
      </c>
      <c r="AB699" s="28">
        <f t="shared" si="625"/>
        <v>0</v>
      </c>
      <c r="AH699" s="246" t="str">
        <f t="shared" si="626"/>
        <v/>
      </c>
    </row>
    <row r="700" spans="1:34">
      <c r="A700" s="28" t="str">
        <f>C691&amp;"x"&amp;B700</f>
        <v>x7</v>
      </c>
      <c r="B700" s="47">
        <v>7</v>
      </c>
      <c r="C700" s="64" t="str">
        <f t="shared" si="609"/>
        <v/>
      </c>
      <c r="D700" s="64" t="str">
        <f t="shared" si="610"/>
        <v/>
      </c>
      <c r="E700" s="65" t="str">
        <f t="shared" si="611"/>
        <v/>
      </c>
      <c r="F700" s="65" t="str">
        <f t="shared" si="612"/>
        <v/>
      </c>
      <c r="G700" s="66" t="str">
        <f t="shared" si="613"/>
        <v/>
      </c>
      <c r="H700" s="67" t="str">
        <f t="shared" si="614"/>
        <v/>
      </c>
      <c r="I700" s="68"/>
      <c r="J700" s="64" t="str">
        <f t="shared" si="615"/>
        <v/>
      </c>
      <c r="K700" s="64" t="str">
        <f t="shared" si="616"/>
        <v/>
      </c>
      <c r="L700" s="64" t="str">
        <f t="shared" si="617"/>
        <v/>
      </c>
      <c r="M700" s="52"/>
      <c r="N700" s="52"/>
      <c r="P700" s="157"/>
      <c r="Q700" s="157"/>
      <c r="R700" s="157"/>
      <c r="S700" s="161"/>
      <c r="T700" s="202">
        <f t="shared" si="618"/>
        <v>0</v>
      </c>
      <c r="U700" s="159">
        <f t="shared" si="619"/>
        <v>0</v>
      </c>
      <c r="V700" s="162" t="str">
        <f t="shared" si="620"/>
        <v/>
      </c>
      <c r="W700" s="162" t="str">
        <f t="shared" si="621"/>
        <v/>
      </c>
      <c r="X700" s="28">
        <v>11</v>
      </c>
      <c r="Y700" s="64" t="str">
        <f t="shared" si="622"/>
        <v/>
      </c>
      <c r="Z700" s="64" t="str">
        <f t="shared" si="623"/>
        <v/>
      </c>
      <c r="AA700" s="64" t="str">
        <f t="shared" si="624"/>
        <v/>
      </c>
      <c r="AB700" s="28">
        <f t="shared" si="625"/>
        <v>0</v>
      </c>
      <c r="AH700" s="246" t="str">
        <f t="shared" si="626"/>
        <v/>
      </c>
    </row>
    <row r="701" spans="1:34">
      <c r="A701" s="28" t="str">
        <f>C691&amp;"x"&amp;B701</f>
        <v>x8</v>
      </c>
      <c r="B701" s="47">
        <v>8</v>
      </c>
      <c r="C701" s="64" t="str">
        <f t="shared" si="609"/>
        <v/>
      </c>
      <c r="D701" s="64" t="str">
        <f t="shared" si="610"/>
        <v/>
      </c>
      <c r="E701" s="65" t="str">
        <f t="shared" si="611"/>
        <v/>
      </c>
      <c r="F701" s="65" t="str">
        <f t="shared" si="612"/>
        <v/>
      </c>
      <c r="G701" s="66" t="str">
        <f t="shared" si="613"/>
        <v/>
      </c>
      <c r="H701" s="67" t="str">
        <f t="shared" si="614"/>
        <v/>
      </c>
      <c r="I701" s="68"/>
      <c r="J701" s="64" t="str">
        <f t="shared" si="615"/>
        <v/>
      </c>
      <c r="K701" s="64" t="str">
        <f t="shared" si="616"/>
        <v/>
      </c>
      <c r="L701" s="64" t="str">
        <f t="shared" si="617"/>
        <v/>
      </c>
      <c r="M701" s="52"/>
      <c r="N701" s="52"/>
      <c r="P701" s="157"/>
      <c r="Q701" s="157"/>
      <c r="R701" s="157"/>
      <c r="S701" s="161"/>
      <c r="T701" s="202">
        <f t="shared" si="618"/>
        <v>0</v>
      </c>
      <c r="U701" s="159">
        <f t="shared" si="619"/>
        <v>0</v>
      </c>
      <c r="V701" s="162" t="str">
        <f t="shared" si="620"/>
        <v/>
      </c>
      <c r="W701" s="162" t="str">
        <f t="shared" si="621"/>
        <v/>
      </c>
      <c r="X701" s="28">
        <v>12</v>
      </c>
      <c r="Y701" s="64" t="str">
        <f t="shared" si="622"/>
        <v/>
      </c>
      <c r="Z701" s="64" t="str">
        <f t="shared" si="623"/>
        <v/>
      </c>
      <c r="AA701" s="64" t="str">
        <f t="shared" si="624"/>
        <v/>
      </c>
      <c r="AB701" s="28">
        <f t="shared" si="625"/>
        <v>0</v>
      </c>
      <c r="AH701" s="246" t="str">
        <f t="shared" si="626"/>
        <v/>
      </c>
    </row>
    <row r="702" spans="1:34">
      <c r="A702" s="28" t="str">
        <f>C691&amp;"x"&amp;B702</f>
        <v>x9</v>
      </c>
      <c r="B702" s="47">
        <v>9</v>
      </c>
      <c r="C702" s="64" t="str">
        <f t="shared" si="609"/>
        <v/>
      </c>
      <c r="D702" s="64" t="str">
        <f t="shared" si="610"/>
        <v/>
      </c>
      <c r="E702" s="65" t="str">
        <f t="shared" si="611"/>
        <v/>
      </c>
      <c r="F702" s="65" t="str">
        <f t="shared" si="612"/>
        <v/>
      </c>
      <c r="G702" s="66" t="str">
        <f t="shared" si="613"/>
        <v/>
      </c>
      <c r="H702" s="67" t="str">
        <f t="shared" si="614"/>
        <v/>
      </c>
      <c r="I702" s="68"/>
      <c r="J702" s="64" t="str">
        <f t="shared" si="615"/>
        <v/>
      </c>
      <c r="K702" s="64" t="str">
        <f t="shared" si="616"/>
        <v/>
      </c>
      <c r="L702" s="64" t="str">
        <f t="shared" si="617"/>
        <v/>
      </c>
      <c r="M702" s="52"/>
      <c r="N702" s="52"/>
      <c r="P702" s="157"/>
      <c r="Q702" s="157"/>
      <c r="R702" s="157"/>
      <c r="S702" s="161"/>
      <c r="T702" s="202">
        <f t="shared" si="618"/>
        <v>0</v>
      </c>
      <c r="U702" s="159">
        <f t="shared" si="619"/>
        <v>0</v>
      </c>
      <c r="V702" s="162" t="str">
        <f t="shared" si="620"/>
        <v/>
      </c>
      <c r="W702" s="162" t="str">
        <f t="shared" si="621"/>
        <v/>
      </c>
      <c r="X702" s="28">
        <v>13</v>
      </c>
      <c r="Y702" s="64" t="str">
        <f t="shared" si="622"/>
        <v/>
      </c>
      <c r="Z702" s="64" t="str">
        <f t="shared" si="623"/>
        <v/>
      </c>
      <c r="AA702" s="64" t="str">
        <f t="shared" si="624"/>
        <v/>
      </c>
      <c r="AB702" s="28">
        <f t="shared" si="625"/>
        <v>0</v>
      </c>
      <c r="AH702" s="246" t="str">
        <f t="shared" si="626"/>
        <v/>
      </c>
    </row>
    <row r="703" spans="1:34">
      <c r="A703" s="28" t="str">
        <f>C691&amp;"x"&amp;B703</f>
        <v>x10</v>
      </c>
      <c r="B703" s="47">
        <v>10</v>
      </c>
      <c r="C703" s="64" t="str">
        <f t="shared" si="609"/>
        <v/>
      </c>
      <c r="D703" s="64" t="str">
        <f t="shared" si="610"/>
        <v/>
      </c>
      <c r="E703" s="65" t="str">
        <f t="shared" si="611"/>
        <v/>
      </c>
      <c r="F703" s="65" t="str">
        <f t="shared" si="612"/>
        <v/>
      </c>
      <c r="G703" s="66" t="str">
        <f t="shared" si="613"/>
        <v/>
      </c>
      <c r="H703" s="67" t="str">
        <f t="shared" si="614"/>
        <v/>
      </c>
      <c r="I703" s="68"/>
      <c r="J703" s="64" t="str">
        <f t="shared" si="615"/>
        <v/>
      </c>
      <c r="K703" s="64" t="str">
        <f t="shared" si="616"/>
        <v/>
      </c>
      <c r="L703" s="64" t="str">
        <f t="shared" si="617"/>
        <v/>
      </c>
      <c r="M703" s="52"/>
      <c r="N703" s="52"/>
      <c r="P703" s="157"/>
      <c r="Q703" s="157"/>
      <c r="R703" s="157"/>
      <c r="S703" s="161"/>
      <c r="T703" s="202">
        <f t="shared" si="618"/>
        <v>0</v>
      </c>
      <c r="U703" s="159">
        <f t="shared" si="619"/>
        <v>0</v>
      </c>
      <c r="V703" s="162" t="str">
        <f t="shared" si="620"/>
        <v/>
      </c>
      <c r="W703" s="162" t="str">
        <f t="shared" si="621"/>
        <v/>
      </c>
      <c r="X703" s="28">
        <v>14</v>
      </c>
      <c r="Y703" s="64" t="str">
        <f t="shared" si="622"/>
        <v/>
      </c>
      <c r="Z703" s="64" t="str">
        <f t="shared" si="623"/>
        <v/>
      </c>
      <c r="AA703" s="64" t="str">
        <f t="shared" si="624"/>
        <v/>
      </c>
      <c r="AB703" s="28">
        <f t="shared" si="625"/>
        <v>0</v>
      </c>
      <c r="AH703" s="246" t="str">
        <f t="shared" si="626"/>
        <v/>
      </c>
    </row>
    <row r="704" spans="1:34">
      <c r="A704" s="28" t="str">
        <f>C691&amp;"x"&amp;B704</f>
        <v>x11</v>
      </c>
      <c r="B704" s="47">
        <v>11</v>
      </c>
      <c r="C704" s="64" t="str">
        <f t="shared" si="609"/>
        <v/>
      </c>
      <c r="D704" s="64" t="str">
        <f t="shared" si="610"/>
        <v/>
      </c>
      <c r="E704" s="65" t="str">
        <f t="shared" si="611"/>
        <v/>
      </c>
      <c r="F704" s="65" t="str">
        <f t="shared" si="612"/>
        <v/>
      </c>
      <c r="G704" s="66" t="str">
        <f t="shared" si="613"/>
        <v/>
      </c>
      <c r="H704" s="67" t="str">
        <f t="shared" si="614"/>
        <v/>
      </c>
      <c r="I704" s="68"/>
      <c r="J704" s="64" t="str">
        <f t="shared" si="615"/>
        <v/>
      </c>
      <c r="K704" s="64" t="str">
        <f t="shared" si="616"/>
        <v/>
      </c>
      <c r="L704" s="64" t="str">
        <f t="shared" si="617"/>
        <v/>
      </c>
      <c r="M704" s="52"/>
      <c r="N704" s="52"/>
      <c r="P704" s="157"/>
      <c r="Q704" s="157"/>
      <c r="R704" s="157"/>
      <c r="T704" s="202">
        <f t="shared" si="618"/>
        <v>0</v>
      </c>
      <c r="U704" s="159">
        <f t="shared" si="619"/>
        <v>0</v>
      </c>
      <c r="V704" s="162" t="str">
        <f t="shared" si="620"/>
        <v/>
      </c>
      <c r="W704" s="162" t="str">
        <f t="shared" si="621"/>
        <v/>
      </c>
      <c r="X704" s="28">
        <v>15</v>
      </c>
      <c r="Y704" s="64" t="str">
        <f t="shared" si="622"/>
        <v/>
      </c>
      <c r="Z704" s="64" t="str">
        <f t="shared" si="623"/>
        <v/>
      </c>
      <c r="AA704" s="64" t="str">
        <f t="shared" si="624"/>
        <v/>
      </c>
      <c r="AB704" s="28">
        <f t="shared" si="625"/>
        <v>0</v>
      </c>
      <c r="AH704" s="246" t="str">
        <f t="shared" si="626"/>
        <v/>
      </c>
    </row>
    <row r="705" spans="1:34">
      <c r="A705" s="28" t="str">
        <f>C691&amp;"x"&amp;B705</f>
        <v>x12</v>
      </c>
      <c r="B705" s="47">
        <v>12</v>
      </c>
      <c r="C705" s="64" t="str">
        <f t="shared" si="609"/>
        <v/>
      </c>
      <c r="D705" s="64" t="str">
        <f t="shared" si="610"/>
        <v/>
      </c>
      <c r="E705" s="65" t="str">
        <f t="shared" si="611"/>
        <v/>
      </c>
      <c r="F705" s="65" t="str">
        <f t="shared" si="612"/>
        <v/>
      </c>
      <c r="G705" s="66" t="str">
        <f t="shared" si="613"/>
        <v/>
      </c>
      <c r="H705" s="67" t="str">
        <f t="shared" si="614"/>
        <v/>
      </c>
      <c r="I705" s="68"/>
      <c r="J705" s="64" t="str">
        <f t="shared" si="615"/>
        <v/>
      </c>
      <c r="K705" s="64" t="str">
        <f t="shared" si="616"/>
        <v/>
      </c>
      <c r="L705" s="64" t="str">
        <f t="shared" si="617"/>
        <v/>
      </c>
      <c r="M705" s="52"/>
      <c r="N705" s="52"/>
      <c r="P705" s="157"/>
      <c r="Q705" s="157"/>
      <c r="R705" s="157"/>
      <c r="T705" s="202">
        <f t="shared" si="618"/>
        <v>0</v>
      </c>
      <c r="U705" s="159">
        <f t="shared" si="619"/>
        <v>0</v>
      </c>
      <c r="V705" s="162" t="str">
        <f t="shared" si="620"/>
        <v/>
      </c>
      <c r="W705" s="162" t="str">
        <f t="shared" si="621"/>
        <v/>
      </c>
      <c r="X705" s="28">
        <v>16</v>
      </c>
      <c r="Y705" s="64" t="str">
        <f t="shared" si="622"/>
        <v/>
      </c>
      <c r="Z705" s="64" t="str">
        <f t="shared" si="623"/>
        <v/>
      </c>
      <c r="AA705" s="64" t="str">
        <f t="shared" si="624"/>
        <v/>
      </c>
      <c r="AB705" s="28">
        <f t="shared" si="625"/>
        <v>0</v>
      </c>
      <c r="AH705" s="246" t="str">
        <f t="shared" si="626"/>
        <v/>
      </c>
    </row>
    <row r="706" spans="1:34">
      <c r="A706" s="28" t="str">
        <f>C691&amp;"x"&amp;B706</f>
        <v>x13</v>
      </c>
      <c r="B706" s="47">
        <v>13</v>
      </c>
      <c r="C706" s="64" t="str">
        <f t="shared" si="609"/>
        <v/>
      </c>
      <c r="D706" s="64" t="str">
        <f t="shared" si="610"/>
        <v/>
      </c>
      <c r="E706" s="65" t="str">
        <f t="shared" si="611"/>
        <v/>
      </c>
      <c r="F706" s="65" t="str">
        <f t="shared" si="612"/>
        <v/>
      </c>
      <c r="G706" s="66" t="str">
        <f t="shared" si="613"/>
        <v/>
      </c>
      <c r="H706" s="67" t="str">
        <f t="shared" si="614"/>
        <v/>
      </c>
      <c r="I706" s="68"/>
      <c r="J706" s="64" t="str">
        <f t="shared" si="615"/>
        <v/>
      </c>
      <c r="K706" s="64" t="str">
        <f t="shared" si="616"/>
        <v/>
      </c>
      <c r="L706" s="64" t="str">
        <f t="shared" si="617"/>
        <v/>
      </c>
      <c r="M706" s="52"/>
      <c r="N706" s="52"/>
      <c r="P706" s="157"/>
      <c r="Q706" s="157"/>
      <c r="R706" s="157"/>
      <c r="T706" s="202">
        <f t="shared" si="618"/>
        <v>0</v>
      </c>
      <c r="U706" s="159">
        <f t="shared" si="619"/>
        <v>0</v>
      </c>
      <c r="V706" s="162" t="str">
        <f t="shared" si="620"/>
        <v/>
      </c>
      <c r="W706" s="162" t="str">
        <f t="shared" si="621"/>
        <v/>
      </c>
      <c r="X706" s="28">
        <v>17</v>
      </c>
      <c r="Y706" s="64" t="str">
        <f t="shared" si="622"/>
        <v/>
      </c>
      <c r="Z706" s="64" t="str">
        <f t="shared" si="623"/>
        <v/>
      </c>
      <c r="AA706" s="64" t="str">
        <f t="shared" si="624"/>
        <v/>
      </c>
      <c r="AB706" s="28">
        <f t="shared" si="625"/>
        <v>0</v>
      </c>
      <c r="AH706" s="246" t="str">
        <f t="shared" si="626"/>
        <v/>
      </c>
    </row>
    <row r="707" spans="1:34">
      <c r="A707" s="28" t="str">
        <f>C691&amp;"x"&amp;B707</f>
        <v>x14</v>
      </c>
      <c r="B707" s="47">
        <v>14</v>
      </c>
      <c r="C707" s="64" t="str">
        <f t="shared" si="609"/>
        <v/>
      </c>
      <c r="D707" s="64" t="str">
        <f t="shared" si="610"/>
        <v/>
      </c>
      <c r="E707" s="65" t="str">
        <f t="shared" si="611"/>
        <v/>
      </c>
      <c r="F707" s="65" t="str">
        <f t="shared" si="612"/>
        <v/>
      </c>
      <c r="G707" s="66" t="str">
        <f t="shared" si="613"/>
        <v/>
      </c>
      <c r="H707" s="67" t="str">
        <f t="shared" si="614"/>
        <v/>
      </c>
      <c r="I707" s="68"/>
      <c r="J707" s="64" t="str">
        <f t="shared" si="615"/>
        <v/>
      </c>
      <c r="K707" s="64" t="str">
        <f t="shared" si="616"/>
        <v/>
      </c>
      <c r="L707" s="64" t="str">
        <f t="shared" si="617"/>
        <v/>
      </c>
      <c r="M707" s="52"/>
      <c r="N707" s="52"/>
      <c r="P707" s="157"/>
      <c r="Q707" s="157"/>
      <c r="R707" s="157"/>
      <c r="T707" s="202">
        <f t="shared" si="618"/>
        <v>0</v>
      </c>
      <c r="U707" s="159">
        <f t="shared" si="619"/>
        <v>0</v>
      </c>
      <c r="V707" s="162" t="str">
        <f t="shared" si="620"/>
        <v/>
      </c>
      <c r="W707" s="162" t="str">
        <f t="shared" si="621"/>
        <v/>
      </c>
      <c r="X707" s="28">
        <v>18</v>
      </c>
      <c r="Y707" s="64" t="str">
        <f t="shared" si="622"/>
        <v/>
      </c>
      <c r="Z707" s="64" t="str">
        <f t="shared" si="623"/>
        <v/>
      </c>
      <c r="AA707" s="64" t="str">
        <f t="shared" si="624"/>
        <v/>
      </c>
      <c r="AB707" s="28">
        <f t="shared" si="625"/>
        <v>0</v>
      </c>
      <c r="AH707" s="246" t="str">
        <f t="shared" si="626"/>
        <v/>
      </c>
    </row>
    <row r="708" spans="1:34">
      <c r="A708" s="28" t="str">
        <f>C691&amp;"x"&amp;B708</f>
        <v>x15</v>
      </c>
      <c r="B708" s="47">
        <v>15</v>
      </c>
      <c r="C708" s="64" t="str">
        <f t="shared" si="609"/>
        <v/>
      </c>
      <c r="D708" s="64" t="str">
        <f t="shared" si="610"/>
        <v/>
      </c>
      <c r="E708" s="65" t="str">
        <f t="shared" si="611"/>
        <v/>
      </c>
      <c r="F708" s="65" t="str">
        <f t="shared" si="612"/>
        <v/>
      </c>
      <c r="G708" s="66" t="str">
        <f t="shared" si="613"/>
        <v/>
      </c>
      <c r="H708" s="67" t="str">
        <f t="shared" si="614"/>
        <v/>
      </c>
      <c r="I708" s="68"/>
      <c r="J708" s="64" t="str">
        <f t="shared" si="615"/>
        <v/>
      </c>
      <c r="K708" s="64" t="str">
        <f t="shared" si="616"/>
        <v/>
      </c>
      <c r="L708" s="64" t="str">
        <f t="shared" si="617"/>
        <v/>
      </c>
      <c r="M708" s="52"/>
      <c r="N708" s="52"/>
      <c r="P708" s="157"/>
      <c r="Q708" s="157"/>
      <c r="R708" s="157"/>
      <c r="T708" s="202">
        <f t="shared" si="618"/>
        <v>0</v>
      </c>
      <c r="U708" s="159">
        <f t="shared" si="619"/>
        <v>0</v>
      </c>
      <c r="V708" s="162" t="str">
        <f t="shared" si="620"/>
        <v/>
      </c>
      <c r="W708" s="162" t="str">
        <f t="shared" si="621"/>
        <v/>
      </c>
      <c r="X708" s="28">
        <v>19</v>
      </c>
      <c r="Y708" s="64" t="str">
        <f t="shared" si="622"/>
        <v/>
      </c>
      <c r="Z708" s="64" t="str">
        <f t="shared" si="623"/>
        <v/>
      </c>
      <c r="AA708" s="64" t="str">
        <f t="shared" si="624"/>
        <v/>
      </c>
      <c r="AB708" s="28">
        <f t="shared" si="625"/>
        <v>0</v>
      </c>
      <c r="AH708" s="246" t="str">
        <f t="shared" si="626"/>
        <v/>
      </c>
    </row>
    <row r="709" spans="1:34" ht="12.95" thickBot="1">
      <c r="B709" s="69"/>
      <c r="C709" s="70"/>
      <c r="D709" s="69"/>
      <c r="E709" s="69"/>
      <c r="F709" s="69"/>
      <c r="G709" s="71"/>
      <c r="H709" s="71"/>
      <c r="I709" s="71"/>
      <c r="J709" s="70"/>
      <c r="K709" s="70"/>
      <c r="L709" s="70"/>
      <c r="M709" s="52"/>
      <c r="N709" s="52"/>
      <c r="X709" s="28">
        <v>20</v>
      </c>
    </row>
    <row r="710" spans="1:34" ht="12.95" thickTop="1">
      <c r="B710" s="47"/>
      <c r="C710" s="323" t="s">
        <v>1140</v>
      </c>
      <c r="D710" s="323"/>
      <c r="E710" s="76" t="s">
        <v>1141</v>
      </c>
      <c r="F710" s="76" t="s">
        <v>1142</v>
      </c>
      <c r="G710" s="48" t="s">
        <v>1143</v>
      </c>
      <c r="H710" s="49"/>
      <c r="I710" s="50"/>
      <c r="J710" s="51" t="s">
        <v>1144</v>
      </c>
      <c r="K710" s="51" t="s">
        <v>1145</v>
      </c>
      <c r="L710" s="51" t="s">
        <v>1146</v>
      </c>
      <c r="M710" s="52"/>
      <c r="N710" s="52"/>
      <c r="P710" s="53">
        <f>COUNT(P714:P728)</f>
        <v>0</v>
      </c>
      <c r="Q710" s="53">
        <f>COUNT(Q714:Q728)</f>
        <v>0</v>
      </c>
      <c r="R710" s="53">
        <f>COUNT(R714:R728)</f>
        <v>0</v>
      </c>
      <c r="T710" s="124">
        <f>T711-SUM(U714:U728)</f>
        <v>0</v>
      </c>
      <c r="X710" s="28">
        <v>1</v>
      </c>
    </row>
    <row r="711" spans="1:34" ht="12.95">
      <c r="A711" s="33">
        <v>39</v>
      </c>
      <c r="B711" s="54"/>
      <c r="C711" s="322" t="str">
        <f>Leden!AQ41</f>
        <v/>
      </c>
      <c r="D711" s="322"/>
      <c r="E711" s="286" t="str">
        <f>IF($C711="","",LEFT(IFERROR(VLOOKUP($C711,TeamsV,2,0),"")&amp;"??",2))</f>
        <v/>
      </c>
      <c r="F711" s="286" t="str">
        <f>IF($C711="","",IFERROR(VLOOKUP($C711,TeamsV,3,0),"??"))</f>
        <v/>
      </c>
      <c r="G711" s="286" t="str">
        <f>IF($C711="","",LEFT(IFERROR(VLOOKUP($C711,TeamsV,4,0),"")&amp;"?",1))</f>
        <v/>
      </c>
      <c r="H711" s="55"/>
      <c r="I711" s="56"/>
      <c r="J711" s="286">
        <f>COUNTIF(C714:C728,"V")</f>
        <v>0</v>
      </c>
      <c r="K711" s="286">
        <f>COUNTIF(C714:C728,"M")</f>
        <v>0</v>
      </c>
      <c r="L711" s="57" t="str">
        <f>IFERROR(AVERAGE(H714:H728),"")</f>
        <v/>
      </c>
      <c r="M711" s="58"/>
      <c r="N711" s="58"/>
      <c r="O711" s="33" t="s">
        <v>2</v>
      </c>
      <c r="P711" s="253"/>
      <c r="Q711" s="253"/>
      <c r="R711" s="253"/>
      <c r="S711" s="254"/>
      <c r="T711" s="124">
        <f>SUM(T714:T728)</f>
        <v>0</v>
      </c>
      <c r="U711" s="158" t="str">
        <f>MID($C711,1,1)</f>
        <v/>
      </c>
      <c r="V711" s="158" t="str">
        <f>MID($C711,1,1)</f>
        <v/>
      </c>
      <c r="W711" s="158" t="str">
        <f>MID($C711,1,1)</f>
        <v/>
      </c>
      <c r="X711" s="28">
        <v>2</v>
      </c>
      <c r="Y711" s="33"/>
      <c r="Z711" s="33"/>
      <c r="AA711" s="33"/>
      <c r="AB711" s="33"/>
      <c r="AD711" s="19" t="str">
        <f>IF($C711="","",IFERROR(VLOOKUP($C711,TeamsV,6,0),""))</f>
        <v/>
      </c>
      <c r="AE711" s="19" t="str">
        <f>TRIM(IF($AD711="","",IFERROR(VLOOKUP($AD711,Teams!$B$4:$G$8,2,0),"")))</f>
        <v/>
      </c>
      <c r="AF711" s="19" t="str">
        <f>TRIM(IF($AD711="","",IFERROR(VLOOKUP($AD711,Teams!$B$4:$G$8,4,0),"")))</f>
        <v/>
      </c>
      <c r="AH711" s="247" t="str">
        <f>IFERROR(AVERAGE(AH714:AH728),"")</f>
        <v/>
      </c>
    </row>
    <row r="712" spans="1:34">
      <c r="B712" s="47"/>
      <c r="C712" s="76"/>
      <c r="D712" s="47"/>
      <c r="E712" s="47"/>
      <c r="F712" s="47"/>
      <c r="G712" s="50"/>
      <c r="H712" s="50"/>
      <c r="I712" s="50"/>
      <c r="J712" s="76"/>
      <c r="K712" s="76"/>
      <c r="L712" s="76"/>
      <c r="M712" s="52"/>
      <c r="N712" s="52"/>
      <c r="U712" s="159"/>
      <c r="V712" s="159"/>
      <c r="W712" s="159"/>
      <c r="X712" s="28">
        <v>3</v>
      </c>
    </row>
    <row r="713" spans="1:34">
      <c r="A713" s="59"/>
      <c r="B713" s="60"/>
      <c r="C713" s="61" t="s">
        <v>1147</v>
      </c>
      <c r="D713" s="61" t="s">
        <v>1148</v>
      </c>
      <c r="E713" s="62" t="s">
        <v>1149</v>
      </c>
      <c r="F713" s="62" t="s">
        <v>1150</v>
      </c>
      <c r="G713" s="61" t="s">
        <v>1151</v>
      </c>
      <c r="H713" s="61" t="s">
        <v>1152</v>
      </c>
      <c r="I713" s="61" t="s">
        <v>54</v>
      </c>
      <c r="J713" s="61" t="s">
        <v>1153</v>
      </c>
      <c r="K713" s="61" t="s">
        <v>1154</v>
      </c>
      <c r="L713" s="61" t="s">
        <v>1155</v>
      </c>
      <c r="M713" s="63"/>
      <c r="N713" s="63"/>
      <c r="O713" s="59"/>
      <c r="P713" s="160" t="s">
        <v>76</v>
      </c>
      <c r="Q713" s="160" t="s">
        <v>77</v>
      </c>
      <c r="R713" s="160" t="s">
        <v>78</v>
      </c>
      <c r="U713" s="158" t="str">
        <f>IF(W711="","",VLOOKUP(W711,Leeftijdscat,2,FALSE))</f>
        <v/>
      </c>
      <c r="V713" s="158" t="str">
        <f>IF(W711="","",VLOOKUP(W711,Leeftijdscat,3,FALSE))</f>
        <v/>
      </c>
      <c r="W713" s="158" t="str">
        <f>IF(W711="","",VLOOKUP(W711,Leeftijdscat,4,FALSE))</f>
        <v/>
      </c>
      <c r="X713" s="28">
        <v>4</v>
      </c>
      <c r="Y713" s="59">
        <f>LEN(Y714&amp;Y715&amp;Y716&amp;Y717&amp;Y718&amp;Y719&amp;Y720&amp;Y721&amp;Y722&amp;Y723&amp;Y724&amp;Y725&amp;Y726&amp;Y727&amp;Y728)</f>
        <v>0</v>
      </c>
      <c r="Z713" s="59">
        <f>LEN(Z714&amp;Z715&amp;Z716&amp;Z717&amp;Z718&amp;Z719&amp;Z720&amp;Z721&amp;Z722&amp;Z723&amp;Z724&amp;Z725&amp;Z726&amp;Z727&amp;Z728)</f>
        <v>0</v>
      </c>
      <c r="AA713" s="59">
        <f>LEN(AA714&amp;AA715&amp;AA716&amp;AA717&amp;AA718&amp;AA719&amp;AA720&amp;AA721&amp;AA722&amp;AA723&amp;AA724&amp;AA725&amp;AA726&amp;AA727&amp;AA728)</f>
        <v>0</v>
      </c>
      <c r="AB713" s="59">
        <f>SUM(Y713:AA713)</f>
        <v>0</v>
      </c>
    </row>
    <row r="714" spans="1:34">
      <c r="A714" s="28" t="str">
        <f>C711&amp;"x"&amp;B714</f>
        <v>x1</v>
      </c>
      <c r="B714" s="47">
        <v>1</v>
      </c>
      <c r="C714" s="64" t="str">
        <f t="shared" ref="C714:C728" si="627">IF(LEFT($A714,1)="x","",IFERROR(VLOOKUP($A714,LedenV,6,0),""))</f>
        <v/>
      </c>
      <c r="D714" s="64" t="str">
        <f t="shared" ref="D714:D728" si="628">IF(LEFT($A714,1)="x","",IFERROR(VLOOKUP($A714,LedenV,7,0),""))</f>
        <v/>
      </c>
      <c r="E714" s="65" t="str">
        <f t="shared" ref="E714:E728" si="629">IF(LEFT($A714,1)="x","",IFERROR(VLOOKUP($A714,LedenV,8,0),""))</f>
        <v/>
      </c>
      <c r="F714" s="65" t="str">
        <f t="shared" ref="F714:F728" si="630">IF(LEFT($A714,1)="x","",IFERROR(VLOOKUP($A714,LedenV,9,0),""))</f>
        <v/>
      </c>
      <c r="G714" s="66" t="str">
        <f t="shared" ref="G714:G728" si="631">IF(LEFT($A714,1)="x","",IFERROR(VLOOKUP($A714,LedenV,10,0),""))</f>
        <v/>
      </c>
      <c r="H714" s="67" t="str">
        <f t="shared" ref="H714:H728" si="632">IF(AND(ISNUMBER(G714),G714&lt;&gt;0),DATEDIF(G714,Peildatum,"Y"),"")</f>
        <v/>
      </c>
      <c r="I714" s="68"/>
      <c r="J714" s="64" t="str">
        <f t="shared" ref="J714:J728" si="633">IF(LEFT($A714,1)="x","",IFERROR(VLOOKUP($A714,LedenV,16,0),""))</f>
        <v/>
      </c>
      <c r="K714" s="64" t="str">
        <f t="shared" ref="K714:K728" si="634">IF(LEFT($A714,1)="x","",IFERROR(VLOOKUP($A714,LedenV,17,0),""))</f>
        <v/>
      </c>
      <c r="L714" s="64" t="str">
        <f t="shared" ref="L714:L728" si="635">IF(LEFT($A714,1)="x","",IFERROR(VLOOKUP($A714,LedenV,18,0),""))</f>
        <v/>
      </c>
      <c r="M714" s="52"/>
      <c r="N714" s="52"/>
      <c r="P714" s="157"/>
      <c r="Q714" s="157"/>
      <c r="R714" s="157"/>
      <c r="S714" s="161"/>
      <c r="T714" s="202">
        <f t="shared" ref="T714:T728" si="636">IF(LEN(C714&amp;D714&amp;E714&amp;F714)&gt;0,1,0)</f>
        <v>0</v>
      </c>
      <c r="U714" s="159">
        <f t="shared" ref="U714:U728" si="637">MIN(LEN(Y714&amp;Z714&amp;AA714),1)</f>
        <v>0</v>
      </c>
      <c r="V714" s="162" t="str">
        <f t="shared" ref="V714:V728" si="638">V713</f>
        <v/>
      </c>
      <c r="W714" s="162" t="str">
        <f t="shared" ref="W714:W728" si="639">W713</f>
        <v/>
      </c>
      <c r="X714" s="28">
        <v>5</v>
      </c>
      <c r="Y714" s="64" t="str">
        <f t="shared" ref="Y714:Y728" si="640">IF(LEFT($A714,1)="x","",IFERROR(VLOOKUP($A714,LedenV,34,0),""))</f>
        <v/>
      </c>
      <c r="Z714" s="64" t="str">
        <f t="shared" ref="Z714:Z728" si="641">IF(LEFT($A714,1)="x","",IFERROR(VLOOKUP($A714,LedenV,35,0),""))</f>
        <v/>
      </c>
      <c r="AA714" s="64" t="str">
        <f t="shared" ref="AA714:AA728" si="642">IF(LEFT($A714,1)="x","",IFERROR(VLOOKUP($A714,LedenV,36,0),""))</f>
        <v/>
      </c>
      <c r="AB714" s="28">
        <f t="shared" ref="AB714:AB728" si="643">LEN(Y714&amp;Z714&amp;AA714)</f>
        <v>0</v>
      </c>
      <c r="AH714" s="246" t="str">
        <f t="shared" ref="AH714:AH728" si="644">lft(G714,Peildatum)</f>
        <v/>
      </c>
    </row>
    <row r="715" spans="1:34">
      <c r="A715" s="28" t="str">
        <f>C711&amp;"x"&amp;B715</f>
        <v>x2</v>
      </c>
      <c r="B715" s="47">
        <v>2</v>
      </c>
      <c r="C715" s="64" t="str">
        <f t="shared" si="627"/>
        <v/>
      </c>
      <c r="D715" s="64" t="str">
        <f t="shared" si="628"/>
        <v/>
      </c>
      <c r="E715" s="65" t="str">
        <f t="shared" si="629"/>
        <v/>
      </c>
      <c r="F715" s="65" t="str">
        <f t="shared" si="630"/>
        <v/>
      </c>
      <c r="G715" s="66" t="str">
        <f t="shared" si="631"/>
        <v/>
      </c>
      <c r="H715" s="67" t="str">
        <f t="shared" si="632"/>
        <v/>
      </c>
      <c r="I715" s="68"/>
      <c r="J715" s="64" t="str">
        <f t="shared" si="633"/>
        <v/>
      </c>
      <c r="K715" s="64" t="str">
        <f t="shared" si="634"/>
        <v/>
      </c>
      <c r="L715" s="64" t="str">
        <f t="shared" si="635"/>
        <v/>
      </c>
      <c r="M715" s="52"/>
      <c r="N715" s="52"/>
      <c r="P715" s="157"/>
      <c r="Q715" s="157"/>
      <c r="R715" s="157"/>
      <c r="S715" s="161"/>
      <c r="T715" s="202">
        <f t="shared" si="636"/>
        <v>0</v>
      </c>
      <c r="U715" s="159">
        <f t="shared" si="637"/>
        <v>0</v>
      </c>
      <c r="V715" s="162" t="str">
        <f t="shared" si="638"/>
        <v/>
      </c>
      <c r="W715" s="162" t="str">
        <f t="shared" si="639"/>
        <v/>
      </c>
      <c r="X715" s="28">
        <v>6</v>
      </c>
      <c r="Y715" s="64" t="str">
        <f t="shared" si="640"/>
        <v/>
      </c>
      <c r="Z715" s="64" t="str">
        <f t="shared" si="641"/>
        <v/>
      </c>
      <c r="AA715" s="64" t="str">
        <f t="shared" si="642"/>
        <v/>
      </c>
      <c r="AB715" s="28">
        <f t="shared" si="643"/>
        <v>0</v>
      </c>
      <c r="AH715" s="246" t="str">
        <f t="shared" si="644"/>
        <v/>
      </c>
    </row>
    <row r="716" spans="1:34">
      <c r="A716" s="28" t="str">
        <f>C711&amp;"x"&amp;B716</f>
        <v>x3</v>
      </c>
      <c r="B716" s="47">
        <v>3</v>
      </c>
      <c r="C716" s="64" t="str">
        <f t="shared" si="627"/>
        <v/>
      </c>
      <c r="D716" s="64" t="str">
        <f t="shared" si="628"/>
        <v/>
      </c>
      <c r="E716" s="65" t="str">
        <f t="shared" si="629"/>
        <v/>
      </c>
      <c r="F716" s="65" t="str">
        <f t="shared" si="630"/>
        <v/>
      </c>
      <c r="G716" s="66" t="str">
        <f t="shared" si="631"/>
        <v/>
      </c>
      <c r="H716" s="67" t="str">
        <f t="shared" si="632"/>
        <v/>
      </c>
      <c r="I716" s="68"/>
      <c r="J716" s="64" t="str">
        <f t="shared" si="633"/>
        <v/>
      </c>
      <c r="K716" s="64" t="str">
        <f t="shared" si="634"/>
        <v/>
      </c>
      <c r="L716" s="64" t="str">
        <f t="shared" si="635"/>
        <v/>
      </c>
      <c r="M716" s="52"/>
      <c r="N716" s="52"/>
      <c r="P716" s="157"/>
      <c r="Q716" s="157"/>
      <c r="R716" s="157"/>
      <c r="S716" s="161"/>
      <c r="T716" s="202">
        <f t="shared" si="636"/>
        <v>0</v>
      </c>
      <c r="U716" s="159">
        <f t="shared" si="637"/>
        <v>0</v>
      </c>
      <c r="V716" s="162" t="str">
        <f t="shared" si="638"/>
        <v/>
      </c>
      <c r="W716" s="162" t="str">
        <f t="shared" si="639"/>
        <v/>
      </c>
      <c r="X716" s="28">
        <v>7</v>
      </c>
      <c r="Y716" s="64" t="str">
        <f t="shared" si="640"/>
        <v/>
      </c>
      <c r="Z716" s="64" t="str">
        <f t="shared" si="641"/>
        <v/>
      </c>
      <c r="AA716" s="64" t="str">
        <f t="shared" si="642"/>
        <v/>
      </c>
      <c r="AB716" s="28">
        <f t="shared" si="643"/>
        <v>0</v>
      </c>
      <c r="AH716" s="246" t="str">
        <f t="shared" si="644"/>
        <v/>
      </c>
    </row>
    <row r="717" spans="1:34">
      <c r="A717" s="28" t="str">
        <f>C711&amp;"x"&amp;B717</f>
        <v>x4</v>
      </c>
      <c r="B717" s="47">
        <v>4</v>
      </c>
      <c r="C717" s="64" t="str">
        <f t="shared" si="627"/>
        <v/>
      </c>
      <c r="D717" s="64" t="str">
        <f t="shared" si="628"/>
        <v/>
      </c>
      <c r="E717" s="65" t="str">
        <f t="shared" si="629"/>
        <v/>
      </c>
      <c r="F717" s="65" t="str">
        <f t="shared" si="630"/>
        <v/>
      </c>
      <c r="G717" s="66" t="str">
        <f t="shared" si="631"/>
        <v/>
      </c>
      <c r="H717" s="67" t="str">
        <f t="shared" si="632"/>
        <v/>
      </c>
      <c r="I717" s="68"/>
      <c r="J717" s="64" t="str">
        <f t="shared" si="633"/>
        <v/>
      </c>
      <c r="K717" s="64" t="str">
        <f t="shared" si="634"/>
        <v/>
      </c>
      <c r="L717" s="64" t="str">
        <f t="shared" si="635"/>
        <v/>
      </c>
      <c r="M717" s="52"/>
      <c r="N717" s="52"/>
      <c r="P717" s="157"/>
      <c r="Q717" s="157"/>
      <c r="R717" s="157"/>
      <c r="S717" s="161"/>
      <c r="T717" s="202">
        <f t="shared" si="636"/>
        <v>0</v>
      </c>
      <c r="U717" s="159">
        <f t="shared" si="637"/>
        <v>0</v>
      </c>
      <c r="V717" s="162" t="str">
        <f t="shared" si="638"/>
        <v/>
      </c>
      <c r="W717" s="162" t="str">
        <f t="shared" si="639"/>
        <v/>
      </c>
      <c r="X717" s="28">
        <v>8</v>
      </c>
      <c r="Y717" s="64" t="str">
        <f t="shared" si="640"/>
        <v/>
      </c>
      <c r="Z717" s="64" t="str">
        <f t="shared" si="641"/>
        <v/>
      </c>
      <c r="AA717" s="64" t="str">
        <f t="shared" si="642"/>
        <v/>
      </c>
      <c r="AB717" s="28">
        <f t="shared" si="643"/>
        <v>0</v>
      </c>
      <c r="AH717" s="246" t="str">
        <f t="shared" si="644"/>
        <v/>
      </c>
    </row>
    <row r="718" spans="1:34">
      <c r="A718" s="28" t="str">
        <f>C711&amp;"x"&amp;B718</f>
        <v>x5</v>
      </c>
      <c r="B718" s="47">
        <v>5</v>
      </c>
      <c r="C718" s="64" t="str">
        <f t="shared" si="627"/>
        <v/>
      </c>
      <c r="D718" s="64" t="str">
        <f t="shared" si="628"/>
        <v/>
      </c>
      <c r="E718" s="65" t="str">
        <f t="shared" si="629"/>
        <v/>
      </c>
      <c r="F718" s="65" t="str">
        <f t="shared" si="630"/>
        <v/>
      </c>
      <c r="G718" s="66" t="str">
        <f t="shared" si="631"/>
        <v/>
      </c>
      <c r="H718" s="67" t="str">
        <f t="shared" si="632"/>
        <v/>
      </c>
      <c r="I718" s="68"/>
      <c r="J718" s="64" t="str">
        <f t="shared" si="633"/>
        <v/>
      </c>
      <c r="K718" s="64" t="str">
        <f t="shared" si="634"/>
        <v/>
      </c>
      <c r="L718" s="64" t="str">
        <f t="shared" si="635"/>
        <v/>
      </c>
      <c r="M718" s="52"/>
      <c r="N718" s="52"/>
      <c r="P718" s="157"/>
      <c r="Q718" s="157"/>
      <c r="R718" s="157"/>
      <c r="S718" s="161"/>
      <c r="T718" s="202">
        <f t="shared" si="636"/>
        <v>0</v>
      </c>
      <c r="U718" s="159">
        <f t="shared" si="637"/>
        <v>0</v>
      </c>
      <c r="V718" s="162" t="str">
        <f t="shared" si="638"/>
        <v/>
      </c>
      <c r="W718" s="162" t="str">
        <f t="shared" si="639"/>
        <v/>
      </c>
      <c r="X718" s="28">
        <v>9</v>
      </c>
      <c r="Y718" s="64" t="str">
        <f t="shared" si="640"/>
        <v/>
      </c>
      <c r="Z718" s="64" t="str">
        <f t="shared" si="641"/>
        <v/>
      </c>
      <c r="AA718" s="64" t="str">
        <f t="shared" si="642"/>
        <v/>
      </c>
      <c r="AB718" s="28">
        <f t="shared" si="643"/>
        <v>0</v>
      </c>
      <c r="AH718" s="246" t="str">
        <f t="shared" si="644"/>
        <v/>
      </c>
    </row>
    <row r="719" spans="1:34">
      <c r="A719" s="28" t="str">
        <f>C711&amp;"x"&amp;B719</f>
        <v>x6</v>
      </c>
      <c r="B719" s="47">
        <v>6</v>
      </c>
      <c r="C719" s="64" t="str">
        <f t="shared" si="627"/>
        <v/>
      </c>
      <c r="D719" s="64" t="str">
        <f t="shared" si="628"/>
        <v/>
      </c>
      <c r="E719" s="65" t="str">
        <f t="shared" si="629"/>
        <v/>
      </c>
      <c r="F719" s="65" t="str">
        <f t="shared" si="630"/>
        <v/>
      </c>
      <c r="G719" s="66" t="str">
        <f t="shared" si="631"/>
        <v/>
      </c>
      <c r="H719" s="67" t="str">
        <f t="shared" si="632"/>
        <v/>
      </c>
      <c r="I719" s="68"/>
      <c r="J719" s="64" t="str">
        <f t="shared" si="633"/>
        <v/>
      </c>
      <c r="K719" s="64" t="str">
        <f t="shared" si="634"/>
        <v/>
      </c>
      <c r="L719" s="64" t="str">
        <f t="shared" si="635"/>
        <v/>
      </c>
      <c r="M719" s="52"/>
      <c r="N719" s="52"/>
      <c r="P719" s="157"/>
      <c r="Q719" s="157"/>
      <c r="R719" s="157"/>
      <c r="S719" s="161"/>
      <c r="T719" s="202">
        <f t="shared" si="636"/>
        <v>0</v>
      </c>
      <c r="U719" s="159">
        <f t="shared" si="637"/>
        <v>0</v>
      </c>
      <c r="V719" s="162" t="str">
        <f t="shared" si="638"/>
        <v/>
      </c>
      <c r="W719" s="162" t="str">
        <f t="shared" si="639"/>
        <v/>
      </c>
      <c r="X719" s="28">
        <v>10</v>
      </c>
      <c r="Y719" s="64" t="str">
        <f t="shared" si="640"/>
        <v/>
      </c>
      <c r="Z719" s="64" t="str">
        <f t="shared" si="641"/>
        <v/>
      </c>
      <c r="AA719" s="64" t="str">
        <f t="shared" si="642"/>
        <v/>
      </c>
      <c r="AB719" s="28">
        <f t="shared" si="643"/>
        <v>0</v>
      </c>
      <c r="AH719" s="246" t="str">
        <f t="shared" si="644"/>
        <v/>
      </c>
    </row>
    <row r="720" spans="1:34">
      <c r="A720" s="28" t="str">
        <f>C711&amp;"x"&amp;B720</f>
        <v>x7</v>
      </c>
      <c r="B720" s="47">
        <v>7</v>
      </c>
      <c r="C720" s="64" t="str">
        <f t="shared" si="627"/>
        <v/>
      </c>
      <c r="D720" s="64" t="str">
        <f t="shared" si="628"/>
        <v/>
      </c>
      <c r="E720" s="65" t="str">
        <f t="shared" si="629"/>
        <v/>
      </c>
      <c r="F720" s="65" t="str">
        <f t="shared" si="630"/>
        <v/>
      </c>
      <c r="G720" s="66" t="str">
        <f t="shared" si="631"/>
        <v/>
      </c>
      <c r="H720" s="67" t="str">
        <f t="shared" si="632"/>
        <v/>
      </c>
      <c r="I720" s="68"/>
      <c r="J720" s="64" t="str">
        <f t="shared" si="633"/>
        <v/>
      </c>
      <c r="K720" s="64" t="str">
        <f t="shared" si="634"/>
        <v/>
      </c>
      <c r="L720" s="64" t="str">
        <f t="shared" si="635"/>
        <v/>
      </c>
      <c r="M720" s="52"/>
      <c r="N720" s="52"/>
      <c r="P720" s="157"/>
      <c r="Q720" s="157"/>
      <c r="R720" s="157"/>
      <c r="S720" s="161"/>
      <c r="T720" s="202">
        <f t="shared" si="636"/>
        <v>0</v>
      </c>
      <c r="U720" s="159">
        <f t="shared" si="637"/>
        <v>0</v>
      </c>
      <c r="V720" s="162" t="str">
        <f t="shared" si="638"/>
        <v/>
      </c>
      <c r="W720" s="162" t="str">
        <f t="shared" si="639"/>
        <v/>
      </c>
      <c r="X720" s="28">
        <v>11</v>
      </c>
      <c r="Y720" s="64" t="str">
        <f t="shared" si="640"/>
        <v/>
      </c>
      <c r="Z720" s="64" t="str">
        <f t="shared" si="641"/>
        <v/>
      </c>
      <c r="AA720" s="64" t="str">
        <f t="shared" si="642"/>
        <v/>
      </c>
      <c r="AB720" s="28">
        <f t="shared" si="643"/>
        <v>0</v>
      </c>
      <c r="AH720" s="246" t="str">
        <f t="shared" si="644"/>
        <v/>
      </c>
    </row>
    <row r="721" spans="1:34">
      <c r="A721" s="28" t="str">
        <f>C711&amp;"x"&amp;B721</f>
        <v>x8</v>
      </c>
      <c r="B721" s="47">
        <v>8</v>
      </c>
      <c r="C721" s="64" t="str">
        <f t="shared" si="627"/>
        <v/>
      </c>
      <c r="D721" s="64" t="str">
        <f t="shared" si="628"/>
        <v/>
      </c>
      <c r="E721" s="65" t="str">
        <f t="shared" si="629"/>
        <v/>
      </c>
      <c r="F721" s="65" t="str">
        <f t="shared" si="630"/>
        <v/>
      </c>
      <c r="G721" s="66" t="str">
        <f t="shared" si="631"/>
        <v/>
      </c>
      <c r="H721" s="67" t="str">
        <f t="shared" si="632"/>
        <v/>
      </c>
      <c r="I721" s="68"/>
      <c r="J721" s="64" t="str">
        <f t="shared" si="633"/>
        <v/>
      </c>
      <c r="K721" s="64" t="str">
        <f t="shared" si="634"/>
        <v/>
      </c>
      <c r="L721" s="64" t="str">
        <f t="shared" si="635"/>
        <v/>
      </c>
      <c r="M721" s="52"/>
      <c r="N721" s="52"/>
      <c r="P721" s="157"/>
      <c r="Q721" s="157"/>
      <c r="R721" s="157"/>
      <c r="S721" s="161"/>
      <c r="T721" s="202">
        <f t="shared" si="636"/>
        <v>0</v>
      </c>
      <c r="U721" s="159">
        <f t="shared" si="637"/>
        <v>0</v>
      </c>
      <c r="V721" s="162" t="str">
        <f t="shared" si="638"/>
        <v/>
      </c>
      <c r="W721" s="162" t="str">
        <f t="shared" si="639"/>
        <v/>
      </c>
      <c r="X721" s="28">
        <v>12</v>
      </c>
      <c r="Y721" s="64" t="str">
        <f t="shared" si="640"/>
        <v/>
      </c>
      <c r="Z721" s="64" t="str">
        <f t="shared" si="641"/>
        <v/>
      </c>
      <c r="AA721" s="64" t="str">
        <f t="shared" si="642"/>
        <v/>
      </c>
      <c r="AB721" s="28">
        <f t="shared" si="643"/>
        <v>0</v>
      </c>
      <c r="AH721" s="246" t="str">
        <f t="shared" si="644"/>
        <v/>
      </c>
    </row>
    <row r="722" spans="1:34">
      <c r="A722" s="28" t="str">
        <f>C711&amp;"x"&amp;B722</f>
        <v>x9</v>
      </c>
      <c r="B722" s="47">
        <v>9</v>
      </c>
      <c r="C722" s="64" t="str">
        <f t="shared" si="627"/>
        <v/>
      </c>
      <c r="D722" s="64" t="str">
        <f t="shared" si="628"/>
        <v/>
      </c>
      <c r="E722" s="65" t="str">
        <f t="shared" si="629"/>
        <v/>
      </c>
      <c r="F722" s="65" t="str">
        <f t="shared" si="630"/>
        <v/>
      </c>
      <c r="G722" s="66" t="str">
        <f t="shared" si="631"/>
        <v/>
      </c>
      <c r="H722" s="67" t="str">
        <f t="shared" si="632"/>
        <v/>
      </c>
      <c r="I722" s="68"/>
      <c r="J722" s="64" t="str">
        <f t="shared" si="633"/>
        <v/>
      </c>
      <c r="K722" s="64" t="str">
        <f t="shared" si="634"/>
        <v/>
      </c>
      <c r="L722" s="64" t="str">
        <f t="shared" si="635"/>
        <v/>
      </c>
      <c r="M722" s="52"/>
      <c r="N722" s="52"/>
      <c r="P722" s="157"/>
      <c r="Q722" s="157"/>
      <c r="R722" s="157"/>
      <c r="S722" s="161"/>
      <c r="T722" s="202">
        <f t="shared" si="636"/>
        <v>0</v>
      </c>
      <c r="U722" s="159">
        <f t="shared" si="637"/>
        <v>0</v>
      </c>
      <c r="V722" s="162" t="str">
        <f t="shared" si="638"/>
        <v/>
      </c>
      <c r="W722" s="162" t="str">
        <f t="shared" si="639"/>
        <v/>
      </c>
      <c r="X722" s="28">
        <v>13</v>
      </c>
      <c r="Y722" s="64" t="str">
        <f t="shared" si="640"/>
        <v/>
      </c>
      <c r="Z722" s="64" t="str">
        <f t="shared" si="641"/>
        <v/>
      </c>
      <c r="AA722" s="64" t="str">
        <f t="shared" si="642"/>
        <v/>
      </c>
      <c r="AB722" s="28">
        <f t="shared" si="643"/>
        <v>0</v>
      </c>
      <c r="AH722" s="246" t="str">
        <f t="shared" si="644"/>
        <v/>
      </c>
    </row>
    <row r="723" spans="1:34">
      <c r="A723" s="28" t="str">
        <f>C711&amp;"x"&amp;B723</f>
        <v>x10</v>
      </c>
      <c r="B723" s="47">
        <v>10</v>
      </c>
      <c r="C723" s="64" t="str">
        <f t="shared" si="627"/>
        <v/>
      </c>
      <c r="D723" s="64" t="str">
        <f t="shared" si="628"/>
        <v/>
      </c>
      <c r="E723" s="65" t="str">
        <f t="shared" si="629"/>
        <v/>
      </c>
      <c r="F723" s="65" t="str">
        <f t="shared" si="630"/>
        <v/>
      </c>
      <c r="G723" s="66" t="str">
        <f t="shared" si="631"/>
        <v/>
      </c>
      <c r="H723" s="67" t="str">
        <f t="shared" si="632"/>
        <v/>
      </c>
      <c r="I723" s="68"/>
      <c r="J723" s="64" t="str">
        <f t="shared" si="633"/>
        <v/>
      </c>
      <c r="K723" s="64" t="str">
        <f t="shared" si="634"/>
        <v/>
      </c>
      <c r="L723" s="64" t="str">
        <f t="shared" si="635"/>
        <v/>
      </c>
      <c r="M723" s="52"/>
      <c r="N723" s="52"/>
      <c r="P723" s="157"/>
      <c r="Q723" s="157"/>
      <c r="R723" s="157"/>
      <c r="S723" s="161"/>
      <c r="T723" s="202">
        <f t="shared" si="636"/>
        <v>0</v>
      </c>
      <c r="U723" s="159">
        <f t="shared" si="637"/>
        <v>0</v>
      </c>
      <c r="V723" s="162" t="str">
        <f t="shared" si="638"/>
        <v/>
      </c>
      <c r="W723" s="162" t="str">
        <f t="shared" si="639"/>
        <v/>
      </c>
      <c r="X723" s="28">
        <v>14</v>
      </c>
      <c r="Y723" s="64" t="str">
        <f t="shared" si="640"/>
        <v/>
      </c>
      <c r="Z723" s="64" t="str">
        <f t="shared" si="641"/>
        <v/>
      </c>
      <c r="AA723" s="64" t="str">
        <f t="shared" si="642"/>
        <v/>
      </c>
      <c r="AB723" s="28">
        <f t="shared" si="643"/>
        <v>0</v>
      </c>
      <c r="AH723" s="246" t="str">
        <f t="shared" si="644"/>
        <v/>
      </c>
    </row>
    <row r="724" spans="1:34">
      <c r="A724" s="28" t="str">
        <f>C711&amp;"x"&amp;B724</f>
        <v>x11</v>
      </c>
      <c r="B724" s="47">
        <v>11</v>
      </c>
      <c r="C724" s="64" t="str">
        <f t="shared" si="627"/>
        <v/>
      </c>
      <c r="D724" s="64" t="str">
        <f t="shared" si="628"/>
        <v/>
      </c>
      <c r="E724" s="65" t="str">
        <f t="shared" si="629"/>
        <v/>
      </c>
      <c r="F724" s="65" t="str">
        <f t="shared" si="630"/>
        <v/>
      </c>
      <c r="G724" s="66" t="str">
        <f t="shared" si="631"/>
        <v/>
      </c>
      <c r="H724" s="67" t="str">
        <f t="shared" si="632"/>
        <v/>
      </c>
      <c r="I724" s="68"/>
      <c r="J724" s="64" t="str">
        <f t="shared" si="633"/>
        <v/>
      </c>
      <c r="K724" s="64" t="str">
        <f t="shared" si="634"/>
        <v/>
      </c>
      <c r="L724" s="64" t="str">
        <f t="shared" si="635"/>
        <v/>
      </c>
      <c r="M724" s="52"/>
      <c r="N724" s="52"/>
      <c r="P724" s="157"/>
      <c r="Q724" s="157"/>
      <c r="R724" s="157"/>
      <c r="T724" s="202">
        <f t="shared" si="636"/>
        <v>0</v>
      </c>
      <c r="U724" s="159">
        <f t="shared" si="637"/>
        <v>0</v>
      </c>
      <c r="V724" s="162" t="str">
        <f t="shared" si="638"/>
        <v/>
      </c>
      <c r="W724" s="162" t="str">
        <f t="shared" si="639"/>
        <v/>
      </c>
      <c r="X724" s="28">
        <v>15</v>
      </c>
      <c r="Y724" s="64" t="str">
        <f t="shared" si="640"/>
        <v/>
      </c>
      <c r="Z724" s="64" t="str">
        <f t="shared" si="641"/>
        <v/>
      </c>
      <c r="AA724" s="64" t="str">
        <f t="shared" si="642"/>
        <v/>
      </c>
      <c r="AB724" s="28">
        <f t="shared" si="643"/>
        <v>0</v>
      </c>
      <c r="AH724" s="246" t="str">
        <f t="shared" si="644"/>
        <v/>
      </c>
    </row>
    <row r="725" spans="1:34">
      <c r="A725" s="28" t="str">
        <f>C711&amp;"x"&amp;B725</f>
        <v>x12</v>
      </c>
      <c r="B725" s="47">
        <v>12</v>
      </c>
      <c r="C725" s="64" t="str">
        <f t="shared" si="627"/>
        <v/>
      </c>
      <c r="D725" s="64" t="str">
        <f t="shared" si="628"/>
        <v/>
      </c>
      <c r="E725" s="65" t="str">
        <f t="shared" si="629"/>
        <v/>
      </c>
      <c r="F725" s="65" t="str">
        <f t="shared" si="630"/>
        <v/>
      </c>
      <c r="G725" s="66" t="str">
        <f t="shared" si="631"/>
        <v/>
      </c>
      <c r="H725" s="67" t="str">
        <f t="shared" si="632"/>
        <v/>
      </c>
      <c r="I725" s="68"/>
      <c r="J725" s="64" t="str">
        <f t="shared" si="633"/>
        <v/>
      </c>
      <c r="K725" s="64" t="str">
        <f t="shared" si="634"/>
        <v/>
      </c>
      <c r="L725" s="64" t="str">
        <f t="shared" si="635"/>
        <v/>
      </c>
      <c r="M725" s="52"/>
      <c r="N725" s="52"/>
      <c r="P725" s="157"/>
      <c r="Q725" s="157"/>
      <c r="R725" s="157"/>
      <c r="T725" s="202">
        <f t="shared" si="636"/>
        <v>0</v>
      </c>
      <c r="U725" s="159">
        <f t="shared" si="637"/>
        <v>0</v>
      </c>
      <c r="V725" s="162" t="str">
        <f t="shared" si="638"/>
        <v/>
      </c>
      <c r="W725" s="162" t="str">
        <f t="shared" si="639"/>
        <v/>
      </c>
      <c r="X725" s="28">
        <v>16</v>
      </c>
      <c r="Y725" s="64" t="str">
        <f t="shared" si="640"/>
        <v/>
      </c>
      <c r="Z725" s="64" t="str">
        <f t="shared" si="641"/>
        <v/>
      </c>
      <c r="AA725" s="64" t="str">
        <f t="shared" si="642"/>
        <v/>
      </c>
      <c r="AB725" s="28">
        <f t="shared" si="643"/>
        <v>0</v>
      </c>
      <c r="AH725" s="246" t="str">
        <f t="shared" si="644"/>
        <v/>
      </c>
    </row>
    <row r="726" spans="1:34">
      <c r="A726" s="28" t="str">
        <f>C711&amp;"x"&amp;B726</f>
        <v>x13</v>
      </c>
      <c r="B726" s="47">
        <v>13</v>
      </c>
      <c r="C726" s="64" t="str">
        <f t="shared" si="627"/>
        <v/>
      </c>
      <c r="D726" s="64" t="str">
        <f t="shared" si="628"/>
        <v/>
      </c>
      <c r="E726" s="65" t="str">
        <f t="shared" si="629"/>
        <v/>
      </c>
      <c r="F726" s="65" t="str">
        <f t="shared" si="630"/>
        <v/>
      </c>
      <c r="G726" s="66" t="str">
        <f t="shared" si="631"/>
        <v/>
      </c>
      <c r="H726" s="67" t="str">
        <f t="shared" si="632"/>
        <v/>
      </c>
      <c r="I726" s="68"/>
      <c r="J726" s="64" t="str">
        <f t="shared" si="633"/>
        <v/>
      </c>
      <c r="K726" s="64" t="str">
        <f t="shared" si="634"/>
        <v/>
      </c>
      <c r="L726" s="64" t="str">
        <f t="shared" si="635"/>
        <v/>
      </c>
      <c r="M726" s="52"/>
      <c r="N726" s="52"/>
      <c r="P726" s="157"/>
      <c r="Q726" s="157"/>
      <c r="R726" s="157"/>
      <c r="T726" s="202">
        <f t="shared" si="636"/>
        <v>0</v>
      </c>
      <c r="U726" s="159">
        <f t="shared" si="637"/>
        <v>0</v>
      </c>
      <c r="V726" s="162" t="str">
        <f t="shared" si="638"/>
        <v/>
      </c>
      <c r="W726" s="162" t="str">
        <f t="shared" si="639"/>
        <v/>
      </c>
      <c r="X726" s="28">
        <v>17</v>
      </c>
      <c r="Y726" s="64" t="str">
        <f t="shared" si="640"/>
        <v/>
      </c>
      <c r="Z726" s="64" t="str">
        <f t="shared" si="641"/>
        <v/>
      </c>
      <c r="AA726" s="64" t="str">
        <f t="shared" si="642"/>
        <v/>
      </c>
      <c r="AB726" s="28">
        <f t="shared" si="643"/>
        <v>0</v>
      </c>
      <c r="AH726" s="246" t="str">
        <f t="shared" si="644"/>
        <v/>
      </c>
    </row>
    <row r="727" spans="1:34">
      <c r="A727" s="28" t="str">
        <f>C711&amp;"x"&amp;B727</f>
        <v>x14</v>
      </c>
      <c r="B727" s="47">
        <v>14</v>
      </c>
      <c r="C727" s="64" t="str">
        <f t="shared" si="627"/>
        <v/>
      </c>
      <c r="D727" s="64" t="str">
        <f t="shared" si="628"/>
        <v/>
      </c>
      <c r="E727" s="65" t="str">
        <f t="shared" si="629"/>
        <v/>
      </c>
      <c r="F727" s="65" t="str">
        <f t="shared" si="630"/>
        <v/>
      </c>
      <c r="G727" s="66" t="str">
        <f t="shared" si="631"/>
        <v/>
      </c>
      <c r="H727" s="67" t="str">
        <f t="shared" si="632"/>
        <v/>
      </c>
      <c r="I727" s="68"/>
      <c r="J727" s="64" t="str">
        <f t="shared" si="633"/>
        <v/>
      </c>
      <c r="K727" s="64" t="str">
        <f t="shared" si="634"/>
        <v/>
      </c>
      <c r="L727" s="64" t="str">
        <f t="shared" si="635"/>
        <v/>
      </c>
      <c r="M727" s="52"/>
      <c r="N727" s="52"/>
      <c r="P727" s="157"/>
      <c r="Q727" s="157"/>
      <c r="R727" s="157"/>
      <c r="T727" s="202">
        <f t="shared" si="636"/>
        <v>0</v>
      </c>
      <c r="U727" s="159">
        <f t="shared" si="637"/>
        <v>0</v>
      </c>
      <c r="V727" s="162" t="str">
        <f t="shared" si="638"/>
        <v/>
      </c>
      <c r="W727" s="162" t="str">
        <f t="shared" si="639"/>
        <v/>
      </c>
      <c r="X727" s="28">
        <v>18</v>
      </c>
      <c r="Y727" s="64" t="str">
        <f t="shared" si="640"/>
        <v/>
      </c>
      <c r="Z727" s="64" t="str">
        <f t="shared" si="641"/>
        <v/>
      </c>
      <c r="AA727" s="64" t="str">
        <f t="shared" si="642"/>
        <v/>
      </c>
      <c r="AB727" s="28">
        <f t="shared" si="643"/>
        <v>0</v>
      </c>
      <c r="AH727" s="246" t="str">
        <f t="shared" si="644"/>
        <v/>
      </c>
    </row>
    <row r="728" spans="1:34">
      <c r="A728" s="28" t="str">
        <f>C711&amp;"x"&amp;B728</f>
        <v>x15</v>
      </c>
      <c r="B728" s="47">
        <v>15</v>
      </c>
      <c r="C728" s="64" t="str">
        <f t="shared" si="627"/>
        <v/>
      </c>
      <c r="D728" s="64" t="str">
        <f t="shared" si="628"/>
        <v/>
      </c>
      <c r="E728" s="65" t="str">
        <f t="shared" si="629"/>
        <v/>
      </c>
      <c r="F728" s="65" t="str">
        <f t="shared" si="630"/>
        <v/>
      </c>
      <c r="G728" s="66" t="str">
        <f t="shared" si="631"/>
        <v/>
      </c>
      <c r="H728" s="67" t="str">
        <f t="shared" si="632"/>
        <v/>
      </c>
      <c r="I728" s="68"/>
      <c r="J728" s="64" t="str">
        <f t="shared" si="633"/>
        <v/>
      </c>
      <c r="K728" s="64" t="str">
        <f t="shared" si="634"/>
        <v/>
      </c>
      <c r="L728" s="64" t="str">
        <f t="shared" si="635"/>
        <v/>
      </c>
      <c r="M728" s="52"/>
      <c r="N728" s="52"/>
      <c r="P728" s="157"/>
      <c r="Q728" s="157"/>
      <c r="R728" s="157"/>
      <c r="T728" s="202">
        <f t="shared" si="636"/>
        <v>0</v>
      </c>
      <c r="U728" s="159">
        <f t="shared" si="637"/>
        <v>0</v>
      </c>
      <c r="V728" s="162" t="str">
        <f t="shared" si="638"/>
        <v/>
      </c>
      <c r="W728" s="162" t="str">
        <f t="shared" si="639"/>
        <v/>
      </c>
      <c r="X728" s="28">
        <v>19</v>
      </c>
      <c r="Y728" s="64" t="str">
        <f t="shared" si="640"/>
        <v/>
      </c>
      <c r="Z728" s="64" t="str">
        <f t="shared" si="641"/>
        <v/>
      </c>
      <c r="AA728" s="64" t="str">
        <f t="shared" si="642"/>
        <v/>
      </c>
      <c r="AB728" s="28">
        <f t="shared" si="643"/>
        <v>0</v>
      </c>
      <c r="AH728" s="246" t="str">
        <f t="shared" si="644"/>
        <v/>
      </c>
    </row>
    <row r="729" spans="1:34" ht="12.95" thickBot="1">
      <c r="B729" s="69"/>
      <c r="C729" s="70"/>
      <c r="D729" s="69"/>
      <c r="E729" s="69"/>
      <c r="F729" s="69"/>
      <c r="G729" s="71"/>
      <c r="H729" s="71"/>
      <c r="I729" s="71"/>
      <c r="J729" s="70"/>
      <c r="K729" s="70"/>
      <c r="L729" s="70"/>
      <c r="M729" s="52"/>
      <c r="N729" s="52"/>
      <c r="X729" s="28">
        <v>20</v>
      </c>
    </row>
    <row r="730" spans="1:34" ht="12.95" thickTop="1">
      <c r="B730" s="47"/>
      <c r="C730" s="323" t="s">
        <v>1140</v>
      </c>
      <c r="D730" s="323"/>
      <c r="E730" s="76" t="s">
        <v>1141</v>
      </c>
      <c r="F730" s="76" t="s">
        <v>1142</v>
      </c>
      <c r="G730" s="48" t="s">
        <v>1143</v>
      </c>
      <c r="H730" s="49"/>
      <c r="I730" s="50"/>
      <c r="J730" s="51" t="s">
        <v>1144</v>
      </c>
      <c r="K730" s="51" t="s">
        <v>1145</v>
      </c>
      <c r="L730" s="51" t="s">
        <v>1146</v>
      </c>
      <c r="M730" s="52"/>
      <c r="N730" s="52"/>
      <c r="P730" s="53">
        <f>COUNT(P734:P748)</f>
        <v>0</v>
      </c>
      <c r="Q730" s="53">
        <f>COUNT(Q734:Q748)</f>
        <v>0</v>
      </c>
      <c r="R730" s="53">
        <f>COUNT(R734:R748)</f>
        <v>0</v>
      </c>
      <c r="T730" s="124">
        <f>T731-SUM(U734:U748)</f>
        <v>0</v>
      </c>
      <c r="X730" s="28">
        <v>1</v>
      </c>
    </row>
    <row r="731" spans="1:34" ht="12.95">
      <c r="A731" s="33">
        <v>40</v>
      </c>
      <c r="B731" s="54"/>
      <c r="C731" s="322" t="str">
        <f>Leden!AQ42</f>
        <v/>
      </c>
      <c r="D731" s="322"/>
      <c r="E731" s="286" t="str">
        <f>IF($C731="","",LEFT(IFERROR(VLOOKUP($C731,TeamsV,2,0),"")&amp;"??",2))</f>
        <v/>
      </c>
      <c r="F731" s="286" t="str">
        <f>IF($C731="","",IFERROR(VLOOKUP($C731,TeamsV,3,0),"??"))</f>
        <v/>
      </c>
      <c r="G731" s="286" t="str">
        <f>IF($C731="","",LEFT(IFERROR(VLOOKUP($C731,TeamsV,4,0),"")&amp;"?",1))</f>
        <v/>
      </c>
      <c r="H731" s="55"/>
      <c r="I731" s="56"/>
      <c r="J731" s="286">
        <f>COUNTIF(C734:C748,"V")</f>
        <v>0</v>
      </c>
      <c r="K731" s="286">
        <f>COUNTIF(C734:C748,"M")</f>
        <v>0</v>
      </c>
      <c r="L731" s="57" t="str">
        <f>IFERROR(AVERAGE(H734:H748),"")</f>
        <v/>
      </c>
      <c r="M731" s="58"/>
      <c r="N731" s="58"/>
      <c r="O731" s="33" t="s">
        <v>2</v>
      </c>
      <c r="P731" s="253"/>
      <c r="Q731" s="253"/>
      <c r="R731" s="253"/>
      <c r="S731" s="254"/>
      <c r="T731" s="124">
        <f>SUM(T734:T748)</f>
        <v>0</v>
      </c>
      <c r="U731" s="158" t="str">
        <f>MID($C731,1,1)</f>
        <v/>
      </c>
      <c r="V731" s="158" t="str">
        <f>MID($C731,1,1)</f>
        <v/>
      </c>
      <c r="W731" s="158" t="str">
        <f>MID($C731,1,1)</f>
        <v/>
      </c>
      <c r="X731" s="28">
        <v>2</v>
      </c>
      <c r="Y731" s="33"/>
      <c r="Z731" s="33"/>
      <c r="AA731" s="33"/>
      <c r="AB731" s="33"/>
      <c r="AD731" s="19" t="str">
        <f>IF($C731="","",IFERROR(VLOOKUP($C731,TeamsV,6,0),""))</f>
        <v/>
      </c>
      <c r="AE731" s="19" t="str">
        <f>TRIM(IF($AD731="","",IFERROR(VLOOKUP($AD731,Teams!$B$4:$G$8,2,0),"")))</f>
        <v/>
      </c>
      <c r="AF731" s="19" t="str">
        <f>TRIM(IF($AD731="","",IFERROR(VLOOKUP($AD731,Teams!$B$4:$G$8,4,0),"")))</f>
        <v/>
      </c>
      <c r="AH731" s="247" t="str">
        <f>IFERROR(AVERAGE(AH734:AH748),"")</f>
        <v/>
      </c>
    </row>
    <row r="732" spans="1:34">
      <c r="B732" s="47"/>
      <c r="C732" s="76"/>
      <c r="D732" s="47"/>
      <c r="E732" s="47"/>
      <c r="F732" s="47"/>
      <c r="G732" s="50"/>
      <c r="H732" s="50"/>
      <c r="I732" s="50"/>
      <c r="J732" s="76"/>
      <c r="K732" s="76"/>
      <c r="L732" s="76"/>
      <c r="M732" s="52"/>
      <c r="N732" s="52"/>
      <c r="U732" s="159"/>
      <c r="V732" s="159"/>
      <c r="W732" s="159"/>
      <c r="X732" s="28">
        <v>3</v>
      </c>
    </row>
    <row r="733" spans="1:34">
      <c r="A733" s="59"/>
      <c r="B733" s="60"/>
      <c r="C733" s="61" t="s">
        <v>1147</v>
      </c>
      <c r="D733" s="61" t="s">
        <v>1148</v>
      </c>
      <c r="E733" s="62" t="s">
        <v>1149</v>
      </c>
      <c r="F733" s="62" t="s">
        <v>1150</v>
      </c>
      <c r="G733" s="61" t="s">
        <v>1151</v>
      </c>
      <c r="H733" s="61" t="s">
        <v>1152</v>
      </c>
      <c r="I733" s="61" t="s">
        <v>54</v>
      </c>
      <c r="J733" s="61" t="s">
        <v>1153</v>
      </c>
      <c r="K733" s="61" t="s">
        <v>1154</v>
      </c>
      <c r="L733" s="61" t="s">
        <v>1155</v>
      </c>
      <c r="M733" s="63"/>
      <c r="N733" s="63"/>
      <c r="O733" s="59"/>
      <c r="P733" s="160" t="s">
        <v>76</v>
      </c>
      <c r="Q733" s="160" t="s">
        <v>77</v>
      </c>
      <c r="R733" s="160" t="s">
        <v>78</v>
      </c>
      <c r="U733" s="158" t="str">
        <f>IF(W731="","",VLOOKUP(W731,Leeftijdscat,2,FALSE))</f>
        <v/>
      </c>
      <c r="V733" s="158" t="str">
        <f>IF(W731="","",VLOOKUP(W731,Leeftijdscat,3,FALSE))</f>
        <v/>
      </c>
      <c r="W733" s="158" t="str">
        <f>IF(W731="","",VLOOKUP(W731,Leeftijdscat,4,FALSE))</f>
        <v/>
      </c>
      <c r="X733" s="28">
        <v>4</v>
      </c>
      <c r="Y733" s="59">
        <f>LEN(Y734&amp;Y735&amp;Y736&amp;Y737&amp;Y738&amp;Y739&amp;Y740&amp;Y741&amp;Y742&amp;Y743&amp;Y744&amp;Y745&amp;Y746&amp;Y747&amp;Y748)</f>
        <v>0</v>
      </c>
      <c r="Z733" s="59">
        <f>LEN(Z734&amp;Z735&amp;Z736&amp;Z737&amp;Z738&amp;Z739&amp;Z740&amp;Z741&amp;Z742&amp;Z743&amp;Z744&amp;Z745&amp;Z746&amp;Z747&amp;Z748)</f>
        <v>0</v>
      </c>
      <c r="AA733" s="59">
        <f>LEN(AA734&amp;AA735&amp;AA736&amp;AA737&amp;AA738&amp;AA739&amp;AA740&amp;AA741&amp;AA742&amp;AA743&amp;AA744&amp;AA745&amp;AA746&amp;AA747&amp;AA748)</f>
        <v>0</v>
      </c>
      <c r="AB733" s="59">
        <f>SUM(Y733:AA733)</f>
        <v>0</v>
      </c>
    </row>
    <row r="734" spans="1:34">
      <c r="A734" s="28" t="str">
        <f>C731&amp;"x"&amp;B734</f>
        <v>x1</v>
      </c>
      <c r="B734" s="47">
        <v>1</v>
      </c>
      <c r="C734" s="64" t="str">
        <f t="shared" ref="C734:C748" si="645">IF(LEFT($A734,1)="x","",IFERROR(VLOOKUP($A734,LedenV,6,0),""))</f>
        <v/>
      </c>
      <c r="D734" s="64" t="str">
        <f t="shared" ref="D734:D748" si="646">IF(LEFT($A734,1)="x","",IFERROR(VLOOKUP($A734,LedenV,7,0),""))</f>
        <v/>
      </c>
      <c r="E734" s="65" t="str">
        <f t="shared" ref="E734:E748" si="647">IF(LEFT($A734,1)="x","",IFERROR(VLOOKUP($A734,LedenV,8,0),""))</f>
        <v/>
      </c>
      <c r="F734" s="65" t="str">
        <f t="shared" ref="F734:F748" si="648">IF(LEFT($A734,1)="x","",IFERROR(VLOOKUP($A734,LedenV,9,0),""))</f>
        <v/>
      </c>
      <c r="G734" s="66" t="str">
        <f t="shared" ref="G734:G748" si="649">IF(LEFT($A734,1)="x","",IFERROR(VLOOKUP($A734,LedenV,10,0),""))</f>
        <v/>
      </c>
      <c r="H734" s="67" t="str">
        <f t="shared" ref="H734:H748" si="650">IF(AND(ISNUMBER(G734),G734&lt;&gt;0),DATEDIF(G734,Peildatum,"Y"),"")</f>
        <v/>
      </c>
      <c r="I734" s="68"/>
      <c r="J734" s="64" t="str">
        <f t="shared" ref="J734:J748" si="651">IF(LEFT($A734,1)="x","",IFERROR(VLOOKUP($A734,LedenV,16,0),""))</f>
        <v/>
      </c>
      <c r="K734" s="64" t="str">
        <f t="shared" ref="K734:K748" si="652">IF(LEFT($A734,1)="x","",IFERROR(VLOOKUP($A734,LedenV,17,0),""))</f>
        <v/>
      </c>
      <c r="L734" s="64" t="str">
        <f t="shared" ref="L734:L748" si="653">IF(LEFT($A734,1)="x","",IFERROR(VLOOKUP($A734,LedenV,18,0),""))</f>
        <v/>
      </c>
      <c r="M734" s="52"/>
      <c r="N734" s="52"/>
      <c r="P734" s="157"/>
      <c r="Q734" s="157"/>
      <c r="R734" s="157"/>
      <c r="S734" s="161"/>
      <c r="T734" s="202">
        <f t="shared" ref="T734:T748" si="654">IF(LEN(C734&amp;D734&amp;E734&amp;F734)&gt;0,1,0)</f>
        <v>0</v>
      </c>
      <c r="U734" s="159">
        <f t="shared" ref="U734:U748" si="655">MIN(LEN(Y734&amp;Z734&amp;AA734),1)</f>
        <v>0</v>
      </c>
      <c r="V734" s="162" t="str">
        <f t="shared" ref="V734:V748" si="656">V733</f>
        <v/>
      </c>
      <c r="W734" s="162" t="str">
        <f t="shared" ref="W734:W748" si="657">W733</f>
        <v/>
      </c>
      <c r="X734" s="28">
        <v>5</v>
      </c>
      <c r="Y734" s="64" t="str">
        <f t="shared" ref="Y734:Y748" si="658">IF(LEFT($A734,1)="x","",IFERROR(VLOOKUP($A734,LedenV,34,0),""))</f>
        <v/>
      </c>
      <c r="Z734" s="64" t="str">
        <f t="shared" ref="Z734:Z748" si="659">IF(LEFT($A734,1)="x","",IFERROR(VLOOKUP($A734,LedenV,35,0),""))</f>
        <v/>
      </c>
      <c r="AA734" s="64" t="str">
        <f t="shared" ref="AA734:AA748" si="660">IF(LEFT($A734,1)="x","",IFERROR(VLOOKUP($A734,LedenV,36,0),""))</f>
        <v/>
      </c>
      <c r="AB734" s="28">
        <f t="shared" ref="AB734:AB748" si="661">LEN(Y734&amp;Z734&amp;AA734)</f>
        <v>0</v>
      </c>
      <c r="AH734" s="246" t="str">
        <f t="shared" ref="AH734:AH748" si="662">lft(G734,Peildatum)</f>
        <v/>
      </c>
    </row>
    <row r="735" spans="1:34">
      <c r="A735" s="28" t="str">
        <f>C731&amp;"x"&amp;B735</f>
        <v>x2</v>
      </c>
      <c r="B735" s="47">
        <v>2</v>
      </c>
      <c r="C735" s="64" t="str">
        <f t="shared" si="645"/>
        <v/>
      </c>
      <c r="D735" s="64" t="str">
        <f t="shared" si="646"/>
        <v/>
      </c>
      <c r="E735" s="65" t="str">
        <f t="shared" si="647"/>
        <v/>
      </c>
      <c r="F735" s="65" t="str">
        <f t="shared" si="648"/>
        <v/>
      </c>
      <c r="G735" s="66" t="str">
        <f t="shared" si="649"/>
        <v/>
      </c>
      <c r="H735" s="67" t="str">
        <f t="shared" si="650"/>
        <v/>
      </c>
      <c r="I735" s="68"/>
      <c r="J735" s="64" t="str">
        <f t="shared" si="651"/>
        <v/>
      </c>
      <c r="K735" s="64" t="str">
        <f t="shared" si="652"/>
        <v/>
      </c>
      <c r="L735" s="64" t="str">
        <f t="shared" si="653"/>
        <v/>
      </c>
      <c r="M735" s="52"/>
      <c r="N735" s="52"/>
      <c r="P735" s="157"/>
      <c r="Q735" s="157"/>
      <c r="R735" s="157"/>
      <c r="S735" s="161"/>
      <c r="T735" s="202">
        <f t="shared" si="654"/>
        <v>0</v>
      </c>
      <c r="U735" s="159">
        <f t="shared" si="655"/>
        <v>0</v>
      </c>
      <c r="V735" s="162" t="str">
        <f t="shared" si="656"/>
        <v/>
      </c>
      <c r="W735" s="162" t="str">
        <f t="shared" si="657"/>
        <v/>
      </c>
      <c r="X735" s="28">
        <v>6</v>
      </c>
      <c r="Y735" s="64" t="str">
        <f t="shared" si="658"/>
        <v/>
      </c>
      <c r="Z735" s="64" t="str">
        <f t="shared" si="659"/>
        <v/>
      </c>
      <c r="AA735" s="64" t="str">
        <f t="shared" si="660"/>
        <v/>
      </c>
      <c r="AB735" s="28">
        <f t="shared" si="661"/>
        <v>0</v>
      </c>
      <c r="AH735" s="246" t="str">
        <f t="shared" si="662"/>
        <v/>
      </c>
    </row>
    <row r="736" spans="1:34">
      <c r="A736" s="28" t="str">
        <f>C731&amp;"x"&amp;B736</f>
        <v>x3</v>
      </c>
      <c r="B736" s="47">
        <v>3</v>
      </c>
      <c r="C736" s="64" t="str">
        <f t="shared" si="645"/>
        <v/>
      </c>
      <c r="D736" s="64" t="str">
        <f t="shared" si="646"/>
        <v/>
      </c>
      <c r="E736" s="65" t="str">
        <f t="shared" si="647"/>
        <v/>
      </c>
      <c r="F736" s="65" t="str">
        <f t="shared" si="648"/>
        <v/>
      </c>
      <c r="G736" s="66" t="str">
        <f t="shared" si="649"/>
        <v/>
      </c>
      <c r="H736" s="67" t="str">
        <f t="shared" si="650"/>
        <v/>
      </c>
      <c r="I736" s="68"/>
      <c r="J736" s="64" t="str">
        <f t="shared" si="651"/>
        <v/>
      </c>
      <c r="K736" s="64" t="str">
        <f t="shared" si="652"/>
        <v/>
      </c>
      <c r="L736" s="64" t="str">
        <f t="shared" si="653"/>
        <v/>
      </c>
      <c r="M736" s="52"/>
      <c r="N736" s="52"/>
      <c r="P736" s="157"/>
      <c r="Q736" s="157"/>
      <c r="R736" s="157"/>
      <c r="S736" s="161"/>
      <c r="T736" s="202">
        <f t="shared" si="654"/>
        <v>0</v>
      </c>
      <c r="U736" s="159">
        <f t="shared" si="655"/>
        <v>0</v>
      </c>
      <c r="V736" s="162" t="str">
        <f t="shared" si="656"/>
        <v/>
      </c>
      <c r="W736" s="162" t="str">
        <f t="shared" si="657"/>
        <v/>
      </c>
      <c r="X736" s="28">
        <v>7</v>
      </c>
      <c r="Y736" s="64" t="str">
        <f t="shared" si="658"/>
        <v/>
      </c>
      <c r="Z736" s="64" t="str">
        <f t="shared" si="659"/>
        <v/>
      </c>
      <c r="AA736" s="64" t="str">
        <f t="shared" si="660"/>
        <v/>
      </c>
      <c r="AB736" s="28">
        <f t="shared" si="661"/>
        <v>0</v>
      </c>
      <c r="AH736" s="246" t="str">
        <f t="shared" si="662"/>
        <v/>
      </c>
    </row>
    <row r="737" spans="1:34">
      <c r="A737" s="28" t="str">
        <f>C731&amp;"x"&amp;B737</f>
        <v>x4</v>
      </c>
      <c r="B737" s="47">
        <v>4</v>
      </c>
      <c r="C737" s="64" t="str">
        <f t="shared" si="645"/>
        <v/>
      </c>
      <c r="D737" s="64" t="str">
        <f t="shared" si="646"/>
        <v/>
      </c>
      <c r="E737" s="65" t="str">
        <f t="shared" si="647"/>
        <v/>
      </c>
      <c r="F737" s="65" t="str">
        <f t="shared" si="648"/>
        <v/>
      </c>
      <c r="G737" s="66" t="str">
        <f t="shared" si="649"/>
        <v/>
      </c>
      <c r="H737" s="67" t="str">
        <f t="shared" si="650"/>
        <v/>
      </c>
      <c r="I737" s="68"/>
      <c r="J737" s="64" t="str">
        <f t="shared" si="651"/>
        <v/>
      </c>
      <c r="K737" s="64" t="str">
        <f t="shared" si="652"/>
        <v/>
      </c>
      <c r="L737" s="64" t="str">
        <f t="shared" si="653"/>
        <v/>
      </c>
      <c r="M737" s="52"/>
      <c r="N737" s="52"/>
      <c r="P737" s="157"/>
      <c r="Q737" s="157"/>
      <c r="R737" s="157"/>
      <c r="S737" s="161"/>
      <c r="T737" s="202">
        <f t="shared" si="654"/>
        <v>0</v>
      </c>
      <c r="U737" s="159">
        <f t="shared" si="655"/>
        <v>0</v>
      </c>
      <c r="V737" s="162" t="str">
        <f t="shared" si="656"/>
        <v/>
      </c>
      <c r="W737" s="162" t="str">
        <f t="shared" si="657"/>
        <v/>
      </c>
      <c r="X737" s="28">
        <v>8</v>
      </c>
      <c r="Y737" s="64" t="str">
        <f t="shared" si="658"/>
        <v/>
      </c>
      <c r="Z737" s="64" t="str">
        <f t="shared" si="659"/>
        <v/>
      </c>
      <c r="AA737" s="64" t="str">
        <f t="shared" si="660"/>
        <v/>
      </c>
      <c r="AB737" s="28">
        <f t="shared" si="661"/>
        <v>0</v>
      </c>
      <c r="AH737" s="246" t="str">
        <f t="shared" si="662"/>
        <v/>
      </c>
    </row>
    <row r="738" spans="1:34">
      <c r="A738" s="28" t="str">
        <f>C731&amp;"x"&amp;B738</f>
        <v>x5</v>
      </c>
      <c r="B738" s="47">
        <v>5</v>
      </c>
      <c r="C738" s="64" t="str">
        <f t="shared" si="645"/>
        <v/>
      </c>
      <c r="D738" s="64" t="str">
        <f t="shared" si="646"/>
        <v/>
      </c>
      <c r="E738" s="65" t="str">
        <f t="shared" si="647"/>
        <v/>
      </c>
      <c r="F738" s="65" t="str">
        <f t="shared" si="648"/>
        <v/>
      </c>
      <c r="G738" s="66" t="str">
        <f t="shared" si="649"/>
        <v/>
      </c>
      <c r="H738" s="67" t="str">
        <f t="shared" si="650"/>
        <v/>
      </c>
      <c r="I738" s="68"/>
      <c r="J738" s="64" t="str">
        <f t="shared" si="651"/>
        <v/>
      </c>
      <c r="K738" s="64" t="str">
        <f t="shared" si="652"/>
        <v/>
      </c>
      <c r="L738" s="64" t="str">
        <f t="shared" si="653"/>
        <v/>
      </c>
      <c r="M738" s="52"/>
      <c r="N738" s="52"/>
      <c r="P738" s="157"/>
      <c r="Q738" s="157"/>
      <c r="R738" s="157"/>
      <c r="S738" s="161"/>
      <c r="T738" s="202">
        <f t="shared" si="654"/>
        <v>0</v>
      </c>
      <c r="U738" s="159">
        <f t="shared" si="655"/>
        <v>0</v>
      </c>
      <c r="V738" s="162" t="str">
        <f t="shared" si="656"/>
        <v/>
      </c>
      <c r="W738" s="162" t="str">
        <f t="shared" si="657"/>
        <v/>
      </c>
      <c r="X738" s="28">
        <v>9</v>
      </c>
      <c r="Y738" s="64" t="str">
        <f t="shared" si="658"/>
        <v/>
      </c>
      <c r="Z738" s="64" t="str">
        <f t="shared" si="659"/>
        <v/>
      </c>
      <c r="AA738" s="64" t="str">
        <f t="shared" si="660"/>
        <v/>
      </c>
      <c r="AB738" s="28">
        <f t="shared" si="661"/>
        <v>0</v>
      </c>
      <c r="AH738" s="246" t="str">
        <f t="shared" si="662"/>
        <v/>
      </c>
    </row>
    <row r="739" spans="1:34">
      <c r="A739" s="28" t="str">
        <f>C731&amp;"x"&amp;B739</f>
        <v>x6</v>
      </c>
      <c r="B739" s="47">
        <v>6</v>
      </c>
      <c r="C739" s="64" t="str">
        <f t="shared" si="645"/>
        <v/>
      </c>
      <c r="D739" s="64" t="str">
        <f t="shared" si="646"/>
        <v/>
      </c>
      <c r="E739" s="65" t="str">
        <f t="shared" si="647"/>
        <v/>
      </c>
      <c r="F739" s="65" t="str">
        <f t="shared" si="648"/>
        <v/>
      </c>
      <c r="G739" s="66" t="str">
        <f t="shared" si="649"/>
        <v/>
      </c>
      <c r="H739" s="67" t="str">
        <f t="shared" si="650"/>
        <v/>
      </c>
      <c r="I739" s="68"/>
      <c r="J739" s="64" t="str">
        <f t="shared" si="651"/>
        <v/>
      </c>
      <c r="K739" s="64" t="str">
        <f t="shared" si="652"/>
        <v/>
      </c>
      <c r="L739" s="64" t="str">
        <f t="shared" si="653"/>
        <v/>
      </c>
      <c r="M739" s="52"/>
      <c r="N739" s="52"/>
      <c r="P739" s="157"/>
      <c r="Q739" s="157"/>
      <c r="R739" s="157"/>
      <c r="S739" s="161"/>
      <c r="T739" s="202">
        <f t="shared" si="654"/>
        <v>0</v>
      </c>
      <c r="U739" s="159">
        <f t="shared" si="655"/>
        <v>0</v>
      </c>
      <c r="V739" s="162" t="str">
        <f t="shared" si="656"/>
        <v/>
      </c>
      <c r="W739" s="162" t="str">
        <f t="shared" si="657"/>
        <v/>
      </c>
      <c r="X739" s="28">
        <v>10</v>
      </c>
      <c r="Y739" s="64" t="str">
        <f t="shared" si="658"/>
        <v/>
      </c>
      <c r="Z739" s="64" t="str">
        <f t="shared" si="659"/>
        <v/>
      </c>
      <c r="AA739" s="64" t="str">
        <f t="shared" si="660"/>
        <v/>
      </c>
      <c r="AB739" s="28">
        <f t="shared" si="661"/>
        <v>0</v>
      </c>
      <c r="AH739" s="246" t="str">
        <f t="shared" si="662"/>
        <v/>
      </c>
    </row>
    <row r="740" spans="1:34">
      <c r="A740" s="28" t="str">
        <f>C731&amp;"x"&amp;B740</f>
        <v>x7</v>
      </c>
      <c r="B740" s="47">
        <v>7</v>
      </c>
      <c r="C740" s="64" t="str">
        <f t="shared" si="645"/>
        <v/>
      </c>
      <c r="D740" s="64" t="str">
        <f t="shared" si="646"/>
        <v/>
      </c>
      <c r="E740" s="65" t="str">
        <f t="shared" si="647"/>
        <v/>
      </c>
      <c r="F740" s="65" t="str">
        <f t="shared" si="648"/>
        <v/>
      </c>
      <c r="G740" s="66" t="str">
        <f t="shared" si="649"/>
        <v/>
      </c>
      <c r="H740" s="67" t="str">
        <f t="shared" si="650"/>
        <v/>
      </c>
      <c r="I740" s="68"/>
      <c r="J740" s="64" t="str">
        <f t="shared" si="651"/>
        <v/>
      </c>
      <c r="K740" s="64" t="str">
        <f t="shared" si="652"/>
        <v/>
      </c>
      <c r="L740" s="64" t="str">
        <f t="shared" si="653"/>
        <v/>
      </c>
      <c r="M740" s="52"/>
      <c r="N740" s="52"/>
      <c r="P740" s="157"/>
      <c r="Q740" s="157"/>
      <c r="R740" s="157"/>
      <c r="S740" s="161"/>
      <c r="T740" s="202">
        <f t="shared" si="654"/>
        <v>0</v>
      </c>
      <c r="U740" s="159">
        <f t="shared" si="655"/>
        <v>0</v>
      </c>
      <c r="V740" s="162" t="str">
        <f t="shared" si="656"/>
        <v/>
      </c>
      <c r="W740" s="162" t="str">
        <f t="shared" si="657"/>
        <v/>
      </c>
      <c r="X740" s="28">
        <v>11</v>
      </c>
      <c r="Y740" s="64" t="str">
        <f t="shared" si="658"/>
        <v/>
      </c>
      <c r="Z740" s="64" t="str">
        <f t="shared" si="659"/>
        <v/>
      </c>
      <c r="AA740" s="64" t="str">
        <f t="shared" si="660"/>
        <v/>
      </c>
      <c r="AB740" s="28">
        <f t="shared" si="661"/>
        <v>0</v>
      </c>
      <c r="AH740" s="246" t="str">
        <f t="shared" si="662"/>
        <v/>
      </c>
    </row>
    <row r="741" spans="1:34">
      <c r="A741" s="28" t="str">
        <f>C731&amp;"x"&amp;B741</f>
        <v>x8</v>
      </c>
      <c r="B741" s="47">
        <v>8</v>
      </c>
      <c r="C741" s="64" t="str">
        <f t="shared" si="645"/>
        <v/>
      </c>
      <c r="D741" s="64" t="str">
        <f t="shared" si="646"/>
        <v/>
      </c>
      <c r="E741" s="65" t="str">
        <f t="shared" si="647"/>
        <v/>
      </c>
      <c r="F741" s="65" t="str">
        <f t="shared" si="648"/>
        <v/>
      </c>
      <c r="G741" s="66" t="str">
        <f t="shared" si="649"/>
        <v/>
      </c>
      <c r="H741" s="67" t="str">
        <f t="shared" si="650"/>
        <v/>
      </c>
      <c r="I741" s="68"/>
      <c r="J741" s="64" t="str">
        <f t="shared" si="651"/>
        <v/>
      </c>
      <c r="K741" s="64" t="str">
        <f t="shared" si="652"/>
        <v/>
      </c>
      <c r="L741" s="64" t="str">
        <f t="shared" si="653"/>
        <v/>
      </c>
      <c r="M741" s="52"/>
      <c r="N741" s="52"/>
      <c r="P741" s="157"/>
      <c r="Q741" s="157"/>
      <c r="R741" s="157"/>
      <c r="S741" s="161"/>
      <c r="T741" s="202">
        <f t="shared" si="654"/>
        <v>0</v>
      </c>
      <c r="U741" s="159">
        <f t="shared" si="655"/>
        <v>0</v>
      </c>
      <c r="V741" s="162" t="str">
        <f t="shared" si="656"/>
        <v/>
      </c>
      <c r="W741" s="162" t="str">
        <f t="shared" si="657"/>
        <v/>
      </c>
      <c r="X741" s="28">
        <v>12</v>
      </c>
      <c r="Y741" s="64" t="str">
        <f t="shared" si="658"/>
        <v/>
      </c>
      <c r="Z741" s="64" t="str">
        <f t="shared" si="659"/>
        <v/>
      </c>
      <c r="AA741" s="64" t="str">
        <f t="shared" si="660"/>
        <v/>
      </c>
      <c r="AB741" s="28">
        <f t="shared" si="661"/>
        <v>0</v>
      </c>
      <c r="AH741" s="246" t="str">
        <f t="shared" si="662"/>
        <v/>
      </c>
    </row>
    <row r="742" spans="1:34">
      <c r="A742" s="28" t="str">
        <f>C731&amp;"x"&amp;B742</f>
        <v>x9</v>
      </c>
      <c r="B742" s="47">
        <v>9</v>
      </c>
      <c r="C742" s="64" t="str">
        <f t="shared" si="645"/>
        <v/>
      </c>
      <c r="D742" s="64" t="str">
        <f t="shared" si="646"/>
        <v/>
      </c>
      <c r="E742" s="65" t="str">
        <f t="shared" si="647"/>
        <v/>
      </c>
      <c r="F742" s="65" t="str">
        <f t="shared" si="648"/>
        <v/>
      </c>
      <c r="G742" s="66" t="str">
        <f t="shared" si="649"/>
        <v/>
      </c>
      <c r="H742" s="67" t="str">
        <f t="shared" si="650"/>
        <v/>
      </c>
      <c r="I742" s="68"/>
      <c r="J742" s="64" t="str">
        <f t="shared" si="651"/>
        <v/>
      </c>
      <c r="K742" s="64" t="str">
        <f t="shared" si="652"/>
        <v/>
      </c>
      <c r="L742" s="64" t="str">
        <f t="shared" si="653"/>
        <v/>
      </c>
      <c r="M742" s="52"/>
      <c r="N742" s="52"/>
      <c r="P742" s="157"/>
      <c r="Q742" s="157"/>
      <c r="R742" s="157"/>
      <c r="S742" s="161"/>
      <c r="T742" s="202">
        <f t="shared" si="654"/>
        <v>0</v>
      </c>
      <c r="U742" s="159">
        <f t="shared" si="655"/>
        <v>0</v>
      </c>
      <c r="V742" s="162" t="str">
        <f t="shared" si="656"/>
        <v/>
      </c>
      <c r="W742" s="162" t="str">
        <f t="shared" si="657"/>
        <v/>
      </c>
      <c r="X742" s="28">
        <v>13</v>
      </c>
      <c r="Y742" s="64" t="str">
        <f t="shared" si="658"/>
        <v/>
      </c>
      <c r="Z742" s="64" t="str">
        <f t="shared" si="659"/>
        <v/>
      </c>
      <c r="AA742" s="64" t="str">
        <f t="shared" si="660"/>
        <v/>
      </c>
      <c r="AB742" s="28">
        <f t="shared" si="661"/>
        <v>0</v>
      </c>
      <c r="AH742" s="246" t="str">
        <f t="shared" si="662"/>
        <v/>
      </c>
    </row>
    <row r="743" spans="1:34">
      <c r="A743" s="28" t="str">
        <f>C731&amp;"x"&amp;B743</f>
        <v>x10</v>
      </c>
      <c r="B743" s="47">
        <v>10</v>
      </c>
      <c r="C743" s="64" t="str">
        <f t="shared" si="645"/>
        <v/>
      </c>
      <c r="D743" s="64" t="str">
        <f t="shared" si="646"/>
        <v/>
      </c>
      <c r="E743" s="65" t="str">
        <f t="shared" si="647"/>
        <v/>
      </c>
      <c r="F743" s="65" t="str">
        <f t="shared" si="648"/>
        <v/>
      </c>
      <c r="G743" s="66" t="str">
        <f t="shared" si="649"/>
        <v/>
      </c>
      <c r="H743" s="67" t="str">
        <f t="shared" si="650"/>
        <v/>
      </c>
      <c r="I743" s="68"/>
      <c r="J743" s="64" t="str">
        <f t="shared" si="651"/>
        <v/>
      </c>
      <c r="K743" s="64" t="str">
        <f t="shared" si="652"/>
        <v/>
      </c>
      <c r="L743" s="64" t="str">
        <f t="shared" si="653"/>
        <v/>
      </c>
      <c r="M743" s="52"/>
      <c r="N743" s="52"/>
      <c r="P743" s="157"/>
      <c r="Q743" s="157"/>
      <c r="R743" s="157"/>
      <c r="S743" s="161"/>
      <c r="T743" s="202">
        <f t="shared" si="654"/>
        <v>0</v>
      </c>
      <c r="U743" s="159">
        <f t="shared" si="655"/>
        <v>0</v>
      </c>
      <c r="V743" s="162" t="str">
        <f t="shared" si="656"/>
        <v/>
      </c>
      <c r="W743" s="162" t="str">
        <f t="shared" si="657"/>
        <v/>
      </c>
      <c r="X743" s="28">
        <v>14</v>
      </c>
      <c r="Y743" s="64" t="str">
        <f t="shared" si="658"/>
        <v/>
      </c>
      <c r="Z743" s="64" t="str">
        <f t="shared" si="659"/>
        <v/>
      </c>
      <c r="AA743" s="64" t="str">
        <f t="shared" si="660"/>
        <v/>
      </c>
      <c r="AB743" s="28">
        <f t="shared" si="661"/>
        <v>0</v>
      </c>
      <c r="AH743" s="246" t="str">
        <f t="shared" si="662"/>
        <v/>
      </c>
    </row>
    <row r="744" spans="1:34">
      <c r="A744" s="28" t="str">
        <f>C731&amp;"x"&amp;B744</f>
        <v>x11</v>
      </c>
      <c r="B744" s="47">
        <v>11</v>
      </c>
      <c r="C744" s="64" t="str">
        <f t="shared" si="645"/>
        <v/>
      </c>
      <c r="D744" s="64" t="str">
        <f t="shared" si="646"/>
        <v/>
      </c>
      <c r="E744" s="65" t="str">
        <f t="shared" si="647"/>
        <v/>
      </c>
      <c r="F744" s="65" t="str">
        <f t="shared" si="648"/>
        <v/>
      </c>
      <c r="G744" s="66" t="str">
        <f t="shared" si="649"/>
        <v/>
      </c>
      <c r="H744" s="67" t="str">
        <f t="shared" si="650"/>
        <v/>
      </c>
      <c r="I744" s="68"/>
      <c r="J744" s="64" t="str">
        <f t="shared" si="651"/>
        <v/>
      </c>
      <c r="K744" s="64" t="str">
        <f t="shared" si="652"/>
        <v/>
      </c>
      <c r="L744" s="64" t="str">
        <f t="shared" si="653"/>
        <v/>
      </c>
      <c r="M744" s="52"/>
      <c r="N744" s="52"/>
      <c r="P744" s="157"/>
      <c r="Q744" s="157"/>
      <c r="R744" s="157"/>
      <c r="T744" s="202">
        <f t="shared" si="654"/>
        <v>0</v>
      </c>
      <c r="U744" s="159">
        <f t="shared" si="655"/>
        <v>0</v>
      </c>
      <c r="V744" s="162" t="str">
        <f t="shared" si="656"/>
        <v/>
      </c>
      <c r="W744" s="162" t="str">
        <f t="shared" si="657"/>
        <v/>
      </c>
      <c r="X744" s="28">
        <v>15</v>
      </c>
      <c r="Y744" s="64" t="str">
        <f t="shared" si="658"/>
        <v/>
      </c>
      <c r="Z744" s="64" t="str">
        <f t="shared" si="659"/>
        <v/>
      </c>
      <c r="AA744" s="64" t="str">
        <f t="shared" si="660"/>
        <v/>
      </c>
      <c r="AB744" s="28">
        <f t="shared" si="661"/>
        <v>0</v>
      </c>
      <c r="AH744" s="246" t="str">
        <f t="shared" si="662"/>
        <v/>
      </c>
    </row>
    <row r="745" spans="1:34">
      <c r="A745" s="28" t="str">
        <f>C731&amp;"x"&amp;B745</f>
        <v>x12</v>
      </c>
      <c r="B745" s="47">
        <v>12</v>
      </c>
      <c r="C745" s="64" t="str">
        <f t="shared" si="645"/>
        <v/>
      </c>
      <c r="D745" s="64" t="str">
        <f t="shared" si="646"/>
        <v/>
      </c>
      <c r="E745" s="65" t="str">
        <f t="shared" si="647"/>
        <v/>
      </c>
      <c r="F745" s="65" t="str">
        <f t="shared" si="648"/>
        <v/>
      </c>
      <c r="G745" s="66" t="str">
        <f t="shared" si="649"/>
        <v/>
      </c>
      <c r="H745" s="67" t="str">
        <f t="shared" si="650"/>
        <v/>
      </c>
      <c r="I745" s="68"/>
      <c r="J745" s="64" t="str">
        <f t="shared" si="651"/>
        <v/>
      </c>
      <c r="K745" s="64" t="str">
        <f t="shared" si="652"/>
        <v/>
      </c>
      <c r="L745" s="64" t="str">
        <f t="shared" si="653"/>
        <v/>
      </c>
      <c r="M745" s="52"/>
      <c r="N745" s="52"/>
      <c r="P745" s="157"/>
      <c r="Q745" s="157"/>
      <c r="R745" s="157"/>
      <c r="T745" s="202">
        <f t="shared" si="654"/>
        <v>0</v>
      </c>
      <c r="U745" s="159">
        <f t="shared" si="655"/>
        <v>0</v>
      </c>
      <c r="V745" s="162" t="str">
        <f t="shared" si="656"/>
        <v/>
      </c>
      <c r="W745" s="162" t="str">
        <f t="shared" si="657"/>
        <v/>
      </c>
      <c r="X745" s="28">
        <v>16</v>
      </c>
      <c r="Y745" s="64" t="str">
        <f t="shared" si="658"/>
        <v/>
      </c>
      <c r="Z745" s="64" t="str">
        <f t="shared" si="659"/>
        <v/>
      </c>
      <c r="AA745" s="64" t="str">
        <f t="shared" si="660"/>
        <v/>
      </c>
      <c r="AB745" s="28">
        <f t="shared" si="661"/>
        <v>0</v>
      </c>
      <c r="AH745" s="246" t="str">
        <f t="shared" si="662"/>
        <v/>
      </c>
    </row>
    <row r="746" spans="1:34">
      <c r="A746" s="28" t="str">
        <f>C731&amp;"x"&amp;B746</f>
        <v>x13</v>
      </c>
      <c r="B746" s="47">
        <v>13</v>
      </c>
      <c r="C746" s="64" t="str">
        <f t="shared" si="645"/>
        <v/>
      </c>
      <c r="D746" s="64" t="str">
        <f t="shared" si="646"/>
        <v/>
      </c>
      <c r="E746" s="65" t="str">
        <f t="shared" si="647"/>
        <v/>
      </c>
      <c r="F746" s="65" t="str">
        <f t="shared" si="648"/>
        <v/>
      </c>
      <c r="G746" s="66" t="str">
        <f t="shared" si="649"/>
        <v/>
      </c>
      <c r="H746" s="67" t="str">
        <f t="shared" si="650"/>
        <v/>
      </c>
      <c r="I746" s="68"/>
      <c r="J746" s="64" t="str">
        <f t="shared" si="651"/>
        <v/>
      </c>
      <c r="K746" s="64" t="str">
        <f t="shared" si="652"/>
        <v/>
      </c>
      <c r="L746" s="64" t="str">
        <f t="shared" si="653"/>
        <v/>
      </c>
      <c r="M746" s="52"/>
      <c r="N746" s="52"/>
      <c r="P746" s="157"/>
      <c r="Q746" s="157"/>
      <c r="R746" s="157"/>
      <c r="T746" s="202">
        <f t="shared" si="654"/>
        <v>0</v>
      </c>
      <c r="U746" s="159">
        <f t="shared" si="655"/>
        <v>0</v>
      </c>
      <c r="V746" s="162" t="str">
        <f t="shared" si="656"/>
        <v/>
      </c>
      <c r="W746" s="162" t="str">
        <f t="shared" si="657"/>
        <v/>
      </c>
      <c r="X746" s="28">
        <v>17</v>
      </c>
      <c r="Y746" s="64" t="str">
        <f t="shared" si="658"/>
        <v/>
      </c>
      <c r="Z746" s="64" t="str">
        <f t="shared" si="659"/>
        <v/>
      </c>
      <c r="AA746" s="64" t="str">
        <f t="shared" si="660"/>
        <v/>
      </c>
      <c r="AB746" s="28">
        <f t="shared" si="661"/>
        <v>0</v>
      </c>
      <c r="AH746" s="246" t="str">
        <f t="shared" si="662"/>
        <v/>
      </c>
    </row>
    <row r="747" spans="1:34">
      <c r="A747" s="28" t="str">
        <f>C731&amp;"x"&amp;B747</f>
        <v>x14</v>
      </c>
      <c r="B747" s="47">
        <v>14</v>
      </c>
      <c r="C747" s="64" t="str">
        <f t="shared" si="645"/>
        <v/>
      </c>
      <c r="D747" s="64" t="str">
        <f t="shared" si="646"/>
        <v/>
      </c>
      <c r="E747" s="65" t="str">
        <f t="shared" si="647"/>
        <v/>
      </c>
      <c r="F747" s="65" t="str">
        <f t="shared" si="648"/>
        <v/>
      </c>
      <c r="G747" s="66" t="str">
        <f t="shared" si="649"/>
        <v/>
      </c>
      <c r="H747" s="67" t="str">
        <f t="shared" si="650"/>
        <v/>
      </c>
      <c r="I747" s="68"/>
      <c r="J747" s="64" t="str">
        <f t="shared" si="651"/>
        <v/>
      </c>
      <c r="K747" s="64" t="str">
        <f t="shared" si="652"/>
        <v/>
      </c>
      <c r="L747" s="64" t="str">
        <f t="shared" si="653"/>
        <v/>
      </c>
      <c r="M747" s="52"/>
      <c r="N747" s="52"/>
      <c r="P747" s="157"/>
      <c r="Q747" s="157"/>
      <c r="R747" s="157"/>
      <c r="T747" s="202">
        <f t="shared" si="654"/>
        <v>0</v>
      </c>
      <c r="U747" s="159">
        <f t="shared" si="655"/>
        <v>0</v>
      </c>
      <c r="V747" s="162" t="str">
        <f t="shared" si="656"/>
        <v/>
      </c>
      <c r="W747" s="162" t="str">
        <f t="shared" si="657"/>
        <v/>
      </c>
      <c r="X747" s="28">
        <v>18</v>
      </c>
      <c r="Y747" s="64" t="str">
        <f t="shared" si="658"/>
        <v/>
      </c>
      <c r="Z747" s="64" t="str">
        <f t="shared" si="659"/>
        <v/>
      </c>
      <c r="AA747" s="64" t="str">
        <f t="shared" si="660"/>
        <v/>
      </c>
      <c r="AB747" s="28">
        <f t="shared" si="661"/>
        <v>0</v>
      </c>
      <c r="AH747" s="246" t="str">
        <f t="shared" si="662"/>
        <v/>
      </c>
    </row>
    <row r="748" spans="1:34">
      <c r="A748" s="28" t="str">
        <f>C731&amp;"x"&amp;B748</f>
        <v>x15</v>
      </c>
      <c r="B748" s="47">
        <v>15</v>
      </c>
      <c r="C748" s="64" t="str">
        <f t="shared" si="645"/>
        <v/>
      </c>
      <c r="D748" s="64" t="str">
        <f t="shared" si="646"/>
        <v/>
      </c>
      <c r="E748" s="65" t="str">
        <f t="shared" si="647"/>
        <v/>
      </c>
      <c r="F748" s="65" t="str">
        <f t="shared" si="648"/>
        <v/>
      </c>
      <c r="G748" s="66" t="str">
        <f t="shared" si="649"/>
        <v/>
      </c>
      <c r="H748" s="67" t="str">
        <f t="shared" si="650"/>
        <v/>
      </c>
      <c r="I748" s="68"/>
      <c r="J748" s="64" t="str">
        <f t="shared" si="651"/>
        <v/>
      </c>
      <c r="K748" s="64" t="str">
        <f t="shared" si="652"/>
        <v/>
      </c>
      <c r="L748" s="64" t="str">
        <f t="shared" si="653"/>
        <v/>
      </c>
      <c r="M748" s="52"/>
      <c r="N748" s="52"/>
      <c r="P748" s="157"/>
      <c r="Q748" s="157"/>
      <c r="R748" s="157"/>
      <c r="T748" s="202">
        <f t="shared" si="654"/>
        <v>0</v>
      </c>
      <c r="U748" s="159">
        <f t="shared" si="655"/>
        <v>0</v>
      </c>
      <c r="V748" s="162" t="str">
        <f t="shared" si="656"/>
        <v/>
      </c>
      <c r="W748" s="162" t="str">
        <f t="shared" si="657"/>
        <v/>
      </c>
      <c r="X748" s="28">
        <v>19</v>
      </c>
      <c r="Y748" s="64" t="str">
        <f t="shared" si="658"/>
        <v/>
      </c>
      <c r="Z748" s="64" t="str">
        <f t="shared" si="659"/>
        <v/>
      </c>
      <c r="AA748" s="64" t="str">
        <f t="shared" si="660"/>
        <v/>
      </c>
      <c r="AB748" s="28">
        <f t="shared" si="661"/>
        <v>0</v>
      </c>
      <c r="AH748" s="246" t="str">
        <f t="shared" si="662"/>
        <v/>
      </c>
    </row>
    <row r="749" spans="1:34" ht="12.95" thickBot="1">
      <c r="B749" s="69"/>
      <c r="C749" s="70"/>
      <c r="D749" s="69"/>
      <c r="E749" s="69"/>
      <c r="F749" s="69"/>
      <c r="G749" s="71"/>
      <c r="H749" s="71"/>
      <c r="I749" s="71"/>
      <c r="J749" s="70"/>
      <c r="K749" s="70"/>
      <c r="L749" s="70"/>
      <c r="M749" s="52"/>
      <c r="N749" s="52"/>
      <c r="X749" s="28">
        <v>20</v>
      </c>
    </row>
    <row r="750" spans="1:34" ht="12.95" thickTop="1">
      <c r="B750" s="47"/>
      <c r="C750" s="323" t="s">
        <v>1140</v>
      </c>
      <c r="D750" s="323"/>
      <c r="E750" s="76" t="s">
        <v>1141</v>
      </c>
      <c r="F750" s="76" t="s">
        <v>1142</v>
      </c>
      <c r="G750" s="48" t="s">
        <v>1143</v>
      </c>
      <c r="H750" s="49"/>
      <c r="I750" s="50"/>
      <c r="J750" s="51" t="s">
        <v>1144</v>
      </c>
      <c r="K750" s="51" t="s">
        <v>1145</v>
      </c>
      <c r="L750" s="51" t="s">
        <v>1146</v>
      </c>
      <c r="M750" s="52"/>
      <c r="N750" s="52"/>
      <c r="P750" s="53">
        <f>COUNT(P754:P768)</f>
        <v>0</v>
      </c>
      <c r="Q750" s="53">
        <f>COUNT(Q754:Q768)</f>
        <v>0</v>
      </c>
      <c r="R750" s="53">
        <f>COUNT(R754:R768)</f>
        <v>0</v>
      </c>
      <c r="T750" s="124">
        <f>T751-SUM(U754:U768)</f>
        <v>0</v>
      </c>
      <c r="X750" s="28">
        <v>1</v>
      </c>
    </row>
    <row r="751" spans="1:34" ht="12.95">
      <c r="A751" s="33">
        <v>41</v>
      </c>
      <c r="B751" s="54"/>
      <c r="C751" s="322" t="str">
        <f>Leden!AQ43</f>
        <v/>
      </c>
      <c r="D751" s="322"/>
      <c r="E751" s="286" t="str">
        <f>IF($C751="","",LEFT(IFERROR(VLOOKUP($C751,TeamsV,2,0),"")&amp;"??",2))</f>
        <v/>
      </c>
      <c r="F751" s="286" t="str">
        <f>IF($C751="","",IFERROR(VLOOKUP($C751,TeamsV,3,0),"??"))</f>
        <v/>
      </c>
      <c r="G751" s="286" t="str">
        <f>IF($C751="","",LEFT(IFERROR(VLOOKUP($C751,TeamsV,4,0),"")&amp;"?",1))</f>
        <v/>
      </c>
      <c r="H751" s="55"/>
      <c r="I751" s="56"/>
      <c r="J751" s="286">
        <f>COUNTIF(C754:C768,"V")</f>
        <v>0</v>
      </c>
      <c r="K751" s="286">
        <f>COUNTIF(C754:C768,"M")</f>
        <v>0</v>
      </c>
      <c r="L751" s="57" t="str">
        <f>IFERROR(AVERAGE(H754:H768),"")</f>
        <v/>
      </c>
      <c r="M751" s="58"/>
      <c r="N751" s="58"/>
      <c r="O751" s="33" t="s">
        <v>2</v>
      </c>
      <c r="P751" s="253"/>
      <c r="Q751" s="253"/>
      <c r="R751" s="253"/>
      <c r="S751" s="254"/>
      <c r="T751" s="124">
        <f>SUM(T754:T768)</f>
        <v>0</v>
      </c>
      <c r="U751" s="158" t="str">
        <f>MID($C751,1,1)</f>
        <v/>
      </c>
      <c r="V751" s="158" t="str">
        <f>MID($C751,1,1)</f>
        <v/>
      </c>
      <c r="W751" s="158" t="str">
        <f>MID($C751,1,1)</f>
        <v/>
      </c>
      <c r="X751" s="28">
        <v>2</v>
      </c>
      <c r="Y751" s="33"/>
      <c r="Z751" s="33"/>
      <c r="AA751" s="33"/>
      <c r="AB751" s="33"/>
      <c r="AD751" s="19" t="str">
        <f>IF($C751="","",IFERROR(VLOOKUP($C751,TeamsV,6,0),""))</f>
        <v/>
      </c>
      <c r="AE751" s="19" t="str">
        <f>TRIM(IF($AD751="","",IFERROR(VLOOKUP($AD751,Teams!$B$4:$G$8,2,0),"")))</f>
        <v/>
      </c>
      <c r="AF751" s="19" t="str">
        <f>TRIM(IF($AD751="","",IFERROR(VLOOKUP($AD751,Teams!$B$4:$G$8,4,0),"")))</f>
        <v/>
      </c>
      <c r="AH751" s="247" t="str">
        <f>IFERROR(AVERAGE(AH754:AH768),"")</f>
        <v/>
      </c>
    </row>
    <row r="752" spans="1:34">
      <c r="B752" s="47"/>
      <c r="C752" s="76"/>
      <c r="D752" s="47"/>
      <c r="E752" s="47"/>
      <c r="F752" s="47"/>
      <c r="G752" s="50"/>
      <c r="H752" s="50"/>
      <c r="I752" s="50"/>
      <c r="J752" s="76"/>
      <c r="K752" s="76"/>
      <c r="L752" s="76"/>
      <c r="M752" s="52"/>
      <c r="N752" s="52"/>
      <c r="U752" s="159"/>
      <c r="V752" s="159"/>
      <c r="W752" s="159"/>
      <c r="X752" s="28">
        <v>3</v>
      </c>
    </row>
    <row r="753" spans="1:34">
      <c r="A753" s="59"/>
      <c r="B753" s="60"/>
      <c r="C753" s="61" t="s">
        <v>1147</v>
      </c>
      <c r="D753" s="61" t="s">
        <v>1148</v>
      </c>
      <c r="E753" s="62" t="s">
        <v>1149</v>
      </c>
      <c r="F753" s="62" t="s">
        <v>1150</v>
      </c>
      <c r="G753" s="61" t="s">
        <v>1151</v>
      </c>
      <c r="H753" s="61" t="s">
        <v>1152</v>
      </c>
      <c r="I753" s="61" t="s">
        <v>54</v>
      </c>
      <c r="J753" s="61" t="s">
        <v>1153</v>
      </c>
      <c r="K753" s="61" t="s">
        <v>1154</v>
      </c>
      <c r="L753" s="61" t="s">
        <v>1155</v>
      </c>
      <c r="M753" s="63"/>
      <c r="N753" s="63"/>
      <c r="O753" s="59"/>
      <c r="P753" s="160" t="s">
        <v>76</v>
      </c>
      <c r="Q753" s="160" t="s">
        <v>77</v>
      </c>
      <c r="R753" s="160" t="s">
        <v>78</v>
      </c>
      <c r="U753" s="158" t="str">
        <f>IF(W751="","",VLOOKUP(W751,Leeftijdscat,2,FALSE))</f>
        <v/>
      </c>
      <c r="V753" s="158" t="str">
        <f>IF(W751="","",VLOOKUP(W751,Leeftijdscat,3,FALSE))</f>
        <v/>
      </c>
      <c r="W753" s="158" t="str">
        <f>IF(W751="","",VLOOKUP(W751,Leeftijdscat,4,FALSE))</f>
        <v/>
      </c>
      <c r="X753" s="28">
        <v>4</v>
      </c>
      <c r="Y753" s="59">
        <f>LEN(Y754&amp;Y755&amp;Y756&amp;Y757&amp;Y758&amp;Y759&amp;Y760&amp;Y761&amp;Y762&amp;Y763&amp;Y764&amp;Y765&amp;Y766&amp;Y767&amp;Y768)</f>
        <v>0</v>
      </c>
      <c r="Z753" s="59">
        <f>LEN(Z754&amp;Z755&amp;Z756&amp;Z757&amp;Z758&amp;Z759&amp;Z760&amp;Z761&amp;Z762&amp;Z763&amp;Z764&amp;Z765&amp;Z766&amp;Z767&amp;Z768)</f>
        <v>0</v>
      </c>
      <c r="AA753" s="59">
        <f>LEN(AA754&amp;AA755&amp;AA756&amp;AA757&amp;AA758&amp;AA759&amp;AA760&amp;AA761&amp;AA762&amp;AA763&amp;AA764&amp;AA765&amp;AA766&amp;AA767&amp;AA768)</f>
        <v>0</v>
      </c>
      <c r="AB753" s="59">
        <f>SUM(Y753:AA753)</f>
        <v>0</v>
      </c>
    </row>
    <row r="754" spans="1:34">
      <c r="A754" s="28" t="str">
        <f>C751&amp;"x"&amp;B754</f>
        <v>x1</v>
      </c>
      <c r="B754" s="47">
        <v>1</v>
      </c>
      <c r="C754" s="64" t="str">
        <f t="shared" ref="C754:C768" si="663">IF(LEFT($A754,1)="x","",IFERROR(VLOOKUP($A754,LedenV,6,0),""))</f>
        <v/>
      </c>
      <c r="D754" s="64" t="str">
        <f t="shared" ref="D754:D768" si="664">IF(LEFT($A754,1)="x","",IFERROR(VLOOKUP($A754,LedenV,7,0),""))</f>
        <v/>
      </c>
      <c r="E754" s="65" t="str">
        <f t="shared" ref="E754:E768" si="665">IF(LEFT($A754,1)="x","",IFERROR(VLOOKUP($A754,LedenV,8,0),""))</f>
        <v/>
      </c>
      <c r="F754" s="65" t="str">
        <f t="shared" ref="F754:F768" si="666">IF(LEFT($A754,1)="x","",IFERROR(VLOOKUP($A754,LedenV,9,0),""))</f>
        <v/>
      </c>
      <c r="G754" s="66" t="str">
        <f t="shared" ref="G754:G768" si="667">IF(LEFT($A754,1)="x","",IFERROR(VLOOKUP($A754,LedenV,10,0),""))</f>
        <v/>
      </c>
      <c r="H754" s="67" t="str">
        <f t="shared" ref="H754:H768" si="668">IF(AND(ISNUMBER(G754),G754&lt;&gt;0),DATEDIF(G754,Peildatum,"Y"),"")</f>
        <v/>
      </c>
      <c r="I754" s="68"/>
      <c r="J754" s="64" t="str">
        <f t="shared" ref="J754:J768" si="669">IF(LEFT($A754,1)="x","",IFERROR(VLOOKUP($A754,LedenV,16,0),""))</f>
        <v/>
      </c>
      <c r="K754" s="64" t="str">
        <f t="shared" ref="K754:K768" si="670">IF(LEFT($A754,1)="x","",IFERROR(VLOOKUP($A754,LedenV,17,0),""))</f>
        <v/>
      </c>
      <c r="L754" s="64" t="str">
        <f t="shared" ref="L754:L768" si="671">IF(LEFT($A754,1)="x","",IFERROR(VLOOKUP($A754,LedenV,18,0),""))</f>
        <v/>
      </c>
      <c r="M754" s="52"/>
      <c r="N754" s="52"/>
      <c r="P754" s="157"/>
      <c r="Q754" s="157"/>
      <c r="R754" s="157"/>
      <c r="S754" s="161"/>
      <c r="T754" s="202">
        <f t="shared" ref="T754:T768" si="672">IF(LEN(C754&amp;D754&amp;E754&amp;F754)&gt;0,1,0)</f>
        <v>0</v>
      </c>
      <c r="U754" s="159">
        <f t="shared" ref="U754:U768" si="673">MIN(LEN(Y754&amp;Z754&amp;AA754),1)</f>
        <v>0</v>
      </c>
      <c r="V754" s="162" t="str">
        <f t="shared" ref="V754:V768" si="674">V753</f>
        <v/>
      </c>
      <c r="W754" s="162" t="str">
        <f t="shared" ref="W754:W768" si="675">W753</f>
        <v/>
      </c>
      <c r="X754" s="28">
        <v>5</v>
      </c>
      <c r="Y754" s="64" t="str">
        <f t="shared" ref="Y754:Y768" si="676">IF(LEFT($A754,1)="x","",IFERROR(VLOOKUP($A754,LedenV,34,0),""))</f>
        <v/>
      </c>
      <c r="Z754" s="64" t="str">
        <f t="shared" ref="Z754:Z768" si="677">IF(LEFT($A754,1)="x","",IFERROR(VLOOKUP($A754,LedenV,35,0),""))</f>
        <v/>
      </c>
      <c r="AA754" s="64" t="str">
        <f t="shared" ref="AA754:AA768" si="678">IF(LEFT($A754,1)="x","",IFERROR(VLOOKUP($A754,LedenV,36,0),""))</f>
        <v/>
      </c>
      <c r="AB754" s="28">
        <f t="shared" ref="AB754:AB768" si="679">LEN(Y754&amp;Z754&amp;AA754)</f>
        <v>0</v>
      </c>
      <c r="AH754" s="246" t="str">
        <f t="shared" ref="AH754:AH768" si="680">lft(G754,Peildatum)</f>
        <v/>
      </c>
    </row>
    <row r="755" spans="1:34">
      <c r="A755" s="28" t="str">
        <f>C751&amp;"x"&amp;B755</f>
        <v>x2</v>
      </c>
      <c r="B755" s="47">
        <v>2</v>
      </c>
      <c r="C755" s="64" t="str">
        <f t="shared" si="663"/>
        <v/>
      </c>
      <c r="D755" s="64" t="str">
        <f t="shared" si="664"/>
        <v/>
      </c>
      <c r="E755" s="65" t="str">
        <f t="shared" si="665"/>
        <v/>
      </c>
      <c r="F755" s="65" t="str">
        <f t="shared" si="666"/>
        <v/>
      </c>
      <c r="G755" s="66" t="str">
        <f t="shared" si="667"/>
        <v/>
      </c>
      <c r="H755" s="67" t="str">
        <f t="shared" si="668"/>
        <v/>
      </c>
      <c r="I755" s="68"/>
      <c r="J755" s="64" t="str">
        <f t="shared" si="669"/>
        <v/>
      </c>
      <c r="K755" s="64" t="str">
        <f t="shared" si="670"/>
        <v/>
      </c>
      <c r="L755" s="64" t="str">
        <f t="shared" si="671"/>
        <v/>
      </c>
      <c r="M755" s="52"/>
      <c r="N755" s="52"/>
      <c r="P755" s="157"/>
      <c r="Q755" s="157"/>
      <c r="R755" s="157"/>
      <c r="S755" s="161"/>
      <c r="T755" s="202">
        <f t="shared" si="672"/>
        <v>0</v>
      </c>
      <c r="U755" s="159">
        <f t="shared" si="673"/>
        <v>0</v>
      </c>
      <c r="V755" s="162" t="str">
        <f t="shared" si="674"/>
        <v/>
      </c>
      <c r="W755" s="162" t="str">
        <f t="shared" si="675"/>
        <v/>
      </c>
      <c r="X755" s="28">
        <v>6</v>
      </c>
      <c r="Y755" s="64" t="str">
        <f t="shared" si="676"/>
        <v/>
      </c>
      <c r="Z755" s="64" t="str">
        <f t="shared" si="677"/>
        <v/>
      </c>
      <c r="AA755" s="64" t="str">
        <f t="shared" si="678"/>
        <v/>
      </c>
      <c r="AB755" s="28">
        <f t="shared" si="679"/>
        <v>0</v>
      </c>
      <c r="AH755" s="246" t="str">
        <f t="shared" si="680"/>
        <v/>
      </c>
    </row>
    <row r="756" spans="1:34">
      <c r="A756" s="28" t="str">
        <f>C751&amp;"x"&amp;B756</f>
        <v>x3</v>
      </c>
      <c r="B756" s="47">
        <v>3</v>
      </c>
      <c r="C756" s="64" t="str">
        <f t="shared" si="663"/>
        <v/>
      </c>
      <c r="D756" s="64" t="str">
        <f t="shared" si="664"/>
        <v/>
      </c>
      <c r="E756" s="65" t="str">
        <f t="shared" si="665"/>
        <v/>
      </c>
      <c r="F756" s="65" t="str">
        <f t="shared" si="666"/>
        <v/>
      </c>
      <c r="G756" s="66" t="str">
        <f t="shared" si="667"/>
        <v/>
      </c>
      <c r="H756" s="67" t="str">
        <f t="shared" si="668"/>
        <v/>
      </c>
      <c r="I756" s="68"/>
      <c r="J756" s="64" t="str">
        <f t="shared" si="669"/>
        <v/>
      </c>
      <c r="K756" s="64" t="str">
        <f t="shared" si="670"/>
        <v/>
      </c>
      <c r="L756" s="64" t="str">
        <f t="shared" si="671"/>
        <v/>
      </c>
      <c r="M756" s="52"/>
      <c r="N756" s="52"/>
      <c r="P756" s="157"/>
      <c r="Q756" s="157"/>
      <c r="R756" s="157"/>
      <c r="S756" s="161"/>
      <c r="T756" s="202">
        <f t="shared" si="672"/>
        <v>0</v>
      </c>
      <c r="U756" s="159">
        <f t="shared" si="673"/>
        <v>0</v>
      </c>
      <c r="V756" s="162" t="str">
        <f t="shared" si="674"/>
        <v/>
      </c>
      <c r="W756" s="162" t="str">
        <f t="shared" si="675"/>
        <v/>
      </c>
      <c r="X756" s="28">
        <v>7</v>
      </c>
      <c r="Y756" s="64" t="str">
        <f t="shared" si="676"/>
        <v/>
      </c>
      <c r="Z756" s="64" t="str">
        <f t="shared" si="677"/>
        <v/>
      </c>
      <c r="AA756" s="64" t="str">
        <f t="shared" si="678"/>
        <v/>
      </c>
      <c r="AB756" s="28">
        <f t="shared" si="679"/>
        <v>0</v>
      </c>
      <c r="AH756" s="246" t="str">
        <f t="shared" si="680"/>
        <v/>
      </c>
    </row>
    <row r="757" spans="1:34">
      <c r="A757" s="28" t="str">
        <f>C751&amp;"x"&amp;B757</f>
        <v>x4</v>
      </c>
      <c r="B757" s="47">
        <v>4</v>
      </c>
      <c r="C757" s="64" t="str">
        <f t="shared" si="663"/>
        <v/>
      </c>
      <c r="D757" s="64" t="str">
        <f t="shared" si="664"/>
        <v/>
      </c>
      <c r="E757" s="65" t="str">
        <f t="shared" si="665"/>
        <v/>
      </c>
      <c r="F757" s="65" t="str">
        <f t="shared" si="666"/>
        <v/>
      </c>
      <c r="G757" s="66" t="str">
        <f t="shared" si="667"/>
        <v/>
      </c>
      <c r="H757" s="67" t="str">
        <f t="shared" si="668"/>
        <v/>
      </c>
      <c r="I757" s="68"/>
      <c r="J757" s="64" t="str">
        <f t="shared" si="669"/>
        <v/>
      </c>
      <c r="K757" s="64" t="str">
        <f t="shared" si="670"/>
        <v/>
      </c>
      <c r="L757" s="64" t="str">
        <f t="shared" si="671"/>
        <v/>
      </c>
      <c r="M757" s="52"/>
      <c r="N757" s="52"/>
      <c r="P757" s="157"/>
      <c r="Q757" s="157"/>
      <c r="R757" s="157"/>
      <c r="S757" s="161"/>
      <c r="T757" s="202">
        <f t="shared" si="672"/>
        <v>0</v>
      </c>
      <c r="U757" s="159">
        <f t="shared" si="673"/>
        <v>0</v>
      </c>
      <c r="V757" s="162" t="str">
        <f t="shared" si="674"/>
        <v/>
      </c>
      <c r="W757" s="162" t="str">
        <f t="shared" si="675"/>
        <v/>
      </c>
      <c r="X757" s="28">
        <v>8</v>
      </c>
      <c r="Y757" s="64" t="str">
        <f t="shared" si="676"/>
        <v/>
      </c>
      <c r="Z757" s="64" t="str">
        <f t="shared" si="677"/>
        <v/>
      </c>
      <c r="AA757" s="64" t="str">
        <f t="shared" si="678"/>
        <v/>
      </c>
      <c r="AB757" s="28">
        <f t="shared" si="679"/>
        <v>0</v>
      </c>
      <c r="AH757" s="246" t="str">
        <f t="shared" si="680"/>
        <v/>
      </c>
    </row>
    <row r="758" spans="1:34">
      <c r="A758" s="28" t="str">
        <f>C751&amp;"x"&amp;B758</f>
        <v>x5</v>
      </c>
      <c r="B758" s="47">
        <v>5</v>
      </c>
      <c r="C758" s="64" t="str">
        <f t="shared" si="663"/>
        <v/>
      </c>
      <c r="D758" s="64" t="str">
        <f t="shared" si="664"/>
        <v/>
      </c>
      <c r="E758" s="65" t="str">
        <f t="shared" si="665"/>
        <v/>
      </c>
      <c r="F758" s="65" t="str">
        <f t="shared" si="666"/>
        <v/>
      </c>
      <c r="G758" s="66" t="str">
        <f t="shared" si="667"/>
        <v/>
      </c>
      <c r="H758" s="67" t="str">
        <f t="shared" si="668"/>
        <v/>
      </c>
      <c r="I758" s="68"/>
      <c r="J758" s="64" t="str">
        <f t="shared" si="669"/>
        <v/>
      </c>
      <c r="K758" s="64" t="str">
        <f t="shared" si="670"/>
        <v/>
      </c>
      <c r="L758" s="64" t="str">
        <f t="shared" si="671"/>
        <v/>
      </c>
      <c r="M758" s="52"/>
      <c r="N758" s="52"/>
      <c r="P758" s="157"/>
      <c r="Q758" s="157"/>
      <c r="R758" s="157"/>
      <c r="S758" s="161"/>
      <c r="T758" s="202">
        <f t="shared" si="672"/>
        <v>0</v>
      </c>
      <c r="U758" s="159">
        <f t="shared" si="673"/>
        <v>0</v>
      </c>
      <c r="V758" s="162" t="str">
        <f t="shared" si="674"/>
        <v/>
      </c>
      <c r="W758" s="162" t="str">
        <f t="shared" si="675"/>
        <v/>
      </c>
      <c r="X758" s="28">
        <v>9</v>
      </c>
      <c r="Y758" s="64" t="str">
        <f t="shared" si="676"/>
        <v/>
      </c>
      <c r="Z758" s="64" t="str">
        <f t="shared" si="677"/>
        <v/>
      </c>
      <c r="AA758" s="64" t="str">
        <f t="shared" si="678"/>
        <v/>
      </c>
      <c r="AB758" s="28">
        <f t="shared" si="679"/>
        <v>0</v>
      </c>
      <c r="AH758" s="246" t="str">
        <f t="shared" si="680"/>
        <v/>
      </c>
    </row>
    <row r="759" spans="1:34">
      <c r="A759" s="28" t="str">
        <f>C751&amp;"x"&amp;B759</f>
        <v>x6</v>
      </c>
      <c r="B759" s="47">
        <v>6</v>
      </c>
      <c r="C759" s="64" t="str">
        <f t="shared" si="663"/>
        <v/>
      </c>
      <c r="D759" s="64" t="str">
        <f t="shared" si="664"/>
        <v/>
      </c>
      <c r="E759" s="65" t="str">
        <f t="shared" si="665"/>
        <v/>
      </c>
      <c r="F759" s="65" t="str">
        <f t="shared" si="666"/>
        <v/>
      </c>
      <c r="G759" s="66" t="str">
        <f t="shared" si="667"/>
        <v/>
      </c>
      <c r="H759" s="67" t="str">
        <f t="shared" si="668"/>
        <v/>
      </c>
      <c r="I759" s="68"/>
      <c r="J759" s="64" t="str">
        <f t="shared" si="669"/>
        <v/>
      </c>
      <c r="K759" s="64" t="str">
        <f t="shared" si="670"/>
        <v/>
      </c>
      <c r="L759" s="64" t="str">
        <f t="shared" si="671"/>
        <v/>
      </c>
      <c r="M759" s="52"/>
      <c r="N759" s="52"/>
      <c r="P759" s="157"/>
      <c r="Q759" s="157"/>
      <c r="R759" s="157"/>
      <c r="S759" s="161"/>
      <c r="T759" s="202">
        <f t="shared" si="672"/>
        <v>0</v>
      </c>
      <c r="U759" s="159">
        <f t="shared" si="673"/>
        <v>0</v>
      </c>
      <c r="V759" s="162" t="str">
        <f t="shared" si="674"/>
        <v/>
      </c>
      <c r="W759" s="162" t="str">
        <f t="shared" si="675"/>
        <v/>
      </c>
      <c r="X759" s="28">
        <v>10</v>
      </c>
      <c r="Y759" s="64" t="str">
        <f t="shared" si="676"/>
        <v/>
      </c>
      <c r="Z759" s="64" t="str">
        <f t="shared" si="677"/>
        <v/>
      </c>
      <c r="AA759" s="64" t="str">
        <f t="shared" si="678"/>
        <v/>
      </c>
      <c r="AB759" s="28">
        <f t="shared" si="679"/>
        <v>0</v>
      </c>
      <c r="AH759" s="246" t="str">
        <f t="shared" si="680"/>
        <v/>
      </c>
    </row>
    <row r="760" spans="1:34">
      <c r="A760" s="28" t="str">
        <f>C751&amp;"x"&amp;B760</f>
        <v>x7</v>
      </c>
      <c r="B760" s="47">
        <v>7</v>
      </c>
      <c r="C760" s="64" t="str">
        <f t="shared" si="663"/>
        <v/>
      </c>
      <c r="D760" s="64" t="str">
        <f t="shared" si="664"/>
        <v/>
      </c>
      <c r="E760" s="65" t="str">
        <f t="shared" si="665"/>
        <v/>
      </c>
      <c r="F760" s="65" t="str">
        <f t="shared" si="666"/>
        <v/>
      </c>
      <c r="G760" s="66" t="str">
        <f t="shared" si="667"/>
        <v/>
      </c>
      <c r="H760" s="67" t="str">
        <f t="shared" si="668"/>
        <v/>
      </c>
      <c r="I760" s="68"/>
      <c r="J760" s="64" t="str">
        <f t="shared" si="669"/>
        <v/>
      </c>
      <c r="K760" s="64" t="str">
        <f t="shared" si="670"/>
        <v/>
      </c>
      <c r="L760" s="64" t="str">
        <f t="shared" si="671"/>
        <v/>
      </c>
      <c r="M760" s="52"/>
      <c r="N760" s="52"/>
      <c r="P760" s="157"/>
      <c r="Q760" s="157"/>
      <c r="R760" s="157"/>
      <c r="S760" s="161"/>
      <c r="T760" s="202">
        <f t="shared" si="672"/>
        <v>0</v>
      </c>
      <c r="U760" s="159">
        <f t="shared" si="673"/>
        <v>0</v>
      </c>
      <c r="V760" s="162" t="str">
        <f t="shared" si="674"/>
        <v/>
      </c>
      <c r="W760" s="162" t="str">
        <f t="shared" si="675"/>
        <v/>
      </c>
      <c r="X760" s="28">
        <v>11</v>
      </c>
      <c r="Y760" s="64" t="str">
        <f t="shared" si="676"/>
        <v/>
      </c>
      <c r="Z760" s="64" t="str">
        <f t="shared" si="677"/>
        <v/>
      </c>
      <c r="AA760" s="64" t="str">
        <f t="shared" si="678"/>
        <v/>
      </c>
      <c r="AB760" s="28">
        <f t="shared" si="679"/>
        <v>0</v>
      </c>
      <c r="AH760" s="246" t="str">
        <f t="shared" si="680"/>
        <v/>
      </c>
    </row>
    <row r="761" spans="1:34">
      <c r="A761" s="28" t="str">
        <f>C751&amp;"x"&amp;B761</f>
        <v>x8</v>
      </c>
      <c r="B761" s="47">
        <v>8</v>
      </c>
      <c r="C761" s="64" t="str">
        <f t="shared" si="663"/>
        <v/>
      </c>
      <c r="D761" s="64" t="str">
        <f t="shared" si="664"/>
        <v/>
      </c>
      <c r="E761" s="65" t="str">
        <f t="shared" si="665"/>
        <v/>
      </c>
      <c r="F761" s="65" t="str">
        <f t="shared" si="666"/>
        <v/>
      </c>
      <c r="G761" s="66" t="str">
        <f t="shared" si="667"/>
        <v/>
      </c>
      <c r="H761" s="67" t="str">
        <f t="shared" si="668"/>
        <v/>
      </c>
      <c r="I761" s="68"/>
      <c r="J761" s="64" t="str">
        <f t="shared" si="669"/>
        <v/>
      </c>
      <c r="K761" s="64" t="str">
        <f t="shared" si="670"/>
        <v/>
      </c>
      <c r="L761" s="64" t="str">
        <f t="shared" si="671"/>
        <v/>
      </c>
      <c r="M761" s="52"/>
      <c r="N761" s="52"/>
      <c r="P761" s="157"/>
      <c r="Q761" s="157"/>
      <c r="R761" s="157"/>
      <c r="S761" s="161"/>
      <c r="T761" s="202">
        <f t="shared" si="672"/>
        <v>0</v>
      </c>
      <c r="U761" s="159">
        <f t="shared" si="673"/>
        <v>0</v>
      </c>
      <c r="V761" s="162" t="str">
        <f t="shared" si="674"/>
        <v/>
      </c>
      <c r="W761" s="162" t="str">
        <f t="shared" si="675"/>
        <v/>
      </c>
      <c r="X761" s="28">
        <v>12</v>
      </c>
      <c r="Y761" s="64" t="str">
        <f t="shared" si="676"/>
        <v/>
      </c>
      <c r="Z761" s="64" t="str">
        <f t="shared" si="677"/>
        <v/>
      </c>
      <c r="AA761" s="64" t="str">
        <f t="shared" si="678"/>
        <v/>
      </c>
      <c r="AB761" s="28">
        <f t="shared" si="679"/>
        <v>0</v>
      </c>
      <c r="AH761" s="246" t="str">
        <f t="shared" si="680"/>
        <v/>
      </c>
    </row>
    <row r="762" spans="1:34">
      <c r="A762" s="28" t="str">
        <f>C751&amp;"x"&amp;B762</f>
        <v>x9</v>
      </c>
      <c r="B762" s="47">
        <v>9</v>
      </c>
      <c r="C762" s="64" t="str">
        <f t="shared" si="663"/>
        <v/>
      </c>
      <c r="D762" s="64" t="str">
        <f t="shared" si="664"/>
        <v/>
      </c>
      <c r="E762" s="65" t="str">
        <f t="shared" si="665"/>
        <v/>
      </c>
      <c r="F762" s="65" t="str">
        <f t="shared" si="666"/>
        <v/>
      </c>
      <c r="G762" s="66" t="str">
        <f t="shared" si="667"/>
        <v/>
      </c>
      <c r="H762" s="67" t="str">
        <f t="shared" si="668"/>
        <v/>
      </c>
      <c r="I762" s="68"/>
      <c r="J762" s="64" t="str">
        <f t="shared" si="669"/>
        <v/>
      </c>
      <c r="K762" s="64" t="str">
        <f t="shared" si="670"/>
        <v/>
      </c>
      <c r="L762" s="64" t="str">
        <f t="shared" si="671"/>
        <v/>
      </c>
      <c r="M762" s="52"/>
      <c r="N762" s="52"/>
      <c r="P762" s="157"/>
      <c r="Q762" s="157"/>
      <c r="R762" s="157"/>
      <c r="S762" s="161"/>
      <c r="T762" s="202">
        <f t="shared" si="672"/>
        <v>0</v>
      </c>
      <c r="U762" s="159">
        <f t="shared" si="673"/>
        <v>0</v>
      </c>
      <c r="V762" s="162" t="str">
        <f t="shared" si="674"/>
        <v/>
      </c>
      <c r="W762" s="162" t="str">
        <f t="shared" si="675"/>
        <v/>
      </c>
      <c r="X762" s="28">
        <v>13</v>
      </c>
      <c r="Y762" s="64" t="str">
        <f t="shared" si="676"/>
        <v/>
      </c>
      <c r="Z762" s="64" t="str">
        <f t="shared" si="677"/>
        <v/>
      </c>
      <c r="AA762" s="64" t="str">
        <f t="shared" si="678"/>
        <v/>
      </c>
      <c r="AB762" s="28">
        <f t="shared" si="679"/>
        <v>0</v>
      </c>
      <c r="AH762" s="246" t="str">
        <f t="shared" si="680"/>
        <v/>
      </c>
    </row>
    <row r="763" spans="1:34">
      <c r="A763" s="28" t="str">
        <f>C751&amp;"x"&amp;B763</f>
        <v>x10</v>
      </c>
      <c r="B763" s="47">
        <v>10</v>
      </c>
      <c r="C763" s="64" t="str">
        <f t="shared" si="663"/>
        <v/>
      </c>
      <c r="D763" s="64" t="str">
        <f t="shared" si="664"/>
        <v/>
      </c>
      <c r="E763" s="65" t="str">
        <f t="shared" si="665"/>
        <v/>
      </c>
      <c r="F763" s="65" t="str">
        <f t="shared" si="666"/>
        <v/>
      </c>
      <c r="G763" s="66" t="str">
        <f t="shared" si="667"/>
        <v/>
      </c>
      <c r="H763" s="67" t="str">
        <f t="shared" si="668"/>
        <v/>
      </c>
      <c r="I763" s="68"/>
      <c r="J763" s="64" t="str">
        <f t="shared" si="669"/>
        <v/>
      </c>
      <c r="K763" s="64" t="str">
        <f t="shared" si="670"/>
        <v/>
      </c>
      <c r="L763" s="64" t="str">
        <f t="shared" si="671"/>
        <v/>
      </c>
      <c r="M763" s="52"/>
      <c r="N763" s="52"/>
      <c r="P763" s="157"/>
      <c r="Q763" s="157"/>
      <c r="R763" s="157"/>
      <c r="S763" s="161"/>
      <c r="T763" s="202">
        <f t="shared" si="672"/>
        <v>0</v>
      </c>
      <c r="U763" s="159">
        <f t="shared" si="673"/>
        <v>0</v>
      </c>
      <c r="V763" s="162" t="str">
        <f t="shared" si="674"/>
        <v/>
      </c>
      <c r="W763" s="162" t="str">
        <f t="shared" si="675"/>
        <v/>
      </c>
      <c r="X763" s="28">
        <v>14</v>
      </c>
      <c r="Y763" s="64" t="str">
        <f t="shared" si="676"/>
        <v/>
      </c>
      <c r="Z763" s="64" t="str">
        <f t="shared" si="677"/>
        <v/>
      </c>
      <c r="AA763" s="64" t="str">
        <f t="shared" si="678"/>
        <v/>
      </c>
      <c r="AB763" s="28">
        <f t="shared" si="679"/>
        <v>0</v>
      </c>
      <c r="AH763" s="246" t="str">
        <f t="shared" si="680"/>
        <v/>
      </c>
    </row>
    <row r="764" spans="1:34">
      <c r="A764" s="28" t="str">
        <f>C751&amp;"x"&amp;B764</f>
        <v>x11</v>
      </c>
      <c r="B764" s="47">
        <v>11</v>
      </c>
      <c r="C764" s="64" t="str">
        <f t="shared" si="663"/>
        <v/>
      </c>
      <c r="D764" s="64" t="str">
        <f t="shared" si="664"/>
        <v/>
      </c>
      <c r="E764" s="65" t="str">
        <f t="shared" si="665"/>
        <v/>
      </c>
      <c r="F764" s="65" t="str">
        <f t="shared" si="666"/>
        <v/>
      </c>
      <c r="G764" s="66" t="str">
        <f t="shared" si="667"/>
        <v/>
      </c>
      <c r="H764" s="67" t="str">
        <f t="shared" si="668"/>
        <v/>
      </c>
      <c r="I764" s="68"/>
      <c r="J764" s="64" t="str">
        <f t="shared" si="669"/>
        <v/>
      </c>
      <c r="K764" s="64" t="str">
        <f t="shared" si="670"/>
        <v/>
      </c>
      <c r="L764" s="64" t="str">
        <f t="shared" si="671"/>
        <v/>
      </c>
      <c r="M764" s="52"/>
      <c r="N764" s="52"/>
      <c r="P764" s="157"/>
      <c r="Q764" s="157"/>
      <c r="R764" s="157"/>
      <c r="T764" s="202">
        <f t="shared" si="672"/>
        <v>0</v>
      </c>
      <c r="U764" s="159">
        <f t="shared" si="673"/>
        <v>0</v>
      </c>
      <c r="V764" s="162" t="str">
        <f t="shared" si="674"/>
        <v/>
      </c>
      <c r="W764" s="162" t="str">
        <f t="shared" si="675"/>
        <v/>
      </c>
      <c r="X764" s="28">
        <v>15</v>
      </c>
      <c r="Y764" s="64" t="str">
        <f t="shared" si="676"/>
        <v/>
      </c>
      <c r="Z764" s="64" t="str">
        <f t="shared" si="677"/>
        <v/>
      </c>
      <c r="AA764" s="64" t="str">
        <f t="shared" si="678"/>
        <v/>
      </c>
      <c r="AB764" s="28">
        <f t="shared" si="679"/>
        <v>0</v>
      </c>
      <c r="AH764" s="246" t="str">
        <f t="shared" si="680"/>
        <v/>
      </c>
    </row>
    <row r="765" spans="1:34">
      <c r="A765" s="28" t="str">
        <f>C751&amp;"x"&amp;B765</f>
        <v>x12</v>
      </c>
      <c r="B765" s="47">
        <v>12</v>
      </c>
      <c r="C765" s="64" t="str">
        <f t="shared" si="663"/>
        <v/>
      </c>
      <c r="D765" s="64" t="str">
        <f t="shared" si="664"/>
        <v/>
      </c>
      <c r="E765" s="65" t="str">
        <f t="shared" si="665"/>
        <v/>
      </c>
      <c r="F765" s="65" t="str">
        <f t="shared" si="666"/>
        <v/>
      </c>
      <c r="G765" s="66" t="str">
        <f t="shared" si="667"/>
        <v/>
      </c>
      <c r="H765" s="67" t="str">
        <f t="shared" si="668"/>
        <v/>
      </c>
      <c r="I765" s="68"/>
      <c r="J765" s="64" t="str">
        <f t="shared" si="669"/>
        <v/>
      </c>
      <c r="K765" s="64" t="str">
        <f t="shared" si="670"/>
        <v/>
      </c>
      <c r="L765" s="64" t="str">
        <f t="shared" si="671"/>
        <v/>
      </c>
      <c r="M765" s="52"/>
      <c r="N765" s="52"/>
      <c r="P765" s="157"/>
      <c r="Q765" s="157"/>
      <c r="R765" s="157"/>
      <c r="T765" s="202">
        <f t="shared" si="672"/>
        <v>0</v>
      </c>
      <c r="U765" s="159">
        <f t="shared" si="673"/>
        <v>0</v>
      </c>
      <c r="V765" s="162" t="str">
        <f t="shared" si="674"/>
        <v/>
      </c>
      <c r="W765" s="162" t="str">
        <f t="shared" si="675"/>
        <v/>
      </c>
      <c r="X765" s="28">
        <v>16</v>
      </c>
      <c r="Y765" s="64" t="str">
        <f t="shared" si="676"/>
        <v/>
      </c>
      <c r="Z765" s="64" t="str">
        <f t="shared" si="677"/>
        <v/>
      </c>
      <c r="AA765" s="64" t="str">
        <f t="shared" si="678"/>
        <v/>
      </c>
      <c r="AB765" s="28">
        <f t="shared" si="679"/>
        <v>0</v>
      </c>
      <c r="AH765" s="246" t="str">
        <f t="shared" si="680"/>
        <v/>
      </c>
    </row>
    <row r="766" spans="1:34">
      <c r="A766" s="28" t="str">
        <f>C751&amp;"x"&amp;B766</f>
        <v>x13</v>
      </c>
      <c r="B766" s="47">
        <v>13</v>
      </c>
      <c r="C766" s="64" t="str">
        <f t="shared" si="663"/>
        <v/>
      </c>
      <c r="D766" s="64" t="str">
        <f t="shared" si="664"/>
        <v/>
      </c>
      <c r="E766" s="65" t="str">
        <f t="shared" si="665"/>
        <v/>
      </c>
      <c r="F766" s="65" t="str">
        <f t="shared" si="666"/>
        <v/>
      </c>
      <c r="G766" s="66" t="str">
        <f t="shared" si="667"/>
        <v/>
      </c>
      <c r="H766" s="67" t="str">
        <f t="shared" si="668"/>
        <v/>
      </c>
      <c r="I766" s="68"/>
      <c r="J766" s="64" t="str">
        <f t="shared" si="669"/>
        <v/>
      </c>
      <c r="K766" s="64" t="str">
        <f t="shared" si="670"/>
        <v/>
      </c>
      <c r="L766" s="64" t="str">
        <f t="shared" si="671"/>
        <v/>
      </c>
      <c r="M766" s="52"/>
      <c r="N766" s="52"/>
      <c r="P766" s="157"/>
      <c r="Q766" s="157"/>
      <c r="R766" s="157"/>
      <c r="T766" s="202">
        <f t="shared" si="672"/>
        <v>0</v>
      </c>
      <c r="U766" s="159">
        <f t="shared" si="673"/>
        <v>0</v>
      </c>
      <c r="V766" s="162" t="str">
        <f t="shared" si="674"/>
        <v/>
      </c>
      <c r="W766" s="162" t="str">
        <f t="shared" si="675"/>
        <v/>
      </c>
      <c r="X766" s="28">
        <v>17</v>
      </c>
      <c r="Y766" s="64" t="str">
        <f t="shared" si="676"/>
        <v/>
      </c>
      <c r="Z766" s="64" t="str">
        <f t="shared" si="677"/>
        <v/>
      </c>
      <c r="AA766" s="64" t="str">
        <f t="shared" si="678"/>
        <v/>
      </c>
      <c r="AB766" s="28">
        <f t="shared" si="679"/>
        <v>0</v>
      </c>
      <c r="AH766" s="246" t="str">
        <f t="shared" si="680"/>
        <v/>
      </c>
    </row>
    <row r="767" spans="1:34">
      <c r="A767" s="28" t="str">
        <f>C751&amp;"x"&amp;B767</f>
        <v>x14</v>
      </c>
      <c r="B767" s="47">
        <v>14</v>
      </c>
      <c r="C767" s="64" t="str">
        <f t="shared" si="663"/>
        <v/>
      </c>
      <c r="D767" s="64" t="str">
        <f t="shared" si="664"/>
        <v/>
      </c>
      <c r="E767" s="65" t="str">
        <f t="shared" si="665"/>
        <v/>
      </c>
      <c r="F767" s="65" t="str">
        <f t="shared" si="666"/>
        <v/>
      </c>
      <c r="G767" s="66" t="str">
        <f t="shared" si="667"/>
        <v/>
      </c>
      <c r="H767" s="67" t="str">
        <f t="shared" si="668"/>
        <v/>
      </c>
      <c r="I767" s="68"/>
      <c r="J767" s="64" t="str">
        <f t="shared" si="669"/>
        <v/>
      </c>
      <c r="K767" s="64" t="str">
        <f t="shared" si="670"/>
        <v/>
      </c>
      <c r="L767" s="64" t="str">
        <f t="shared" si="671"/>
        <v/>
      </c>
      <c r="M767" s="52"/>
      <c r="N767" s="52"/>
      <c r="P767" s="157"/>
      <c r="Q767" s="157"/>
      <c r="R767" s="157"/>
      <c r="T767" s="202">
        <f t="shared" si="672"/>
        <v>0</v>
      </c>
      <c r="U767" s="159">
        <f t="shared" si="673"/>
        <v>0</v>
      </c>
      <c r="V767" s="162" t="str">
        <f t="shared" si="674"/>
        <v/>
      </c>
      <c r="W767" s="162" t="str">
        <f t="shared" si="675"/>
        <v/>
      </c>
      <c r="X767" s="28">
        <v>18</v>
      </c>
      <c r="Y767" s="64" t="str">
        <f t="shared" si="676"/>
        <v/>
      </c>
      <c r="Z767" s="64" t="str">
        <f t="shared" si="677"/>
        <v/>
      </c>
      <c r="AA767" s="64" t="str">
        <f t="shared" si="678"/>
        <v/>
      </c>
      <c r="AB767" s="28">
        <f t="shared" si="679"/>
        <v>0</v>
      </c>
      <c r="AH767" s="246" t="str">
        <f t="shared" si="680"/>
        <v/>
      </c>
    </row>
    <row r="768" spans="1:34">
      <c r="A768" s="28" t="str">
        <f>C751&amp;"x"&amp;B768</f>
        <v>x15</v>
      </c>
      <c r="B768" s="47">
        <v>15</v>
      </c>
      <c r="C768" s="64" t="str">
        <f t="shared" si="663"/>
        <v/>
      </c>
      <c r="D768" s="64" t="str">
        <f t="shared" si="664"/>
        <v/>
      </c>
      <c r="E768" s="65" t="str">
        <f t="shared" si="665"/>
        <v/>
      </c>
      <c r="F768" s="65" t="str">
        <f t="shared" si="666"/>
        <v/>
      </c>
      <c r="G768" s="66" t="str">
        <f t="shared" si="667"/>
        <v/>
      </c>
      <c r="H768" s="67" t="str">
        <f t="shared" si="668"/>
        <v/>
      </c>
      <c r="I768" s="68"/>
      <c r="J768" s="64" t="str">
        <f t="shared" si="669"/>
        <v/>
      </c>
      <c r="K768" s="64" t="str">
        <f t="shared" si="670"/>
        <v/>
      </c>
      <c r="L768" s="64" t="str">
        <f t="shared" si="671"/>
        <v/>
      </c>
      <c r="M768" s="52"/>
      <c r="N768" s="52"/>
      <c r="P768" s="157"/>
      <c r="Q768" s="157"/>
      <c r="R768" s="157"/>
      <c r="T768" s="202">
        <f t="shared" si="672"/>
        <v>0</v>
      </c>
      <c r="U768" s="159">
        <f t="shared" si="673"/>
        <v>0</v>
      </c>
      <c r="V768" s="162" t="str">
        <f t="shared" si="674"/>
        <v/>
      </c>
      <c r="W768" s="162" t="str">
        <f t="shared" si="675"/>
        <v/>
      </c>
      <c r="X768" s="28">
        <v>19</v>
      </c>
      <c r="Y768" s="64" t="str">
        <f t="shared" si="676"/>
        <v/>
      </c>
      <c r="Z768" s="64" t="str">
        <f t="shared" si="677"/>
        <v/>
      </c>
      <c r="AA768" s="64" t="str">
        <f t="shared" si="678"/>
        <v/>
      </c>
      <c r="AB768" s="28">
        <f t="shared" si="679"/>
        <v>0</v>
      </c>
      <c r="AH768" s="246" t="str">
        <f t="shared" si="680"/>
        <v/>
      </c>
    </row>
    <row r="769" spans="1:34" ht="12.95" thickBot="1">
      <c r="B769" s="69"/>
      <c r="C769" s="70"/>
      <c r="D769" s="69"/>
      <c r="E769" s="69"/>
      <c r="F769" s="69"/>
      <c r="G769" s="71"/>
      <c r="H769" s="71"/>
      <c r="I769" s="71"/>
      <c r="J769" s="70"/>
      <c r="K769" s="70"/>
      <c r="L769" s="70"/>
      <c r="M769" s="52"/>
      <c r="N769" s="52"/>
      <c r="X769" s="28">
        <v>20</v>
      </c>
    </row>
    <row r="770" spans="1:34" ht="12.95" thickTop="1">
      <c r="B770" s="47"/>
      <c r="C770" s="323" t="s">
        <v>1140</v>
      </c>
      <c r="D770" s="323"/>
      <c r="E770" s="76" t="s">
        <v>1141</v>
      </c>
      <c r="F770" s="76" t="s">
        <v>1142</v>
      </c>
      <c r="G770" s="48" t="s">
        <v>1143</v>
      </c>
      <c r="H770" s="49"/>
      <c r="I770" s="50"/>
      <c r="J770" s="51" t="s">
        <v>1144</v>
      </c>
      <c r="K770" s="51" t="s">
        <v>1145</v>
      </c>
      <c r="L770" s="51" t="s">
        <v>1146</v>
      </c>
      <c r="M770" s="52"/>
      <c r="N770" s="52"/>
      <c r="P770" s="53">
        <f>COUNT(P774:P788)</f>
        <v>0</v>
      </c>
      <c r="Q770" s="53">
        <f>COUNT(Q774:Q788)</f>
        <v>0</v>
      </c>
      <c r="R770" s="53">
        <f>COUNT(R774:R788)</f>
        <v>0</v>
      </c>
      <c r="T770" s="124">
        <f>T771-SUM(U774:U788)</f>
        <v>0</v>
      </c>
      <c r="X770" s="28">
        <v>1</v>
      </c>
    </row>
    <row r="771" spans="1:34" ht="12.95">
      <c r="A771" s="33">
        <v>42</v>
      </c>
      <c r="B771" s="54"/>
      <c r="C771" s="322" t="str">
        <f>Leden!AQ44</f>
        <v/>
      </c>
      <c r="D771" s="322"/>
      <c r="E771" s="286" t="str">
        <f>IF($C771="","",LEFT(IFERROR(VLOOKUP($C771,TeamsV,2,0),"")&amp;"??",2))</f>
        <v/>
      </c>
      <c r="F771" s="286" t="str">
        <f>IF($C771="","",IFERROR(VLOOKUP($C771,TeamsV,3,0),"??"))</f>
        <v/>
      </c>
      <c r="G771" s="286" t="str">
        <f>IF($C771="","",LEFT(IFERROR(VLOOKUP($C771,TeamsV,4,0),"")&amp;"?",1))</f>
        <v/>
      </c>
      <c r="H771" s="55"/>
      <c r="I771" s="56"/>
      <c r="J771" s="286">
        <f>COUNTIF(C774:C788,"V")</f>
        <v>0</v>
      </c>
      <c r="K771" s="286">
        <f>COUNTIF(C774:C788,"M")</f>
        <v>0</v>
      </c>
      <c r="L771" s="57" t="str">
        <f>IFERROR(AVERAGE(H774:H788),"")</f>
        <v/>
      </c>
      <c r="M771" s="58"/>
      <c r="N771" s="58"/>
      <c r="O771" s="33" t="s">
        <v>2</v>
      </c>
      <c r="P771" s="253"/>
      <c r="Q771" s="253"/>
      <c r="R771" s="253"/>
      <c r="S771" s="254"/>
      <c r="T771" s="124">
        <f>SUM(T774:T788)</f>
        <v>0</v>
      </c>
      <c r="U771" s="158" t="str">
        <f>MID($C771,1,1)</f>
        <v/>
      </c>
      <c r="V771" s="158" t="str">
        <f>MID($C771,1,1)</f>
        <v/>
      </c>
      <c r="W771" s="158" t="str">
        <f>MID($C771,1,1)</f>
        <v/>
      </c>
      <c r="X771" s="28">
        <v>2</v>
      </c>
      <c r="Y771" s="33"/>
      <c r="Z771" s="33"/>
      <c r="AA771" s="33"/>
      <c r="AB771" s="33"/>
      <c r="AD771" s="19" t="str">
        <f>IF($C771="","",IFERROR(VLOOKUP($C771,TeamsV,6,0),""))</f>
        <v/>
      </c>
      <c r="AE771" s="19" t="str">
        <f>TRIM(IF($AD771="","",IFERROR(VLOOKUP($AD771,Teams!$B$4:$G$8,2,0),"")))</f>
        <v/>
      </c>
      <c r="AF771" s="19" t="str">
        <f>TRIM(IF($AD771="","",IFERROR(VLOOKUP($AD771,Teams!$B$4:$G$8,4,0),"")))</f>
        <v/>
      </c>
      <c r="AH771" s="247" t="str">
        <f>IFERROR(AVERAGE(AH774:AH788),"")</f>
        <v/>
      </c>
    </row>
    <row r="772" spans="1:34">
      <c r="B772" s="47"/>
      <c r="C772" s="76"/>
      <c r="D772" s="47"/>
      <c r="E772" s="47"/>
      <c r="F772" s="47"/>
      <c r="G772" s="50"/>
      <c r="H772" s="50"/>
      <c r="I772" s="50"/>
      <c r="J772" s="76"/>
      <c r="K772" s="76"/>
      <c r="L772" s="76"/>
      <c r="M772" s="52"/>
      <c r="N772" s="52"/>
      <c r="U772" s="159"/>
      <c r="V772" s="159"/>
      <c r="W772" s="159"/>
      <c r="X772" s="28">
        <v>3</v>
      </c>
    </row>
    <row r="773" spans="1:34">
      <c r="A773" s="59"/>
      <c r="B773" s="60"/>
      <c r="C773" s="61" t="s">
        <v>1147</v>
      </c>
      <c r="D773" s="61" t="s">
        <v>1148</v>
      </c>
      <c r="E773" s="62" t="s">
        <v>1149</v>
      </c>
      <c r="F773" s="62" t="s">
        <v>1150</v>
      </c>
      <c r="G773" s="61" t="s">
        <v>1151</v>
      </c>
      <c r="H773" s="61" t="s">
        <v>1152</v>
      </c>
      <c r="I773" s="61" t="s">
        <v>54</v>
      </c>
      <c r="J773" s="61" t="s">
        <v>1153</v>
      </c>
      <c r="K773" s="61" t="s">
        <v>1154</v>
      </c>
      <c r="L773" s="61" t="s">
        <v>1155</v>
      </c>
      <c r="M773" s="63"/>
      <c r="N773" s="63"/>
      <c r="O773" s="59"/>
      <c r="P773" s="160" t="s">
        <v>76</v>
      </c>
      <c r="Q773" s="160" t="s">
        <v>77</v>
      </c>
      <c r="R773" s="160" t="s">
        <v>78</v>
      </c>
      <c r="U773" s="158" t="str">
        <f>IF(W771="","",VLOOKUP(W771,Leeftijdscat,2,FALSE))</f>
        <v/>
      </c>
      <c r="V773" s="158" t="str">
        <f>IF(W771="","",VLOOKUP(W771,Leeftijdscat,3,FALSE))</f>
        <v/>
      </c>
      <c r="W773" s="158" t="str">
        <f>IF(W771="","",VLOOKUP(W771,Leeftijdscat,4,FALSE))</f>
        <v/>
      </c>
      <c r="X773" s="28">
        <v>4</v>
      </c>
      <c r="Y773" s="59">
        <f>LEN(Y774&amp;Y775&amp;Y776&amp;Y777&amp;Y778&amp;Y779&amp;Y780&amp;Y781&amp;Y782&amp;Y783&amp;Y784&amp;Y785&amp;Y786&amp;Y787&amp;Y788)</f>
        <v>0</v>
      </c>
      <c r="Z773" s="59">
        <f>LEN(Z774&amp;Z775&amp;Z776&amp;Z777&amp;Z778&amp;Z779&amp;Z780&amp;Z781&amp;Z782&amp;Z783&amp;Z784&amp;Z785&amp;Z786&amp;Z787&amp;Z788)</f>
        <v>0</v>
      </c>
      <c r="AA773" s="59">
        <f>LEN(AA774&amp;AA775&amp;AA776&amp;AA777&amp;AA778&amp;AA779&amp;AA780&amp;AA781&amp;AA782&amp;AA783&amp;AA784&amp;AA785&amp;AA786&amp;AA787&amp;AA788)</f>
        <v>0</v>
      </c>
      <c r="AB773" s="59">
        <f>SUM(Y773:AA773)</f>
        <v>0</v>
      </c>
    </row>
    <row r="774" spans="1:34">
      <c r="A774" s="28" t="str">
        <f>C771&amp;"x"&amp;B774</f>
        <v>x1</v>
      </c>
      <c r="B774" s="47">
        <v>1</v>
      </c>
      <c r="C774" s="64" t="str">
        <f t="shared" ref="C774:C788" si="681">IF(LEFT($A774,1)="x","",IFERROR(VLOOKUP($A774,LedenV,6,0),""))</f>
        <v/>
      </c>
      <c r="D774" s="64" t="str">
        <f t="shared" ref="D774:D788" si="682">IF(LEFT($A774,1)="x","",IFERROR(VLOOKUP($A774,LedenV,7,0),""))</f>
        <v/>
      </c>
      <c r="E774" s="65" t="str">
        <f t="shared" ref="E774:E788" si="683">IF(LEFT($A774,1)="x","",IFERROR(VLOOKUP($A774,LedenV,8,0),""))</f>
        <v/>
      </c>
      <c r="F774" s="65" t="str">
        <f t="shared" ref="F774:F788" si="684">IF(LEFT($A774,1)="x","",IFERROR(VLOOKUP($A774,LedenV,9,0),""))</f>
        <v/>
      </c>
      <c r="G774" s="66" t="str">
        <f t="shared" ref="G774:G788" si="685">IF(LEFT($A774,1)="x","",IFERROR(VLOOKUP($A774,LedenV,10,0),""))</f>
        <v/>
      </c>
      <c r="H774" s="67" t="str">
        <f t="shared" ref="H774:H788" si="686">IF(AND(ISNUMBER(G774),G774&lt;&gt;0),DATEDIF(G774,Peildatum,"Y"),"")</f>
        <v/>
      </c>
      <c r="I774" s="68"/>
      <c r="J774" s="64" t="str">
        <f t="shared" ref="J774:J788" si="687">IF(LEFT($A774,1)="x","",IFERROR(VLOOKUP($A774,LedenV,16,0),""))</f>
        <v/>
      </c>
      <c r="K774" s="64" t="str">
        <f t="shared" ref="K774:K788" si="688">IF(LEFT($A774,1)="x","",IFERROR(VLOOKUP($A774,LedenV,17,0),""))</f>
        <v/>
      </c>
      <c r="L774" s="64" t="str">
        <f t="shared" ref="L774:L788" si="689">IF(LEFT($A774,1)="x","",IFERROR(VLOOKUP($A774,LedenV,18,0),""))</f>
        <v/>
      </c>
      <c r="M774" s="52"/>
      <c r="N774" s="52"/>
      <c r="P774" s="157"/>
      <c r="Q774" s="157"/>
      <c r="R774" s="157"/>
      <c r="S774" s="161"/>
      <c r="T774" s="202">
        <f t="shared" ref="T774:T788" si="690">IF(LEN(C774&amp;D774&amp;E774&amp;F774)&gt;0,1,0)</f>
        <v>0</v>
      </c>
      <c r="U774" s="159">
        <f t="shared" ref="U774:U788" si="691">MIN(LEN(Y774&amp;Z774&amp;AA774),1)</f>
        <v>0</v>
      </c>
      <c r="V774" s="162" t="str">
        <f t="shared" ref="V774:V788" si="692">V773</f>
        <v/>
      </c>
      <c r="W774" s="162" t="str">
        <f t="shared" ref="W774:W788" si="693">W773</f>
        <v/>
      </c>
      <c r="X774" s="28">
        <v>5</v>
      </c>
      <c r="Y774" s="64" t="str">
        <f t="shared" ref="Y774:Y788" si="694">IF(LEFT($A774,1)="x","",IFERROR(VLOOKUP($A774,LedenV,34,0),""))</f>
        <v/>
      </c>
      <c r="Z774" s="64" t="str">
        <f t="shared" ref="Z774:Z788" si="695">IF(LEFT($A774,1)="x","",IFERROR(VLOOKUP($A774,LedenV,35,0),""))</f>
        <v/>
      </c>
      <c r="AA774" s="64" t="str">
        <f t="shared" ref="AA774:AA788" si="696">IF(LEFT($A774,1)="x","",IFERROR(VLOOKUP($A774,LedenV,36,0),""))</f>
        <v/>
      </c>
      <c r="AB774" s="28">
        <f t="shared" ref="AB774:AB788" si="697">LEN(Y774&amp;Z774&amp;AA774)</f>
        <v>0</v>
      </c>
      <c r="AH774" s="246" t="str">
        <f t="shared" ref="AH774:AH788" si="698">lft(G774,Peildatum)</f>
        <v/>
      </c>
    </row>
    <row r="775" spans="1:34">
      <c r="A775" s="28" t="str">
        <f>C771&amp;"x"&amp;B775</f>
        <v>x2</v>
      </c>
      <c r="B775" s="47">
        <v>2</v>
      </c>
      <c r="C775" s="64" t="str">
        <f t="shared" si="681"/>
        <v/>
      </c>
      <c r="D775" s="64" t="str">
        <f t="shared" si="682"/>
        <v/>
      </c>
      <c r="E775" s="65" t="str">
        <f t="shared" si="683"/>
        <v/>
      </c>
      <c r="F775" s="65" t="str">
        <f t="shared" si="684"/>
        <v/>
      </c>
      <c r="G775" s="66" t="str">
        <f t="shared" si="685"/>
        <v/>
      </c>
      <c r="H775" s="67" t="str">
        <f t="shared" si="686"/>
        <v/>
      </c>
      <c r="I775" s="68"/>
      <c r="J775" s="64" t="str">
        <f t="shared" si="687"/>
        <v/>
      </c>
      <c r="K775" s="64" t="str">
        <f t="shared" si="688"/>
        <v/>
      </c>
      <c r="L775" s="64" t="str">
        <f t="shared" si="689"/>
        <v/>
      </c>
      <c r="M775" s="52"/>
      <c r="N775" s="52"/>
      <c r="P775" s="157"/>
      <c r="Q775" s="157"/>
      <c r="R775" s="157"/>
      <c r="S775" s="161"/>
      <c r="T775" s="202">
        <f t="shared" si="690"/>
        <v>0</v>
      </c>
      <c r="U775" s="159">
        <f t="shared" si="691"/>
        <v>0</v>
      </c>
      <c r="V775" s="162" t="str">
        <f t="shared" si="692"/>
        <v/>
      </c>
      <c r="W775" s="162" t="str">
        <f t="shared" si="693"/>
        <v/>
      </c>
      <c r="X775" s="28">
        <v>6</v>
      </c>
      <c r="Y775" s="64" t="str">
        <f t="shared" si="694"/>
        <v/>
      </c>
      <c r="Z775" s="64" t="str">
        <f t="shared" si="695"/>
        <v/>
      </c>
      <c r="AA775" s="64" t="str">
        <f t="shared" si="696"/>
        <v/>
      </c>
      <c r="AB775" s="28">
        <f t="shared" si="697"/>
        <v>0</v>
      </c>
      <c r="AH775" s="246" t="str">
        <f t="shared" si="698"/>
        <v/>
      </c>
    </row>
    <row r="776" spans="1:34">
      <c r="A776" s="28" t="str">
        <f>C771&amp;"x"&amp;B776</f>
        <v>x3</v>
      </c>
      <c r="B776" s="47">
        <v>3</v>
      </c>
      <c r="C776" s="64" t="str">
        <f t="shared" si="681"/>
        <v/>
      </c>
      <c r="D776" s="64" t="str">
        <f t="shared" si="682"/>
        <v/>
      </c>
      <c r="E776" s="65" t="str">
        <f t="shared" si="683"/>
        <v/>
      </c>
      <c r="F776" s="65" t="str">
        <f t="shared" si="684"/>
        <v/>
      </c>
      <c r="G776" s="66" t="str">
        <f t="shared" si="685"/>
        <v/>
      </c>
      <c r="H776" s="67" t="str">
        <f t="shared" si="686"/>
        <v/>
      </c>
      <c r="I776" s="68"/>
      <c r="J776" s="64" t="str">
        <f t="shared" si="687"/>
        <v/>
      </c>
      <c r="K776" s="64" t="str">
        <f t="shared" si="688"/>
        <v/>
      </c>
      <c r="L776" s="64" t="str">
        <f t="shared" si="689"/>
        <v/>
      </c>
      <c r="M776" s="52"/>
      <c r="N776" s="52"/>
      <c r="P776" s="157"/>
      <c r="Q776" s="157"/>
      <c r="R776" s="157"/>
      <c r="S776" s="161"/>
      <c r="T776" s="202">
        <f t="shared" si="690"/>
        <v>0</v>
      </c>
      <c r="U776" s="159">
        <f t="shared" si="691"/>
        <v>0</v>
      </c>
      <c r="V776" s="162" t="str">
        <f t="shared" si="692"/>
        <v/>
      </c>
      <c r="W776" s="162" t="str">
        <f t="shared" si="693"/>
        <v/>
      </c>
      <c r="X776" s="28">
        <v>7</v>
      </c>
      <c r="Y776" s="64" t="str">
        <f t="shared" si="694"/>
        <v/>
      </c>
      <c r="Z776" s="64" t="str">
        <f t="shared" si="695"/>
        <v/>
      </c>
      <c r="AA776" s="64" t="str">
        <f t="shared" si="696"/>
        <v/>
      </c>
      <c r="AB776" s="28">
        <f t="shared" si="697"/>
        <v>0</v>
      </c>
      <c r="AH776" s="246" t="str">
        <f t="shared" si="698"/>
        <v/>
      </c>
    </row>
    <row r="777" spans="1:34">
      <c r="A777" s="28" t="str">
        <f>C771&amp;"x"&amp;B777</f>
        <v>x4</v>
      </c>
      <c r="B777" s="47">
        <v>4</v>
      </c>
      <c r="C777" s="64" t="str">
        <f t="shared" si="681"/>
        <v/>
      </c>
      <c r="D777" s="64" t="str">
        <f t="shared" si="682"/>
        <v/>
      </c>
      <c r="E777" s="65" t="str">
        <f t="shared" si="683"/>
        <v/>
      </c>
      <c r="F777" s="65" t="str">
        <f t="shared" si="684"/>
        <v/>
      </c>
      <c r="G777" s="66" t="str">
        <f t="shared" si="685"/>
        <v/>
      </c>
      <c r="H777" s="67" t="str">
        <f t="shared" si="686"/>
        <v/>
      </c>
      <c r="I777" s="68"/>
      <c r="J777" s="64" t="str">
        <f t="shared" si="687"/>
        <v/>
      </c>
      <c r="K777" s="64" t="str">
        <f t="shared" si="688"/>
        <v/>
      </c>
      <c r="L777" s="64" t="str">
        <f t="shared" si="689"/>
        <v/>
      </c>
      <c r="M777" s="52"/>
      <c r="N777" s="52"/>
      <c r="P777" s="157"/>
      <c r="Q777" s="157"/>
      <c r="R777" s="157"/>
      <c r="S777" s="161"/>
      <c r="T777" s="202">
        <f t="shared" si="690"/>
        <v>0</v>
      </c>
      <c r="U777" s="159">
        <f t="shared" si="691"/>
        <v>0</v>
      </c>
      <c r="V777" s="162" t="str">
        <f t="shared" si="692"/>
        <v/>
      </c>
      <c r="W777" s="162" t="str">
        <f t="shared" si="693"/>
        <v/>
      </c>
      <c r="X777" s="28">
        <v>8</v>
      </c>
      <c r="Y777" s="64" t="str">
        <f t="shared" si="694"/>
        <v/>
      </c>
      <c r="Z777" s="64" t="str">
        <f t="shared" si="695"/>
        <v/>
      </c>
      <c r="AA777" s="64" t="str">
        <f t="shared" si="696"/>
        <v/>
      </c>
      <c r="AB777" s="28">
        <f t="shared" si="697"/>
        <v>0</v>
      </c>
      <c r="AH777" s="246" t="str">
        <f t="shared" si="698"/>
        <v/>
      </c>
    </row>
    <row r="778" spans="1:34">
      <c r="A778" s="28" t="str">
        <f>C771&amp;"x"&amp;B778</f>
        <v>x5</v>
      </c>
      <c r="B778" s="47">
        <v>5</v>
      </c>
      <c r="C778" s="64" t="str">
        <f t="shared" si="681"/>
        <v/>
      </c>
      <c r="D778" s="64" t="str">
        <f t="shared" si="682"/>
        <v/>
      </c>
      <c r="E778" s="65" t="str">
        <f t="shared" si="683"/>
        <v/>
      </c>
      <c r="F778" s="65" t="str">
        <f t="shared" si="684"/>
        <v/>
      </c>
      <c r="G778" s="66" t="str">
        <f t="shared" si="685"/>
        <v/>
      </c>
      <c r="H778" s="67" t="str">
        <f t="shared" si="686"/>
        <v/>
      </c>
      <c r="I778" s="68"/>
      <c r="J778" s="64" t="str">
        <f t="shared" si="687"/>
        <v/>
      </c>
      <c r="K778" s="64" t="str">
        <f t="shared" si="688"/>
        <v/>
      </c>
      <c r="L778" s="64" t="str">
        <f t="shared" si="689"/>
        <v/>
      </c>
      <c r="M778" s="52"/>
      <c r="N778" s="52"/>
      <c r="P778" s="157"/>
      <c r="Q778" s="157"/>
      <c r="R778" s="157"/>
      <c r="S778" s="161"/>
      <c r="T778" s="202">
        <f t="shared" si="690"/>
        <v>0</v>
      </c>
      <c r="U778" s="159">
        <f t="shared" si="691"/>
        <v>0</v>
      </c>
      <c r="V778" s="162" t="str">
        <f t="shared" si="692"/>
        <v/>
      </c>
      <c r="W778" s="162" t="str">
        <f t="shared" si="693"/>
        <v/>
      </c>
      <c r="X778" s="28">
        <v>9</v>
      </c>
      <c r="Y778" s="64" t="str">
        <f t="shared" si="694"/>
        <v/>
      </c>
      <c r="Z778" s="64" t="str">
        <f t="shared" si="695"/>
        <v/>
      </c>
      <c r="AA778" s="64" t="str">
        <f t="shared" si="696"/>
        <v/>
      </c>
      <c r="AB778" s="28">
        <f t="shared" si="697"/>
        <v>0</v>
      </c>
      <c r="AH778" s="246" t="str">
        <f t="shared" si="698"/>
        <v/>
      </c>
    </row>
    <row r="779" spans="1:34">
      <c r="A779" s="28" t="str">
        <f>C771&amp;"x"&amp;B779</f>
        <v>x6</v>
      </c>
      <c r="B779" s="47">
        <v>6</v>
      </c>
      <c r="C779" s="64" t="str">
        <f t="shared" si="681"/>
        <v/>
      </c>
      <c r="D779" s="64" t="str">
        <f t="shared" si="682"/>
        <v/>
      </c>
      <c r="E779" s="65" t="str">
        <f t="shared" si="683"/>
        <v/>
      </c>
      <c r="F779" s="65" t="str">
        <f t="shared" si="684"/>
        <v/>
      </c>
      <c r="G779" s="66" t="str">
        <f t="shared" si="685"/>
        <v/>
      </c>
      <c r="H779" s="67" t="str">
        <f t="shared" si="686"/>
        <v/>
      </c>
      <c r="I779" s="68"/>
      <c r="J779" s="64" t="str">
        <f t="shared" si="687"/>
        <v/>
      </c>
      <c r="K779" s="64" t="str">
        <f t="shared" si="688"/>
        <v/>
      </c>
      <c r="L779" s="64" t="str">
        <f t="shared" si="689"/>
        <v/>
      </c>
      <c r="M779" s="52"/>
      <c r="N779" s="52"/>
      <c r="P779" s="157"/>
      <c r="Q779" s="157"/>
      <c r="R779" s="157"/>
      <c r="S779" s="161"/>
      <c r="T779" s="202">
        <f t="shared" si="690"/>
        <v>0</v>
      </c>
      <c r="U779" s="159">
        <f t="shared" si="691"/>
        <v>0</v>
      </c>
      <c r="V779" s="162" t="str">
        <f t="shared" si="692"/>
        <v/>
      </c>
      <c r="W779" s="162" t="str">
        <f t="shared" si="693"/>
        <v/>
      </c>
      <c r="X779" s="28">
        <v>10</v>
      </c>
      <c r="Y779" s="64" t="str">
        <f t="shared" si="694"/>
        <v/>
      </c>
      <c r="Z779" s="64" t="str">
        <f t="shared" si="695"/>
        <v/>
      </c>
      <c r="AA779" s="64" t="str">
        <f t="shared" si="696"/>
        <v/>
      </c>
      <c r="AB779" s="28">
        <f t="shared" si="697"/>
        <v>0</v>
      </c>
      <c r="AH779" s="246" t="str">
        <f t="shared" si="698"/>
        <v/>
      </c>
    </row>
    <row r="780" spans="1:34">
      <c r="A780" s="28" t="str">
        <f>C771&amp;"x"&amp;B780</f>
        <v>x7</v>
      </c>
      <c r="B780" s="47">
        <v>7</v>
      </c>
      <c r="C780" s="64" t="str">
        <f t="shared" si="681"/>
        <v/>
      </c>
      <c r="D780" s="64" t="str">
        <f t="shared" si="682"/>
        <v/>
      </c>
      <c r="E780" s="65" t="str">
        <f t="shared" si="683"/>
        <v/>
      </c>
      <c r="F780" s="65" t="str">
        <f t="shared" si="684"/>
        <v/>
      </c>
      <c r="G780" s="66" t="str">
        <f t="shared" si="685"/>
        <v/>
      </c>
      <c r="H780" s="67" t="str">
        <f t="shared" si="686"/>
        <v/>
      </c>
      <c r="I780" s="68"/>
      <c r="J780" s="64" t="str">
        <f t="shared" si="687"/>
        <v/>
      </c>
      <c r="K780" s="64" t="str">
        <f t="shared" si="688"/>
        <v/>
      </c>
      <c r="L780" s="64" t="str">
        <f t="shared" si="689"/>
        <v/>
      </c>
      <c r="M780" s="52"/>
      <c r="N780" s="52"/>
      <c r="P780" s="157"/>
      <c r="Q780" s="157"/>
      <c r="R780" s="157"/>
      <c r="S780" s="161"/>
      <c r="T780" s="202">
        <f t="shared" si="690"/>
        <v>0</v>
      </c>
      <c r="U780" s="159">
        <f t="shared" si="691"/>
        <v>0</v>
      </c>
      <c r="V780" s="162" t="str">
        <f t="shared" si="692"/>
        <v/>
      </c>
      <c r="W780" s="162" t="str">
        <f t="shared" si="693"/>
        <v/>
      </c>
      <c r="X780" s="28">
        <v>11</v>
      </c>
      <c r="Y780" s="64" t="str">
        <f t="shared" si="694"/>
        <v/>
      </c>
      <c r="Z780" s="64" t="str">
        <f t="shared" si="695"/>
        <v/>
      </c>
      <c r="AA780" s="64" t="str">
        <f t="shared" si="696"/>
        <v/>
      </c>
      <c r="AB780" s="28">
        <f t="shared" si="697"/>
        <v>0</v>
      </c>
      <c r="AH780" s="246" t="str">
        <f t="shared" si="698"/>
        <v/>
      </c>
    </row>
    <row r="781" spans="1:34">
      <c r="A781" s="28" t="str">
        <f>C771&amp;"x"&amp;B781</f>
        <v>x8</v>
      </c>
      <c r="B781" s="47">
        <v>8</v>
      </c>
      <c r="C781" s="64" t="str">
        <f t="shared" si="681"/>
        <v/>
      </c>
      <c r="D781" s="64" t="str">
        <f t="shared" si="682"/>
        <v/>
      </c>
      <c r="E781" s="65" t="str">
        <f t="shared" si="683"/>
        <v/>
      </c>
      <c r="F781" s="65" t="str">
        <f t="shared" si="684"/>
        <v/>
      </c>
      <c r="G781" s="66" t="str">
        <f t="shared" si="685"/>
        <v/>
      </c>
      <c r="H781" s="67" t="str">
        <f t="shared" si="686"/>
        <v/>
      </c>
      <c r="I781" s="68"/>
      <c r="J781" s="64" t="str">
        <f t="shared" si="687"/>
        <v/>
      </c>
      <c r="K781" s="64" t="str">
        <f t="shared" si="688"/>
        <v/>
      </c>
      <c r="L781" s="64" t="str">
        <f t="shared" si="689"/>
        <v/>
      </c>
      <c r="M781" s="52"/>
      <c r="N781" s="52"/>
      <c r="P781" s="157"/>
      <c r="Q781" s="157"/>
      <c r="R781" s="157"/>
      <c r="S781" s="161"/>
      <c r="T781" s="202">
        <f t="shared" si="690"/>
        <v>0</v>
      </c>
      <c r="U781" s="159">
        <f t="shared" si="691"/>
        <v>0</v>
      </c>
      <c r="V781" s="162" t="str">
        <f t="shared" si="692"/>
        <v/>
      </c>
      <c r="W781" s="162" t="str">
        <f t="shared" si="693"/>
        <v/>
      </c>
      <c r="X781" s="28">
        <v>12</v>
      </c>
      <c r="Y781" s="64" t="str">
        <f t="shared" si="694"/>
        <v/>
      </c>
      <c r="Z781" s="64" t="str">
        <f t="shared" si="695"/>
        <v/>
      </c>
      <c r="AA781" s="64" t="str">
        <f t="shared" si="696"/>
        <v/>
      </c>
      <c r="AB781" s="28">
        <f t="shared" si="697"/>
        <v>0</v>
      </c>
      <c r="AH781" s="246" t="str">
        <f t="shared" si="698"/>
        <v/>
      </c>
    </row>
    <row r="782" spans="1:34">
      <c r="A782" s="28" t="str">
        <f>C771&amp;"x"&amp;B782</f>
        <v>x9</v>
      </c>
      <c r="B782" s="47">
        <v>9</v>
      </c>
      <c r="C782" s="64" t="str">
        <f t="shared" si="681"/>
        <v/>
      </c>
      <c r="D782" s="64" t="str">
        <f t="shared" si="682"/>
        <v/>
      </c>
      <c r="E782" s="65" t="str">
        <f t="shared" si="683"/>
        <v/>
      </c>
      <c r="F782" s="65" t="str">
        <f t="shared" si="684"/>
        <v/>
      </c>
      <c r="G782" s="66" t="str">
        <f t="shared" si="685"/>
        <v/>
      </c>
      <c r="H782" s="67" t="str">
        <f t="shared" si="686"/>
        <v/>
      </c>
      <c r="I782" s="68"/>
      <c r="J782" s="64" t="str">
        <f t="shared" si="687"/>
        <v/>
      </c>
      <c r="K782" s="64" t="str">
        <f t="shared" si="688"/>
        <v/>
      </c>
      <c r="L782" s="64" t="str">
        <f t="shared" si="689"/>
        <v/>
      </c>
      <c r="M782" s="52"/>
      <c r="N782" s="52"/>
      <c r="P782" s="157"/>
      <c r="Q782" s="157"/>
      <c r="R782" s="157"/>
      <c r="S782" s="161"/>
      <c r="T782" s="202">
        <f t="shared" si="690"/>
        <v>0</v>
      </c>
      <c r="U782" s="159">
        <f t="shared" si="691"/>
        <v>0</v>
      </c>
      <c r="V782" s="162" t="str">
        <f t="shared" si="692"/>
        <v/>
      </c>
      <c r="W782" s="162" t="str">
        <f t="shared" si="693"/>
        <v/>
      </c>
      <c r="X782" s="28">
        <v>13</v>
      </c>
      <c r="Y782" s="64" t="str">
        <f t="shared" si="694"/>
        <v/>
      </c>
      <c r="Z782" s="64" t="str">
        <f t="shared" si="695"/>
        <v/>
      </c>
      <c r="AA782" s="64" t="str">
        <f t="shared" si="696"/>
        <v/>
      </c>
      <c r="AB782" s="28">
        <f t="shared" si="697"/>
        <v>0</v>
      </c>
      <c r="AH782" s="246" t="str">
        <f t="shared" si="698"/>
        <v/>
      </c>
    </row>
    <row r="783" spans="1:34">
      <c r="A783" s="28" t="str">
        <f>C771&amp;"x"&amp;B783</f>
        <v>x10</v>
      </c>
      <c r="B783" s="47">
        <v>10</v>
      </c>
      <c r="C783" s="64" t="str">
        <f t="shared" si="681"/>
        <v/>
      </c>
      <c r="D783" s="64" t="str">
        <f t="shared" si="682"/>
        <v/>
      </c>
      <c r="E783" s="65" t="str">
        <f t="shared" si="683"/>
        <v/>
      </c>
      <c r="F783" s="65" t="str">
        <f t="shared" si="684"/>
        <v/>
      </c>
      <c r="G783" s="66" t="str">
        <f t="shared" si="685"/>
        <v/>
      </c>
      <c r="H783" s="67" t="str">
        <f t="shared" si="686"/>
        <v/>
      </c>
      <c r="I783" s="68"/>
      <c r="J783" s="64" t="str">
        <f t="shared" si="687"/>
        <v/>
      </c>
      <c r="K783" s="64" t="str">
        <f t="shared" si="688"/>
        <v/>
      </c>
      <c r="L783" s="64" t="str">
        <f t="shared" si="689"/>
        <v/>
      </c>
      <c r="M783" s="52"/>
      <c r="N783" s="52"/>
      <c r="P783" s="157"/>
      <c r="Q783" s="157"/>
      <c r="R783" s="157"/>
      <c r="S783" s="161"/>
      <c r="T783" s="202">
        <f t="shared" si="690"/>
        <v>0</v>
      </c>
      <c r="U783" s="159">
        <f t="shared" si="691"/>
        <v>0</v>
      </c>
      <c r="V783" s="162" t="str">
        <f t="shared" si="692"/>
        <v/>
      </c>
      <c r="W783" s="162" t="str">
        <f t="shared" si="693"/>
        <v/>
      </c>
      <c r="X783" s="28">
        <v>14</v>
      </c>
      <c r="Y783" s="64" t="str">
        <f t="shared" si="694"/>
        <v/>
      </c>
      <c r="Z783" s="64" t="str">
        <f t="shared" si="695"/>
        <v/>
      </c>
      <c r="AA783" s="64" t="str">
        <f t="shared" si="696"/>
        <v/>
      </c>
      <c r="AB783" s="28">
        <f t="shared" si="697"/>
        <v>0</v>
      </c>
      <c r="AH783" s="246" t="str">
        <f t="shared" si="698"/>
        <v/>
      </c>
    </row>
    <row r="784" spans="1:34">
      <c r="A784" s="28" t="str">
        <f>C771&amp;"x"&amp;B784</f>
        <v>x11</v>
      </c>
      <c r="B784" s="47">
        <v>11</v>
      </c>
      <c r="C784" s="64" t="str">
        <f t="shared" si="681"/>
        <v/>
      </c>
      <c r="D784" s="64" t="str">
        <f t="shared" si="682"/>
        <v/>
      </c>
      <c r="E784" s="65" t="str">
        <f t="shared" si="683"/>
        <v/>
      </c>
      <c r="F784" s="65" t="str">
        <f t="shared" si="684"/>
        <v/>
      </c>
      <c r="G784" s="66" t="str">
        <f t="shared" si="685"/>
        <v/>
      </c>
      <c r="H784" s="67" t="str">
        <f t="shared" si="686"/>
        <v/>
      </c>
      <c r="I784" s="68"/>
      <c r="J784" s="64" t="str">
        <f t="shared" si="687"/>
        <v/>
      </c>
      <c r="K784" s="64" t="str">
        <f t="shared" si="688"/>
        <v/>
      </c>
      <c r="L784" s="64" t="str">
        <f t="shared" si="689"/>
        <v/>
      </c>
      <c r="M784" s="52"/>
      <c r="N784" s="52"/>
      <c r="P784" s="157"/>
      <c r="Q784" s="157"/>
      <c r="R784" s="157"/>
      <c r="T784" s="202">
        <f t="shared" si="690"/>
        <v>0</v>
      </c>
      <c r="U784" s="159">
        <f t="shared" si="691"/>
        <v>0</v>
      </c>
      <c r="V784" s="162" t="str">
        <f t="shared" si="692"/>
        <v/>
      </c>
      <c r="W784" s="162" t="str">
        <f t="shared" si="693"/>
        <v/>
      </c>
      <c r="X784" s="28">
        <v>15</v>
      </c>
      <c r="Y784" s="64" t="str">
        <f t="shared" si="694"/>
        <v/>
      </c>
      <c r="Z784" s="64" t="str">
        <f t="shared" si="695"/>
        <v/>
      </c>
      <c r="AA784" s="64" t="str">
        <f t="shared" si="696"/>
        <v/>
      </c>
      <c r="AB784" s="28">
        <f t="shared" si="697"/>
        <v>0</v>
      </c>
      <c r="AH784" s="246" t="str">
        <f t="shared" si="698"/>
        <v/>
      </c>
    </row>
    <row r="785" spans="1:34">
      <c r="A785" s="28" t="str">
        <f>C771&amp;"x"&amp;B785</f>
        <v>x12</v>
      </c>
      <c r="B785" s="47">
        <v>12</v>
      </c>
      <c r="C785" s="64" t="str">
        <f t="shared" si="681"/>
        <v/>
      </c>
      <c r="D785" s="64" t="str">
        <f t="shared" si="682"/>
        <v/>
      </c>
      <c r="E785" s="65" t="str">
        <f t="shared" si="683"/>
        <v/>
      </c>
      <c r="F785" s="65" t="str">
        <f t="shared" si="684"/>
        <v/>
      </c>
      <c r="G785" s="66" t="str">
        <f t="shared" si="685"/>
        <v/>
      </c>
      <c r="H785" s="67" t="str">
        <f t="shared" si="686"/>
        <v/>
      </c>
      <c r="I785" s="68"/>
      <c r="J785" s="64" t="str">
        <f t="shared" si="687"/>
        <v/>
      </c>
      <c r="K785" s="64" t="str">
        <f t="shared" si="688"/>
        <v/>
      </c>
      <c r="L785" s="64" t="str">
        <f t="shared" si="689"/>
        <v/>
      </c>
      <c r="M785" s="52"/>
      <c r="N785" s="52"/>
      <c r="P785" s="157"/>
      <c r="Q785" s="157"/>
      <c r="R785" s="157"/>
      <c r="T785" s="202">
        <f t="shared" si="690"/>
        <v>0</v>
      </c>
      <c r="U785" s="159">
        <f t="shared" si="691"/>
        <v>0</v>
      </c>
      <c r="V785" s="162" t="str">
        <f t="shared" si="692"/>
        <v/>
      </c>
      <c r="W785" s="162" t="str">
        <f t="shared" si="693"/>
        <v/>
      </c>
      <c r="X785" s="28">
        <v>16</v>
      </c>
      <c r="Y785" s="64" t="str">
        <f t="shared" si="694"/>
        <v/>
      </c>
      <c r="Z785" s="64" t="str">
        <f t="shared" si="695"/>
        <v/>
      </c>
      <c r="AA785" s="64" t="str">
        <f t="shared" si="696"/>
        <v/>
      </c>
      <c r="AB785" s="28">
        <f t="shared" si="697"/>
        <v>0</v>
      </c>
      <c r="AH785" s="246" t="str">
        <f t="shared" si="698"/>
        <v/>
      </c>
    </row>
    <row r="786" spans="1:34">
      <c r="A786" s="28" t="str">
        <f>C771&amp;"x"&amp;B786</f>
        <v>x13</v>
      </c>
      <c r="B786" s="47">
        <v>13</v>
      </c>
      <c r="C786" s="64" t="str">
        <f t="shared" si="681"/>
        <v/>
      </c>
      <c r="D786" s="64" t="str">
        <f t="shared" si="682"/>
        <v/>
      </c>
      <c r="E786" s="65" t="str">
        <f t="shared" si="683"/>
        <v/>
      </c>
      <c r="F786" s="65" t="str">
        <f t="shared" si="684"/>
        <v/>
      </c>
      <c r="G786" s="66" t="str">
        <f t="shared" si="685"/>
        <v/>
      </c>
      <c r="H786" s="67" t="str">
        <f t="shared" si="686"/>
        <v/>
      </c>
      <c r="I786" s="68"/>
      <c r="J786" s="64" t="str">
        <f t="shared" si="687"/>
        <v/>
      </c>
      <c r="K786" s="64" t="str">
        <f t="shared" si="688"/>
        <v/>
      </c>
      <c r="L786" s="64" t="str">
        <f t="shared" si="689"/>
        <v/>
      </c>
      <c r="M786" s="52"/>
      <c r="N786" s="52"/>
      <c r="P786" s="157"/>
      <c r="Q786" s="157"/>
      <c r="R786" s="157"/>
      <c r="T786" s="202">
        <f t="shared" si="690"/>
        <v>0</v>
      </c>
      <c r="U786" s="159">
        <f t="shared" si="691"/>
        <v>0</v>
      </c>
      <c r="V786" s="162" t="str">
        <f t="shared" si="692"/>
        <v/>
      </c>
      <c r="W786" s="162" t="str">
        <f t="shared" si="693"/>
        <v/>
      </c>
      <c r="X786" s="28">
        <v>17</v>
      </c>
      <c r="Y786" s="64" t="str">
        <f t="shared" si="694"/>
        <v/>
      </c>
      <c r="Z786" s="64" t="str">
        <f t="shared" si="695"/>
        <v/>
      </c>
      <c r="AA786" s="64" t="str">
        <f t="shared" si="696"/>
        <v/>
      </c>
      <c r="AB786" s="28">
        <f t="shared" si="697"/>
        <v>0</v>
      </c>
      <c r="AH786" s="246" t="str">
        <f t="shared" si="698"/>
        <v/>
      </c>
    </row>
    <row r="787" spans="1:34">
      <c r="A787" s="28" t="str">
        <f>C771&amp;"x"&amp;B787</f>
        <v>x14</v>
      </c>
      <c r="B787" s="47">
        <v>14</v>
      </c>
      <c r="C787" s="64" t="str">
        <f t="shared" si="681"/>
        <v/>
      </c>
      <c r="D787" s="64" t="str">
        <f t="shared" si="682"/>
        <v/>
      </c>
      <c r="E787" s="65" t="str">
        <f t="shared" si="683"/>
        <v/>
      </c>
      <c r="F787" s="65" t="str">
        <f t="shared" si="684"/>
        <v/>
      </c>
      <c r="G787" s="66" t="str">
        <f t="shared" si="685"/>
        <v/>
      </c>
      <c r="H787" s="67" t="str">
        <f t="shared" si="686"/>
        <v/>
      </c>
      <c r="I787" s="68"/>
      <c r="J787" s="64" t="str">
        <f t="shared" si="687"/>
        <v/>
      </c>
      <c r="K787" s="64" t="str">
        <f t="shared" si="688"/>
        <v/>
      </c>
      <c r="L787" s="64" t="str">
        <f t="shared" si="689"/>
        <v/>
      </c>
      <c r="M787" s="52"/>
      <c r="N787" s="52"/>
      <c r="P787" s="157"/>
      <c r="Q787" s="157"/>
      <c r="R787" s="157"/>
      <c r="T787" s="202">
        <f t="shared" si="690"/>
        <v>0</v>
      </c>
      <c r="U787" s="159">
        <f t="shared" si="691"/>
        <v>0</v>
      </c>
      <c r="V787" s="162" t="str">
        <f t="shared" si="692"/>
        <v/>
      </c>
      <c r="W787" s="162" t="str">
        <f t="shared" si="693"/>
        <v/>
      </c>
      <c r="X787" s="28">
        <v>18</v>
      </c>
      <c r="Y787" s="64" t="str">
        <f t="shared" si="694"/>
        <v/>
      </c>
      <c r="Z787" s="64" t="str">
        <f t="shared" si="695"/>
        <v/>
      </c>
      <c r="AA787" s="64" t="str">
        <f t="shared" si="696"/>
        <v/>
      </c>
      <c r="AB787" s="28">
        <f t="shared" si="697"/>
        <v>0</v>
      </c>
      <c r="AH787" s="246" t="str">
        <f t="shared" si="698"/>
        <v/>
      </c>
    </row>
    <row r="788" spans="1:34">
      <c r="A788" s="28" t="str">
        <f>C771&amp;"x"&amp;B788</f>
        <v>x15</v>
      </c>
      <c r="B788" s="47">
        <v>15</v>
      </c>
      <c r="C788" s="64" t="str">
        <f t="shared" si="681"/>
        <v/>
      </c>
      <c r="D788" s="64" t="str">
        <f t="shared" si="682"/>
        <v/>
      </c>
      <c r="E788" s="65" t="str">
        <f t="shared" si="683"/>
        <v/>
      </c>
      <c r="F788" s="65" t="str">
        <f t="shared" si="684"/>
        <v/>
      </c>
      <c r="G788" s="66" t="str">
        <f t="shared" si="685"/>
        <v/>
      </c>
      <c r="H788" s="67" t="str">
        <f t="shared" si="686"/>
        <v/>
      </c>
      <c r="I788" s="68"/>
      <c r="J788" s="64" t="str">
        <f t="shared" si="687"/>
        <v/>
      </c>
      <c r="K788" s="64" t="str">
        <f t="shared" si="688"/>
        <v/>
      </c>
      <c r="L788" s="64" t="str">
        <f t="shared" si="689"/>
        <v/>
      </c>
      <c r="M788" s="52"/>
      <c r="N788" s="52"/>
      <c r="P788" s="157"/>
      <c r="Q788" s="157"/>
      <c r="R788" s="157"/>
      <c r="T788" s="202">
        <f t="shared" si="690"/>
        <v>0</v>
      </c>
      <c r="U788" s="159">
        <f t="shared" si="691"/>
        <v>0</v>
      </c>
      <c r="V788" s="162" t="str">
        <f t="shared" si="692"/>
        <v/>
      </c>
      <c r="W788" s="162" t="str">
        <f t="shared" si="693"/>
        <v/>
      </c>
      <c r="X788" s="28">
        <v>19</v>
      </c>
      <c r="Y788" s="64" t="str">
        <f t="shared" si="694"/>
        <v/>
      </c>
      <c r="Z788" s="64" t="str">
        <f t="shared" si="695"/>
        <v/>
      </c>
      <c r="AA788" s="64" t="str">
        <f t="shared" si="696"/>
        <v/>
      </c>
      <c r="AB788" s="28">
        <f t="shared" si="697"/>
        <v>0</v>
      </c>
      <c r="AH788" s="246" t="str">
        <f t="shared" si="698"/>
        <v/>
      </c>
    </row>
    <row r="789" spans="1:34" ht="12.95" thickBot="1">
      <c r="B789" s="69"/>
      <c r="C789" s="70"/>
      <c r="D789" s="69"/>
      <c r="E789" s="69"/>
      <c r="F789" s="69"/>
      <c r="G789" s="71"/>
      <c r="H789" s="71"/>
      <c r="I789" s="71"/>
      <c r="J789" s="70"/>
      <c r="K789" s="70"/>
      <c r="L789" s="70"/>
      <c r="M789" s="52"/>
      <c r="N789" s="52"/>
      <c r="X789" s="28">
        <v>20</v>
      </c>
    </row>
    <row r="790" spans="1:34" ht="12.95" thickTop="1">
      <c r="B790" s="47"/>
      <c r="C790" s="323" t="s">
        <v>1140</v>
      </c>
      <c r="D790" s="323"/>
      <c r="E790" s="76" t="s">
        <v>1141</v>
      </c>
      <c r="F790" s="76" t="s">
        <v>1142</v>
      </c>
      <c r="G790" s="48" t="s">
        <v>1143</v>
      </c>
      <c r="H790" s="49"/>
      <c r="I790" s="50"/>
      <c r="J790" s="51" t="s">
        <v>1144</v>
      </c>
      <c r="K790" s="51" t="s">
        <v>1145</v>
      </c>
      <c r="L790" s="51" t="s">
        <v>1146</v>
      </c>
      <c r="M790" s="52"/>
      <c r="N790" s="52"/>
      <c r="P790" s="53">
        <f>COUNT(P794:P808)</f>
        <v>0</v>
      </c>
      <c r="Q790" s="53">
        <f>COUNT(Q794:Q808)</f>
        <v>0</v>
      </c>
      <c r="R790" s="53">
        <f>COUNT(R794:R808)</f>
        <v>0</v>
      </c>
      <c r="T790" s="124">
        <f>T791-SUM(U794:U808)</f>
        <v>0</v>
      </c>
      <c r="X790" s="28">
        <v>1</v>
      </c>
    </row>
    <row r="791" spans="1:34" ht="12.95">
      <c r="A791" s="33">
        <v>43</v>
      </c>
      <c r="B791" s="54"/>
      <c r="C791" s="322" t="str">
        <f>Leden!AQ45</f>
        <v/>
      </c>
      <c r="D791" s="322"/>
      <c r="E791" s="286" t="str">
        <f>IF($C791="","",LEFT(IFERROR(VLOOKUP($C791,TeamsV,2,0),"")&amp;"??",2))</f>
        <v/>
      </c>
      <c r="F791" s="286" t="str">
        <f>IF($C791="","",IFERROR(VLOOKUP($C791,TeamsV,3,0),"??"))</f>
        <v/>
      </c>
      <c r="G791" s="286" t="str">
        <f>IF($C791="","",LEFT(IFERROR(VLOOKUP($C791,TeamsV,4,0),"")&amp;"?",1))</f>
        <v/>
      </c>
      <c r="H791" s="55"/>
      <c r="I791" s="56"/>
      <c r="J791" s="286">
        <f>COUNTIF(C794:C808,"V")</f>
        <v>0</v>
      </c>
      <c r="K791" s="286">
        <f>COUNTIF(C794:C808,"M")</f>
        <v>0</v>
      </c>
      <c r="L791" s="57" t="str">
        <f>IFERROR(AVERAGE(H794:H808),"")</f>
        <v/>
      </c>
      <c r="M791" s="58"/>
      <c r="N791" s="58"/>
      <c r="O791" s="33" t="s">
        <v>2</v>
      </c>
      <c r="P791" s="253"/>
      <c r="Q791" s="253"/>
      <c r="R791" s="253"/>
      <c r="S791" s="254"/>
      <c r="T791" s="124">
        <f>SUM(T794:T808)</f>
        <v>0</v>
      </c>
      <c r="U791" s="158" t="str">
        <f>MID($C791,1,1)</f>
        <v/>
      </c>
      <c r="V791" s="158" t="str">
        <f>MID($C791,1,1)</f>
        <v/>
      </c>
      <c r="W791" s="158" t="str">
        <f>MID($C791,1,1)</f>
        <v/>
      </c>
      <c r="X791" s="28">
        <v>2</v>
      </c>
      <c r="Y791" s="33"/>
      <c r="Z791" s="33"/>
      <c r="AA791" s="33"/>
      <c r="AB791" s="33"/>
      <c r="AD791" s="19" t="str">
        <f>IF($C791="","",IFERROR(VLOOKUP($C791,TeamsV,6,0),""))</f>
        <v/>
      </c>
      <c r="AE791" s="19" t="str">
        <f>TRIM(IF($AD791="","",IFERROR(VLOOKUP($AD791,Teams!$B$4:$G$8,2,0),"")))</f>
        <v/>
      </c>
      <c r="AF791" s="19" t="str">
        <f>TRIM(IF($AD791="","",IFERROR(VLOOKUP($AD791,Teams!$B$4:$G$8,4,0),"")))</f>
        <v/>
      </c>
      <c r="AH791" s="247" t="str">
        <f>IFERROR(AVERAGE(AH794:AH808),"")</f>
        <v/>
      </c>
    </row>
    <row r="792" spans="1:34">
      <c r="B792" s="47"/>
      <c r="C792" s="76"/>
      <c r="D792" s="47"/>
      <c r="E792" s="47"/>
      <c r="F792" s="47"/>
      <c r="G792" s="50"/>
      <c r="H792" s="50"/>
      <c r="I792" s="50"/>
      <c r="J792" s="76"/>
      <c r="K792" s="76"/>
      <c r="L792" s="76"/>
      <c r="M792" s="52"/>
      <c r="N792" s="52"/>
      <c r="U792" s="159"/>
      <c r="V792" s="159"/>
      <c r="W792" s="159"/>
      <c r="X792" s="28">
        <v>3</v>
      </c>
    </row>
    <row r="793" spans="1:34">
      <c r="A793" s="59"/>
      <c r="B793" s="60"/>
      <c r="C793" s="61" t="s">
        <v>1147</v>
      </c>
      <c r="D793" s="61" t="s">
        <v>1148</v>
      </c>
      <c r="E793" s="62" t="s">
        <v>1149</v>
      </c>
      <c r="F793" s="62" t="s">
        <v>1150</v>
      </c>
      <c r="G793" s="61" t="s">
        <v>1151</v>
      </c>
      <c r="H793" s="61" t="s">
        <v>1152</v>
      </c>
      <c r="I793" s="61" t="s">
        <v>54</v>
      </c>
      <c r="J793" s="61" t="s">
        <v>1153</v>
      </c>
      <c r="K793" s="61" t="s">
        <v>1154</v>
      </c>
      <c r="L793" s="61" t="s">
        <v>1155</v>
      </c>
      <c r="M793" s="63"/>
      <c r="N793" s="63"/>
      <c r="O793" s="59"/>
      <c r="P793" s="160" t="s">
        <v>76</v>
      </c>
      <c r="Q793" s="160" t="s">
        <v>77</v>
      </c>
      <c r="R793" s="160" t="s">
        <v>78</v>
      </c>
      <c r="U793" s="158" t="str">
        <f>IF(W791="","",VLOOKUP(W791,Leeftijdscat,2,FALSE))</f>
        <v/>
      </c>
      <c r="V793" s="158" t="str">
        <f>IF(W791="","",VLOOKUP(W791,Leeftijdscat,3,FALSE))</f>
        <v/>
      </c>
      <c r="W793" s="158" t="str">
        <f>IF(W791="","",VLOOKUP(W791,Leeftijdscat,4,FALSE))</f>
        <v/>
      </c>
      <c r="X793" s="28">
        <v>4</v>
      </c>
      <c r="Y793" s="59">
        <f>LEN(Y794&amp;Y795&amp;Y796&amp;Y797&amp;Y798&amp;Y799&amp;Y800&amp;Y801&amp;Y802&amp;Y803&amp;Y804&amp;Y805&amp;Y806&amp;Y807&amp;Y808)</f>
        <v>0</v>
      </c>
      <c r="Z793" s="59">
        <f>LEN(Z794&amp;Z795&amp;Z796&amp;Z797&amp;Z798&amp;Z799&amp;Z800&amp;Z801&amp;Z802&amp;Z803&amp;Z804&amp;Z805&amp;Z806&amp;Z807&amp;Z808)</f>
        <v>0</v>
      </c>
      <c r="AA793" s="59">
        <f>LEN(AA794&amp;AA795&amp;AA796&amp;AA797&amp;AA798&amp;AA799&amp;AA800&amp;AA801&amp;AA802&amp;AA803&amp;AA804&amp;AA805&amp;AA806&amp;AA807&amp;AA808)</f>
        <v>0</v>
      </c>
      <c r="AB793" s="59">
        <f>SUM(Y793:AA793)</f>
        <v>0</v>
      </c>
    </row>
    <row r="794" spans="1:34">
      <c r="A794" s="28" t="str">
        <f>C791&amp;"x"&amp;B794</f>
        <v>x1</v>
      </c>
      <c r="B794" s="47">
        <v>1</v>
      </c>
      <c r="C794" s="64" t="str">
        <f t="shared" ref="C794:C808" si="699">IF(LEFT($A794,1)="x","",IFERROR(VLOOKUP($A794,LedenV,6,0),""))</f>
        <v/>
      </c>
      <c r="D794" s="64" t="str">
        <f t="shared" ref="D794:D808" si="700">IF(LEFT($A794,1)="x","",IFERROR(VLOOKUP($A794,LedenV,7,0),""))</f>
        <v/>
      </c>
      <c r="E794" s="65" t="str">
        <f t="shared" ref="E794:E808" si="701">IF(LEFT($A794,1)="x","",IFERROR(VLOOKUP($A794,LedenV,8,0),""))</f>
        <v/>
      </c>
      <c r="F794" s="65" t="str">
        <f t="shared" ref="F794:F808" si="702">IF(LEFT($A794,1)="x","",IFERROR(VLOOKUP($A794,LedenV,9,0),""))</f>
        <v/>
      </c>
      <c r="G794" s="66" t="str">
        <f t="shared" ref="G794:G808" si="703">IF(LEFT($A794,1)="x","",IFERROR(VLOOKUP($A794,LedenV,10,0),""))</f>
        <v/>
      </c>
      <c r="H794" s="67" t="str">
        <f t="shared" ref="H794:H808" si="704">IF(AND(ISNUMBER(G794),G794&lt;&gt;0),DATEDIF(G794,Peildatum,"Y"),"")</f>
        <v/>
      </c>
      <c r="I794" s="68"/>
      <c r="J794" s="64" t="str">
        <f t="shared" ref="J794:J808" si="705">IF(LEFT($A794,1)="x","",IFERROR(VLOOKUP($A794,LedenV,16,0),""))</f>
        <v/>
      </c>
      <c r="K794" s="64" t="str">
        <f t="shared" ref="K794:K808" si="706">IF(LEFT($A794,1)="x","",IFERROR(VLOOKUP($A794,LedenV,17,0),""))</f>
        <v/>
      </c>
      <c r="L794" s="64" t="str">
        <f t="shared" ref="L794:L808" si="707">IF(LEFT($A794,1)="x","",IFERROR(VLOOKUP($A794,LedenV,18,0),""))</f>
        <v/>
      </c>
      <c r="M794" s="52"/>
      <c r="N794" s="52"/>
      <c r="P794" s="157"/>
      <c r="Q794" s="157"/>
      <c r="R794" s="157"/>
      <c r="S794" s="161"/>
      <c r="T794" s="202">
        <f t="shared" ref="T794:T808" si="708">IF(LEN(C794&amp;D794&amp;E794&amp;F794)&gt;0,1,0)</f>
        <v>0</v>
      </c>
      <c r="U794" s="159">
        <f t="shared" ref="U794:U808" si="709">MIN(LEN(Y794&amp;Z794&amp;AA794),1)</f>
        <v>0</v>
      </c>
      <c r="V794" s="162" t="str">
        <f t="shared" ref="V794:V808" si="710">V793</f>
        <v/>
      </c>
      <c r="W794" s="162" t="str">
        <f t="shared" ref="W794:W808" si="711">W793</f>
        <v/>
      </c>
      <c r="X794" s="28">
        <v>5</v>
      </c>
      <c r="Y794" s="64" t="str">
        <f t="shared" ref="Y794:Y808" si="712">IF(LEFT($A794,1)="x","",IFERROR(VLOOKUP($A794,LedenV,34,0),""))</f>
        <v/>
      </c>
      <c r="Z794" s="64" t="str">
        <f t="shared" ref="Z794:Z808" si="713">IF(LEFT($A794,1)="x","",IFERROR(VLOOKUP($A794,LedenV,35,0),""))</f>
        <v/>
      </c>
      <c r="AA794" s="64" t="str">
        <f t="shared" ref="AA794:AA808" si="714">IF(LEFT($A794,1)="x","",IFERROR(VLOOKUP($A794,LedenV,36,0),""))</f>
        <v/>
      </c>
      <c r="AB794" s="28">
        <f t="shared" ref="AB794:AB808" si="715">LEN(Y794&amp;Z794&amp;AA794)</f>
        <v>0</v>
      </c>
      <c r="AH794" s="246" t="str">
        <f t="shared" ref="AH794:AH808" si="716">lft(G794,Peildatum)</f>
        <v/>
      </c>
    </row>
    <row r="795" spans="1:34">
      <c r="A795" s="28" t="str">
        <f>C791&amp;"x"&amp;B795</f>
        <v>x2</v>
      </c>
      <c r="B795" s="47">
        <v>2</v>
      </c>
      <c r="C795" s="64" t="str">
        <f t="shared" si="699"/>
        <v/>
      </c>
      <c r="D795" s="64" t="str">
        <f t="shared" si="700"/>
        <v/>
      </c>
      <c r="E795" s="65" t="str">
        <f t="shared" si="701"/>
        <v/>
      </c>
      <c r="F795" s="65" t="str">
        <f t="shared" si="702"/>
        <v/>
      </c>
      <c r="G795" s="66" t="str">
        <f t="shared" si="703"/>
        <v/>
      </c>
      <c r="H795" s="67" t="str">
        <f t="shared" si="704"/>
        <v/>
      </c>
      <c r="I795" s="68"/>
      <c r="J795" s="64" t="str">
        <f t="shared" si="705"/>
        <v/>
      </c>
      <c r="K795" s="64" t="str">
        <f t="shared" si="706"/>
        <v/>
      </c>
      <c r="L795" s="64" t="str">
        <f t="shared" si="707"/>
        <v/>
      </c>
      <c r="M795" s="52"/>
      <c r="N795" s="52"/>
      <c r="P795" s="157"/>
      <c r="Q795" s="157"/>
      <c r="R795" s="157"/>
      <c r="S795" s="161"/>
      <c r="T795" s="202">
        <f t="shared" si="708"/>
        <v>0</v>
      </c>
      <c r="U795" s="159">
        <f t="shared" si="709"/>
        <v>0</v>
      </c>
      <c r="V795" s="162" t="str">
        <f t="shared" si="710"/>
        <v/>
      </c>
      <c r="W795" s="162" t="str">
        <f t="shared" si="711"/>
        <v/>
      </c>
      <c r="X795" s="28">
        <v>6</v>
      </c>
      <c r="Y795" s="64" t="str">
        <f t="shared" si="712"/>
        <v/>
      </c>
      <c r="Z795" s="64" t="str">
        <f t="shared" si="713"/>
        <v/>
      </c>
      <c r="AA795" s="64" t="str">
        <f t="shared" si="714"/>
        <v/>
      </c>
      <c r="AB795" s="28">
        <f t="shared" si="715"/>
        <v>0</v>
      </c>
      <c r="AH795" s="246" t="str">
        <f t="shared" si="716"/>
        <v/>
      </c>
    </row>
    <row r="796" spans="1:34">
      <c r="A796" s="28" t="str">
        <f>C791&amp;"x"&amp;B796</f>
        <v>x3</v>
      </c>
      <c r="B796" s="47">
        <v>3</v>
      </c>
      <c r="C796" s="64" t="str">
        <f t="shared" si="699"/>
        <v/>
      </c>
      <c r="D796" s="64" t="str">
        <f t="shared" si="700"/>
        <v/>
      </c>
      <c r="E796" s="65" t="str">
        <f t="shared" si="701"/>
        <v/>
      </c>
      <c r="F796" s="65" t="str">
        <f t="shared" si="702"/>
        <v/>
      </c>
      <c r="G796" s="66" t="str">
        <f t="shared" si="703"/>
        <v/>
      </c>
      <c r="H796" s="67" t="str">
        <f t="shared" si="704"/>
        <v/>
      </c>
      <c r="I796" s="68"/>
      <c r="J796" s="64" t="str">
        <f t="shared" si="705"/>
        <v/>
      </c>
      <c r="K796" s="64" t="str">
        <f t="shared" si="706"/>
        <v/>
      </c>
      <c r="L796" s="64" t="str">
        <f t="shared" si="707"/>
        <v/>
      </c>
      <c r="M796" s="52"/>
      <c r="N796" s="52"/>
      <c r="P796" s="157"/>
      <c r="Q796" s="157"/>
      <c r="R796" s="157"/>
      <c r="S796" s="161"/>
      <c r="T796" s="202">
        <f t="shared" si="708"/>
        <v>0</v>
      </c>
      <c r="U796" s="159">
        <f t="shared" si="709"/>
        <v>0</v>
      </c>
      <c r="V796" s="162" t="str">
        <f t="shared" si="710"/>
        <v/>
      </c>
      <c r="W796" s="162" t="str">
        <f t="shared" si="711"/>
        <v/>
      </c>
      <c r="X796" s="28">
        <v>7</v>
      </c>
      <c r="Y796" s="64" t="str">
        <f t="shared" si="712"/>
        <v/>
      </c>
      <c r="Z796" s="64" t="str">
        <f t="shared" si="713"/>
        <v/>
      </c>
      <c r="AA796" s="64" t="str">
        <f t="shared" si="714"/>
        <v/>
      </c>
      <c r="AB796" s="28">
        <f t="shared" si="715"/>
        <v>0</v>
      </c>
      <c r="AH796" s="246" t="str">
        <f t="shared" si="716"/>
        <v/>
      </c>
    </row>
    <row r="797" spans="1:34">
      <c r="A797" s="28" t="str">
        <f>C791&amp;"x"&amp;B797</f>
        <v>x4</v>
      </c>
      <c r="B797" s="47">
        <v>4</v>
      </c>
      <c r="C797" s="64" t="str">
        <f t="shared" si="699"/>
        <v/>
      </c>
      <c r="D797" s="64" t="str">
        <f t="shared" si="700"/>
        <v/>
      </c>
      <c r="E797" s="65" t="str">
        <f t="shared" si="701"/>
        <v/>
      </c>
      <c r="F797" s="65" t="str">
        <f t="shared" si="702"/>
        <v/>
      </c>
      <c r="G797" s="66" t="str">
        <f t="shared" si="703"/>
        <v/>
      </c>
      <c r="H797" s="67" t="str">
        <f t="shared" si="704"/>
        <v/>
      </c>
      <c r="I797" s="68"/>
      <c r="J797" s="64" t="str">
        <f t="shared" si="705"/>
        <v/>
      </c>
      <c r="K797" s="64" t="str">
        <f t="shared" si="706"/>
        <v/>
      </c>
      <c r="L797" s="64" t="str">
        <f t="shared" si="707"/>
        <v/>
      </c>
      <c r="M797" s="52"/>
      <c r="N797" s="52"/>
      <c r="P797" s="157"/>
      <c r="Q797" s="157"/>
      <c r="R797" s="157"/>
      <c r="S797" s="161"/>
      <c r="T797" s="202">
        <f t="shared" si="708"/>
        <v>0</v>
      </c>
      <c r="U797" s="159">
        <f t="shared" si="709"/>
        <v>0</v>
      </c>
      <c r="V797" s="162" t="str">
        <f t="shared" si="710"/>
        <v/>
      </c>
      <c r="W797" s="162" t="str">
        <f t="shared" si="711"/>
        <v/>
      </c>
      <c r="X797" s="28">
        <v>8</v>
      </c>
      <c r="Y797" s="64" t="str">
        <f t="shared" si="712"/>
        <v/>
      </c>
      <c r="Z797" s="64" t="str">
        <f t="shared" si="713"/>
        <v/>
      </c>
      <c r="AA797" s="64" t="str">
        <f t="shared" si="714"/>
        <v/>
      </c>
      <c r="AB797" s="28">
        <f t="shared" si="715"/>
        <v>0</v>
      </c>
      <c r="AH797" s="246" t="str">
        <f t="shared" si="716"/>
        <v/>
      </c>
    </row>
    <row r="798" spans="1:34">
      <c r="A798" s="28" t="str">
        <f>C791&amp;"x"&amp;B798</f>
        <v>x5</v>
      </c>
      <c r="B798" s="47">
        <v>5</v>
      </c>
      <c r="C798" s="64" t="str">
        <f t="shared" si="699"/>
        <v/>
      </c>
      <c r="D798" s="64" t="str">
        <f t="shared" si="700"/>
        <v/>
      </c>
      <c r="E798" s="65" t="str">
        <f t="shared" si="701"/>
        <v/>
      </c>
      <c r="F798" s="65" t="str">
        <f t="shared" si="702"/>
        <v/>
      </c>
      <c r="G798" s="66" t="str">
        <f t="shared" si="703"/>
        <v/>
      </c>
      <c r="H798" s="67" t="str">
        <f t="shared" si="704"/>
        <v/>
      </c>
      <c r="I798" s="68"/>
      <c r="J798" s="64" t="str">
        <f t="shared" si="705"/>
        <v/>
      </c>
      <c r="K798" s="64" t="str">
        <f t="shared" si="706"/>
        <v/>
      </c>
      <c r="L798" s="64" t="str">
        <f t="shared" si="707"/>
        <v/>
      </c>
      <c r="M798" s="52"/>
      <c r="N798" s="52"/>
      <c r="P798" s="157"/>
      <c r="Q798" s="157"/>
      <c r="R798" s="157"/>
      <c r="S798" s="161"/>
      <c r="T798" s="202">
        <f t="shared" si="708"/>
        <v>0</v>
      </c>
      <c r="U798" s="159">
        <f t="shared" si="709"/>
        <v>0</v>
      </c>
      <c r="V798" s="162" t="str">
        <f t="shared" si="710"/>
        <v/>
      </c>
      <c r="W798" s="162" t="str">
        <f t="shared" si="711"/>
        <v/>
      </c>
      <c r="X798" s="28">
        <v>9</v>
      </c>
      <c r="Y798" s="64" t="str">
        <f t="shared" si="712"/>
        <v/>
      </c>
      <c r="Z798" s="64" t="str">
        <f t="shared" si="713"/>
        <v/>
      </c>
      <c r="AA798" s="64" t="str">
        <f t="shared" si="714"/>
        <v/>
      </c>
      <c r="AB798" s="28">
        <f t="shared" si="715"/>
        <v>0</v>
      </c>
      <c r="AH798" s="246" t="str">
        <f t="shared" si="716"/>
        <v/>
      </c>
    </row>
    <row r="799" spans="1:34">
      <c r="A799" s="28" t="str">
        <f>C791&amp;"x"&amp;B799</f>
        <v>x6</v>
      </c>
      <c r="B799" s="47">
        <v>6</v>
      </c>
      <c r="C799" s="64" t="str">
        <f t="shared" si="699"/>
        <v/>
      </c>
      <c r="D799" s="64" t="str">
        <f t="shared" si="700"/>
        <v/>
      </c>
      <c r="E799" s="65" t="str">
        <f t="shared" si="701"/>
        <v/>
      </c>
      <c r="F799" s="65" t="str">
        <f t="shared" si="702"/>
        <v/>
      </c>
      <c r="G799" s="66" t="str">
        <f t="shared" si="703"/>
        <v/>
      </c>
      <c r="H799" s="67" t="str">
        <f t="shared" si="704"/>
        <v/>
      </c>
      <c r="I799" s="68"/>
      <c r="J799" s="64" t="str">
        <f t="shared" si="705"/>
        <v/>
      </c>
      <c r="K799" s="64" t="str">
        <f t="shared" si="706"/>
        <v/>
      </c>
      <c r="L799" s="64" t="str">
        <f t="shared" si="707"/>
        <v/>
      </c>
      <c r="M799" s="52"/>
      <c r="N799" s="52"/>
      <c r="P799" s="157"/>
      <c r="Q799" s="157"/>
      <c r="R799" s="157"/>
      <c r="S799" s="161"/>
      <c r="T799" s="202">
        <f t="shared" si="708"/>
        <v>0</v>
      </c>
      <c r="U799" s="159">
        <f t="shared" si="709"/>
        <v>0</v>
      </c>
      <c r="V799" s="162" t="str">
        <f t="shared" si="710"/>
        <v/>
      </c>
      <c r="W799" s="162" t="str">
        <f t="shared" si="711"/>
        <v/>
      </c>
      <c r="X799" s="28">
        <v>10</v>
      </c>
      <c r="Y799" s="64" t="str">
        <f t="shared" si="712"/>
        <v/>
      </c>
      <c r="Z799" s="64" t="str">
        <f t="shared" si="713"/>
        <v/>
      </c>
      <c r="AA799" s="64" t="str">
        <f t="shared" si="714"/>
        <v/>
      </c>
      <c r="AB799" s="28">
        <f t="shared" si="715"/>
        <v>0</v>
      </c>
      <c r="AH799" s="246" t="str">
        <f t="shared" si="716"/>
        <v/>
      </c>
    </row>
    <row r="800" spans="1:34">
      <c r="A800" s="28" t="str">
        <f>C791&amp;"x"&amp;B800</f>
        <v>x7</v>
      </c>
      <c r="B800" s="47">
        <v>7</v>
      </c>
      <c r="C800" s="64" t="str">
        <f t="shared" si="699"/>
        <v/>
      </c>
      <c r="D800" s="64" t="str">
        <f t="shared" si="700"/>
        <v/>
      </c>
      <c r="E800" s="65" t="str">
        <f t="shared" si="701"/>
        <v/>
      </c>
      <c r="F800" s="65" t="str">
        <f t="shared" si="702"/>
        <v/>
      </c>
      <c r="G800" s="66" t="str">
        <f t="shared" si="703"/>
        <v/>
      </c>
      <c r="H800" s="67" t="str">
        <f t="shared" si="704"/>
        <v/>
      </c>
      <c r="I800" s="68"/>
      <c r="J800" s="64" t="str">
        <f t="shared" si="705"/>
        <v/>
      </c>
      <c r="K800" s="64" t="str">
        <f t="shared" si="706"/>
        <v/>
      </c>
      <c r="L800" s="64" t="str">
        <f t="shared" si="707"/>
        <v/>
      </c>
      <c r="M800" s="52"/>
      <c r="N800" s="52"/>
      <c r="P800" s="157"/>
      <c r="Q800" s="157"/>
      <c r="R800" s="157"/>
      <c r="S800" s="161"/>
      <c r="T800" s="202">
        <f t="shared" si="708"/>
        <v>0</v>
      </c>
      <c r="U800" s="159">
        <f t="shared" si="709"/>
        <v>0</v>
      </c>
      <c r="V800" s="162" t="str">
        <f t="shared" si="710"/>
        <v/>
      </c>
      <c r="W800" s="162" t="str">
        <f t="shared" si="711"/>
        <v/>
      </c>
      <c r="X800" s="28">
        <v>11</v>
      </c>
      <c r="Y800" s="64" t="str">
        <f t="shared" si="712"/>
        <v/>
      </c>
      <c r="Z800" s="64" t="str">
        <f t="shared" si="713"/>
        <v/>
      </c>
      <c r="AA800" s="64" t="str">
        <f t="shared" si="714"/>
        <v/>
      </c>
      <c r="AB800" s="28">
        <f t="shared" si="715"/>
        <v>0</v>
      </c>
      <c r="AH800" s="246" t="str">
        <f t="shared" si="716"/>
        <v/>
      </c>
    </row>
    <row r="801" spans="1:34">
      <c r="A801" s="28" t="str">
        <f>C791&amp;"x"&amp;B801</f>
        <v>x8</v>
      </c>
      <c r="B801" s="47">
        <v>8</v>
      </c>
      <c r="C801" s="64" t="str">
        <f t="shared" si="699"/>
        <v/>
      </c>
      <c r="D801" s="64" t="str">
        <f t="shared" si="700"/>
        <v/>
      </c>
      <c r="E801" s="65" t="str">
        <f t="shared" si="701"/>
        <v/>
      </c>
      <c r="F801" s="65" t="str">
        <f t="shared" si="702"/>
        <v/>
      </c>
      <c r="G801" s="66" t="str">
        <f t="shared" si="703"/>
        <v/>
      </c>
      <c r="H801" s="67" t="str">
        <f t="shared" si="704"/>
        <v/>
      </c>
      <c r="I801" s="68"/>
      <c r="J801" s="64" t="str">
        <f t="shared" si="705"/>
        <v/>
      </c>
      <c r="K801" s="64" t="str">
        <f t="shared" si="706"/>
        <v/>
      </c>
      <c r="L801" s="64" t="str">
        <f t="shared" si="707"/>
        <v/>
      </c>
      <c r="M801" s="52"/>
      <c r="N801" s="52"/>
      <c r="P801" s="157"/>
      <c r="Q801" s="157"/>
      <c r="R801" s="157"/>
      <c r="S801" s="161"/>
      <c r="T801" s="202">
        <f t="shared" si="708"/>
        <v>0</v>
      </c>
      <c r="U801" s="159">
        <f t="shared" si="709"/>
        <v>0</v>
      </c>
      <c r="V801" s="162" t="str">
        <f t="shared" si="710"/>
        <v/>
      </c>
      <c r="W801" s="162" t="str">
        <f t="shared" si="711"/>
        <v/>
      </c>
      <c r="X801" s="28">
        <v>12</v>
      </c>
      <c r="Y801" s="64" t="str">
        <f t="shared" si="712"/>
        <v/>
      </c>
      <c r="Z801" s="64" t="str">
        <f t="shared" si="713"/>
        <v/>
      </c>
      <c r="AA801" s="64" t="str">
        <f t="shared" si="714"/>
        <v/>
      </c>
      <c r="AB801" s="28">
        <f t="shared" si="715"/>
        <v>0</v>
      </c>
      <c r="AH801" s="246" t="str">
        <f t="shared" si="716"/>
        <v/>
      </c>
    </row>
    <row r="802" spans="1:34">
      <c r="A802" s="28" t="str">
        <f>C791&amp;"x"&amp;B802</f>
        <v>x9</v>
      </c>
      <c r="B802" s="47">
        <v>9</v>
      </c>
      <c r="C802" s="64" t="str">
        <f t="shared" si="699"/>
        <v/>
      </c>
      <c r="D802" s="64" t="str">
        <f t="shared" si="700"/>
        <v/>
      </c>
      <c r="E802" s="65" t="str">
        <f t="shared" si="701"/>
        <v/>
      </c>
      <c r="F802" s="65" t="str">
        <f t="shared" si="702"/>
        <v/>
      </c>
      <c r="G802" s="66" t="str">
        <f t="shared" si="703"/>
        <v/>
      </c>
      <c r="H802" s="67" t="str">
        <f t="shared" si="704"/>
        <v/>
      </c>
      <c r="I802" s="68"/>
      <c r="J802" s="64" t="str">
        <f t="shared" si="705"/>
        <v/>
      </c>
      <c r="K802" s="64" t="str">
        <f t="shared" si="706"/>
        <v/>
      </c>
      <c r="L802" s="64" t="str">
        <f t="shared" si="707"/>
        <v/>
      </c>
      <c r="M802" s="52"/>
      <c r="N802" s="52"/>
      <c r="P802" s="157"/>
      <c r="Q802" s="157"/>
      <c r="R802" s="157"/>
      <c r="S802" s="161"/>
      <c r="T802" s="202">
        <f t="shared" si="708"/>
        <v>0</v>
      </c>
      <c r="U802" s="159">
        <f t="shared" si="709"/>
        <v>0</v>
      </c>
      <c r="V802" s="162" t="str">
        <f t="shared" si="710"/>
        <v/>
      </c>
      <c r="W802" s="162" t="str">
        <f t="shared" si="711"/>
        <v/>
      </c>
      <c r="X802" s="28">
        <v>13</v>
      </c>
      <c r="Y802" s="64" t="str">
        <f t="shared" si="712"/>
        <v/>
      </c>
      <c r="Z802" s="64" t="str">
        <f t="shared" si="713"/>
        <v/>
      </c>
      <c r="AA802" s="64" t="str">
        <f t="shared" si="714"/>
        <v/>
      </c>
      <c r="AB802" s="28">
        <f t="shared" si="715"/>
        <v>0</v>
      </c>
      <c r="AH802" s="246" t="str">
        <f t="shared" si="716"/>
        <v/>
      </c>
    </row>
    <row r="803" spans="1:34">
      <c r="A803" s="28" t="str">
        <f>C791&amp;"x"&amp;B803</f>
        <v>x10</v>
      </c>
      <c r="B803" s="47">
        <v>10</v>
      </c>
      <c r="C803" s="64" t="str">
        <f t="shared" si="699"/>
        <v/>
      </c>
      <c r="D803" s="64" t="str">
        <f t="shared" si="700"/>
        <v/>
      </c>
      <c r="E803" s="65" t="str">
        <f t="shared" si="701"/>
        <v/>
      </c>
      <c r="F803" s="65" t="str">
        <f t="shared" si="702"/>
        <v/>
      </c>
      <c r="G803" s="66" t="str">
        <f t="shared" si="703"/>
        <v/>
      </c>
      <c r="H803" s="67" t="str">
        <f t="shared" si="704"/>
        <v/>
      </c>
      <c r="I803" s="68"/>
      <c r="J803" s="64" t="str">
        <f t="shared" si="705"/>
        <v/>
      </c>
      <c r="K803" s="64" t="str">
        <f t="shared" si="706"/>
        <v/>
      </c>
      <c r="L803" s="64" t="str">
        <f t="shared" si="707"/>
        <v/>
      </c>
      <c r="M803" s="52"/>
      <c r="N803" s="52"/>
      <c r="P803" s="157"/>
      <c r="Q803" s="157"/>
      <c r="R803" s="157"/>
      <c r="S803" s="161"/>
      <c r="T803" s="202">
        <f t="shared" si="708"/>
        <v>0</v>
      </c>
      <c r="U803" s="159">
        <f t="shared" si="709"/>
        <v>0</v>
      </c>
      <c r="V803" s="162" t="str">
        <f t="shared" si="710"/>
        <v/>
      </c>
      <c r="W803" s="162" t="str">
        <f t="shared" si="711"/>
        <v/>
      </c>
      <c r="X803" s="28">
        <v>14</v>
      </c>
      <c r="Y803" s="64" t="str">
        <f t="shared" si="712"/>
        <v/>
      </c>
      <c r="Z803" s="64" t="str">
        <f t="shared" si="713"/>
        <v/>
      </c>
      <c r="AA803" s="64" t="str">
        <f t="shared" si="714"/>
        <v/>
      </c>
      <c r="AB803" s="28">
        <f t="shared" si="715"/>
        <v>0</v>
      </c>
      <c r="AH803" s="246" t="str">
        <f t="shared" si="716"/>
        <v/>
      </c>
    </row>
    <row r="804" spans="1:34">
      <c r="A804" s="28" t="str">
        <f>C791&amp;"x"&amp;B804</f>
        <v>x11</v>
      </c>
      <c r="B804" s="47">
        <v>11</v>
      </c>
      <c r="C804" s="64" t="str">
        <f t="shared" si="699"/>
        <v/>
      </c>
      <c r="D804" s="64" t="str">
        <f t="shared" si="700"/>
        <v/>
      </c>
      <c r="E804" s="65" t="str">
        <f t="shared" si="701"/>
        <v/>
      </c>
      <c r="F804" s="65" t="str">
        <f t="shared" si="702"/>
        <v/>
      </c>
      <c r="G804" s="66" t="str">
        <f t="shared" si="703"/>
        <v/>
      </c>
      <c r="H804" s="67" t="str">
        <f t="shared" si="704"/>
        <v/>
      </c>
      <c r="I804" s="68"/>
      <c r="J804" s="64" t="str">
        <f t="shared" si="705"/>
        <v/>
      </c>
      <c r="K804" s="64" t="str">
        <f t="shared" si="706"/>
        <v/>
      </c>
      <c r="L804" s="64" t="str">
        <f t="shared" si="707"/>
        <v/>
      </c>
      <c r="M804" s="52"/>
      <c r="N804" s="52"/>
      <c r="P804" s="157"/>
      <c r="Q804" s="157"/>
      <c r="R804" s="157"/>
      <c r="T804" s="202">
        <f t="shared" si="708"/>
        <v>0</v>
      </c>
      <c r="U804" s="159">
        <f t="shared" si="709"/>
        <v>0</v>
      </c>
      <c r="V804" s="162" t="str">
        <f t="shared" si="710"/>
        <v/>
      </c>
      <c r="W804" s="162" t="str">
        <f t="shared" si="711"/>
        <v/>
      </c>
      <c r="X804" s="28">
        <v>15</v>
      </c>
      <c r="Y804" s="64" t="str">
        <f t="shared" si="712"/>
        <v/>
      </c>
      <c r="Z804" s="64" t="str">
        <f t="shared" si="713"/>
        <v/>
      </c>
      <c r="AA804" s="64" t="str">
        <f t="shared" si="714"/>
        <v/>
      </c>
      <c r="AB804" s="28">
        <f t="shared" si="715"/>
        <v>0</v>
      </c>
      <c r="AH804" s="246" t="str">
        <f t="shared" si="716"/>
        <v/>
      </c>
    </row>
    <row r="805" spans="1:34">
      <c r="A805" s="28" t="str">
        <f>C791&amp;"x"&amp;B805</f>
        <v>x12</v>
      </c>
      <c r="B805" s="47">
        <v>12</v>
      </c>
      <c r="C805" s="64" t="str">
        <f t="shared" si="699"/>
        <v/>
      </c>
      <c r="D805" s="64" t="str">
        <f t="shared" si="700"/>
        <v/>
      </c>
      <c r="E805" s="65" t="str">
        <f t="shared" si="701"/>
        <v/>
      </c>
      <c r="F805" s="65" t="str">
        <f t="shared" si="702"/>
        <v/>
      </c>
      <c r="G805" s="66" t="str">
        <f t="shared" si="703"/>
        <v/>
      </c>
      <c r="H805" s="67" t="str">
        <f t="shared" si="704"/>
        <v/>
      </c>
      <c r="I805" s="68"/>
      <c r="J805" s="64" t="str">
        <f t="shared" si="705"/>
        <v/>
      </c>
      <c r="K805" s="64" t="str">
        <f t="shared" si="706"/>
        <v/>
      </c>
      <c r="L805" s="64" t="str">
        <f t="shared" si="707"/>
        <v/>
      </c>
      <c r="M805" s="52"/>
      <c r="N805" s="52"/>
      <c r="P805" s="157"/>
      <c r="Q805" s="157"/>
      <c r="R805" s="157"/>
      <c r="T805" s="202">
        <f t="shared" si="708"/>
        <v>0</v>
      </c>
      <c r="U805" s="159">
        <f t="shared" si="709"/>
        <v>0</v>
      </c>
      <c r="V805" s="162" t="str">
        <f t="shared" si="710"/>
        <v/>
      </c>
      <c r="W805" s="162" t="str">
        <f t="shared" si="711"/>
        <v/>
      </c>
      <c r="X805" s="28">
        <v>16</v>
      </c>
      <c r="Y805" s="64" t="str">
        <f t="shared" si="712"/>
        <v/>
      </c>
      <c r="Z805" s="64" t="str">
        <f t="shared" si="713"/>
        <v/>
      </c>
      <c r="AA805" s="64" t="str">
        <f t="shared" si="714"/>
        <v/>
      </c>
      <c r="AB805" s="28">
        <f t="shared" si="715"/>
        <v>0</v>
      </c>
      <c r="AH805" s="246" t="str">
        <f t="shared" si="716"/>
        <v/>
      </c>
    </row>
    <row r="806" spans="1:34">
      <c r="A806" s="28" t="str">
        <f>C791&amp;"x"&amp;B806</f>
        <v>x13</v>
      </c>
      <c r="B806" s="47">
        <v>13</v>
      </c>
      <c r="C806" s="64" t="str">
        <f t="shared" si="699"/>
        <v/>
      </c>
      <c r="D806" s="64" t="str">
        <f t="shared" si="700"/>
        <v/>
      </c>
      <c r="E806" s="65" t="str">
        <f t="shared" si="701"/>
        <v/>
      </c>
      <c r="F806" s="65" t="str">
        <f t="shared" si="702"/>
        <v/>
      </c>
      <c r="G806" s="66" t="str">
        <f t="shared" si="703"/>
        <v/>
      </c>
      <c r="H806" s="67" t="str">
        <f t="shared" si="704"/>
        <v/>
      </c>
      <c r="I806" s="68"/>
      <c r="J806" s="64" t="str">
        <f t="shared" si="705"/>
        <v/>
      </c>
      <c r="K806" s="64" t="str">
        <f t="shared" si="706"/>
        <v/>
      </c>
      <c r="L806" s="64" t="str">
        <f t="shared" si="707"/>
        <v/>
      </c>
      <c r="M806" s="52"/>
      <c r="N806" s="52"/>
      <c r="P806" s="157"/>
      <c r="Q806" s="157"/>
      <c r="R806" s="157"/>
      <c r="T806" s="202">
        <f t="shared" si="708"/>
        <v>0</v>
      </c>
      <c r="U806" s="159">
        <f t="shared" si="709"/>
        <v>0</v>
      </c>
      <c r="V806" s="162" t="str">
        <f t="shared" si="710"/>
        <v/>
      </c>
      <c r="W806" s="162" t="str">
        <f t="shared" si="711"/>
        <v/>
      </c>
      <c r="X806" s="28">
        <v>17</v>
      </c>
      <c r="Y806" s="64" t="str">
        <f t="shared" si="712"/>
        <v/>
      </c>
      <c r="Z806" s="64" t="str">
        <f t="shared" si="713"/>
        <v/>
      </c>
      <c r="AA806" s="64" t="str">
        <f t="shared" si="714"/>
        <v/>
      </c>
      <c r="AB806" s="28">
        <f t="shared" si="715"/>
        <v>0</v>
      </c>
      <c r="AH806" s="246" t="str">
        <f t="shared" si="716"/>
        <v/>
      </c>
    </row>
    <row r="807" spans="1:34">
      <c r="A807" s="28" t="str">
        <f>C791&amp;"x"&amp;B807</f>
        <v>x14</v>
      </c>
      <c r="B807" s="47">
        <v>14</v>
      </c>
      <c r="C807" s="64" t="str">
        <f t="shared" si="699"/>
        <v/>
      </c>
      <c r="D807" s="64" t="str">
        <f t="shared" si="700"/>
        <v/>
      </c>
      <c r="E807" s="65" t="str">
        <f t="shared" si="701"/>
        <v/>
      </c>
      <c r="F807" s="65" t="str">
        <f t="shared" si="702"/>
        <v/>
      </c>
      <c r="G807" s="66" t="str">
        <f t="shared" si="703"/>
        <v/>
      </c>
      <c r="H807" s="67" t="str">
        <f t="shared" si="704"/>
        <v/>
      </c>
      <c r="I807" s="68"/>
      <c r="J807" s="64" t="str">
        <f t="shared" si="705"/>
        <v/>
      </c>
      <c r="K807" s="64" t="str">
        <f t="shared" si="706"/>
        <v/>
      </c>
      <c r="L807" s="64" t="str">
        <f t="shared" si="707"/>
        <v/>
      </c>
      <c r="M807" s="52"/>
      <c r="N807" s="52"/>
      <c r="P807" s="157"/>
      <c r="Q807" s="157"/>
      <c r="R807" s="157"/>
      <c r="T807" s="202">
        <f t="shared" si="708"/>
        <v>0</v>
      </c>
      <c r="U807" s="159">
        <f t="shared" si="709"/>
        <v>0</v>
      </c>
      <c r="V807" s="162" t="str">
        <f t="shared" si="710"/>
        <v/>
      </c>
      <c r="W807" s="162" t="str">
        <f t="shared" si="711"/>
        <v/>
      </c>
      <c r="X807" s="28">
        <v>18</v>
      </c>
      <c r="Y807" s="64" t="str">
        <f t="shared" si="712"/>
        <v/>
      </c>
      <c r="Z807" s="64" t="str">
        <f t="shared" si="713"/>
        <v/>
      </c>
      <c r="AA807" s="64" t="str">
        <f t="shared" si="714"/>
        <v/>
      </c>
      <c r="AB807" s="28">
        <f t="shared" si="715"/>
        <v>0</v>
      </c>
      <c r="AH807" s="246" t="str">
        <f t="shared" si="716"/>
        <v/>
      </c>
    </row>
    <row r="808" spans="1:34">
      <c r="A808" s="28" t="str">
        <f>C791&amp;"x"&amp;B808</f>
        <v>x15</v>
      </c>
      <c r="B808" s="47">
        <v>15</v>
      </c>
      <c r="C808" s="64" t="str">
        <f t="shared" si="699"/>
        <v/>
      </c>
      <c r="D808" s="64" t="str">
        <f t="shared" si="700"/>
        <v/>
      </c>
      <c r="E808" s="65" t="str">
        <f t="shared" si="701"/>
        <v/>
      </c>
      <c r="F808" s="65" t="str">
        <f t="shared" si="702"/>
        <v/>
      </c>
      <c r="G808" s="66" t="str">
        <f t="shared" si="703"/>
        <v/>
      </c>
      <c r="H808" s="67" t="str">
        <f t="shared" si="704"/>
        <v/>
      </c>
      <c r="I808" s="68"/>
      <c r="J808" s="64" t="str">
        <f t="shared" si="705"/>
        <v/>
      </c>
      <c r="K808" s="64" t="str">
        <f t="shared" si="706"/>
        <v/>
      </c>
      <c r="L808" s="64" t="str">
        <f t="shared" si="707"/>
        <v/>
      </c>
      <c r="M808" s="52"/>
      <c r="N808" s="52"/>
      <c r="P808" s="157"/>
      <c r="Q808" s="157"/>
      <c r="R808" s="157"/>
      <c r="T808" s="202">
        <f t="shared" si="708"/>
        <v>0</v>
      </c>
      <c r="U808" s="159">
        <f t="shared" si="709"/>
        <v>0</v>
      </c>
      <c r="V808" s="162" t="str">
        <f t="shared" si="710"/>
        <v/>
      </c>
      <c r="W808" s="162" t="str">
        <f t="shared" si="711"/>
        <v/>
      </c>
      <c r="X808" s="28">
        <v>19</v>
      </c>
      <c r="Y808" s="64" t="str">
        <f t="shared" si="712"/>
        <v/>
      </c>
      <c r="Z808" s="64" t="str">
        <f t="shared" si="713"/>
        <v/>
      </c>
      <c r="AA808" s="64" t="str">
        <f t="shared" si="714"/>
        <v/>
      </c>
      <c r="AB808" s="28">
        <f t="shared" si="715"/>
        <v>0</v>
      </c>
      <c r="AH808" s="246" t="str">
        <f t="shared" si="716"/>
        <v/>
      </c>
    </row>
    <row r="809" spans="1:34" ht="12.95" thickBot="1">
      <c r="B809" s="69"/>
      <c r="C809" s="70"/>
      <c r="D809" s="69"/>
      <c r="E809" s="69"/>
      <c r="F809" s="69"/>
      <c r="G809" s="71"/>
      <c r="H809" s="71"/>
      <c r="I809" s="71"/>
      <c r="J809" s="70"/>
      <c r="K809" s="70"/>
      <c r="L809" s="70"/>
      <c r="M809" s="52"/>
      <c r="N809" s="52"/>
      <c r="X809" s="28">
        <v>20</v>
      </c>
    </row>
    <row r="810" spans="1:34" ht="12.95" thickTop="1">
      <c r="B810" s="47"/>
      <c r="C810" s="323" t="s">
        <v>1140</v>
      </c>
      <c r="D810" s="323"/>
      <c r="E810" s="76" t="s">
        <v>1141</v>
      </c>
      <c r="F810" s="76" t="s">
        <v>1142</v>
      </c>
      <c r="G810" s="48" t="s">
        <v>1143</v>
      </c>
      <c r="H810" s="49"/>
      <c r="I810" s="50"/>
      <c r="J810" s="51" t="s">
        <v>1144</v>
      </c>
      <c r="K810" s="51" t="s">
        <v>1145</v>
      </c>
      <c r="L810" s="51" t="s">
        <v>1146</v>
      </c>
      <c r="M810" s="52"/>
      <c r="N810" s="52"/>
      <c r="P810" s="53">
        <f>COUNT(P814:P828)</f>
        <v>0</v>
      </c>
      <c r="Q810" s="53">
        <f>COUNT(Q814:Q828)</f>
        <v>0</v>
      </c>
      <c r="R810" s="53">
        <f>COUNT(R814:R828)</f>
        <v>0</v>
      </c>
      <c r="T810" s="124">
        <f>T811-SUM(U814:U828)</f>
        <v>0</v>
      </c>
      <c r="X810" s="28">
        <v>1</v>
      </c>
    </row>
    <row r="811" spans="1:34" ht="12.95">
      <c r="A811" s="33">
        <v>44</v>
      </c>
      <c r="B811" s="54"/>
      <c r="C811" s="322" t="str">
        <f>Leden!AQ46</f>
        <v/>
      </c>
      <c r="D811" s="322"/>
      <c r="E811" s="286" t="str">
        <f>IF($C811="","",LEFT(IFERROR(VLOOKUP($C811,TeamsV,2,0),"")&amp;"??",2))</f>
        <v/>
      </c>
      <c r="F811" s="286" t="str">
        <f>IF($C811="","",IFERROR(VLOOKUP($C811,TeamsV,3,0),"??"))</f>
        <v/>
      </c>
      <c r="G811" s="286" t="str">
        <f>IF($C811="","",LEFT(IFERROR(VLOOKUP($C811,TeamsV,4,0),"")&amp;"?",1))</f>
        <v/>
      </c>
      <c r="H811" s="55"/>
      <c r="I811" s="56"/>
      <c r="J811" s="286">
        <f>COUNTIF(C814:C828,"V")</f>
        <v>0</v>
      </c>
      <c r="K811" s="286">
        <f>COUNTIF(C814:C828,"M")</f>
        <v>0</v>
      </c>
      <c r="L811" s="57" t="str">
        <f>IFERROR(AVERAGE(H814:H828),"")</f>
        <v/>
      </c>
      <c r="M811" s="58"/>
      <c r="N811" s="58"/>
      <c r="O811" s="33" t="s">
        <v>2</v>
      </c>
      <c r="P811" s="253"/>
      <c r="Q811" s="253"/>
      <c r="R811" s="253"/>
      <c r="S811" s="254"/>
      <c r="T811" s="124">
        <f>SUM(T814:T828)</f>
        <v>0</v>
      </c>
      <c r="U811" s="158" t="str">
        <f>MID($C811,1,1)</f>
        <v/>
      </c>
      <c r="V811" s="158" t="str">
        <f>MID($C811,1,1)</f>
        <v/>
      </c>
      <c r="W811" s="158" t="str">
        <f>MID($C811,1,1)</f>
        <v/>
      </c>
      <c r="X811" s="28">
        <v>2</v>
      </c>
      <c r="Y811" s="33"/>
      <c r="Z811" s="33"/>
      <c r="AA811" s="33"/>
      <c r="AB811" s="33"/>
      <c r="AD811" s="19" t="str">
        <f>IF($C811="","",IFERROR(VLOOKUP($C811,TeamsV,6,0),""))</f>
        <v/>
      </c>
      <c r="AE811" s="19" t="str">
        <f>TRIM(IF($AD811="","",IFERROR(VLOOKUP($AD811,Teams!$B$4:$G$8,2,0),"")))</f>
        <v/>
      </c>
      <c r="AF811" s="19" t="str">
        <f>TRIM(IF($AD811="","",IFERROR(VLOOKUP($AD811,Teams!$B$4:$G$8,4,0),"")))</f>
        <v/>
      </c>
      <c r="AH811" s="247" t="str">
        <f>IFERROR(AVERAGE(AH814:AH828),"")</f>
        <v/>
      </c>
    </row>
    <row r="812" spans="1:34">
      <c r="B812" s="47"/>
      <c r="C812" s="76"/>
      <c r="D812" s="47"/>
      <c r="E812" s="47"/>
      <c r="F812" s="47"/>
      <c r="G812" s="50"/>
      <c r="H812" s="50"/>
      <c r="I812" s="50"/>
      <c r="J812" s="76"/>
      <c r="K812" s="76"/>
      <c r="L812" s="76"/>
      <c r="M812" s="52"/>
      <c r="N812" s="52"/>
      <c r="U812" s="159"/>
      <c r="V812" s="159"/>
      <c r="W812" s="159"/>
      <c r="X812" s="28">
        <v>3</v>
      </c>
    </row>
    <row r="813" spans="1:34">
      <c r="A813" s="59"/>
      <c r="B813" s="60"/>
      <c r="C813" s="61" t="s">
        <v>1147</v>
      </c>
      <c r="D813" s="61" t="s">
        <v>1148</v>
      </c>
      <c r="E813" s="62" t="s">
        <v>1149</v>
      </c>
      <c r="F813" s="62" t="s">
        <v>1150</v>
      </c>
      <c r="G813" s="61" t="s">
        <v>1151</v>
      </c>
      <c r="H813" s="61" t="s">
        <v>1152</v>
      </c>
      <c r="I813" s="61" t="s">
        <v>54</v>
      </c>
      <c r="J813" s="61" t="s">
        <v>1153</v>
      </c>
      <c r="K813" s="61" t="s">
        <v>1154</v>
      </c>
      <c r="L813" s="61" t="s">
        <v>1155</v>
      </c>
      <c r="M813" s="63"/>
      <c r="N813" s="63"/>
      <c r="O813" s="59"/>
      <c r="P813" s="160" t="s">
        <v>76</v>
      </c>
      <c r="Q813" s="160" t="s">
        <v>77</v>
      </c>
      <c r="R813" s="160" t="s">
        <v>78</v>
      </c>
      <c r="U813" s="158" t="str">
        <f>IF(W811="","",VLOOKUP(W811,Leeftijdscat,2,FALSE))</f>
        <v/>
      </c>
      <c r="V813" s="158" t="str">
        <f>IF(W811="","",VLOOKUP(W811,Leeftijdscat,3,FALSE))</f>
        <v/>
      </c>
      <c r="W813" s="158" t="str">
        <f>IF(W811="","",VLOOKUP(W811,Leeftijdscat,4,FALSE))</f>
        <v/>
      </c>
      <c r="X813" s="28">
        <v>4</v>
      </c>
      <c r="Y813" s="59">
        <f>LEN(Y814&amp;Y815&amp;Y816&amp;Y817&amp;Y818&amp;Y819&amp;Y820&amp;Y821&amp;Y822&amp;Y823&amp;Y824&amp;Y825&amp;Y826&amp;Y827&amp;Y828)</f>
        <v>0</v>
      </c>
      <c r="Z813" s="59">
        <f>LEN(Z814&amp;Z815&amp;Z816&amp;Z817&amp;Z818&amp;Z819&amp;Z820&amp;Z821&amp;Z822&amp;Z823&amp;Z824&amp;Z825&amp;Z826&amp;Z827&amp;Z828)</f>
        <v>0</v>
      </c>
      <c r="AA813" s="59">
        <f>LEN(AA814&amp;AA815&amp;AA816&amp;AA817&amp;AA818&amp;AA819&amp;AA820&amp;AA821&amp;AA822&amp;AA823&amp;AA824&amp;AA825&amp;AA826&amp;AA827&amp;AA828)</f>
        <v>0</v>
      </c>
      <c r="AB813" s="59">
        <f>SUM(Y813:AA813)</f>
        <v>0</v>
      </c>
    </row>
    <row r="814" spans="1:34">
      <c r="A814" s="28" t="str">
        <f>C811&amp;"x"&amp;B814</f>
        <v>x1</v>
      </c>
      <c r="B814" s="47">
        <v>1</v>
      </c>
      <c r="C814" s="64" t="str">
        <f t="shared" ref="C814:C828" si="717">IF(LEFT($A814,1)="x","",IFERROR(VLOOKUP($A814,LedenV,6,0),""))</f>
        <v/>
      </c>
      <c r="D814" s="64" t="str">
        <f t="shared" ref="D814:D828" si="718">IF(LEFT($A814,1)="x","",IFERROR(VLOOKUP($A814,LedenV,7,0),""))</f>
        <v/>
      </c>
      <c r="E814" s="65" t="str">
        <f t="shared" ref="E814:E828" si="719">IF(LEFT($A814,1)="x","",IFERROR(VLOOKUP($A814,LedenV,8,0),""))</f>
        <v/>
      </c>
      <c r="F814" s="65" t="str">
        <f t="shared" ref="F814:F828" si="720">IF(LEFT($A814,1)="x","",IFERROR(VLOOKUP($A814,LedenV,9,0),""))</f>
        <v/>
      </c>
      <c r="G814" s="66" t="str">
        <f t="shared" ref="G814:G828" si="721">IF(LEFT($A814,1)="x","",IFERROR(VLOOKUP($A814,LedenV,10,0),""))</f>
        <v/>
      </c>
      <c r="H814" s="67" t="str">
        <f t="shared" ref="H814:H828" si="722">IF(AND(ISNUMBER(G814),G814&lt;&gt;0),DATEDIF(G814,Peildatum,"Y"),"")</f>
        <v/>
      </c>
      <c r="I814" s="68"/>
      <c r="J814" s="64" t="str">
        <f t="shared" ref="J814:J828" si="723">IF(LEFT($A814,1)="x","",IFERROR(VLOOKUP($A814,LedenV,16,0),""))</f>
        <v/>
      </c>
      <c r="K814" s="64" t="str">
        <f t="shared" ref="K814:K828" si="724">IF(LEFT($A814,1)="x","",IFERROR(VLOOKUP($A814,LedenV,17,0),""))</f>
        <v/>
      </c>
      <c r="L814" s="64" t="str">
        <f t="shared" ref="L814:L828" si="725">IF(LEFT($A814,1)="x","",IFERROR(VLOOKUP($A814,LedenV,18,0),""))</f>
        <v/>
      </c>
      <c r="M814" s="52"/>
      <c r="N814" s="52"/>
      <c r="P814" s="157"/>
      <c r="Q814" s="157"/>
      <c r="R814" s="157"/>
      <c r="S814" s="161"/>
      <c r="T814" s="202">
        <f t="shared" ref="T814:T828" si="726">IF(LEN(C814&amp;D814&amp;E814&amp;F814)&gt;0,1,0)</f>
        <v>0</v>
      </c>
      <c r="U814" s="159">
        <f t="shared" ref="U814:U828" si="727">MIN(LEN(Y814&amp;Z814&amp;AA814),1)</f>
        <v>0</v>
      </c>
      <c r="V814" s="162" t="str">
        <f t="shared" ref="V814:V828" si="728">V813</f>
        <v/>
      </c>
      <c r="W814" s="162" t="str">
        <f t="shared" ref="W814:W828" si="729">W813</f>
        <v/>
      </c>
      <c r="X814" s="28">
        <v>5</v>
      </c>
      <c r="Y814" s="64" t="str">
        <f t="shared" ref="Y814:Y828" si="730">IF(LEFT($A814,1)="x","",IFERROR(VLOOKUP($A814,LedenV,34,0),""))</f>
        <v/>
      </c>
      <c r="Z814" s="64" t="str">
        <f t="shared" ref="Z814:Z828" si="731">IF(LEFT($A814,1)="x","",IFERROR(VLOOKUP($A814,LedenV,35,0),""))</f>
        <v/>
      </c>
      <c r="AA814" s="64" t="str">
        <f t="shared" ref="AA814:AA828" si="732">IF(LEFT($A814,1)="x","",IFERROR(VLOOKUP($A814,LedenV,36,0),""))</f>
        <v/>
      </c>
      <c r="AB814" s="28">
        <f t="shared" ref="AB814:AB828" si="733">LEN(Y814&amp;Z814&amp;AA814)</f>
        <v>0</v>
      </c>
      <c r="AH814" s="246" t="str">
        <f t="shared" ref="AH814:AH828" si="734">lft(G814,Peildatum)</f>
        <v/>
      </c>
    </row>
    <row r="815" spans="1:34">
      <c r="A815" s="28" t="str">
        <f>C811&amp;"x"&amp;B815</f>
        <v>x2</v>
      </c>
      <c r="B815" s="47">
        <v>2</v>
      </c>
      <c r="C815" s="64" t="str">
        <f t="shared" si="717"/>
        <v/>
      </c>
      <c r="D815" s="64" t="str">
        <f t="shared" si="718"/>
        <v/>
      </c>
      <c r="E815" s="65" t="str">
        <f t="shared" si="719"/>
        <v/>
      </c>
      <c r="F815" s="65" t="str">
        <f t="shared" si="720"/>
        <v/>
      </c>
      <c r="G815" s="66" t="str">
        <f t="shared" si="721"/>
        <v/>
      </c>
      <c r="H815" s="67" t="str">
        <f t="shared" si="722"/>
        <v/>
      </c>
      <c r="I815" s="68"/>
      <c r="J815" s="64" t="str">
        <f t="shared" si="723"/>
        <v/>
      </c>
      <c r="K815" s="64" t="str">
        <f t="shared" si="724"/>
        <v/>
      </c>
      <c r="L815" s="64" t="str">
        <f t="shared" si="725"/>
        <v/>
      </c>
      <c r="M815" s="52"/>
      <c r="N815" s="52"/>
      <c r="P815" s="157"/>
      <c r="Q815" s="157"/>
      <c r="R815" s="157"/>
      <c r="S815" s="161"/>
      <c r="T815" s="202">
        <f t="shared" si="726"/>
        <v>0</v>
      </c>
      <c r="U815" s="159">
        <f t="shared" si="727"/>
        <v>0</v>
      </c>
      <c r="V815" s="162" t="str">
        <f t="shared" si="728"/>
        <v/>
      </c>
      <c r="W815" s="162" t="str">
        <f t="shared" si="729"/>
        <v/>
      </c>
      <c r="X815" s="28">
        <v>6</v>
      </c>
      <c r="Y815" s="64" t="str">
        <f t="shared" si="730"/>
        <v/>
      </c>
      <c r="Z815" s="64" t="str">
        <f t="shared" si="731"/>
        <v/>
      </c>
      <c r="AA815" s="64" t="str">
        <f t="shared" si="732"/>
        <v/>
      </c>
      <c r="AB815" s="28">
        <f t="shared" si="733"/>
        <v>0</v>
      </c>
      <c r="AH815" s="246" t="str">
        <f t="shared" si="734"/>
        <v/>
      </c>
    </row>
    <row r="816" spans="1:34">
      <c r="A816" s="28" t="str">
        <f>C811&amp;"x"&amp;B816</f>
        <v>x3</v>
      </c>
      <c r="B816" s="47">
        <v>3</v>
      </c>
      <c r="C816" s="64" t="str">
        <f t="shared" si="717"/>
        <v/>
      </c>
      <c r="D816" s="64" t="str">
        <f t="shared" si="718"/>
        <v/>
      </c>
      <c r="E816" s="65" t="str">
        <f t="shared" si="719"/>
        <v/>
      </c>
      <c r="F816" s="65" t="str">
        <f t="shared" si="720"/>
        <v/>
      </c>
      <c r="G816" s="66" t="str">
        <f t="shared" si="721"/>
        <v/>
      </c>
      <c r="H816" s="67" t="str">
        <f t="shared" si="722"/>
        <v/>
      </c>
      <c r="I816" s="68"/>
      <c r="J816" s="64" t="str">
        <f t="shared" si="723"/>
        <v/>
      </c>
      <c r="K816" s="64" t="str">
        <f t="shared" si="724"/>
        <v/>
      </c>
      <c r="L816" s="64" t="str">
        <f t="shared" si="725"/>
        <v/>
      </c>
      <c r="M816" s="52"/>
      <c r="N816" s="52"/>
      <c r="P816" s="157"/>
      <c r="Q816" s="157"/>
      <c r="R816" s="157"/>
      <c r="S816" s="161"/>
      <c r="T816" s="202">
        <f t="shared" si="726"/>
        <v>0</v>
      </c>
      <c r="U816" s="159">
        <f t="shared" si="727"/>
        <v>0</v>
      </c>
      <c r="V816" s="162" t="str">
        <f t="shared" si="728"/>
        <v/>
      </c>
      <c r="W816" s="162" t="str">
        <f t="shared" si="729"/>
        <v/>
      </c>
      <c r="X816" s="28">
        <v>7</v>
      </c>
      <c r="Y816" s="64" t="str">
        <f t="shared" si="730"/>
        <v/>
      </c>
      <c r="Z816" s="64" t="str">
        <f t="shared" si="731"/>
        <v/>
      </c>
      <c r="AA816" s="64" t="str">
        <f t="shared" si="732"/>
        <v/>
      </c>
      <c r="AB816" s="28">
        <f t="shared" si="733"/>
        <v>0</v>
      </c>
      <c r="AH816" s="246" t="str">
        <f t="shared" si="734"/>
        <v/>
      </c>
    </row>
    <row r="817" spans="1:34">
      <c r="A817" s="28" t="str">
        <f>C811&amp;"x"&amp;B817</f>
        <v>x4</v>
      </c>
      <c r="B817" s="47">
        <v>4</v>
      </c>
      <c r="C817" s="64" t="str">
        <f t="shared" si="717"/>
        <v/>
      </c>
      <c r="D817" s="64" t="str">
        <f t="shared" si="718"/>
        <v/>
      </c>
      <c r="E817" s="65" t="str">
        <f t="shared" si="719"/>
        <v/>
      </c>
      <c r="F817" s="65" t="str">
        <f t="shared" si="720"/>
        <v/>
      </c>
      <c r="G817" s="66" t="str">
        <f t="shared" si="721"/>
        <v/>
      </c>
      <c r="H817" s="67" t="str">
        <f t="shared" si="722"/>
        <v/>
      </c>
      <c r="I817" s="68"/>
      <c r="J817" s="64" t="str">
        <f t="shared" si="723"/>
        <v/>
      </c>
      <c r="K817" s="64" t="str">
        <f t="shared" si="724"/>
        <v/>
      </c>
      <c r="L817" s="64" t="str">
        <f t="shared" si="725"/>
        <v/>
      </c>
      <c r="M817" s="52"/>
      <c r="N817" s="52"/>
      <c r="P817" s="157"/>
      <c r="Q817" s="157"/>
      <c r="R817" s="157"/>
      <c r="S817" s="161"/>
      <c r="T817" s="202">
        <f t="shared" si="726"/>
        <v>0</v>
      </c>
      <c r="U817" s="159">
        <f t="shared" si="727"/>
        <v>0</v>
      </c>
      <c r="V817" s="162" t="str">
        <f t="shared" si="728"/>
        <v/>
      </c>
      <c r="W817" s="162" t="str">
        <f t="shared" si="729"/>
        <v/>
      </c>
      <c r="X817" s="28">
        <v>8</v>
      </c>
      <c r="Y817" s="64" t="str">
        <f t="shared" si="730"/>
        <v/>
      </c>
      <c r="Z817" s="64" t="str">
        <f t="shared" si="731"/>
        <v/>
      </c>
      <c r="AA817" s="64" t="str">
        <f t="shared" si="732"/>
        <v/>
      </c>
      <c r="AB817" s="28">
        <f t="shared" si="733"/>
        <v>0</v>
      </c>
      <c r="AH817" s="246" t="str">
        <f t="shared" si="734"/>
        <v/>
      </c>
    </row>
    <row r="818" spans="1:34">
      <c r="A818" s="28" t="str">
        <f>C811&amp;"x"&amp;B818</f>
        <v>x5</v>
      </c>
      <c r="B818" s="47">
        <v>5</v>
      </c>
      <c r="C818" s="64" t="str">
        <f t="shared" si="717"/>
        <v/>
      </c>
      <c r="D818" s="64" t="str">
        <f t="shared" si="718"/>
        <v/>
      </c>
      <c r="E818" s="65" t="str">
        <f t="shared" si="719"/>
        <v/>
      </c>
      <c r="F818" s="65" t="str">
        <f t="shared" si="720"/>
        <v/>
      </c>
      <c r="G818" s="66" t="str">
        <f t="shared" si="721"/>
        <v/>
      </c>
      <c r="H818" s="67" t="str">
        <f t="shared" si="722"/>
        <v/>
      </c>
      <c r="I818" s="68"/>
      <c r="J818" s="64" t="str">
        <f t="shared" si="723"/>
        <v/>
      </c>
      <c r="K818" s="64" t="str">
        <f t="shared" si="724"/>
        <v/>
      </c>
      <c r="L818" s="64" t="str">
        <f t="shared" si="725"/>
        <v/>
      </c>
      <c r="M818" s="52"/>
      <c r="N818" s="52"/>
      <c r="P818" s="157"/>
      <c r="Q818" s="157"/>
      <c r="R818" s="157"/>
      <c r="S818" s="161"/>
      <c r="T818" s="202">
        <f t="shared" si="726"/>
        <v>0</v>
      </c>
      <c r="U818" s="159">
        <f t="shared" si="727"/>
        <v>0</v>
      </c>
      <c r="V818" s="162" t="str">
        <f t="shared" si="728"/>
        <v/>
      </c>
      <c r="W818" s="162" t="str">
        <f t="shared" si="729"/>
        <v/>
      </c>
      <c r="X818" s="28">
        <v>9</v>
      </c>
      <c r="Y818" s="64" t="str">
        <f t="shared" si="730"/>
        <v/>
      </c>
      <c r="Z818" s="64" t="str">
        <f t="shared" si="731"/>
        <v/>
      </c>
      <c r="AA818" s="64" t="str">
        <f t="shared" si="732"/>
        <v/>
      </c>
      <c r="AB818" s="28">
        <f t="shared" si="733"/>
        <v>0</v>
      </c>
      <c r="AH818" s="246" t="str">
        <f t="shared" si="734"/>
        <v/>
      </c>
    </row>
    <row r="819" spans="1:34">
      <c r="A819" s="28" t="str">
        <f>C811&amp;"x"&amp;B819</f>
        <v>x6</v>
      </c>
      <c r="B819" s="47">
        <v>6</v>
      </c>
      <c r="C819" s="64" t="str">
        <f t="shared" si="717"/>
        <v/>
      </c>
      <c r="D819" s="64" t="str">
        <f t="shared" si="718"/>
        <v/>
      </c>
      <c r="E819" s="65" t="str">
        <f t="shared" si="719"/>
        <v/>
      </c>
      <c r="F819" s="65" t="str">
        <f t="shared" si="720"/>
        <v/>
      </c>
      <c r="G819" s="66" t="str">
        <f t="shared" si="721"/>
        <v/>
      </c>
      <c r="H819" s="67" t="str">
        <f t="shared" si="722"/>
        <v/>
      </c>
      <c r="I819" s="68"/>
      <c r="J819" s="64" t="str">
        <f t="shared" si="723"/>
        <v/>
      </c>
      <c r="K819" s="64" t="str">
        <f t="shared" si="724"/>
        <v/>
      </c>
      <c r="L819" s="64" t="str">
        <f t="shared" si="725"/>
        <v/>
      </c>
      <c r="M819" s="52"/>
      <c r="N819" s="52"/>
      <c r="P819" s="157"/>
      <c r="Q819" s="157"/>
      <c r="R819" s="157"/>
      <c r="S819" s="161"/>
      <c r="T819" s="202">
        <f t="shared" si="726"/>
        <v>0</v>
      </c>
      <c r="U819" s="159">
        <f t="shared" si="727"/>
        <v>0</v>
      </c>
      <c r="V819" s="162" t="str">
        <f t="shared" si="728"/>
        <v/>
      </c>
      <c r="W819" s="162" t="str">
        <f t="shared" si="729"/>
        <v/>
      </c>
      <c r="X819" s="28">
        <v>10</v>
      </c>
      <c r="Y819" s="64" t="str">
        <f t="shared" si="730"/>
        <v/>
      </c>
      <c r="Z819" s="64" t="str">
        <f t="shared" si="731"/>
        <v/>
      </c>
      <c r="AA819" s="64" t="str">
        <f t="shared" si="732"/>
        <v/>
      </c>
      <c r="AB819" s="28">
        <f t="shared" si="733"/>
        <v>0</v>
      </c>
      <c r="AH819" s="246" t="str">
        <f t="shared" si="734"/>
        <v/>
      </c>
    </row>
    <row r="820" spans="1:34">
      <c r="A820" s="28" t="str">
        <f>C811&amp;"x"&amp;B820</f>
        <v>x7</v>
      </c>
      <c r="B820" s="47">
        <v>7</v>
      </c>
      <c r="C820" s="64" t="str">
        <f t="shared" si="717"/>
        <v/>
      </c>
      <c r="D820" s="64" t="str">
        <f t="shared" si="718"/>
        <v/>
      </c>
      <c r="E820" s="65" t="str">
        <f t="shared" si="719"/>
        <v/>
      </c>
      <c r="F820" s="65" t="str">
        <f t="shared" si="720"/>
        <v/>
      </c>
      <c r="G820" s="66" t="str">
        <f t="shared" si="721"/>
        <v/>
      </c>
      <c r="H820" s="67" t="str">
        <f t="shared" si="722"/>
        <v/>
      </c>
      <c r="I820" s="68"/>
      <c r="J820" s="64" t="str">
        <f t="shared" si="723"/>
        <v/>
      </c>
      <c r="K820" s="64" t="str">
        <f t="shared" si="724"/>
        <v/>
      </c>
      <c r="L820" s="64" t="str">
        <f t="shared" si="725"/>
        <v/>
      </c>
      <c r="M820" s="52"/>
      <c r="N820" s="52"/>
      <c r="P820" s="157"/>
      <c r="Q820" s="157"/>
      <c r="R820" s="157"/>
      <c r="S820" s="161"/>
      <c r="T820" s="202">
        <f t="shared" si="726"/>
        <v>0</v>
      </c>
      <c r="U820" s="159">
        <f t="shared" si="727"/>
        <v>0</v>
      </c>
      <c r="V820" s="162" t="str">
        <f t="shared" si="728"/>
        <v/>
      </c>
      <c r="W820" s="162" t="str">
        <f t="shared" si="729"/>
        <v/>
      </c>
      <c r="X820" s="28">
        <v>11</v>
      </c>
      <c r="Y820" s="64" t="str">
        <f t="shared" si="730"/>
        <v/>
      </c>
      <c r="Z820" s="64" t="str">
        <f t="shared" si="731"/>
        <v/>
      </c>
      <c r="AA820" s="64" t="str">
        <f t="shared" si="732"/>
        <v/>
      </c>
      <c r="AB820" s="28">
        <f t="shared" si="733"/>
        <v>0</v>
      </c>
      <c r="AH820" s="246" t="str">
        <f t="shared" si="734"/>
        <v/>
      </c>
    </row>
    <row r="821" spans="1:34">
      <c r="A821" s="28" t="str">
        <f>C811&amp;"x"&amp;B821</f>
        <v>x8</v>
      </c>
      <c r="B821" s="47">
        <v>8</v>
      </c>
      <c r="C821" s="64" t="str">
        <f t="shared" si="717"/>
        <v/>
      </c>
      <c r="D821" s="64" t="str">
        <f t="shared" si="718"/>
        <v/>
      </c>
      <c r="E821" s="65" t="str">
        <f t="shared" si="719"/>
        <v/>
      </c>
      <c r="F821" s="65" t="str">
        <f t="shared" si="720"/>
        <v/>
      </c>
      <c r="G821" s="66" t="str">
        <f t="shared" si="721"/>
        <v/>
      </c>
      <c r="H821" s="67" t="str">
        <f t="shared" si="722"/>
        <v/>
      </c>
      <c r="I821" s="68"/>
      <c r="J821" s="64" t="str">
        <f t="shared" si="723"/>
        <v/>
      </c>
      <c r="K821" s="64" t="str">
        <f t="shared" si="724"/>
        <v/>
      </c>
      <c r="L821" s="64" t="str">
        <f t="shared" si="725"/>
        <v/>
      </c>
      <c r="M821" s="52"/>
      <c r="N821" s="52"/>
      <c r="P821" s="157"/>
      <c r="Q821" s="157"/>
      <c r="R821" s="157"/>
      <c r="S821" s="161"/>
      <c r="T821" s="202">
        <f t="shared" si="726"/>
        <v>0</v>
      </c>
      <c r="U821" s="159">
        <f t="shared" si="727"/>
        <v>0</v>
      </c>
      <c r="V821" s="162" t="str">
        <f t="shared" si="728"/>
        <v/>
      </c>
      <c r="W821" s="162" t="str">
        <f t="shared" si="729"/>
        <v/>
      </c>
      <c r="X821" s="28">
        <v>12</v>
      </c>
      <c r="Y821" s="64" t="str">
        <f t="shared" si="730"/>
        <v/>
      </c>
      <c r="Z821" s="64" t="str">
        <f t="shared" si="731"/>
        <v/>
      </c>
      <c r="AA821" s="64" t="str">
        <f t="shared" si="732"/>
        <v/>
      </c>
      <c r="AB821" s="28">
        <f t="shared" si="733"/>
        <v>0</v>
      </c>
      <c r="AH821" s="246" t="str">
        <f t="shared" si="734"/>
        <v/>
      </c>
    </row>
    <row r="822" spans="1:34">
      <c r="A822" s="28" t="str">
        <f>C811&amp;"x"&amp;B822</f>
        <v>x9</v>
      </c>
      <c r="B822" s="47">
        <v>9</v>
      </c>
      <c r="C822" s="64" t="str">
        <f t="shared" si="717"/>
        <v/>
      </c>
      <c r="D822" s="64" t="str">
        <f t="shared" si="718"/>
        <v/>
      </c>
      <c r="E822" s="65" t="str">
        <f t="shared" si="719"/>
        <v/>
      </c>
      <c r="F822" s="65" t="str">
        <f t="shared" si="720"/>
        <v/>
      </c>
      <c r="G822" s="66" t="str">
        <f t="shared" si="721"/>
        <v/>
      </c>
      <c r="H822" s="67" t="str">
        <f t="shared" si="722"/>
        <v/>
      </c>
      <c r="I822" s="68"/>
      <c r="J822" s="64" t="str">
        <f t="shared" si="723"/>
        <v/>
      </c>
      <c r="K822" s="64" t="str">
        <f t="shared" si="724"/>
        <v/>
      </c>
      <c r="L822" s="64" t="str">
        <f t="shared" si="725"/>
        <v/>
      </c>
      <c r="M822" s="52"/>
      <c r="N822" s="52"/>
      <c r="P822" s="157"/>
      <c r="Q822" s="157"/>
      <c r="R822" s="157"/>
      <c r="S822" s="161"/>
      <c r="T822" s="202">
        <f t="shared" si="726"/>
        <v>0</v>
      </c>
      <c r="U822" s="159">
        <f t="shared" si="727"/>
        <v>0</v>
      </c>
      <c r="V822" s="162" t="str">
        <f t="shared" si="728"/>
        <v/>
      </c>
      <c r="W822" s="162" t="str">
        <f t="shared" si="729"/>
        <v/>
      </c>
      <c r="X822" s="28">
        <v>13</v>
      </c>
      <c r="Y822" s="64" t="str">
        <f t="shared" si="730"/>
        <v/>
      </c>
      <c r="Z822" s="64" t="str">
        <f t="shared" si="731"/>
        <v/>
      </c>
      <c r="AA822" s="64" t="str">
        <f t="shared" si="732"/>
        <v/>
      </c>
      <c r="AB822" s="28">
        <f t="shared" si="733"/>
        <v>0</v>
      </c>
      <c r="AH822" s="246" t="str">
        <f t="shared" si="734"/>
        <v/>
      </c>
    </row>
    <row r="823" spans="1:34">
      <c r="A823" s="28" t="str">
        <f>C811&amp;"x"&amp;B823</f>
        <v>x10</v>
      </c>
      <c r="B823" s="47">
        <v>10</v>
      </c>
      <c r="C823" s="64" t="str">
        <f t="shared" si="717"/>
        <v/>
      </c>
      <c r="D823" s="64" t="str">
        <f t="shared" si="718"/>
        <v/>
      </c>
      <c r="E823" s="65" t="str">
        <f t="shared" si="719"/>
        <v/>
      </c>
      <c r="F823" s="65" t="str">
        <f t="shared" si="720"/>
        <v/>
      </c>
      <c r="G823" s="66" t="str">
        <f t="shared" si="721"/>
        <v/>
      </c>
      <c r="H823" s="67" t="str">
        <f t="shared" si="722"/>
        <v/>
      </c>
      <c r="I823" s="68"/>
      <c r="J823" s="64" t="str">
        <f t="shared" si="723"/>
        <v/>
      </c>
      <c r="K823" s="64" t="str">
        <f t="shared" si="724"/>
        <v/>
      </c>
      <c r="L823" s="64" t="str">
        <f t="shared" si="725"/>
        <v/>
      </c>
      <c r="M823" s="52"/>
      <c r="N823" s="52"/>
      <c r="P823" s="157"/>
      <c r="Q823" s="157"/>
      <c r="R823" s="157"/>
      <c r="S823" s="161"/>
      <c r="T823" s="202">
        <f t="shared" si="726"/>
        <v>0</v>
      </c>
      <c r="U823" s="159">
        <f t="shared" si="727"/>
        <v>0</v>
      </c>
      <c r="V823" s="162" t="str">
        <f t="shared" si="728"/>
        <v/>
      </c>
      <c r="W823" s="162" t="str">
        <f t="shared" si="729"/>
        <v/>
      </c>
      <c r="X823" s="28">
        <v>14</v>
      </c>
      <c r="Y823" s="64" t="str">
        <f t="shared" si="730"/>
        <v/>
      </c>
      <c r="Z823" s="64" t="str">
        <f t="shared" si="731"/>
        <v/>
      </c>
      <c r="AA823" s="64" t="str">
        <f t="shared" si="732"/>
        <v/>
      </c>
      <c r="AB823" s="28">
        <f t="shared" si="733"/>
        <v>0</v>
      </c>
      <c r="AH823" s="246" t="str">
        <f t="shared" si="734"/>
        <v/>
      </c>
    </row>
    <row r="824" spans="1:34">
      <c r="A824" s="28" t="str">
        <f>C811&amp;"x"&amp;B824</f>
        <v>x11</v>
      </c>
      <c r="B824" s="47">
        <v>11</v>
      </c>
      <c r="C824" s="64" t="str">
        <f t="shared" si="717"/>
        <v/>
      </c>
      <c r="D824" s="64" t="str">
        <f t="shared" si="718"/>
        <v/>
      </c>
      <c r="E824" s="65" t="str">
        <f t="shared" si="719"/>
        <v/>
      </c>
      <c r="F824" s="65" t="str">
        <f t="shared" si="720"/>
        <v/>
      </c>
      <c r="G824" s="66" t="str">
        <f t="shared" si="721"/>
        <v/>
      </c>
      <c r="H824" s="67" t="str">
        <f t="shared" si="722"/>
        <v/>
      </c>
      <c r="I824" s="68"/>
      <c r="J824" s="64" t="str">
        <f t="shared" si="723"/>
        <v/>
      </c>
      <c r="K824" s="64" t="str">
        <f t="shared" si="724"/>
        <v/>
      </c>
      <c r="L824" s="64" t="str">
        <f t="shared" si="725"/>
        <v/>
      </c>
      <c r="M824" s="52"/>
      <c r="N824" s="52"/>
      <c r="P824" s="157"/>
      <c r="Q824" s="157"/>
      <c r="R824" s="157"/>
      <c r="T824" s="202">
        <f t="shared" si="726"/>
        <v>0</v>
      </c>
      <c r="U824" s="159">
        <f t="shared" si="727"/>
        <v>0</v>
      </c>
      <c r="V824" s="162" t="str">
        <f t="shared" si="728"/>
        <v/>
      </c>
      <c r="W824" s="162" t="str">
        <f t="shared" si="729"/>
        <v/>
      </c>
      <c r="X824" s="28">
        <v>15</v>
      </c>
      <c r="Y824" s="64" t="str">
        <f t="shared" si="730"/>
        <v/>
      </c>
      <c r="Z824" s="64" t="str">
        <f t="shared" si="731"/>
        <v/>
      </c>
      <c r="AA824" s="64" t="str">
        <f t="shared" si="732"/>
        <v/>
      </c>
      <c r="AB824" s="28">
        <f t="shared" si="733"/>
        <v>0</v>
      </c>
      <c r="AH824" s="246" t="str">
        <f t="shared" si="734"/>
        <v/>
      </c>
    </row>
    <row r="825" spans="1:34">
      <c r="A825" s="28" t="str">
        <f>C811&amp;"x"&amp;B825</f>
        <v>x12</v>
      </c>
      <c r="B825" s="47">
        <v>12</v>
      </c>
      <c r="C825" s="64" t="str">
        <f t="shared" si="717"/>
        <v/>
      </c>
      <c r="D825" s="64" t="str">
        <f t="shared" si="718"/>
        <v/>
      </c>
      <c r="E825" s="65" t="str">
        <f t="shared" si="719"/>
        <v/>
      </c>
      <c r="F825" s="65" t="str">
        <f t="shared" si="720"/>
        <v/>
      </c>
      <c r="G825" s="66" t="str">
        <f t="shared" si="721"/>
        <v/>
      </c>
      <c r="H825" s="67" t="str">
        <f t="shared" si="722"/>
        <v/>
      </c>
      <c r="I825" s="68"/>
      <c r="J825" s="64" t="str">
        <f t="shared" si="723"/>
        <v/>
      </c>
      <c r="K825" s="64" t="str">
        <f t="shared" si="724"/>
        <v/>
      </c>
      <c r="L825" s="64" t="str">
        <f t="shared" si="725"/>
        <v/>
      </c>
      <c r="M825" s="52"/>
      <c r="N825" s="52"/>
      <c r="P825" s="157"/>
      <c r="Q825" s="157"/>
      <c r="R825" s="157"/>
      <c r="T825" s="202">
        <f t="shared" si="726"/>
        <v>0</v>
      </c>
      <c r="U825" s="159">
        <f t="shared" si="727"/>
        <v>0</v>
      </c>
      <c r="V825" s="162" t="str">
        <f t="shared" si="728"/>
        <v/>
      </c>
      <c r="W825" s="162" t="str">
        <f t="shared" si="729"/>
        <v/>
      </c>
      <c r="X825" s="28">
        <v>16</v>
      </c>
      <c r="Y825" s="64" t="str">
        <f t="shared" si="730"/>
        <v/>
      </c>
      <c r="Z825" s="64" t="str">
        <f t="shared" si="731"/>
        <v/>
      </c>
      <c r="AA825" s="64" t="str">
        <f t="shared" si="732"/>
        <v/>
      </c>
      <c r="AB825" s="28">
        <f t="shared" si="733"/>
        <v>0</v>
      </c>
      <c r="AH825" s="246" t="str">
        <f t="shared" si="734"/>
        <v/>
      </c>
    </row>
    <row r="826" spans="1:34">
      <c r="A826" s="28" t="str">
        <f>C811&amp;"x"&amp;B826</f>
        <v>x13</v>
      </c>
      <c r="B826" s="47">
        <v>13</v>
      </c>
      <c r="C826" s="64" t="str">
        <f t="shared" si="717"/>
        <v/>
      </c>
      <c r="D826" s="64" t="str">
        <f t="shared" si="718"/>
        <v/>
      </c>
      <c r="E826" s="65" t="str">
        <f t="shared" si="719"/>
        <v/>
      </c>
      <c r="F826" s="65" t="str">
        <f t="shared" si="720"/>
        <v/>
      </c>
      <c r="G826" s="66" t="str">
        <f t="shared" si="721"/>
        <v/>
      </c>
      <c r="H826" s="67" t="str">
        <f t="shared" si="722"/>
        <v/>
      </c>
      <c r="I826" s="68"/>
      <c r="J826" s="64" t="str">
        <f t="shared" si="723"/>
        <v/>
      </c>
      <c r="K826" s="64" t="str">
        <f t="shared" si="724"/>
        <v/>
      </c>
      <c r="L826" s="64" t="str">
        <f t="shared" si="725"/>
        <v/>
      </c>
      <c r="M826" s="52"/>
      <c r="N826" s="52"/>
      <c r="P826" s="157"/>
      <c r="Q826" s="157"/>
      <c r="R826" s="157"/>
      <c r="T826" s="202">
        <f t="shared" si="726"/>
        <v>0</v>
      </c>
      <c r="U826" s="159">
        <f t="shared" si="727"/>
        <v>0</v>
      </c>
      <c r="V826" s="162" t="str">
        <f t="shared" si="728"/>
        <v/>
      </c>
      <c r="W826" s="162" t="str">
        <f t="shared" si="729"/>
        <v/>
      </c>
      <c r="X826" s="28">
        <v>17</v>
      </c>
      <c r="Y826" s="64" t="str">
        <f t="shared" si="730"/>
        <v/>
      </c>
      <c r="Z826" s="64" t="str">
        <f t="shared" si="731"/>
        <v/>
      </c>
      <c r="AA826" s="64" t="str">
        <f t="shared" si="732"/>
        <v/>
      </c>
      <c r="AB826" s="28">
        <f t="shared" si="733"/>
        <v>0</v>
      </c>
      <c r="AH826" s="246" t="str">
        <f t="shared" si="734"/>
        <v/>
      </c>
    </row>
    <row r="827" spans="1:34">
      <c r="A827" s="28" t="str">
        <f>C811&amp;"x"&amp;B827</f>
        <v>x14</v>
      </c>
      <c r="B827" s="47">
        <v>14</v>
      </c>
      <c r="C827" s="64" t="str">
        <f t="shared" si="717"/>
        <v/>
      </c>
      <c r="D827" s="64" t="str">
        <f t="shared" si="718"/>
        <v/>
      </c>
      <c r="E827" s="65" t="str">
        <f t="shared" si="719"/>
        <v/>
      </c>
      <c r="F827" s="65" t="str">
        <f t="shared" si="720"/>
        <v/>
      </c>
      <c r="G827" s="66" t="str">
        <f t="shared" si="721"/>
        <v/>
      </c>
      <c r="H827" s="67" t="str">
        <f t="shared" si="722"/>
        <v/>
      </c>
      <c r="I827" s="68"/>
      <c r="J827" s="64" t="str">
        <f t="shared" si="723"/>
        <v/>
      </c>
      <c r="K827" s="64" t="str">
        <f t="shared" si="724"/>
        <v/>
      </c>
      <c r="L827" s="64" t="str">
        <f t="shared" si="725"/>
        <v/>
      </c>
      <c r="M827" s="52"/>
      <c r="N827" s="52"/>
      <c r="P827" s="157"/>
      <c r="Q827" s="157"/>
      <c r="R827" s="157"/>
      <c r="T827" s="202">
        <f t="shared" si="726"/>
        <v>0</v>
      </c>
      <c r="U827" s="159">
        <f t="shared" si="727"/>
        <v>0</v>
      </c>
      <c r="V827" s="162" t="str">
        <f t="shared" si="728"/>
        <v/>
      </c>
      <c r="W827" s="162" t="str">
        <f t="shared" si="729"/>
        <v/>
      </c>
      <c r="X827" s="28">
        <v>18</v>
      </c>
      <c r="Y827" s="64" t="str">
        <f t="shared" si="730"/>
        <v/>
      </c>
      <c r="Z827" s="64" t="str">
        <f t="shared" si="731"/>
        <v/>
      </c>
      <c r="AA827" s="64" t="str">
        <f t="shared" si="732"/>
        <v/>
      </c>
      <c r="AB827" s="28">
        <f t="shared" si="733"/>
        <v>0</v>
      </c>
      <c r="AH827" s="246" t="str">
        <f t="shared" si="734"/>
        <v/>
      </c>
    </row>
    <row r="828" spans="1:34">
      <c r="A828" s="28" t="str">
        <f>C811&amp;"x"&amp;B828</f>
        <v>x15</v>
      </c>
      <c r="B828" s="47">
        <v>15</v>
      </c>
      <c r="C828" s="64" t="str">
        <f t="shared" si="717"/>
        <v/>
      </c>
      <c r="D828" s="64" t="str">
        <f t="shared" si="718"/>
        <v/>
      </c>
      <c r="E828" s="65" t="str">
        <f t="shared" si="719"/>
        <v/>
      </c>
      <c r="F828" s="65" t="str">
        <f t="shared" si="720"/>
        <v/>
      </c>
      <c r="G828" s="66" t="str">
        <f t="shared" si="721"/>
        <v/>
      </c>
      <c r="H828" s="67" t="str">
        <f t="shared" si="722"/>
        <v/>
      </c>
      <c r="I828" s="68"/>
      <c r="J828" s="64" t="str">
        <f t="shared" si="723"/>
        <v/>
      </c>
      <c r="K828" s="64" t="str">
        <f t="shared" si="724"/>
        <v/>
      </c>
      <c r="L828" s="64" t="str">
        <f t="shared" si="725"/>
        <v/>
      </c>
      <c r="M828" s="52"/>
      <c r="N828" s="52"/>
      <c r="P828" s="157"/>
      <c r="Q828" s="157"/>
      <c r="R828" s="157"/>
      <c r="T828" s="202">
        <f t="shared" si="726"/>
        <v>0</v>
      </c>
      <c r="U828" s="159">
        <f t="shared" si="727"/>
        <v>0</v>
      </c>
      <c r="V828" s="162" t="str">
        <f t="shared" si="728"/>
        <v/>
      </c>
      <c r="W828" s="162" t="str">
        <f t="shared" si="729"/>
        <v/>
      </c>
      <c r="X828" s="28">
        <v>19</v>
      </c>
      <c r="Y828" s="64" t="str">
        <f t="shared" si="730"/>
        <v/>
      </c>
      <c r="Z828" s="64" t="str">
        <f t="shared" si="731"/>
        <v/>
      </c>
      <c r="AA828" s="64" t="str">
        <f t="shared" si="732"/>
        <v/>
      </c>
      <c r="AB828" s="28">
        <f t="shared" si="733"/>
        <v>0</v>
      </c>
      <c r="AH828" s="246" t="str">
        <f t="shared" si="734"/>
        <v/>
      </c>
    </row>
    <row r="829" spans="1:34" ht="12.95" thickBot="1">
      <c r="B829" s="69"/>
      <c r="C829" s="70"/>
      <c r="D829" s="69"/>
      <c r="E829" s="69"/>
      <c r="F829" s="69"/>
      <c r="G829" s="71"/>
      <c r="H829" s="71"/>
      <c r="I829" s="71"/>
      <c r="J829" s="70"/>
      <c r="K829" s="70"/>
      <c r="L829" s="70"/>
      <c r="M829" s="52"/>
      <c r="N829" s="52"/>
      <c r="X829" s="28">
        <v>20</v>
      </c>
    </row>
    <row r="830" spans="1:34" ht="12.95" thickTop="1">
      <c r="B830" s="47"/>
      <c r="C830" s="323" t="s">
        <v>1140</v>
      </c>
      <c r="D830" s="323"/>
      <c r="E830" s="76" t="s">
        <v>1141</v>
      </c>
      <c r="F830" s="76" t="s">
        <v>1142</v>
      </c>
      <c r="G830" s="48" t="s">
        <v>1143</v>
      </c>
      <c r="H830" s="49"/>
      <c r="I830" s="50"/>
      <c r="J830" s="51" t="s">
        <v>1144</v>
      </c>
      <c r="K830" s="51" t="s">
        <v>1145</v>
      </c>
      <c r="L830" s="51" t="s">
        <v>1146</v>
      </c>
      <c r="M830" s="52"/>
      <c r="N830" s="52"/>
      <c r="P830" s="53">
        <f>COUNT(P834:P848)</f>
        <v>0</v>
      </c>
      <c r="Q830" s="53">
        <f>COUNT(Q834:Q848)</f>
        <v>0</v>
      </c>
      <c r="R830" s="53">
        <f>COUNT(R834:R848)</f>
        <v>0</v>
      </c>
      <c r="T830" s="124">
        <f>T831-SUM(U834:U848)</f>
        <v>0</v>
      </c>
      <c r="X830" s="28">
        <v>1</v>
      </c>
    </row>
    <row r="831" spans="1:34" ht="12.95">
      <c r="A831" s="33">
        <v>45</v>
      </c>
      <c r="B831" s="54"/>
      <c r="C831" s="322" t="str">
        <f>Leden!AQ47</f>
        <v/>
      </c>
      <c r="D831" s="322"/>
      <c r="E831" s="286" t="str">
        <f>IF($C831="","",LEFT(IFERROR(VLOOKUP($C831,TeamsV,2,0),"")&amp;"??",2))</f>
        <v/>
      </c>
      <c r="F831" s="286" t="str">
        <f>IF($C831="","",IFERROR(VLOOKUP($C831,TeamsV,3,0),"??"))</f>
        <v/>
      </c>
      <c r="G831" s="286" t="str">
        <f>IF($C831="","",LEFT(IFERROR(VLOOKUP($C831,TeamsV,4,0),"")&amp;"?",1))</f>
        <v/>
      </c>
      <c r="H831" s="55"/>
      <c r="I831" s="56"/>
      <c r="J831" s="286">
        <f>COUNTIF(C834:C848,"V")</f>
        <v>0</v>
      </c>
      <c r="K831" s="286">
        <f>COUNTIF(C834:C848,"M")</f>
        <v>0</v>
      </c>
      <c r="L831" s="57" t="str">
        <f>IFERROR(AVERAGE(H834:H848),"")</f>
        <v/>
      </c>
      <c r="M831" s="58"/>
      <c r="N831" s="58"/>
      <c r="O831" s="33" t="s">
        <v>2</v>
      </c>
      <c r="P831" s="253"/>
      <c r="Q831" s="253"/>
      <c r="R831" s="253"/>
      <c r="S831" s="254"/>
      <c r="T831" s="124">
        <f>SUM(T834:T848)</f>
        <v>0</v>
      </c>
      <c r="U831" s="158" t="str">
        <f>MID($C831,1,1)</f>
        <v/>
      </c>
      <c r="V831" s="158" t="str">
        <f>MID($C831,1,1)</f>
        <v/>
      </c>
      <c r="W831" s="158" t="str">
        <f>MID($C831,1,1)</f>
        <v/>
      </c>
      <c r="X831" s="28">
        <v>2</v>
      </c>
      <c r="Y831" s="33"/>
      <c r="Z831" s="33"/>
      <c r="AA831" s="33"/>
      <c r="AB831" s="33"/>
      <c r="AD831" s="19" t="str">
        <f>IF($C831="","",IFERROR(VLOOKUP($C831,TeamsV,6,0),""))</f>
        <v/>
      </c>
      <c r="AE831" s="19" t="str">
        <f>TRIM(IF($AD831="","",IFERROR(VLOOKUP($AD831,Teams!$B$4:$G$8,2,0),"")))</f>
        <v/>
      </c>
      <c r="AF831" s="19" t="str">
        <f>TRIM(IF($AD831="","",IFERROR(VLOOKUP($AD831,Teams!$B$4:$G$8,4,0),"")))</f>
        <v/>
      </c>
      <c r="AH831" s="247" t="str">
        <f>IFERROR(AVERAGE(AH834:AH848),"")</f>
        <v/>
      </c>
    </row>
    <row r="832" spans="1:34">
      <c r="B832" s="47"/>
      <c r="C832" s="76"/>
      <c r="D832" s="47"/>
      <c r="E832" s="47"/>
      <c r="F832" s="47"/>
      <c r="G832" s="50"/>
      <c r="H832" s="50"/>
      <c r="I832" s="50"/>
      <c r="J832" s="76"/>
      <c r="K832" s="76"/>
      <c r="L832" s="76"/>
      <c r="M832" s="52"/>
      <c r="N832" s="52"/>
      <c r="U832" s="159"/>
      <c r="V832" s="159"/>
      <c r="W832" s="159"/>
      <c r="X832" s="28">
        <v>3</v>
      </c>
    </row>
    <row r="833" spans="1:34">
      <c r="A833" s="59"/>
      <c r="B833" s="60"/>
      <c r="C833" s="61" t="s">
        <v>1147</v>
      </c>
      <c r="D833" s="61" t="s">
        <v>1148</v>
      </c>
      <c r="E833" s="62" t="s">
        <v>1149</v>
      </c>
      <c r="F833" s="62" t="s">
        <v>1150</v>
      </c>
      <c r="G833" s="61" t="s">
        <v>1151</v>
      </c>
      <c r="H833" s="61" t="s">
        <v>1152</v>
      </c>
      <c r="I833" s="61" t="s">
        <v>54</v>
      </c>
      <c r="J833" s="61" t="s">
        <v>1153</v>
      </c>
      <c r="K833" s="61" t="s">
        <v>1154</v>
      </c>
      <c r="L833" s="61" t="s">
        <v>1155</v>
      </c>
      <c r="M833" s="63"/>
      <c r="N833" s="63"/>
      <c r="O833" s="59"/>
      <c r="P833" s="160" t="s">
        <v>76</v>
      </c>
      <c r="Q833" s="160" t="s">
        <v>77</v>
      </c>
      <c r="R833" s="160" t="s">
        <v>78</v>
      </c>
      <c r="U833" s="158" t="str">
        <f>IF(W831="","",VLOOKUP(W831,Leeftijdscat,2,FALSE))</f>
        <v/>
      </c>
      <c r="V833" s="158" t="str">
        <f>IF(W831="","",VLOOKUP(W831,Leeftijdscat,3,FALSE))</f>
        <v/>
      </c>
      <c r="W833" s="158" t="str">
        <f>IF(W831="","",VLOOKUP(W831,Leeftijdscat,4,FALSE))</f>
        <v/>
      </c>
      <c r="X833" s="28">
        <v>4</v>
      </c>
      <c r="Y833" s="59">
        <f>LEN(Y834&amp;Y835&amp;Y836&amp;Y837&amp;Y838&amp;Y839&amp;Y840&amp;Y841&amp;Y842&amp;Y843&amp;Y844&amp;Y845&amp;Y846&amp;Y847&amp;Y848)</f>
        <v>0</v>
      </c>
      <c r="Z833" s="59">
        <f>LEN(Z834&amp;Z835&amp;Z836&amp;Z837&amp;Z838&amp;Z839&amp;Z840&amp;Z841&amp;Z842&amp;Z843&amp;Z844&amp;Z845&amp;Z846&amp;Z847&amp;Z848)</f>
        <v>0</v>
      </c>
      <c r="AA833" s="59">
        <f>LEN(AA834&amp;AA835&amp;AA836&amp;AA837&amp;AA838&amp;AA839&amp;AA840&amp;AA841&amp;AA842&amp;AA843&amp;AA844&amp;AA845&amp;AA846&amp;AA847&amp;AA848)</f>
        <v>0</v>
      </c>
      <c r="AB833" s="59">
        <f>SUM(Y833:AA833)</f>
        <v>0</v>
      </c>
    </row>
    <row r="834" spans="1:34">
      <c r="A834" s="28" t="str">
        <f>C831&amp;"x"&amp;B834</f>
        <v>x1</v>
      </c>
      <c r="B834" s="47">
        <v>1</v>
      </c>
      <c r="C834" s="64" t="str">
        <f t="shared" ref="C834:C848" si="735">IF(LEFT($A834,1)="x","",IFERROR(VLOOKUP($A834,LedenV,6,0),""))</f>
        <v/>
      </c>
      <c r="D834" s="64" t="str">
        <f t="shared" ref="D834:D848" si="736">IF(LEFT($A834,1)="x","",IFERROR(VLOOKUP($A834,LedenV,7,0),""))</f>
        <v/>
      </c>
      <c r="E834" s="65" t="str">
        <f t="shared" ref="E834:E848" si="737">IF(LEFT($A834,1)="x","",IFERROR(VLOOKUP($A834,LedenV,8,0),""))</f>
        <v/>
      </c>
      <c r="F834" s="65" t="str">
        <f t="shared" ref="F834:F848" si="738">IF(LEFT($A834,1)="x","",IFERROR(VLOOKUP($A834,LedenV,9,0),""))</f>
        <v/>
      </c>
      <c r="G834" s="66" t="str">
        <f t="shared" ref="G834:G848" si="739">IF(LEFT($A834,1)="x","",IFERROR(VLOOKUP($A834,LedenV,10,0),""))</f>
        <v/>
      </c>
      <c r="H834" s="67" t="str">
        <f t="shared" ref="H834:H848" si="740">IF(AND(ISNUMBER(G834),G834&lt;&gt;0),DATEDIF(G834,Peildatum,"Y"),"")</f>
        <v/>
      </c>
      <c r="I834" s="68"/>
      <c r="J834" s="64" t="str">
        <f t="shared" ref="J834:J848" si="741">IF(LEFT($A834,1)="x","",IFERROR(VLOOKUP($A834,LedenV,16,0),""))</f>
        <v/>
      </c>
      <c r="K834" s="64" t="str">
        <f t="shared" ref="K834:K848" si="742">IF(LEFT($A834,1)="x","",IFERROR(VLOOKUP($A834,LedenV,17,0),""))</f>
        <v/>
      </c>
      <c r="L834" s="64" t="str">
        <f t="shared" ref="L834:L848" si="743">IF(LEFT($A834,1)="x","",IFERROR(VLOOKUP($A834,LedenV,18,0),""))</f>
        <v/>
      </c>
      <c r="M834" s="52"/>
      <c r="N834" s="52"/>
      <c r="P834" s="157"/>
      <c r="Q834" s="157"/>
      <c r="R834" s="157"/>
      <c r="S834" s="161"/>
      <c r="T834" s="202">
        <f t="shared" ref="T834:T848" si="744">IF(LEN(C834&amp;D834&amp;E834&amp;F834)&gt;0,1,0)</f>
        <v>0</v>
      </c>
      <c r="U834" s="159">
        <f t="shared" ref="U834:U848" si="745">MIN(LEN(Y834&amp;Z834&amp;AA834),1)</f>
        <v>0</v>
      </c>
      <c r="V834" s="162" t="str">
        <f t="shared" ref="V834:V848" si="746">V833</f>
        <v/>
      </c>
      <c r="W834" s="162" t="str">
        <f t="shared" ref="W834:W848" si="747">W833</f>
        <v/>
      </c>
      <c r="X834" s="28">
        <v>5</v>
      </c>
      <c r="Y834" s="64" t="str">
        <f t="shared" ref="Y834:Y848" si="748">IF(LEFT($A834,1)="x","",IFERROR(VLOOKUP($A834,LedenV,34,0),""))</f>
        <v/>
      </c>
      <c r="Z834" s="64" t="str">
        <f t="shared" ref="Z834:Z848" si="749">IF(LEFT($A834,1)="x","",IFERROR(VLOOKUP($A834,LedenV,35,0),""))</f>
        <v/>
      </c>
      <c r="AA834" s="64" t="str">
        <f t="shared" ref="AA834:AA848" si="750">IF(LEFT($A834,1)="x","",IFERROR(VLOOKUP($A834,LedenV,36,0),""))</f>
        <v/>
      </c>
      <c r="AB834" s="28">
        <f t="shared" ref="AB834:AB848" si="751">LEN(Y834&amp;Z834&amp;AA834)</f>
        <v>0</v>
      </c>
      <c r="AH834" s="246" t="str">
        <f t="shared" ref="AH834:AH848" si="752">lft(G834,Peildatum)</f>
        <v/>
      </c>
    </row>
    <row r="835" spans="1:34">
      <c r="A835" s="28" t="str">
        <f>C831&amp;"x"&amp;B835</f>
        <v>x2</v>
      </c>
      <c r="B835" s="47">
        <v>2</v>
      </c>
      <c r="C835" s="64" t="str">
        <f t="shared" si="735"/>
        <v/>
      </c>
      <c r="D835" s="64" t="str">
        <f t="shared" si="736"/>
        <v/>
      </c>
      <c r="E835" s="65" t="str">
        <f t="shared" si="737"/>
        <v/>
      </c>
      <c r="F835" s="65" t="str">
        <f t="shared" si="738"/>
        <v/>
      </c>
      <c r="G835" s="66" t="str">
        <f t="shared" si="739"/>
        <v/>
      </c>
      <c r="H835" s="67" t="str">
        <f t="shared" si="740"/>
        <v/>
      </c>
      <c r="I835" s="68"/>
      <c r="J835" s="64" t="str">
        <f t="shared" si="741"/>
        <v/>
      </c>
      <c r="K835" s="64" t="str">
        <f t="shared" si="742"/>
        <v/>
      </c>
      <c r="L835" s="64" t="str">
        <f t="shared" si="743"/>
        <v/>
      </c>
      <c r="M835" s="52"/>
      <c r="N835" s="52"/>
      <c r="P835" s="157"/>
      <c r="Q835" s="157"/>
      <c r="R835" s="157"/>
      <c r="S835" s="161"/>
      <c r="T835" s="202">
        <f t="shared" si="744"/>
        <v>0</v>
      </c>
      <c r="U835" s="159">
        <f t="shared" si="745"/>
        <v>0</v>
      </c>
      <c r="V835" s="162" t="str">
        <f t="shared" si="746"/>
        <v/>
      </c>
      <c r="W835" s="162" t="str">
        <f t="shared" si="747"/>
        <v/>
      </c>
      <c r="X835" s="28">
        <v>6</v>
      </c>
      <c r="Y835" s="64" t="str">
        <f t="shared" si="748"/>
        <v/>
      </c>
      <c r="Z835" s="64" t="str">
        <f t="shared" si="749"/>
        <v/>
      </c>
      <c r="AA835" s="64" t="str">
        <f t="shared" si="750"/>
        <v/>
      </c>
      <c r="AB835" s="28">
        <f t="shared" si="751"/>
        <v>0</v>
      </c>
      <c r="AH835" s="246" t="str">
        <f t="shared" si="752"/>
        <v/>
      </c>
    </row>
    <row r="836" spans="1:34">
      <c r="A836" s="28" t="str">
        <f>C831&amp;"x"&amp;B836</f>
        <v>x3</v>
      </c>
      <c r="B836" s="47">
        <v>3</v>
      </c>
      <c r="C836" s="64" t="str">
        <f t="shared" si="735"/>
        <v/>
      </c>
      <c r="D836" s="64" t="str">
        <f t="shared" si="736"/>
        <v/>
      </c>
      <c r="E836" s="65" t="str">
        <f t="shared" si="737"/>
        <v/>
      </c>
      <c r="F836" s="65" t="str">
        <f t="shared" si="738"/>
        <v/>
      </c>
      <c r="G836" s="66" t="str">
        <f t="shared" si="739"/>
        <v/>
      </c>
      <c r="H836" s="67" t="str">
        <f t="shared" si="740"/>
        <v/>
      </c>
      <c r="I836" s="68"/>
      <c r="J836" s="64" t="str">
        <f t="shared" si="741"/>
        <v/>
      </c>
      <c r="K836" s="64" t="str">
        <f t="shared" si="742"/>
        <v/>
      </c>
      <c r="L836" s="64" t="str">
        <f t="shared" si="743"/>
        <v/>
      </c>
      <c r="M836" s="52"/>
      <c r="N836" s="52"/>
      <c r="P836" s="157"/>
      <c r="Q836" s="157"/>
      <c r="R836" s="157"/>
      <c r="S836" s="161"/>
      <c r="T836" s="202">
        <f t="shared" si="744"/>
        <v>0</v>
      </c>
      <c r="U836" s="159">
        <f t="shared" si="745"/>
        <v>0</v>
      </c>
      <c r="V836" s="162" t="str">
        <f t="shared" si="746"/>
        <v/>
      </c>
      <c r="W836" s="162" t="str">
        <f t="shared" si="747"/>
        <v/>
      </c>
      <c r="X836" s="28">
        <v>7</v>
      </c>
      <c r="Y836" s="64" t="str">
        <f t="shared" si="748"/>
        <v/>
      </c>
      <c r="Z836" s="64" t="str">
        <f t="shared" si="749"/>
        <v/>
      </c>
      <c r="AA836" s="64" t="str">
        <f t="shared" si="750"/>
        <v/>
      </c>
      <c r="AB836" s="28">
        <f t="shared" si="751"/>
        <v>0</v>
      </c>
      <c r="AH836" s="246" t="str">
        <f t="shared" si="752"/>
        <v/>
      </c>
    </row>
    <row r="837" spans="1:34">
      <c r="A837" s="28" t="str">
        <f>C831&amp;"x"&amp;B837</f>
        <v>x4</v>
      </c>
      <c r="B837" s="47">
        <v>4</v>
      </c>
      <c r="C837" s="64" t="str">
        <f t="shared" si="735"/>
        <v/>
      </c>
      <c r="D837" s="64" t="str">
        <f t="shared" si="736"/>
        <v/>
      </c>
      <c r="E837" s="65" t="str">
        <f t="shared" si="737"/>
        <v/>
      </c>
      <c r="F837" s="65" t="str">
        <f t="shared" si="738"/>
        <v/>
      </c>
      <c r="G837" s="66" t="str">
        <f t="shared" si="739"/>
        <v/>
      </c>
      <c r="H837" s="67" t="str">
        <f t="shared" si="740"/>
        <v/>
      </c>
      <c r="I837" s="68"/>
      <c r="J837" s="64" t="str">
        <f t="shared" si="741"/>
        <v/>
      </c>
      <c r="K837" s="64" t="str">
        <f t="shared" si="742"/>
        <v/>
      </c>
      <c r="L837" s="64" t="str">
        <f t="shared" si="743"/>
        <v/>
      </c>
      <c r="M837" s="52"/>
      <c r="N837" s="52"/>
      <c r="P837" s="157"/>
      <c r="Q837" s="157"/>
      <c r="R837" s="157"/>
      <c r="S837" s="161"/>
      <c r="T837" s="202">
        <f t="shared" si="744"/>
        <v>0</v>
      </c>
      <c r="U837" s="159">
        <f t="shared" si="745"/>
        <v>0</v>
      </c>
      <c r="V837" s="162" t="str">
        <f t="shared" si="746"/>
        <v/>
      </c>
      <c r="W837" s="162" t="str">
        <f t="shared" si="747"/>
        <v/>
      </c>
      <c r="X837" s="28">
        <v>8</v>
      </c>
      <c r="Y837" s="64" t="str">
        <f t="shared" si="748"/>
        <v/>
      </c>
      <c r="Z837" s="64" t="str">
        <f t="shared" si="749"/>
        <v/>
      </c>
      <c r="AA837" s="64" t="str">
        <f t="shared" si="750"/>
        <v/>
      </c>
      <c r="AB837" s="28">
        <f t="shared" si="751"/>
        <v>0</v>
      </c>
      <c r="AH837" s="246" t="str">
        <f t="shared" si="752"/>
        <v/>
      </c>
    </row>
    <row r="838" spans="1:34">
      <c r="A838" s="28" t="str">
        <f>C831&amp;"x"&amp;B838</f>
        <v>x5</v>
      </c>
      <c r="B838" s="47">
        <v>5</v>
      </c>
      <c r="C838" s="64" t="str">
        <f t="shared" si="735"/>
        <v/>
      </c>
      <c r="D838" s="64" t="str">
        <f t="shared" si="736"/>
        <v/>
      </c>
      <c r="E838" s="65" t="str">
        <f t="shared" si="737"/>
        <v/>
      </c>
      <c r="F838" s="65" t="str">
        <f t="shared" si="738"/>
        <v/>
      </c>
      <c r="G838" s="66" t="str">
        <f t="shared" si="739"/>
        <v/>
      </c>
      <c r="H838" s="67" t="str">
        <f t="shared" si="740"/>
        <v/>
      </c>
      <c r="I838" s="68"/>
      <c r="J838" s="64" t="str">
        <f t="shared" si="741"/>
        <v/>
      </c>
      <c r="K838" s="64" t="str">
        <f t="shared" si="742"/>
        <v/>
      </c>
      <c r="L838" s="64" t="str">
        <f t="shared" si="743"/>
        <v/>
      </c>
      <c r="M838" s="52"/>
      <c r="N838" s="52"/>
      <c r="P838" s="157"/>
      <c r="Q838" s="157"/>
      <c r="R838" s="157"/>
      <c r="S838" s="161"/>
      <c r="T838" s="202">
        <f t="shared" si="744"/>
        <v>0</v>
      </c>
      <c r="U838" s="159">
        <f t="shared" si="745"/>
        <v>0</v>
      </c>
      <c r="V838" s="162" t="str">
        <f t="shared" si="746"/>
        <v/>
      </c>
      <c r="W838" s="162" t="str">
        <f t="shared" si="747"/>
        <v/>
      </c>
      <c r="X838" s="28">
        <v>9</v>
      </c>
      <c r="Y838" s="64" t="str">
        <f t="shared" si="748"/>
        <v/>
      </c>
      <c r="Z838" s="64" t="str">
        <f t="shared" si="749"/>
        <v/>
      </c>
      <c r="AA838" s="64" t="str">
        <f t="shared" si="750"/>
        <v/>
      </c>
      <c r="AB838" s="28">
        <f t="shared" si="751"/>
        <v>0</v>
      </c>
      <c r="AH838" s="246" t="str">
        <f t="shared" si="752"/>
        <v/>
      </c>
    </row>
    <row r="839" spans="1:34">
      <c r="A839" s="28" t="str">
        <f>C831&amp;"x"&amp;B839</f>
        <v>x6</v>
      </c>
      <c r="B839" s="47">
        <v>6</v>
      </c>
      <c r="C839" s="64" t="str">
        <f t="shared" si="735"/>
        <v/>
      </c>
      <c r="D839" s="64" t="str">
        <f t="shared" si="736"/>
        <v/>
      </c>
      <c r="E839" s="65" t="str">
        <f t="shared" si="737"/>
        <v/>
      </c>
      <c r="F839" s="65" t="str">
        <f t="shared" si="738"/>
        <v/>
      </c>
      <c r="G839" s="66" t="str">
        <f t="shared" si="739"/>
        <v/>
      </c>
      <c r="H839" s="67" t="str">
        <f t="shared" si="740"/>
        <v/>
      </c>
      <c r="I839" s="68"/>
      <c r="J839" s="64" t="str">
        <f t="shared" si="741"/>
        <v/>
      </c>
      <c r="K839" s="64" t="str">
        <f t="shared" si="742"/>
        <v/>
      </c>
      <c r="L839" s="64" t="str">
        <f t="shared" si="743"/>
        <v/>
      </c>
      <c r="M839" s="52"/>
      <c r="N839" s="52"/>
      <c r="P839" s="157"/>
      <c r="Q839" s="157"/>
      <c r="R839" s="157"/>
      <c r="S839" s="161"/>
      <c r="T839" s="202">
        <f t="shared" si="744"/>
        <v>0</v>
      </c>
      <c r="U839" s="159">
        <f t="shared" si="745"/>
        <v>0</v>
      </c>
      <c r="V839" s="162" t="str">
        <f t="shared" si="746"/>
        <v/>
      </c>
      <c r="W839" s="162" t="str">
        <f t="shared" si="747"/>
        <v/>
      </c>
      <c r="X839" s="28">
        <v>10</v>
      </c>
      <c r="Y839" s="64" t="str">
        <f t="shared" si="748"/>
        <v/>
      </c>
      <c r="Z839" s="64" t="str">
        <f t="shared" si="749"/>
        <v/>
      </c>
      <c r="AA839" s="64" t="str">
        <f t="shared" si="750"/>
        <v/>
      </c>
      <c r="AB839" s="28">
        <f t="shared" si="751"/>
        <v>0</v>
      </c>
      <c r="AH839" s="246" t="str">
        <f t="shared" si="752"/>
        <v/>
      </c>
    </row>
    <row r="840" spans="1:34">
      <c r="A840" s="28" t="str">
        <f>C831&amp;"x"&amp;B840</f>
        <v>x7</v>
      </c>
      <c r="B840" s="47">
        <v>7</v>
      </c>
      <c r="C840" s="64" t="str">
        <f t="shared" si="735"/>
        <v/>
      </c>
      <c r="D840" s="64" t="str">
        <f t="shared" si="736"/>
        <v/>
      </c>
      <c r="E840" s="65" t="str">
        <f t="shared" si="737"/>
        <v/>
      </c>
      <c r="F840" s="65" t="str">
        <f t="shared" si="738"/>
        <v/>
      </c>
      <c r="G840" s="66" t="str">
        <f t="shared" si="739"/>
        <v/>
      </c>
      <c r="H840" s="67" t="str">
        <f t="shared" si="740"/>
        <v/>
      </c>
      <c r="I840" s="68"/>
      <c r="J840" s="64" t="str">
        <f t="shared" si="741"/>
        <v/>
      </c>
      <c r="K840" s="64" t="str">
        <f t="shared" si="742"/>
        <v/>
      </c>
      <c r="L840" s="64" t="str">
        <f t="shared" si="743"/>
        <v/>
      </c>
      <c r="M840" s="52"/>
      <c r="N840" s="52"/>
      <c r="P840" s="157"/>
      <c r="Q840" s="157"/>
      <c r="R840" s="157"/>
      <c r="S840" s="161"/>
      <c r="T840" s="202">
        <f t="shared" si="744"/>
        <v>0</v>
      </c>
      <c r="U840" s="159">
        <f t="shared" si="745"/>
        <v>0</v>
      </c>
      <c r="V840" s="162" t="str">
        <f t="shared" si="746"/>
        <v/>
      </c>
      <c r="W840" s="162" t="str">
        <f t="shared" si="747"/>
        <v/>
      </c>
      <c r="X840" s="28">
        <v>11</v>
      </c>
      <c r="Y840" s="64" t="str">
        <f t="shared" si="748"/>
        <v/>
      </c>
      <c r="Z840" s="64" t="str">
        <f t="shared" si="749"/>
        <v/>
      </c>
      <c r="AA840" s="64" t="str">
        <f t="shared" si="750"/>
        <v/>
      </c>
      <c r="AB840" s="28">
        <f t="shared" si="751"/>
        <v>0</v>
      </c>
      <c r="AH840" s="246" t="str">
        <f t="shared" si="752"/>
        <v/>
      </c>
    </row>
    <row r="841" spans="1:34">
      <c r="A841" s="28" t="str">
        <f>C831&amp;"x"&amp;B841</f>
        <v>x8</v>
      </c>
      <c r="B841" s="47">
        <v>8</v>
      </c>
      <c r="C841" s="64" t="str">
        <f t="shared" si="735"/>
        <v/>
      </c>
      <c r="D841" s="64" t="str">
        <f t="shared" si="736"/>
        <v/>
      </c>
      <c r="E841" s="65" t="str">
        <f t="shared" si="737"/>
        <v/>
      </c>
      <c r="F841" s="65" t="str">
        <f t="shared" si="738"/>
        <v/>
      </c>
      <c r="G841" s="66" t="str">
        <f t="shared" si="739"/>
        <v/>
      </c>
      <c r="H841" s="67" t="str">
        <f t="shared" si="740"/>
        <v/>
      </c>
      <c r="I841" s="68"/>
      <c r="J841" s="64" t="str">
        <f t="shared" si="741"/>
        <v/>
      </c>
      <c r="K841" s="64" t="str">
        <f t="shared" si="742"/>
        <v/>
      </c>
      <c r="L841" s="64" t="str">
        <f t="shared" si="743"/>
        <v/>
      </c>
      <c r="M841" s="52"/>
      <c r="N841" s="52"/>
      <c r="P841" s="157"/>
      <c r="Q841" s="157"/>
      <c r="R841" s="157"/>
      <c r="S841" s="161"/>
      <c r="T841" s="202">
        <f t="shared" si="744"/>
        <v>0</v>
      </c>
      <c r="U841" s="159">
        <f t="shared" si="745"/>
        <v>0</v>
      </c>
      <c r="V841" s="162" t="str">
        <f t="shared" si="746"/>
        <v/>
      </c>
      <c r="W841" s="162" t="str">
        <f t="shared" si="747"/>
        <v/>
      </c>
      <c r="X841" s="28">
        <v>12</v>
      </c>
      <c r="Y841" s="64" t="str">
        <f t="shared" si="748"/>
        <v/>
      </c>
      <c r="Z841" s="64" t="str">
        <f t="shared" si="749"/>
        <v/>
      </c>
      <c r="AA841" s="64" t="str">
        <f t="shared" si="750"/>
        <v/>
      </c>
      <c r="AB841" s="28">
        <f t="shared" si="751"/>
        <v>0</v>
      </c>
      <c r="AH841" s="246" t="str">
        <f t="shared" si="752"/>
        <v/>
      </c>
    </row>
    <row r="842" spans="1:34">
      <c r="A842" s="28" t="str">
        <f>C831&amp;"x"&amp;B842</f>
        <v>x9</v>
      </c>
      <c r="B842" s="47">
        <v>9</v>
      </c>
      <c r="C842" s="64" t="str">
        <f t="shared" si="735"/>
        <v/>
      </c>
      <c r="D842" s="64" t="str">
        <f t="shared" si="736"/>
        <v/>
      </c>
      <c r="E842" s="65" t="str">
        <f t="shared" si="737"/>
        <v/>
      </c>
      <c r="F842" s="65" t="str">
        <f t="shared" si="738"/>
        <v/>
      </c>
      <c r="G842" s="66" t="str">
        <f t="shared" si="739"/>
        <v/>
      </c>
      <c r="H842" s="67" t="str">
        <f t="shared" si="740"/>
        <v/>
      </c>
      <c r="I842" s="68"/>
      <c r="J842" s="64" t="str">
        <f t="shared" si="741"/>
        <v/>
      </c>
      <c r="K842" s="64" t="str">
        <f t="shared" si="742"/>
        <v/>
      </c>
      <c r="L842" s="64" t="str">
        <f t="shared" si="743"/>
        <v/>
      </c>
      <c r="M842" s="52"/>
      <c r="N842" s="52"/>
      <c r="P842" s="157"/>
      <c r="Q842" s="157"/>
      <c r="R842" s="157"/>
      <c r="S842" s="161"/>
      <c r="T842" s="202">
        <f t="shared" si="744"/>
        <v>0</v>
      </c>
      <c r="U842" s="159">
        <f t="shared" si="745"/>
        <v>0</v>
      </c>
      <c r="V842" s="162" t="str">
        <f t="shared" si="746"/>
        <v/>
      </c>
      <c r="W842" s="162" t="str">
        <f t="shared" si="747"/>
        <v/>
      </c>
      <c r="X842" s="28">
        <v>13</v>
      </c>
      <c r="Y842" s="64" t="str">
        <f t="shared" si="748"/>
        <v/>
      </c>
      <c r="Z842" s="64" t="str">
        <f t="shared" si="749"/>
        <v/>
      </c>
      <c r="AA842" s="64" t="str">
        <f t="shared" si="750"/>
        <v/>
      </c>
      <c r="AB842" s="28">
        <f t="shared" si="751"/>
        <v>0</v>
      </c>
      <c r="AH842" s="246" t="str">
        <f t="shared" si="752"/>
        <v/>
      </c>
    </row>
    <row r="843" spans="1:34">
      <c r="A843" s="28" t="str">
        <f>C831&amp;"x"&amp;B843</f>
        <v>x10</v>
      </c>
      <c r="B843" s="47">
        <v>10</v>
      </c>
      <c r="C843" s="64" t="str">
        <f t="shared" si="735"/>
        <v/>
      </c>
      <c r="D843" s="64" t="str">
        <f t="shared" si="736"/>
        <v/>
      </c>
      <c r="E843" s="65" t="str">
        <f t="shared" si="737"/>
        <v/>
      </c>
      <c r="F843" s="65" t="str">
        <f t="shared" si="738"/>
        <v/>
      </c>
      <c r="G843" s="66" t="str">
        <f t="shared" si="739"/>
        <v/>
      </c>
      <c r="H843" s="67" t="str">
        <f t="shared" si="740"/>
        <v/>
      </c>
      <c r="I843" s="68"/>
      <c r="J843" s="64" t="str">
        <f t="shared" si="741"/>
        <v/>
      </c>
      <c r="K843" s="64" t="str">
        <f t="shared" si="742"/>
        <v/>
      </c>
      <c r="L843" s="64" t="str">
        <f t="shared" si="743"/>
        <v/>
      </c>
      <c r="M843" s="52"/>
      <c r="N843" s="52"/>
      <c r="P843" s="157"/>
      <c r="Q843" s="157"/>
      <c r="R843" s="157"/>
      <c r="S843" s="161"/>
      <c r="T843" s="202">
        <f t="shared" si="744"/>
        <v>0</v>
      </c>
      <c r="U843" s="159">
        <f t="shared" si="745"/>
        <v>0</v>
      </c>
      <c r="V843" s="162" t="str">
        <f t="shared" si="746"/>
        <v/>
      </c>
      <c r="W843" s="162" t="str">
        <f t="shared" si="747"/>
        <v/>
      </c>
      <c r="X843" s="28">
        <v>14</v>
      </c>
      <c r="Y843" s="64" t="str">
        <f t="shared" si="748"/>
        <v/>
      </c>
      <c r="Z843" s="64" t="str">
        <f t="shared" si="749"/>
        <v/>
      </c>
      <c r="AA843" s="64" t="str">
        <f t="shared" si="750"/>
        <v/>
      </c>
      <c r="AB843" s="28">
        <f t="shared" si="751"/>
        <v>0</v>
      </c>
      <c r="AH843" s="246" t="str">
        <f t="shared" si="752"/>
        <v/>
      </c>
    </row>
    <row r="844" spans="1:34">
      <c r="A844" s="28" t="str">
        <f>C831&amp;"x"&amp;B844</f>
        <v>x11</v>
      </c>
      <c r="B844" s="47">
        <v>11</v>
      </c>
      <c r="C844" s="64" t="str">
        <f t="shared" si="735"/>
        <v/>
      </c>
      <c r="D844" s="64" t="str">
        <f t="shared" si="736"/>
        <v/>
      </c>
      <c r="E844" s="65" t="str">
        <f t="shared" si="737"/>
        <v/>
      </c>
      <c r="F844" s="65" t="str">
        <f t="shared" si="738"/>
        <v/>
      </c>
      <c r="G844" s="66" t="str">
        <f t="shared" si="739"/>
        <v/>
      </c>
      <c r="H844" s="67" t="str">
        <f t="shared" si="740"/>
        <v/>
      </c>
      <c r="I844" s="68"/>
      <c r="J844" s="64" t="str">
        <f t="shared" si="741"/>
        <v/>
      </c>
      <c r="K844" s="64" t="str">
        <f t="shared" si="742"/>
        <v/>
      </c>
      <c r="L844" s="64" t="str">
        <f t="shared" si="743"/>
        <v/>
      </c>
      <c r="M844" s="52"/>
      <c r="N844" s="52"/>
      <c r="P844" s="157"/>
      <c r="Q844" s="157"/>
      <c r="R844" s="157"/>
      <c r="T844" s="202">
        <f t="shared" si="744"/>
        <v>0</v>
      </c>
      <c r="U844" s="159">
        <f t="shared" si="745"/>
        <v>0</v>
      </c>
      <c r="V844" s="162" t="str">
        <f t="shared" si="746"/>
        <v/>
      </c>
      <c r="W844" s="162" t="str">
        <f t="shared" si="747"/>
        <v/>
      </c>
      <c r="X844" s="28">
        <v>15</v>
      </c>
      <c r="Y844" s="64" t="str">
        <f t="shared" si="748"/>
        <v/>
      </c>
      <c r="Z844" s="64" t="str">
        <f t="shared" si="749"/>
        <v/>
      </c>
      <c r="AA844" s="64" t="str">
        <f t="shared" si="750"/>
        <v/>
      </c>
      <c r="AB844" s="28">
        <f t="shared" si="751"/>
        <v>0</v>
      </c>
      <c r="AH844" s="246" t="str">
        <f t="shared" si="752"/>
        <v/>
      </c>
    </row>
    <row r="845" spans="1:34">
      <c r="A845" s="28" t="str">
        <f>C831&amp;"x"&amp;B845</f>
        <v>x12</v>
      </c>
      <c r="B845" s="47">
        <v>12</v>
      </c>
      <c r="C845" s="64" t="str">
        <f t="shared" si="735"/>
        <v/>
      </c>
      <c r="D845" s="64" t="str">
        <f t="shared" si="736"/>
        <v/>
      </c>
      <c r="E845" s="65" t="str">
        <f t="shared" si="737"/>
        <v/>
      </c>
      <c r="F845" s="65" t="str">
        <f t="shared" si="738"/>
        <v/>
      </c>
      <c r="G845" s="66" t="str">
        <f t="shared" si="739"/>
        <v/>
      </c>
      <c r="H845" s="67" t="str">
        <f t="shared" si="740"/>
        <v/>
      </c>
      <c r="I845" s="68"/>
      <c r="J845" s="64" t="str">
        <f t="shared" si="741"/>
        <v/>
      </c>
      <c r="K845" s="64" t="str">
        <f t="shared" si="742"/>
        <v/>
      </c>
      <c r="L845" s="64" t="str">
        <f t="shared" si="743"/>
        <v/>
      </c>
      <c r="M845" s="52"/>
      <c r="N845" s="52"/>
      <c r="P845" s="157"/>
      <c r="Q845" s="157"/>
      <c r="R845" s="157"/>
      <c r="T845" s="202">
        <f t="shared" si="744"/>
        <v>0</v>
      </c>
      <c r="U845" s="159">
        <f t="shared" si="745"/>
        <v>0</v>
      </c>
      <c r="V845" s="162" t="str">
        <f t="shared" si="746"/>
        <v/>
      </c>
      <c r="W845" s="162" t="str">
        <f t="shared" si="747"/>
        <v/>
      </c>
      <c r="X845" s="28">
        <v>16</v>
      </c>
      <c r="Y845" s="64" t="str">
        <f t="shared" si="748"/>
        <v/>
      </c>
      <c r="Z845" s="64" t="str">
        <f t="shared" si="749"/>
        <v/>
      </c>
      <c r="AA845" s="64" t="str">
        <f t="shared" si="750"/>
        <v/>
      </c>
      <c r="AB845" s="28">
        <f t="shared" si="751"/>
        <v>0</v>
      </c>
      <c r="AH845" s="246" t="str">
        <f t="shared" si="752"/>
        <v/>
      </c>
    </row>
    <row r="846" spans="1:34">
      <c r="A846" s="28" t="str">
        <f>C831&amp;"x"&amp;B846</f>
        <v>x13</v>
      </c>
      <c r="B846" s="47">
        <v>13</v>
      </c>
      <c r="C846" s="64" t="str">
        <f t="shared" si="735"/>
        <v/>
      </c>
      <c r="D846" s="64" t="str">
        <f t="shared" si="736"/>
        <v/>
      </c>
      <c r="E846" s="65" t="str">
        <f t="shared" si="737"/>
        <v/>
      </c>
      <c r="F846" s="65" t="str">
        <f t="shared" si="738"/>
        <v/>
      </c>
      <c r="G846" s="66" t="str">
        <f t="shared" si="739"/>
        <v/>
      </c>
      <c r="H846" s="67" t="str">
        <f t="shared" si="740"/>
        <v/>
      </c>
      <c r="I846" s="68"/>
      <c r="J846" s="64" t="str">
        <f t="shared" si="741"/>
        <v/>
      </c>
      <c r="K846" s="64" t="str">
        <f t="shared" si="742"/>
        <v/>
      </c>
      <c r="L846" s="64" t="str">
        <f t="shared" si="743"/>
        <v/>
      </c>
      <c r="M846" s="52"/>
      <c r="N846" s="52"/>
      <c r="P846" s="157"/>
      <c r="Q846" s="157"/>
      <c r="R846" s="157"/>
      <c r="T846" s="202">
        <f t="shared" si="744"/>
        <v>0</v>
      </c>
      <c r="U846" s="159">
        <f t="shared" si="745"/>
        <v>0</v>
      </c>
      <c r="V846" s="162" t="str">
        <f t="shared" si="746"/>
        <v/>
      </c>
      <c r="W846" s="162" t="str">
        <f t="shared" si="747"/>
        <v/>
      </c>
      <c r="X846" s="28">
        <v>17</v>
      </c>
      <c r="Y846" s="64" t="str">
        <f t="shared" si="748"/>
        <v/>
      </c>
      <c r="Z846" s="64" t="str">
        <f t="shared" si="749"/>
        <v/>
      </c>
      <c r="AA846" s="64" t="str">
        <f t="shared" si="750"/>
        <v/>
      </c>
      <c r="AB846" s="28">
        <f t="shared" si="751"/>
        <v>0</v>
      </c>
      <c r="AH846" s="246" t="str">
        <f t="shared" si="752"/>
        <v/>
      </c>
    </row>
    <row r="847" spans="1:34">
      <c r="A847" s="28" t="str">
        <f>C831&amp;"x"&amp;B847</f>
        <v>x14</v>
      </c>
      <c r="B847" s="47">
        <v>14</v>
      </c>
      <c r="C847" s="64" t="str">
        <f t="shared" si="735"/>
        <v/>
      </c>
      <c r="D847" s="64" t="str">
        <f t="shared" si="736"/>
        <v/>
      </c>
      <c r="E847" s="65" t="str">
        <f t="shared" si="737"/>
        <v/>
      </c>
      <c r="F847" s="65" t="str">
        <f t="shared" si="738"/>
        <v/>
      </c>
      <c r="G847" s="66" t="str">
        <f t="shared" si="739"/>
        <v/>
      </c>
      <c r="H847" s="67" t="str">
        <f t="shared" si="740"/>
        <v/>
      </c>
      <c r="I847" s="68"/>
      <c r="J847" s="64" t="str">
        <f t="shared" si="741"/>
        <v/>
      </c>
      <c r="K847" s="64" t="str">
        <f t="shared" si="742"/>
        <v/>
      </c>
      <c r="L847" s="64" t="str">
        <f t="shared" si="743"/>
        <v/>
      </c>
      <c r="M847" s="52"/>
      <c r="N847" s="52"/>
      <c r="P847" s="157"/>
      <c r="Q847" s="157"/>
      <c r="R847" s="157"/>
      <c r="T847" s="202">
        <f t="shared" si="744"/>
        <v>0</v>
      </c>
      <c r="U847" s="159">
        <f t="shared" si="745"/>
        <v>0</v>
      </c>
      <c r="V847" s="162" t="str">
        <f t="shared" si="746"/>
        <v/>
      </c>
      <c r="W847" s="162" t="str">
        <f t="shared" si="747"/>
        <v/>
      </c>
      <c r="X847" s="28">
        <v>18</v>
      </c>
      <c r="Y847" s="64" t="str">
        <f t="shared" si="748"/>
        <v/>
      </c>
      <c r="Z847" s="64" t="str">
        <f t="shared" si="749"/>
        <v/>
      </c>
      <c r="AA847" s="64" t="str">
        <f t="shared" si="750"/>
        <v/>
      </c>
      <c r="AB847" s="28">
        <f t="shared" si="751"/>
        <v>0</v>
      </c>
      <c r="AH847" s="246" t="str">
        <f t="shared" si="752"/>
        <v/>
      </c>
    </row>
    <row r="848" spans="1:34">
      <c r="A848" s="28" t="str">
        <f>C831&amp;"x"&amp;B848</f>
        <v>x15</v>
      </c>
      <c r="B848" s="47">
        <v>15</v>
      </c>
      <c r="C848" s="64" t="str">
        <f t="shared" si="735"/>
        <v/>
      </c>
      <c r="D848" s="64" t="str">
        <f t="shared" si="736"/>
        <v/>
      </c>
      <c r="E848" s="65" t="str">
        <f t="shared" si="737"/>
        <v/>
      </c>
      <c r="F848" s="65" t="str">
        <f t="shared" si="738"/>
        <v/>
      </c>
      <c r="G848" s="66" t="str">
        <f t="shared" si="739"/>
        <v/>
      </c>
      <c r="H848" s="67" t="str">
        <f t="shared" si="740"/>
        <v/>
      </c>
      <c r="I848" s="68"/>
      <c r="J848" s="64" t="str">
        <f t="shared" si="741"/>
        <v/>
      </c>
      <c r="K848" s="64" t="str">
        <f t="shared" si="742"/>
        <v/>
      </c>
      <c r="L848" s="64" t="str">
        <f t="shared" si="743"/>
        <v/>
      </c>
      <c r="M848" s="52"/>
      <c r="N848" s="52"/>
      <c r="P848" s="157"/>
      <c r="Q848" s="157"/>
      <c r="R848" s="157"/>
      <c r="T848" s="202">
        <f t="shared" si="744"/>
        <v>0</v>
      </c>
      <c r="U848" s="159">
        <f t="shared" si="745"/>
        <v>0</v>
      </c>
      <c r="V848" s="162" t="str">
        <f t="shared" si="746"/>
        <v/>
      </c>
      <c r="W848" s="162" t="str">
        <f t="shared" si="747"/>
        <v/>
      </c>
      <c r="X848" s="28">
        <v>19</v>
      </c>
      <c r="Y848" s="64" t="str">
        <f t="shared" si="748"/>
        <v/>
      </c>
      <c r="Z848" s="64" t="str">
        <f t="shared" si="749"/>
        <v/>
      </c>
      <c r="AA848" s="64" t="str">
        <f t="shared" si="750"/>
        <v/>
      </c>
      <c r="AB848" s="28">
        <f t="shared" si="751"/>
        <v>0</v>
      </c>
      <c r="AH848" s="246" t="str">
        <f t="shared" si="752"/>
        <v/>
      </c>
    </row>
    <row r="849" spans="1:34" ht="12.95" thickBot="1">
      <c r="B849" s="69"/>
      <c r="C849" s="70"/>
      <c r="D849" s="69"/>
      <c r="E849" s="69"/>
      <c r="F849" s="69"/>
      <c r="G849" s="71"/>
      <c r="H849" s="71"/>
      <c r="I849" s="71"/>
      <c r="J849" s="70"/>
      <c r="K849" s="70"/>
      <c r="L849" s="70"/>
      <c r="M849" s="52"/>
      <c r="N849" s="52"/>
      <c r="X849" s="28">
        <v>20</v>
      </c>
    </row>
    <row r="850" spans="1:34" ht="12.95" thickTop="1">
      <c r="B850" s="47"/>
      <c r="C850" s="323" t="s">
        <v>1140</v>
      </c>
      <c r="D850" s="323"/>
      <c r="E850" s="76" t="s">
        <v>1141</v>
      </c>
      <c r="F850" s="76" t="s">
        <v>1142</v>
      </c>
      <c r="G850" s="48" t="s">
        <v>1143</v>
      </c>
      <c r="H850" s="49"/>
      <c r="I850" s="50"/>
      <c r="J850" s="51" t="s">
        <v>1144</v>
      </c>
      <c r="K850" s="51" t="s">
        <v>1145</v>
      </c>
      <c r="L850" s="51" t="s">
        <v>1146</v>
      </c>
      <c r="M850" s="52"/>
      <c r="N850" s="52"/>
      <c r="P850" s="53">
        <f>COUNT(P854:P868)</f>
        <v>0</v>
      </c>
      <c r="Q850" s="53">
        <f>COUNT(Q854:Q868)</f>
        <v>0</v>
      </c>
      <c r="R850" s="53">
        <f>COUNT(R854:R868)</f>
        <v>0</v>
      </c>
      <c r="T850" s="124">
        <f>T851-SUM(U854:U868)</f>
        <v>0</v>
      </c>
      <c r="X850" s="28">
        <v>1</v>
      </c>
    </row>
    <row r="851" spans="1:34" ht="12.95">
      <c r="A851" s="33">
        <v>46</v>
      </c>
      <c r="B851" s="54"/>
      <c r="C851" s="322" t="str">
        <f>Leden!AQ48</f>
        <v/>
      </c>
      <c r="D851" s="322"/>
      <c r="E851" s="286" t="str">
        <f>IF($C851="","",LEFT(IFERROR(VLOOKUP($C851,TeamsV,2,0),"")&amp;"??",2))</f>
        <v/>
      </c>
      <c r="F851" s="286" t="str">
        <f>IF($C851="","",IFERROR(VLOOKUP($C851,TeamsV,3,0),"??"))</f>
        <v/>
      </c>
      <c r="G851" s="286" t="str">
        <f>IF($C851="","",LEFT(IFERROR(VLOOKUP($C851,TeamsV,4,0),"")&amp;"?",1))</f>
        <v/>
      </c>
      <c r="H851" s="55"/>
      <c r="I851" s="56"/>
      <c r="J851" s="286">
        <f>COUNTIF(C854:C868,"V")</f>
        <v>0</v>
      </c>
      <c r="K851" s="286">
        <f>COUNTIF(C854:C868,"M")</f>
        <v>0</v>
      </c>
      <c r="L851" s="57" t="str">
        <f>IFERROR(AVERAGE(H854:H868),"")</f>
        <v/>
      </c>
      <c r="M851" s="58"/>
      <c r="N851" s="58"/>
      <c r="O851" s="33" t="s">
        <v>2</v>
      </c>
      <c r="P851" s="253"/>
      <c r="Q851" s="253"/>
      <c r="R851" s="253"/>
      <c r="S851" s="254"/>
      <c r="T851" s="124">
        <f>SUM(T854:T868)</f>
        <v>0</v>
      </c>
      <c r="U851" s="158" t="str">
        <f>MID($C851,1,1)</f>
        <v/>
      </c>
      <c r="V851" s="158" t="str">
        <f>MID($C851,1,1)</f>
        <v/>
      </c>
      <c r="W851" s="158" t="str">
        <f>MID($C851,1,1)</f>
        <v/>
      </c>
      <c r="X851" s="28">
        <v>2</v>
      </c>
      <c r="Y851" s="33"/>
      <c r="Z851" s="33"/>
      <c r="AA851" s="33"/>
      <c r="AB851" s="33"/>
      <c r="AD851" s="19" t="str">
        <f>IF($C851="","",IFERROR(VLOOKUP($C851,TeamsV,6,0),""))</f>
        <v/>
      </c>
      <c r="AE851" s="19" t="str">
        <f>TRIM(IF($AD851="","",IFERROR(VLOOKUP($AD851,Teams!$B$4:$G$8,2,0),"")))</f>
        <v/>
      </c>
      <c r="AF851" s="19" t="str">
        <f>TRIM(IF($AD851="","",IFERROR(VLOOKUP($AD851,Teams!$B$4:$G$8,4,0),"")))</f>
        <v/>
      </c>
      <c r="AH851" s="247" t="str">
        <f>IFERROR(AVERAGE(AH854:AH868),"")</f>
        <v/>
      </c>
    </row>
    <row r="852" spans="1:34">
      <c r="B852" s="47"/>
      <c r="C852" s="76"/>
      <c r="D852" s="47"/>
      <c r="E852" s="47"/>
      <c r="F852" s="47"/>
      <c r="G852" s="50"/>
      <c r="H852" s="50"/>
      <c r="I852" s="50"/>
      <c r="J852" s="76"/>
      <c r="K852" s="76"/>
      <c r="L852" s="76"/>
      <c r="M852" s="52"/>
      <c r="N852" s="52"/>
      <c r="U852" s="159"/>
      <c r="V852" s="159"/>
      <c r="W852" s="159"/>
      <c r="X852" s="28">
        <v>3</v>
      </c>
    </row>
    <row r="853" spans="1:34">
      <c r="A853" s="59"/>
      <c r="B853" s="60"/>
      <c r="C853" s="61" t="s">
        <v>1147</v>
      </c>
      <c r="D853" s="61" t="s">
        <v>1148</v>
      </c>
      <c r="E853" s="62" t="s">
        <v>1149</v>
      </c>
      <c r="F853" s="62" t="s">
        <v>1150</v>
      </c>
      <c r="G853" s="61" t="s">
        <v>1151</v>
      </c>
      <c r="H853" s="61" t="s">
        <v>1152</v>
      </c>
      <c r="I853" s="61" t="s">
        <v>54</v>
      </c>
      <c r="J853" s="61" t="s">
        <v>1153</v>
      </c>
      <c r="K853" s="61" t="s">
        <v>1154</v>
      </c>
      <c r="L853" s="61" t="s">
        <v>1155</v>
      </c>
      <c r="M853" s="63"/>
      <c r="N853" s="63"/>
      <c r="O853" s="59"/>
      <c r="P853" s="160" t="s">
        <v>76</v>
      </c>
      <c r="Q853" s="160" t="s">
        <v>77</v>
      </c>
      <c r="R853" s="160" t="s">
        <v>78</v>
      </c>
      <c r="U853" s="158" t="str">
        <f>IF(W851="","",VLOOKUP(W851,Leeftijdscat,2,FALSE))</f>
        <v/>
      </c>
      <c r="V853" s="158" t="str">
        <f>IF(W851="","",VLOOKUP(W851,Leeftijdscat,3,FALSE))</f>
        <v/>
      </c>
      <c r="W853" s="158" t="str">
        <f>IF(W851="","",VLOOKUP(W851,Leeftijdscat,4,FALSE))</f>
        <v/>
      </c>
      <c r="X853" s="28">
        <v>4</v>
      </c>
      <c r="Y853" s="59">
        <f>LEN(Y854&amp;Y855&amp;Y856&amp;Y857&amp;Y858&amp;Y859&amp;Y860&amp;Y861&amp;Y862&amp;Y863&amp;Y864&amp;Y865&amp;Y866&amp;Y867&amp;Y868)</f>
        <v>0</v>
      </c>
      <c r="Z853" s="59">
        <f>LEN(Z854&amp;Z855&amp;Z856&amp;Z857&amp;Z858&amp;Z859&amp;Z860&amp;Z861&amp;Z862&amp;Z863&amp;Z864&amp;Z865&amp;Z866&amp;Z867&amp;Z868)</f>
        <v>0</v>
      </c>
      <c r="AA853" s="59">
        <f>LEN(AA854&amp;AA855&amp;AA856&amp;AA857&amp;AA858&amp;AA859&amp;AA860&amp;AA861&amp;AA862&amp;AA863&amp;AA864&amp;AA865&amp;AA866&amp;AA867&amp;AA868)</f>
        <v>0</v>
      </c>
      <c r="AB853" s="59">
        <f>SUM(Y853:AA853)</f>
        <v>0</v>
      </c>
    </row>
    <row r="854" spans="1:34">
      <c r="A854" s="28" t="str">
        <f>C851&amp;"x"&amp;B854</f>
        <v>x1</v>
      </c>
      <c r="B854" s="47">
        <v>1</v>
      </c>
      <c r="C854" s="64" t="str">
        <f t="shared" ref="C854:C868" si="753">IF(LEFT($A854,1)="x","",IFERROR(VLOOKUP($A854,LedenV,6,0),""))</f>
        <v/>
      </c>
      <c r="D854" s="64" t="str">
        <f t="shared" ref="D854:D868" si="754">IF(LEFT($A854,1)="x","",IFERROR(VLOOKUP($A854,LedenV,7,0),""))</f>
        <v/>
      </c>
      <c r="E854" s="65" t="str">
        <f t="shared" ref="E854:E868" si="755">IF(LEFT($A854,1)="x","",IFERROR(VLOOKUP($A854,LedenV,8,0),""))</f>
        <v/>
      </c>
      <c r="F854" s="65" t="str">
        <f t="shared" ref="F854:F868" si="756">IF(LEFT($A854,1)="x","",IFERROR(VLOOKUP($A854,LedenV,9,0),""))</f>
        <v/>
      </c>
      <c r="G854" s="66" t="str">
        <f t="shared" ref="G854:G868" si="757">IF(LEFT($A854,1)="x","",IFERROR(VLOOKUP($A854,LedenV,10,0),""))</f>
        <v/>
      </c>
      <c r="H854" s="67" t="str">
        <f t="shared" ref="H854:H868" si="758">IF(AND(ISNUMBER(G854),G854&lt;&gt;0),DATEDIF(G854,Peildatum,"Y"),"")</f>
        <v/>
      </c>
      <c r="I854" s="68"/>
      <c r="J854" s="64" t="str">
        <f t="shared" ref="J854:J868" si="759">IF(LEFT($A854,1)="x","",IFERROR(VLOOKUP($A854,LedenV,16,0),""))</f>
        <v/>
      </c>
      <c r="K854" s="64" t="str">
        <f t="shared" ref="K854:K868" si="760">IF(LEFT($A854,1)="x","",IFERROR(VLOOKUP($A854,LedenV,17,0),""))</f>
        <v/>
      </c>
      <c r="L854" s="64" t="str">
        <f t="shared" ref="L854:L868" si="761">IF(LEFT($A854,1)="x","",IFERROR(VLOOKUP($A854,LedenV,18,0),""))</f>
        <v/>
      </c>
      <c r="M854" s="52"/>
      <c r="N854" s="52"/>
      <c r="P854" s="157"/>
      <c r="Q854" s="157"/>
      <c r="R854" s="157"/>
      <c r="S854" s="161"/>
      <c r="T854" s="202">
        <f t="shared" ref="T854:T868" si="762">IF(LEN(C854&amp;D854&amp;E854&amp;F854)&gt;0,1,0)</f>
        <v>0</v>
      </c>
      <c r="U854" s="159">
        <f t="shared" ref="U854:U868" si="763">MIN(LEN(Y854&amp;Z854&amp;AA854),1)</f>
        <v>0</v>
      </c>
      <c r="V854" s="162" t="str">
        <f t="shared" ref="V854:V868" si="764">V853</f>
        <v/>
      </c>
      <c r="W854" s="162" t="str">
        <f t="shared" ref="W854:W868" si="765">W853</f>
        <v/>
      </c>
      <c r="X854" s="28">
        <v>5</v>
      </c>
      <c r="Y854" s="64" t="str">
        <f t="shared" ref="Y854:Y868" si="766">IF(LEFT($A854,1)="x","",IFERROR(VLOOKUP($A854,LedenV,34,0),""))</f>
        <v/>
      </c>
      <c r="Z854" s="64" t="str">
        <f t="shared" ref="Z854:Z868" si="767">IF(LEFT($A854,1)="x","",IFERROR(VLOOKUP($A854,LedenV,35,0),""))</f>
        <v/>
      </c>
      <c r="AA854" s="64" t="str">
        <f t="shared" ref="AA854:AA868" si="768">IF(LEFT($A854,1)="x","",IFERROR(VLOOKUP($A854,LedenV,36,0),""))</f>
        <v/>
      </c>
      <c r="AB854" s="28">
        <f t="shared" ref="AB854:AB868" si="769">LEN(Y854&amp;Z854&amp;AA854)</f>
        <v>0</v>
      </c>
      <c r="AH854" s="246" t="str">
        <f t="shared" ref="AH854:AH868" si="770">lft(G854,Peildatum)</f>
        <v/>
      </c>
    </row>
    <row r="855" spans="1:34">
      <c r="A855" s="28" t="str">
        <f>C851&amp;"x"&amp;B855</f>
        <v>x2</v>
      </c>
      <c r="B855" s="47">
        <v>2</v>
      </c>
      <c r="C855" s="64" t="str">
        <f t="shared" si="753"/>
        <v/>
      </c>
      <c r="D855" s="64" t="str">
        <f t="shared" si="754"/>
        <v/>
      </c>
      <c r="E855" s="65" t="str">
        <f t="shared" si="755"/>
        <v/>
      </c>
      <c r="F855" s="65" t="str">
        <f t="shared" si="756"/>
        <v/>
      </c>
      <c r="G855" s="66" t="str">
        <f t="shared" si="757"/>
        <v/>
      </c>
      <c r="H855" s="67" t="str">
        <f t="shared" si="758"/>
        <v/>
      </c>
      <c r="I855" s="68"/>
      <c r="J855" s="64" t="str">
        <f t="shared" si="759"/>
        <v/>
      </c>
      <c r="K855" s="64" t="str">
        <f t="shared" si="760"/>
        <v/>
      </c>
      <c r="L855" s="64" t="str">
        <f t="shared" si="761"/>
        <v/>
      </c>
      <c r="M855" s="52"/>
      <c r="N855" s="52"/>
      <c r="P855" s="157"/>
      <c r="Q855" s="157"/>
      <c r="R855" s="157"/>
      <c r="S855" s="161"/>
      <c r="T855" s="202">
        <f t="shared" si="762"/>
        <v>0</v>
      </c>
      <c r="U855" s="159">
        <f t="shared" si="763"/>
        <v>0</v>
      </c>
      <c r="V855" s="162" t="str">
        <f t="shared" si="764"/>
        <v/>
      </c>
      <c r="W855" s="162" t="str">
        <f t="shared" si="765"/>
        <v/>
      </c>
      <c r="X855" s="28">
        <v>6</v>
      </c>
      <c r="Y855" s="64" t="str">
        <f t="shared" si="766"/>
        <v/>
      </c>
      <c r="Z855" s="64" t="str">
        <f t="shared" si="767"/>
        <v/>
      </c>
      <c r="AA855" s="64" t="str">
        <f t="shared" si="768"/>
        <v/>
      </c>
      <c r="AB855" s="28">
        <f t="shared" si="769"/>
        <v>0</v>
      </c>
      <c r="AH855" s="246" t="str">
        <f t="shared" si="770"/>
        <v/>
      </c>
    </row>
    <row r="856" spans="1:34">
      <c r="A856" s="28" t="str">
        <f>C851&amp;"x"&amp;B856</f>
        <v>x3</v>
      </c>
      <c r="B856" s="47">
        <v>3</v>
      </c>
      <c r="C856" s="64" t="str">
        <f t="shared" si="753"/>
        <v/>
      </c>
      <c r="D856" s="64" t="str">
        <f t="shared" si="754"/>
        <v/>
      </c>
      <c r="E856" s="65" t="str">
        <f t="shared" si="755"/>
        <v/>
      </c>
      <c r="F856" s="65" t="str">
        <f t="shared" si="756"/>
        <v/>
      </c>
      <c r="G856" s="66" t="str">
        <f t="shared" si="757"/>
        <v/>
      </c>
      <c r="H856" s="67" t="str">
        <f t="shared" si="758"/>
        <v/>
      </c>
      <c r="I856" s="68"/>
      <c r="J856" s="64" t="str">
        <f t="shared" si="759"/>
        <v/>
      </c>
      <c r="K856" s="64" t="str">
        <f t="shared" si="760"/>
        <v/>
      </c>
      <c r="L856" s="64" t="str">
        <f t="shared" si="761"/>
        <v/>
      </c>
      <c r="M856" s="52"/>
      <c r="N856" s="52"/>
      <c r="P856" s="157"/>
      <c r="Q856" s="157"/>
      <c r="R856" s="157"/>
      <c r="S856" s="161"/>
      <c r="T856" s="202">
        <f t="shared" si="762"/>
        <v>0</v>
      </c>
      <c r="U856" s="159">
        <f t="shared" si="763"/>
        <v>0</v>
      </c>
      <c r="V856" s="162" t="str">
        <f t="shared" si="764"/>
        <v/>
      </c>
      <c r="W856" s="162" t="str">
        <f t="shared" si="765"/>
        <v/>
      </c>
      <c r="X856" s="28">
        <v>7</v>
      </c>
      <c r="Y856" s="64" t="str">
        <f t="shared" si="766"/>
        <v/>
      </c>
      <c r="Z856" s="64" t="str">
        <f t="shared" si="767"/>
        <v/>
      </c>
      <c r="AA856" s="64" t="str">
        <f t="shared" si="768"/>
        <v/>
      </c>
      <c r="AB856" s="28">
        <f t="shared" si="769"/>
        <v>0</v>
      </c>
      <c r="AH856" s="246" t="str">
        <f t="shared" si="770"/>
        <v/>
      </c>
    </row>
    <row r="857" spans="1:34">
      <c r="A857" s="28" t="str">
        <f>C851&amp;"x"&amp;B857</f>
        <v>x4</v>
      </c>
      <c r="B857" s="47">
        <v>4</v>
      </c>
      <c r="C857" s="64" t="str">
        <f t="shared" si="753"/>
        <v/>
      </c>
      <c r="D857" s="64" t="str">
        <f t="shared" si="754"/>
        <v/>
      </c>
      <c r="E857" s="65" t="str">
        <f t="shared" si="755"/>
        <v/>
      </c>
      <c r="F857" s="65" t="str">
        <f t="shared" si="756"/>
        <v/>
      </c>
      <c r="G857" s="66" t="str">
        <f t="shared" si="757"/>
        <v/>
      </c>
      <c r="H857" s="67" t="str">
        <f t="shared" si="758"/>
        <v/>
      </c>
      <c r="I857" s="68"/>
      <c r="J857" s="64" t="str">
        <f t="shared" si="759"/>
        <v/>
      </c>
      <c r="K857" s="64" t="str">
        <f t="shared" si="760"/>
        <v/>
      </c>
      <c r="L857" s="64" t="str">
        <f t="shared" si="761"/>
        <v/>
      </c>
      <c r="M857" s="52"/>
      <c r="N857" s="52"/>
      <c r="P857" s="157"/>
      <c r="Q857" s="157"/>
      <c r="R857" s="157"/>
      <c r="S857" s="161"/>
      <c r="T857" s="202">
        <f t="shared" si="762"/>
        <v>0</v>
      </c>
      <c r="U857" s="159">
        <f t="shared" si="763"/>
        <v>0</v>
      </c>
      <c r="V857" s="162" t="str">
        <f t="shared" si="764"/>
        <v/>
      </c>
      <c r="W857" s="162" t="str">
        <f t="shared" si="765"/>
        <v/>
      </c>
      <c r="X857" s="28">
        <v>8</v>
      </c>
      <c r="Y857" s="64" t="str">
        <f t="shared" si="766"/>
        <v/>
      </c>
      <c r="Z857" s="64" t="str">
        <f t="shared" si="767"/>
        <v/>
      </c>
      <c r="AA857" s="64" t="str">
        <f t="shared" si="768"/>
        <v/>
      </c>
      <c r="AB857" s="28">
        <f t="shared" si="769"/>
        <v>0</v>
      </c>
      <c r="AH857" s="246" t="str">
        <f t="shared" si="770"/>
        <v/>
      </c>
    </row>
    <row r="858" spans="1:34">
      <c r="A858" s="28" t="str">
        <f>C851&amp;"x"&amp;B858</f>
        <v>x5</v>
      </c>
      <c r="B858" s="47">
        <v>5</v>
      </c>
      <c r="C858" s="64" t="str">
        <f t="shared" si="753"/>
        <v/>
      </c>
      <c r="D858" s="64" t="str">
        <f t="shared" si="754"/>
        <v/>
      </c>
      <c r="E858" s="65" t="str">
        <f t="shared" si="755"/>
        <v/>
      </c>
      <c r="F858" s="65" t="str">
        <f t="shared" si="756"/>
        <v/>
      </c>
      <c r="G858" s="66" t="str">
        <f t="shared" si="757"/>
        <v/>
      </c>
      <c r="H858" s="67" t="str">
        <f t="shared" si="758"/>
        <v/>
      </c>
      <c r="I858" s="68"/>
      <c r="J858" s="64" t="str">
        <f t="shared" si="759"/>
        <v/>
      </c>
      <c r="K858" s="64" t="str">
        <f t="shared" si="760"/>
        <v/>
      </c>
      <c r="L858" s="64" t="str">
        <f t="shared" si="761"/>
        <v/>
      </c>
      <c r="M858" s="52"/>
      <c r="N858" s="52"/>
      <c r="P858" s="157"/>
      <c r="Q858" s="157"/>
      <c r="R858" s="157"/>
      <c r="S858" s="161"/>
      <c r="T858" s="202">
        <f t="shared" si="762"/>
        <v>0</v>
      </c>
      <c r="U858" s="159">
        <f t="shared" si="763"/>
        <v>0</v>
      </c>
      <c r="V858" s="162" t="str">
        <f t="shared" si="764"/>
        <v/>
      </c>
      <c r="W858" s="162" t="str">
        <f t="shared" si="765"/>
        <v/>
      </c>
      <c r="X858" s="28">
        <v>9</v>
      </c>
      <c r="Y858" s="64" t="str">
        <f t="shared" si="766"/>
        <v/>
      </c>
      <c r="Z858" s="64" t="str">
        <f t="shared" si="767"/>
        <v/>
      </c>
      <c r="AA858" s="64" t="str">
        <f t="shared" si="768"/>
        <v/>
      </c>
      <c r="AB858" s="28">
        <f t="shared" si="769"/>
        <v>0</v>
      </c>
      <c r="AH858" s="246" t="str">
        <f t="shared" si="770"/>
        <v/>
      </c>
    </row>
    <row r="859" spans="1:34">
      <c r="A859" s="28" t="str">
        <f>C851&amp;"x"&amp;B859</f>
        <v>x6</v>
      </c>
      <c r="B859" s="47">
        <v>6</v>
      </c>
      <c r="C859" s="64" t="str">
        <f t="shared" si="753"/>
        <v/>
      </c>
      <c r="D859" s="64" t="str">
        <f t="shared" si="754"/>
        <v/>
      </c>
      <c r="E859" s="65" t="str">
        <f t="shared" si="755"/>
        <v/>
      </c>
      <c r="F859" s="65" t="str">
        <f t="shared" si="756"/>
        <v/>
      </c>
      <c r="G859" s="66" t="str">
        <f t="shared" si="757"/>
        <v/>
      </c>
      <c r="H859" s="67" t="str">
        <f t="shared" si="758"/>
        <v/>
      </c>
      <c r="I859" s="68"/>
      <c r="J859" s="64" t="str">
        <f t="shared" si="759"/>
        <v/>
      </c>
      <c r="K859" s="64" t="str">
        <f t="shared" si="760"/>
        <v/>
      </c>
      <c r="L859" s="64" t="str">
        <f t="shared" si="761"/>
        <v/>
      </c>
      <c r="M859" s="52"/>
      <c r="N859" s="52"/>
      <c r="P859" s="157"/>
      <c r="Q859" s="157"/>
      <c r="R859" s="157"/>
      <c r="S859" s="161"/>
      <c r="T859" s="202">
        <f t="shared" si="762"/>
        <v>0</v>
      </c>
      <c r="U859" s="159">
        <f t="shared" si="763"/>
        <v>0</v>
      </c>
      <c r="V859" s="162" t="str">
        <f t="shared" si="764"/>
        <v/>
      </c>
      <c r="W859" s="162" t="str">
        <f t="shared" si="765"/>
        <v/>
      </c>
      <c r="X859" s="28">
        <v>10</v>
      </c>
      <c r="Y859" s="64" t="str">
        <f t="shared" si="766"/>
        <v/>
      </c>
      <c r="Z859" s="64" t="str">
        <f t="shared" si="767"/>
        <v/>
      </c>
      <c r="AA859" s="64" t="str">
        <f t="shared" si="768"/>
        <v/>
      </c>
      <c r="AB859" s="28">
        <f t="shared" si="769"/>
        <v>0</v>
      </c>
      <c r="AH859" s="246" t="str">
        <f t="shared" si="770"/>
        <v/>
      </c>
    </row>
    <row r="860" spans="1:34">
      <c r="A860" s="28" t="str">
        <f>C851&amp;"x"&amp;B860</f>
        <v>x7</v>
      </c>
      <c r="B860" s="47">
        <v>7</v>
      </c>
      <c r="C860" s="64" t="str">
        <f t="shared" si="753"/>
        <v/>
      </c>
      <c r="D860" s="64" t="str">
        <f t="shared" si="754"/>
        <v/>
      </c>
      <c r="E860" s="65" t="str">
        <f t="shared" si="755"/>
        <v/>
      </c>
      <c r="F860" s="65" t="str">
        <f t="shared" si="756"/>
        <v/>
      </c>
      <c r="G860" s="66" t="str">
        <f t="shared" si="757"/>
        <v/>
      </c>
      <c r="H860" s="67" t="str">
        <f t="shared" si="758"/>
        <v/>
      </c>
      <c r="I860" s="68"/>
      <c r="J860" s="64" t="str">
        <f t="shared" si="759"/>
        <v/>
      </c>
      <c r="K860" s="64" t="str">
        <f t="shared" si="760"/>
        <v/>
      </c>
      <c r="L860" s="64" t="str">
        <f t="shared" si="761"/>
        <v/>
      </c>
      <c r="M860" s="52"/>
      <c r="N860" s="52"/>
      <c r="P860" s="157"/>
      <c r="Q860" s="157"/>
      <c r="R860" s="157"/>
      <c r="S860" s="161"/>
      <c r="T860" s="202">
        <f t="shared" si="762"/>
        <v>0</v>
      </c>
      <c r="U860" s="159">
        <f t="shared" si="763"/>
        <v>0</v>
      </c>
      <c r="V860" s="162" t="str">
        <f t="shared" si="764"/>
        <v/>
      </c>
      <c r="W860" s="162" t="str">
        <f t="shared" si="765"/>
        <v/>
      </c>
      <c r="X860" s="28">
        <v>11</v>
      </c>
      <c r="Y860" s="64" t="str">
        <f t="shared" si="766"/>
        <v/>
      </c>
      <c r="Z860" s="64" t="str">
        <f t="shared" si="767"/>
        <v/>
      </c>
      <c r="AA860" s="64" t="str">
        <f t="shared" si="768"/>
        <v/>
      </c>
      <c r="AB860" s="28">
        <f t="shared" si="769"/>
        <v>0</v>
      </c>
      <c r="AH860" s="246" t="str">
        <f t="shared" si="770"/>
        <v/>
      </c>
    </row>
    <row r="861" spans="1:34">
      <c r="A861" s="28" t="str">
        <f>C851&amp;"x"&amp;B861</f>
        <v>x8</v>
      </c>
      <c r="B861" s="47">
        <v>8</v>
      </c>
      <c r="C861" s="64" t="str">
        <f t="shared" si="753"/>
        <v/>
      </c>
      <c r="D861" s="64" t="str">
        <f t="shared" si="754"/>
        <v/>
      </c>
      <c r="E861" s="65" t="str">
        <f t="shared" si="755"/>
        <v/>
      </c>
      <c r="F861" s="65" t="str">
        <f t="shared" si="756"/>
        <v/>
      </c>
      <c r="G861" s="66" t="str">
        <f t="shared" si="757"/>
        <v/>
      </c>
      <c r="H861" s="67" t="str">
        <f t="shared" si="758"/>
        <v/>
      </c>
      <c r="I861" s="68"/>
      <c r="J861" s="64" t="str">
        <f t="shared" si="759"/>
        <v/>
      </c>
      <c r="K861" s="64" t="str">
        <f t="shared" si="760"/>
        <v/>
      </c>
      <c r="L861" s="64" t="str">
        <f t="shared" si="761"/>
        <v/>
      </c>
      <c r="M861" s="52"/>
      <c r="N861" s="52"/>
      <c r="P861" s="157"/>
      <c r="Q861" s="157"/>
      <c r="R861" s="157"/>
      <c r="S861" s="161"/>
      <c r="T861" s="202">
        <f t="shared" si="762"/>
        <v>0</v>
      </c>
      <c r="U861" s="159">
        <f t="shared" si="763"/>
        <v>0</v>
      </c>
      <c r="V861" s="162" t="str">
        <f t="shared" si="764"/>
        <v/>
      </c>
      <c r="W861" s="162" t="str">
        <f t="shared" si="765"/>
        <v/>
      </c>
      <c r="X861" s="28">
        <v>12</v>
      </c>
      <c r="Y861" s="64" t="str">
        <f t="shared" si="766"/>
        <v/>
      </c>
      <c r="Z861" s="64" t="str">
        <f t="shared" si="767"/>
        <v/>
      </c>
      <c r="AA861" s="64" t="str">
        <f t="shared" si="768"/>
        <v/>
      </c>
      <c r="AB861" s="28">
        <f t="shared" si="769"/>
        <v>0</v>
      </c>
      <c r="AH861" s="246" t="str">
        <f t="shared" si="770"/>
        <v/>
      </c>
    </row>
    <row r="862" spans="1:34">
      <c r="A862" s="28" t="str">
        <f>C851&amp;"x"&amp;B862</f>
        <v>x9</v>
      </c>
      <c r="B862" s="47">
        <v>9</v>
      </c>
      <c r="C862" s="64" t="str">
        <f t="shared" si="753"/>
        <v/>
      </c>
      <c r="D862" s="64" t="str">
        <f t="shared" si="754"/>
        <v/>
      </c>
      <c r="E862" s="65" t="str">
        <f t="shared" si="755"/>
        <v/>
      </c>
      <c r="F862" s="65" t="str">
        <f t="shared" si="756"/>
        <v/>
      </c>
      <c r="G862" s="66" t="str">
        <f t="shared" si="757"/>
        <v/>
      </c>
      <c r="H862" s="67" t="str">
        <f t="shared" si="758"/>
        <v/>
      </c>
      <c r="I862" s="68"/>
      <c r="J862" s="64" t="str">
        <f t="shared" si="759"/>
        <v/>
      </c>
      <c r="K862" s="64" t="str">
        <f t="shared" si="760"/>
        <v/>
      </c>
      <c r="L862" s="64" t="str">
        <f t="shared" si="761"/>
        <v/>
      </c>
      <c r="M862" s="52"/>
      <c r="N862" s="52"/>
      <c r="P862" s="157"/>
      <c r="Q862" s="157"/>
      <c r="R862" s="157"/>
      <c r="S862" s="161"/>
      <c r="T862" s="202">
        <f t="shared" si="762"/>
        <v>0</v>
      </c>
      <c r="U862" s="159">
        <f t="shared" si="763"/>
        <v>0</v>
      </c>
      <c r="V862" s="162" t="str">
        <f t="shared" si="764"/>
        <v/>
      </c>
      <c r="W862" s="162" t="str">
        <f t="shared" si="765"/>
        <v/>
      </c>
      <c r="X862" s="28">
        <v>13</v>
      </c>
      <c r="Y862" s="64" t="str">
        <f t="shared" si="766"/>
        <v/>
      </c>
      <c r="Z862" s="64" t="str">
        <f t="shared" si="767"/>
        <v/>
      </c>
      <c r="AA862" s="64" t="str">
        <f t="shared" si="768"/>
        <v/>
      </c>
      <c r="AB862" s="28">
        <f t="shared" si="769"/>
        <v>0</v>
      </c>
      <c r="AH862" s="246" t="str">
        <f t="shared" si="770"/>
        <v/>
      </c>
    </row>
    <row r="863" spans="1:34">
      <c r="A863" s="28" t="str">
        <f>C851&amp;"x"&amp;B863</f>
        <v>x10</v>
      </c>
      <c r="B863" s="47">
        <v>10</v>
      </c>
      <c r="C863" s="64" t="str">
        <f t="shared" si="753"/>
        <v/>
      </c>
      <c r="D863" s="64" t="str">
        <f t="shared" si="754"/>
        <v/>
      </c>
      <c r="E863" s="65" t="str">
        <f t="shared" si="755"/>
        <v/>
      </c>
      <c r="F863" s="65" t="str">
        <f t="shared" si="756"/>
        <v/>
      </c>
      <c r="G863" s="66" t="str">
        <f t="shared" si="757"/>
        <v/>
      </c>
      <c r="H863" s="67" t="str">
        <f t="shared" si="758"/>
        <v/>
      </c>
      <c r="I863" s="68"/>
      <c r="J863" s="64" t="str">
        <f t="shared" si="759"/>
        <v/>
      </c>
      <c r="K863" s="64" t="str">
        <f t="shared" si="760"/>
        <v/>
      </c>
      <c r="L863" s="64" t="str">
        <f t="shared" si="761"/>
        <v/>
      </c>
      <c r="M863" s="52"/>
      <c r="N863" s="52"/>
      <c r="P863" s="157"/>
      <c r="Q863" s="157"/>
      <c r="R863" s="157"/>
      <c r="S863" s="161"/>
      <c r="T863" s="202">
        <f t="shared" si="762"/>
        <v>0</v>
      </c>
      <c r="U863" s="159">
        <f t="shared" si="763"/>
        <v>0</v>
      </c>
      <c r="V863" s="162" t="str">
        <f t="shared" si="764"/>
        <v/>
      </c>
      <c r="W863" s="162" t="str">
        <f t="shared" si="765"/>
        <v/>
      </c>
      <c r="X863" s="28">
        <v>14</v>
      </c>
      <c r="Y863" s="64" t="str">
        <f t="shared" si="766"/>
        <v/>
      </c>
      <c r="Z863" s="64" t="str">
        <f t="shared" si="767"/>
        <v/>
      </c>
      <c r="AA863" s="64" t="str">
        <f t="shared" si="768"/>
        <v/>
      </c>
      <c r="AB863" s="28">
        <f t="shared" si="769"/>
        <v>0</v>
      </c>
      <c r="AH863" s="246" t="str">
        <f t="shared" si="770"/>
        <v/>
      </c>
    </row>
    <row r="864" spans="1:34">
      <c r="A864" s="28" t="str">
        <f>C851&amp;"x"&amp;B864</f>
        <v>x11</v>
      </c>
      <c r="B864" s="47">
        <v>11</v>
      </c>
      <c r="C864" s="64" t="str">
        <f t="shared" si="753"/>
        <v/>
      </c>
      <c r="D864" s="64" t="str">
        <f t="shared" si="754"/>
        <v/>
      </c>
      <c r="E864" s="65" t="str">
        <f t="shared" si="755"/>
        <v/>
      </c>
      <c r="F864" s="65" t="str">
        <f t="shared" si="756"/>
        <v/>
      </c>
      <c r="G864" s="66" t="str">
        <f t="shared" si="757"/>
        <v/>
      </c>
      <c r="H864" s="67" t="str">
        <f t="shared" si="758"/>
        <v/>
      </c>
      <c r="I864" s="68"/>
      <c r="J864" s="64" t="str">
        <f t="shared" si="759"/>
        <v/>
      </c>
      <c r="K864" s="64" t="str">
        <f t="shared" si="760"/>
        <v/>
      </c>
      <c r="L864" s="64" t="str">
        <f t="shared" si="761"/>
        <v/>
      </c>
      <c r="M864" s="52"/>
      <c r="N864" s="52"/>
      <c r="P864" s="157"/>
      <c r="Q864" s="157"/>
      <c r="R864" s="157"/>
      <c r="T864" s="202">
        <f t="shared" si="762"/>
        <v>0</v>
      </c>
      <c r="U864" s="159">
        <f t="shared" si="763"/>
        <v>0</v>
      </c>
      <c r="V864" s="162" t="str">
        <f t="shared" si="764"/>
        <v/>
      </c>
      <c r="W864" s="162" t="str">
        <f t="shared" si="765"/>
        <v/>
      </c>
      <c r="X864" s="28">
        <v>15</v>
      </c>
      <c r="Y864" s="64" t="str">
        <f t="shared" si="766"/>
        <v/>
      </c>
      <c r="Z864" s="64" t="str">
        <f t="shared" si="767"/>
        <v/>
      </c>
      <c r="AA864" s="64" t="str">
        <f t="shared" si="768"/>
        <v/>
      </c>
      <c r="AB864" s="28">
        <f t="shared" si="769"/>
        <v>0</v>
      </c>
      <c r="AH864" s="246" t="str">
        <f t="shared" si="770"/>
        <v/>
      </c>
    </row>
    <row r="865" spans="1:34">
      <c r="A865" s="28" t="str">
        <f>C851&amp;"x"&amp;B865</f>
        <v>x12</v>
      </c>
      <c r="B865" s="47">
        <v>12</v>
      </c>
      <c r="C865" s="64" t="str">
        <f t="shared" si="753"/>
        <v/>
      </c>
      <c r="D865" s="64" t="str">
        <f t="shared" si="754"/>
        <v/>
      </c>
      <c r="E865" s="65" t="str">
        <f t="shared" si="755"/>
        <v/>
      </c>
      <c r="F865" s="65" t="str">
        <f t="shared" si="756"/>
        <v/>
      </c>
      <c r="G865" s="66" t="str">
        <f t="shared" si="757"/>
        <v/>
      </c>
      <c r="H865" s="67" t="str">
        <f t="shared" si="758"/>
        <v/>
      </c>
      <c r="I865" s="68"/>
      <c r="J865" s="64" t="str">
        <f t="shared" si="759"/>
        <v/>
      </c>
      <c r="K865" s="64" t="str">
        <f t="shared" si="760"/>
        <v/>
      </c>
      <c r="L865" s="64" t="str">
        <f t="shared" si="761"/>
        <v/>
      </c>
      <c r="M865" s="52"/>
      <c r="N865" s="52"/>
      <c r="P865" s="157"/>
      <c r="Q865" s="157"/>
      <c r="R865" s="157"/>
      <c r="T865" s="202">
        <f t="shared" si="762"/>
        <v>0</v>
      </c>
      <c r="U865" s="159">
        <f t="shared" si="763"/>
        <v>0</v>
      </c>
      <c r="V865" s="162" t="str">
        <f t="shared" si="764"/>
        <v/>
      </c>
      <c r="W865" s="162" t="str">
        <f t="shared" si="765"/>
        <v/>
      </c>
      <c r="X865" s="28">
        <v>16</v>
      </c>
      <c r="Y865" s="64" t="str">
        <f t="shared" si="766"/>
        <v/>
      </c>
      <c r="Z865" s="64" t="str">
        <f t="shared" si="767"/>
        <v/>
      </c>
      <c r="AA865" s="64" t="str">
        <f t="shared" si="768"/>
        <v/>
      </c>
      <c r="AB865" s="28">
        <f t="shared" si="769"/>
        <v>0</v>
      </c>
      <c r="AH865" s="246" t="str">
        <f t="shared" si="770"/>
        <v/>
      </c>
    </row>
    <row r="866" spans="1:34">
      <c r="A866" s="28" t="str">
        <f>C851&amp;"x"&amp;B866</f>
        <v>x13</v>
      </c>
      <c r="B866" s="47">
        <v>13</v>
      </c>
      <c r="C866" s="64" t="str">
        <f t="shared" si="753"/>
        <v/>
      </c>
      <c r="D866" s="64" t="str">
        <f t="shared" si="754"/>
        <v/>
      </c>
      <c r="E866" s="65" t="str">
        <f t="shared" si="755"/>
        <v/>
      </c>
      <c r="F866" s="65" t="str">
        <f t="shared" si="756"/>
        <v/>
      </c>
      <c r="G866" s="66" t="str">
        <f t="shared" si="757"/>
        <v/>
      </c>
      <c r="H866" s="67" t="str">
        <f t="shared" si="758"/>
        <v/>
      </c>
      <c r="I866" s="68"/>
      <c r="J866" s="64" t="str">
        <f t="shared" si="759"/>
        <v/>
      </c>
      <c r="K866" s="64" t="str">
        <f t="shared" si="760"/>
        <v/>
      </c>
      <c r="L866" s="64" t="str">
        <f t="shared" si="761"/>
        <v/>
      </c>
      <c r="M866" s="52"/>
      <c r="N866" s="52"/>
      <c r="P866" s="157"/>
      <c r="Q866" s="157"/>
      <c r="R866" s="157"/>
      <c r="T866" s="202">
        <f t="shared" si="762"/>
        <v>0</v>
      </c>
      <c r="U866" s="159">
        <f t="shared" si="763"/>
        <v>0</v>
      </c>
      <c r="V866" s="162" t="str">
        <f t="shared" si="764"/>
        <v/>
      </c>
      <c r="W866" s="162" t="str">
        <f t="shared" si="765"/>
        <v/>
      </c>
      <c r="X866" s="28">
        <v>17</v>
      </c>
      <c r="Y866" s="64" t="str">
        <f t="shared" si="766"/>
        <v/>
      </c>
      <c r="Z866" s="64" t="str">
        <f t="shared" si="767"/>
        <v/>
      </c>
      <c r="AA866" s="64" t="str">
        <f t="shared" si="768"/>
        <v/>
      </c>
      <c r="AB866" s="28">
        <f t="shared" si="769"/>
        <v>0</v>
      </c>
      <c r="AH866" s="246" t="str">
        <f t="shared" si="770"/>
        <v/>
      </c>
    </row>
    <row r="867" spans="1:34">
      <c r="A867" s="28" t="str">
        <f>C851&amp;"x"&amp;B867</f>
        <v>x14</v>
      </c>
      <c r="B867" s="47">
        <v>14</v>
      </c>
      <c r="C867" s="64" t="str">
        <f t="shared" si="753"/>
        <v/>
      </c>
      <c r="D867" s="64" t="str">
        <f t="shared" si="754"/>
        <v/>
      </c>
      <c r="E867" s="65" t="str">
        <f t="shared" si="755"/>
        <v/>
      </c>
      <c r="F867" s="65" t="str">
        <f t="shared" si="756"/>
        <v/>
      </c>
      <c r="G867" s="66" t="str">
        <f t="shared" si="757"/>
        <v/>
      </c>
      <c r="H867" s="67" t="str">
        <f t="shared" si="758"/>
        <v/>
      </c>
      <c r="I867" s="68"/>
      <c r="J867" s="64" t="str">
        <f t="shared" si="759"/>
        <v/>
      </c>
      <c r="K867" s="64" t="str">
        <f t="shared" si="760"/>
        <v/>
      </c>
      <c r="L867" s="64" t="str">
        <f t="shared" si="761"/>
        <v/>
      </c>
      <c r="M867" s="52"/>
      <c r="N867" s="52"/>
      <c r="P867" s="157"/>
      <c r="Q867" s="157"/>
      <c r="R867" s="157"/>
      <c r="T867" s="202">
        <f t="shared" si="762"/>
        <v>0</v>
      </c>
      <c r="U867" s="159">
        <f t="shared" si="763"/>
        <v>0</v>
      </c>
      <c r="V867" s="162" t="str">
        <f t="shared" si="764"/>
        <v/>
      </c>
      <c r="W867" s="162" t="str">
        <f t="shared" si="765"/>
        <v/>
      </c>
      <c r="X867" s="28">
        <v>18</v>
      </c>
      <c r="Y867" s="64" t="str">
        <f t="shared" si="766"/>
        <v/>
      </c>
      <c r="Z867" s="64" t="str">
        <f t="shared" si="767"/>
        <v/>
      </c>
      <c r="AA867" s="64" t="str">
        <f t="shared" si="768"/>
        <v/>
      </c>
      <c r="AB867" s="28">
        <f t="shared" si="769"/>
        <v>0</v>
      </c>
      <c r="AH867" s="246" t="str">
        <f t="shared" si="770"/>
        <v/>
      </c>
    </row>
    <row r="868" spans="1:34">
      <c r="A868" s="28" t="str">
        <f>C851&amp;"x"&amp;B868</f>
        <v>x15</v>
      </c>
      <c r="B868" s="47">
        <v>15</v>
      </c>
      <c r="C868" s="64" t="str">
        <f t="shared" si="753"/>
        <v/>
      </c>
      <c r="D868" s="64" t="str">
        <f t="shared" si="754"/>
        <v/>
      </c>
      <c r="E868" s="65" t="str">
        <f t="shared" si="755"/>
        <v/>
      </c>
      <c r="F868" s="65" t="str">
        <f t="shared" si="756"/>
        <v/>
      </c>
      <c r="G868" s="66" t="str">
        <f t="shared" si="757"/>
        <v/>
      </c>
      <c r="H868" s="67" t="str">
        <f t="shared" si="758"/>
        <v/>
      </c>
      <c r="I868" s="68"/>
      <c r="J868" s="64" t="str">
        <f t="shared" si="759"/>
        <v/>
      </c>
      <c r="K868" s="64" t="str">
        <f t="shared" si="760"/>
        <v/>
      </c>
      <c r="L868" s="64" t="str">
        <f t="shared" si="761"/>
        <v/>
      </c>
      <c r="M868" s="52"/>
      <c r="N868" s="52"/>
      <c r="P868" s="157"/>
      <c r="Q868" s="157"/>
      <c r="R868" s="157"/>
      <c r="T868" s="202">
        <f t="shared" si="762"/>
        <v>0</v>
      </c>
      <c r="U868" s="159">
        <f t="shared" si="763"/>
        <v>0</v>
      </c>
      <c r="V868" s="162" t="str">
        <f t="shared" si="764"/>
        <v/>
      </c>
      <c r="W868" s="162" t="str">
        <f t="shared" si="765"/>
        <v/>
      </c>
      <c r="X868" s="28">
        <v>19</v>
      </c>
      <c r="Y868" s="64" t="str">
        <f t="shared" si="766"/>
        <v/>
      </c>
      <c r="Z868" s="64" t="str">
        <f t="shared" si="767"/>
        <v/>
      </c>
      <c r="AA868" s="64" t="str">
        <f t="shared" si="768"/>
        <v/>
      </c>
      <c r="AB868" s="28">
        <f t="shared" si="769"/>
        <v>0</v>
      </c>
      <c r="AH868" s="246" t="str">
        <f t="shared" si="770"/>
        <v/>
      </c>
    </row>
    <row r="869" spans="1:34" ht="12.95" thickBot="1">
      <c r="B869" s="69"/>
      <c r="C869" s="70"/>
      <c r="D869" s="69"/>
      <c r="E869" s="69"/>
      <c r="F869" s="69"/>
      <c r="G869" s="71"/>
      <c r="H869" s="71"/>
      <c r="I869" s="71"/>
      <c r="J869" s="70"/>
      <c r="K869" s="70"/>
      <c r="L869" s="70"/>
      <c r="M869" s="52"/>
      <c r="N869" s="52"/>
      <c r="X869" s="28">
        <v>20</v>
      </c>
    </row>
    <row r="870" spans="1:34" ht="12.95" thickTop="1">
      <c r="B870" s="47"/>
      <c r="C870" s="323" t="s">
        <v>1140</v>
      </c>
      <c r="D870" s="323"/>
      <c r="E870" s="76" t="s">
        <v>1141</v>
      </c>
      <c r="F870" s="76" t="s">
        <v>1142</v>
      </c>
      <c r="G870" s="48" t="s">
        <v>1143</v>
      </c>
      <c r="H870" s="49"/>
      <c r="I870" s="50"/>
      <c r="J870" s="51" t="s">
        <v>1144</v>
      </c>
      <c r="K870" s="51" t="s">
        <v>1145</v>
      </c>
      <c r="L870" s="51" t="s">
        <v>1146</v>
      </c>
      <c r="M870" s="52"/>
      <c r="N870" s="52"/>
      <c r="P870" s="53">
        <f>COUNT(P874:P888)</f>
        <v>0</v>
      </c>
      <c r="Q870" s="53">
        <f>COUNT(Q874:Q888)</f>
        <v>0</v>
      </c>
      <c r="R870" s="53">
        <f>COUNT(R874:R888)</f>
        <v>0</v>
      </c>
      <c r="T870" s="124">
        <f>T871-SUM(U874:U888)</f>
        <v>0</v>
      </c>
      <c r="X870" s="28">
        <v>1</v>
      </c>
    </row>
    <row r="871" spans="1:34" ht="12.95">
      <c r="A871" s="33">
        <v>47</v>
      </c>
      <c r="B871" s="54"/>
      <c r="C871" s="322" t="str">
        <f>Leden!AQ49</f>
        <v/>
      </c>
      <c r="D871" s="322"/>
      <c r="E871" s="286" t="str">
        <f>IF($C871="","",LEFT(IFERROR(VLOOKUP($C871,TeamsV,2,0),"")&amp;"??",2))</f>
        <v/>
      </c>
      <c r="F871" s="286" t="str">
        <f>IF($C871="","",IFERROR(VLOOKUP($C871,TeamsV,3,0),"??"))</f>
        <v/>
      </c>
      <c r="G871" s="286" t="str">
        <f>IF($C871="","",LEFT(IFERROR(VLOOKUP($C871,TeamsV,4,0),"")&amp;"?",1))</f>
        <v/>
      </c>
      <c r="H871" s="55"/>
      <c r="I871" s="56"/>
      <c r="J871" s="286">
        <f>COUNTIF(C874:C888,"V")</f>
        <v>0</v>
      </c>
      <c r="K871" s="286">
        <f>COUNTIF(C874:C888,"M")</f>
        <v>0</v>
      </c>
      <c r="L871" s="57" t="str">
        <f>IFERROR(AVERAGE(H874:H888),"")</f>
        <v/>
      </c>
      <c r="M871" s="58"/>
      <c r="N871" s="58"/>
      <c r="O871" s="33" t="s">
        <v>2</v>
      </c>
      <c r="P871" s="253"/>
      <c r="Q871" s="253"/>
      <c r="R871" s="253"/>
      <c r="S871" s="254"/>
      <c r="T871" s="124">
        <f>SUM(T874:T888)</f>
        <v>0</v>
      </c>
      <c r="U871" s="158" t="str">
        <f>MID($C871,1,1)</f>
        <v/>
      </c>
      <c r="V871" s="158" t="str">
        <f>MID($C871,1,1)</f>
        <v/>
      </c>
      <c r="W871" s="158" t="str">
        <f>MID($C871,1,1)</f>
        <v/>
      </c>
      <c r="X871" s="28">
        <v>2</v>
      </c>
      <c r="Y871" s="33"/>
      <c r="Z871" s="33"/>
      <c r="AA871" s="33"/>
      <c r="AB871" s="33"/>
      <c r="AD871" s="19" t="str">
        <f>IF($C871="","",IFERROR(VLOOKUP($C871,TeamsV,6,0),""))</f>
        <v/>
      </c>
      <c r="AE871" s="19" t="str">
        <f>TRIM(IF($AD871="","",IFERROR(VLOOKUP($AD871,Teams!$B$4:$G$8,2,0),"")))</f>
        <v/>
      </c>
      <c r="AF871" s="19" t="str">
        <f>TRIM(IF($AD871="","",IFERROR(VLOOKUP($AD871,Teams!$B$4:$G$8,4,0),"")))</f>
        <v/>
      </c>
      <c r="AH871" s="247" t="str">
        <f>IFERROR(AVERAGE(AH874:AH888),"")</f>
        <v/>
      </c>
    </row>
    <row r="872" spans="1:34">
      <c r="B872" s="47"/>
      <c r="C872" s="76"/>
      <c r="D872" s="47"/>
      <c r="E872" s="47"/>
      <c r="F872" s="47"/>
      <c r="G872" s="50"/>
      <c r="H872" s="50"/>
      <c r="I872" s="50"/>
      <c r="J872" s="76"/>
      <c r="K872" s="76"/>
      <c r="L872" s="76"/>
      <c r="M872" s="52"/>
      <c r="N872" s="52"/>
      <c r="U872" s="159"/>
      <c r="V872" s="159"/>
      <c r="W872" s="159"/>
      <c r="X872" s="28">
        <v>3</v>
      </c>
    </row>
    <row r="873" spans="1:34">
      <c r="A873" s="59"/>
      <c r="B873" s="60"/>
      <c r="C873" s="61" t="s">
        <v>1147</v>
      </c>
      <c r="D873" s="61" t="s">
        <v>1148</v>
      </c>
      <c r="E873" s="62" t="s">
        <v>1149</v>
      </c>
      <c r="F873" s="62" t="s">
        <v>1150</v>
      </c>
      <c r="G873" s="61" t="s">
        <v>1151</v>
      </c>
      <c r="H873" s="61" t="s">
        <v>1152</v>
      </c>
      <c r="I873" s="61" t="s">
        <v>54</v>
      </c>
      <c r="J873" s="61" t="s">
        <v>1153</v>
      </c>
      <c r="K873" s="61" t="s">
        <v>1154</v>
      </c>
      <c r="L873" s="61" t="s">
        <v>1155</v>
      </c>
      <c r="M873" s="63"/>
      <c r="N873" s="63"/>
      <c r="O873" s="59"/>
      <c r="P873" s="160" t="s">
        <v>76</v>
      </c>
      <c r="Q873" s="160" t="s">
        <v>77</v>
      </c>
      <c r="R873" s="160" t="s">
        <v>78</v>
      </c>
      <c r="U873" s="158" t="str">
        <f>IF(W871="","",VLOOKUP(W871,Leeftijdscat,2,FALSE))</f>
        <v/>
      </c>
      <c r="V873" s="158" t="str">
        <f>IF(W871="","",VLOOKUP(W871,Leeftijdscat,3,FALSE))</f>
        <v/>
      </c>
      <c r="W873" s="158" t="str">
        <f>IF(W871="","",VLOOKUP(W871,Leeftijdscat,4,FALSE))</f>
        <v/>
      </c>
      <c r="X873" s="28">
        <v>4</v>
      </c>
      <c r="Y873" s="59">
        <f>LEN(Y874&amp;Y875&amp;Y876&amp;Y877&amp;Y878&amp;Y879&amp;Y880&amp;Y881&amp;Y882&amp;Y883&amp;Y884&amp;Y885&amp;Y886&amp;Y887&amp;Y888)</f>
        <v>0</v>
      </c>
      <c r="Z873" s="59">
        <f>LEN(Z874&amp;Z875&amp;Z876&amp;Z877&amp;Z878&amp;Z879&amp;Z880&amp;Z881&amp;Z882&amp;Z883&amp;Z884&amp;Z885&amp;Z886&amp;Z887&amp;Z888)</f>
        <v>0</v>
      </c>
      <c r="AA873" s="59">
        <f>LEN(AA874&amp;AA875&amp;AA876&amp;AA877&amp;AA878&amp;AA879&amp;AA880&amp;AA881&amp;AA882&amp;AA883&amp;AA884&amp;AA885&amp;AA886&amp;AA887&amp;AA888)</f>
        <v>0</v>
      </c>
      <c r="AB873" s="59">
        <f>SUM(Y873:AA873)</f>
        <v>0</v>
      </c>
    </row>
    <row r="874" spans="1:34">
      <c r="A874" s="28" t="str">
        <f>C871&amp;"x"&amp;B874</f>
        <v>x1</v>
      </c>
      <c r="B874" s="47">
        <v>1</v>
      </c>
      <c r="C874" s="64" t="str">
        <f t="shared" ref="C874:C888" si="771">IF(LEFT($A874,1)="x","",IFERROR(VLOOKUP($A874,LedenV,6,0),""))</f>
        <v/>
      </c>
      <c r="D874" s="64" t="str">
        <f t="shared" ref="D874:D888" si="772">IF(LEFT($A874,1)="x","",IFERROR(VLOOKUP($A874,LedenV,7,0),""))</f>
        <v/>
      </c>
      <c r="E874" s="65" t="str">
        <f t="shared" ref="E874:E888" si="773">IF(LEFT($A874,1)="x","",IFERROR(VLOOKUP($A874,LedenV,8,0),""))</f>
        <v/>
      </c>
      <c r="F874" s="65" t="str">
        <f t="shared" ref="F874:F888" si="774">IF(LEFT($A874,1)="x","",IFERROR(VLOOKUP($A874,LedenV,9,0),""))</f>
        <v/>
      </c>
      <c r="G874" s="66" t="str">
        <f t="shared" ref="G874:G888" si="775">IF(LEFT($A874,1)="x","",IFERROR(VLOOKUP($A874,LedenV,10,0),""))</f>
        <v/>
      </c>
      <c r="H874" s="67" t="str">
        <f t="shared" ref="H874:H888" si="776">IF(AND(ISNUMBER(G874),G874&lt;&gt;0),DATEDIF(G874,Peildatum,"Y"),"")</f>
        <v/>
      </c>
      <c r="I874" s="68"/>
      <c r="J874" s="64" t="str">
        <f t="shared" ref="J874:J888" si="777">IF(LEFT($A874,1)="x","",IFERROR(VLOOKUP($A874,LedenV,16,0),""))</f>
        <v/>
      </c>
      <c r="K874" s="64" t="str">
        <f t="shared" ref="K874:K888" si="778">IF(LEFT($A874,1)="x","",IFERROR(VLOOKUP($A874,LedenV,17,0),""))</f>
        <v/>
      </c>
      <c r="L874" s="64" t="str">
        <f t="shared" ref="L874:L888" si="779">IF(LEFT($A874,1)="x","",IFERROR(VLOOKUP($A874,LedenV,18,0),""))</f>
        <v/>
      </c>
      <c r="M874" s="52"/>
      <c r="N874" s="52"/>
      <c r="P874" s="157"/>
      <c r="Q874" s="157"/>
      <c r="R874" s="157"/>
      <c r="S874" s="161"/>
      <c r="T874" s="202">
        <f t="shared" ref="T874:T888" si="780">IF(LEN(C874&amp;D874&amp;E874&amp;F874)&gt;0,1,0)</f>
        <v>0</v>
      </c>
      <c r="U874" s="159">
        <f t="shared" ref="U874:U888" si="781">MIN(LEN(Y874&amp;Z874&amp;AA874),1)</f>
        <v>0</v>
      </c>
      <c r="V874" s="162" t="str">
        <f t="shared" ref="V874:V888" si="782">V873</f>
        <v/>
      </c>
      <c r="W874" s="162" t="str">
        <f t="shared" ref="W874:W888" si="783">W873</f>
        <v/>
      </c>
      <c r="X874" s="28">
        <v>5</v>
      </c>
      <c r="Y874" s="64" t="str">
        <f t="shared" ref="Y874:Y888" si="784">IF(LEFT($A874,1)="x","",IFERROR(VLOOKUP($A874,LedenV,34,0),""))</f>
        <v/>
      </c>
      <c r="Z874" s="64" t="str">
        <f t="shared" ref="Z874:Z888" si="785">IF(LEFT($A874,1)="x","",IFERROR(VLOOKUP($A874,LedenV,35,0),""))</f>
        <v/>
      </c>
      <c r="AA874" s="64" t="str">
        <f t="shared" ref="AA874:AA888" si="786">IF(LEFT($A874,1)="x","",IFERROR(VLOOKUP($A874,LedenV,36,0),""))</f>
        <v/>
      </c>
      <c r="AB874" s="28">
        <f t="shared" ref="AB874:AB888" si="787">LEN(Y874&amp;Z874&amp;AA874)</f>
        <v>0</v>
      </c>
      <c r="AH874" s="246" t="str">
        <f t="shared" ref="AH874:AH888" si="788">lft(G874,Peildatum)</f>
        <v/>
      </c>
    </row>
    <row r="875" spans="1:34">
      <c r="A875" s="28" t="str">
        <f>C871&amp;"x"&amp;B875</f>
        <v>x2</v>
      </c>
      <c r="B875" s="47">
        <v>2</v>
      </c>
      <c r="C875" s="64" t="str">
        <f t="shared" si="771"/>
        <v/>
      </c>
      <c r="D875" s="64" t="str">
        <f t="shared" si="772"/>
        <v/>
      </c>
      <c r="E875" s="65" t="str">
        <f t="shared" si="773"/>
        <v/>
      </c>
      <c r="F875" s="65" t="str">
        <f t="shared" si="774"/>
        <v/>
      </c>
      <c r="G875" s="66" t="str">
        <f t="shared" si="775"/>
        <v/>
      </c>
      <c r="H875" s="67" t="str">
        <f t="shared" si="776"/>
        <v/>
      </c>
      <c r="I875" s="68"/>
      <c r="J875" s="64" t="str">
        <f t="shared" si="777"/>
        <v/>
      </c>
      <c r="K875" s="64" t="str">
        <f t="shared" si="778"/>
        <v/>
      </c>
      <c r="L875" s="64" t="str">
        <f t="shared" si="779"/>
        <v/>
      </c>
      <c r="M875" s="52"/>
      <c r="N875" s="52"/>
      <c r="P875" s="157"/>
      <c r="Q875" s="157"/>
      <c r="R875" s="157"/>
      <c r="S875" s="161"/>
      <c r="T875" s="202">
        <f t="shared" si="780"/>
        <v>0</v>
      </c>
      <c r="U875" s="159">
        <f t="shared" si="781"/>
        <v>0</v>
      </c>
      <c r="V875" s="162" t="str">
        <f t="shared" si="782"/>
        <v/>
      </c>
      <c r="W875" s="162" t="str">
        <f t="shared" si="783"/>
        <v/>
      </c>
      <c r="X875" s="28">
        <v>6</v>
      </c>
      <c r="Y875" s="64" t="str">
        <f t="shared" si="784"/>
        <v/>
      </c>
      <c r="Z875" s="64" t="str">
        <f t="shared" si="785"/>
        <v/>
      </c>
      <c r="AA875" s="64" t="str">
        <f t="shared" si="786"/>
        <v/>
      </c>
      <c r="AB875" s="28">
        <f t="shared" si="787"/>
        <v>0</v>
      </c>
      <c r="AH875" s="246" t="str">
        <f t="shared" si="788"/>
        <v/>
      </c>
    </row>
    <row r="876" spans="1:34">
      <c r="A876" s="28" t="str">
        <f>C871&amp;"x"&amp;B876</f>
        <v>x3</v>
      </c>
      <c r="B876" s="47">
        <v>3</v>
      </c>
      <c r="C876" s="64" t="str">
        <f t="shared" si="771"/>
        <v/>
      </c>
      <c r="D876" s="64" t="str">
        <f t="shared" si="772"/>
        <v/>
      </c>
      <c r="E876" s="65" t="str">
        <f t="shared" si="773"/>
        <v/>
      </c>
      <c r="F876" s="65" t="str">
        <f t="shared" si="774"/>
        <v/>
      </c>
      <c r="G876" s="66" t="str">
        <f t="shared" si="775"/>
        <v/>
      </c>
      <c r="H876" s="67" t="str">
        <f t="shared" si="776"/>
        <v/>
      </c>
      <c r="I876" s="68"/>
      <c r="J876" s="64" t="str">
        <f t="shared" si="777"/>
        <v/>
      </c>
      <c r="K876" s="64" t="str">
        <f t="shared" si="778"/>
        <v/>
      </c>
      <c r="L876" s="64" t="str">
        <f t="shared" si="779"/>
        <v/>
      </c>
      <c r="M876" s="52"/>
      <c r="N876" s="52"/>
      <c r="P876" s="157"/>
      <c r="Q876" s="157"/>
      <c r="R876" s="157"/>
      <c r="S876" s="161"/>
      <c r="T876" s="202">
        <f t="shared" si="780"/>
        <v>0</v>
      </c>
      <c r="U876" s="159">
        <f t="shared" si="781"/>
        <v>0</v>
      </c>
      <c r="V876" s="162" t="str">
        <f t="shared" si="782"/>
        <v/>
      </c>
      <c r="W876" s="162" t="str">
        <f t="shared" si="783"/>
        <v/>
      </c>
      <c r="X876" s="28">
        <v>7</v>
      </c>
      <c r="Y876" s="64" t="str">
        <f t="shared" si="784"/>
        <v/>
      </c>
      <c r="Z876" s="64" t="str">
        <f t="shared" si="785"/>
        <v/>
      </c>
      <c r="AA876" s="64" t="str">
        <f t="shared" si="786"/>
        <v/>
      </c>
      <c r="AB876" s="28">
        <f t="shared" si="787"/>
        <v>0</v>
      </c>
      <c r="AH876" s="246" t="str">
        <f t="shared" si="788"/>
        <v/>
      </c>
    </row>
    <row r="877" spans="1:34">
      <c r="A877" s="28" t="str">
        <f>C871&amp;"x"&amp;B877</f>
        <v>x4</v>
      </c>
      <c r="B877" s="47">
        <v>4</v>
      </c>
      <c r="C877" s="64" t="str">
        <f t="shared" si="771"/>
        <v/>
      </c>
      <c r="D877" s="64" t="str">
        <f t="shared" si="772"/>
        <v/>
      </c>
      <c r="E877" s="65" t="str">
        <f t="shared" si="773"/>
        <v/>
      </c>
      <c r="F877" s="65" t="str">
        <f t="shared" si="774"/>
        <v/>
      </c>
      <c r="G877" s="66" t="str">
        <f t="shared" si="775"/>
        <v/>
      </c>
      <c r="H877" s="67" t="str">
        <f t="shared" si="776"/>
        <v/>
      </c>
      <c r="I877" s="68"/>
      <c r="J877" s="64" t="str">
        <f t="shared" si="777"/>
        <v/>
      </c>
      <c r="K877" s="64" t="str">
        <f t="shared" si="778"/>
        <v/>
      </c>
      <c r="L877" s="64" t="str">
        <f t="shared" si="779"/>
        <v/>
      </c>
      <c r="M877" s="52"/>
      <c r="N877" s="52"/>
      <c r="P877" s="157"/>
      <c r="Q877" s="157"/>
      <c r="R877" s="157"/>
      <c r="S877" s="161"/>
      <c r="T877" s="202">
        <f t="shared" si="780"/>
        <v>0</v>
      </c>
      <c r="U877" s="159">
        <f t="shared" si="781"/>
        <v>0</v>
      </c>
      <c r="V877" s="162" t="str">
        <f t="shared" si="782"/>
        <v/>
      </c>
      <c r="W877" s="162" t="str">
        <f t="shared" si="783"/>
        <v/>
      </c>
      <c r="X877" s="28">
        <v>8</v>
      </c>
      <c r="Y877" s="64" t="str">
        <f t="shared" si="784"/>
        <v/>
      </c>
      <c r="Z877" s="64" t="str">
        <f t="shared" si="785"/>
        <v/>
      </c>
      <c r="AA877" s="64" t="str">
        <f t="shared" si="786"/>
        <v/>
      </c>
      <c r="AB877" s="28">
        <f t="shared" si="787"/>
        <v>0</v>
      </c>
      <c r="AH877" s="246" t="str">
        <f t="shared" si="788"/>
        <v/>
      </c>
    </row>
    <row r="878" spans="1:34">
      <c r="A878" s="28" t="str">
        <f>C871&amp;"x"&amp;B878</f>
        <v>x5</v>
      </c>
      <c r="B878" s="47">
        <v>5</v>
      </c>
      <c r="C878" s="64" t="str">
        <f t="shared" si="771"/>
        <v/>
      </c>
      <c r="D878" s="64" t="str">
        <f t="shared" si="772"/>
        <v/>
      </c>
      <c r="E878" s="65" t="str">
        <f t="shared" si="773"/>
        <v/>
      </c>
      <c r="F878" s="65" t="str">
        <f t="shared" si="774"/>
        <v/>
      </c>
      <c r="G878" s="66" t="str">
        <f t="shared" si="775"/>
        <v/>
      </c>
      <c r="H878" s="67" t="str">
        <f t="shared" si="776"/>
        <v/>
      </c>
      <c r="I878" s="68"/>
      <c r="J878" s="64" t="str">
        <f t="shared" si="777"/>
        <v/>
      </c>
      <c r="K878" s="64" t="str">
        <f t="shared" si="778"/>
        <v/>
      </c>
      <c r="L878" s="64" t="str">
        <f t="shared" si="779"/>
        <v/>
      </c>
      <c r="M878" s="52"/>
      <c r="N878" s="52"/>
      <c r="P878" s="157"/>
      <c r="Q878" s="157"/>
      <c r="R878" s="157"/>
      <c r="S878" s="161"/>
      <c r="T878" s="202">
        <f t="shared" si="780"/>
        <v>0</v>
      </c>
      <c r="U878" s="159">
        <f t="shared" si="781"/>
        <v>0</v>
      </c>
      <c r="V878" s="162" t="str">
        <f t="shared" si="782"/>
        <v/>
      </c>
      <c r="W878" s="162" t="str">
        <f t="shared" si="783"/>
        <v/>
      </c>
      <c r="X878" s="28">
        <v>9</v>
      </c>
      <c r="Y878" s="64" t="str">
        <f t="shared" si="784"/>
        <v/>
      </c>
      <c r="Z878" s="64" t="str">
        <f t="shared" si="785"/>
        <v/>
      </c>
      <c r="AA878" s="64" t="str">
        <f t="shared" si="786"/>
        <v/>
      </c>
      <c r="AB878" s="28">
        <f t="shared" si="787"/>
        <v>0</v>
      </c>
      <c r="AH878" s="246" t="str">
        <f t="shared" si="788"/>
        <v/>
      </c>
    </row>
    <row r="879" spans="1:34">
      <c r="A879" s="28" t="str">
        <f>C871&amp;"x"&amp;B879</f>
        <v>x6</v>
      </c>
      <c r="B879" s="47">
        <v>6</v>
      </c>
      <c r="C879" s="64" t="str">
        <f t="shared" si="771"/>
        <v/>
      </c>
      <c r="D879" s="64" t="str">
        <f t="shared" si="772"/>
        <v/>
      </c>
      <c r="E879" s="65" t="str">
        <f t="shared" si="773"/>
        <v/>
      </c>
      <c r="F879" s="65" t="str">
        <f t="shared" si="774"/>
        <v/>
      </c>
      <c r="G879" s="66" t="str">
        <f t="shared" si="775"/>
        <v/>
      </c>
      <c r="H879" s="67" t="str">
        <f t="shared" si="776"/>
        <v/>
      </c>
      <c r="I879" s="68"/>
      <c r="J879" s="64" t="str">
        <f t="shared" si="777"/>
        <v/>
      </c>
      <c r="K879" s="64" t="str">
        <f t="shared" si="778"/>
        <v/>
      </c>
      <c r="L879" s="64" t="str">
        <f t="shared" si="779"/>
        <v/>
      </c>
      <c r="M879" s="52"/>
      <c r="N879" s="52"/>
      <c r="P879" s="157"/>
      <c r="Q879" s="157"/>
      <c r="R879" s="157"/>
      <c r="S879" s="161"/>
      <c r="T879" s="202">
        <f t="shared" si="780"/>
        <v>0</v>
      </c>
      <c r="U879" s="159">
        <f t="shared" si="781"/>
        <v>0</v>
      </c>
      <c r="V879" s="162" t="str">
        <f t="shared" si="782"/>
        <v/>
      </c>
      <c r="W879" s="162" t="str">
        <f t="shared" si="783"/>
        <v/>
      </c>
      <c r="X879" s="28">
        <v>10</v>
      </c>
      <c r="Y879" s="64" t="str">
        <f t="shared" si="784"/>
        <v/>
      </c>
      <c r="Z879" s="64" t="str">
        <f t="shared" si="785"/>
        <v/>
      </c>
      <c r="AA879" s="64" t="str">
        <f t="shared" si="786"/>
        <v/>
      </c>
      <c r="AB879" s="28">
        <f t="shared" si="787"/>
        <v>0</v>
      </c>
      <c r="AH879" s="246" t="str">
        <f t="shared" si="788"/>
        <v/>
      </c>
    </row>
    <row r="880" spans="1:34">
      <c r="A880" s="28" t="str">
        <f>C871&amp;"x"&amp;B880</f>
        <v>x7</v>
      </c>
      <c r="B880" s="47">
        <v>7</v>
      </c>
      <c r="C880" s="64" t="str">
        <f t="shared" si="771"/>
        <v/>
      </c>
      <c r="D880" s="64" t="str">
        <f t="shared" si="772"/>
        <v/>
      </c>
      <c r="E880" s="65" t="str">
        <f t="shared" si="773"/>
        <v/>
      </c>
      <c r="F880" s="65" t="str">
        <f t="shared" si="774"/>
        <v/>
      </c>
      <c r="G880" s="66" t="str">
        <f t="shared" si="775"/>
        <v/>
      </c>
      <c r="H880" s="67" t="str">
        <f t="shared" si="776"/>
        <v/>
      </c>
      <c r="I880" s="68"/>
      <c r="J880" s="64" t="str">
        <f t="shared" si="777"/>
        <v/>
      </c>
      <c r="K880" s="64" t="str">
        <f t="shared" si="778"/>
        <v/>
      </c>
      <c r="L880" s="64" t="str">
        <f t="shared" si="779"/>
        <v/>
      </c>
      <c r="M880" s="52"/>
      <c r="N880" s="52"/>
      <c r="P880" s="157"/>
      <c r="Q880" s="157"/>
      <c r="R880" s="157"/>
      <c r="S880" s="161"/>
      <c r="T880" s="202">
        <f t="shared" si="780"/>
        <v>0</v>
      </c>
      <c r="U880" s="159">
        <f t="shared" si="781"/>
        <v>0</v>
      </c>
      <c r="V880" s="162" t="str">
        <f t="shared" si="782"/>
        <v/>
      </c>
      <c r="W880" s="162" t="str">
        <f t="shared" si="783"/>
        <v/>
      </c>
      <c r="X880" s="28">
        <v>11</v>
      </c>
      <c r="Y880" s="64" t="str">
        <f t="shared" si="784"/>
        <v/>
      </c>
      <c r="Z880" s="64" t="str">
        <f t="shared" si="785"/>
        <v/>
      </c>
      <c r="AA880" s="64" t="str">
        <f t="shared" si="786"/>
        <v/>
      </c>
      <c r="AB880" s="28">
        <f t="shared" si="787"/>
        <v>0</v>
      </c>
      <c r="AH880" s="246" t="str">
        <f t="shared" si="788"/>
        <v/>
      </c>
    </row>
    <row r="881" spans="1:34">
      <c r="A881" s="28" t="str">
        <f>C871&amp;"x"&amp;B881</f>
        <v>x8</v>
      </c>
      <c r="B881" s="47">
        <v>8</v>
      </c>
      <c r="C881" s="64" t="str">
        <f t="shared" si="771"/>
        <v/>
      </c>
      <c r="D881" s="64" t="str">
        <f t="shared" si="772"/>
        <v/>
      </c>
      <c r="E881" s="65" t="str">
        <f t="shared" si="773"/>
        <v/>
      </c>
      <c r="F881" s="65" t="str">
        <f t="shared" si="774"/>
        <v/>
      </c>
      <c r="G881" s="66" t="str">
        <f t="shared" si="775"/>
        <v/>
      </c>
      <c r="H881" s="67" t="str">
        <f t="shared" si="776"/>
        <v/>
      </c>
      <c r="I881" s="68"/>
      <c r="J881" s="64" t="str">
        <f t="shared" si="777"/>
        <v/>
      </c>
      <c r="K881" s="64" t="str">
        <f t="shared" si="778"/>
        <v/>
      </c>
      <c r="L881" s="64" t="str">
        <f t="shared" si="779"/>
        <v/>
      </c>
      <c r="M881" s="52"/>
      <c r="N881" s="52"/>
      <c r="P881" s="157"/>
      <c r="Q881" s="157"/>
      <c r="R881" s="157"/>
      <c r="S881" s="161"/>
      <c r="T881" s="202">
        <f t="shared" si="780"/>
        <v>0</v>
      </c>
      <c r="U881" s="159">
        <f t="shared" si="781"/>
        <v>0</v>
      </c>
      <c r="V881" s="162" t="str">
        <f t="shared" si="782"/>
        <v/>
      </c>
      <c r="W881" s="162" t="str">
        <f t="shared" si="783"/>
        <v/>
      </c>
      <c r="X881" s="28">
        <v>12</v>
      </c>
      <c r="Y881" s="64" t="str">
        <f t="shared" si="784"/>
        <v/>
      </c>
      <c r="Z881" s="64" t="str">
        <f t="shared" si="785"/>
        <v/>
      </c>
      <c r="AA881" s="64" t="str">
        <f t="shared" si="786"/>
        <v/>
      </c>
      <c r="AB881" s="28">
        <f t="shared" si="787"/>
        <v>0</v>
      </c>
      <c r="AH881" s="246" t="str">
        <f t="shared" si="788"/>
        <v/>
      </c>
    </row>
    <row r="882" spans="1:34">
      <c r="A882" s="28" t="str">
        <f>C871&amp;"x"&amp;B882</f>
        <v>x9</v>
      </c>
      <c r="B882" s="47">
        <v>9</v>
      </c>
      <c r="C882" s="64" t="str">
        <f t="shared" si="771"/>
        <v/>
      </c>
      <c r="D882" s="64" t="str">
        <f t="shared" si="772"/>
        <v/>
      </c>
      <c r="E882" s="65" t="str">
        <f t="shared" si="773"/>
        <v/>
      </c>
      <c r="F882" s="65" t="str">
        <f t="shared" si="774"/>
        <v/>
      </c>
      <c r="G882" s="66" t="str">
        <f t="shared" si="775"/>
        <v/>
      </c>
      <c r="H882" s="67" t="str">
        <f t="shared" si="776"/>
        <v/>
      </c>
      <c r="I882" s="68"/>
      <c r="J882" s="64" t="str">
        <f t="shared" si="777"/>
        <v/>
      </c>
      <c r="K882" s="64" t="str">
        <f t="shared" si="778"/>
        <v/>
      </c>
      <c r="L882" s="64" t="str">
        <f t="shared" si="779"/>
        <v/>
      </c>
      <c r="M882" s="52"/>
      <c r="N882" s="52"/>
      <c r="P882" s="157"/>
      <c r="Q882" s="157"/>
      <c r="R882" s="157"/>
      <c r="S882" s="161"/>
      <c r="T882" s="202">
        <f t="shared" si="780"/>
        <v>0</v>
      </c>
      <c r="U882" s="159">
        <f t="shared" si="781"/>
        <v>0</v>
      </c>
      <c r="V882" s="162" t="str">
        <f t="shared" si="782"/>
        <v/>
      </c>
      <c r="W882" s="162" t="str">
        <f t="shared" si="783"/>
        <v/>
      </c>
      <c r="X882" s="28">
        <v>13</v>
      </c>
      <c r="Y882" s="64" t="str">
        <f t="shared" si="784"/>
        <v/>
      </c>
      <c r="Z882" s="64" t="str">
        <f t="shared" si="785"/>
        <v/>
      </c>
      <c r="AA882" s="64" t="str">
        <f t="shared" si="786"/>
        <v/>
      </c>
      <c r="AB882" s="28">
        <f t="shared" si="787"/>
        <v>0</v>
      </c>
      <c r="AH882" s="246" t="str">
        <f t="shared" si="788"/>
        <v/>
      </c>
    </row>
    <row r="883" spans="1:34">
      <c r="A883" s="28" t="str">
        <f>C871&amp;"x"&amp;B883</f>
        <v>x10</v>
      </c>
      <c r="B883" s="47">
        <v>10</v>
      </c>
      <c r="C883" s="64" t="str">
        <f t="shared" si="771"/>
        <v/>
      </c>
      <c r="D883" s="64" t="str">
        <f t="shared" si="772"/>
        <v/>
      </c>
      <c r="E883" s="65" t="str">
        <f t="shared" si="773"/>
        <v/>
      </c>
      <c r="F883" s="65" t="str">
        <f t="shared" si="774"/>
        <v/>
      </c>
      <c r="G883" s="66" t="str">
        <f t="shared" si="775"/>
        <v/>
      </c>
      <c r="H883" s="67" t="str">
        <f t="shared" si="776"/>
        <v/>
      </c>
      <c r="I883" s="68"/>
      <c r="J883" s="64" t="str">
        <f t="shared" si="777"/>
        <v/>
      </c>
      <c r="K883" s="64" t="str">
        <f t="shared" si="778"/>
        <v/>
      </c>
      <c r="L883" s="64" t="str">
        <f t="shared" si="779"/>
        <v/>
      </c>
      <c r="M883" s="52"/>
      <c r="N883" s="52"/>
      <c r="P883" s="157"/>
      <c r="Q883" s="157"/>
      <c r="R883" s="157"/>
      <c r="S883" s="161"/>
      <c r="T883" s="202">
        <f t="shared" si="780"/>
        <v>0</v>
      </c>
      <c r="U883" s="159">
        <f t="shared" si="781"/>
        <v>0</v>
      </c>
      <c r="V883" s="162" t="str">
        <f t="shared" si="782"/>
        <v/>
      </c>
      <c r="W883" s="162" t="str">
        <f t="shared" si="783"/>
        <v/>
      </c>
      <c r="X883" s="28">
        <v>14</v>
      </c>
      <c r="Y883" s="64" t="str">
        <f t="shared" si="784"/>
        <v/>
      </c>
      <c r="Z883" s="64" t="str">
        <f t="shared" si="785"/>
        <v/>
      </c>
      <c r="AA883" s="64" t="str">
        <f t="shared" si="786"/>
        <v/>
      </c>
      <c r="AB883" s="28">
        <f t="shared" si="787"/>
        <v>0</v>
      </c>
      <c r="AH883" s="246" t="str">
        <f t="shared" si="788"/>
        <v/>
      </c>
    </row>
    <row r="884" spans="1:34">
      <c r="A884" s="28" t="str">
        <f>C871&amp;"x"&amp;B884</f>
        <v>x11</v>
      </c>
      <c r="B884" s="47">
        <v>11</v>
      </c>
      <c r="C884" s="64" t="str">
        <f t="shared" si="771"/>
        <v/>
      </c>
      <c r="D884" s="64" t="str">
        <f t="shared" si="772"/>
        <v/>
      </c>
      <c r="E884" s="65" t="str">
        <f t="shared" si="773"/>
        <v/>
      </c>
      <c r="F884" s="65" t="str">
        <f t="shared" si="774"/>
        <v/>
      </c>
      <c r="G884" s="66" t="str">
        <f t="shared" si="775"/>
        <v/>
      </c>
      <c r="H884" s="67" t="str">
        <f t="shared" si="776"/>
        <v/>
      </c>
      <c r="I884" s="68"/>
      <c r="J884" s="64" t="str">
        <f t="shared" si="777"/>
        <v/>
      </c>
      <c r="K884" s="64" t="str">
        <f t="shared" si="778"/>
        <v/>
      </c>
      <c r="L884" s="64" t="str">
        <f t="shared" si="779"/>
        <v/>
      </c>
      <c r="M884" s="52"/>
      <c r="N884" s="52"/>
      <c r="P884" s="157"/>
      <c r="Q884" s="157"/>
      <c r="R884" s="157"/>
      <c r="T884" s="202">
        <f t="shared" si="780"/>
        <v>0</v>
      </c>
      <c r="U884" s="159">
        <f t="shared" si="781"/>
        <v>0</v>
      </c>
      <c r="V884" s="162" t="str">
        <f t="shared" si="782"/>
        <v/>
      </c>
      <c r="W884" s="162" t="str">
        <f t="shared" si="783"/>
        <v/>
      </c>
      <c r="X884" s="28">
        <v>15</v>
      </c>
      <c r="Y884" s="64" t="str">
        <f t="shared" si="784"/>
        <v/>
      </c>
      <c r="Z884" s="64" t="str">
        <f t="shared" si="785"/>
        <v/>
      </c>
      <c r="AA884" s="64" t="str">
        <f t="shared" si="786"/>
        <v/>
      </c>
      <c r="AB884" s="28">
        <f t="shared" si="787"/>
        <v>0</v>
      </c>
      <c r="AH884" s="246" t="str">
        <f t="shared" si="788"/>
        <v/>
      </c>
    </row>
    <row r="885" spans="1:34">
      <c r="A885" s="28" t="str">
        <f>C871&amp;"x"&amp;B885</f>
        <v>x12</v>
      </c>
      <c r="B885" s="47">
        <v>12</v>
      </c>
      <c r="C885" s="64" t="str">
        <f t="shared" si="771"/>
        <v/>
      </c>
      <c r="D885" s="64" t="str">
        <f t="shared" si="772"/>
        <v/>
      </c>
      <c r="E885" s="65" t="str">
        <f t="shared" si="773"/>
        <v/>
      </c>
      <c r="F885" s="65" t="str">
        <f t="shared" si="774"/>
        <v/>
      </c>
      <c r="G885" s="66" t="str">
        <f t="shared" si="775"/>
        <v/>
      </c>
      <c r="H885" s="67" t="str">
        <f t="shared" si="776"/>
        <v/>
      </c>
      <c r="I885" s="68"/>
      <c r="J885" s="64" t="str">
        <f t="shared" si="777"/>
        <v/>
      </c>
      <c r="K885" s="64" t="str">
        <f t="shared" si="778"/>
        <v/>
      </c>
      <c r="L885" s="64" t="str">
        <f t="shared" si="779"/>
        <v/>
      </c>
      <c r="M885" s="52"/>
      <c r="N885" s="52"/>
      <c r="P885" s="157"/>
      <c r="Q885" s="157"/>
      <c r="R885" s="157"/>
      <c r="T885" s="202">
        <f t="shared" si="780"/>
        <v>0</v>
      </c>
      <c r="U885" s="159">
        <f t="shared" si="781"/>
        <v>0</v>
      </c>
      <c r="V885" s="162" t="str">
        <f t="shared" si="782"/>
        <v/>
      </c>
      <c r="W885" s="162" t="str">
        <f t="shared" si="783"/>
        <v/>
      </c>
      <c r="X885" s="28">
        <v>16</v>
      </c>
      <c r="Y885" s="64" t="str">
        <f t="shared" si="784"/>
        <v/>
      </c>
      <c r="Z885" s="64" t="str">
        <f t="shared" si="785"/>
        <v/>
      </c>
      <c r="AA885" s="64" t="str">
        <f t="shared" si="786"/>
        <v/>
      </c>
      <c r="AB885" s="28">
        <f t="shared" si="787"/>
        <v>0</v>
      </c>
      <c r="AH885" s="246" t="str">
        <f t="shared" si="788"/>
        <v/>
      </c>
    </row>
    <row r="886" spans="1:34">
      <c r="A886" s="28" t="str">
        <f>C871&amp;"x"&amp;B886</f>
        <v>x13</v>
      </c>
      <c r="B886" s="47">
        <v>13</v>
      </c>
      <c r="C886" s="64" t="str">
        <f t="shared" si="771"/>
        <v/>
      </c>
      <c r="D886" s="64" t="str">
        <f t="shared" si="772"/>
        <v/>
      </c>
      <c r="E886" s="65" t="str">
        <f t="shared" si="773"/>
        <v/>
      </c>
      <c r="F886" s="65" t="str">
        <f t="shared" si="774"/>
        <v/>
      </c>
      <c r="G886" s="66" t="str">
        <f t="shared" si="775"/>
        <v/>
      </c>
      <c r="H886" s="67" t="str">
        <f t="shared" si="776"/>
        <v/>
      </c>
      <c r="I886" s="68"/>
      <c r="J886" s="64" t="str">
        <f t="shared" si="777"/>
        <v/>
      </c>
      <c r="K886" s="64" t="str">
        <f t="shared" si="778"/>
        <v/>
      </c>
      <c r="L886" s="64" t="str">
        <f t="shared" si="779"/>
        <v/>
      </c>
      <c r="M886" s="52"/>
      <c r="N886" s="52"/>
      <c r="P886" s="157"/>
      <c r="Q886" s="157"/>
      <c r="R886" s="157"/>
      <c r="T886" s="202">
        <f t="shared" si="780"/>
        <v>0</v>
      </c>
      <c r="U886" s="159">
        <f t="shared" si="781"/>
        <v>0</v>
      </c>
      <c r="V886" s="162" t="str">
        <f t="shared" si="782"/>
        <v/>
      </c>
      <c r="W886" s="162" t="str">
        <f t="shared" si="783"/>
        <v/>
      </c>
      <c r="X886" s="28">
        <v>17</v>
      </c>
      <c r="Y886" s="64" t="str">
        <f t="shared" si="784"/>
        <v/>
      </c>
      <c r="Z886" s="64" t="str">
        <f t="shared" si="785"/>
        <v/>
      </c>
      <c r="AA886" s="64" t="str">
        <f t="shared" si="786"/>
        <v/>
      </c>
      <c r="AB886" s="28">
        <f t="shared" si="787"/>
        <v>0</v>
      </c>
      <c r="AH886" s="246" t="str">
        <f t="shared" si="788"/>
        <v/>
      </c>
    </row>
    <row r="887" spans="1:34">
      <c r="A887" s="28" t="str">
        <f>C871&amp;"x"&amp;B887</f>
        <v>x14</v>
      </c>
      <c r="B887" s="47">
        <v>14</v>
      </c>
      <c r="C887" s="64" t="str">
        <f t="shared" si="771"/>
        <v/>
      </c>
      <c r="D887" s="64" t="str">
        <f t="shared" si="772"/>
        <v/>
      </c>
      <c r="E887" s="65" t="str">
        <f t="shared" si="773"/>
        <v/>
      </c>
      <c r="F887" s="65" t="str">
        <f t="shared" si="774"/>
        <v/>
      </c>
      <c r="G887" s="66" t="str">
        <f t="shared" si="775"/>
        <v/>
      </c>
      <c r="H887" s="67" t="str">
        <f t="shared" si="776"/>
        <v/>
      </c>
      <c r="I887" s="68"/>
      <c r="J887" s="64" t="str">
        <f t="shared" si="777"/>
        <v/>
      </c>
      <c r="K887" s="64" t="str">
        <f t="shared" si="778"/>
        <v/>
      </c>
      <c r="L887" s="64" t="str">
        <f t="shared" si="779"/>
        <v/>
      </c>
      <c r="M887" s="52"/>
      <c r="N887" s="52"/>
      <c r="P887" s="157"/>
      <c r="Q887" s="157"/>
      <c r="R887" s="157"/>
      <c r="T887" s="202">
        <f t="shared" si="780"/>
        <v>0</v>
      </c>
      <c r="U887" s="159">
        <f t="shared" si="781"/>
        <v>0</v>
      </c>
      <c r="V887" s="162" t="str">
        <f t="shared" si="782"/>
        <v/>
      </c>
      <c r="W887" s="162" t="str">
        <f t="shared" si="783"/>
        <v/>
      </c>
      <c r="X887" s="28">
        <v>18</v>
      </c>
      <c r="Y887" s="64" t="str">
        <f t="shared" si="784"/>
        <v/>
      </c>
      <c r="Z887" s="64" t="str">
        <f t="shared" si="785"/>
        <v/>
      </c>
      <c r="AA887" s="64" t="str">
        <f t="shared" si="786"/>
        <v/>
      </c>
      <c r="AB887" s="28">
        <f t="shared" si="787"/>
        <v>0</v>
      </c>
      <c r="AH887" s="246" t="str">
        <f t="shared" si="788"/>
        <v/>
      </c>
    </row>
    <row r="888" spans="1:34">
      <c r="A888" s="28" t="str">
        <f>C871&amp;"x"&amp;B888</f>
        <v>x15</v>
      </c>
      <c r="B888" s="47">
        <v>15</v>
      </c>
      <c r="C888" s="64" t="str">
        <f t="shared" si="771"/>
        <v/>
      </c>
      <c r="D888" s="64" t="str">
        <f t="shared" si="772"/>
        <v/>
      </c>
      <c r="E888" s="65" t="str">
        <f t="shared" si="773"/>
        <v/>
      </c>
      <c r="F888" s="65" t="str">
        <f t="shared" si="774"/>
        <v/>
      </c>
      <c r="G888" s="66" t="str">
        <f t="shared" si="775"/>
        <v/>
      </c>
      <c r="H888" s="67" t="str">
        <f t="shared" si="776"/>
        <v/>
      </c>
      <c r="I888" s="68"/>
      <c r="J888" s="64" t="str">
        <f t="shared" si="777"/>
        <v/>
      </c>
      <c r="K888" s="64" t="str">
        <f t="shared" si="778"/>
        <v/>
      </c>
      <c r="L888" s="64" t="str">
        <f t="shared" si="779"/>
        <v/>
      </c>
      <c r="M888" s="52"/>
      <c r="N888" s="52"/>
      <c r="P888" s="157"/>
      <c r="Q888" s="157"/>
      <c r="R888" s="157"/>
      <c r="T888" s="202">
        <f t="shared" si="780"/>
        <v>0</v>
      </c>
      <c r="U888" s="159">
        <f t="shared" si="781"/>
        <v>0</v>
      </c>
      <c r="V888" s="162" t="str">
        <f t="shared" si="782"/>
        <v/>
      </c>
      <c r="W888" s="162" t="str">
        <f t="shared" si="783"/>
        <v/>
      </c>
      <c r="X888" s="28">
        <v>19</v>
      </c>
      <c r="Y888" s="64" t="str">
        <f t="shared" si="784"/>
        <v/>
      </c>
      <c r="Z888" s="64" t="str">
        <f t="shared" si="785"/>
        <v/>
      </c>
      <c r="AA888" s="64" t="str">
        <f t="shared" si="786"/>
        <v/>
      </c>
      <c r="AB888" s="28">
        <f t="shared" si="787"/>
        <v>0</v>
      </c>
      <c r="AH888" s="246" t="str">
        <f t="shared" si="788"/>
        <v/>
      </c>
    </row>
    <row r="889" spans="1:34" ht="12.95" thickBot="1">
      <c r="B889" s="69"/>
      <c r="C889" s="70"/>
      <c r="D889" s="69"/>
      <c r="E889" s="69"/>
      <c r="F889" s="69"/>
      <c r="G889" s="71"/>
      <c r="H889" s="71"/>
      <c r="I889" s="71"/>
      <c r="J889" s="70"/>
      <c r="K889" s="70"/>
      <c r="L889" s="70"/>
      <c r="M889" s="52"/>
      <c r="N889" s="52"/>
      <c r="X889" s="28">
        <v>20</v>
      </c>
    </row>
    <row r="890" spans="1:34" ht="12.95" thickTop="1">
      <c r="B890" s="47"/>
      <c r="C890" s="323" t="s">
        <v>1140</v>
      </c>
      <c r="D890" s="323"/>
      <c r="E890" s="76" t="s">
        <v>1141</v>
      </c>
      <c r="F890" s="76" t="s">
        <v>1142</v>
      </c>
      <c r="G890" s="48" t="s">
        <v>1143</v>
      </c>
      <c r="H890" s="49"/>
      <c r="I890" s="50"/>
      <c r="J890" s="51" t="s">
        <v>1144</v>
      </c>
      <c r="K890" s="51" t="s">
        <v>1145</v>
      </c>
      <c r="L890" s="51" t="s">
        <v>1146</v>
      </c>
      <c r="M890" s="52"/>
      <c r="N890" s="52"/>
      <c r="P890" s="53">
        <f>COUNT(P894:P908)</f>
        <v>0</v>
      </c>
      <c r="Q890" s="53">
        <f>COUNT(Q894:Q908)</f>
        <v>0</v>
      </c>
      <c r="R890" s="53">
        <f>COUNT(R894:R908)</f>
        <v>0</v>
      </c>
      <c r="T890" s="124">
        <f>T891-SUM(U894:U908)</f>
        <v>0</v>
      </c>
      <c r="X890" s="28">
        <v>1</v>
      </c>
    </row>
    <row r="891" spans="1:34" ht="12.95">
      <c r="A891" s="33">
        <v>48</v>
      </c>
      <c r="B891" s="54"/>
      <c r="C891" s="322" t="str">
        <f>Leden!AQ50</f>
        <v/>
      </c>
      <c r="D891" s="322"/>
      <c r="E891" s="286" t="str">
        <f>IF($C891="","",LEFT(IFERROR(VLOOKUP($C891,TeamsV,2,0),"")&amp;"??",2))</f>
        <v/>
      </c>
      <c r="F891" s="286" t="str">
        <f>IF($C891="","",IFERROR(VLOOKUP($C891,TeamsV,3,0),"??"))</f>
        <v/>
      </c>
      <c r="G891" s="286" t="str">
        <f>IF($C891="","",LEFT(IFERROR(VLOOKUP($C891,TeamsV,4,0),"")&amp;"?",1))</f>
        <v/>
      </c>
      <c r="H891" s="55"/>
      <c r="I891" s="56"/>
      <c r="J891" s="286">
        <f>COUNTIF(C894:C908,"V")</f>
        <v>0</v>
      </c>
      <c r="K891" s="286">
        <f>COUNTIF(C894:C908,"M")</f>
        <v>0</v>
      </c>
      <c r="L891" s="57" t="str">
        <f>IFERROR(AVERAGE(H894:H908),"")</f>
        <v/>
      </c>
      <c r="M891" s="58"/>
      <c r="N891" s="58"/>
      <c r="O891" s="33" t="s">
        <v>2</v>
      </c>
      <c r="P891" s="253"/>
      <c r="Q891" s="253"/>
      <c r="R891" s="253"/>
      <c r="S891" s="254"/>
      <c r="T891" s="124">
        <f>SUM(T894:T908)</f>
        <v>0</v>
      </c>
      <c r="U891" s="158" t="str">
        <f>MID($C891,1,1)</f>
        <v/>
      </c>
      <c r="V891" s="158" t="str">
        <f>MID($C891,1,1)</f>
        <v/>
      </c>
      <c r="W891" s="158" t="str">
        <f>MID($C891,1,1)</f>
        <v/>
      </c>
      <c r="X891" s="28">
        <v>2</v>
      </c>
      <c r="Y891" s="33"/>
      <c r="Z891" s="33"/>
      <c r="AA891" s="33"/>
      <c r="AB891" s="33"/>
      <c r="AD891" s="19" t="str">
        <f>IF($C891="","",IFERROR(VLOOKUP($C891,TeamsV,6,0),""))</f>
        <v/>
      </c>
      <c r="AE891" s="19" t="str">
        <f>TRIM(IF($AD891="","",IFERROR(VLOOKUP($AD891,Teams!$B$4:$G$8,2,0),"")))</f>
        <v/>
      </c>
      <c r="AF891" s="19" t="str">
        <f>TRIM(IF($AD891="","",IFERROR(VLOOKUP($AD891,Teams!$B$4:$G$8,4,0),"")))</f>
        <v/>
      </c>
      <c r="AH891" s="247" t="str">
        <f>IFERROR(AVERAGE(AH894:AH908),"")</f>
        <v/>
      </c>
    </row>
    <row r="892" spans="1:34">
      <c r="B892" s="47"/>
      <c r="C892" s="76"/>
      <c r="D892" s="47"/>
      <c r="E892" s="47"/>
      <c r="F892" s="47"/>
      <c r="G892" s="50"/>
      <c r="H892" s="50"/>
      <c r="I892" s="50"/>
      <c r="J892" s="76"/>
      <c r="K892" s="76"/>
      <c r="L892" s="76"/>
      <c r="M892" s="52"/>
      <c r="N892" s="52"/>
      <c r="U892" s="159"/>
      <c r="V892" s="159"/>
      <c r="W892" s="159"/>
      <c r="X892" s="28">
        <v>3</v>
      </c>
    </row>
    <row r="893" spans="1:34">
      <c r="A893" s="59"/>
      <c r="B893" s="60"/>
      <c r="C893" s="61" t="s">
        <v>1147</v>
      </c>
      <c r="D893" s="61" t="s">
        <v>1148</v>
      </c>
      <c r="E893" s="62" t="s">
        <v>1149</v>
      </c>
      <c r="F893" s="62" t="s">
        <v>1150</v>
      </c>
      <c r="G893" s="61" t="s">
        <v>1151</v>
      </c>
      <c r="H893" s="61" t="s">
        <v>1152</v>
      </c>
      <c r="I893" s="61" t="s">
        <v>54</v>
      </c>
      <c r="J893" s="61" t="s">
        <v>1153</v>
      </c>
      <c r="K893" s="61" t="s">
        <v>1154</v>
      </c>
      <c r="L893" s="61" t="s">
        <v>1155</v>
      </c>
      <c r="M893" s="63"/>
      <c r="N893" s="63"/>
      <c r="O893" s="59"/>
      <c r="P893" s="160" t="s">
        <v>76</v>
      </c>
      <c r="Q893" s="160" t="s">
        <v>77</v>
      </c>
      <c r="R893" s="160" t="s">
        <v>78</v>
      </c>
      <c r="U893" s="158" t="str">
        <f>IF(W891="","",VLOOKUP(W891,Leeftijdscat,2,FALSE))</f>
        <v/>
      </c>
      <c r="V893" s="158" t="str">
        <f>IF(W891="","",VLOOKUP(W891,Leeftijdscat,3,FALSE))</f>
        <v/>
      </c>
      <c r="W893" s="158" t="str">
        <f>IF(W891="","",VLOOKUP(W891,Leeftijdscat,4,FALSE))</f>
        <v/>
      </c>
      <c r="X893" s="28">
        <v>4</v>
      </c>
      <c r="Y893" s="59">
        <f>LEN(Y894&amp;Y895&amp;Y896&amp;Y897&amp;Y898&amp;Y899&amp;Y900&amp;Y901&amp;Y902&amp;Y903&amp;Y904&amp;Y905&amp;Y906&amp;Y907&amp;Y908)</f>
        <v>0</v>
      </c>
      <c r="Z893" s="59">
        <f>LEN(Z894&amp;Z895&amp;Z896&amp;Z897&amp;Z898&amp;Z899&amp;Z900&amp;Z901&amp;Z902&amp;Z903&amp;Z904&amp;Z905&amp;Z906&amp;Z907&amp;Z908)</f>
        <v>0</v>
      </c>
      <c r="AA893" s="59">
        <f>LEN(AA894&amp;AA895&amp;AA896&amp;AA897&amp;AA898&amp;AA899&amp;AA900&amp;AA901&amp;AA902&amp;AA903&amp;AA904&amp;AA905&amp;AA906&amp;AA907&amp;AA908)</f>
        <v>0</v>
      </c>
      <c r="AB893" s="59">
        <f>SUM(Y893:AA893)</f>
        <v>0</v>
      </c>
    </row>
    <row r="894" spans="1:34">
      <c r="A894" s="28" t="str">
        <f>C891&amp;"x"&amp;B894</f>
        <v>x1</v>
      </c>
      <c r="B894" s="47">
        <v>1</v>
      </c>
      <c r="C894" s="64" t="str">
        <f t="shared" ref="C894:C908" si="789">IF(LEFT($A894,1)="x","",IFERROR(VLOOKUP($A894,LedenV,6,0),""))</f>
        <v/>
      </c>
      <c r="D894" s="64" t="str">
        <f t="shared" ref="D894:D908" si="790">IF(LEFT($A894,1)="x","",IFERROR(VLOOKUP($A894,LedenV,7,0),""))</f>
        <v/>
      </c>
      <c r="E894" s="65" t="str">
        <f t="shared" ref="E894:E908" si="791">IF(LEFT($A894,1)="x","",IFERROR(VLOOKUP($A894,LedenV,8,0),""))</f>
        <v/>
      </c>
      <c r="F894" s="65" t="str">
        <f t="shared" ref="F894:F908" si="792">IF(LEFT($A894,1)="x","",IFERROR(VLOOKUP($A894,LedenV,9,0),""))</f>
        <v/>
      </c>
      <c r="G894" s="66" t="str">
        <f t="shared" ref="G894:G908" si="793">IF(LEFT($A894,1)="x","",IFERROR(VLOOKUP($A894,LedenV,10,0),""))</f>
        <v/>
      </c>
      <c r="H894" s="67" t="str">
        <f t="shared" ref="H894:H908" si="794">IF(AND(ISNUMBER(G894),G894&lt;&gt;0),DATEDIF(G894,Peildatum,"Y"),"")</f>
        <v/>
      </c>
      <c r="I894" s="68"/>
      <c r="J894" s="64" t="str">
        <f t="shared" ref="J894:J908" si="795">IF(LEFT($A894,1)="x","",IFERROR(VLOOKUP($A894,LedenV,16,0),""))</f>
        <v/>
      </c>
      <c r="K894" s="64" t="str">
        <f t="shared" ref="K894:K908" si="796">IF(LEFT($A894,1)="x","",IFERROR(VLOOKUP($A894,LedenV,17,0),""))</f>
        <v/>
      </c>
      <c r="L894" s="64" t="str">
        <f t="shared" ref="L894:L908" si="797">IF(LEFT($A894,1)="x","",IFERROR(VLOOKUP($A894,LedenV,18,0),""))</f>
        <v/>
      </c>
      <c r="M894" s="52"/>
      <c r="N894" s="52"/>
      <c r="P894" s="157"/>
      <c r="Q894" s="157"/>
      <c r="R894" s="157"/>
      <c r="S894" s="161"/>
      <c r="T894" s="202">
        <f t="shared" ref="T894:T908" si="798">IF(LEN(C894&amp;D894&amp;E894&amp;F894)&gt;0,1,0)</f>
        <v>0</v>
      </c>
      <c r="U894" s="159">
        <f t="shared" ref="U894:U908" si="799">MIN(LEN(Y894&amp;Z894&amp;AA894),1)</f>
        <v>0</v>
      </c>
      <c r="V894" s="162" t="str">
        <f t="shared" ref="V894:V908" si="800">V893</f>
        <v/>
      </c>
      <c r="W894" s="162" t="str">
        <f t="shared" ref="W894:W908" si="801">W893</f>
        <v/>
      </c>
      <c r="X894" s="28">
        <v>5</v>
      </c>
      <c r="Y894" s="64" t="str">
        <f t="shared" ref="Y894:Y908" si="802">IF(LEFT($A894,1)="x","",IFERROR(VLOOKUP($A894,LedenV,34,0),""))</f>
        <v/>
      </c>
      <c r="Z894" s="64" t="str">
        <f t="shared" ref="Z894:Z908" si="803">IF(LEFT($A894,1)="x","",IFERROR(VLOOKUP($A894,LedenV,35,0),""))</f>
        <v/>
      </c>
      <c r="AA894" s="64" t="str">
        <f t="shared" ref="AA894:AA908" si="804">IF(LEFT($A894,1)="x","",IFERROR(VLOOKUP($A894,LedenV,36,0),""))</f>
        <v/>
      </c>
      <c r="AB894" s="28">
        <f t="shared" ref="AB894:AB908" si="805">LEN(Y894&amp;Z894&amp;AA894)</f>
        <v>0</v>
      </c>
      <c r="AH894" s="246" t="str">
        <f t="shared" ref="AH894:AH908" si="806">lft(G894,Peildatum)</f>
        <v/>
      </c>
    </row>
    <row r="895" spans="1:34">
      <c r="A895" s="28" t="str">
        <f>C891&amp;"x"&amp;B895</f>
        <v>x2</v>
      </c>
      <c r="B895" s="47">
        <v>2</v>
      </c>
      <c r="C895" s="64" t="str">
        <f t="shared" si="789"/>
        <v/>
      </c>
      <c r="D895" s="64" t="str">
        <f t="shared" si="790"/>
        <v/>
      </c>
      <c r="E895" s="65" t="str">
        <f t="shared" si="791"/>
        <v/>
      </c>
      <c r="F895" s="65" t="str">
        <f t="shared" si="792"/>
        <v/>
      </c>
      <c r="G895" s="66" t="str">
        <f t="shared" si="793"/>
        <v/>
      </c>
      <c r="H895" s="67" t="str">
        <f t="shared" si="794"/>
        <v/>
      </c>
      <c r="I895" s="68"/>
      <c r="J895" s="64" t="str">
        <f t="shared" si="795"/>
        <v/>
      </c>
      <c r="K895" s="64" t="str">
        <f t="shared" si="796"/>
        <v/>
      </c>
      <c r="L895" s="64" t="str">
        <f t="shared" si="797"/>
        <v/>
      </c>
      <c r="M895" s="52"/>
      <c r="N895" s="52"/>
      <c r="P895" s="157"/>
      <c r="Q895" s="157"/>
      <c r="R895" s="157"/>
      <c r="S895" s="161"/>
      <c r="T895" s="202">
        <f t="shared" si="798"/>
        <v>0</v>
      </c>
      <c r="U895" s="159">
        <f t="shared" si="799"/>
        <v>0</v>
      </c>
      <c r="V895" s="162" t="str">
        <f t="shared" si="800"/>
        <v/>
      </c>
      <c r="W895" s="162" t="str">
        <f t="shared" si="801"/>
        <v/>
      </c>
      <c r="X895" s="28">
        <v>6</v>
      </c>
      <c r="Y895" s="64" t="str">
        <f t="shared" si="802"/>
        <v/>
      </c>
      <c r="Z895" s="64" t="str">
        <f t="shared" si="803"/>
        <v/>
      </c>
      <c r="AA895" s="64" t="str">
        <f t="shared" si="804"/>
        <v/>
      </c>
      <c r="AB895" s="28">
        <f t="shared" si="805"/>
        <v>0</v>
      </c>
      <c r="AH895" s="246" t="str">
        <f t="shared" si="806"/>
        <v/>
      </c>
    </row>
    <row r="896" spans="1:34">
      <c r="A896" s="28" t="str">
        <f>C891&amp;"x"&amp;B896</f>
        <v>x3</v>
      </c>
      <c r="B896" s="47">
        <v>3</v>
      </c>
      <c r="C896" s="64" t="str">
        <f t="shared" si="789"/>
        <v/>
      </c>
      <c r="D896" s="64" t="str">
        <f t="shared" si="790"/>
        <v/>
      </c>
      <c r="E896" s="65" t="str">
        <f t="shared" si="791"/>
        <v/>
      </c>
      <c r="F896" s="65" t="str">
        <f t="shared" si="792"/>
        <v/>
      </c>
      <c r="G896" s="66" t="str">
        <f t="shared" si="793"/>
        <v/>
      </c>
      <c r="H896" s="67" t="str">
        <f t="shared" si="794"/>
        <v/>
      </c>
      <c r="I896" s="68"/>
      <c r="J896" s="64" t="str">
        <f t="shared" si="795"/>
        <v/>
      </c>
      <c r="K896" s="64" t="str">
        <f t="shared" si="796"/>
        <v/>
      </c>
      <c r="L896" s="64" t="str">
        <f t="shared" si="797"/>
        <v/>
      </c>
      <c r="M896" s="52"/>
      <c r="N896" s="52"/>
      <c r="P896" s="157"/>
      <c r="Q896" s="157"/>
      <c r="R896" s="157"/>
      <c r="S896" s="161"/>
      <c r="T896" s="202">
        <f t="shared" si="798"/>
        <v>0</v>
      </c>
      <c r="U896" s="159">
        <f t="shared" si="799"/>
        <v>0</v>
      </c>
      <c r="V896" s="162" t="str">
        <f t="shared" si="800"/>
        <v/>
      </c>
      <c r="W896" s="162" t="str">
        <f t="shared" si="801"/>
        <v/>
      </c>
      <c r="X896" s="28">
        <v>7</v>
      </c>
      <c r="Y896" s="64" t="str">
        <f t="shared" si="802"/>
        <v/>
      </c>
      <c r="Z896" s="64" t="str">
        <f t="shared" si="803"/>
        <v/>
      </c>
      <c r="AA896" s="64" t="str">
        <f t="shared" si="804"/>
        <v/>
      </c>
      <c r="AB896" s="28">
        <f t="shared" si="805"/>
        <v>0</v>
      </c>
      <c r="AH896" s="246" t="str">
        <f t="shared" si="806"/>
        <v/>
      </c>
    </row>
    <row r="897" spans="1:34">
      <c r="A897" s="28" t="str">
        <f>C891&amp;"x"&amp;B897</f>
        <v>x4</v>
      </c>
      <c r="B897" s="47">
        <v>4</v>
      </c>
      <c r="C897" s="64" t="str">
        <f t="shared" si="789"/>
        <v/>
      </c>
      <c r="D897" s="64" t="str">
        <f t="shared" si="790"/>
        <v/>
      </c>
      <c r="E897" s="65" t="str">
        <f t="shared" si="791"/>
        <v/>
      </c>
      <c r="F897" s="65" t="str">
        <f t="shared" si="792"/>
        <v/>
      </c>
      <c r="G897" s="66" t="str">
        <f t="shared" si="793"/>
        <v/>
      </c>
      <c r="H897" s="67" t="str">
        <f t="shared" si="794"/>
        <v/>
      </c>
      <c r="I897" s="68"/>
      <c r="J897" s="64" t="str">
        <f t="shared" si="795"/>
        <v/>
      </c>
      <c r="K897" s="64" t="str">
        <f t="shared" si="796"/>
        <v/>
      </c>
      <c r="L897" s="64" t="str">
        <f t="shared" si="797"/>
        <v/>
      </c>
      <c r="M897" s="52"/>
      <c r="N897" s="52"/>
      <c r="P897" s="157"/>
      <c r="Q897" s="157"/>
      <c r="R897" s="157"/>
      <c r="S897" s="161"/>
      <c r="T897" s="202">
        <f t="shared" si="798"/>
        <v>0</v>
      </c>
      <c r="U897" s="159">
        <f t="shared" si="799"/>
        <v>0</v>
      </c>
      <c r="V897" s="162" t="str">
        <f t="shared" si="800"/>
        <v/>
      </c>
      <c r="W897" s="162" t="str">
        <f t="shared" si="801"/>
        <v/>
      </c>
      <c r="X897" s="28">
        <v>8</v>
      </c>
      <c r="Y897" s="64" t="str">
        <f t="shared" si="802"/>
        <v/>
      </c>
      <c r="Z897" s="64" t="str">
        <f t="shared" si="803"/>
        <v/>
      </c>
      <c r="AA897" s="64" t="str">
        <f t="shared" si="804"/>
        <v/>
      </c>
      <c r="AB897" s="28">
        <f t="shared" si="805"/>
        <v>0</v>
      </c>
      <c r="AH897" s="246" t="str">
        <f t="shared" si="806"/>
        <v/>
      </c>
    </row>
    <row r="898" spans="1:34">
      <c r="A898" s="28" t="str">
        <f>C891&amp;"x"&amp;B898</f>
        <v>x5</v>
      </c>
      <c r="B898" s="47">
        <v>5</v>
      </c>
      <c r="C898" s="64" t="str">
        <f t="shared" si="789"/>
        <v/>
      </c>
      <c r="D898" s="64" t="str">
        <f t="shared" si="790"/>
        <v/>
      </c>
      <c r="E898" s="65" t="str">
        <f t="shared" si="791"/>
        <v/>
      </c>
      <c r="F898" s="65" t="str">
        <f t="shared" si="792"/>
        <v/>
      </c>
      <c r="G898" s="66" t="str">
        <f t="shared" si="793"/>
        <v/>
      </c>
      <c r="H898" s="67" t="str">
        <f t="shared" si="794"/>
        <v/>
      </c>
      <c r="I898" s="68"/>
      <c r="J898" s="64" t="str">
        <f t="shared" si="795"/>
        <v/>
      </c>
      <c r="K898" s="64" t="str">
        <f t="shared" si="796"/>
        <v/>
      </c>
      <c r="L898" s="64" t="str">
        <f t="shared" si="797"/>
        <v/>
      </c>
      <c r="M898" s="52"/>
      <c r="N898" s="52"/>
      <c r="P898" s="157"/>
      <c r="Q898" s="157"/>
      <c r="R898" s="157"/>
      <c r="S898" s="161"/>
      <c r="T898" s="202">
        <f t="shared" si="798"/>
        <v>0</v>
      </c>
      <c r="U898" s="159">
        <f t="shared" si="799"/>
        <v>0</v>
      </c>
      <c r="V898" s="162" t="str">
        <f t="shared" si="800"/>
        <v/>
      </c>
      <c r="W898" s="162" t="str">
        <f t="shared" si="801"/>
        <v/>
      </c>
      <c r="X898" s="28">
        <v>9</v>
      </c>
      <c r="Y898" s="64" t="str">
        <f t="shared" si="802"/>
        <v/>
      </c>
      <c r="Z898" s="64" t="str">
        <f t="shared" si="803"/>
        <v/>
      </c>
      <c r="AA898" s="64" t="str">
        <f t="shared" si="804"/>
        <v/>
      </c>
      <c r="AB898" s="28">
        <f t="shared" si="805"/>
        <v>0</v>
      </c>
      <c r="AH898" s="246" t="str">
        <f t="shared" si="806"/>
        <v/>
      </c>
    </row>
    <row r="899" spans="1:34">
      <c r="A899" s="28" t="str">
        <f>C891&amp;"x"&amp;B899</f>
        <v>x6</v>
      </c>
      <c r="B899" s="47">
        <v>6</v>
      </c>
      <c r="C899" s="64" t="str">
        <f t="shared" si="789"/>
        <v/>
      </c>
      <c r="D899" s="64" t="str">
        <f t="shared" si="790"/>
        <v/>
      </c>
      <c r="E899" s="65" t="str">
        <f t="shared" si="791"/>
        <v/>
      </c>
      <c r="F899" s="65" t="str">
        <f t="shared" si="792"/>
        <v/>
      </c>
      <c r="G899" s="66" t="str">
        <f t="shared" si="793"/>
        <v/>
      </c>
      <c r="H899" s="67" t="str">
        <f t="shared" si="794"/>
        <v/>
      </c>
      <c r="I899" s="68"/>
      <c r="J899" s="64" t="str">
        <f t="shared" si="795"/>
        <v/>
      </c>
      <c r="K899" s="64" t="str">
        <f t="shared" si="796"/>
        <v/>
      </c>
      <c r="L899" s="64" t="str">
        <f t="shared" si="797"/>
        <v/>
      </c>
      <c r="M899" s="52"/>
      <c r="N899" s="52"/>
      <c r="P899" s="157"/>
      <c r="Q899" s="157"/>
      <c r="R899" s="157"/>
      <c r="S899" s="161"/>
      <c r="T899" s="202">
        <f t="shared" si="798"/>
        <v>0</v>
      </c>
      <c r="U899" s="159">
        <f t="shared" si="799"/>
        <v>0</v>
      </c>
      <c r="V899" s="162" t="str">
        <f t="shared" si="800"/>
        <v/>
      </c>
      <c r="W899" s="162" t="str">
        <f t="shared" si="801"/>
        <v/>
      </c>
      <c r="X899" s="28">
        <v>10</v>
      </c>
      <c r="Y899" s="64" t="str">
        <f t="shared" si="802"/>
        <v/>
      </c>
      <c r="Z899" s="64" t="str">
        <f t="shared" si="803"/>
        <v/>
      </c>
      <c r="AA899" s="64" t="str">
        <f t="shared" si="804"/>
        <v/>
      </c>
      <c r="AB899" s="28">
        <f t="shared" si="805"/>
        <v>0</v>
      </c>
      <c r="AH899" s="246" t="str">
        <f t="shared" si="806"/>
        <v/>
      </c>
    </row>
    <row r="900" spans="1:34">
      <c r="A900" s="28" t="str">
        <f>C891&amp;"x"&amp;B900</f>
        <v>x7</v>
      </c>
      <c r="B900" s="47">
        <v>7</v>
      </c>
      <c r="C900" s="64" t="str">
        <f t="shared" si="789"/>
        <v/>
      </c>
      <c r="D900" s="64" t="str">
        <f t="shared" si="790"/>
        <v/>
      </c>
      <c r="E900" s="65" t="str">
        <f t="shared" si="791"/>
        <v/>
      </c>
      <c r="F900" s="65" t="str">
        <f t="shared" si="792"/>
        <v/>
      </c>
      <c r="G900" s="66" t="str">
        <f t="shared" si="793"/>
        <v/>
      </c>
      <c r="H900" s="67" t="str">
        <f t="shared" si="794"/>
        <v/>
      </c>
      <c r="I900" s="68"/>
      <c r="J900" s="64" t="str">
        <f t="shared" si="795"/>
        <v/>
      </c>
      <c r="K900" s="64" t="str">
        <f t="shared" si="796"/>
        <v/>
      </c>
      <c r="L900" s="64" t="str">
        <f t="shared" si="797"/>
        <v/>
      </c>
      <c r="M900" s="52"/>
      <c r="N900" s="52"/>
      <c r="P900" s="157"/>
      <c r="Q900" s="157"/>
      <c r="R900" s="157"/>
      <c r="S900" s="161"/>
      <c r="T900" s="202">
        <f t="shared" si="798"/>
        <v>0</v>
      </c>
      <c r="U900" s="159">
        <f t="shared" si="799"/>
        <v>0</v>
      </c>
      <c r="V900" s="162" t="str">
        <f t="shared" si="800"/>
        <v/>
      </c>
      <c r="W900" s="162" t="str">
        <f t="shared" si="801"/>
        <v/>
      </c>
      <c r="X900" s="28">
        <v>11</v>
      </c>
      <c r="Y900" s="64" t="str">
        <f t="shared" si="802"/>
        <v/>
      </c>
      <c r="Z900" s="64" t="str">
        <f t="shared" si="803"/>
        <v/>
      </c>
      <c r="AA900" s="64" t="str">
        <f t="shared" si="804"/>
        <v/>
      </c>
      <c r="AB900" s="28">
        <f t="shared" si="805"/>
        <v>0</v>
      </c>
      <c r="AH900" s="246" t="str">
        <f t="shared" si="806"/>
        <v/>
      </c>
    </row>
    <row r="901" spans="1:34">
      <c r="A901" s="28" t="str">
        <f>C891&amp;"x"&amp;B901</f>
        <v>x8</v>
      </c>
      <c r="B901" s="47">
        <v>8</v>
      </c>
      <c r="C901" s="64" t="str">
        <f t="shared" si="789"/>
        <v/>
      </c>
      <c r="D901" s="64" t="str">
        <f t="shared" si="790"/>
        <v/>
      </c>
      <c r="E901" s="65" t="str">
        <f t="shared" si="791"/>
        <v/>
      </c>
      <c r="F901" s="65" t="str">
        <f t="shared" si="792"/>
        <v/>
      </c>
      <c r="G901" s="66" t="str">
        <f t="shared" si="793"/>
        <v/>
      </c>
      <c r="H901" s="67" t="str">
        <f t="shared" si="794"/>
        <v/>
      </c>
      <c r="I901" s="68"/>
      <c r="J901" s="64" t="str">
        <f t="shared" si="795"/>
        <v/>
      </c>
      <c r="K901" s="64" t="str">
        <f t="shared" si="796"/>
        <v/>
      </c>
      <c r="L901" s="64" t="str">
        <f t="shared" si="797"/>
        <v/>
      </c>
      <c r="M901" s="52"/>
      <c r="N901" s="52"/>
      <c r="P901" s="157"/>
      <c r="Q901" s="157"/>
      <c r="R901" s="157"/>
      <c r="S901" s="161"/>
      <c r="T901" s="202">
        <f t="shared" si="798"/>
        <v>0</v>
      </c>
      <c r="U901" s="159">
        <f t="shared" si="799"/>
        <v>0</v>
      </c>
      <c r="V901" s="162" t="str">
        <f t="shared" si="800"/>
        <v/>
      </c>
      <c r="W901" s="162" t="str">
        <f t="shared" si="801"/>
        <v/>
      </c>
      <c r="X901" s="28">
        <v>12</v>
      </c>
      <c r="Y901" s="64" t="str">
        <f t="shared" si="802"/>
        <v/>
      </c>
      <c r="Z901" s="64" t="str">
        <f t="shared" si="803"/>
        <v/>
      </c>
      <c r="AA901" s="64" t="str">
        <f t="shared" si="804"/>
        <v/>
      </c>
      <c r="AB901" s="28">
        <f t="shared" si="805"/>
        <v>0</v>
      </c>
      <c r="AH901" s="246" t="str">
        <f t="shared" si="806"/>
        <v/>
      </c>
    </row>
    <row r="902" spans="1:34">
      <c r="A902" s="28" t="str">
        <f>C891&amp;"x"&amp;B902</f>
        <v>x9</v>
      </c>
      <c r="B902" s="47">
        <v>9</v>
      </c>
      <c r="C902" s="64" t="str">
        <f t="shared" si="789"/>
        <v/>
      </c>
      <c r="D902" s="64" t="str">
        <f t="shared" si="790"/>
        <v/>
      </c>
      <c r="E902" s="65" t="str">
        <f t="shared" si="791"/>
        <v/>
      </c>
      <c r="F902" s="65" t="str">
        <f t="shared" si="792"/>
        <v/>
      </c>
      <c r="G902" s="66" t="str">
        <f t="shared" si="793"/>
        <v/>
      </c>
      <c r="H902" s="67" t="str">
        <f t="shared" si="794"/>
        <v/>
      </c>
      <c r="I902" s="68"/>
      <c r="J902" s="64" t="str">
        <f t="shared" si="795"/>
        <v/>
      </c>
      <c r="K902" s="64" t="str">
        <f t="shared" si="796"/>
        <v/>
      </c>
      <c r="L902" s="64" t="str">
        <f t="shared" si="797"/>
        <v/>
      </c>
      <c r="M902" s="52"/>
      <c r="N902" s="52"/>
      <c r="P902" s="157"/>
      <c r="Q902" s="157"/>
      <c r="R902" s="157"/>
      <c r="S902" s="161"/>
      <c r="T902" s="202">
        <f t="shared" si="798"/>
        <v>0</v>
      </c>
      <c r="U902" s="159">
        <f t="shared" si="799"/>
        <v>0</v>
      </c>
      <c r="V902" s="162" t="str">
        <f t="shared" si="800"/>
        <v/>
      </c>
      <c r="W902" s="162" t="str">
        <f t="shared" si="801"/>
        <v/>
      </c>
      <c r="X902" s="28">
        <v>13</v>
      </c>
      <c r="Y902" s="64" t="str">
        <f t="shared" si="802"/>
        <v/>
      </c>
      <c r="Z902" s="64" t="str">
        <f t="shared" si="803"/>
        <v/>
      </c>
      <c r="AA902" s="64" t="str">
        <f t="shared" si="804"/>
        <v/>
      </c>
      <c r="AB902" s="28">
        <f t="shared" si="805"/>
        <v>0</v>
      </c>
      <c r="AH902" s="246" t="str">
        <f t="shared" si="806"/>
        <v/>
      </c>
    </row>
    <row r="903" spans="1:34">
      <c r="A903" s="28" t="str">
        <f>C891&amp;"x"&amp;B903</f>
        <v>x10</v>
      </c>
      <c r="B903" s="47">
        <v>10</v>
      </c>
      <c r="C903" s="64" t="str">
        <f t="shared" si="789"/>
        <v/>
      </c>
      <c r="D903" s="64" t="str">
        <f t="shared" si="790"/>
        <v/>
      </c>
      <c r="E903" s="65" t="str">
        <f t="shared" si="791"/>
        <v/>
      </c>
      <c r="F903" s="65" t="str">
        <f t="shared" si="792"/>
        <v/>
      </c>
      <c r="G903" s="66" t="str">
        <f t="shared" si="793"/>
        <v/>
      </c>
      <c r="H903" s="67" t="str">
        <f t="shared" si="794"/>
        <v/>
      </c>
      <c r="I903" s="68"/>
      <c r="J903" s="64" t="str">
        <f t="shared" si="795"/>
        <v/>
      </c>
      <c r="K903" s="64" t="str">
        <f t="shared" si="796"/>
        <v/>
      </c>
      <c r="L903" s="64" t="str">
        <f t="shared" si="797"/>
        <v/>
      </c>
      <c r="M903" s="52"/>
      <c r="N903" s="52"/>
      <c r="P903" s="157"/>
      <c r="Q903" s="157"/>
      <c r="R903" s="157"/>
      <c r="S903" s="161"/>
      <c r="T903" s="202">
        <f t="shared" si="798"/>
        <v>0</v>
      </c>
      <c r="U903" s="159">
        <f t="shared" si="799"/>
        <v>0</v>
      </c>
      <c r="V903" s="162" t="str">
        <f t="shared" si="800"/>
        <v/>
      </c>
      <c r="W903" s="162" t="str">
        <f t="shared" si="801"/>
        <v/>
      </c>
      <c r="X903" s="28">
        <v>14</v>
      </c>
      <c r="Y903" s="64" t="str">
        <f t="shared" si="802"/>
        <v/>
      </c>
      <c r="Z903" s="64" t="str">
        <f t="shared" si="803"/>
        <v/>
      </c>
      <c r="AA903" s="64" t="str">
        <f t="shared" si="804"/>
        <v/>
      </c>
      <c r="AB903" s="28">
        <f t="shared" si="805"/>
        <v>0</v>
      </c>
      <c r="AH903" s="246" t="str">
        <f t="shared" si="806"/>
        <v/>
      </c>
    </row>
    <row r="904" spans="1:34">
      <c r="A904" s="28" t="str">
        <f>C891&amp;"x"&amp;B904</f>
        <v>x11</v>
      </c>
      <c r="B904" s="47">
        <v>11</v>
      </c>
      <c r="C904" s="64" t="str">
        <f t="shared" si="789"/>
        <v/>
      </c>
      <c r="D904" s="64" t="str">
        <f t="shared" si="790"/>
        <v/>
      </c>
      <c r="E904" s="65" t="str">
        <f t="shared" si="791"/>
        <v/>
      </c>
      <c r="F904" s="65" t="str">
        <f t="shared" si="792"/>
        <v/>
      </c>
      <c r="G904" s="66" t="str">
        <f t="shared" si="793"/>
        <v/>
      </c>
      <c r="H904" s="67" t="str">
        <f t="shared" si="794"/>
        <v/>
      </c>
      <c r="I904" s="68"/>
      <c r="J904" s="64" t="str">
        <f t="shared" si="795"/>
        <v/>
      </c>
      <c r="K904" s="64" t="str">
        <f t="shared" si="796"/>
        <v/>
      </c>
      <c r="L904" s="64" t="str">
        <f t="shared" si="797"/>
        <v/>
      </c>
      <c r="M904" s="52"/>
      <c r="N904" s="52"/>
      <c r="P904" s="157"/>
      <c r="Q904" s="157"/>
      <c r="R904" s="157"/>
      <c r="T904" s="202">
        <f t="shared" si="798"/>
        <v>0</v>
      </c>
      <c r="U904" s="159">
        <f t="shared" si="799"/>
        <v>0</v>
      </c>
      <c r="V904" s="162" t="str">
        <f t="shared" si="800"/>
        <v/>
      </c>
      <c r="W904" s="162" t="str">
        <f t="shared" si="801"/>
        <v/>
      </c>
      <c r="X904" s="28">
        <v>15</v>
      </c>
      <c r="Y904" s="64" t="str">
        <f t="shared" si="802"/>
        <v/>
      </c>
      <c r="Z904" s="64" t="str">
        <f t="shared" si="803"/>
        <v/>
      </c>
      <c r="AA904" s="64" t="str">
        <f t="shared" si="804"/>
        <v/>
      </c>
      <c r="AB904" s="28">
        <f t="shared" si="805"/>
        <v>0</v>
      </c>
      <c r="AH904" s="246" t="str">
        <f t="shared" si="806"/>
        <v/>
      </c>
    </row>
    <row r="905" spans="1:34">
      <c r="A905" s="28" t="str">
        <f>C891&amp;"x"&amp;B905</f>
        <v>x12</v>
      </c>
      <c r="B905" s="47">
        <v>12</v>
      </c>
      <c r="C905" s="64" t="str">
        <f t="shared" si="789"/>
        <v/>
      </c>
      <c r="D905" s="64" t="str">
        <f t="shared" si="790"/>
        <v/>
      </c>
      <c r="E905" s="65" t="str">
        <f t="shared" si="791"/>
        <v/>
      </c>
      <c r="F905" s="65" t="str">
        <f t="shared" si="792"/>
        <v/>
      </c>
      <c r="G905" s="66" t="str">
        <f t="shared" si="793"/>
        <v/>
      </c>
      <c r="H905" s="67" t="str">
        <f t="shared" si="794"/>
        <v/>
      </c>
      <c r="I905" s="68"/>
      <c r="J905" s="64" t="str">
        <f t="shared" si="795"/>
        <v/>
      </c>
      <c r="K905" s="64" t="str">
        <f t="shared" si="796"/>
        <v/>
      </c>
      <c r="L905" s="64" t="str">
        <f t="shared" si="797"/>
        <v/>
      </c>
      <c r="M905" s="52"/>
      <c r="N905" s="52"/>
      <c r="P905" s="157"/>
      <c r="Q905" s="157"/>
      <c r="R905" s="157"/>
      <c r="T905" s="202">
        <f t="shared" si="798"/>
        <v>0</v>
      </c>
      <c r="U905" s="159">
        <f t="shared" si="799"/>
        <v>0</v>
      </c>
      <c r="V905" s="162" t="str">
        <f t="shared" si="800"/>
        <v/>
      </c>
      <c r="W905" s="162" t="str">
        <f t="shared" si="801"/>
        <v/>
      </c>
      <c r="X905" s="28">
        <v>16</v>
      </c>
      <c r="Y905" s="64" t="str">
        <f t="shared" si="802"/>
        <v/>
      </c>
      <c r="Z905" s="64" t="str">
        <f t="shared" si="803"/>
        <v/>
      </c>
      <c r="AA905" s="64" t="str">
        <f t="shared" si="804"/>
        <v/>
      </c>
      <c r="AB905" s="28">
        <f t="shared" si="805"/>
        <v>0</v>
      </c>
      <c r="AH905" s="246" t="str">
        <f t="shared" si="806"/>
        <v/>
      </c>
    </row>
    <row r="906" spans="1:34">
      <c r="A906" s="28" t="str">
        <f>C891&amp;"x"&amp;B906</f>
        <v>x13</v>
      </c>
      <c r="B906" s="47">
        <v>13</v>
      </c>
      <c r="C906" s="64" t="str">
        <f t="shared" si="789"/>
        <v/>
      </c>
      <c r="D906" s="64" t="str">
        <f t="shared" si="790"/>
        <v/>
      </c>
      <c r="E906" s="65" t="str">
        <f t="shared" si="791"/>
        <v/>
      </c>
      <c r="F906" s="65" t="str">
        <f t="shared" si="792"/>
        <v/>
      </c>
      <c r="G906" s="66" t="str">
        <f t="shared" si="793"/>
        <v/>
      </c>
      <c r="H906" s="67" t="str">
        <f t="shared" si="794"/>
        <v/>
      </c>
      <c r="I906" s="68"/>
      <c r="J906" s="64" t="str">
        <f t="shared" si="795"/>
        <v/>
      </c>
      <c r="K906" s="64" t="str">
        <f t="shared" si="796"/>
        <v/>
      </c>
      <c r="L906" s="64" t="str">
        <f t="shared" si="797"/>
        <v/>
      </c>
      <c r="M906" s="52"/>
      <c r="N906" s="52"/>
      <c r="P906" s="157"/>
      <c r="Q906" s="157"/>
      <c r="R906" s="157"/>
      <c r="T906" s="202">
        <f t="shared" si="798"/>
        <v>0</v>
      </c>
      <c r="U906" s="159">
        <f t="shared" si="799"/>
        <v>0</v>
      </c>
      <c r="V906" s="162" t="str">
        <f t="shared" si="800"/>
        <v/>
      </c>
      <c r="W906" s="162" t="str">
        <f t="shared" si="801"/>
        <v/>
      </c>
      <c r="X906" s="28">
        <v>17</v>
      </c>
      <c r="Y906" s="64" t="str">
        <f t="shared" si="802"/>
        <v/>
      </c>
      <c r="Z906" s="64" t="str">
        <f t="shared" si="803"/>
        <v/>
      </c>
      <c r="AA906" s="64" t="str">
        <f t="shared" si="804"/>
        <v/>
      </c>
      <c r="AB906" s="28">
        <f t="shared" si="805"/>
        <v>0</v>
      </c>
      <c r="AH906" s="246" t="str">
        <f t="shared" si="806"/>
        <v/>
      </c>
    </row>
    <row r="907" spans="1:34">
      <c r="A907" s="28" t="str">
        <f>C891&amp;"x"&amp;B907</f>
        <v>x14</v>
      </c>
      <c r="B907" s="47">
        <v>14</v>
      </c>
      <c r="C907" s="64" t="str">
        <f t="shared" si="789"/>
        <v/>
      </c>
      <c r="D907" s="64" t="str">
        <f t="shared" si="790"/>
        <v/>
      </c>
      <c r="E907" s="65" t="str">
        <f t="shared" si="791"/>
        <v/>
      </c>
      <c r="F907" s="65" t="str">
        <f t="shared" si="792"/>
        <v/>
      </c>
      <c r="G907" s="66" t="str">
        <f t="shared" si="793"/>
        <v/>
      </c>
      <c r="H907" s="67" t="str">
        <f t="shared" si="794"/>
        <v/>
      </c>
      <c r="I907" s="68"/>
      <c r="J907" s="64" t="str">
        <f t="shared" si="795"/>
        <v/>
      </c>
      <c r="K907" s="64" t="str">
        <f t="shared" si="796"/>
        <v/>
      </c>
      <c r="L907" s="64" t="str">
        <f t="shared" si="797"/>
        <v/>
      </c>
      <c r="M907" s="52"/>
      <c r="N907" s="52"/>
      <c r="P907" s="157"/>
      <c r="Q907" s="157"/>
      <c r="R907" s="157"/>
      <c r="T907" s="202">
        <f t="shared" si="798"/>
        <v>0</v>
      </c>
      <c r="U907" s="159">
        <f t="shared" si="799"/>
        <v>0</v>
      </c>
      <c r="V907" s="162" t="str">
        <f t="shared" si="800"/>
        <v/>
      </c>
      <c r="W907" s="162" t="str">
        <f t="shared" si="801"/>
        <v/>
      </c>
      <c r="X907" s="28">
        <v>18</v>
      </c>
      <c r="Y907" s="64" t="str">
        <f t="shared" si="802"/>
        <v/>
      </c>
      <c r="Z907" s="64" t="str">
        <f t="shared" si="803"/>
        <v/>
      </c>
      <c r="AA907" s="64" t="str">
        <f t="shared" si="804"/>
        <v/>
      </c>
      <c r="AB907" s="28">
        <f t="shared" si="805"/>
        <v>0</v>
      </c>
      <c r="AH907" s="246" t="str">
        <f t="shared" si="806"/>
        <v/>
      </c>
    </row>
    <row r="908" spans="1:34">
      <c r="A908" s="28" t="str">
        <f>C891&amp;"x"&amp;B908</f>
        <v>x15</v>
      </c>
      <c r="B908" s="47">
        <v>15</v>
      </c>
      <c r="C908" s="64" t="str">
        <f t="shared" si="789"/>
        <v/>
      </c>
      <c r="D908" s="64" t="str">
        <f t="shared" si="790"/>
        <v/>
      </c>
      <c r="E908" s="65" t="str">
        <f t="shared" si="791"/>
        <v/>
      </c>
      <c r="F908" s="65" t="str">
        <f t="shared" si="792"/>
        <v/>
      </c>
      <c r="G908" s="66" t="str">
        <f t="shared" si="793"/>
        <v/>
      </c>
      <c r="H908" s="67" t="str">
        <f t="shared" si="794"/>
        <v/>
      </c>
      <c r="I908" s="68"/>
      <c r="J908" s="64" t="str">
        <f t="shared" si="795"/>
        <v/>
      </c>
      <c r="K908" s="64" t="str">
        <f t="shared" si="796"/>
        <v/>
      </c>
      <c r="L908" s="64" t="str">
        <f t="shared" si="797"/>
        <v/>
      </c>
      <c r="M908" s="52"/>
      <c r="N908" s="52"/>
      <c r="P908" s="157"/>
      <c r="Q908" s="157"/>
      <c r="R908" s="157"/>
      <c r="T908" s="202">
        <f t="shared" si="798"/>
        <v>0</v>
      </c>
      <c r="U908" s="159">
        <f t="shared" si="799"/>
        <v>0</v>
      </c>
      <c r="V908" s="162" t="str">
        <f t="shared" si="800"/>
        <v/>
      </c>
      <c r="W908" s="162" t="str">
        <f t="shared" si="801"/>
        <v/>
      </c>
      <c r="X908" s="28">
        <v>19</v>
      </c>
      <c r="Y908" s="64" t="str">
        <f t="shared" si="802"/>
        <v/>
      </c>
      <c r="Z908" s="64" t="str">
        <f t="shared" si="803"/>
        <v/>
      </c>
      <c r="AA908" s="64" t="str">
        <f t="shared" si="804"/>
        <v/>
      </c>
      <c r="AB908" s="28">
        <f t="shared" si="805"/>
        <v>0</v>
      </c>
      <c r="AH908" s="246" t="str">
        <f t="shared" si="806"/>
        <v/>
      </c>
    </row>
    <row r="909" spans="1:34" ht="12.95" thickBot="1">
      <c r="B909" s="69"/>
      <c r="C909" s="70"/>
      <c r="D909" s="69"/>
      <c r="E909" s="69"/>
      <c r="F909" s="69"/>
      <c r="G909" s="71"/>
      <c r="H909" s="71"/>
      <c r="I909" s="71"/>
      <c r="J909" s="70"/>
      <c r="K909" s="70"/>
      <c r="L909" s="70"/>
      <c r="M909" s="52"/>
      <c r="N909" s="52"/>
      <c r="X909" s="28">
        <v>20</v>
      </c>
    </row>
    <row r="910" spans="1:34" ht="12.95" thickTop="1">
      <c r="B910" s="47"/>
      <c r="C910" s="323" t="s">
        <v>1140</v>
      </c>
      <c r="D910" s="323"/>
      <c r="E910" s="76" t="s">
        <v>1141</v>
      </c>
      <c r="F910" s="76" t="s">
        <v>1142</v>
      </c>
      <c r="G910" s="48" t="s">
        <v>1143</v>
      </c>
      <c r="H910" s="49"/>
      <c r="I910" s="50"/>
      <c r="J910" s="51" t="s">
        <v>1144</v>
      </c>
      <c r="K910" s="51" t="s">
        <v>1145</v>
      </c>
      <c r="L910" s="51" t="s">
        <v>1146</v>
      </c>
      <c r="M910" s="52"/>
      <c r="N910" s="52"/>
      <c r="P910" s="53">
        <f>COUNT(P914:P928)</f>
        <v>0</v>
      </c>
      <c r="Q910" s="53">
        <f>COUNT(Q914:Q928)</f>
        <v>0</v>
      </c>
      <c r="R910" s="53">
        <f>COUNT(R914:R928)</f>
        <v>0</v>
      </c>
      <c r="T910" s="124">
        <f>T911-SUM(U914:U928)</f>
        <v>0</v>
      </c>
      <c r="X910" s="28">
        <v>1</v>
      </c>
    </row>
    <row r="911" spans="1:34" ht="12.95">
      <c r="A911" s="33">
        <v>49</v>
      </c>
      <c r="B911" s="54"/>
      <c r="C911" s="322" t="str">
        <f>Leden!AQ51</f>
        <v/>
      </c>
      <c r="D911" s="322"/>
      <c r="E911" s="286" t="str">
        <f>IF($C911="","",LEFT(IFERROR(VLOOKUP($C911,TeamsV,2,0),"")&amp;"??",2))</f>
        <v/>
      </c>
      <c r="F911" s="286" t="str">
        <f>IF($C911="","",IFERROR(VLOOKUP($C911,TeamsV,3,0),"??"))</f>
        <v/>
      </c>
      <c r="G911" s="286" t="str">
        <f>IF($C911="","",LEFT(IFERROR(VLOOKUP($C911,TeamsV,4,0),"")&amp;"?",1))</f>
        <v/>
      </c>
      <c r="H911" s="55"/>
      <c r="I911" s="56"/>
      <c r="J911" s="286">
        <f>COUNTIF(C914:C928,"V")</f>
        <v>0</v>
      </c>
      <c r="K911" s="286">
        <f>COUNTIF(C914:C928,"M")</f>
        <v>0</v>
      </c>
      <c r="L911" s="57" t="str">
        <f>IFERROR(AVERAGE(H914:H928),"")</f>
        <v/>
      </c>
      <c r="M911" s="58"/>
      <c r="N911" s="58"/>
      <c r="O911" s="33" t="s">
        <v>2</v>
      </c>
      <c r="P911" s="253"/>
      <c r="Q911" s="253"/>
      <c r="R911" s="253"/>
      <c r="S911" s="254"/>
      <c r="T911" s="124">
        <f>SUM(T914:T928)</f>
        <v>0</v>
      </c>
      <c r="U911" s="158" t="str">
        <f>MID($C911,1,1)</f>
        <v/>
      </c>
      <c r="V911" s="158" t="str">
        <f>MID($C911,1,1)</f>
        <v/>
      </c>
      <c r="W911" s="158" t="str">
        <f>MID($C911,1,1)</f>
        <v/>
      </c>
      <c r="X911" s="28">
        <v>2</v>
      </c>
      <c r="Y911" s="33"/>
      <c r="Z911" s="33"/>
      <c r="AA911" s="33"/>
      <c r="AB911" s="33"/>
      <c r="AD911" s="19" t="str">
        <f>IF($C911="","",IFERROR(VLOOKUP($C911,TeamsV,6,0),""))</f>
        <v/>
      </c>
      <c r="AE911" s="19" t="str">
        <f>TRIM(IF($AD911="","",IFERROR(VLOOKUP($AD911,Teams!$B$4:$G$8,2,0),"")))</f>
        <v/>
      </c>
      <c r="AF911" s="19" t="str">
        <f>TRIM(IF($AD911="","",IFERROR(VLOOKUP($AD911,Teams!$B$4:$G$8,4,0),"")))</f>
        <v/>
      </c>
      <c r="AH911" s="247" t="str">
        <f>IFERROR(AVERAGE(AH914:AH928),"")</f>
        <v/>
      </c>
    </row>
    <row r="912" spans="1:34">
      <c r="B912" s="47"/>
      <c r="C912" s="76"/>
      <c r="D912" s="47"/>
      <c r="E912" s="47"/>
      <c r="F912" s="47"/>
      <c r="G912" s="50"/>
      <c r="H912" s="50"/>
      <c r="I912" s="50"/>
      <c r="J912" s="76"/>
      <c r="K912" s="76"/>
      <c r="L912" s="76"/>
      <c r="M912" s="52"/>
      <c r="N912" s="52"/>
      <c r="U912" s="159"/>
      <c r="V912" s="159"/>
      <c r="W912" s="159"/>
      <c r="X912" s="28">
        <v>3</v>
      </c>
    </row>
    <row r="913" spans="1:34">
      <c r="A913" s="59"/>
      <c r="B913" s="60"/>
      <c r="C913" s="61" t="s">
        <v>1147</v>
      </c>
      <c r="D913" s="61" t="s">
        <v>1148</v>
      </c>
      <c r="E913" s="62" t="s">
        <v>1149</v>
      </c>
      <c r="F913" s="62" t="s">
        <v>1150</v>
      </c>
      <c r="G913" s="61" t="s">
        <v>1151</v>
      </c>
      <c r="H913" s="61" t="s">
        <v>1152</v>
      </c>
      <c r="I913" s="61" t="s">
        <v>54</v>
      </c>
      <c r="J913" s="61" t="s">
        <v>1153</v>
      </c>
      <c r="K913" s="61" t="s">
        <v>1154</v>
      </c>
      <c r="L913" s="61" t="s">
        <v>1155</v>
      </c>
      <c r="M913" s="63"/>
      <c r="N913" s="63"/>
      <c r="O913" s="59"/>
      <c r="P913" s="160" t="s">
        <v>76</v>
      </c>
      <c r="Q913" s="160" t="s">
        <v>77</v>
      </c>
      <c r="R913" s="160" t="s">
        <v>78</v>
      </c>
      <c r="U913" s="158" t="str">
        <f>IF(W911="","",VLOOKUP(W911,Leeftijdscat,2,FALSE))</f>
        <v/>
      </c>
      <c r="V913" s="158" t="str">
        <f>IF(W911="","",VLOOKUP(W911,Leeftijdscat,3,FALSE))</f>
        <v/>
      </c>
      <c r="W913" s="158" t="str">
        <f>IF(W911="","",VLOOKUP(W911,Leeftijdscat,4,FALSE))</f>
        <v/>
      </c>
      <c r="X913" s="28">
        <v>4</v>
      </c>
      <c r="Y913" s="59">
        <f>LEN(Y914&amp;Y915&amp;Y916&amp;Y917&amp;Y918&amp;Y919&amp;Y920&amp;Y921&amp;Y922&amp;Y923&amp;Y924&amp;Y925&amp;Y926&amp;Y927&amp;Y928)</f>
        <v>0</v>
      </c>
      <c r="Z913" s="59">
        <f>LEN(Z914&amp;Z915&amp;Z916&amp;Z917&amp;Z918&amp;Z919&amp;Z920&amp;Z921&amp;Z922&amp;Z923&amp;Z924&amp;Z925&amp;Z926&amp;Z927&amp;Z928)</f>
        <v>0</v>
      </c>
      <c r="AA913" s="59">
        <f>LEN(AA914&amp;AA915&amp;AA916&amp;AA917&amp;AA918&amp;AA919&amp;AA920&amp;AA921&amp;AA922&amp;AA923&amp;AA924&amp;AA925&amp;AA926&amp;AA927&amp;AA928)</f>
        <v>0</v>
      </c>
      <c r="AB913" s="59">
        <f>SUM(Y913:AA913)</f>
        <v>0</v>
      </c>
    </row>
    <row r="914" spans="1:34">
      <c r="A914" s="28" t="str">
        <f>C911&amp;"x"&amp;B914</f>
        <v>x1</v>
      </c>
      <c r="B914" s="47">
        <v>1</v>
      </c>
      <c r="C914" s="64" t="str">
        <f t="shared" ref="C914:C928" si="807">IF(LEFT($A914,1)="x","",IFERROR(VLOOKUP($A914,LedenV,6,0),""))</f>
        <v/>
      </c>
      <c r="D914" s="64" t="str">
        <f t="shared" ref="D914:D928" si="808">IF(LEFT($A914,1)="x","",IFERROR(VLOOKUP($A914,LedenV,7,0),""))</f>
        <v/>
      </c>
      <c r="E914" s="65" t="str">
        <f t="shared" ref="E914:E928" si="809">IF(LEFT($A914,1)="x","",IFERROR(VLOOKUP($A914,LedenV,8,0),""))</f>
        <v/>
      </c>
      <c r="F914" s="65" t="str">
        <f t="shared" ref="F914:F928" si="810">IF(LEFT($A914,1)="x","",IFERROR(VLOOKUP($A914,LedenV,9,0),""))</f>
        <v/>
      </c>
      <c r="G914" s="66" t="str">
        <f t="shared" ref="G914:G928" si="811">IF(LEFT($A914,1)="x","",IFERROR(VLOOKUP($A914,LedenV,10,0),""))</f>
        <v/>
      </c>
      <c r="H914" s="67" t="str">
        <f t="shared" ref="H914:H928" si="812">IF(AND(ISNUMBER(G914),G914&lt;&gt;0),DATEDIF(G914,Peildatum,"Y"),"")</f>
        <v/>
      </c>
      <c r="I914" s="68"/>
      <c r="J914" s="64" t="str">
        <f t="shared" ref="J914:J928" si="813">IF(LEFT($A914,1)="x","",IFERROR(VLOOKUP($A914,LedenV,16,0),""))</f>
        <v/>
      </c>
      <c r="K914" s="64" t="str">
        <f t="shared" ref="K914:K928" si="814">IF(LEFT($A914,1)="x","",IFERROR(VLOOKUP($A914,LedenV,17,0),""))</f>
        <v/>
      </c>
      <c r="L914" s="64" t="str">
        <f t="shared" ref="L914:L928" si="815">IF(LEFT($A914,1)="x","",IFERROR(VLOOKUP($A914,LedenV,18,0),""))</f>
        <v/>
      </c>
      <c r="M914" s="52"/>
      <c r="N914" s="52"/>
      <c r="P914" s="157"/>
      <c r="Q914" s="157"/>
      <c r="R914" s="157"/>
      <c r="S914" s="161"/>
      <c r="T914" s="202">
        <f t="shared" ref="T914:T928" si="816">IF(LEN(C914&amp;D914&amp;E914&amp;F914)&gt;0,1,0)</f>
        <v>0</v>
      </c>
      <c r="U914" s="159">
        <f t="shared" ref="U914:U928" si="817">MIN(LEN(Y914&amp;Z914&amp;AA914),1)</f>
        <v>0</v>
      </c>
      <c r="V914" s="162" t="str">
        <f t="shared" ref="V914:V928" si="818">V913</f>
        <v/>
      </c>
      <c r="W914" s="162" t="str">
        <f t="shared" ref="W914:W928" si="819">W913</f>
        <v/>
      </c>
      <c r="X914" s="28">
        <v>5</v>
      </c>
      <c r="Y914" s="64" t="str">
        <f t="shared" ref="Y914:Y928" si="820">IF(LEFT($A914,1)="x","",IFERROR(VLOOKUP($A914,LedenV,34,0),""))</f>
        <v/>
      </c>
      <c r="Z914" s="64" t="str">
        <f t="shared" ref="Z914:Z928" si="821">IF(LEFT($A914,1)="x","",IFERROR(VLOOKUP($A914,LedenV,35,0),""))</f>
        <v/>
      </c>
      <c r="AA914" s="64" t="str">
        <f t="shared" ref="AA914:AA928" si="822">IF(LEFT($A914,1)="x","",IFERROR(VLOOKUP($A914,LedenV,36,0),""))</f>
        <v/>
      </c>
      <c r="AB914" s="28">
        <f t="shared" ref="AB914:AB928" si="823">LEN(Y914&amp;Z914&amp;AA914)</f>
        <v>0</v>
      </c>
      <c r="AH914" s="246" t="str">
        <f t="shared" ref="AH914:AH928" si="824">lft(G914,Peildatum)</f>
        <v/>
      </c>
    </row>
    <row r="915" spans="1:34">
      <c r="A915" s="28" t="str">
        <f>C911&amp;"x"&amp;B915</f>
        <v>x2</v>
      </c>
      <c r="B915" s="47">
        <v>2</v>
      </c>
      <c r="C915" s="64" t="str">
        <f t="shared" si="807"/>
        <v/>
      </c>
      <c r="D915" s="64" t="str">
        <f t="shared" si="808"/>
        <v/>
      </c>
      <c r="E915" s="65" t="str">
        <f t="shared" si="809"/>
        <v/>
      </c>
      <c r="F915" s="65" t="str">
        <f t="shared" si="810"/>
        <v/>
      </c>
      <c r="G915" s="66" t="str">
        <f t="shared" si="811"/>
        <v/>
      </c>
      <c r="H915" s="67" t="str">
        <f t="shared" si="812"/>
        <v/>
      </c>
      <c r="I915" s="68"/>
      <c r="J915" s="64" t="str">
        <f t="shared" si="813"/>
        <v/>
      </c>
      <c r="K915" s="64" t="str">
        <f t="shared" si="814"/>
        <v/>
      </c>
      <c r="L915" s="64" t="str">
        <f t="shared" si="815"/>
        <v/>
      </c>
      <c r="M915" s="52"/>
      <c r="N915" s="52"/>
      <c r="P915" s="157"/>
      <c r="Q915" s="157"/>
      <c r="R915" s="157"/>
      <c r="S915" s="161"/>
      <c r="T915" s="202">
        <f t="shared" si="816"/>
        <v>0</v>
      </c>
      <c r="U915" s="159">
        <f t="shared" si="817"/>
        <v>0</v>
      </c>
      <c r="V915" s="162" t="str">
        <f t="shared" si="818"/>
        <v/>
      </c>
      <c r="W915" s="162" t="str">
        <f t="shared" si="819"/>
        <v/>
      </c>
      <c r="X915" s="28">
        <v>6</v>
      </c>
      <c r="Y915" s="64" t="str">
        <f t="shared" si="820"/>
        <v/>
      </c>
      <c r="Z915" s="64" t="str">
        <f t="shared" si="821"/>
        <v/>
      </c>
      <c r="AA915" s="64" t="str">
        <f t="shared" si="822"/>
        <v/>
      </c>
      <c r="AB915" s="28">
        <f t="shared" si="823"/>
        <v>0</v>
      </c>
      <c r="AH915" s="246" t="str">
        <f t="shared" si="824"/>
        <v/>
      </c>
    </row>
    <row r="916" spans="1:34">
      <c r="A916" s="28" t="str">
        <f>C911&amp;"x"&amp;B916</f>
        <v>x3</v>
      </c>
      <c r="B916" s="47">
        <v>3</v>
      </c>
      <c r="C916" s="64" t="str">
        <f t="shared" si="807"/>
        <v/>
      </c>
      <c r="D916" s="64" t="str">
        <f t="shared" si="808"/>
        <v/>
      </c>
      <c r="E916" s="65" t="str">
        <f t="shared" si="809"/>
        <v/>
      </c>
      <c r="F916" s="65" t="str">
        <f t="shared" si="810"/>
        <v/>
      </c>
      <c r="G916" s="66" t="str">
        <f t="shared" si="811"/>
        <v/>
      </c>
      <c r="H916" s="67" t="str">
        <f t="shared" si="812"/>
        <v/>
      </c>
      <c r="I916" s="68"/>
      <c r="J916" s="64" t="str">
        <f t="shared" si="813"/>
        <v/>
      </c>
      <c r="K916" s="64" t="str">
        <f t="shared" si="814"/>
        <v/>
      </c>
      <c r="L916" s="64" t="str">
        <f t="shared" si="815"/>
        <v/>
      </c>
      <c r="M916" s="52"/>
      <c r="N916" s="52"/>
      <c r="P916" s="157"/>
      <c r="Q916" s="157"/>
      <c r="R916" s="157"/>
      <c r="S916" s="161"/>
      <c r="T916" s="202">
        <f t="shared" si="816"/>
        <v>0</v>
      </c>
      <c r="U916" s="159">
        <f t="shared" si="817"/>
        <v>0</v>
      </c>
      <c r="V916" s="162" t="str">
        <f t="shared" si="818"/>
        <v/>
      </c>
      <c r="W916" s="162" t="str">
        <f t="shared" si="819"/>
        <v/>
      </c>
      <c r="X916" s="28">
        <v>7</v>
      </c>
      <c r="Y916" s="64" t="str">
        <f t="shared" si="820"/>
        <v/>
      </c>
      <c r="Z916" s="64" t="str">
        <f t="shared" si="821"/>
        <v/>
      </c>
      <c r="AA916" s="64" t="str">
        <f t="shared" si="822"/>
        <v/>
      </c>
      <c r="AB916" s="28">
        <f t="shared" si="823"/>
        <v>0</v>
      </c>
      <c r="AH916" s="246" t="str">
        <f t="shared" si="824"/>
        <v/>
      </c>
    </row>
    <row r="917" spans="1:34">
      <c r="A917" s="28" t="str">
        <f>C911&amp;"x"&amp;B917</f>
        <v>x4</v>
      </c>
      <c r="B917" s="47">
        <v>4</v>
      </c>
      <c r="C917" s="64" t="str">
        <f t="shared" si="807"/>
        <v/>
      </c>
      <c r="D917" s="64" t="str">
        <f t="shared" si="808"/>
        <v/>
      </c>
      <c r="E917" s="65" t="str">
        <f t="shared" si="809"/>
        <v/>
      </c>
      <c r="F917" s="65" t="str">
        <f t="shared" si="810"/>
        <v/>
      </c>
      <c r="G917" s="66" t="str">
        <f t="shared" si="811"/>
        <v/>
      </c>
      <c r="H917" s="67" t="str">
        <f t="shared" si="812"/>
        <v/>
      </c>
      <c r="I917" s="68"/>
      <c r="J917" s="64" t="str">
        <f t="shared" si="813"/>
        <v/>
      </c>
      <c r="K917" s="64" t="str">
        <f t="shared" si="814"/>
        <v/>
      </c>
      <c r="L917" s="64" t="str">
        <f t="shared" si="815"/>
        <v/>
      </c>
      <c r="M917" s="52"/>
      <c r="N917" s="52"/>
      <c r="P917" s="157"/>
      <c r="Q917" s="157"/>
      <c r="R917" s="157"/>
      <c r="S917" s="161"/>
      <c r="T917" s="202">
        <f t="shared" si="816"/>
        <v>0</v>
      </c>
      <c r="U917" s="159">
        <f t="shared" si="817"/>
        <v>0</v>
      </c>
      <c r="V917" s="162" t="str">
        <f t="shared" si="818"/>
        <v/>
      </c>
      <c r="W917" s="162" t="str">
        <f t="shared" si="819"/>
        <v/>
      </c>
      <c r="X917" s="28">
        <v>8</v>
      </c>
      <c r="Y917" s="64" t="str">
        <f t="shared" si="820"/>
        <v/>
      </c>
      <c r="Z917" s="64" t="str">
        <f t="shared" si="821"/>
        <v/>
      </c>
      <c r="AA917" s="64" t="str">
        <f t="shared" si="822"/>
        <v/>
      </c>
      <c r="AB917" s="28">
        <f t="shared" si="823"/>
        <v>0</v>
      </c>
      <c r="AH917" s="246" t="str">
        <f t="shared" si="824"/>
        <v/>
      </c>
    </row>
    <row r="918" spans="1:34">
      <c r="A918" s="28" t="str">
        <f>C911&amp;"x"&amp;B918</f>
        <v>x5</v>
      </c>
      <c r="B918" s="47">
        <v>5</v>
      </c>
      <c r="C918" s="64" t="str">
        <f t="shared" si="807"/>
        <v/>
      </c>
      <c r="D918" s="64" t="str">
        <f t="shared" si="808"/>
        <v/>
      </c>
      <c r="E918" s="65" t="str">
        <f t="shared" si="809"/>
        <v/>
      </c>
      <c r="F918" s="65" t="str">
        <f t="shared" si="810"/>
        <v/>
      </c>
      <c r="G918" s="66" t="str">
        <f t="shared" si="811"/>
        <v/>
      </c>
      <c r="H918" s="67" t="str">
        <f t="shared" si="812"/>
        <v/>
      </c>
      <c r="I918" s="68"/>
      <c r="J918" s="64" t="str">
        <f t="shared" si="813"/>
        <v/>
      </c>
      <c r="K918" s="64" t="str">
        <f t="shared" si="814"/>
        <v/>
      </c>
      <c r="L918" s="64" t="str">
        <f t="shared" si="815"/>
        <v/>
      </c>
      <c r="M918" s="52"/>
      <c r="N918" s="52"/>
      <c r="P918" s="157"/>
      <c r="Q918" s="157"/>
      <c r="R918" s="157"/>
      <c r="S918" s="161"/>
      <c r="T918" s="202">
        <f t="shared" si="816"/>
        <v>0</v>
      </c>
      <c r="U918" s="159">
        <f t="shared" si="817"/>
        <v>0</v>
      </c>
      <c r="V918" s="162" t="str">
        <f t="shared" si="818"/>
        <v/>
      </c>
      <c r="W918" s="162" t="str">
        <f t="shared" si="819"/>
        <v/>
      </c>
      <c r="X918" s="28">
        <v>9</v>
      </c>
      <c r="Y918" s="64" t="str">
        <f t="shared" si="820"/>
        <v/>
      </c>
      <c r="Z918" s="64" t="str">
        <f t="shared" si="821"/>
        <v/>
      </c>
      <c r="AA918" s="64" t="str">
        <f t="shared" si="822"/>
        <v/>
      </c>
      <c r="AB918" s="28">
        <f t="shared" si="823"/>
        <v>0</v>
      </c>
      <c r="AH918" s="246" t="str">
        <f t="shared" si="824"/>
        <v/>
      </c>
    </row>
    <row r="919" spans="1:34">
      <c r="A919" s="28" t="str">
        <f>C911&amp;"x"&amp;B919</f>
        <v>x6</v>
      </c>
      <c r="B919" s="47">
        <v>6</v>
      </c>
      <c r="C919" s="64" t="str">
        <f t="shared" si="807"/>
        <v/>
      </c>
      <c r="D919" s="64" t="str">
        <f t="shared" si="808"/>
        <v/>
      </c>
      <c r="E919" s="65" t="str">
        <f t="shared" si="809"/>
        <v/>
      </c>
      <c r="F919" s="65" t="str">
        <f t="shared" si="810"/>
        <v/>
      </c>
      <c r="G919" s="66" t="str">
        <f t="shared" si="811"/>
        <v/>
      </c>
      <c r="H919" s="67" t="str">
        <f t="shared" si="812"/>
        <v/>
      </c>
      <c r="I919" s="68"/>
      <c r="J919" s="64" t="str">
        <f t="shared" si="813"/>
        <v/>
      </c>
      <c r="K919" s="64" t="str">
        <f t="shared" si="814"/>
        <v/>
      </c>
      <c r="L919" s="64" t="str">
        <f t="shared" si="815"/>
        <v/>
      </c>
      <c r="M919" s="52"/>
      <c r="N919" s="52"/>
      <c r="P919" s="157"/>
      <c r="Q919" s="157"/>
      <c r="R919" s="157"/>
      <c r="S919" s="161"/>
      <c r="T919" s="202">
        <f t="shared" si="816"/>
        <v>0</v>
      </c>
      <c r="U919" s="159">
        <f t="shared" si="817"/>
        <v>0</v>
      </c>
      <c r="V919" s="162" t="str">
        <f t="shared" si="818"/>
        <v/>
      </c>
      <c r="W919" s="162" t="str">
        <f t="shared" si="819"/>
        <v/>
      </c>
      <c r="X919" s="28">
        <v>10</v>
      </c>
      <c r="Y919" s="64" t="str">
        <f t="shared" si="820"/>
        <v/>
      </c>
      <c r="Z919" s="64" t="str">
        <f t="shared" si="821"/>
        <v/>
      </c>
      <c r="AA919" s="64" t="str">
        <f t="shared" si="822"/>
        <v/>
      </c>
      <c r="AB919" s="28">
        <f t="shared" si="823"/>
        <v>0</v>
      </c>
      <c r="AH919" s="246" t="str">
        <f t="shared" si="824"/>
        <v/>
      </c>
    </row>
    <row r="920" spans="1:34">
      <c r="A920" s="28" t="str">
        <f>C911&amp;"x"&amp;B920</f>
        <v>x7</v>
      </c>
      <c r="B920" s="47">
        <v>7</v>
      </c>
      <c r="C920" s="64" t="str">
        <f t="shared" si="807"/>
        <v/>
      </c>
      <c r="D920" s="64" t="str">
        <f t="shared" si="808"/>
        <v/>
      </c>
      <c r="E920" s="65" t="str">
        <f t="shared" si="809"/>
        <v/>
      </c>
      <c r="F920" s="65" t="str">
        <f t="shared" si="810"/>
        <v/>
      </c>
      <c r="G920" s="66" t="str">
        <f t="shared" si="811"/>
        <v/>
      </c>
      <c r="H920" s="67" t="str">
        <f t="shared" si="812"/>
        <v/>
      </c>
      <c r="I920" s="68"/>
      <c r="J920" s="64" t="str">
        <f t="shared" si="813"/>
        <v/>
      </c>
      <c r="K920" s="64" t="str">
        <f t="shared" si="814"/>
        <v/>
      </c>
      <c r="L920" s="64" t="str">
        <f t="shared" si="815"/>
        <v/>
      </c>
      <c r="M920" s="52"/>
      <c r="N920" s="52"/>
      <c r="P920" s="157"/>
      <c r="Q920" s="157"/>
      <c r="R920" s="157"/>
      <c r="S920" s="161"/>
      <c r="T920" s="202">
        <f t="shared" si="816"/>
        <v>0</v>
      </c>
      <c r="U920" s="159">
        <f t="shared" si="817"/>
        <v>0</v>
      </c>
      <c r="V920" s="162" t="str">
        <f t="shared" si="818"/>
        <v/>
      </c>
      <c r="W920" s="162" t="str">
        <f t="shared" si="819"/>
        <v/>
      </c>
      <c r="X920" s="28">
        <v>11</v>
      </c>
      <c r="Y920" s="64" t="str">
        <f t="shared" si="820"/>
        <v/>
      </c>
      <c r="Z920" s="64" t="str">
        <f t="shared" si="821"/>
        <v/>
      </c>
      <c r="AA920" s="64" t="str">
        <f t="shared" si="822"/>
        <v/>
      </c>
      <c r="AB920" s="28">
        <f t="shared" si="823"/>
        <v>0</v>
      </c>
      <c r="AH920" s="246" t="str">
        <f t="shared" si="824"/>
        <v/>
      </c>
    </row>
    <row r="921" spans="1:34">
      <c r="A921" s="28" t="str">
        <f>C911&amp;"x"&amp;B921</f>
        <v>x8</v>
      </c>
      <c r="B921" s="47">
        <v>8</v>
      </c>
      <c r="C921" s="64" t="str">
        <f t="shared" si="807"/>
        <v/>
      </c>
      <c r="D921" s="64" t="str">
        <f t="shared" si="808"/>
        <v/>
      </c>
      <c r="E921" s="65" t="str">
        <f t="shared" si="809"/>
        <v/>
      </c>
      <c r="F921" s="65" t="str">
        <f t="shared" si="810"/>
        <v/>
      </c>
      <c r="G921" s="66" t="str">
        <f t="shared" si="811"/>
        <v/>
      </c>
      <c r="H921" s="67" t="str">
        <f t="shared" si="812"/>
        <v/>
      </c>
      <c r="I921" s="68"/>
      <c r="J921" s="64" t="str">
        <f t="shared" si="813"/>
        <v/>
      </c>
      <c r="K921" s="64" t="str">
        <f t="shared" si="814"/>
        <v/>
      </c>
      <c r="L921" s="64" t="str">
        <f t="shared" si="815"/>
        <v/>
      </c>
      <c r="M921" s="52"/>
      <c r="N921" s="52"/>
      <c r="P921" s="157"/>
      <c r="Q921" s="157"/>
      <c r="R921" s="157"/>
      <c r="S921" s="161"/>
      <c r="T921" s="202">
        <f t="shared" si="816"/>
        <v>0</v>
      </c>
      <c r="U921" s="159">
        <f t="shared" si="817"/>
        <v>0</v>
      </c>
      <c r="V921" s="162" t="str">
        <f t="shared" si="818"/>
        <v/>
      </c>
      <c r="W921" s="162" t="str">
        <f t="shared" si="819"/>
        <v/>
      </c>
      <c r="X921" s="28">
        <v>12</v>
      </c>
      <c r="Y921" s="64" t="str">
        <f t="shared" si="820"/>
        <v/>
      </c>
      <c r="Z921" s="64" t="str">
        <f t="shared" si="821"/>
        <v/>
      </c>
      <c r="AA921" s="64" t="str">
        <f t="shared" si="822"/>
        <v/>
      </c>
      <c r="AB921" s="28">
        <f t="shared" si="823"/>
        <v>0</v>
      </c>
      <c r="AH921" s="246" t="str">
        <f t="shared" si="824"/>
        <v/>
      </c>
    </row>
    <row r="922" spans="1:34">
      <c r="A922" s="28" t="str">
        <f>C911&amp;"x"&amp;B922</f>
        <v>x9</v>
      </c>
      <c r="B922" s="47">
        <v>9</v>
      </c>
      <c r="C922" s="64" t="str">
        <f t="shared" si="807"/>
        <v/>
      </c>
      <c r="D922" s="64" t="str">
        <f t="shared" si="808"/>
        <v/>
      </c>
      <c r="E922" s="65" t="str">
        <f t="shared" si="809"/>
        <v/>
      </c>
      <c r="F922" s="65" t="str">
        <f t="shared" si="810"/>
        <v/>
      </c>
      <c r="G922" s="66" t="str">
        <f t="shared" si="811"/>
        <v/>
      </c>
      <c r="H922" s="67" t="str">
        <f t="shared" si="812"/>
        <v/>
      </c>
      <c r="I922" s="68"/>
      <c r="J922" s="64" t="str">
        <f t="shared" si="813"/>
        <v/>
      </c>
      <c r="K922" s="64" t="str">
        <f t="shared" si="814"/>
        <v/>
      </c>
      <c r="L922" s="64" t="str">
        <f t="shared" si="815"/>
        <v/>
      </c>
      <c r="M922" s="52"/>
      <c r="N922" s="52"/>
      <c r="P922" s="157"/>
      <c r="Q922" s="157"/>
      <c r="R922" s="157"/>
      <c r="S922" s="161"/>
      <c r="T922" s="202">
        <f t="shared" si="816"/>
        <v>0</v>
      </c>
      <c r="U922" s="159">
        <f t="shared" si="817"/>
        <v>0</v>
      </c>
      <c r="V922" s="162" t="str">
        <f t="shared" si="818"/>
        <v/>
      </c>
      <c r="W922" s="162" t="str">
        <f t="shared" si="819"/>
        <v/>
      </c>
      <c r="X922" s="28">
        <v>13</v>
      </c>
      <c r="Y922" s="64" t="str">
        <f t="shared" si="820"/>
        <v/>
      </c>
      <c r="Z922" s="64" t="str">
        <f t="shared" si="821"/>
        <v/>
      </c>
      <c r="AA922" s="64" t="str">
        <f t="shared" si="822"/>
        <v/>
      </c>
      <c r="AB922" s="28">
        <f t="shared" si="823"/>
        <v>0</v>
      </c>
      <c r="AH922" s="246" t="str">
        <f t="shared" si="824"/>
        <v/>
      </c>
    </row>
    <row r="923" spans="1:34">
      <c r="A923" s="28" t="str">
        <f>C911&amp;"x"&amp;B923</f>
        <v>x10</v>
      </c>
      <c r="B923" s="47">
        <v>10</v>
      </c>
      <c r="C923" s="64" t="str">
        <f t="shared" si="807"/>
        <v/>
      </c>
      <c r="D923" s="64" t="str">
        <f t="shared" si="808"/>
        <v/>
      </c>
      <c r="E923" s="65" t="str">
        <f t="shared" si="809"/>
        <v/>
      </c>
      <c r="F923" s="65" t="str">
        <f t="shared" si="810"/>
        <v/>
      </c>
      <c r="G923" s="66" t="str">
        <f t="shared" si="811"/>
        <v/>
      </c>
      <c r="H923" s="67" t="str">
        <f t="shared" si="812"/>
        <v/>
      </c>
      <c r="I923" s="68"/>
      <c r="J923" s="64" t="str">
        <f t="shared" si="813"/>
        <v/>
      </c>
      <c r="K923" s="64" t="str">
        <f t="shared" si="814"/>
        <v/>
      </c>
      <c r="L923" s="64" t="str">
        <f t="shared" si="815"/>
        <v/>
      </c>
      <c r="M923" s="52"/>
      <c r="N923" s="52"/>
      <c r="P923" s="157"/>
      <c r="Q923" s="157"/>
      <c r="R923" s="157"/>
      <c r="S923" s="161"/>
      <c r="T923" s="202">
        <f t="shared" si="816"/>
        <v>0</v>
      </c>
      <c r="U923" s="159">
        <f t="shared" si="817"/>
        <v>0</v>
      </c>
      <c r="V923" s="162" t="str">
        <f t="shared" si="818"/>
        <v/>
      </c>
      <c r="W923" s="162" t="str">
        <f t="shared" si="819"/>
        <v/>
      </c>
      <c r="X923" s="28">
        <v>14</v>
      </c>
      <c r="Y923" s="64" t="str">
        <f t="shared" si="820"/>
        <v/>
      </c>
      <c r="Z923" s="64" t="str">
        <f t="shared" si="821"/>
        <v/>
      </c>
      <c r="AA923" s="64" t="str">
        <f t="shared" si="822"/>
        <v/>
      </c>
      <c r="AB923" s="28">
        <f t="shared" si="823"/>
        <v>0</v>
      </c>
      <c r="AH923" s="246" t="str">
        <f t="shared" si="824"/>
        <v/>
      </c>
    </row>
    <row r="924" spans="1:34">
      <c r="A924" s="28" t="str">
        <f>C911&amp;"x"&amp;B924</f>
        <v>x11</v>
      </c>
      <c r="B924" s="47">
        <v>11</v>
      </c>
      <c r="C924" s="64" t="str">
        <f t="shared" si="807"/>
        <v/>
      </c>
      <c r="D924" s="64" t="str">
        <f t="shared" si="808"/>
        <v/>
      </c>
      <c r="E924" s="65" t="str">
        <f t="shared" si="809"/>
        <v/>
      </c>
      <c r="F924" s="65" t="str">
        <f t="shared" si="810"/>
        <v/>
      </c>
      <c r="G924" s="66" t="str">
        <f t="shared" si="811"/>
        <v/>
      </c>
      <c r="H924" s="67" t="str">
        <f t="shared" si="812"/>
        <v/>
      </c>
      <c r="I924" s="68"/>
      <c r="J924" s="64" t="str">
        <f t="shared" si="813"/>
        <v/>
      </c>
      <c r="K924" s="64" t="str">
        <f t="shared" si="814"/>
        <v/>
      </c>
      <c r="L924" s="64" t="str">
        <f t="shared" si="815"/>
        <v/>
      </c>
      <c r="M924" s="52"/>
      <c r="N924" s="52"/>
      <c r="P924" s="157"/>
      <c r="Q924" s="157"/>
      <c r="R924" s="157"/>
      <c r="T924" s="202">
        <f t="shared" si="816"/>
        <v>0</v>
      </c>
      <c r="U924" s="159">
        <f t="shared" si="817"/>
        <v>0</v>
      </c>
      <c r="V924" s="162" t="str">
        <f t="shared" si="818"/>
        <v/>
      </c>
      <c r="W924" s="162" t="str">
        <f t="shared" si="819"/>
        <v/>
      </c>
      <c r="X924" s="28">
        <v>15</v>
      </c>
      <c r="Y924" s="64" t="str">
        <f t="shared" si="820"/>
        <v/>
      </c>
      <c r="Z924" s="64" t="str">
        <f t="shared" si="821"/>
        <v/>
      </c>
      <c r="AA924" s="64" t="str">
        <f t="shared" si="822"/>
        <v/>
      </c>
      <c r="AB924" s="28">
        <f t="shared" si="823"/>
        <v>0</v>
      </c>
      <c r="AH924" s="246" t="str">
        <f t="shared" si="824"/>
        <v/>
      </c>
    </row>
    <row r="925" spans="1:34">
      <c r="A925" s="28" t="str">
        <f>C911&amp;"x"&amp;B925</f>
        <v>x12</v>
      </c>
      <c r="B925" s="47">
        <v>12</v>
      </c>
      <c r="C925" s="64" t="str">
        <f t="shared" si="807"/>
        <v/>
      </c>
      <c r="D925" s="64" t="str">
        <f t="shared" si="808"/>
        <v/>
      </c>
      <c r="E925" s="65" t="str">
        <f t="shared" si="809"/>
        <v/>
      </c>
      <c r="F925" s="65" t="str">
        <f t="shared" si="810"/>
        <v/>
      </c>
      <c r="G925" s="66" t="str">
        <f t="shared" si="811"/>
        <v/>
      </c>
      <c r="H925" s="67" t="str">
        <f t="shared" si="812"/>
        <v/>
      </c>
      <c r="I925" s="68"/>
      <c r="J925" s="64" t="str">
        <f t="shared" si="813"/>
        <v/>
      </c>
      <c r="K925" s="64" t="str">
        <f t="shared" si="814"/>
        <v/>
      </c>
      <c r="L925" s="64" t="str">
        <f t="shared" si="815"/>
        <v/>
      </c>
      <c r="M925" s="52"/>
      <c r="N925" s="52"/>
      <c r="P925" s="157"/>
      <c r="Q925" s="157"/>
      <c r="R925" s="157"/>
      <c r="T925" s="202">
        <f t="shared" si="816"/>
        <v>0</v>
      </c>
      <c r="U925" s="159">
        <f t="shared" si="817"/>
        <v>0</v>
      </c>
      <c r="V925" s="162" t="str">
        <f t="shared" si="818"/>
        <v/>
      </c>
      <c r="W925" s="162" t="str">
        <f t="shared" si="819"/>
        <v/>
      </c>
      <c r="X925" s="28">
        <v>16</v>
      </c>
      <c r="Y925" s="64" t="str">
        <f t="shared" si="820"/>
        <v/>
      </c>
      <c r="Z925" s="64" t="str">
        <f t="shared" si="821"/>
        <v/>
      </c>
      <c r="AA925" s="64" t="str">
        <f t="shared" si="822"/>
        <v/>
      </c>
      <c r="AB925" s="28">
        <f t="shared" si="823"/>
        <v>0</v>
      </c>
      <c r="AH925" s="246" t="str">
        <f t="shared" si="824"/>
        <v/>
      </c>
    </row>
    <row r="926" spans="1:34">
      <c r="A926" s="28" t="str">
        <f>C911&amp;"x"&amp;B926</f>
        <v>x13</v>
      </c>
      <c r="B926" s="47">
        <v>13</v>
      </c>
      <c r="C926" s="64" t="str">
        <f t="shared" si="807"/>
        <v/>
      </c>
      <c r="D926" s="64" t="str">
        <f t="shared" si="808"/>
        <v/>
      </c>
      <c r="E926" s="65" t="str">
        <f t="shared" si="809"/>
        <v/>
      </c>
      <c r="F926" s="65" t="str">
        <f t="shared" si="810"/>
        <v/>
      </c>
      <c r="G926" s="66" t="str">
        <f t="shared" si="811"/>
        <v/>
      </c>
      <c r="H926" s="67" t="str">
        <f t="shared" si="812"/>
        <v/>
      </c>
      <c r="I926" s="68"/>
      <c r="J926" s="64" t="str">
        <f t="shared" si="813"/>
        <v/>
      </c>
      <c r="K926" s="64" t="str">
        <f t="shared" si="814"/>
        <v/>
      </c>
      <c r="L926" s="64" t="str">
        <f t="shared" si="815"/>
        <v/>
      </c>
      <c r="M926" s="52"/>
      <c r="N926" s="52"/>
      <c r="P926" s="157"/>
      <c r="Q926" s="157"/>
      <c r="R926" s="157"/>
      <c r="T926" s="202">
        <f t="shared" si="816"/>
        <v>0</v>
      </c>
      <c r="U926" s="159">
        <f t="shared" si="817"/>
        <v>0</v>
      </c>
      <c r="V926" s="162" t="str">
        <f t="shared" si="818"/>
        <v/>
      </c>
      <c r="W926" s="162" t="str">
        <f t="shared" si="819"/>
        <v/>
      </c>
      <c r="X926" s="28">
        <v>17</v>
      </c>
      <c r="Y926" s="64" t="str">
        <f t="shared" si="820"/>
        <v/>
      </c>
      <c r="Z926" s="64" t="str">
        <f t="shared" si="821"/>
        <v/>
      </c>
      <c r="AA926" s="64" t="str">
        <f t="shared" si="822"/>
        <v/>
      </c>
      <c r="AB926" s="28">
        <f t="shared" si="823"/>
        <v>0</v>
      </c>
      <c r="AH926" s="246" t="str">
        <f t="shared" si="824"/>
        <v/>
      </c>
    </row>
    <row r="927" spans="1:34">
      <c r="A927" s="28" t="str">
        <f>C911&amp;"x"&amp;B927</f>
        <v>x14</v>
      </c>
      <c r="B927" s="47">
        <v>14</v>
      </c>
      <c r="C927" s="64" t="str">
        <f t="shared" si="807"/>
        <v/>
      </c>
      <c r="D927" s="64" t="str">
        <f t="shared" si="808"/>
        <v/>
      </c>
      <c r="E927" s="65" t="str">
        <f t="shared" si="809"/>
        <v/>
      </c>
      <c r="F927" s="65" t="str">
        <f t="shared" si="810"/>
        <v/>
      </c>
      <c r="G927" s="66" t="str">
        <f t="shared" si="811"/>
        <v/>
      </c>
      <c r="H927" s="67" t="str">
        <f t="shared" si="812"/>
        <v/>
      </c>
      <c r="I927" s="68"/>
      <c r="J927" s="64" t="str">
        <f t="shared" si="813"/>
        <v/>
      </c>
      <c r="K927" s="64" t="str">
        <f t="shared" si="814"/>
        <v/>
      </c>
      <c r="L927" s="64" t="str">
        <f t="shared" si="815"/>
        <v/>
      </c>
      <c r="M927" s="52"/>
      <c r="N927" s="52"/>
      <c r="P927" s="157"/>
      <c r="Q927" s="157"/>
      <c r="R927" s="157"/>
      <c r="T927" s="202">
        <f t="shared" si="816"/>
        <v>0</v>
      </c>
      <c r="U927" s="159">
        <f t="shared" si="817"/>
        <v>0</v>
      </c>
      <c r="V927" s="162" t="str">
        <f t="shared" si="818"/>
        <v/>
      </c>
      <c r="W927" s="162" t="str">
        <f t="shared" si="819"/>
        <v/>
      </c>
      <c r="X927" s="28">
        <v>18</v>
      </c>
      <c r="Y927" s="64" t="str">
        <f t="shared" si="820"/>
        <v/>
      </c>
      <c r="Z927" s="64" t="str">
        <f t="shared" si="821"/>
        <v/>
      </c>
      <c r="AA927" s="64" t="str">
        <f t="shared" si="822"/>
        <v/>
      </c>
      <c r="AB927" s="28">
        <f t="shared" si="823"/>
        <v>0</v>
      </c>
      <c r="AH927" s="246" t="str">
        <f t="shared" si="824"/>
        <v/>
      </c>
    </row>
    <row r="928" spans="1:34">
      <c r="A928" s="28" t="str">
        <f>C911&amp;"x"&amp;B928</f>
        <v>x15</v>
      </c>
      <c r="B928" s="47">
        <v>15</v>
      </c>
      <c r="C928" s="64" t="str">
        <f t="shared" si="807"/>
        <v/>
      </c>
      <c r="D928" s="64" t="str">
        <f t="shared" si="808"/>
        <v/>
      </c>
      <c r="E928" s="65" t="str">
        <f t="shared" si="809"/>
        <v/>
      </c>
      <c r="F928" s="65" t="str">
        <f t="shared" si="810"/>
        <v/>
      </c>
      <c r="G928" s="66" t="str">
        <f t="shared" si="811"/>
        <v/>
      </c>
      <c r="H928" s="67" t="str">
        <f t="shared" si="812"/>
        <v/>
      </c>
      <c r="I928" s="68"/>
      <c r="J928" s="64" t="str">
        <f t="shared" si="813"/>
        <v/>
      </c>
      <c r="K928" s="64" t="str">
        <f t="shared" si="814"/>
        <v/>
      </c>
      <c r="L928" s="64" t="str">
        <f t="shared" si="815"/>
        <v/>
      </c>
      <c r="M928" s="52"/>
      <c r="N928" s="52"/>
      <c r="P928" s="157"/>
      <c r="Q928" s="157"/>
      <c r="R928" s="157"/>
      <c r="T928" s="202">
        <f t="shared" si="816"/>
        <v>0</v>
      </c>
      <c r="U928" s="159">
        <f t="shared" si="817"/>
        <v>0</v>
      </c>
      <c r="V928" s="162" t="str">
        <f t="shared" si="818"/>
        <v/>
      </c>
      <c r="W928" s="162" t="str">
        <f t="shared" si="819"/>
        <v/>
      </c>
      <c r="X928" s="28">
        <v>19</v>
      </c>
      <c r="Y928" s="64" t="str">
        <f t="shared" si="820"/>
        <v/>
      </c>
      <c r="Z928" s="64" t="str">
        <f t="shared" si="821"/>
        <v/>
      </c>
      <c r="AA928" s="64" t="str">
        <f t="shared" si="822"/>
        <v/>
      </c>
      <c r="AB928" s="28">
        <f t="shared" si="823"/>
        <v>0</v>
      </c>
      <c r="AH928" s="246" t="str">
        <f t="shared" si="824"/>
        <v/>
      </c>
    </row>
    <row r="929" spans="1:34" ht="12.95" thickBot="1">
      <c r="B929" s="69"/>
      <c r="C929" s="70"/>
      <c r="D929" s="69"/>
      <c r="E929" s="69"/>
      <c r="F929" s="69"/>
      <c r="G929" s="71"/>
      <c r="H929" s="71"/>
      <c r="I929" s="71"/>
      <c r="J929" s="70"/>
      <c r="K929" s="70"/>
      <c r="L929" s="70"/>
      <c r="M929" s="52"/>
      <c r="N929" s="52"/>
      <c r="X929" s="28">
        <v>20</v>
      </c>
    </row>
    <row r="930" spans="1:34" ht="12.95" thickTop="1">
      <c r="B930" s="47"/>
      <c r="C930" s="323" t="s">
        <v>1140</v>
      </c>
      <c r="D930" s="323"/>
      <c r="E930" s="76" t="s">
        <v>1141</v>
      </c>
      <c r="F930" s="76" t="s">
        <v>1142</v>
      </c>
      <c r="G930" s="48" t="s">
        <v>1143</v>
      </c>
      <c r="H930" s="49"/>
      <c r="I930" s="50"/>
      <c r="J930" s="51" t="s">
        <v>1144</v>
      </c>
      <c r="K930" s="51" t="s">
        <v>1145</v>
      </c>
      <c r="L930" s="51" t="s">
        <v>1146</v>
      </c>
      <c r="M930" s="52"/>
      <c r="N930" s="52"/>
      <c r="P930" s="53">
        <f>COUNT(P934:P948)</f>
        <v>0</v>
      </c>
      <c r="Q930" s="53">
        <f>COUNT(Q934:Q948)</f>
        <v>0</v>
      </c>
      <c r="R930" s="53">
        <f>COUNT(R934:R948)</f>
        <v>0</v>
      </c>
      <c r="T930" s="124">
        <f>T931-SUM(U934:U948)</f>
        <v>0</v>
      </c>
      <c r="X930" s="28">
        <v>1</v>
      </c>
    </row>
    <row r="931" spans="1:34" ht="12.95">
      <c r="A931" s="33">
        <v>50</v>
      </c>
      <c r="B931" s="54"/>
      <c r="C931" s="322" t="str">
        <f>Leden!AQ52</f>
        <v/>
      </c>
      <c r="D931" s="322"/>
      <c r="E931" s="286" t="str">
        <f>IF($C931="","",LEFT(IFERROR(VLOOKUP($C931,TeamsV,2,0),"")&amp;"??",2))</f>
        <v/>
      </c>
      <c r="F931" s="286" t="str">
        <f>IF($C931="","",IFERROR(VLOOKUP($C931,TeamsV,3,0),"??"))</f>
        <v/>
      </c>
      <c r="G931" s="286" t="str">
        <f>IF($C931="","",LEFT(IFERROR(VLOOKUP($C931,TeamsV,4,0),"")&amp;"?",1))</f>
        <v/>
      </c>
      <c r="H931" s="55"/>
      <c r="I931" s="56"/>
      <c r="J931" s="286">
        <f>COUNTIF(C934:C948,"V")</f>
        <v>0</v>
      </c>
      <c r="K931" s="286">
        <f>COUNTIF(C934:C948,"M")</f>
        <v>0</v>
      </c>
      <c r="L931" s="57" t="str">
        <f>IFERROR(AVERAGE(H934:H948),"")</f>
        <v/>
      </c>
      <c r="M931" s="58"/>
      <c r="N931" s="58"/>
      <c r="O931" s="33" t="s">
        <v>2</v>
      </c>
      <c r="P931" s="253"/>
      <c r="Q931" s="253"/>
      <c r="R931" s="253"/>
      <c r="S931" s="254"/>
      <c r="T931" s="124">
        <f>SUM(T934:T948)</f>
        <v>0</v>
      </c>
      <c r="U931" s="158" t="str">
        <f>MID($C931,1,1)</f>
        <v/>
      </c>
      <c r="V931" s="158" t="str">
        <f>MID($C931,1,1)</f>
        <v/>
      </c>
      <c r="W931" s="158" t="str">
        <f>MID($C931,1,1)</f>
        <v/>
      </c>
      <c r="X931" s="28">
        <v>2</v>
      </c>
      <c r="Y931" s="33"/>
      <c r="Z931" s="33"/>
      <c r="AA931" s="33"/>
      <c r="AB931" s="33"/>
      <c r="AD931" s="19" t="str">
        <f>IF($C931="","",IFERROR(VLOOKUP($C931,TeamsV,6,0),""))</f>
        <v/>
      </c>
      <c r="AE931" s="19" t="str">
        <f>TRIM(IF($AD931="","",IFERROR(VLOOKUP($AD931,Teams!$B$4:$G$8,2,0),"")))</f>
        <v/>
      </c>
      <c r="AF931" s="19" t="str">
        <f>TRIM(IF($AD931="","",IFERROR(VLOOKUP($AD931,Teams!$B$4:$G$8,4,0),"")))</f>
        <v/>
      </c>
      <c r="AH931" s="247" t="str">
        <f>IFERROR(AVERAGE(AH934:AH948),"")</f>
        <v/>
      </c>
    </row>
    <row r="932" spans="1:34">
      <c r="B932" s="47"/>
      <c r="C932" s="76"/>
      <c r="D932" s="47"/>
      <c r="E932" s="47"/>
      <c r="F932" s="47"/>
      <c r="G932" s="50"/>
      <c r="H932" s="50"/>
      <c r="I932" s="50"/>
      <c r="J932" s="76"/>
      <c r="K932" s="76"/>
      <c r="L932" s="76"/>
      <c r="M932" s="52"/>
      <c r="N932" s="52"/>
      <c r="U932" s="159"/>
      <c r="V932" s="159"/>
      <c r="W932" s="159"/>
      <c r="X932" s="28">
        <v>3</v>
      </c>
    </row>
    <row r="933" spans="1:34">
      <c r="A933" s="59"/>
      <c r="B933" s="60"/>
      <c r="C933" s="61" t="s">
        <v>1147</v>
      </c>
      <c r="D933" s="61" t="s">
        <v>1148</v>
      </c>
      <c r="E933" s="62" t="s">
        <v>1149</v>
      </c>
      <c r="F933" s="62" t="s">
        <v>1150</v>
      </c>
      <c r="G933" s="61" t="s">
        <v>1151</v>
      </c>
      <c r="H933" s="61" t="s">
        <v>1152</v>
      </c>
      <c r="I933" s="61" t="s">
        <v>54</v>
      </c>
      <c r="J933" s="61" t="s">
        <v>1153</v>
      </c>
      <c r="K933" s="61" t="s">
        <v>1154</v>
      </c>
      <c r="L933" s="61" t="s">
        <v>1155</v>
      </c>
      <c r="M933" s="63"/>
      <c r="N933" s="63"/>
      <c r="O933" s="59"/>
      <c r="P933" s="160" t="s">
        <v>76</v>
      </c>
      <c r="Q933" s="160" t="s">
        <v>77</v>
      </c>
      <c r="R933" s="160" t="s">
        <v>78</v>
      </c>
      <c r="U933" s="158" t="str">
        <f>IF(W931="","",VLOOKUP(W931,Leeftijdscat,2,FALSE))</f>
        <v/>
      </c>
      <c r="V933" s="158" t="str">
        <f>IF(W931="","",VLOOKUP(W931,Leeftijdscat,3,FALSE))</f>
        <v/>
      </c>
      <c r="W933" s="158" t="str">
        <f>IF(W931="","",VLOOKUP(W931,Leeftijdscat,4,FALSE))</f>
        <v/>
      </c>
      <c r="X933" s="28">
        <v>4</v>
      </c>
      <c r="Y933" s="59">
        <f>LEN(Y934&amp;Y935&amp;Y936&amp;Y937&amp;Y938&amp;Y939&amp;Y940&amp;Y941&amp;Y942&amp;Y943&amp;Y944&amp;Y945&amp;Y946&amp;Y947&amp;Y948)</f>
        <v>0</v>
      </c>
      <c r="Z933" s="59">
        <f>LEN(Z934&amp;Z935&amp;Z936&amp;Z937&amp;Z938&amp;Z939&amp;Z940&amp;Z941&amp;Z942&amp;Z943&amp;Z944&amp;Z945&amp;Z946&amp;Z947&amp;Z948)</f>
        <v>0</v>
      </c>
      <c r="AA933" s="59">
        <f>LEN(AA934&amp;AA935&amp;AA936&amp;AA937&amp;AA938&amp;AA939&amp;AA940&amp;AA941&amp;AA942&amp;AA943&amp;AA944&amp;AA945&amp;AA946&amp;AA947&amp;AA948)</f>
        <v>0</v>
      </c>
      <c r="AB933" s="59">
        <f>SUM(Y933:AA933)</f>
        <v>0</v>
      </c>
    </row>
    <row r="934" spans="1:34">
      <c r="A934" s="28" t="str">
        <f>C931&amp;"x"&amp;B934</f>
        <v>x1</v>
      </c>
      <c r="B934" s="47">
        <v>1</v>
      </c>
      <c r="C934" s="64" t="str">
        <f t="shared" ref="C934:C948" si="825">IF(LEFT($A934,1)="x","",IFERROR(VLOOKUP($A934,LedenV,6,0),""))</f>
        <v/>
      </c>
      <c r="D934" s="64" t="str">
        <f t="shared" ref="D934:D948" si="826">IF(LEFT($A934,1)="x","",IFERROR(VLOOKUP($A934,LedenV,7,0),""))</f>
        <v/>
      </c>
      <c r="E934" s="65" t="str">
        <f t="shared" ref="E934:E948" si="827">IF(LEFT($A934,1)="x","",IFERROR(VLOOKUP($A934,LedenV,8,0),""))</f>
        <v/>
      </c>
      <c r="F934" s="65" t="str">
        <f t="shared" ref="F934:F948" si="828">IF(LEFT($A934,1)="x","",IFERROR(VLOOKUP($A934,LedenV,9,0),""))</f>
        <v/>
      </c>
      <c r="G934" s="66" t="str">
        <f t="shared" ref="G934:G948" si="829">IF(LEFT($A934,1)="x","",IFERROR(VLOOKUP($A934,LedenV,10,0),""))</f>
        <v/>
      </c>
      <c r="H934" s="67" t="str">
        <f t="shared" ref="H934:H948" si="830">IF(AND(ISNUMBER(G934),G934&lt;&gt;0),DATEDIF(G934,Peildatum,"Y"),"")</f>
        <v/>
      </c>
      <c r="I934" s="68"/>
      <c r="J934" s="64" t="str">
        <f t="shared" ref="J934:J948" si="831">IF(LEFT($A934,1)="x","",IFERROR(VLOOKUP($A934,LedenV,16,0),""))</f>
        <v/>
      </c>
      <c r="K934" s="64" t="str">
        <f t="shared" ref="K934:K948" si="832">IF(LEFT($A934,1)="x","",IFERROR(VLOOKUP($A934,LedenV,17,0),""))</f>
        <v/>
      </c>
      <c r="L934" s="64" t="str">
        <f t="shared" ref="L934:L948" si="833">IF(LEFT($A934,1)="x","",IFERROR(VLOOKUP($A934,LedenV,18,0),""))</f>
        <v/>
      </c>
      <c r="M934" s="52"/>
      <c r="N934" s="52"/>
      <c r="P934" s="157"/>
      <c r="Q934" s="157"/>
      <c r="R934" s="157"/>
      <c r="S934" s="161"/>
      <c r="T934" s="202">
        <f t="shared" ref="T934:T948" si="834">IF(LEN(C934&amp;D934&amp;E934&amp;F934)&gt;0,1,0)</f>
        <v>0</v>
      </c>
      <c r="U934" s="159">
        <f t="shared" ref="U934:U948" si="835">MIN(LEN(Y934&amp;Z934&amp;AA934),1)</f>
        <v>0</v>
      </c>
      <c r="V934" s="162" t="str">
        <f t="shared" ref="V934:V948" si="836">V933</f>
        <v/>
      </c>
      <c r="W934" s="162" t="str">
        <f t="shared" ref="W934:W948" si="837">W933</f>
        <v/>
      </c>
      <c r="X934" s="28">
        <v>5</v>
      </c>
      <c r="Y934" s="64" t="str">
        <f t="shared" ref="Y934:Y948" si="838">IF(LEFT($A934,1)="x","",IFERROR(VLOOKUP($A934,LedenV,34,0),""))</f>
        <v/>
      </c>
      <c r="Z934" s="64" t="str">
        <f t="shared" ref="Z934:Z948" si="839">IF(LEFT($A934,1)="x","",IFERROR(VLOOKUP($A934,LedenV,35,0),""))</f>
        <v/>
      </c>
      <c r="AA934" s="64" t="str">
        <f t="shared" ref="AA934:AA948" si="840">IF(LEFT($A934,1)="x","",IFERROR(VLOOKUP($A934,LedenV,36,0),""))</f>
        <v/>
      </c>
      <c r="AB934" s="28">
        <f t="shared" ref="AB934:AB948" si="841">LEN(Y934&amp;Z934&amp;AA934)</f>
        <v>0</v>
      </c>
      <c r="AH934" s="246" t="str">
        <f t="shared" ref="AH934:AH948" si="842">lft(G934,Peildatum)</f>
        <v/>
      </c>
    </row>
    <row r="935" spans="1:34">
      <c r="A935" s="28" t="str">
        <f>C931&amp;"x"&amp;B935</f>
        <v>x2</v>
      </c>
      <c r="B935" s="47">
        <v>2</v>
      </c>
      <c r="C935" s="64" t="str">
        <f t="shared" si="825"/>
        <v/>
      </c>
      <c r="D935" s="64" t="str">
        <f t="shared" si="826"/>
        <v/>
      </c>
      <c r="E935" s="65" t="str">
        <f t="shared" si="827"/>
        <v/>
      </c>
      <c r="F935" s="65" t="str">
        <f t="shared" si="828"/>
        <v/>
      </c>
      <c r="G935" s="66" t="str">
        <f t="shared" si="829"/>
        <v/>
      </c>
      <c r="H935" s="67" t="str">
        <f t="shared" si="830"/>
        <v/>
      </c>
      <c r="I935" s="68"/>
      <c r="J935" s="64" t="str">
        <f t="shared" si="831"/>
        <v/>
      </c>
      <c r="K935" s="64" t="str">
        <f t="shared" si="832"/>
        <v/>
      </c>
      <c r="L935" s="64" t="str">
        <f t="shared" si="833"/>
        <v/>
      </c>
      <c r="M935" s="52"/>
      <c r="N935" s="52"/>
      <c r="P935" s="157"/>
      <c r="Q935" s="157"/>
      <c r="R935" s="157"/>
      <c r="S935" s="161"/>
      <c r="T935" s="202">
        <f t="shared" si="834"/>
        <v>0</v>
      </c>
      <c r="U935" s="159">
        <f t="shared" si="835"/>
        <v>0</v>
      </c>
      <c r="V935" s="162" t="str">
        <f t="shared" si="836"/>
        <v/>
      </c>
      <c r="W935" s="162" t="str">
        <f t="shared" si="837"/>
        <v/>
      </c>
      <c r="X935" s="28">
        <v>6</v>
      </c>
      <c r="Y935" s="64" t="str">
        <f t="shared" si="838"/>
        <v/>
      </c>
      <c r="Z935" s="64" t="str">
        <f t="shared" si="839"/>
        <v/>
      </c>
      <c r="AA935" s="64" t="str">
        <f t="shared" si="840"/>
        <v/>
      </c>
      <c r="AB935" s="28">
        <f t="shared" si="841"/>
        <v>0</v>
      </c>
      <c r="AH935" s="246" t="str">
        <f t="shared" si="842"/>
        <v/>
      </c>
    </row>
    <row r="936" spans="1:34">
      <c r="A936" s="28" t="str">
        <f>C931&amp;"x"&amp;B936</f>
        <v>x3</v>
      </c>
      <c r="B936" s="47">
        <v>3</v>
      </c>
      <c r="C936" s="64" t="str">
        <f t="shared" si="825"/>
        <v/>
      </c>
      <c r="D936" s="64" t="str">
        <f t="shared" si="826"/>
        <v/>
      </c>
      <c r="E936" s="65" t="str">
        <f t="shared" si="827"/>
        <v/>
      </c>
      <c r="F936" s="65" t="str">
        <f t="shared" si="828"/>
        <v/>
      </c>
      <c r="G936" s="66" t="str">
        <f t="shared" si="829"/>
        <v/>
      </c>
      <c r="H936" s="67" t="str">
        <f t="shared" si="830"/>
        <v/>
      </c>
      <c r="I936" s="68"/>
      <c r="J936" s="64" t="str">
        <f t="shared" si="831"/>
        <v/>
      </c>
      <c r="K936" s="64" t="str">
        <f t="shared" si="832"/>
        <v/>
      </c>
      <c r="L936" s="64" t="str">
        <f t="shared" si="833"/>
        <v/>
      </c>
      <c r="M936" s="52"/>
      <c r="N936" s="52"/>
      <c r="P936" s="157"/>
      <c r="Q936" s="157"/>
      <c r="R936" s="157"/>
      <c r="S936" s="161"/>
      <c r="T936" s="202">
        <f t="shared" si="834"/>
        <v>0</v>
      </c>
      <c r="U936" s="159">
        <f t="shared" si="835"/>
        <v>0</v>
      </c>
      <c r="V936" s="162" t="str">
        <f t="shared" si="836"/>
        <v/>
      </c>
      <c r="W936" s="162" t="str">
        <f t="shared" si="837"/>
        <v/>
      </c>
      <c r="X936" s="28">
        <v>7</v>
      </c>
      <c r="Y936" s="64" t="str">
        <f t="shared" si="838"/>
        <v/>
      </c>
      <c r="Z936" s="64" t="str">
        <f t="shared" si="839"/>
        <v/>
      </c>
      <c r="AA936" s="64" t="str">
        <f t="shared" si="840"/>
        <v/>
      </c>
      <c r="AB936" s="28">
        <f t="shared" si="841"/>
        <v>0</v>
      </c>
      <c r="AH936" s="246" t="str">
        <f t="shared" si="842"/>
        <v/>
      </c>
    </row>
    <row r="937" spans="1:34">
      <c r="A937" s="28" t="str">
        <f>C931&amp;"x"&amp;B937</f>
        <v>x4</v>
      </c>
      <c r="B937" s="47">
        <v>4</v>
      </c>
      <c r="C937" s="64" t="str">
        <f t="shared" si="825"/>
        <v/>
      </c>
      <c r="D937" s="64" t="str">
        <f t="shared" si="826"/>
        <v/>
      </c>
      <c r="E937" s="65" t="str">
        <f t="shared" si="827"/>
        <v/>
      </c>
      <c r="F937" s="65" t="str">
        <f t="shared" si="828"/>
        <v/>
      </c>
      <c r="G937" s="66" t="str">
        <f t="shared" si="829"/>
        <v/>
      </c>
      <c r="H937" s="67" t="str">
        <f t="shared" si="830"/>
        <v/>
      </c>
      <c r="I937" s="68"/>
      <c r="J937" s="64" t="str">
        <f t="shared" si="831"/>
        <v/>
      </c>
      <c r="K937" s="64" t="str">
        <f t="shared" si="832"/>
        <v/>
      </c>
      <c r="L937" s="64" t="str">
        <f t="shared" si="833"/>
        <v/>
      </c>
      <c r="M937" s="52"/>
      <c r="N937" s="52"/>
      <c r="P937" s="157"/>
      <c r="Q937" s="157"/>
      <c r="R937" s="157"/>
      <c r="S937" s="161"/>
      <c r="T937" s="202">
        <f t="shared" si="834"/>
        <v>0</v>
      </c>
      <c r="U937" s="159">
        <f t="shared" si="835"/>
        <v>0</v>
      </c>
      <c r="V937" s="162" t="str">
        <f t="shared" si="836"/>
        <v/>
      </c>
      <c r="W937" s="162" t="str">
        <f t="shared" si="837"/>
        <v/>
      </c>
      <c r="X937" s="28">
        <v>8</v>
      </c>
      <c r="Y937" s="64" t="str">
        <f t="shared" si="838"/>
        <v/>
      </c>
      <c r="Z937" s="64" t="str">
        <f t="shared" si="839"/>
        <v/>
      </c>
      <c r="AA937" s="64" t="str">
        <f t="shared" si="840"/>
        <v/>
      </c>
      <c r="AB937" s="28">
        <f t="shared" si="841"/>
        <v>0</v>
      </c>
      <c r="AH937" s="246" t="str">
        <f t="shared" si="842"/>
        <v/>
      </c>
    </row>
    <row r="938" spans="1:34">
      <c r="A938" s="28" t="str">
        <f>C931&amp;"x"&amp;B938</f>
        <v>x5</v>
      </c>
      <c r="B938" s="47">
        <v>5</v>
      </c>
      <c r="C938" s="64" t="str">
        <f t="shared" si="825"/>
        <v/>
      </c>
      <c r="D938" s="64" t="str">
        <f t="shared" si="826"/>
        <v/>
      </c>
      <c r="E938" s="65" t="str">
        <f t="shared" si="827"/>
        <v/>
      </c>
      <c r="F938" s="65" t="str">
        <f t="shared" si="828"/>
        <v/>
      </c>
      <c r="G938" s="66" t="str">
        <f t="shared" si="829"/>
        <v/>
      </c>
      <c r="H938" s="67" t="str">
        <f t="shared" si="830"/>
        <v/>
      </c>
      <c r="I938" s="68"/>
      <c r="J938" s="64" t="str">
        <f t="shared" si="831"/>
        <v/>
      </c>
      <c r="K938" s="64" t="str">
        <f t="shared" si="832"/>
        <v/>
      </c>
      <c r="L938" s="64" t="str">
        <f t="shared" si="833"/>
        <v/>
      </c>
      <c r="M938" s="52"/>
      <c r="N938" s="52"/>
      <c r="P938" s="157"/>
      <c r="Q938" s="157"/>
      <c r="R938" s="157"/>
      <c r="S938" s="161"/>
      <c r="T938" s="202">
        <f t="shared" si="834"/>
        <v>0</v>
      </c>
      <c r="U938" s="159">
        <f t="shared" si="835"/>
        <v>0</v>
      </c>
      <c r="V938" s="162" t="str">
        <f t="shared" si="836"/>
        <v/>
      </c>
      <c r="W938" s="162" t="str">
        <f t="shared" si="837"/>
        <v/>
      </c>
      <c r="X938" s="28">
        <v>9</v>
      </c>
      <c r="Y938" s="64" t="str">
        <f t="shared" si="838"/>
        <v/>
      </c>
      <c r="Z938" s="64" t="str">
        <f t="shared" si="839"/>
        <v/>
      </c>
      <c r="AA938" s="64" t="str">
        <f t="shared" si="840"/>
        <v/>
      </c>
      <c r="AB938" s="28">
        <f t="shared" si="841"/>
        <v>0</v>
      </c>
      <c r="AH938" s="246" t="str">
        <f t="shared" si="842"/>
        <v/>
      </c>
    </row>
    <row r="939" spans="1:34">
      <c r="A939" s="28" t="str">
        <f>C931&amp;"x"&amp;B939</f>
        <v>x6</v>
      </c>
      <c r="B939" s="47">
        <v>6</v>
      </c>
      <c r="C939" s="64" t="str">
        <f t="shared" si="825"/>
        <v/>
      </c>
      <c r="D939" s="64" t="str">
        <f t="shared" si="826"/>
        <v/>
      </c>
      <c r="E939" s="65" t="str">
        <f t="shared" si="827"/>
        <v/>
      </c>
      <c r="F939" s="65" t="str">
        <f t="shared" si="828"/>
        <v/>
      </c>
      <c r="G939" s="66" t="str">
        <f t="shared" si="829"/>
        <v/>
      </c>
      <c r="H939" s="67" t="str">
        <f t="shared" si="830"/>
        <v/>
      </c>
      <c r="I939" s="68"/>
      <c r="J939" s="64" t="str">
        <f t="shared" si="831"/>
        <v/>
      </c>
      <c r="K939" s="64" t="str">
        <f t="shared" si="832"/>
        <v/>
      </c>
      <c r="L939" s="64" t="str">
        <f t="shared" si="833"/>
        <v/>
      </c>
      <c r="M939" s="52"/>
      <c r="N939" s="52"/>
      <c r="P939" s="157"/>
      <c r="Q939" s="157"/>
      <c r="R939" s="157"/>
      <c r="S939" s="161"/>
      <c r="T939" s="202">
        <f t="shared" si="834"/>
        <v>0</v>
      </c>
      <c r="U939" s="159">
        <f t="shared" si="835"/>
        <v>0</v>
      </c>
      <c r="V939" s="162" t="str">
        <f t="shared" si="836"/>
        <v/>
      </c>
      <c r="W939" s="162" t="str">
        <f t="shared" si="837"/>
        <v/>
      </c>
      <c r="X939" s="28">
        <v>10</v>
      </c>
      <c r="Y939" s="64" t="str">
        <f t="shared" si="838"/>
        <v/>
      </c>
      <c r="Z939" s="64" t="str">
        <f t="shared" si="839"/>
        <v/>
      </c>
      <c r="AA939" s="64" t="str">
        <f t="shared" si="840"/>
        <v/>
      </c>
      <c r="AB939" s="28">
        <f t="shared" si="841"/>
        <v>0</v>
      </c>
      <c r="AH939" s="246" t="str">
        <f t="shared" si="842"/>
        <v/>
      </c>
    </row>
    <row r="940" spans="1:34">
      <c r="A940" s="28" t="str">
        <f>C931&amp;"x"&amp;B940</f>
        <v>x7</v>
      </c>
      <c r="B940" s="47">
        <v>7</v>
      </c>
      <c r="C940" s="64" t="str">
        <f t="shared" si="825"/>
        <v/>
      </c>
      <c r="D940" s="64" t="str">
        <f t="shared" si="826"/>
        <v/>
      </c>
      <c r="E940" s="65" t="str">
        <f t="shared" si="827"/>
        <v/>
      </c>
      <c r="F940" s="65" t="str">
        <f t="shared" si="828"/>
        <v/>
      </c>
      <c r="G940" s="66" t="str">
        <f t="shared" si="829"/>
        <v/>
      </c>
      <c r="H940" s="67" t="str">
        <f t="shared" si="830"/>
        <v/>
      </c>
      <c r="I940" s="68"/>
      <c r="J940" s="64" t="str">
        <f t="shared" si="831"/>
        <v/>
      </c>
      <c r="K940" s="64" t="str">
        <f t="shared" si="832"/>
        <v/>
      </c>
      <c r="L940" s="64" t="str">
        <f t="shared" si="833"/>
        <v/>
      </c>
      <c r="M940" s="52"/>
      <c r="N940" s="52"/>
      <c r="P940" s="157"/>
      <c r="Q940" s="157"/>
      <c r="R940" s="157"/>
      <c r="S940" s="161"/>
      <c r="T940" s="202">
        <f t="shared" si="834"/>
        <v>0</v>
      </c>
      <c r="U940" s="159">
        <f t="shared" si="835"/>
        <v>0</v>
      </c>
      <c r="V940" s="162" t="str">
        <f t="shared" si="836"/>
        <v/>
      </c>
      <c r="W940" s="162" t="str">
        <f t="shared" si="837"/>
        <v/>
      </c>
      <c r="X940" s="28">
        <v>11</v>
      </c>
      <c r="Y940" s="64" t="str">
        <f t="shared" si="838"/>
        <v/>
      </c>
      <c r="Z940" s="64" t="str">
        <f t="shared" si="839"/>
        <v/>
      </c>
      <c r="AA940" s="64" t="str">
        <f t="shared" si="840"/>
        <v/>
      </c>
      <c r="AB940" s="28">
        <f t="shared" si="841"/>
        <v>0</v>
      </c>
      <c r="AH940" s="246" t="str">
        <f t="shared" si="842"/>
        <v/>
      </c>
    </row>
    <row r="941" spans="1:34">
      <c r="A941" s="28" t="str">
        <f>C931&amp;"x"&amp;B941</f>
        <v>x8</v>
      </c>
      <c r="B941" s="47">
        <v>8</v>
      </c>
      <c r="C941" s="64" t="str">
        <f t="shared" si="825"/>
        <v/>
      </c>
      <c r="D941" s="64" t="str">
        <f t="shared" si="826"/>
        <v/>
      </c>
      <c r="E941" s="65" t="str">
        <f t="shared" si="827"/>
        <v/>
      </c>
      <c r="F941" s="65" t="str">
        <f t="shared" si="828"/>
        <v/>
      </c>
      <c r="G941" s="66" t="str">
        <f t="shared" si="829"/>
        <v/>
      </c>
      <c r="H941" s="67" t="str">
        <f t="shared" si="830"/>
        <v/>
      </c>
      <c r="I941" s="68"/>
      <c r="J941" s="64" t="str">
        <f t="shared" si="831"/>
        <v/>
      </c>
      <c r="K941" s="64" t="str">
        <f t="shared" si="832"/>
        <v/>
      </c>
      <c r="L941" s="64" t="str">
        <f t="shared" si="833"/>
        <v/>
      </c>
      <c r="M941" s="52"/>
      <c r="N941" s="52"/>
      <c r="P941" s="157"/>
      <c r="Q941" s="157"/>
      <c r="R941" s="157"/>
      <c r="S941" s="161"/>
      <c r="T941" s="202">
        <f t="shared" si="834"/>
        <v>0</v>
      </c>
      <c r="U941" s="159">
        <f t="shared" si="835"/>
        <v>0</v>
      </c>
      <c r="V941" s="162" t="str">
        <f t="shared" si="836"/>
        <v/>
      </c>
      <c r="W941" s="162" t="str">
        <f t="shared" si="837"/>
        <v/>
      </c>
      <c r="X941" s="28">
        <v>12</v>
      </c>
      <c r="Y941" s="64" t="str">
        <f t="shared" si="838"/>
        <v/>
      </c>
      <c r="Z941" s="64" t="str">
        <f t="shared" si="839"/>
        <v/>
      </c>
      <c r="AA941" s="64" t="str">
        <f t="shared" si="840"/>
        <v/>
      </c>
      <c r="AB941" s="28">
        <f t="shared" si="841"/>
        <v>0</v>
      </c>
      <c r="AH941" s="246" t="str">
        <f t="shared" si="842"/>
        <v/>
      </c>
    </row>
    <row r="942" spans="1:34">
      <c r="A942" s="28" t="str">
        <f>C931&amp;"x"&amp;B942</f>
        <v>x9</v>
      </c>
      <c r="B942" s="47">
        <v>9</v>
      </c>
      <c r="C942" s="64" t="str">
        <f t="shared" si="825"/>
        <v/>
      </c>
      <c r="D942" s="64" t="str">
        <f t="shared" si="826"/>
        <v/>
      </c>
      <c r="E942" s="65" t="str">
        <f t="shared" si="827"/>
        <v/>
      </c>
      <c r="F942" s="65" t="str">
        <f t="shared" si="828"/>
        <v/>
      </c>
      <c r="G942" s="66" t="str">
        <f t="shared" si="829"/>
        <v/>
      </c>
      <c r="H942" s="67" t="str">
        <f t="shared" si="830"/>
        <v/>
      </c>
      <c r="I942" s="68"/>
      <c r="J942" s="64" t="str">
        <f t="shared" si="831"/>
        <v/>
      </c>
      <c r="K942" s="64" t="str">
        <f t="shared" si="832"/>
        <v/>
      </c>
      <c r="L942" s="64" t="str">
        <f t="shared" si="833"/>
        <v/>
      </c>
      <c r="M942" s="52"/>
      <c r="N942" s="52"/>
      <c r="P942" s="157"/>
      <c r="Q942" s="157"/>
      <c r="R942" s="157"/>
      <c r="S942" s="161"/>
      <c r="T942" s="202">
        <f t="shared" si="834"/>
        <v>0</v>
      </c>
      <c r="U942" s="159">
        <f t="shared" si="835"/>
        <v>0</v>
      </c>
      <c r="V942" s="162" t="str">
        <f t="shared" si="836"/>
        <v/>
      </c>
      <c r="W942" s="162" t="str">
        <f t="shared" si="837"/>
        <v/>
      </c>
      <c r="X942" s="28">
        <v>13</v>
      </c>
      <c r="Y942" s="64" t="str">
        <f t="shared" si="838"/>
        <v/>
      </c>
      <c r="Z942" s="64" t="str">
        <f t="shared" si="839"/>
        <v/>
      </c>
      <c r="AA942" s="64" t="str">
        <f t="shared" si="840"/>
        <v/>
      </c>
      <c r="AB942" s="28">
        <f t="shared" si="841"/>
        <v>0</v>
      </c>
      <c r="AH942" s="246" t="str">
        <f t="shared" si="842"/>
        <v/>
      </c>
    </row>
    <row r="943" spans="1:34">
      <c r="A943" s="28" t="str">
        <f>C931&amp;"x"&amp;B943</f>
        <v>x10</v>
      </c>
      <c r="B943" s="47">
        <v>10</v>
      </c>
      <c r="C943" s="64" t="str">
        <f t="shared" si="825"/>
        <v/>
      </c>
      <c r="D943" s="64" t="str">
        <f t="shared" si="826"/>
        <v/>
      </c>
      <c r="E943" s="65" t="str">
        <f t="shared" si="827"/>
        <v/>
      </c>
      <c r="F943" s="65" t="str">
        <f t="shared" si="828"/>
        <v/>
      </c>
      <c r="G943" s="66" t="str">
        <f t="shared" si="829"/>
        <v/>
      </c>
      <c r="H943" s="67" t="str">
        <f t="shared" si="830"/>
        <v/>
      </c>
      <c r="I943" s="68"/>
      <c r="J943" s="64" t="str">
        <f t="shared" si="831"/>
        <v/>
      </c>
      <c r="K943" s="64" t="str">
        <f t="shared" si="832"/>
        <v/>
      </c>
      <c r="L943" s="64" t="str">
        <f t="shared" si="833"/>
        <v/>
      </c>
      <c r="M943" s="52"/>
      <c r="N943" s="52"/>
      <c r="P943" s="157"/>
      <c r="Q943" s="157"/>
      <c r="R943" s="157"/>
      <c r="S943" s="161"/>
      <c r="T943" s="202">
        <f t="shared" si="834"/>
        <v>0</v>
      </c>
      <c r="U943" s="159">
        <f t="shared" si="835"/>
        <v>0</v>
      </c>
      <c r="V943" s="162" t="str">
        <f t="shared" si="836"/>
        <v/>
      </c>
      <c r="W943" s="162" t="str">
        <f t="shared" si="837"/>
        <v/>
      </c>
      <c r="X943" s="28">
        <v>14</v>
      </c>
      <c r="Y943" s="64" t="str">
        <f t="shared" si="838"/>
        <v/>
      </c>
      <c r="Z943" s="64" t="str">
        <f t="shared" si="839"/>
        <v/>
      </c>
      <c r="AA943" s="64" t="str">
        <f t="shared" si="840"/>
        <v/>
      </c>
      <c r="AB943" s="28">
        <f t="shared" si="841"/>
        <v>0</v>
      </c>
      <c r="AH943" s="246" t="str">
        <f t="shared" si="842"/>
        <v/>
      </c>
    </row>
    <row r="944" spans="1:34">
      <c r="A944" s="28" t="str">
        <f>C931&amp;"x"&amp;B944</f>
        <v>x11</v>
      </c>
      <c r="B944" s="47">
        <v>11</v>
      </c>
      <c r="C944" s="64" t="str">
        <f t="shared" si="825"/>
        <v/>
      </c>
      <c r="D944" s="64" t="str">
        <f t="shared" si="826"/>
        <v/>
      </c>
      <c r="E944" s="65" t="str">
        <f t="shared" si="827"/>
        <v/>
      </c>
      <c r="F944" s="65" t="str">
        <f t="shared" si="828"/>
        <v/>
      </c>
      <c r="G944" s="66" t="str">
        <f t="shared" si="829"/>
        <v/>
      </c>
      <c r="H944" s="67" t="str">
        <f t="shared" si="830"/>
        <v/>
      </c>
      <c r="I944" s="68"/>
      <c r="J944" s="64" t="str">
        <f t="shared" si="831"/>
        <v/>
      </c>
      <c r="K944" s="64" t="str">
        <f t="shared" si="832"/>
        <v/>
      </c>
      <c r="L944" s="64" t="str">
        <f t="shared" si="833"/>
        <v/>
      </c>
      <c r="M944" s="52"/>
      <c r="N944" s="52"/>
      <c r="P944" s="157"/>
      <c r="Q944" s="157"/>
      <c r="R944" s="157"/>
      <c r="T944" s="202">
        <f t="shared" si="834"/>
        <v>0</v>
      </c>
      <c r="U944" s="159">
        <f t="shared" si="835"/>
        <v>0</v>
      </c>
      <c r="V944" s="162" t="str">
        <f t="shared" si="836"/>
        <v/>
      </c>
      <c r="W944" s="162" t="str">
        <f t="shared" si="837"/>
        <v/>
      </c>
      <c r="X944" s="28">
        <v>15</v>
      </c>
      <c r="Y944" s="64" t="str">
        <f t="shared" si="838"/>
        <v/>
      </c>
      <c r="Z944" s="64" t="str">
        <f t="shared" si="839"/>
        <v/>
      </c>
      <c r="AA944" s="64" t="str">
        <f t="shared" si="840"/>
        <v/>
      </c>
      <c r="AB944" s="28">
        <f t="shared" si="841"/>
        <v>0</v>
      </c>
      <c r="AH944" s="246" t="str">
        <f t="shared" si="842"/>
        <v/>
      </c>
    </row>
    <row r="945" spans="1:34">
      <c r="A945" s="28" t="str">
        <f>C931&amp;"x"&amp;B945</f>
        <v>x12</v>
      </c>
      <c r="B945" s="47">
        <v>12</v>
      </c>
      <c r="C945" s="64" t="str">
        <f t="shared" si="825"/>
        <v/>
      </c>
      <c r="D945" s="64" t="str">
        <f t="shared" si="826"/>
        <v/>
      </c>
      <c r="E945" s="65" t="str">
        <f t="shared" si="827"/>
        <v/>
      </c>
      <c r="F945" s="65" t="str">
        <f t="shared" si="828"/>
        <v/>
      </c>
      <c r="G945" s="66" t="str">
        <f t="shared" si="829"/>
        <v/>
      </c>
      <c r="H945" s="67" t="str">
        <f t="shared" si="830"/>
        <v/>
      </c>
      <c r="I945" s="68"/>
      <c r="J945" s="64" t="str">
        <f t="shared" si="831"/>
        <v/>
      </c>
      <c r="K945" s="64" t="str">
        <f t="shared" si="832"/>
        <v/>
      </c>
      <c r="L945" s="64" t="str">
        <f t="shared" si="833"/>
        <v/>
      </c>
      <c r="M945" s="52"/>
      <c r="N945" s="52"/>
      <c r="P945" s="157"/>
      <c r="Q945" s="157"/>
      <c r="R945" s="157"/>
      <c r="T945" s="202">
        <f t="shared" si="834"/>
        <v>0</v>
      </c>
      <c r="U945" s="159">
        <f t="shared" si="835"/>
        <v>0</v>
      </c>
      <c r="V945" s="162" t="str">
        <f t="shared" si="836"/>
        <v/>
      </c>
      <c r="W945" s="162" t="str">
        <f t="shared" si="837"/>
        <v/>
      </c>
      <c r="X945" s="28">
        <v>16</v>
      </c>
      <c r="Y945" s="64" t="str">
        <f t="shared" si="838"/>
        <v/>
      </c>
      <c r="Z945" s="64" t="str">
        <f t="shared" si="839"/>
        <v/>
      </c>
      <c r="AA945" s="64" t="str">
        <f t="shared" si="840"/>
        <v/>
      </c>
      <c r="AB945" s="28">
        <f t="shared" si="841"/>
        <v>0</v>
      </c>
      <c r="AH945" s="246" t="str">
        <f t="shared" si="842"/>
        <v/>
      </c>
    </row>
    <row r="946" spans="1:34">
      <c r="A946" s="28" t="str">
        <f>C931&amp;"x"&amp;B946</f>
        <v>x13</v>
      </c>
      <c r="B946" s="47">
        <v>13</v>
      </c>
      <c r="C946" s="64" t="str">
        <f t="shared" si="825"/>
        <v/>
      </c>
      <c r="D946" s="64" t="str">
        <f t="shared" si="826"/>
        <v/>
      </c>
      <c r="E946" s="65" t="str">
        <f t="shared" si="827"/>
        <v/>
      </c>
      <c r="F946" s="65" t="str">
        <f t="shared" si="828"/>
        <v/>
      </c>
      <c r="G946" s="66" t="str">
        <f t="shared" si="829"/>
        <v/>
      </c>
      <c r="H946" s="67" t="str">
        <f t="shared" si="830"/>
        <v/>
      </c>
      <c r="I946" s="68"/>
      <c r="J946" s="64" t="str">
        <f t="shared" si="831"/>
        <v/>
      </c>
      <c r="K946" s="64" t="str">
        <f t="shared" si="832"/>
        <v/>
      </c>
      <c r="L946" s="64" t="str">
        <f t="shared" si="833"/>
        <v/>
      </c>
      <c r="M946" s="52"/>
      <c r="N946" s="52"/>
      <c r="P946" s="157"/>
      <c r="Q946" s="157"/>
      <c r="R946" s="157"/>
      <c r="T946" s="202">
        <f t="shared" si="834"/>
        <v>0</v>
      </c>
      <c r="U946" s="159">
        <f t="shared" si="835"/>
        <v>0</v>
      </c>
      <c r="V946" s="162" t="str">
        <f t="shared" si="836"/>
        <v/>
      </c>
      <c r="W946" s="162" t="str">
        <f t="shared" si="837"/>
        <v/>
      </c>
      <c r="X946" s="28">
        <v>17</v>
      </c>
      <c r="Y946" s="64" t="str">
        <f t="shared" si="838"/>
        <v/>
      </c>
      <c r="Z946" s="64" t="str">
        <f t="shared" si="839"/>
        <v/>
      </c>
      <c r="AA946" s="64" t="str">
        <f t="shared" si="840"/>
        <v/>
      </c>
      <c r="AB946" s="28">
        <f t="shared" si="841"/>
        <v>0</v>
      </c>
      <c r="AH946" s="246" t="str">
        <f t="shared" si="842"/>
        <v/>
      </c>
    </row>
    <row r="947" spans="1:34">
      <c r="A947" s="28" t="str">
        <f>C931&amp;"x"&amp;B947</f>
        <v>x14</v>
      </c>
      <c r="B947" s="47">
        <v>14</v>
      </c>
      <c r="C947" s="64" t="str">
        <f t="shared" si="825"/>
        <v/>
      </c>
      <c r="D947" s="64" t="str">
        <f t="shared" si="826"/>
        <v/>
      </c>
      <c r="E947" s="65" t="str">
        <f t="shared" si="827"/>
        <v/>
      </c>
      <c r="F947" s="65" t="str">
        <f t="shared" si="828"/>
        <v/>
      </c>
      <c r="G947" s="66" t="str">
        <f t="shared" si="829"/>
        <v/>
      </c>
      <c r="H947" s="67" t="str">
        <f t="shared" si="830"/>
        <v/>
      </c>
      <c r="I947" s="68"/>
      <c r="J947" s="64" t="str">
        <f t="shared" si="831"/>
        <v/>
      </c>
      <c r="K947" s="64" t="str">
        <f t="shared" si="832"/>
        <v/>
      </c>
      <c r="L947" s="64" t="str">
        <f t="shared" si="833"/>
        <v/>
      </c>
      <c r="M947" s="52"/>
      <c r="N947" s="52"/>
      <c r="P947" s="157"/>
      <c r="Q947" s="157"/>
      <c r="R947" s="157"/>
      <c r="T947" s="202">
        <f t="shared" si="834"/>
        <v>0</v>
      </c>
      <c r="U947" s="159">
        <f t="shared" si="835"/>
        <v>0</v>
      </c>
      <c r="V947" s="162" t="str">
        <f t="shared" si="836"/>
        <v/>
      </c>
      <c r="W947" s="162" t="str">
        <f t="shared" si="837"/>
        <v/>
      </c>
      <c r="X947" s="28">
        <v>18</v>
      </c>
      <c r="Y947" s="64" t="str">
        <f t="shared" si="838"/>
        <v/>
      </c>
      <c r="Z947" s="64" t="str">
        <f t="shared" si="839"/>
        <v/>
      </c>
      <c r="AA947" s="64" t="str">
        <f t="shared" si="840"/>
        <v/>
      </c>
      <c r="AB947" s="28">
        <f t="shared" si="841"/>
        <v>0</v>
      </c>
      <c r="AH947" s="246" t="str">
        <f t="shared" si="842"/>
        <v/>
      </c>
    </row>
    <row r="948" spans="1:34">
      <c r="A948" s="28" t="str">
        <f>C931&amp;"x"&amp;B948</f>
        <v>x15</v>
      </c>
      <c r="B948" s="47">
        <v>15</v>
      </c>
      <c r="C948" s="64" t="str">
        <f t="shared" si="825"/>
        <v/>
      </c>
      <c r="D948" s="64" t="str">
        <f t="shared" si="826"/>
        <v/>
      </c>
      <c r="E948" s="65" t="str">
        <f t="shared" si="827"/>
        <v/>
      </c>
      <c r="F948" s="65" t="str">
        <f t="shared" si="828"/>
        <v/>
      </c>
      <c r="G948" s="66" t="str">
        <f t="shared" si="829"/>
        <v/>
      </c>
      <c r="H948" s="67" t="str">
        <f t="shared" si="830"/>
        <v/>
      </c>
      <c r="I948" s="68"/>
      <c r="J948" s="64" t="str">
        <f t="shared" si="831"/>
        <v/>
      </c>
      <c r="K948" s="64" t="str">
        <f t="shared" si="832"/>
        <v/>
      </c>
      <c r="L948" s="64" t="str">
        <f t="shared" si="833"/>
        <v/>
      </c>
      <c r="M948" s="52"/>
      <c r="N948" s="52"/>
      <c r="P948" s="157"/>
      <c r="Q948" s="157"/>
      <c r="R948" s="157"/>
      <c r="T948" s="202">
        <f t="shared" si="834"/>
        <v>0</v>
      </c>
      <c r="U948" s="159">
        <f t="shared" si="835"/>
        <v>0</v>
      </c>
      <c r="V948" s="162" t="str">
        <f t="shared" si="836"/>
        <v/>
      </c>
      <c r="W948" s="162" t="str">
        <f t="shared" si="837"/>
        <v/>
      </c>
      <c r="X948" s="28">
        <v>19</v>
      </c>
      <c r="Y948" s="64" t="str">
        <f t="shared" si="838"/>
        <v/>
      </c>
      <c r="Z948" s="64" t="str">
        <f t="shared" si="839"/>
        <v/>
      </c>
      <c r="AA948" s="64" t="str">
        <f t="shared" si="840"/>
        <v/>
      </c>
      <c r="AB948" s="28">
        <f t="shared" si="841"/>
        <v>0</v>
      </c>
      <c r="AH948" s="246" t="str">
        <f t="shared" si="842"/>
        <v/>
      </c>
    </row>
    <row r="949" spans="1:34" ht="12.95" thickBot="1">
      <c r="B949" s="69"/>
      <c r="C949" s="70"/>
      <c r="D949" s="69"/>
      <c r="E949" s="69"/>
      <c r="F949" s="69"/>
      <c r="G949" s="71"/>
      <c r="H949" s="71"/>
      <c r="I949" s="71"/>
      <c r="J949" s="70"/>
      <c r="K949" s="70"/>
      <c r="L949" s="70"/>
      <c r="M949" s="52"/>
      <c r="N949" s="52"/>
      <c r="X949" s="28">
        <v>20</v>
      </c>
    </row>
    <row r="950" spans="1:34" ht="12.95" thickTop="1">
      <c r="B950" s="47"/>
      <c r="C950" s="323" t="s">
        <v>1140</v>
      </c>
      <c r="D950" s="323"/>
      <c r="E950" s="76" t="s">
        <v>1141</v>
      </c>
      <c r="F950" s="76" t="s">
        <v>1142</v>
      </c>
      <c r="G950" s="48" t="s">
        <v>1143</v>
      </c>
      <c r="H950" s="49"/>
      <c r="I950" s="50"/>
      <c r="J950" s="51" t="s">
        <v>1144</v>
      </c>
      <c r="K950" s="51" t="s">
        <v>1145</v>
      </c>
      <c r="L950" s="51" t="s">
        <v>1146</v>
      </c>
      <c r="M950" s="52"/>
      <c r="N950" s="52"/>
      <c r="P950" s="53">
        <f>COUNT(P954:P968)</f>
        <v>0</v>
      </c>
      <c r="Q950" s="53">
        <f>COUNT(Q954:Q968)</f>
        <v>0</v>
      </c>
      <c r="R950" s="53">
        <f>COUNT(R954:R968)</f>
        <v>0</v>
      </c>
      <c r="T950" s="124">
        <f>T951-SUM(U954:U968)</f>
        <v>0</v>
      </c>
      <c r="X950" s="28">
        <v>1</v>
      </c>
    </row>
    <row r="951" spans="1:34" ht="12.95">
      <c r="A951" s="33">
        <v>51</v>
      </c>
      <c r="B951" s="54"/>
      <c r="C951" s="322" t="str">
        <f>Leden!AQ53</f>
        <v/>
      </c>
      <c r="D951" s="322"/>
      <c r="E951" s="286" t="str">
        <f>IF($C951="","",LEFT(IFERROR(VLOOKUP($C951,TeamsV,2,0),"")&amp;"??",2))</f>
        <v/>
      </c>
      <c r="F951" s="286" t="str">
        <f>IF($C951="","",IFERROR(VLOOKUP($C951,TeamsV,3,0),"??"))</f>
        <v/>
      </c>
      <c r="G951" s="286" t="str">
        <f>IF($C951="","",LEFT(IFERROR(VLOOKUP($C951,TeamsV,4,0),"")&amp;"?",1))</f>
        <v/>
      </c>
      <c r="H951" s="55"/>
      <c r="I951" s="56"/>
      <c r="J951" s="286">
        <f>COUNTIF(C954:C968,"V")</f>
        <v>0</v>
      </c>
      <c r="K951" s="286">
        <f>COUNTIF(C954:C968,"M")</f>
        <v>0</v>
      </c>
      <c r="L951" s="57" t="str">
        <f>IFERROR(AVERAGE(H954:H968),"")</f>
        <v/>
      </c>
      <c r="M951" s="58"/>
      <c r="N951" s="58"/>
      <c r="O951" s="33" t="s">
        <v>2</v>
      </c>
      <c r="P951" s="253"/>
      <c r="Q951" s="253"/>
      <c r="R951" s="253"/>
      <c r="S951" s="254"/>
      <c r="T951" s="124">
        <f>SUM(T954:T968)</f>
        <v>0</v>
      </c>
      <c r="U951" s="158" t="str">
        <f>MID($C951,1,1)</f>
        <v/>
      </c>
      <c r="V951" s="158" t="str">
        <f>MID($C951,1,1)</f>
        <v/>
      </c>
      <c r="W951" s="158" t="str">
        <f>MID($C951,1,1)</f>
        <v/>
      </c>
      <c r="X951" s="28">
        <v>2</v>
      </c>
      <c r="Y951" s="33"/>
      <c r="Z951" s="33"/>
      <c r="AA951" s="33"/>
      <c r="AB951" s="33"/>
      <c r="AD951" s="19" t="str">
        <f>IF($C951="","",IFERROR(VLOOKUP($C951,TeamsV,6,0),""))</f>
        <v/>
      </c>
      <c r="AE951" s="19" t="str">
        <f>TRIM(IF($AD951="","",IFERROR(VLOOKUP($AD951,Teams!$B$4:$G$8,2,0),"")))</f>
        <v/>
      </c>
      <c r="AF951" s="19" t="str">
        <f>TRIM(IF($AD951="","",IFERROR(VLOOKUP($AD951,Teams!$B$4:$G$8,4,0),"")))</f>
        <v/>
      </c>
      <c r="AH951" s="247" t="str">
        <f>IFERROR(AVERAGE(AH954:AH968),"")</f>
        <v/>
      </c>
    </row>
    <row r="952" spans="1:34">
      <c r="B952" s="47"/>
      <c r="C952" s="76"/>
      <c r="D952" s="47"/>
      <c r="E952" s="47"/>
      <c r="F952" s="47"/>
      <c r="G952" s="50"/>
      <c r="H952" s="50"/>
      <c r="I952" s="50"/>
      <c r="J952" s="76"/>
      <c r="K952" s="76"/>
      <c r="L952" s="76"/>
      <c r="M952" s="52"/>
      <c r="N952" s="52"/>
      <c r="U952" s="159"/>
      <c r="V952" s="159"/>
      <c r="W952" s="159"/>
      <c r="X952" s="28">
        <v>3</v>
      </c>
    </row>
    <row r="953" spans="1:34">
      <c r="A953" s="59"/>
      <c r="B953" s="60"/>
      <c r="C953" s="61" t="s">
        <v>1147</v>
      </c>
      <c r="D953" s="61" t="s">
        <v>1148</v>
      </c>
      <c r="E953" s="62" t="s">
        <v>1149</v>
      </c>
      <c r="F953" s="62" t="s">
        <v>1150</v>
      </c>
      <c r="G953" s="61" t="s">
        <v>1151</v>
      </c>
      <c r="H953" s="61" t="s">
        <v>1152</v>
      </c>
      <c r="I953" s="61" t="s">
        <v>54</v>
      </c>
      <c r="J953" s="61" t="s">
        <v>1153</v>
      </c>
      <c r="K953" s="61" t="s">
        <v>1154</v>
      </c>
      <c r="L953" s="61" t="s">
        <v>1155</v>
      </c>
      <c r="M953" s="63"/>
      <c r="N953" s="63"/>
      <c r="O953" s="59"/>
      <c r="P953" s="160" t="s">
        <v>76</v>
      </c>
      <c r="Q953" s="160" t="s">
        <v>77</v>
      </c>
      <c r="R953" s="160" t="s">
        <v>78</v>
      </c>
      <c r="U953" s="158" t="str">
        <f>IF(W951="","",VLOOKUP(W951,Leeftijdscat,2,FALSE))</f>
        <v/>
      </c>
      <c r="V953" s="158" t="str">
        <f>IF(W951="","",VLOOKUP(W951,Leeftijdscat,3,FALSE))</f>
        <v/>
      </c>
      <c r="W953" s="158" t="str">
        <f>IF(W951="","",VLOOKUP(W951,Leeftijdscat,4,FALSE))</f>
        <v/>
      </c>
      <c r="X953" s="28">
        <v>4</v>
      </c>
      <c r="Y953" s="59">
        <f>LEN(Y954&amp;Y955&amp;Y956&amp;Y957&amp;Y958&amp;Y959&amp;Y960&amp;Y961&amp;Y962&amp;Y963&amp;Y964&amp;Y965&amp;Y966&amp;Y967&amp;Y968)</f>
        <v>0</v>
      </c>
      <c r="Z953" s="59">
        <f>LEN(Z954&amp;Z955&amp;Z956&amp;Z957&amp;Z958&amp;Z959&amp;Z960&amp;Z961&amp;Z962&amp;Z963&amp;Z964&amp;Z965&amp;Z966&amp;Z967&amp;Z968)</f>
        <v>0</v>
      </c>
      <c r="AA953" s="59">
        <f>LEN(AA954&amp;AA955&amp;AA956&amp;AA957&amp;AA958&amp;AA959&amp;AA960&amp;AA961&amp;AA962&amp;AA963&amp;AA964&amp;AA965&amp;AA966&amp;AA967&amp;AA968)</f>
        <v>0</v>
      </c>
      <c r="AB953" s="59">
        <f>SUM(Y953:AA953)</f>
        <v>0</v>
      </c>
    </row>
    <row r="954" spans="1:34">
      <c r="A954" s="28" t="str">
        <f>C951&amp;"x"&amp;B954</f>
        <v>x1</v>
      </c>
      <c r="B954" s="47">
        <v>1</v>
      </c>
      <c r="C954" s="64" t="str">
        <f t="shared" ref="C954:C968" si="843">IF(LEFT($A954,1)="x","",IFERROR(VLOOKUP($A954,LedenV,6,0),""))</f>
        <v/>
      </c>
      <c r="D954" s="64" t="str">
        <f t="shared" ref="D954:D968" si="844">IF(LEFT($A954,1)="x","",IFERROR(VLOOKUP($A954,LedenV,7,0),""))</f>
        <v/>
      </c>
      <c r="E954" s="65" t="str">
        <f t="shared" ref="E954:E968" si="845">IF(LEFT($A954,1)="x","",IFERROR(VLOOKUP($A954,LedenV,8,0),""))</f>
        <v/>
      </c>
      <c r="F954" s="65" t="str">
        <f t="shared" ref="F954:F968" si="846">IF(LEFT($A954,1)="x","",IFERROR(VLOOKUP($A954,LedenV,9,0),""))</f>
        <v/>
      </c>
      <c r="G954" s="66" t="str">
        <f t="shared" ref="G954:G968" si="847">IF(LEFT($A954,1)="x","",IFERROR(VLOOKUP($A954,LedenV,10,0),""))</f>
        <v/>
      </c>
      <c r="H954" s="67" t="str">
        <f t="shared" ref="H954:H968" si="848">IF(AND(ISNUMBER(G954),G954&lt;&gt;0),DATEDIF(G954,Peildatum,"Y"),"")</f>
        <v/>
      </c>
      <c r="I954" s="68"/>
      <c r="J954" s="64" t="str">
        <f t="shared" ref="J954:J968" si="849">IF(LEFT($A954,1)="x","",IFERROR(VLOOKUP($A954,LedenV,16,0),""))</f>
        <v/>
      </c>
      <c r="K954" s="64" t="str">
        <f t="shared" ref="K954:K968" si="850">IF(LEFT($A954,1)="x","",IFERROR(VLOOKUP($A954,LedenV,17,0),""))</f>
        <v/>
      </c>
      <c r="L954" s="64" t="str">
        <f t="shared" ref="L954:L968" si="851">IF(LEFT($A954,1)="x","",IFERROR(VLOOKUP($A954,LedenV,18,0),""))</f>
        <v/>
      </c>
      <c r="M954" s="52"/>
      <c r="N954" s="52"/>
      <c r="P954" s="157"/>
      <c r="Q954" s="157"/>
      <c r="R954" s="157"/>
      <c r="S954" s="161"/>
      <c r="T954" s="202">
        <f t="shared" ref="T954:T968" si="852">IF(LEN(C954&amp;D954&amp;E954&amp;F954)&gt;0,1,0)</f>
        <v>0</v>
      </c>
      <c r="U954" s="159">
        <f t="shared" ref="U954:U968" si="853">MIN(LEN(Y954&amp;Z954&amp;AA954),1)</f>
        <v>0</v>
      </c>
      <c r="V954" s="162" t="str">
        <f t="shared" ref="V954:V968" si="854">V953</f>
        <v/>
      </c>
      <c r="W954" s="162" t="str">
        <f t="shared" ref="W954:W968" si="855">W953</f>
        <v/>
      </c>
      <c r="X954" s="28">
        <v>5</v>
      </c>
      <c r="Y954" s="64" t="str">
        <f t="shared" ref="Y954:Y968" si="856">IF(LEFT($A954,1)="x","",IFERROR(VLOOKUP($A954,LedenV,34,0),""))</f>
        <v/>
      </c>
      <c r="Z954" s="64" t="str">
        <f t="shared" ref="Z954:Z968" si="857">IF(LEFT($A954,1)="x","",IFERROR(VLOOKUP($A954,LedenV,35,0),""))</f>
        <v/>
      </c>
      <c r="AA954" s="64" t="str">
        <f t="shared" ref="AA954:AA968" si="858">IF(LEFT($A954,1)="x","",IFERROR(VLOOKUP($A954,LedenV,36,0),""))</f>
        <v/>
      </c>
      <c r="AB954" s="28">
        <f t="shared" ref="AB954:AB968" si="859">LEN(Y954&amp;Z954&amp;AA954)</f>
        <v>0</v>
      </c>
      <c r="AH954" s="246" t="str">
        <f t="shared" ref="AH954:AH968" si="860">lft(G954,Peildatum)</f>
        <v/>
      </c>
    </row>
    <row r="955" spans="1:34">
      <c r="A955" s="28" t="str">
        <f>C951&amp;"x"&amp;B955</f>
        <v>x2</v>
      </c>
      <c r="B955" s="47">
        <v>2</v>
      </c>
      <c r="C955" s="64" t="str">
        <f t="shared" si="843"/>
        <v/>
      </c>
      <c r="D955" s="64" t="str">
        <f t="shared" si="844"/>
        <v/>
      </c>
      <c r="E955" s="65" t="str">
        <f t="shared" si="845"/>
        <v/>
      </c>
      <c r="F955" s="65" t="str">
        <f t="shared" si="846"/>
        <v/>
      </c>
      <c r="G955" s="66" t="str">
        <f t="shared" si="847"/>
        <v/>
      </c>
      <c r="H955" s="67" t="str">
        <f t="shared" si="848"/>
        <v/>
      </c>
      <c r="I955" s="68"/>
      <c r="J955" s="64" t="str">
        <f t="shared" si="849"/>
        <v/>
      </c>
      <c r="K955" s="64" t="str">
        <f t="shared" si="850"/>
        <v/>
      </c>
      <c r="L955" s="64" t="str">
        <f t="shared" si="851"/>
        <v/>
      </c>
      <c r="M955" s="52"/>
      <c r="N955" s="52"/>
      <c r="P955" s="157"/>
      <c r="Q955" s="157"/>
      <c r="R955" s="157"/>
      <c r="S955" s="161"/>
      <c r="T955" s="202">
        <f t="shared" si="852"/>
        <v>0</v>
      </c>
      <c r="U955" s="159">
        <f t="shared" si="853"/>
        <v>0</v>
      </c>
      <c r="V955" s="162" t="str">
        <f t="shared" si="854"/>
        <v/>
      </c>
      <c r="W955" s="162" t="str">
        <f t="shared" si="855"/>
        <v/>
      </c>
      <c r="X955" s="28">
        <v>6</v>
      </c>
      <c r="Y955" s="64" t="str">
        <f t="shared" si="856"/>
        <v/>
      </c>
      <c r="Z955" s="64" t="str">
        <f t="shared" si="857"/>
        <v/>
      </c>
      <c r="AA955" s="64" t="str">
        <f t="shared" si="858"/>
        <v/>
      </c>
      <c r="AB955" s="28">
        <f t="shared" si="859"/>
        <v>0</v>
      </c>
      <c r="AH955" s="246" t="str">
        <f t="shared" si="860"/>
        <v/>
      </c>
    </row>
    <row r="956" spans="1:34">
      <c r="A956" s="28" t="str">
        <f>C951&amp;"x"&amp;B956</f>
        <v>x3</v>
      </c>
      <c r="B956" s="47">
        <v>3</v>
      </c>
      <c r="C956" s="64" t="str">
        <f t="shared" si="843"/>
        <v/>
      </c>
      <c r="D956" s="64" t="str">
        <f t="shared" si="844"/>
        <v/>
      </c>
      <c r="E956" s="65" t="str">
        <f t="shared" si="845"/>
        <v/>
      </c>
      <c r="F956" s="65" t="str">
        <f t="shared" si="846"/>
        <v/>
      </c>
      <c r="G956" s="66" t="str">
        <f t="shared" si="847"/>
        <v/>
      </c>
      <c r="H956" s="67" t="str">
        <f t="shared" si="848"/>
        <v/>
      </c>
      <c r="I956" s="68"/>
      <c r="J956" s="64" t="str">
        <f t="shared" si="849"/>
        <v/>
      </c>
      <c r="K956" s="64" t="str">
        <f t="shared" si="850"/>
        <v/>
      </c>
      <c r="L956" s="64" t="str">
        <f t="shared" si="851"/>
        <v/>
      </c>
      <c r="M956" s="52"/>
      <c r="N956" s="52"/>
      <c r="P956" s="157"/>
      <c r="Q956" s="157"/>
      <c r="R956" s="157"/>
      <c r="S956" s="161"/>
      <c r="T956" s="202">
        <f t="shared" si="852"/>
        <v>0</v>
      </c>
      <c r="U956" s="159">
        <f t="shared" si="853"/>
        <v>0</v>
      </c>
      <c r="V956" s="162" t="str">
        <f t="shared" si="854"/>
        <v/>
      </c>
      <c r="W956" s="162" t="str">
        <f t="shared" si="855"/>
        <v/>
      </c>
      <c r="X956" s="28">
        <v>7</v>
      </c>
      <c r="Y956" s="64" t="str">
        <f t="shared" si="856"/>
        <v/>
      </c>
      <c r="Z956" s="64" t="str">
        <f t="shared" si="857"/>
        <v/>
      </c>
      <c r="AA956" s="64" t="str">
        <f t="shared" si="858"/>
        <v/>
      </c>
      <c r="AB956" s="28">
        <f t="shared" si="859"/>
        <v>0</v>
      </c>
      <c r="AH956" s="246" t="str">
        <f t="shared" si="860"/>
        <v/>
      </c>
    </row>
    <row r="957" spans="1:34">
      <c r="A957" s="28" t="str">
        <f>C951&amp;"x"&amp;B957</f>
        <v>x4</v>
      </c>
      <c r="B957" s="47">
        <v>4</v>
      </c>
      <c r="C957" s="64" t="str">
        <f t="shared" si="843"/>
        <v/>
      </c>
      <c r="D957" s="64" t="str">
        <f t="shared" si="844"/>
        <v/>
      </c>
      <c r="E957" s="65" t="str">
        <f t="shared" si="845"/>
        <v/>
      </c>
      <c r="F957" s="65" t="str">
        <f t="shared" si="846"/>
        <v/>
      </c>
      <c r="G957" s="66" t="str">
        <f t="shared" si="847"/>
        <v/>
      </c>
      <c r="H957" s="67" t="str">
        <f t="shared" si="848"/>
        <v/>
      </c>
      <c r="I957" s="68"/>
      <c r="J957" s="64" t="str">
        <f t="shared" si="849"/>
        <v/>
      </c>
      <c r="K957" s="64" t="str">
        <f t="shared" si="850"/>
        <v/>
      </c>
      <c r="L957" s="64" t="str">
        <f t="shared" si="851"/>
        <v/>
      </c>
      <c r="M957" s="52"/>
      <c r="N957" s="52"/>
      <c r="P957" s="157"/>
      <c r="Q957" s="157"/>
      <c r="R957" s="157"/>
      <c r="S957" s="161"/>
      <c r="T957" s="202">
        <f t="shared" si="852"/>
        <v>0</v>
      </c>
      <c r="U957" s="159">
        <f t="shared" si="853"/>
        <v>0</v>
      </c>
      <c r="V957" s="162" t="str">
        <f t="shared" si="854"/>
        <v/>
      </c>
      <c r="W957" s="162" t="str">
        <f t="shared" si="855"/>
        <v/>
      </c>
      <c r="X957" s="28">
        <v>8</v>
      </c>
      <c r="Y957" s="64" t="str">
        <f t="shared" si="856"/>
        <v/>
      </c>
      <c r="Z957" s="64" t="str">
        <f t="shared" si="857"/>
        <v/>
      </c>
      <c r="AA957" s="64" t="str">
        <f t="shared" si="858"/>
        <v/>
      </c>
      <c r="AB957" s="28">
        <f t="shared" si="859"/>
        <v>0</v>
      </c>
      <c r="AH957" s="246" t="str">
        <f t="shared" si="860"/>
        <v/>
      </c>
    </row>
    <row r="958" spans="1:34">
      <c r="A958" s="28" t="str">
        <f>C951&amp;"x"&amp;B958</f>
        <v>x5</v>
      </c>
      <c r="B958" s="47">
        <v>5</v>
      </c>
      <c r="C958" s="64" t="str">
        <f t="shared" si="843"/>
        <v/>
      </c>
      <c r="D958" s="64" t="str">
        <f t="shared" si="844"/>
        <v/>
      </c>
      <c r="E958" s="65" t="str">
        <f t="shared" si="845"/>
        <v/>
      </c>
      <c r="F958" s="65" t="str">
        <f t="shared" si="846"/>
        <v/>
      </c>
      <c r="G958" s="66" t="str">
        <f t="shared" si="847"/>
        <v/>
      </c>
      <c r="H958" s="67" t="str">
        <f t="shared" si="848"/>
        <v/>
      </c>
      <c r="I958" s="68"/>
      <c r="J958" s="64" t="str">
        <f t="shared" si="849"/>
        <v/>
      </c>
      <c r="K958" s="64" t="str">
        <f t="shared" si="850"/>
        <v/>
      </c>
      <c r="L958" s="64" t="str">
        <f t="shared" si="851"/>
        <v/>
      </c>
      <c r="M958" s="52"/>
      <c r="N958" s="52"/>
      <c r="P958" s="157"/>
      <c r="Q958" s="157"/>
      <c r="R958" s="157"/>
      <c r="S958" s="161"/>
      <c r="T958" s="202">
        <f t="shared" si="852"/>
        <v>0</v>
      </c>
      <c r="U958" s="159">
        <f t="shared" si="853"/>
        <v>0</v>
      </c>
      <c r="V958" s="162" t="str">
        <f t="shared" si="854"/>
        <v/>
      </c>
      <c r="W958" s="162" t="str">
        <f t="shared" si="855"/>
        <v/>
      </c>
      <c r="X958" s="28">
        <v>9</v>
      </c>
      <c r="Y958" s="64" t="str">
        <f t="shared" si="856"/>
        <v/>
      </c>
      <c r="Z958" s="64" t="str">
        <f t="shared" si="857"/>
        <v/>
      </c>
      <c r="AA958" s="64" t="str">
        <f t="shared" si="858"/>
        <v/>
      </c>
      <c r="AB958" s="28">
        <f t="shared" si="859"/>
        <v>0</v>
      </c>
      <c r="AH958" s="246" t="str">
        <f t="shared" si="860"/>
        <v/>
      </c>
    </row>
    <row r="959" spans="1:34">
      <c r="A959" s="28" t="str">
        <f>C951&amp;"x"&amp;B959</f>
        <v>x6</v>
      </c>
      <c r="B959" s="47">
        <v>6</v>
      </c>
      <c r="C959" s="64" t="str">
        <f t="shared" si="843"/>
        <v/>
      </c>
      <c r="D959" s="64" t="str">
        <f t="shared" si="844"/>
        <v/>
      </c>
      <c r="E959" s="65" t="str">
        <f t="shared" si="845"/>
        <v/>
      </c>
      <c r="F959" s="65" t="str">
        <f t="shared" si="846"/>
        <v/>
      </c>
      <c r="G959" s="66" t="str">
        <f t="shared" si="847"/>
        <v/>
      </c>
      <c r="H959" s="67" t="str">
        <f t="shared" si="848"/>
        <v/>
      </c>
      <c r="I959" s="68"/>
      <c r="J959" s="64" t="str">
        <f t="shared" si="849"/>
        <v/>
      </c>
      <c r="K959" s="64" t="str">
        <f t="shared" si="850"/>
        <v/>
      </c>
      <c r="L959" s="64" t="str">
        <f t="shared" si="851"/>
        <v/>
      </c>
      <c r="M959" s="52"/>
      <c r="N959" s="52"/>
      <c r="P959" s="157"/>
      <c r="Q959" s="157"/>
      <c r="R959" s="157"/>
      <c r="S959" s="161"/>
      <c r="T959" s="202">
        <f t="shared" si="852"/>
        <v>0</v>
      </c>
      <c r="U959" s="159">
        <f t="shared" si="853"/>
        <v>0</v>
      </c>
      <c r="V959" s="162" t="str">
        <f t="shared" si="854"/>
        <v/>
      </c>
      <c r="W959" s="162" t="str">
        <f t="shared" si="855"/>
        <v/>
      </c>
      <c r="X959" s="28">
        <v>10</v>
      </c>
      <c r="Y959" s="64" t="str">
        <f t="shared" si="856"/>
        <v/>
      </c>
      <c r="Z959" s="64" t="str">
        <f t="shared" si="857"/>
        <v/>
      </c>
      <c r="AA959" s="64" t="str">
        <f t="shared" si="858"/>
        <v/>
      </c>
      <c r="AB959" s="28">
        <f t="shared" si="859"/>
        <v>0</v>
      </c>
      <c r="AH959" s="246" t="str">
        <f t="shared" si="860"/>
        <v/>
      </c>
    </row>
    <row r="960" spans="1:34">
      <c r="A960" s="28" t="str">
        <f>C951&amp;"x"&amp;B960</f>
        <v>x7</v>
      </c>
      <c r="B960" s="47">
        <v>7</v>
      </c>
      <c r="C960" s="64" t="str">
        <f t="shared" si="843"/>
        <v/>
      </c>
      <c r="D960" s="64" t="str">
        <f t="shared" si="844"/>
        <v/>
      </c>
      <c r="E960" s="65" t="str">
        <f t="shared" si="845"/>
        <v/>
      </c>
      <c r="F960" s="65" t="str">
        <f t="shared" si="846"/>
        <v/>
      </c>
      <c r="G960" s="66" t="str">
        <f t="shared" si="847"/>
        <v/>
      </c>
      <c r="H960" s="67" t="str">
        <f t="shared" si="848"/>
        <v/>
      </c>
      <c r="I960" s="68"/>
      <c r="J960" s="64" t="str">
        <f t="shared" si="849"/>
        <v/>
      </c>
      <c r="K960" s="64" t="str">
        <f t="shared" si="850"/>
        <v/>
      </c>
      <c r="L960" s="64" t="str">
        <f t="shared" si="851"/>
        <v/>
      </c>
      <c r="M960" s="52"/>
      <c r="N960" s="52"/>
      <c r="P960" s="157"/>
      <c r="Q960" s="157"/>
      <c r="R960" s="157"/>
      <c r="S960" s="161"/>
      <c r="T960" s="202">
        <f t="shared" si="852"/>
        <v>0</v>
      </c>
      <c r="U960" s="159">
        <f t="shared" si="853"/>
        <v>0</v>
      </c>
      <c r="V960" s="162" t="str">
        <f t="shared" si="854"/>
        <v/>
      </c>
      <c r="W960" s="162" t="str">
        <f t="shared" si="855"/>
        <v/>
      </c>
      <c r="X960" s="28">
        <v>11</v>
      </c>
      <c r="Y960" s="64" t="str">
        <f t="shared" si="856"/>
        <v/>
      </c>
      <c r="Z960" s="64" t="str">
        <f t="shared" si="857"/>
        <v/>
      </c>
      <c r="AA960" s="64" t="str">
        <f t="shared" si="858"/>
        <v/>
      </c>
      <c r="AB960" s="28">
        <f t="shared" si="859"/>
        <v>0</v>
      </c>
      <c r="AH960" s="246" t="str">
        <f t="shared" si="860"/>
        <v/>
      </c>
    </row>
    <row r="961" spans="1:34">
      <c r="A961" s="28" t="str">
        <f>C951&amp;"x"&amp;B961</f>
        <v>x8</v>
      </c>
      <c r="B961" s="47">
        <v>8</v>
      </c>
      <c r="C961" s="64" t="str">
        <f t="shared" si="843"/>
        <v/>
      </c>
      <c r="D961" s="64" t="str">
        <f t="shared" si="844"/>
        <v/>
      </c>
      <c r="E961" s="65" t="str">
        <f t="shared" si="845"/>
        <v/>
      </c>
      <c r="F961" s="65" t="str">
        <f t="shared" si="846"/>
        <v/>
      </c>
      <c r="G961" s="66" t="str">
        <f t="shared" si="847"/>
        <v/>
      </c>
      <c r="H961" s="67" t="str">
        <f t="shared" si="848"/>
        <v/>
      </c>
      <c r="I961" s="68"/>
      <c r="J961" s="64" t="str">
        <f t="shared" si="849"/>
        <v/>
      </c>
      <c r="K961" s="64" t="str">
        <f t="shared" si="850"/>
        <v/>
      </c>
      <c r="L961" s="64" t="str">
        <f t="shared" si="851"/>
        <v/>
      </c>
      <c r="M961" s="52"/>
      <c r="N961" s="52"/>
      <c r="P961" s="157"/>
      <c r="Q961" s="157"/>
      <c r="R961" s="157"/>
      <c r="S961" s="161"/>
      <c r="T961" s="202">
        <f t="shared" si="852"/>
        <v>0</v>
      </c>
      <c r="U961" s="159">
        <f t="shared" si="853"/>
        <v>0</v>
      </c>
      <c r="V961" s="162" t="str">
        <f t="shared" si="854"/>
        <v/>
      </c>
      <c r="W961" s="162" t="str">
        <f t="shared" si="855"/>
        <v/>
      </c>
      <c r="X961" s="28">
        <v>12</v>
      </c>
      <c r="Y961" s="64" t="str">
        <f t="shared" si="856"/>
        <v/>
      </c>
      <c r="Z961" s="64" t="str">
        <f t="shared" si="857"/>
        <v/>
      </c>
      <c r="AA961" s="64" t="str">
        <f t="shared" si="858"/>
        <v/>
      </c>
      <c r="AB961" s="28">
        <f t="shared" si="859"/>
        <v>0</v>
      </c>
      <c r="AH961" s="246" t="str">
        <f t="shared" si="860"/>
        <v/>
      </c>
    </row>
    <row r="962" spans="1:34">
      <c r="A962" s="28" t="str">
        <f>C951&amp;"x"&amp;B962</f>
        <v>x9</v>
      </c>
      <c r="B962" s="47">
        <v>9</v>
      </c>
      <c r="C962" s="64" t="str">
        <f t="shared" si="843"/>
        <v/>
      </c>
      <c r="D962" s="64" t="str">
        <f t="shared" si="844"/>
        <v/>
      </c>
      <c r="E962" s="65" t="str">
        <f t="shared" si="845"/>
        <v/>
      </c>
      <c r="F962" s="65" t="str">
        <f t="shared" si="846"/>
        <v/>
      </c>
      <c r="G962" s="66" t="str">
        <f t="shared" si="847"/>
        <v/>
      </c>
      <c r="H962" s="67" t="str">
        <f t="shared" si="848"/>
        <v/>
      </c>
      <c r="I962" s="68"/>
      <c r="J962" s="64" t="str">
        <f t="shared" si="849"/>
        <v/>
      </c>
      <c r="K962" s="64" t="str">
        <f t="shared" si="850"/>
        <v/>
      </c>
      <c r="L962" s="64" t="str">
        <f t="shared" si="851"/>
        <v/>
      </c>
      <c r="M962" s="52"/>
      <c r="N962" s="52"/>
      <c r="P962" s="157"/>
      <c r="Q962" s="157"/>
      <c r="R962" s="157"/>
      <c r="S962" s="161"/>
      <c r="T962" s="202">
        <f t="shared" si="852"/>
        <v>0</v>
      </c>
      <c r="U962" s="159">
        <f t="shared" si="853"/>
        <v>0</v>
      </c>
      <c r="V962" s="162" t="str">
        <f t="shared" si="854"/>
        <v/>
      </c>
      <c r="W962" s="162" t="str">
        <f t="shared" si="855"/>
        <v/>
      </c>
      <c r="X962" s="28">
        <v>13</v>
      </c>
      <c r="Y962" s="64" t="str">
        <f t="shared" si="856"/>
        <v/>
      </c>
      <c r="Z962" s="64" t="str">
        <f t="shared" si="857"/>
        <v/>
      </c>
      <c r="AA962" s="64" t="str">
        <f t="shared" si="858"/>
        <v/>
      </c>
      <c r="AB962" s="28">
        <f t="shared" si="859"/>
        <v>0</v>
      </c>
      <c r="AH962" s="246" t="str">
        <f t="shared" si="860"/>
        <v/>
      </c>
    </row>
    <row r="963" spans="1:34">
      <c r="A963" s="28" t="str">
        <f>C951&amp;"x"&amp;B963</f>
        <v>x10</v>
      </c>
      <c r="B963" s="47">
        <v>10</v>
      </c>
      <c r="C963" s="64" t="str">
        <f t="shared" si="843"/>
        <v/>
      </c>
      <c r="D963" s="64" t="str">
        <f t="shared" si="844"/>
        <v/>
      </c>
      <c r="E963" s="65" t="str">
        <f t="shared" si="845"/>
        <v/>
      </c>
      <c r="F963" s="65" t="str">
        <f t="shared" si="846"/>
        <v/>
      </c>
      <c r="G963" s="66" t="str">
        <f t="shared" si="847"/>
        <v/>
      </c>
      <c r="H963" s="67" t="str">
        <f t="shared" si="848"/>
        <v/>
      </c>
      <c r="I963" s="68"/>
      <c r="J963" s="64" t="str">
        <f t="shared" si="849"/>
        <v/>
      </c>
      <c r="K963" s="64" t="str">
        <f t="shared" si="850"/>
        <v/>
      </c>
      <c r="L963" s="64" t="str">
        <f t="shared" si="851"/>
        <v/>
      </c>
      <c r="M963" s="52"/>
      <c r="N963" s="52"/>
      <c r="P963" s="157"/>
      <c r="Q963" s="157"/>
      <c r="R963" s="157"/>
      <c r="S963" s="161"/>
      <c r="T963" s="202">
        <f t="shared" si="852"/>
        <v>0</v>
      </c>
      <c r="U963" s="159">
        <f t="shared" si="853"/>
        <v>0</v>
      </c>
      <c r="V963" s="162" t="str">
        <f t="shared" si="854"/>
        <v/>
      </c>
      <c r="W963" s="162" t="str">
        <f t="shared" si="855"/>
        <v/>
      </c>
      <c r="X963" s="28">
        <v>14</v>
      </c>
      <c r="Y963" s="64" t="str">
        <f t="shared" si="856"/>
        <v/>
      </c>
      <c r="Z963" s="64" t="str">
        <f t="shared" si="857"/>
        <v/>
      </c>
      <c r="AA963" s="64" t="str">
        <f t="shared" si="858"/>
        <v/>
      </c>
      <c r="AB963" s="28">
        <f t="shared" si="859"/>
        <v>0</v>
      </c>
      <c r="AH963" s="246" t="str">
        <f t="shared" si="860"/>
        <v/>
      </c>
    </row>
    <row r="964" spans="1:34">
      <c r="A964" s="28" t="str">
        <f>C951&amp;"x"&amp;B964</f>
        <v>x11</v>
      </c>
      <c r="B964" s="47">
        <v>11</v>
      </c>
      <c r="C964" s="64" t="str">
        <f t="shared" si="843"/>
        <v/>
      </c>
      <c r="D964" s="64" t="str">
        <f t="shared" si="844"/>
        <v/>
      </c>
      <c r="E964" s="65" t="str">
        <f t="shared" si="845"/>
        <v/>
      </c>
      <c r="F964" s="65" t="str">
        <f t="shared" si="846"/>
        <v/>
      </c>
      <c r="G964" s="66" t="str">
        <f t="shared" si="847"/>
        <v/>
      </c>
      <c r="H964" s="67" t="str">
        <f t="shared" si="848"/>
        <v/>
      </c>
      <c r="I964" s="68"/>
      <c r="J964" s="64" t="str">
        <f t="shared" si="849"/>
        <v/>
      </c>
      <c r="K964" s="64" t="str">
        <f t="shared" si="850"/>
        <v/>
      </c>
      <c r="L964" s="64" t="str">
        <f t="shared" si="851"/>
        <v/>
      </c>
      <c r="M964" s="52"/>
      <c r="N964" s="52"/>
      <c r="P964" s="157"/>
      <c r="Q964" s="157"/>
      <c r="R964" s="157"/>
      <c r="T964" s="202">
        <f t="shared" si="852"/>
        <v>0</v>
      </c>
      <c r="U964" s="159">
        <f t="shared" si="853"/>
        <v>0</v>
      </c>
      <c r="V964" s="162" t="str">
        <f t="shared" si="854"/>
        <v/>
      </c>
      <c r="W964" s="162" t="str">
        <f t="shared" si="855"/>
        <v/>
      </c>
      <c r="X964" s="28">
        <v>15</v>
      </c>
      <c r="Y964" s="64" t="str">
        <f t="shared" si="856"/>
        <v/>
      </c>
      <c r="Z964" s="64" t="str">
        <f t="shared" si="857"/>
        <v/>
      </c>
      <c r="AA964" s="64" t="str">
        <f t="shared" si="858"/>
        <v/>
      </c>
      <c r="AB964" s="28">
        <f t="shared" si="859"/>
        <v>0</v>
      </c>
      <c r="AH964" s="246" t="str">
        <f t="shared" si="860"/>
        <v/>
      </c>
    </row>
    <row r="965" spans="1:34">
      <c r="A965" s="28" t="str">
        <f>C951&amp;"x"&amp;B965</f>
        <v>x12</v>
      </c>
      <c r="B965" s="47">
        <v>12</v>
      </c>
      <c r="C965" s="64" t="str">
        <f t="shared" si="843"/>
        <v/>
      </c>
      <c r="D965" s="64" t="str">
        <f t="shared" si="844"/>
        <v/>
      </c>
      <c r="E965" s="65" t="str">
        <f t="shared" si="845"/>
        <v/>
      </c>
      <c r="F965" s="65" t="str">
        <f t="shared" si="846"/>
        <v/>
      </c>
      <c r="G965" s="66" t="str">
        <f t="shared" si="847"/>
        <v/>
      </c>
      <c r="H965" s="67" t="str">
        <f t="shared" si="848"/>
        <v/>
      </c>
      <c r="I965" s="68"/>
      <c r="J965" s="64" t="str">
        <f t="shared" si="849"/>
        <v/>
      </c>
      <c r="K965" s="64" t="str">
        <f t="shared" si="850"/>
        <v/>
      </c>
      <c r="L965" s="64" t="str">
        <f t="shared" si="851"/>
        <v/>
      </c>
      <c r="M965" s="52"/>
      <c r="N965" s="52"/>
      <c r="P965" s="157"/>
      <c r="Q965" s="157"/>
      <c r="R965" s="157"/>
      <c r="T965" s="202">
        <f t="shared" si="852"/>
        <v>0</v>
      </c>
      <c r="U965" s="159">
        <f t="shared" si="853"/>
        <v>0</v>
      </c>
      <c r="V965" s="162" t="str">
        <f t="shared" si="854"/>
        <v/>
      </c>
      <c r="W965" s="162" t="str">
        <f t="shared" si="855"/>
        <v/>
      </c>
      <c r="X965" s="28">
        <v>16</v>
      </c>
      <c r="Y965" s="64" t="str">
        <f t="shared" si="856"/>
        <v/>
      </c>
      <c r="Z965" s="64" t="str">
        <f t="shared" si="857"/>
        <v/>
      </c>
      <c r="AA965" s="64" t="str">
        <f t="shared" si="858"/>
        <v/>
      </c>
      <c r="AB965" s="28">
        <f t="shared" si="859"/>
        <v>0</v>
      </c>
      <c r="AH965" s="246" t="str">
        <f t="shared" si="860"/>
        <v/>
      </c>
    </row>
    <row r="966" spans="1:34">
      <c r="A966" s="28" t="str">
        <f>C951&amp;"x"&amp;B966</f>
        <v>x13</v>
      </c>
      <c r="B966" s="47">
        <v>13</v>
      </c>
      <c r="C966" s="64" t="str">
        <f t="shared" si="843"/>
        <v/>
      </c>
      <c r="D966" s="64" t="str">
        <f t="shared" si="844"/>
        <v/>
      </c>
      <c r="E966" s="65" t="str">
        <f t="shared" si="845"/>
        <v/>
      </c>
      <c r="F966" s="65" t="str">
        <f t="shared" si="846"/>
        <v/>
      </c>
      <c r="G966" s="66" t="str">
        <f t="shared" si="847"/>
        <v/>
      </c>
      <c r="H966" s="67" t="str">
        <f t="shared" si="848"/>
        <v/>
      </c>
      <c r="I966" s="68"/>
      <c r="J966" s="64" t="str">
        <f t="shared" si="849"/>
        <v/>
      </c>
      <c r="K966" s="64" t="str">
        <f t="shared" si="850"/>
        <v/>
      </c>
      <c r="L966" s="64" t="str">
        <f t="shared" si="851"/>
        <v/>
      </c>
      <c r="M966" s="52"/>
      <c r="N966" s="52"/>
      <c r="P966" s="157"/>
      <c r="Q966" s="157"/>
      <c r="R966" s="157"/>
      <c r="T966" s="202">
        <f t="shared" si="852"/>
        <v>0</v>
      </c>
      <c r="U966" s="159">
        <f t="shared" si="853"/>
        <v>0</v>
      </c>
      <c r="V966" s="162" t="str">
        <f t="shared" si="854"/>
        <v/>
      </c>
      <c r="W966" s="162" t="str">
        <f t="shared" si="855"/>
        <v/>
      </c>
      <c r="X966" s="28">
        <v>17</v>
      </c>
      <c r="Y966" s="64" t="str">
        <f t="shared" si="856"/>
        <v/>
      </c>
      <c r="Z966" s="64" t="str">
        <f t="shared" si="857"/>
        <v/>
      </c>
      <c r="AA966" s="64" t="str">
        <f t="shared" si="858"/>
        <v/>
      </c>
      <c r="AB966" s="28">
        <f t="shared" si="859"/>
        <v>0</v>
      </c>
      <c r="AH966" s="246" t="str">
        <f t="shared" si="860"/>
        <v/>
      </c>
    </row>
    <row r="967" spans="1:34">
      <c r="A967" s="28" t="str">
        <f>C951&amp;"x"&amp;B967</f>
        <v>x14</v>
      </c>
      <c r="B967" s="47">
        <v>14</v>
      </c>
      <c r="C967" s="64" t="str">
        <f t="shared" si="843"/>
        <v/>
      </c>
      <c r="D967" s="64" t="str">
        <f t="shared" si="844"/>
        <v/>
      </c>
      <c r="E967" s="65" t="str">
        <f t="shared" si="845"/>
        <v/>
      </c>
      <c r="F967" s="65" t="str">
        <f t="shared" si="846"/>
        <v/>
      </c>
      <c r="G967" s="66" t="str">
        <f t="shared" si="847"/>
        <v/>
      </c>
      <c r="H967" s="67" t="str">
        <f t="shared" si="848"/>
        <v/>
      </c>
      <c r="I967" s="68"/>
      <c r="J967" s="64" t="str">
        <f t="shared" si="849"/>
        <v/>
      </c>
      <c r="K967" s="64" t="str">
        <f t="shared" si="850"/>
        <v/>
      </c>
      <c r="L967" s="64" t="str">
        <f t="shared" si="851"/>
        <v/>
      </c>
      <c r="M967" s="52"/>
      <c r="N967" s="52"/>
      <c r="P967" s="157"/>
      <c r="Q967" s="157"/>
      <c r="R967" s="157"/>
      <c r="T967" s="202">
        <f t="shared" si="852"/>
        <v>0</v>
      </c>
      <c r="U967" s="159">
        <f t="shared" si="853"/>
        <v>0</v>
      </c>
      <c r="V967" s="162" t="str">
        <f t="shared" si="854"/>
        <v/>
      </c>
      <c r="W967" s="162" t="str">
        <f t="shared" si="855"/>
        <v/>
      </c>
      <c r="X967" s="28">
        <v>18</v>
      </c>
      <c r="Y967" s="64" t="str">
        <f t="shared" si="856"/>
        <v/>
      </c>
      <c r="Z967" s="64" t="str">
        <f t="shared" si="857"/>
        <v/>
      </c>
      <c r="AA967" s="64" t="str">
        <f t="shared" si="858"/>
        <v/>
      </c>
      <c r="AB967" s="28">
        <f t="shared" si="859"/>
        <v>0</v>
      </c>
      <c r="AH967" s="246" t="str">
        <f t="shared" si="860"/>
        <v/>
      </c>
    </row>
    <row r="968" spans="1:34">
      <c r="A968" s="28" t="str">
        <f>C951&amp;"x"&amp;B968</f>
        <v>x15</v>
      </c>
      <c r="B968" s="47">
        <v>15</v>
      </c>
      <c r="C968" s="64" t="str">
        <f t="shared" si="843"/>
        <v/>
      </c>
      <c r="D968" s="64" t="str">
        <f t="shared" si="844"/>
        <v/>
      </c>
      <c r="E968" s="65" t="str">
        <f t="shared" si="845"/>
        <v/>
      </c>
      <c r="F968" s="65" t="str">
        <f t="shared" si="846"/>
        <v/>
      </c>
      <c r="G968" s="66" t="str">
        <f t="shared" si="847"/>
        <v/>
      </c>
      <c r="H968" s="67" t="str">
        <f t="shared" si="848"/>
        <v/>
      </c>
      <c r="I968" s="68"/>
      <c r="J968" s="64" t="str">
        <f t="shared" si="849"/>
        <v/>
      </c>
      <c r="K968" s="64" t="str">
        <f t="shared" si="850"/>
        <v/>
      </c>
      <c r="L968" s="64" t="str">
        <f t="shared" si="851"/>
        <v/>
      </c>
      <c r="M968" s="52"/>
      <c r="N968" s="52"/>
      <c r="P968" s="157"/>
      <c r="Q968" s="157"/>
      <c r="R968" s="157"/>
      <c r="T968" s="202">
        <f t="shared" si="852"/>
        <v>0</v>
      </c>
      <c r="U968" s="159">
        <f t="shared" si="853"/>
        <v>0</v>
      </c>
      <c r="V968" s="162" t="str">
        <f t="shared" si="854"/>
        <v/>
      </c>
      <c r="W968" s="162" t="str">
        <f t="shared" si="855"/>
        <v/>
      </c>
      <c r="X968" s="28">
        <v>19</v>
      </c>
      <c r="Y968" s="64" t="str">
        <f t="shared" si="856"/>
        <v/>
      </c>
      <c r="Z968" s="64" t="str">
        <f t="shared" si="857"/>
        <v/>
      </c>
      <c r="AA968" s="64" t="str">
        <f t="shared" si="858"/>
        <v/>
      </c>
      <c r="AB968" s="28">
        <f t="shared" si="859"/>
        <v>0</v>
      </c>
      <c r="AH968" s="246" t="str">
        <f t="shared" si="860"/>
        <v/>
      </c>
    </row>
    <row r="969" spans="1:34" ht="12.95" thickBot="1">
      <c r="B969" s="69"/>
      <c r="C969" s="70"/>
      <c r="D969" s="69"/>
      <c r="E969" s="69"/>
      <c r="F969" s="69"/>
      <c r="G969" s="71"/>
      <c r="H969" s="71"/>
      <c r="I969" s="71"/>
      <c r="J969" s="70"/>
      <c r="K969" s="70"/>
      <c r="L969" s="70"/>
      <c r="M969" s="52"/>
      <c r="N969" s="52"/>
      <c r="X969" s="28">
        <v>20</v>
      </c>
    </row>
    <row r="970" spans="1:34" ht="12.95" thickTop="1">
      <c r="B970" s="47"/>
      <c r="C970" s="323" t="s">
        <v>1140</v>
      </c>
      <c r="D970" s="323"/>
      <c r="E970" s="76" t="s">
        <v>1141</v>
      </c>
      <c r="F970" s="76" t="s">
        <v>1142</v>
      </c>
      <c r="G970" s="48" t="s">
        <v>1143</v>
      </c>
      <c r="H970" s="49"/>
      <c r="I970" s="50"/>
      <c r="J970" s="51" t="s">
        <v>1144</v>
      </c>
      <c r="K970" s="51" t="s">
        <v>1145</v>
      </c>
      <c r="L970" s="51" t="s">
        <v>1146</v>
      </c>
      <c r="M970" s="52"/>
      <c r="N970" s="52"/>
      <c r="P970" s="53">
        <f>COUNT(P974:P988)</f>
        <v>0</v>
      </c>
      <c r="Q970" s="53">
        <f>COUNT(Q974:Q988)</f>
        <v>0</v>
      </c>
      <c r="R970" s="53">
        <f>COUNT(R974:R988)</f>
        <v>0</v>
      </c>
      <c r="T970" s="124">
        <f>T971-SUM(U974:U988)</f>
        <v>0</v>
      </c>
      <c r="X970" s="28">
        <v>1</v>
      </c>
    </row>
    <row r="971" spans="1:34" ht="12.95">
      <c r="A971" s="33">
        <v>52</v>
      </c>
      <c r="B971" s="54"/>
      <c r="C971" s="322" t="str">
        <f>Leden!AQ54</f>
        <v/>
      </c>
      <c r="D971" s="322"/>
      <c r="E971" s="286" t="str">
        <f>IF($C971="","",LEFT(IFERROR(VLOOKUP($C971,TeamsV,2,0),"")&amp;"??",2))</f>
        <v/>
      </c>
      <c r="F971" s="286" t="str">
        <f>IF($C971="","",IFERROR(VLOOKUP($C971,TeamsV,3,0),"??"))</f>
        <v/>
      </c>
      <c r="G971" s="286" t="str">
        <f>IF($C971="","",LEFT(IFERROR(VLOOKUP($C971,TeamsV,4,0),"")&amp;"?",1))</f>
        <v/>
      </c>
      <c r="H971" s="55"/>
      <c r="I971" s="56"/>
      <c r="J971" s="286">
        <f>COUNTIF(C974:C988,"V")</f>
        <v>0</v>
      </c>
      <c r="K971" s="286">
        <f>COUNTIF(C974:C988,"M")</f>
        <v>0</v>
      </c>
      <c r="L971" s="57" t="str">
        <f>IFERROR(AVERAGE(H974:H988),"")</f>
        <v/>
      </c>
      <c r="M971" s="58"/>
      <c r="N971" s="58"/>
      <c r="O971" s="33" t="s">
        <v>2</v>
      </c>
      <c r="P971" s="253"/>
      <c r="Q971" s="253"/>
      <c r="R971" s="253"/>
      <c r="S971" s="254"/>
      <c r="T971" s="124">
        <f>SUM(T974:T988)</f>
        <v>0</v>
      </c>
      <c r="U971" s="158" t="str">
        <f>MID($C971,1,1)</f>
        <v/>
      </c>
      <c r="V971" s="158" t="str">
        <f>MID($C971,1,1)</f>
        <v/>
      </c>
      <c r="W971" s="158" t="str">
        <f>MID($C971,1,1)</f>
        <v/>
      </c>
      <c r="X971" s="28">
        <v>2</v>
      </c>
      <c r="Y971" s="33"/>
      <c r="Z971" s="33"/>
      <c r="AA971" s="33"/>
      <c r="AB971" s="33"/>
      <c r="AD971" s="19" t="str">
        <f>IF($C971="","",IFERROR(VLOOKUP($C971,TeamsV,6,0),""))</f>
        <v/>
      </c>
      <c r="AE971" s="19" t="str">
        <f>TRIM(IF($AD971="","",IFERROR(VLOOKUP($AD971,Teams!$B$4:$G$8,2,0),"")))</f>
        <v/>
      </c>
      <c r="AF971" s="19" t="str">
        <f>TRIM(IF($AD971="","",IFERROR(VLOOKUP($AD971,Teams!$B$4:$G$8,4,0),"")))</f>
        <v/>
      </c>
      <c r="AH971" s="247" t="str">
        <f>IFERROR(AVERAGE(AH974:AH988),"")</f>
        <v/>
      </c>
    </row>
    <row r="972" spans="1:34">
      <c r="B972" s="47"/>
      <c r="C972" s="76"/>
      <c r="D972" s="47"/>
      <c r="E972" s="47"/>
      <c r="F972" s="47"/>
      <c r="G972" s="50"/>
      <c r="H972" s="50"/>
      <c r="I972" s="50"/>
      <c r="J972" s="76"/>
      <c r="K972" s="76"/>
      <c r="L972" s="76"/>
      <c r="M972" s="52"/>
      <c r="N972" s="52"/>
      <c r="U972" s="159"/>
      <c r="V972" s="159"/>
      <c r="W972" s="159"/>
      <c r="X972" s="28">
        <v>3</v>
      </c>
    </row>
    <row r="973" spans="1:34">
      <c r="A973" s="59"/>
      <c r="B973" s="60"/>
      <c r="C973" s="61" t="s">
        <v>1147</v>
      </c>
      <c r="D973" s="61" t="s">
        <v>1148</v>
      </c>
      <c r="E973" s="62" t="s">
        <v>1149</v>
      </c>
      <c r="F973" s="62" t="s">
        <v>1150</v>
      </c>
      <c r="G973" s="61" t="s">
        <v>1151</v>
      </c>
      <c r="H973" s="61" t="s">
        <v>1152</v>
      </c>
      <c r="I973" s="61" t="s">
        <v>54</v>
      </c>
      <c r="J973" s="61" t="s">
        <v>1153</v>
      </c>
      <c r="K973" s="61" t="s">
        <v>1154</v>
      </c>
      <c r="L973" s="61" t="s">
        <v>1155</v>
      </c>
      <c r="M973" s="63"/>
      <c r="N973" s="63"/>
      <c r="O973" s="59"/>
      <c r="P973" s="160" t="s">
        <v>76</v>
      </c>
      <c r="Q973" s="160" t="s">
        <v>77</v>
      </c>
      <c r="R973" s="160" t="s">
        <v>78</v>
      </c>
      <c r="U973" s="158" t="str">
        <f>IF(W971="","",VLOOKUP(W971,Leeftijdscat,2,FALSE))</f>
        <v/>
      </c>
      <c r="V973" s="158" t="str">
        <f>IF(W971="","",VLOOKUP(W971,Leeftijdscat,3,FALSE))</f>
        <v/>
      </c>
      <c r="W973" s="158" t="str">
        <f>IF(W971="","",VLOOKUP(W971,Leeftijdscat,4,FALSE))</f>
        <v/>
      </c>
      <c r="X973" s="28">
        <v>4</v>
      </c>
      <c r="Y973" s="59">
        <f>LEN(Y974&amp;Y975&amp;Y976&amp;Y977&amp;Y978&amp;Y979&amp;Y980&amp;Y981&amp;Y982&amp;Y983&amp;Y984&amp;Y985&amp;Y986&amp;Y987&amp;Y988)</f>
        <v>0</v>
      </c>
      <c r="Z973" s="59">
        <f>LEN(Z974&amp;Z975&amp;Z976&amp;Z977&amp;Z978&amp;Z979&amp;Z980&amp;Z981&amp;Z982&amp;Z983&amp;Z984&amp;Z985&amp;Z986&amp;Z987&amp;Z988)</f>
        <v>0</v>
      </c>
      <c r="AA973" s="59">
        <f>LEN(AA974&amp;AA975&amp;AA976&amp;AA977&amp;AA978&amp;AA979&amp;AA980&amp;AA981&amp;AA982&amp;AA983&amp;AA984&amp;AA985&amp;AA986&amp;AA987&amp;AA988)</f>
        <v>0</v>
      </c>
      <c r="AB973" s="59">
        <f>SUM(Y973:AA973)</f>
        <v>0</v>
      </c>
    </row>
    <row r="974" spans="1:34">
      <c r="A974" s="28" t="str">
        <f>C971&amp;"x"&amp;B974</f>
        <v>x1</v>
      </c>
      <c r="B974" s="47">
        <v>1</v>
      </c>
      <c r="C974" s="64" t="str">
        <f t="shared" ref="C974:C988" si="861">IF(LEFT($A974,1)="x","",IFERROR(VLOOKUP($A974,LedenV,6,0),""))</f>
        <v/>
      </c>
      <c r="D974" s="64" t="str">
        <f t="shared" ref="D974:D988" si="862">IF(LEFT($A974,1)="x","",IFERROR(VLOOKUP($A974,LedenV,7,0),""))</f>
        <v/>
      </c>
      <c r="E974" s="65" t="str">
        <f t="shared" ref="E974:E988" si="863">IF(LEFT($A974,1)="x","",IFERROR(VLOOKUP($A974,LedenV,8,0),""))</f>
        <v/>
      </c>
      <c r="F974" s="65" t="str">
        <f t="shared" ref="F974:F988" si="864">IF(LEFT($A974,1)="x","",IFERROR(VLOOKUP($A974,LedenV,9,0),""))</f>
        <v/>
      </c>
      <c r="G974" s="66" t="str">
        <f t="shared" ref="G974:G988" si="865">IF(LEFT($A974,1)="x","",IFERROR(VLOOKUP($A974,LedenV,10,0),""))</f>
        <v/>
      </c>
      <c r="H974" s="67" t="str">
        <f t="shared" ref="H974:H988" si="866">IF(AND(ISNUMBER(G974),G974&lt;&gt;0),DATEDIF(G974,Peildatum,"Y"),"")</f>
        <v/>
      </c>
      <c r="I974" s="68"/>
      <c r="J974" s="64" t="str">
        <f t="shared" ref="J974:J988" si="867">IF(LEFT($A974,1)="x","",IFERROR(VLOOKUP($A974,LedenV,16,0),""))</f>
        <v/>
      </c>
      <c r="K974" s="64" t="str">
        <f t="shared" ref="K974:K988" si="868">IF(LEFT($A974,1)="x","",IFERROR(VLOOKUP($A974,LedenV,17,0),""))</f>
        <v/>
      </c>
      <c r="L974" s="64" t="str">
        <f t="shared" ref="L974:L988" si="869">IF(LEFT($A974,1)="x","",IFERROR(VLOOKUP($A974,LedenV,18,0),""))</f>
        <v/>
      </c>
      <c r="M974" s="52"/>
      <c r="N974" s="52"/>
      <c r="P974" s="157"/>
      <c r="Q974" s="157"/>
      <c r="R974" s="157"/>
      <c r="S974" s="161"/>
      <c r="T974" s="202">
        <f t="shared" ref="T974:T988" si="870">IF(LEN(C974&amp;D974&amp;E974&amp;F974)&gt;0,1,0)</f>
        <v>0</v>
      </c>
      <c r="U974" s="159">
        <f t="shared" ref="U974:U988" si="871">MIN(LEN(Y974&amp;Z974&amp;AA974),1)</f>
        <v>0</v>
      </c>
      <c r="V974" s="162" t="str">
        <f t="shared" ref="V974:V988" si="872">V973</f>
        <v/>
      </c>
      <c r="W974" s="162" t="str">
        <f t="shared" ref="W974:W988" si="873">W973</f>
        <v/>
      </c>
      <c r="X974" s="28">
        <v>5</v>
      </c>
      <c r="Y974" s="64" t="str">
        <f t="shared" ref="Y974:Y988" si="874">IF(LEFT($A974,1)="x","",IFERROR(VLOOKUP($A974,LedenV,34,0),""))</f>
        <v/>
      </c>
      <c r="Z974" s="64" t="str">
        <f t="shared" ref="Z974:Z988" si="875">IF(LEFT($A974,1)="x","",IFERROR(VLOOKUP($A974,LedenV,35,0),""))</f>
        <v/>
      </c>
      <c r="AA974" s="64" t="str">
        <f t="shared" ref="AA974:AA988" si="876">IF(LEFT($A974,1)="x","",IFERROR(VLOOKUP($A974,LedenV,36,0),""))</f>
        <v/>
      </c>
      <c r="AB974" s="28">
        <f t="shared" ref="AB974:AB988" si="877">LEN(Y974&amp;Z974&amp;AA974)</f>
        <v>0</v>
      </c>
      <c r="AH974" s="246" t="str">
        <f t="shared" ref="AH974:AH988" si="878">lft(G974,Peildatum)</f>
        <v/>
      </c>
    </row>
    <row r="975" spans="1:34">
      <c r="A975" s="28" t="str">
        <f>C971&amp;"x"&amp;B975</f>
        <v>x2</v>
      </c>
      <c r="B975" s="47">
        <v>2</v>
      </c>
      <c r="C975" s="64" t="str">
        <f t="shared" si="861"/>
        <v/>
      </c>
      <c r="D975" s="64" t="str">
        <f t="shared" si="862"/>
        <v/>
      </c>
      <c r="E975" s="65" t="str">
        <f t="shared" si="863"/>
        <v/>
      </c>
      <c r="F975" s="65" t="str">
        <f t="shared" si="864"/>
        <v/>
      </c>
      <c r="G975" s="66" t="str">
        <f t="shared" si="865"/>
        <v/>
      </c>
      <c r="H975" s="67" t="str">
        <f t="shared" si="866"/>
        <v/>
      </c>
      <c r="I975" s="68"/>
      <c r="J975" s="64" t="str">
        <f t="shared" si="867"/>
        <v/>
      </c>
      <c r="K975" s="64" t="str">
        <f t="shared" si="868"/>
        <v/>
      </c>
      <c r="L975" s="64" t="str">
        <f t="shared" si="869"/>
        <v/>
      </c>
      <c r="M975" s="52"/>
      <c r="N975" s="52"/>
      <c r="P975" s="157"/>
      <c r="Q975" s="157"/>
      <c r="R975" s="157"/>
      <c r="S975" s="161"/>
      <c r="T975" s="202">
        <f t="shared" si="870"/>
        <v>0</v>
      </c>
      <c r="U975" s="159">
        <f t="shared" si="871"/>
        <v>0</v>
      </c>
      <c r="V975" s="162" t="str">
        <f t="shared" si="872"/>
        <v/>
      </c>
      <c r="W975" s="162" t="str">
        <f t="shared" si="873"/>
        <v/>
      </c>
      <c r="X975" s="28">
        <v>6</v>
      </c>
      <c r="Y975" s="64" t="str">
        <f t="shared" si="874"/>
        <v/>
      </c>
      <c r="Z975" s="64" t="str">
        <f t="shared" si="875"/>
        <v/>
      </c>
      <c r="AA975" s="64" t="str">
        <f t="shared" si="876"/>
        <v/>
      </c>
      <c r="AB975" s="28">
        <f t="shared" si="877"/>
        <v>0</v>
      </c>
      <c r="AH975" s="246" t="str">
        <f t="shared" si="878"/>
        <v/>
      </c>
    </row>
    <row r="976" spans="1:34">
      <c r="A976" s="28" t="str">
        <f>C971&amp;"x"&amp;B976</f>
        <v>x3</v>
      </c>
      <c r="B976" s="47">
        <v>3</v>
      </c>
      <c r="C976" s="64" t="str">
        <f t="shared" si="861"/>
        <v/>
      </c>
      <c r="D976" s="64" t="str">
        <f t="shared" si="862"/>
        <v/>
      </c>
      <c r="E976" s="65" t="str">
        <f t="shared" si="863"/>
        <v/>
      </c>
      <c r="F976" s="65" t="str">
        <f t="shared" si="864"/>
        <v/>
      </c>
      <c r="G976" s="66" t="str">
        <f t="shared" si="865"/>
        <v/>
      </c>
      <c r="H976" s="67" t="str">
        <f t="shared" si="866"/>
        <v/>
      </c>
      <c r="I976" s="68"/>
      <c r="J976" s="64" t="str">
        <f t="shared" si="867"/>
        <v/>
      </c>
      <c r="K976" s="64" t="str">
        <f t="shared" si="868"/>
        <v/>
      </c>
      <c r="L976" s="64" t="str">
        <f t="shared" si="869"/>
        <v/>
      </c>
      <c r="M976" s="52"/>
      <c r="N976" s="52"/>
      <c r="P976" s="157"/>
      <c r="Q976" s="157"/>
      <c r="R976" s="157"/>
      <c r="S976" s="161"/>
      <c r="T976" s="202">
        <f t="shared" si="870"/>
        <v>0</v>
      </c>
      <c r="U976" s="159">
        <f t="shared" si="871"/>
        <v>0</v>
      </c>
      <c r="V976" s="162" t="str">
        <f t="shared" si="872"/>
        <v/>
      </c>
      <c r="W976" s="162" t="str">
        <f t="shared" si="873"/>
        <v/>
      </c>
      <c r="X976" s="28">
        <v>7</v>
      </c>
      <c r="Y976" s="64" t="str">
        <f t="shared" si="874"/>
        <v/>
      </c>
      <c r="Z976" s="64" t="str">
        <f t="shared" si="875"/>
        <v/>
      </c>
      <c r="AA976" s="64" t="str">
        <f t="shared" si="876"/>
        <v/>
      </c>
      <c r="AB976" s="28">
        <f t="shared" si="877"/>
        <v>0</v>
      </c>
      <c r="AH976" s="246" t="str">
        <f t="shared" si="878"/>
        <v/>
      </c>
    </row>
    <row r="977" spans="1:34">
      <c r="A977" s="28" t="str">
        <f>C971&amp;"x"&amp;B977</f>
        <v>x4</v>
      </c>
      <c r="B977" s="47">
        <v>4</v>
      </c>
      <c r="C977" s="64" t="str">
        <f t="shared" si="861"/>
        <v/>
      </c>
      <c r="D977" s="64" t="str">
        <f t="shared" si="862"/>
        <v/>
      </c>
      <c r="E977" s="65" t="str">
        <f t="shared" si="863"/>
        <v/>
      </c>
      <c r="F977" s="65" t="str">
        <f t="shared" si="864"/>
        <v/>
      </c>
      <c r="G977" s="66" t="str">
        <f t="shared" si="865"/>
        <v/>
      </c>
      <c r="H977" s="67" t="str">
        <f t="shared" si="866"/>
        <v/>
      </c>
      <c r="I977" s="68"/>
      <c r="J977" s="64" t="str">
        <f t="shared" si="867"/>
        <v/>
      </c>
      <c r="K977" s="64" t="str">
        <f t="shared" si="868"/>
        <v/>
      </c>
      <c r="L977" s="64" t="str">
        <f t="shared" si="869"/>
        <v/>
      </c>
      <c r="M977" s="52"/>
      <c r="N977" s="52"/>
      <c r="P977" s="157"/>
      <c r="Q977" s="157"/>
      <c r="R977" s="157"/>
      <c r="S977" s="161"/>
      <c r="T977" s="202">
        <f t="shared" si="870"/>
        <v>0</v>
      </c>
      <c r="U977" s="159">
        <f t="shared" si="871"/>
        <v>0</v>
      </c>
      <c r="V977" s="162" t="str">
        <f t="shared" si="872"/>
        <v/>
      </c>
      <c r="W977" s="162" t="str">
        <f t="shared" si="873"/>
        <v/>
      </c>
      <c r="X977" s="28">
        <v>8</v>
      </c>
      <c r="Y977" s="64" t="str">
        <f t="shared" si="874"/>
        <v/>
      </c>
      <c r="Z977" s="64" t="str">
        <f t="shared" si="875"/>
        <v/>
      </c>
      <c r="AA977" s="64" t="str">
        <f t="shared" si="876"/>
        <v/>
      </c>
      <c r="AB977" s="28">
        <f t="shared" si="877"/>
        <v>0</v>
      </c>
      <c r="AH977" s="246" t="str">
        <f t="shared" si="878"/>
        <v/>
      </c>
    </row>
    <row r="978" spans="1:34">
      <c r="A978" s="28" t="str">
        <f>C971&amp;"x"&amp;B978</f>
        <v>x5</v>
      </c>
      <c r="B978" s="47">
        <v>5</v>
      </c>
      <c r="C978" s="64" t="str">
        <f t="shared" si="861"/>
        <v/>
      </c>
      <c r="D978" s="64" t="str">
        <f t="shared" si="862"/>
        <v/>
      </c>
      <c r="E978" s="65" t="str">
        <f t="shared" si="863"/>
        <v/>
      </c>
      <c r="F978" s="65" t="str">
        <f t="shared" si="864"/>
        <v/>
      </c>
      <c r="G978" s="66" t="str">
        <f t="shared" si="865"/>
        <v/>
      </c>
      <c r="H978" s="67" t="str">
        <f t="shared" si="866"/>
        <v/>
      </c>
      <c r="I978" s="68"/>
      <c r="J978" s="64" t="str">
        <f t="shared" si="867"/>
        <v/>
      </c>
      <c r="K978" s="64" t="str">
        <f t="shared" si="868"/>
        <v/>
      </c>
      <c r="L978" s="64" t="str">
        <f t="shared" si="869"/>
        <v/>
      </c>
      <c r="M978" s="52"/>
      <c r="N978" s="52"/>
      <c r="P978" s="157"/>
      <c r="Q978" s="157"/>
      <c r="R978" s="157"/>
      <c r="S978" s="161"/>
      <c r="T978" s="202">
        <f t="shared" si="870"/>
        <v>0</v>
      </c>
      <c r="U978" s="159">
        <f t="shared" si="871"/>
        <v>0</v>
      </c>
      <c r="V978" s="162" t="str">
        <f t="shared" si="872"/>
        <v/>
      </c>
      <c r="W978" s="162" t="str">
        <f t="shared" si="873"/>
        <v/>
      </c>
      <c r="X978" s="28">
        <v>9</v>
      </c>
      <c r="Y978" s="64" t="str">
        <f t="shared" si="874"/>
        <v/>
      </c>
      <c r="Z978" s="64" t="str">
        <f t="shared" si="875"/>
        <v/>
      </c>
      <c r="AA978" s="64" t="str">
        <f t="shared" si="876"/>
        <v/>
      </c>
      <c r="AB978" s="28">
        <f t="shared" si="877"/>
        <v>0</v>
      </c>
      <c r="AH978" s="246" t="str">
        <f t="shared" si="878"/>
        <v/>
      </c>
    </row>
    <row r="979" spans="1:34">
      <c r="A979" s="28" t="str">
        <f>C971&amp;"x"&amp;B979</f>
        <v>x6</v>
      </c>
      <c r="B979" s="47">
        <v>6</v>
      </c>
      <c r="C979" s="64" t="str">
        <f t="shared" si="861"/>
        <v/>
      </c>
      <c r="D979" s="64" t="str">
        <f t="shared" si="862"/>
        <v/>
      </c>
      <c r="E979" s="65" t="str">
        <f t="shared" si="863"/>
        <v/>
      </c>
      <c r="F979" s="65" t="str">
        <f t="shared" si="864"/>
        <v/>
      </c>
      <c r="G979" s="66" t="str">
        <f t="shared" si="865"/>
        <v/>
      </c>
      <c r="H979" s="67" t="str">
        <f t="shared" si="866"/>
        <v/>
      </c>
      <c r="I979" s="68"/>
      <c r="J979" s="64" t="str">
        <f t="shared" si="867"/>
        <v/>
      </c>
      <c r="K979" s="64" t="str">
        <f t="shared" si="868"/>
        <v/>
      </c>
      <c r="L979" s="64" t="str">
        <f t="shared" si="869"/>
        <v/>
      </c>
      <c r="M979" s="52"/>
      <c r="N979" s="52"/>
      <c r="P979" s="157"/>
      <c r="Q979" s="157"/>
      <c r="R979" s="157"/>
      <c r="S979" s="161"/>
      <c r="T979" s="202">
        <f t="shared" si="870"/>
        <v>0</v>
      </c>
      <c r="U979" s="159">
        <f t="shared" si="871"/>
        <v>0</v>
      </c>
      <c r="V979" s="162" t="str">
        <f t="shared" si="872"/>
        <v/>
      </c>
      <c r="W979" s="162" t="str">
        <f t="shared" si="873"/>
        <v/>
      </c>
      <c r="X979" s="28">
        <v>10</v>
      </c>
      <c r="Y979" s="64" t="str">
        <f t="shared" si="874"/>
        <v/>
      </c>
      <c r="Z979" s="64" t="str">
        <f t="shared" si="875"/>
        <v/>
      </c>
      <c r="AA979" s="64" t="str">
        <f t="shared" si="876"/>
        <v/>
      </c>
      <c r="AB979" s="28">
        <f t="shared" si="877"/>
        <v>0</v>
      </c>
      <c r="AH979" s="246" t="str">
        <f t="shared" si="878"/>
        <v/>
      </c>
    </row>
    <row r="980" spans="1:34">
      <c r="A980" s="28" t="str">
        <f>C971&amp;"x"&amp;B980</f>
        <v>x7</v>
      </c>
      <c r="B980" s="47">
        <v>7</v>
      </c>
      <c r="C980" s="64" t="str">
        <f t="shared" si="861"/>
        <v/>
      </c>
      <c r="D980" s="64" t="str">
        <f t="shared" si="862"/>
        <v/>
      </c>
      <c r="E980" s="65" t="str">
        <f t="shared" si="863"/>
        <v/>
      </c>
      <c r="F980" s="65" t="str">
        <f t="shared" si="864"/>
        <v/>
      </c>
      <c r="G980" s="66" t="str">
        <f t="shared" si="865"/>
        <v/>
      </c>
      <c r="H980" s="67" t="str">
        <f t="shared" si="866"/>
        <v/>
      </c>
      <c r="I980" s="68"/>
      <c r="J980" s="64" t="str">
        <f t="shared" si="867"/>
        <v/>
      </c>
      <c r="K980" s="64" t="str">
        <f t="shared" si="868"/>
        <v/>
      </c>
      <c r="L980" s="64" t="str">
        <f t="shared" si="869"/>
        <v/>
      </c>
      <c r="M980" s="52"/>
      <c r="N980" s="52"/>
      <c r="P980" s="157"/>
      <c r="Q980" s="157"/>
      <c r="R980" s="157"/>
      <c r="S980" s="161"/>
      <c r="T980" s="202">
        <f t="shared" si="870"/>
        <v>0</v>
      </c>
      <c r="U980" s="159">
        <f t="shared" si="871"/>
        <v>0</v>
      </c>
      <c r="V980" s="162" t="str">
        <f t="shared" si="872"/>
        <v/>
      </c>
      <c r="W980" s="162" t="str">
        <f t="shared" si="873"/>
        <v/>
      </c>
      <c r="X980" s="28">
        <v>11</v>
      </c>
      <c r="Y980" s="64" t="str">
        <f t="shared" si="874"/>
        <v/>
      </c>
      <c r="Z980" s="64" t="str">
        <f t="shared" si="875"/>
        <v/>
      </c>
      <c r="AA980" s="64" t="str">
        <f t="shared" si="876"/>
        <v/>
      </c>
      <c r="AB980" s="28">
        <f t="shared" si="877"/>
        <v>0</v>
      </c>
      <c r="AH980" s="246" t="str">
        <f t="shared" si="878"/>
        <v/>
      </c>
    </row>
    <row r="981" spans="1:34">
      <c r="A981" s="28" t="str">
        <f>C971&amp;"x"&amp;B981</f>
        <v>x8</v>
      </c>
      <c r="B981" s="47">
        <v>8</v>
      </c>
      <c r="C981" s="64" t="str">
        <f t="shared" si="861"/>
        <v/>
      </c>
      <c r="D981" s="64" t="str">
        <f t="shared" si="862"/>
        <v/>
      </c>
      <c r="E981" s="65" t="str">
        <f t="shared" si="863"/>
        <v/>
      </c>
      <c r="F981" s="65" t="str">
        <f t="shared" si="864"/>
        <v/>
      </c>
      <c r="G981" s="66" t="str">
        <f t="shared" si="865"/>
        <v/>
      </c>
      <c r="H981" s="67" t="str">
        <f t="shared" si="866"/>
        <v/>
      </c>
      <c r="I981" s="68"/>
      <c r="J981" s="64" t="str">
        <f t="shared" si="867"/>
        <v/>
      </c>
      <c r="K981" s="64" t="str">
        <f t="shared" si="868"/>
        <v/>
      </c>
      <c r="L981" s="64" t="str">
        <f t="shared" si="869"/>
        <v/>
      </c>
      <c r="M981" s="52"/>
      <c r="N981" s="52"/>
      <c r="P981" s="157"/>
      <c r="Q981" s="157"/>
      <c r="R981" s="157"/>
      <c r="S981" s="161"/>
      <c r="T981" s="202">
        <f t="shared" si="870"/>
        <v>0</v>
      </c>
      <c r="U981" s="159">
        <f t="shared" si="871"/>
        <v>0</v>
      </c>
      <c r="V981" s="162" t="str">
        <f t="shared" si="872"/>
        <v/>
      </c>
      <c r="W981" s="162" t="str">
        <f t="shared" si="873"/>
        <v/>
      </c>
      <c r="X981" s="28">
        <v>12</v>
      </c>
      <c r="Y981" s="64" t="str">
        <f t="shared" si="874"/>
        <v/>
      </c>
      <c r="Z981" s="64" t="str">
        <f t="shared" si="875"/>
        <v/>
      </c>
      <c r="AA981" s="64" t="str">
        <f t="shared" si="876"/>
        <v/>
      </c>
      <c r="AB981" s="28">
        <f t="shared" si="877"/>
        <v>0</v>
      </c>
      <c r="AH981" s="246" t="str">
        <f t="shared" si="878"/>
        <v/>
      </c>
    </row>
    <row r="982" spans="1:34">
      <c r="A982" s="28" t="str">
        <f>C971&amp;"x"&amp;B982</f>
        <v>x9</v>
      </c>
      <c r="B982" s="47">
        <v>9</v>
      </c>
      <c r="C982" s="64" t="str">
        <f t="shared" si="861"/>
        <v/>
      </c>
      <c r="D982" s="64" t="str">
        <f t="shared" si="862"/>
        <v/>
      </c>
      <c r="E982" s="65" t="str">
        <f t="shared" si="863"/>
        <v/>
      </c>
      <c r="F982" s="65" t="str">
        <f t="shared" si="864"/>
        <v/>
      </c>
      <c r="G982" s="66" t="str">
        <f t="shared" si="865"/>
        <v/>
      </c>
      <c r="H982" s="67" t="str">
        <f t="shared" si="866"/>
        <v/>
      </c>
      <c r="I982" s="68"/>
      <c r="J982" s="64" t="str">
        <f t="shared" si="867"/>
        <v/>
      </c>
      <c r="K982" s="64" t="str">
        <f t="shared" si="868"/>
        <v/>
      </c>
      <c r="L982" s="64" t="str">
        <f t="shared" si="869"/>
        <v/>
      </c>
      <c r="M982" s="52"/>
      <c r="N982" s="52"/>
      <c r="P982" s="157"/>
      <c r="Q982" s="157"/>
      <c r="R982" s="157"/>
      <c r="S982" s="161"/>
      <c r="T982" s="202">
        <f t="shared" si="870"/>
        <v>0</v>
      </c>
      <c r="U982" s="159">
        <f t="shared" si="871"/>
        <v>0</v>
      </c>
      <c r="V982" s="162" t="str">
        <f t="shared" si="872"/>
        <v/>
      </c>
      <c r="W982" s="162" t="str">
        <f t="shared" si="873"/>
        <v/>
      </c>
      <c r="X982" s="28">
        <v>13</v>
      </c>
      <c r="Y982" s="64" t="str">
        <f t="shared" si="874"/>
        <v/>
      </c>
      <c r="Z982" s="64" t="str">
        <f t="shared" si="875"/>
        <v/>
      </c>
      <c r="AA982" s="64" t="str">
        <f t="shared" si="876"/>
        <v/>
      </c>
      <c r="AB982" s="28">
        <f t="shared" si="877"/>
        <v>0</v>
      </c>
      <c r="AH982" s="246" t="str">
        <f t="shared" si="878"/>
        <v/>
      </c>
    </row>
    <row r="983" spans="1:34">
      <c r="A983" s="28" t="str">
        <f>C971&amp;"x"&amp;B983</f>
        <v>x10</v>
      </c>
      <c r="B983" s="47">
        <v>10</v>
      </c>
      <c r="C983" s="64" t="str">
        <f t="shared" si="861"/>
        <v/>
      </c>
      <c r="D983" s="64" t="str">
        <f t="shared" si="862"/>
        <v/>
      </c>
      <c r="E983" s="65" t="str">
        <f t="shared" si="863"/>
        <v/>
      </c>
      <c r="F983" s="65" t="str">
        <f t="shared" si="864"/>
        <v/>
      </c>
      <c r="G983" s="66" t="str">
        <f t="shared" si="865"/>
        <v/>
      </c>
      <c r="H983" s="67" t="str">
        <f t="shared" si="866"/>
        <v/>
      </c>
      <c r="I983" s="68"/>
      <c r="J983" s="64" t="str">
        <f t="shared" si="867"/>
        <v/>
      </c>
      <c r="K983" s="64" t="str">
        <f t="shared" si="868"/>
        <v/>
      </c>
      <c r="L983" s="64" t="str">
        <f t="shared" si="869"/>
        <v/>
      </c>
      <c r="M983" s="52"/>
      <c r="N983" s="52"/>
      <c r="P983" s="157"/>
      <c r="Q983" s="157"/>
      <c r="R983" s="157"/>
      <c r="S983" s="161"/>
      <c r="T983" s="202">
        <f t="shared" si="870"/>
        <v>0</v>
      </c>
      <c r="U983" s="159">
        <f t="shared" si="871"/>
        <v>0</v>
      </c>
      <c r="V983" s="162" t="str">
        <f t="shared" si="872"/>
        <v/>
      </c>
      <c r="W983" s="162" t="str">
        <f t="shared" si="873"/>
        <v/>
      </c>
      <c r="X983" s="28">
        <v>14</v>
      </c>
      <c r="Y983" s="64" t="str">
        <f t="shared" si="874"/>
        <v/>
      </c>
      <c r="Z983" s="64" t="str">
        <f t="shared" si="875"/>
        <v/>
      </c>
      <c r="AA983" s="64" t="str">
        <f t="shared" si="876"/>
        <v/>
      </c>
      <c r="AB983" s="28">
        <f t="shared" si="877"/>
        <v>0</v>
      </c>
      <c r="AH983" s="246" t="str">
        <f t="shared" si="878"/>
        <v/>
      </c>
    </row>
    <row r="984" spans="1:34">
      <c r="A984" s="28" t="str">
        <f>C971&amp;"x"&amp;B984</f>
        <v>x11</v>
      </c>
      <c r="B984" s="47">
        <v>11</v>
      </c>
      <c r="C984" s="64" t="str">
        <f t="shared" si="861"/>
        <v/>
      </c>
      <c r="D984" s="64" t="str">
        <f t="shared" si="862"/>
        <v/>
      </c>
      <c r="E984" s="65" t="str">
        <f t="shared" si="863"/>
        <v/>
      </c>
      <c r="F984" s="65" t="str">
        <f t="shared" si="864"/>
        <v/>
      </c>
      <c r="G984" s="66" t="str">
        <f t="shared" si="865"/>
        <v/>
      </c>
      <c r="H984" s="67" t="str">
        <f t="shared" si="866"/>
        <v/>
      </c>
      <c r="I984" s="68"/>
      <c r="J984" s="64" t="str">
        <f t="shared" si="867"/>
        <v/>
      </c>
      <c r="K984" s="64" t="str">
        <f t="shared" si="868"/>
        <v/>
      </c>
      <c r="L984" s="64" t="str">
        <f t="shared" si="869"/>
        <v/>
      </c>
      <c r="M984" s="52"/>
      <c r="N984" s="52"/>
      <c r="P984" s="157"/>
      <c r="Q984" s="157"/>
      <c r="R984" s="157"/>
      <c r="T984" s="202">
        <f t="shared" si="870"/>
        <v>0</v>
      </c>
      <c r="U984" s="159">
        <f t="shared" si="871"/>
        <v>0</v>
      </c>
      <c r="V984" s="162" t="str">
        <f t="shared" si="872"/>
        <v/>
      </c>
      <c r="W984" s="162" t="str">
        <f t="shared" si="873"/>
        <v/>
      </c>
      <c r="X984" s="28">
        <v>15</v>
      </c>
      <c r="Y984" s="64" t="str">
        <f t="shared" si="874"/>
        <v/>
      </c>
      <c r="Z984" s="64" t="str">
        <f t="shared" si="875"/>
        <v/>
      </c>
      <c r="AA984" s="64" t="str">
        <f t="shared" si="876"/>
        <v/>
      </c>
      <c r="AB984" s="28">
        <f t="shared" si="877"/>
        <v>0</v>
      </c>
      <c r="AH984" s="246" t="str">
        <f t="shared" si="878"/>
        <v/>
      </c>
    </row>
    <row r="985" spans="1:34">
      <c r="A985" s="28" t="str">
        <f>C971&amp;"x"&amp;B985</f>
        <v>x12</v>
      </c>
      <c r="B985" s="47">
        <v>12</v>
      </c>
      <c r="C985" s="64" t="str">
        <f t="shared" si="861"/>
        <v/>
      </c>
      <c r="D985" s="64" t="str">
        <f t="shared" si="862"/>
        <v/>
      </c>
      <c r="E985" s="65" t="str">
        <f t="shared" si="863"/>
        <v/>
      </c>
      <c r="F985" s="65" t="str">
        <f t="shared" si="864"/>
        <v/>
      </c>
      <c r="G985" s="66" t="str">
        <f t="shared" si="865"/>
        <v/>
      </c>
      <c r="H985" s="67" t="str">
        <f t="shared" si="866"/>
        <v/>
      </c>
      <c r="I985" s="68"/>
      <c r="J985" s="64" t="str">
        <f t="shared" si="867"/>
        <v/>
      </c>
      <c r="K985" s="64" t="str">
        <f t="shared" si="868"/>
        <v/>
      </c>
      <c r="L985" s="64" t="str">
        <f t="shared" si="869"/>
        <v/>
      </c>
      <c r="M985" s="52"/>
      <c r="N985" s="52"/>
      <c r="P985" s="157"/>
      <c r="Q985" s="157"/>
      <c r="R985" s="157"/>
      <c r="T985" s="202">
        <f t="shared" si="870"/>
        <v>0</v>
      </c>
      <c r="U985" s="159">
        <f t="shared" si="871"/>
        <v>0</v>
      </c>
      <c r="V985" s="162" t="str">
        <f t="shared" si="872"/>
        <v/>
      </c>
      <c r="W985" s="162" t="str">
        <f t="shared" si="873"/>
        <v/>
      </c>
      <c r="X985" s="28">
        <v>16</v>
      </c>
      <c r="Y985" s="64" t="str">
        <f t="shared" si="874"/>
        <v/>
      </c>
      <c r="Z985" s="64" t="str">
        <f t="shared" si="875"/>
        <v/>
      </c>
      <c r="AA985" s="64" t="str">
        <f t="shared" si="876"/>
        <v/>
      </c>
      <c r="AB985" s="28">
        <f t="shared" si="877"/>
        <v>0</v>
      </c>
      <c r="AH985" s="246" t="str">
        <f t="shared" si="878"/>
        <v/>
      </c>
    </row>
    <row r="986" spans="1:34">
      <c r="A986" s="28" t="str">
        <f>C971&amp;"x"&amp;B986</f>
        <v>x13</v>
      </c>
      <c r="B986" s="47">
        <v>13</v>
      </c>
      <c r="C986" s="64" t="str">
        <f t="shared" si="861"/>
        <v/>
      </c>
      <c r="D986" s="64" t="str">
        <f t="shared" si="862"/>
        <v/>
      </c>
      <c r="E986" s="65" t="str">
        <f t="shared" si="863"/>
        <v/>
      </c>
      <c r="F986" s="65" t="str">
        <f t="shared" si="864"/>
        <v/>
      </c>
      <c r="G986" s="66" t="str">
        <f t="shared" si="865"/>
        <v/>
      </c>
      <c r="H986" s="67" t="str">
        <f t="shared" si="866"/>
        <v/>
      </c>
      <c r="I986" s="68"/>
      <c r="J986" s="64" t="str">
        <f t="shared" si="867"/>
        <v/>
      </c>
      <c r="K986" s="64" t="str">
        <f t="shared" si="868"/>
        <v/>
      </c>
      <c r="L986" s="64" t="str">
        <f t="shared" si="869"/>
        <v/>
      </c>
      <c r="M986" s="52"/>
      <c r="N986" s="52"/>
      <c r="P986" s="157"/>
      <c r="Q986" s="157"/>
      <c r="R986" s="157"/>
      <c r="T986" s="202">
        <f t="shared" si="870"/>
        <v>0</v>
      </c>
      <c r="U986" s="159">
        <f t="shared" si="871"/>
        <v>0</v>
      </c>
      <c r="V986" s="162" t="str">
        <f t="shared" si="872"/>
        <v/>
      </c>
      <c r="W986" s="162" t="str">
        <f t="shared" si="873"/>
        <v/>
      </c>
      <c r="X986" s="28">
        <v>17</v>
      </c>
      <c r="Y986" s="64" t="str">
        <f t="shared" si="874"/>
        <v/>
      </c>
      <c r="Z986" s="64" t="str">
        <f t="shared" si="875"/>
        <v/>
      </c>
      <c r="AA986" s="64" t="str">
        <f t="shared" si="876"/>
        <v/>
      </c>
      <c r="AB986" s="28">
        <f t="shared" si="877"/>
        <v>0</v>
      </c>
      <c r="AH986" s="246" t="str">
        <f t="shared" si="878"/>
        <v/>
      </c>
    </row>
    <row r="987" spans="1:34">
      <c r="A987" s="28" t="str">
        <f>C971&amp;"x"&amp;B987</f>
        <v>x14</v>
      </c>
      <c r="B987" s="47">
        <v>14</v>
      </c>
      <c r="C987" s="64" t="str">
        <f t="shared" si="861"/>
        <v/>
      </c>
      <c r="D987" s="64" t="str">
        <f t="shared" si="862"/>
        <v/>
      </c>
      <c r="E987" s="65" t="str">
        <f t="shared" si="863"/>
        <v/>
      </c>
      <c r="F987" s="65" t="str">
        <f t="shared" si="864"/>
        <v/>
      </c>
      <c r="G987" s="66" t="str">
        <f t="shared" si="865"/>
        <v/>
      </c>
      <c r="H987" s="67" t="str">
        <f t="shared" si="866"/>
        <v/>
      </c>
      <c r="I987" s="68"/>
      <c r="J987" s="64" t="str">
        <f t="shared" si="867"/>
        <v/>
      </c>
      <c r="K987" s="64" t="str">
        <f t="shared" si="868"/>
        <v/>
      </c>
      <c r="L987" s="64" t="str">
        <f t="shared" si="869"/>
        <v/>
      </c>
      <c r="M987" s="52"/>
      <c r="N987" s="52"/>
      <c r="P987" s="157"/>
      <c r="Q987" s="157"/>
      <c r="R987" s="157"/>
      <c r="T987" s="202">
        <f t="shared" si="870"/>
        <v>0</v>
      </c>
      <c r="U987" s="159">
        <f t="shared" si="871"/>
        <v>0</v>
      </c>
      <c r="V987" s="162" t="str">
        <f t="shared" si="872"/>
        <v/>
      </c>
      <c r="W987" s="162" t="str">
        <f t="shared" si="873"/>
        <v/>
      </c>
      <c r="X987" s="28">
        <v>18</v>
      </c>
      <c r="Y987" s="64" t="str">
        <f t="shared" si="874"/>
        <v/>
      </c>
      <c r="Z987" s="64" t="str">
        <f t="shared" si="875"/>
        <v/>
      </c>
      <c r="AA987" s="64" t="str">
        <f t="shared" si="876"/>
        <v/>
      </c>
      <c r="AB987" s="28">
        <f t="shared" si="877"/>
        <v>0</v>
      </c>
      <c r="AH987" s="246" t="str">
        <f t="shared" si="878"/>
        <v/>
      </c>
    </row>
    <row r="988" spans="1:34">
      <c r="A988" s="28" t="str">
        <f>C971&amp;"x"&amp;B988</f>
        <v>x15</v>
      </c>
      <c r="B988" s="47">
        <v>15</v>
      </c>
      <c r="C988" s="64" t="str">
        <f t="shared" si="861"/>
        <v/>
      </c>
      <c r="D988" s="64" t="str">
        <f t="shared" si="862"/>
        <v/>
      </c>
      <c r="E988" s="65" t="str">
        <f t="shared" si="863"/>
        <v/>
      </c>
      <c r="F988" s="65" t="str">
        <f t="shared" si="864"/>
        <v/>
      </c>
      <c r="G988" s="66" t="str">
        <f t="shared" si="865"/>
        <v/>
      </c>
      <c r="H988" s="67" t="str">
        <f t="shared" si="866"/>
        <v/>
      </c>
      <c r="I988" s="68"/>
      <c r="J988" s="64" t="str">
        <f t="shared" si="867"/>
        <v/>
      </c>
      <c r="K988" s="64" t="str">
        <f t="shared" si="868"/>
        <v/>
      </c>
      <c r="L988" s="64" t="str">
        <f t="shared" si="869"/>
        <v/>
      </c>
      <c r="M988" s="52"/>
      <c r="N988" s="52"/>
      <c r="P988" s="157"/>
      <c r="Q988" s="157"/>
      <c r="R988" s="157"/>
      <c r="T988" s="202">
        <f t="shared" si="870"/>
        <v>0</v>
      </c>
      <c r="U988" s="159">
        <f t="shared" si="871"/>
        <v>0</v>
      </c>
      <c r="V988" s="162" t="str">
        <f t="shared" si="872"/>
        <v/>
      </c>
      <c r="W988" s="162" t="str">
        <f t="shared" si="873"/>
        <v/>
      </c>
      <c r="X988" s="28">
        <v>19</v>
      </c>
      <c r="Y988" s="64" t="str">
        <f t="shared" si="874"/>
        <v/>
      </c>
      <c r="Z988" s="64" t="str">
        <f t="shared" si="875"/>
        <v/>
      </c>
      <c r="AA988" s="64" t="str">
        <f t="shared" si="876"/>
        <v/>
      </c>
      <c r="AB988" s="28">
        <f t="shared" si="877"/>
        <v>0</v>
      </c>
      <c r="AH988" s="246" t="str">
        <f t="shared" si="878"/>
        <v/>
      </c>
    </row>
    <row r="989" spans="1:34" ht="12.95" thickBot="1">
      <c r="B989" s="69"/>
      <c r="C989" s="70"/>
      <c r="D989" s="69"/>
      <c r="E989" s="69"/>
      <c r="F989" s="69"/>
      <c r="G989" s="71"/>
      <c r="H989" s="71"/>
      <c r="I989" s="71"/>
      <c r="J989" s="70"/>
      <c r="K989" s="70"/>
      <c r="L989" s="70"/>
      <c r="M989" s="52"/>
      <c r="N989" s="52"/>
      <c r="X989" s="28">
        <v>20</v>
      </c>
    </row>
    <row r="990" spans="1:34" ht="12.95" thickTop="1">
      <c r="B990" s="47"/>
      <c r="C990" s="323" t="s">
        <v>1140</v>
      </c>
      <c r="D990" s="323"/>
      <c r="E990" s="76" t="s">
        <v>1141</v>
      </c>
      <c r="F990" s="76" t="s">
        <v>1142</v>
      </c>
      <c r="G990" s="48" t="s">
        <v>1143</v>
      </c>
      <c r="H990" s="49"/>
      <c r="I990" s="50"/>
      <c r="J990" s="51" t="s">
        <v>1144</v>
      </c>
      <c r="K990" s="51" t="s">
        <v>1145</v>
      </c>
      <c r="L990" s="51" t="s">
        <v>1146</v>
      </c>
      <c r="M990" s="52"/>
      <c r="N990" s="52"/>
      <c r="P990" s="53">
        <f>COUNT(P994:P1008)</f>
        <v>0</v>
      </c>
      <c r="Q990" s="53">
        <f>COUNT(Q994:Q1008)</f>
        <v>0</v>
      </c>
      <c r="R990" s="53">
        <f>COUNT(R994:R1008)</f>
        <v>0</v>
      </c>
      <c r="T990" s="124">
        <f>T991-SUM(U994:U1008)</f>
        <v>0</v>
      </c>
      <c r="X990" s="28">
        <v>1</v>
      </c>
    </row>
    <row r="991" spans="1:34" ht="12.95">
      <c r="A991" s="33">
        <v>53</v>
      </c>
      <c r="B991" s="54"/>
      <c r="C991" s="322" t="str">
        <f>Leden!AQ55</f>
        <v/>
      </c>
      <c r="D991" s="322"/>
      <c r="E991" s="286" t="str">
        <f>IF($C991="","",LEFT(IFERROR(VLOOKUP($C991,TeamsV,2,0),"")&amp;"??",2))</f>
        <v/>
      </c>
      <c r="F991" s="286" t="str">
        <f>IF($C991="","",IFERROR(VLOOKUP($C991,TeamsV,3,0),"??"))</f>
        <v/>
      </c>
      <c r="G991" s="286" t="str">
        <f>IF($C991="","",LEFT(IFERROR(VLOOKUP($C991,TeamsV,4,0),"")&amp;"?",1))</f>
        <v/>
      </c>
      <c r="H991" s="55"/>
      <c r="I991" s="56"/>
      <c r="J991" s="286">
        <f>COUNTIF(C994:C1008,"V")</f>
        <v>0</v>
      </c>
      <c r="K991" s="286">
        <f>COUNTIF(C994:C1008,"M")</f>
        <v>0</v>
      </c>
      <c r="L991" s="57" t="str">
        <f>IFERROR(AVERAGE(H994:H1008),"")</f>
        <v/>
      </c>
      <c r="M991" s="58"/>
      <c r="N991" s="58"/>
      <c r="O991" s="33" t="s">
        <v>2</v>
      </c>
      <c r="P991" s="253"/>
      <c r="Q991" s="253"/>
      <c r="R991" s="253"/>
      <c r="S991" s="254"/>
      <c r="T991" s="124">
        <f>SUM(T994:T1008)</f>
        <v>0</v>
      </c>
      <c r="U991" s="158" t="str">
        <f>MID($C991,1,1)</f>
        <v/>
      </c>
      <c r="V991" s="158" t="str">
        <f>MID($C991,1,1)</f>
        <v/>
      </c>
      <c r="W991" s="158" t="str">
        <f>MID($C991,1,1)</f>
        <v/>
      </c>
      <c r="X991" s="28">
        <v>2</v>
      </c>
      <c r="Y991" s="33"/>
      <c r="Z991" s="33"/>
      <c r="AA991" s="33"/>
      <c r="AB991" s="33"/>
      <c r="AD991" s="19" t="str">
        <f>IF($C991="","",IFERROR(VLOOKUP($C991,TeamsV,6,0),""))</f>
        <v/>
      </c>
      <c r="AE991" s="19" t="str">
        <f>TRIM(IF($AD991="","",IFERROR(VLOOKUP($AD991,Teams!$B$4:$G$8,2,0),"")))</f>
        <v/>
      </c>
      <c r="AF991" s="19" t="str">
        <f>TRIM(IF($AD991="","",IFERROR(VLOOKUP($AD991,Teams!$B$4:$G$8,4,0),"")))</f>
        <v/>
      </c>
      <c r="AH991" s="247" t="str">
        <f>IFERROR(AVERAGE(AH994:AH1008),"")</f>
        <v/>
      </c>
    </row>
    <row r="992" spans="1:34">
      <c r="B992" s="47"/>
      <c r="C992" s="76"/>
      <c r="D992" s="47"/>
      <c r="E992" s="47"/>
      <c r="F992" s="47"/>
      <c r="G992" s="50"/>
      <c r="H992" s="50"/>
      <c r="I992" s="50"/>
      <c r="J992" s="76"/>
      <c r="K992" s="76"/>
      <c r="L992" s="76"/>
      <c r="M992" s="52"/>
      <c r="N992" s="52"/>
      <c r="U992" s="159"/>
      <c r="V992" s="159"/>
      <c r="W992" s="159"/>
      <c r="X992" s="28">
        <v>3</v>
      </c>
    </row>
    <row r="993" spans="1:34">
      <c r="A993" s="59"/>
      <c r="B993" s="60"/>
      <c r="C993" s="61" t="s">
        <v>1147</v>
      </c>
      <c r="D993" s="61" t="s">
        <v>1148</v>
      </c>
      <c r="E993" s="62" t="s">
        <v>1149</v>
      </c>
      <c r="F993" s="62" t="s">
        <v>1150</v>
      </c>
      <c r="G993" s="61" t="s">
        <v>1151</v>
      </c>
      <c r="H993" s="61" t="s">
        <v>1152</v>
      </c>
      <c r="I993" s="61" t="s">
        <v>54</v>
      </c>
      <c r="J993" s="61" t="s">
        <v>1153</v>
      </c>
      <c r="K993" s="61" t="s">
        <v>1154</v>
      </c>
      <c r="L993" s="61" t="s">
        <v>1155</v>
      </c>
      <c r="M993" s="63"/>
      <c r="N993" s="63"/>
      <c r="O993" s="59"/>
      <c r="P993" s="160" t="s">
        <v>76</v>
      </c>
      <c r="Q993" s="160" t="s">
        <v>77</v>
      </c>
      <c r="R993" s="160" t="s">
        <v>78</v>
      </c>
      <c r="U993" s="158" t="str">
        <f>IF(W991="","",VLOOKUP(W991,Leeftijdscat,2,FALSE))</f>
        <v/>
      </c>
      <c r="V993" s="158" t="str">
        <f>IF(W991="","",VLOOKUP(W991,Leeftijdscat,3,FALSE))</f>
        <v/>
      </c>
      <c r="W993" s="158" t="str">
        <f>IF(W991="","",VLOOKUP(W991,Leeftijdscat,4,FALSE))</f>
        <v/>
      </c>
      <c r="X993" s="28">
        <v>4</v>
      </c>
      <c r="Y993" s="59">
        <f>LEN(Y994&amp;Y995&amp;Y996&amp;Y997&amp;Y998&amp;Y999&amp;Y1000&amp;Y1001&amp;Y1002&amp;Y1003&amp;Y1004&amp;Y1005&amp;Y1006&amp;Y1007&amp;Y1008)</f>
        <v>0</v>
      </c>
      <c r="Z993" s="59">
        <f>LEN(Z994&amp;Z995&amp;Z996&amp;Z997&amp;Z998&amp;Z999&amp;Z1000&amp;Z1001&amp;Z1002&amp;Z1003&amp;Z1004&amp;Z1005&amp;Z1006&amp;Z1007&amp;Z1008)</f>
        <v>0</v>
      </c>
      <c r="AA993" s="59">
        <f>LEN(AA994&amp;AA995&amp;AA996&amp;AA997&amp;AA998&amp;AA999&amp;AA1000&amp;AA1001&amp;AA1002&amp;AA1003&amp;AA1004&amp;AA1005&amp;AA1006&amp;AA1007&amp;AA1008)</f>
        <v>0</v>
      </c>
      <c r="AB993" s="59">
        <f>SUM(Y993:AA993)</f>
        <v>0</v>
      </c>
    </row>
    <row r="994" spans="1:34">
      <c r="A994" s="28" t="str">
        <f>C991&amp;"x"&amp;B994</f>
        <v>x1</v>
      </c>
      <c r="B994" s="47">
        <v>1</v>
      </c>
      <c r="C994" s="64" t="str">
        <f t="shared" ref="C994:C1008" si="879">IF(LEFT($A994,1)="x","",IFERROR(VLOOKUP($A994,LedenV,6,0),""))</f>
        <v/>
      </c>
      <c r="D994" s="64" t="str">
        <f t="shared" ref="D994:D1008" si="880">IF(LEFT($A994,1)="x","",IFERROR(VLOOKUP($A994,LedenV,7,0),""))</f>
        <v/>
      </c>
      <c r="E994" s="65" t="str">
        <f t="shared" ref="E994:E1008" si="881">IF(LEFT($A994,1)="x","",IFERROR(VLOOKUP($A994,LedenV,8,0),""))</f>
        <v/>
      </c>
      <c r="F994" s="65" t="str">
        <f t="shared" ref="F994:F1008" si="882">IF(LEFT($A994,1)="x","",IFERROR(VLOOKUP($A994,LedenV,9,0),""))</f>
        <v/>
      </c>
      <c r="G994" s="66" t="str">
        <f t="shared" ref="G994:G1008" si="883">IF(LEFT($A994,1)="x","",IFERROR(VLOOKUP($A994,LedenV,10,0),""))</f>
        <v/>
      </c>
      <c r="H994" s="67" t="str">
        <f t="shared" ref="H994:H1008" si="884">IF(AND(ISNUMBER(G994),G994&lt;&gt;0),DATEDIF(G994,Peildatum,"Y"),"")</f>
        <v/>
      </c>
      <c r="I994" s="68"/>
      <c r="J994" s="64" t="str">
        <f t="shared" ref="J994:J1008" si="885">IF(LEFT($A994,1)="x","",IFERROR(VLOOKUP($A994,LedenV,16,0),""))</f>
        <v/>
      </c>
      <c r="K994" s="64" t="str">
        <f t="shared" ref="K994:K1008" si="886">IF(LEFT($A994,1)="x","",IFERROR(VLOOKUP($A994,LedenV,17,0),""))</f>
        <v/>
      </c>
      <c r="L994" s="64" t="str">
        <f t="shared" ref="L994:L1008" si="887">IF(LEFT($A994,1)="x","",IFERROR(VLOOKUP($A994,LedenV,18,0),""))</f>
        <v/>
      </c>
      <c r="M994" s="52"/>
      <c r="N994" s="52"/>
      <c r="P994" s="157"/>
      <c r="Q994" s="157"/>
      <c r="R994" s="157"/>
      <c r="S994" s="161"/>
      <c r="T994" s="202">
        <f t="shared" ref="T994:T1008" si="888">IF(LEN(C994&amp;D994&amp;E994&amp;F994)&gt;0,1,0)</f>
        <v>0</v>
      </c>
      <c r="U994" s="159">
        <f t="shared" ref="U994:U1008" si="889">MIN(LEN(Y994&amp;Z994&amp;AA994),1)</f>
        <v>0</v>
      </c>
      <c r="V994" s="162" t="str">
        <f t="shared" ref="V994:V1008" si="890">V993</f>
        <v/>
      </c>
      <c r="W994" s="162" t="str">
        <f t="shared" ref="W994:W1008" si="891">W993</f>
        <v/>
      </c>
      <c r="X994" s="28">
        <v>5</v>
      </c>
      <c r="Y994" s="64" t="str">
        <f t="shared" ref="Y994:Y1008" si="892">IF(LEFT($A994,1)="x","",IFERROR(VLOOKUP($A994,LedenV,34,0),""))</f>
        <v/>
      </c>
      <c r="Z994" s="64" t="str">
        <f t="shared" ref="Z994:Z1008" si="893">IF(LEFT($A994,1)="x","",IFERROR(VLOOKUP($A994,LedenV,35,0),""))</f>
        <v/>
      </c>
      <c r="AA994" s="64" t="str">
        <f t="shared" ref="AA994:AA1008" si="894">IF(LEFT($A994,1)="x","",IFERROR(VLOOKUP($A994,LedenV,36,0),""))</f>
        <v/>
      </c>
      <c r="AB994" s="28">
        <f t="shared" ref="AB994:AB1008" si="895">LEN(Y994&amp;Z994&amp;AA994)</f>
        <v>0</v>
      </c>
      <c r="AH994" s="246" t="str">
        <f t="shared" ref="AH994:AH1008" si="896">lft(G994,Peildatum)</f>
        <v/>
      </c>
    </row>
    <row r="995" spans="1:34">
      <c r="A995" s="28" t="str">
        <f>C991&amp;"x"&amp;B995</f>
        <v>x2</v>
      </c>
      <c r="B995" s="47">
        <v>2</v>
      </c>
      <c r="C995" s="64" t="str">
        <f t="shared" si="879"/>
        <v/>
      </c>
      <c r="D995" s="64" t="str">
        <f t="shared" si="880"/>
        <v/>
      </c>
      <c r="E995" s="65" t="str">
        <f t="shared" si="881"/>
        <v/>
      </c>
      <c r="F995" s="65" t="str">
        <f t="shared" si="882"/>
        <v/>
      </c>
      <c r="G995" s="66" t="str">
        <f t="shared" si="883"/>
        <v/>
      </c>
      <c r="H995" s="67" t="str">
        <f t="shared" si="884"/>
        <v/>
      </c>
      <c r="I995" s="68"/>
      <c r="J995" s="64" t="str">
        <f t="shared" si="885"/>
        <v/>
      </c>
      <c r="K995" s="64" t="str">
        <f t="shared" si="886"/>
        <v/>
      </c>
      <c r="L995" s="64" t="str">
        <f t="shared" si="887"/>
        <v/>
      </c>
      <c r="M995" s="52"/>
      <c r="N995" s="52"/>
      <c r="P995" s="157"/>
      <c r="Q995" s="157"/>
      <c r="R995" s="157"/>
      <c r="S995" s="161"/>
      <c r="T995" s="202">
        <f t="shared" si="888"/>
        <v>0</v>
      </c>
      <c r="U995" s="159">
        <f t="shared" si="889"/>
        <v>0</v>
      </c>
      <c r="V995" s="162" t="str">
        <f t="shared" si="890"/>
        <v/>
      </c>
      <c r="W995" s="162" t="str">
        <f t="shared" si="891"/>
        <v/>
      </c>
      <c r="X995" s="28">
        <v>6</v>
      </c>
      <c r="Y995" s="64" t="str">
        <f t="shared" si="892"/>
        <v/>
      </c>
      <c r="Z995" s="64" t="str">
        <f t="shared" si="893"/>
        <v/>
      </c>
      <c r="AA995" s="64" t="str">
        <f t="shared" si="894"/>
        <v/>
      </c>
      <c r="AB995" s="28">
        <f t="shared" si="895"/>
        <v>0</v>
      </c>
      <c r="AH995" s="246" t="str">
        <f t="shared" si="896"/>
        <v/>
      </c>
    </row>
    <row r="996" spans="1:34">
      <c r="A996" s="28" t="str">
        <f>C991&amp;"x"&amp;B996</f>
        <v>x3</v>
      </c>
      <c r="B996" s="47">
        <v>3</v>
      </c>
      <c r="C996" s="64" t="str">
        <f t="shared" si="879"/>
        <v/>
      </c>
      <c r="D996" s="64" t="str">
        <f t="shared" si="880"/>
        <v/>
      </c>
      <c r="E996" s="65" t="str">
        <f t="shared" si="881"/>
        <v/>
      </c>
      <c r="F996" s="65" t="str">
        <f t="shared" si="882"/>
        <v/>
      </c>
      <c r="G996" s="66" t="str">
        <f t="shared" si="883"/>
        <v/>
      </c>
      <c r="H996" s="67" t="str">
        <f t="shared" si="884"/>
        <v/>
      </c>
      <c r="I996" s="68"/>
      <c r="J996" s="64" t="str">
        <f t="shared" si="885"/>
        <v/>
      </c>
      <c r="K996" s="64" t="str">
        <f t="shared" si="886"/>
        <v/>
      </c>
      <c r="L996" s="64" t="str">
        <f t="shared" si="887"/>
        <v/>
      </c>
      <c r="M996" s="52"/>
      <c r="N996" s="52"/>
      <c r="P996" s="157"/>
      <c r="Q996" s="157"/>
      <c r="R996" s="157"/>
      <c r="S996" s="161"/>
      <c r="T996" s="202">
        <f t="shared" si="888"/>
        <v>0</v>
      </c>
      <c r="U996" s="159">
        <f t="shared" si="889"/>
        <v>0</v>
      </c>
      <c r="V996" s="162" t="str">
        <f t="shared" si="890"/>
        <v/>
      </c>
      <c r="W996" s="162" t="str">
        <f t="shared" si="891"/>
        <v/>
      </c>
      <c r="X996" s="28">
        <v>7</v>
      </c>
      <c r="Y996" s="64" t="str">
        <f t="shared" si="892"/>
        <v/>
      </c>
      <c r="Z996" s="64" t="str">
        <f t="shared" si="893"/>
        <v/>
      </c>
      <c r="AA996" s="64" t="str">
        <f t="shared" si="894"/>
        <v/>
      </c>
      <c r="AB996" s="28">
        <f t="shared" si="895"/>
        <v>0</v>
      </c>
      <c r="AH996" s="246" t="str">
        <f t="shared" si="896"/>
        <v/>
      </c>
    </row>
    <row r="997" spans="1:34">
      <c r="A997" s="28" t="str">
        <f>C991&amp;"x"&amp;B997</f>
        <v>x4</v>
      </c>
      <c r="B997" s="47">
        <v>4</v>
      </c>
      <c r="C997" s="64" t="str">
        <f t="shared" si="879"/>
        <v/>
      </c>
      <c r="D997" s="64" t="str">
        <f t="shared" si="880"/>
        <v/>
      </c>
      <c r="E997" s="65" t="str">
        <f t="shared" si="881"/>
        <v/>
      </c>
      <c r="F997" s="65" t="str">
        <f t="shared" si="882"/>
        <v/>
      </c>
      <c r="G997" s="66" t="str">
        <f t="shared" si="883"/>
        <v/>
      </c>
      <c r="H997" s="67" t="str">
        <f t="shared" si="884"/>
        <v/>
      </c>
      <c r="I997" s="68"/>
      <c r="J997" s="64" t="str">
        <f t="shared" si="885"/>
        <v/>
      </c>
      <c r="K997" s="64" t="str">
        <f t="shared" si="886"/>
        <v/>
      </c>
      <c r="L997" s="64" t="str">
        <f t="shared" si="887"/>
        <v/>
      </c>
      <c r="M997" s="52"/>
      <c r="N997" s="52"/>
      <c r="P997" s="157"/>
      <c r="Q997" s="157"/>
      <c r="R997" s="157"/>
      <c r="S997" s="161"/>
      <c r="T997" s="202">
        <f t="shared" si="888"/>
        <v>0</v>
      </c>
      <c r="U997" s="159">
        <f t="shared" si="889"/>
        <v>0</v>
      </c>
      <c r="V997" s="162" t="str">
        <f t="shared" si="890"/>
        <v/>
      </c>
      <c r="W997" s="162" t="str">
        <f t="shared" si="891"/>
        <v/>
      </c>
      <c r="X997" s="28">
        <v>8</v>
      </c>
      <c r="Y997" s="64" t="str">
        <f t="shared" si="892"/>
        <v/>
      </c>
      <c r="Z997" s="64" t="str">
        <f t="shared" si="893"/>
        <v/>
      </c>
      <c r="AA997" s="64" t="str">
        <f t="shared" si="894"/>
        <v/>
      </c>
      <c r="AB997" s="28">
        <f t="shared" si="895"/>
        <v>0</v>
      </c>
      <c r="AH997" s="246" t="str">
        <f t="shared" si="896"/>
        <v/>
      </c>
    </row>
    <row r="998" spans="1:34">
      <c r="A998" s="28" t="str">
        <f>C991&amp;"x"&amp;B998</f>
        <v>x5</v>
      </c>
      <c r="B998" s="47">
        <v>5</v>
      </c>
      <c r="C998" s="64" t="str">
        <f t="shared" si="879"/>
        <v/>
      </c>
      <c r="D998" s="64" t="str">
        <f t="shared" si="880"/>
        <v/>
      </c>
      <c r="E998" s="65" t="str">
        <f t="shared" si="881"/>
        <v/>
      </c>
      <c r="F998" s="65" t="str">
        <f t="shared" si="882"/>
        <v/>
      </c>
      <c r="G998" s="66" t="str">
        <f t="shared" si="883"/>
        <v/>
      </c>
      <c r="H998" s="67" t="str">
        <f t="shared" si="884"/>
        <v/>
      </c>
      <c r="I998" s="68"/>
      <c r="J998" s="64" t="str">
        <f t="shared" si="885"/>
        <v/>
      </c>
      <c r="K998" s="64" t="str">
        <f t="shared" si="886"/>
        <v/>
      </c>
      <c r="L998" s="64" t="str">
        <f t="shared" si="887"/>
        <v/>
      </c>
      <c r="M998" s="52"/>
      <c r="N998" s="52"/>
      <c r="P998" s="157"/>
      <c r="Q998" s="157"/>
      <c r="R998" s="157"/>
      <c r="S998" s="161"/>
      <c r="T998" s="202">
        <f t="shared" si="888"/>
        <v>0</v>
      </c>
      <c r="U998" s="159">
        <f t="shared" si="889"/>
        <v>0</v>
      </c>
      <c r="V998" s="162" t="str">
        <f t="shared" si="890"/>
        <v/>
      </c>
      <c r="W998" s="162" t="str">
        <f t="shared" si="891"/>
        <v/>
      </c>
      <c r="X998" s="28">
        <v>9</v>
      </c>
      <c r="Y998" s="64" t="str">
        <f t="shared" si="892"/>
        <v/>
      </c>
      <c r="Z998" s="64" t="str">
        <f t="shared" si="893"/>
        <v/>
      </c>
      <c r="AA998" s="64" t="str">
        <f t="shared" si="894"/>
        <v/>
      </c>
      <c r="AB998" s="28">
        <f t="shared" si="895"/>
        <v>0</v>
      </c>
      <c r="AH998" s="246" t="str">
        <f t="shared" si="896"/>
        <v/>
      </c>
    </row>
    <row r="999" spans="1:34">
      <c r="A999" s="28" t="str">
        <f>C991&amp;"x"&amp;B999</f>
        <v>x6</v>
      </c>
      <c r="B999" s="47">
        <v>6</v>
      </c>
      <c r="C999" s="64" t="str">
        <f t="shared" si="879"/>
        <v/>
      </c>
      <c r="D999" s="64" t="str">
        <f t="shared" si="880"/>
        <v/>
      </c>
      <c r="E999" s="65" t="str">
        <f t="shared" si="881"/>
        <v/>
      </c>
      <c r="F999" s="65" t="str">
        <f t="shared" si="882"/>
        <v/>
      </c>
      <c r="G999" s="66" t="str">
        <f t="shared" si="883"/>
        <v/>
      </c>
      <c r="H999" s="67" t="str">
        <f t="shared" si="884"/>
        <v/>
      </c>
      <c r="I999" s="68"/>
      <c r="J999" s="64" t="str">
        <f t="shared" si="885"/>
        <v/>
      </c>
      <c r="K999" s="64" t="str">
        <f t="shared" si="886"/>
        <v/>
      </c>
      <c r="L999" s="64" t="str">
        <f t="shared" si="887"/>
        <v/>
      </c>
      <c r="M999" s="52"/>
      <c r="N999" s="52"/>
      <c r="P999" s="157"/>
      <c r="Q999" s="157"/>
      <c r="R999" s="157"/>
      <c r="S999" s="161"/>
      <c r="T999" s="202">
        <f t="shared" si="888"/>
        <v>0</v>
      </c>
      <c r="U999" s="159">
        <f t="shared" si="889"/>
        <v>0</v>
      </c>
      <c r="V999" s="162" t="str">
        <f t="shared" si="890"/>
        <v/>
      </c>
      <c r="W999" s="162" t="str">
        <f t="shared" si="891"/>
        <v/>
      </c>
      <c r="X999" s="28">
        <v>10</v>
      </c>
      <c r="Y999" s="64" t="str">
        <f t="shared" si="892"/>
        <v/>
      </c>
      <c r="Z999" s="64" t="str">
        <f t="shared" si="893"/>
        <v/>
      </c>
      <c r="AA999" s="64" t="str">
        <f t="shared" si="894"/>
        <v/>
      </c>
      <c r="AB999" s="28">
        <f t="shared" si="895"/>
        <v>0</v>
      </c>
      <c r="AH999" s="246" t="str">
        <f t="shared" si="896"/>
        <v/>
      </c>
    </row>
    <row r="1000" spans="1:34">
      <c r="A1000" s="28" t="str">
        <f>C991&amp;"x"&amp;B1000</f>
        <v>x7</v>
      </c>
      <c r="B1000" s="47">
        <v>7</v>
      </c>
      <c r="C1000" s="64" t="str">
        <f t="shared" si="879"/>
        <v/>
      </c>
      <c r="D1000" s="64" t="str">
        <f t="shared" si="880"/>
        <v/>
      </c>
      <c r="E1000" s="65" t="str">
        <f t="shared" si="881"/>
        <v/>
      </c>
      <c r="F1000" s="65" t="str">
        <f t="shared" si="882"/>
        <v/>
      </c>
      <c r="G1000" s="66" t="str">
        <f t="shared" si="883"/>
        <v/>
      </c>
      <c r="H1000" s="67" t="str">
        <f t="shared" si="884"/>
        <v/>
      </c>
      <c r="I1000" s="68"/>
      <c r="J1000" s="64" t="str">
        <f t="shared" si="885"/>
        <v/>
      </c>
      <c r="K1000" s="64" t="str">
        <f t="shared" si="886"/>
        <v/>
      </c>
      <c r="L1000" s="64" t="str">
        <f t="shared" si="887"/>
        <v/>
      </c>
      <c r="M1000" s="52"/>
      <c r="N1000" s="52"/>
      <c r="P1000" s="157"/>
      <c r="Q1000" s="157"/>
      <c r="R1000" s="157"/>
      <c r="S1000" s="161"/>
      <c r="T1000" s="202">
        <f t="shared" si="888"/>
        <v>0</v>
      </c>
      <c r="U1000" s="159">
        <f t="shared" si="889"/>
        <v>0</v>
      </c>
      <c r="V1000" s="162" t="str">
        <f t="shared" si="890"/>
        <v/>
      </c>
      <c r="W1000" s="162" t="str">
        <f t="shared" si="891"/>
        <v/>
      </c>
      <c r="X1000" s="28">
        <v>11</v>
      </c>
      <c r="Y1000" s="64" t="str">
        <f t="shared" si="892"/>
        <v/>
      </c>
      <c r="Z1000" s="64" t="str">
        <f t="shared" si="893"/>
        <v/>
      </c>
      <c r="AA1000" s="64" t="str">
        <f t="shared" si="894"/>
        <v/>
      </c>
      <c r="AB1000" s="28">
        <f t="shared" si="895"/>
        <v>0</v>
      </c>
      <c r="AH1000" s="246" t="str">
        <f t="shared" si="896"/>
        <v/>
      </c>
    </row>
    <row r="1001" spans="1:34">
      <c r="A1001" s="28" t="str">
        <f>C991&amp;"x"&amp;B1001</f>
        <v>x8</v>
      </c>
      <c r="B1001" s="47">
        <v>8</v>
      </c>
      <c r="C1001" s="64" t="str">
        <f t="shared" si="879"/>
        <v/>
      </c>
      <c r="D1001" s="64" t="str">
        <f t="shared" si="880"/>
        <v/>
      </c>
      <c r="E1001" s="65" t="str">
        <f t="shared" si="881"/>
        <v/>
      </c>
      <c r="F1001" s="65" t="str">
        <f t="shared" si="882"/>
        <v/>
      </c>
      <c r="G1001" s="66" t="str">
        <f t="shared" si="883"/>
        <v/>
      </c>
      <c r="H1001" s="67" t="str">
        <f t="shared" si="884"/>
        <v/>
      </c>
      <c r="I1001" s="68"/>
      <c r="J1001" s="64" t="str">
        <f t="shared" si="885"/>
        <v/>
      </c>
      <c r="K1001" s="64" t="str">
        <f t="shared" si="886"/>
        <v/>
      </c>
      <c r="L1001" s="64" t="str">
        <f t="shared" si="887"/>
        <v/>
      </c>
      <c r="M1001" s="52"/>
      <c r="N1001" s="52"/>
      <c r="P1001" s="157"/>
      <c r="Q1001" s="157"/>
      <c r="R1001" s="157"/>
      <c r="S1001" s="161"/>
      <c r="T1001" s="202">
        <f t="shared" si="888"/>
        <v>0</v>
      </c>
      <c r="U1001" s="159">
        <f t="shared" si="889"/>
        <v>0</v>
      </c>
      <c r="V1001" s="162" t="str">
        <f t="shared" si="890"/>
        <v/>
      </c>
      <c r="W1001" s="162" t="str">
        <f t="shared" si="891"/>
        <v/>
      </c>
      <c r="X1001" s="28">
        <v>12</v>
      </c>
      <c r="Y1001" s="64" t="str">
        <f t="shared" si="892"/>
        <v/>
      </c>
      <c r="Z1001" s="64" t="str">
        <f t="shared" si="893"/>
        <v/>
      </c>
      <c r="AA1001" s="64" t="str">
        <f t="shared" si="894"/>
        <v/>
      </c>
      <c r="AB1001" s="28">
        <f t="shared" si="895"/>
        <v>0</v>
      </c>
      <c r="AH1001" s="246" t="str">
        <f t="shared" si="896"/>
        <v/>
      </c>
    </row>
    <row r="1002" spans="1:34">
      <c r="A1002" s="28" t="str">
        <f>C991&amp;"x"&amp;B1002</f>
        <v>x9</v>
      </c>
      <c r="B1002" s="47">
        <v>9</v>
      </c>
      <c r="C1002" s="64" t="str">
        <f t="shared" si="879"/>
        <v/>
      </c>
      <c r="D1002" s="64" t="str">
        <f t="shared" si="880"/>
        <v/>
      </c>
      <c r="E1002" s="65" t="str">
        <f t="shared" si="881"/>
        <v/>
      </c>
      <c r="F1002" s="65" t="str">
        <f t="shared" si="882"/>
        <v/>
      </c>
      <c r="G1002" s="66" t="str">
        <f t="shared" si="883"/>
        <v/>
      </c>
      <c r="H1002" s="67" t="str">
        <f t="shared" si="884"/>
        <v/>
      </c>
      <c r="I1002" s="68"/>
      <c r="J1002" s="64" t="str">
        <f t="shared" si="885"/>
        <v/>
      </c>
      <c r="K1002" s="64" t="str">
        <f t="shared" si="886"/>
        <v/>
      </c>
      <c r="L1002" s="64" t="str">
        <f t="shared" si="887"/>
        <v/>
      </c>
      <c r="M1002" s="52"/>
      <c r="N1002" s="52"/>
      <c r="P1002" s="157"/>
      <c r="Q1002" s="157"/>
      <c r="R1002" s="157"/>
      <c r="S1002" s="161"/>
      <c r="T1002" s="202">
        <f t="shared" si="888"/>
        <v>0</v>
      </c>
      <c r="U1002" s="159">
        <f t="shared" si="889"/>
        <v>0</v>
      </c>
      <c r="V1002" s="162" t="str">
        <f t="shared" si="890"/>
        <v/>
      </c>
      <c r="W1002" s="162" t="str">
        <f t="shared" si="891"/>
        <v/>
      </c>
      <c r="X1002" s="28">
        <v>13</v>
      </c>
      <c r="Y1002" s="64" t="str">
        <f t="shared" si="892"/>
        <v/>
      </c>
      <c r="Z1002" s="64" t="str">
        <f t="shared" si="893"/>
        <v/>
      </c>
      <c r="AA1002" s="64" t="str">
        <f t="shared" si="894"/>
        <v/>
      </c>
      <c r="AB1002" s="28">
        <f t="shared" si="895"/>
        <v>0</v>
      </c>
      <c r="AH1002" s="246" t="str">
        <f t="shared" si="896"/>
        <v/>
      </c>
    </row>
    <row r="1003" spans="1:34">
      <c r="A1003" s="28" t="str">
        <f>C991&amp;"x"&amp;B1003</f>
        <v>x10</v>
      </c>
      <c r="B1003" s="47">
        <v>10</v>
      </c>
      <c r="C1003" s="64" t="str">
        <f t="shared" si="879"/>
        <v/>
      </c>
      <c r="D1003" s="64" t="str">
        <f t="shared" si="880"/>
        <v/>
      </c>
      <c r="E1003" s="65" t="str">
        <f t="shared" si="881"/>
        <v/>
      </c>
      <c r="F1003" s="65" t="str">
        <f t="shared" si="882"/>
        <v/>
      </c>
      <c r="G1003" s="66" t="str">
        <f t="shared" si="883"/>
        <v/>
      </c>
      <c r="H1003" s="67" t="str">
        <f t="shared" si="884"/>
        <v/>
      </c>
      <c r="I1003" s="68"/>
      <c r="J1003" s="64" t="str">
        <f t="shared" si="885"/>
        <v/>
      </c>
      <c r="K1003" s="64" t="str">
        <f t="shared" si="886"/>
        <v/>
      </c>
      <c r="L1003" s="64" t="str">
        <f t="shared" si="887"/>
        <v/>
      </c>
      <c r="M1003" s="52"/>
      <c r="N1003" s="52"/>
      <c r="P1003" s="157"/>
      <c r="Q1003" s="157"/>
      <c r="R1003" s="157"/>
      <c r="S1003" s="161"/>
      <c r="T1003" s="202">
        <f t="shared" si="888"/>
        <v>0</v>
      </c>
      <c r="U1003" s="159">
        <f t="shared" si="889"/>
        <v>0</v>
      </c>
      <c r="V1003" s="162" t="str">
        <f t="shared" si="890"/>
        <v/>
      </c>
      <c r="W1003" s="162" t="str">
        <f t="shared" si="891"/>
        <v/>
      </c>
      <c r="X1003" s="28">
        <v>14</v>
      </c>
      <c r="Y1003" s="64" t="str">
        <f t="shared" si="892"/>
        <v/>
      </c>
      <c r="Z1003" s="64" t="str">
        <f t="shared" si="893"/>
        <v/>
      </c>
      <c r="AA1003" s="64" t="str">
        <f t="shared" si="894"/>
        <v/>
      </c>
      <c r="AB1003" s="28">
        <f t="shared" si="895"/>
        <v>0</v>
      </c>
      <c r="AH1003" s="246" t="str">
        <f t="shared" si="896"/>
        <v/>
      </c>
    </row>
    <row r="1004" spans="1:34">
      <c r="A1004" s="28" t="str">
        <f>C991&amp;"x"&amp;B1004</f>
        <v>x11</v>
      </c>
      <c r="B1004" s="47">
        <v>11</v>
      </c>
      <c r="C1004" s="64" t="str">
        <f t="shared" si="879"/>
        <v/>
      </c>
      <c r="D1004" s="64" t="str">
        <f t="shared" si="880"/>
        <v/>
      </c>
      <c r="E1004" s="65" t="str">
        <f t="shared" si="881"/>
        <v/>
      </c>
      <c r="F1004" s="65" t="str">
        <f t="shared" si="882"/>
        <v/>
      </c>
      <c r="G1004" s="66" t="str">
        <f t="shared" si="883"/>
        <v/>
      </c>
      <c r="H1004" s="67" t="str">
        <f t="shared" si="884"/>
        <v/>
      </c>
      <c r="I1004" s="68"/>
      <c r="J1004" s="64" t="str">
        <f t="shared" si="885"/>
        <v/>
      </c>
      <c r="K1004" s="64" t="str">
        <f t="shared" si="886"/>
        <v/>
      </c>
      <c r="L1004" s="64" t="str">
        <f t="shared" si="887"/>
        <v/>
      </c>
      <c r="M1004" s="52"/>
      <c r="N1004" s="52"/>
      <c r="P1004" s="157"/>
      <c r="Q1004" s="157"/>
      <c r="R1004" s="157"/>
      <c r="T1004" s="202">
        <f t="shared" si="888"/>
        <v>0</v>
      </c>
      <c r="U1004" s="159">
        <f t="shared" si="889"/>
        <v>0</v>
      </c>
      <c r="V1004" s="162" t="str">
        <f t="shared" si="890"/>
        <v/>
      </c>
      <c r="W1004" s="162" t="str">
        <f t="shared" si="891"/>
        <v/>
      </c>
      <c r="X1004" s="28">
        <v>15</v>
      </c>
      <c r="Y1004" s="64" t="str">
        <f t="shared" si="892"/>
        <v/>
      </c>
      <c r="Z1004" s="64" t="str">
        <f t="shared" si="893"/>
        <v/>
      </c>
      <c r="AA1004" s="64" t="str">
        <f t="shared" si="894"/>
        <v/>
      </c>
      <c r="AB1004" s="28">
        <f t="shared" si="895"/>
        <v>0</v>
      </c>
      <c r="AH1004" s="246" t="str">
        <f t="shared" si="896"/>
        <v/>
      </c>
    </row>
    <row r="1005" spans="1:34">
      <c r="A1005" s="28" t="str">
        <f>C991&amp;"x"&amp;B1005</f>
        <v>x12</v>
      </c>
      <c r="B1005" s="47">
        <v>12</v>
      </c>
      <c r="C1005" s="64" t="str">
        <f t="shared" si="879"/>
        <v/>
      </c>
      <c r="D1005" s="64" t="str">
        <f t="shared" si="880"/>
        <v/>
      </c>
      <c r="E1005" s="65" t="str">
        <f t="shared" si="881"/>
        <v/>
      </c>
      <c r="F1005" s="65" t="str">
        <f t="shared" si="882"/>
        <v/>
      </c>
      <c r="G1005" s="66" t="str">
        <f t="shared" si="883"/>
        <v/>
      </c>
      <c r="H1005" s="67" t="str">
        <f t="shared" si="884"/>
        <v/>
      </c>
      <c r="I1005" s="68"/>
      <c r="J1005" s="64" t="str">
        <f t="shared" si="885"/>
        <v/>
      </c>
      <c r="K1005" s="64" t="str">
        <f t="shared" si="886"/>
        <v/>
      </c>
      <c r="L1005" s="64" t="str">
        <f t="shared" si="887"/>
        <v/>
      </c>
      <c r="M1005" s="52"/>
      <c r="N1005" s="52"/>
      <c r="P1005" s="157"/>
      <c r="Q1005" s="157"/>
      <c r="R1005" s="157"/>
      <c r="T1005" s="202">
        <f t="shared" si="888"/>
        <v>0</v>
      </c>
      <c r="U1005" s="159">
        <f t="shared" si="889"/>
        <v>0</v>
      </c>
      <c r="V1005" s="162" t="str">
        <f t="shared" si="890"/>
        <v/>
      </c>
      <c r="W1005" s="162" t="str">
        <f t="shared" si="891"/>
        <v/>
      </c>
      <c r="X1005" s="28">
        <v>16</v>
      </c>
      <c r="Y1005" s="64" t="str">
        <f t="shared" si="892"/>
        <v/>
      </c>
      <c r="Z1005" s="64" t="str">
        <f t="shared" si="893"/>
        <v/>
      </c>
      <c r="AA1005" s="64" t="str">
        <f t="shared" si="894"/>
        <v/>
      </c>
      <c r="AB1005" s="28">
        <f t="shared" si="895"/>
        <v>0</v>
      </c>
      <c r="AH1005" s="246" t="str">
        <f t="shared" si="896"/>
        <v/>
      </c>
    </row>
    <row r="1006" spans="1:34">
      <c r="A1006" s="28" t="str">
        <f>C991&amp;"x"&amp;B1006</f>
        <v>x13</v>
      </c>
      <c r="B1006" s="47">
        <v>13</v>
      </c>
      <c r="C1006" s="64" t="str">
        <f t="shared" si="879"/>
        <v/>
      </c>
      <c r="D1006" s="64" t="str">
        <f t="shared" si="880"/>
        <v/>
      </c>
      <c r="E1006" s="65" t="str">
        <f t="shared" si="881"/>
        <v/>
      </c>
      <c r="F1006" s="65" t="str">
        <f t="shared" si="882"/>
        <v/>
      </c>
      <c r="G1006" s="66" t="str">
        <f t="shared" si="883"/>
        <v/>
      </c>
      <c r="H1006" s="67" t="str">
        <f t="shared" si="884"/>
        <v/>
      </c>
      <c r="I1006" s="68"/>
      <c r="J1006" s="64" t="str">
        <f t="shared" si="885"/>
        <v/>
      </c>
      <c r="K1006" s="64" t="str">
        <f t="shared" si="886"/>
        <v/>
      </c>
      <c r="L1006" s="64" t="str">
        <f t="shared" si="887"/>
        <v/>
      </c>
      <c r="M1006" s="52"/>
      <c r="N1006" s="52"/>
      <c r="P1006" s="157"/>
      <c r="Q1006" s="157"/>
      <c r="R1006" s="157"/>
      <c r="T1006" s="202">
        <f t="shared" si="888"/>
        <v>0</v>
      </c>
      <c r="U1006" s="159">
        <f t="shared" si="889"/>
        <v>0</v>
      </c>
      <c r="V1006" s="162" t="str">
        <f t="shared" si="890"/>
        <v/>
      </c>
      <c r="W1006" s="162" t="str">
        <f t="shared" si="891"/>
        <v/>
      </c>
      <c r="X1006" s="28">
        <v>17</v>
      </c>
      <c r="Y1006" s="64" t="str">
        <f t="shared" si="892"/>
        <v/>
      </c>
      <c r="Z1006" s="64" t="str">
        <f t="shared" si="893"/>
        <v/>
      </c>
      <c r="AA1006" s="64" t="str">
        <f t="shared" si="894"/>
        <v/>
      </c>
      <c r="AB1006" s="28">
        <f t="shared" si="895"/>
        <v>0</v>
      </c>
      <c r="AH1006" s="246" t="str">
        <f t="shared" si="896"/>
        <v/>
      </c>
    </row>
    <row r="1007" spans="1:34">
      <c r="A1007" s="28" t="str">
        <f>C991&amp;"x"&amp;B1007</f>
        <v>x14</v>
      </c>
      <c r="B1007" s="47">
        <v>14</v>
      </c>
      <c r="C1007" s="64" t="str">
        <f t="shared" si="879"/>
        <v/>
      </c>
      <c r="D1007" s="64" t="str">
        <f t="shared" si="880"/>
        <v/>
      </c>
      <c r="E1007" s="65" t="str">
        <f t="shared" si="881"/>
        <v/>
      </c>
      <c r="F1007" s="65" t="str">
        <f t="shared" si="882"/>
        <v/>
      </c>
      <c r="G1007" s="66" t="str">
        <f t="shared" si="883"/>
        <v/>
      </c>
      <c r="H1007" s="67" t="str">
        <f t="shared" si="884"/>
        <v/>
      </c>
      <c r="I1007" s="68"/>
      <c r="J1007" s="64" t="str">
        <f t="shared" si="885"/>
        <v/>
      </c>
      <c r="K1007" s="64" t="str">
        <f t="shared" si="886"/>
        <v/>
      </c>
      <c r="L1007" s="64" t="str">
        <f t="shared" si="887"/>
        <v/>
      </c>
      <c r="M1007" s="52"/>
      <c r="N1007" s="52"/>
      <c r="P1007" s="157"/>
      <c r="Q1007" s="157"/>
      <c r="R1007" s="157"/>
      <c r="T1007" s="202">
        <f t="shared" si="888"/>
        <v>0</v>
      </c>
      <c r="U1007" s="159">
        <f t="shared" si="889"/>
        <v>0</v>
      </c>
      <c r="V1007" s="162" t="str">
        <f t="shared" si="890"/>
        <v/>
      </c>
      <c r="W1007" s="162" t="str">
        <f t="shared" si="891"/>
        <v/>
      </c>
      <c r="X1007" s="28">
        <v>18</v>
      </c>
      <c r="Y1007" s="64" t="str">
        <f t="shared" si="892"/>
        <v/>
      </c>
      <c r="Z1007" s="64" t="str">
        <f t="shared" si="893"/>
        <v/>
      </c>
      <c r="AA1007" s="64" t="str">
        <f t="shared" si="894"/>
        <v/>
      </c>
      <c r="AB1007" s="28">
        <f t="shared" si="895"/>
        <v>0</v>
      </c>
      <c r="AH1007" s="246" t="str">
        <f t="shared" si="896"/>
        <v/>
      </c>
    </row>
    <row r="1008" spans="1:34">
      <c r="A1008" s="28" t="str">
        <f>C991&amp;"x"&amp;B1008</f>
        <v>x15</v>
      </c>
      <c r="B1008" s="47">
        <v>15</v>
      </c>
      <c r="C1008" s="64" t="str">
        <f t="shared" si="879"/>
        <v/>
      </c>
      <c r="D1008" s="64" t="str">
        <f t="shared" si="880"/>
        <v/>
      </c>
      <c r="E1008" s="65" t="str">
        <f t="shared" si="881"/>
        <v/>
      </c>
      <c r="F1008" s="65" t="str">
        <f t="shared" si="882"/>
        <v/>
      </c>
      <c r="G1008" s="66" t="str">
        <f t="shared" si="883"/>
        <v/>
      </c>
      <c r="H1008" s="67" t="str">
        <f t="shared" si="884"/>
        <v/>
      </c>
      <c r="I1008" s="68"/>
      <c r="J1008" s="64" t="str">
        <f t="shared" si="885"/>
        <v/>
      </c>
      <c r="K1008" s="64" t="str">
        <f t="shared" si="886"/>
        <v/>
      </c>
      <c r="L1008" s="64" t="str">
        <f t="shared" si="887"/>
        <v/>
      </c>
      <c r="M1008" s="52"/>
      <c r="N1008" s="52"/>
      <c r="P1008" s="157"/>
      <c r="Q1008" s="157"/>
      <c r="R1008" s="157"/>
      <c r="T1008" s="202">
        <f t="shared" si="888"/>
        <v>0</v>
      </c>
      <c r="U1008" s="159">
        <f t="shared" si="889"/>
        <v>0</v>
      </c>
      <c r="V1008" s="162" t="str">
        <f t="shared" si="890"/>
        <v/>
      </c>
      <c r="W1008" s="162" t="str">
        <f t="shared" si="891"/>
        <v/>
      </c>
      <c r="X1008" s="28">
        <v>19</v>
      </c>
      <c r="Y1008" s="64" t="str">
        <f t="shared" si="892"/>
        <v/>
      </c>
      <c r="Z1008" s="64" t="str">
        <f t="shared" si="893"/>
        <v/>
      </c>
      <c r="AA1008" s="64" t="str">
        <f t="shared" si="894"/>
        <v/>
      </c>
      <c r="AB1008" s="28">
        <f t="shared" si="895"/>
        <v>0</v>
      </c>
      <c r="AH1008" s="246" t="str">
        <f t="shared" si="896"/>
        <v/>
      </c>
    </row>
    <row r="1009" spans="1:34" ht="12.95" thickBot="1">
      <c r="B1009" s="69"/>
      <c r="C1009" s="70"/>
      <c r="D1009" s="69"/>
      <c r="E1009" s="69"/>
      <c r="F1009" s="69"/>
      <c r="G1009" s="71"/>
      <c r="H1009" s="71"/>
      <c r="I1009" s="71"/>
      <c r="J1009" s="70"/>
      <c r="K1009" s="70"/>
      <c r="L1009" s="70"/>
      <c r="M1009" s="52"/>
      <c r="N1009" s="52"/>
      <c r="X1009" s="28">
        <v>20</v>
      </c>
    </row>
    <row r="1010" spans="1:34" ht="12.95" thickTop="1">
      <c r="B1010" s="47"/>
      <c r="C1010" s="323" t="s">
        <v>1140</v>
      </c>
      <c r="D1010" s="323"/>
      <c r="E1010" s="76" t="s">
        <v>1141</v>
      </c>
      <c r="F1010" s="76" t="s">
        <v>1142</v>
      </c>
      <c r="G1010" s="48" t="s">
        <v>1143</v>
      </c>
      <c r="H1010" s="49"/>
      <c r="I1010" s="50"/>
      <c r="J1010" s="51" t="s">
        <v>1144</v>
      </c>
      <c r="K1010" s="51" t="s">
        <v>1145</v>
      </c>
      <c r="L1010" s="51" t="s">
        <v>1146</v>
      </c>
      <c r="M1010" s="52"/>
      <c r="N1010" s="52"/>
      <c r="P1010" s="53">
        <f>COUNT(P1014:P1028)</f>
        <v>0</v>
      </c>
      <c r="Q1010" s="53">
        <f>COUNT(Q1014:Q1028)</f>
        <v>0</v>
      </c>
      <c r="R1010" s="53">
        <f>COUNT(R1014:R1028)</f>
        <v>0</v>
      </c>
      <c r="T1010" s="124">
        <f>T1011-SUM(U1014:U1028)</f>
        <v>0</v>
      </c>
      <c r="X1010" s="28">
        <v>1</v>
      </c>
    </row>
    <row r="1011" spans="1:34" ht="12.95">
      <c r="A1011" s="33">
        <v>54</v>
      </c>
      <c r="B1011" s="54"/>
      <c r="C1011" s="322" t="str">
        <f>Leden!AQ56</f>
        <v/>
      </c>
      <c r="D1011" s="322"/>
      <c r="E1011" s="286" t="str">
        <f>IF($C1011="","",LEFT(IFERROR(VLOOKUP($C1011,TeamsV,2,0),"")&amp;"??",2))</f>
        <v/>
      </c>
      <c r="F1011" s="286" t="str">
        <f>IF($C1011="","",IFERROR(VLOOKUP($C1011,TeamsV,3,0),"??"))</f>
        <v/>
      </c>
      <c r="G1011" s="286" t="str">
        <f>IF($C1011="","",LEFT(IFERROR(VLOOKUP($C1011,TeamsV,4,0),"")&amp;"?",1))</f>
        <v/>
      </c>
      <c r="H1011" s="55"/>
      <c r="I1011" s="56"/>
      <c r="J1011" s="286">
        <f>COUNTIF(C1014:C1028,"V")</f>
        <v>0</v>
      </c>
      <c r="K1011" s="286">
        <f>COUNTIF(C1014:C1028,"M")</f>
        <v>0</v>
      </c>
      <c r="L1011" s="57" t="str">
        <f>IFERROR(AVERAGE(H1014:H1028),"")</f>
        <v/>
      </c>
      <c r="M1011" s="58"/>
      <c r="N1011" s="58"/>
      <c r="O1011" s="33" t="s">
        <v>2</v>
      </c>
      <c r="P1011" s="253"/>
      <c r="Q1011" s="253"/>
      <c r="R1011" s="253"/>
      <c r="S1011" s="254"/>
      <c r="T1011" s="124">
        <f>SUM(T1014:T1028)</f>
        <v>0</v>
      </c>
      <c r="U1011" s="158" t="str">
        <f>MID($C1011,1,1)</f>
        <v/>
      </c>
      <c r="V1011" s="158" t="str">
        <f>MID($C1011,1,1)</f>
        <v/>
      </c>
      <c r="W1011" s="158" t="str">
        <f>MID($C1011,1,1)</f>
        <v/>
      </c>
      <c r="X1011" s="28">
        <v>2</v>
      </c>
      <c r="Y1011" s="33"/>
      <c r="Z1011" s="33"/>
      <c r="AA1011" s="33"/>
      <c r="AB1011" s="33"/>
      <c r="AD1011" s="19" t="str">
        <f>IF($C1011="","",IFERROR(VLOOKUP($C1011,TeamsV,6,0),""))</f>
        <v/>
      </c>
      <c r="AE1011" s="19" t="str">
        <f>TRIM(IF($AD1011="","",IFERROR(VLOOKUP($AD1011,Teams!$B$4:$G$8,2,0),"")))</f>
        <v/>
      </c>
      <c r="AF1011" s="19" t="str">
        <f>TRIM(IF($AD1011="","",IFERROR(VLOOKUP($AD1011,Teams!$B$4:$G$8,4,0),"")))</f>
        <v/>
      </c>
      <c r="AH1011" s="247" t="str">
        <f>IFERROR(AVERAGE(AH1014:AH1028),"")</f>
        <v/>
      </c>
    </row>
    <row r="1012" spans="1:34">
      <c r="B1012" s="47"/>
      <c r="C1012" s="76"/>
      <c r="D1012" s="47"/>
      <c r="E1012" s="47"/>
      <c r="F1012" s="47"/>
      <c r="G1012" s="50"/>
      <c r="H1012" s="50"/>
      <c r="I1012" s="50"/>
      <c r="J1012" s="76"/>
      <c r="K1012" s="76"/>
      <c r="L1012" s="76"/>
      <c r="M1012" s="52"/>
      <c r="N1012" s="52"/>
      <c r="U1012" s="159"/>
      <c r="V1012" s="159"/>
      <c r="W1012" s="159"/>
      <c r="X1012" s="28">
        <v>3</v>
      </c>
    </row>
    <row r="1013" spans="1:34">
      <c r="A1013" s="59"/>
      <c r="B1013" s="60"/>
      <c r="C1013" s="61" t="s">
        <v>1147</v>
      </c>
      <c r="D1013" s="61" t="s">
        <v>1148</v>
      </c>
      <c r="E1013" s="62" t="s">
        <v>1149</v>
      </c>
      <c r="F1013" s="62" t="s">
        <v>1150</v>
      </c>
      <c r="G1013" s="61" t="s">
        <v>1151</v>
      </c>
      <c r="H1013" s="61" t="s">
        <v>1152</v>
      </c>
      <c r="I1013" s="61" t="s">
        <v>54</v>
      </c>
      <c r="J1013" s="61" t="s">
        <v>1153</v>
      </c>
      <c r="K1013" s="61" t="s">
        <v>1154</v>
      </c>
      <c r="L1013" s="61" t="s">
        <v>1155</v>
      </c>
      <c r="M1013" s="63"/>
      <c r="N1013" s="63"/>
      <c r="O1013" s="59"/>
      <c r="P1013" s="160" t="s">
        <v>76</v>
      </c>
      <c r="Q1013" s="160" t="s">
        <v>77</v>
      </c>
      <c r="R1013" s="160" t="s">
        <v>78</v>
      </c>
      <c r="U1013" s="158" t="str">
        <f>IF(W1011="","",VLOOKUP(W1011,Leeftijdscat,2,FALSE))</f>
        <v/>
      </c>
      <c r="V1013" s="158" t="str">
        <f>IF(W1011="","",VLOOKUP(W1011,Leeftijdscat,3,FALSE))</f>
        <v/>
      </c>
      <c r="W1013" s="158" t="str">
        <f>IF(W1011="","",VLOOKUP(W1011,Leeftijdscat,4,FALSE))</f>
        <v/>
      </c>
      <c r="X1013" s="28">
        <v>4</v>
      </c>
      <c r="Y1013" s="59">
        <f>LEN(Y1014&amp;Y1015&amp;Y1016&amp;Y1017&amp;Y1018&amp;Y1019&amp;Y1020&amp;Y1021&amp;Y1022&amp;Y1023&amp;Y1024&amp;Y1025&amp;Y1026&amp;Y1027&amp;Y1028)</f>
        <v>0</v>
      </c>
      <c r="Z1013" s="59">
        <f>LEN(Z1014&amp;Z1015&amp;Z1016&amp;Z1017&amp;Z1018&amp;Z1019&amp;Z1020&amp;Z1021&amp;Z1022&amp;Z1023&amp;Z1024&amp;Z1025&amp;Z1026&amp;Z1027&amp;Z1028)</f>
        <v>0</v>
      </c>
      <c r="AA1013" s="59">
        <f>LEN(AA1014&amp;AA1015&amp;AA1016&amp;AA1017&amp;AA1018&amp;AA1019&amp;AA1020&amp;AA1021&amp;AA1022&amp;AA1023&amp;AA1024&amp;AA1025&amp;AA1026&amp;AA1027&amp;AA1028)</f>
        <v>0</v>
      </c>
      <c r="AB1013" s="59">
        <f>SUM(Y1013:AA1013)</f>
        <v>0</v>
      </c>
    </row>
    <row r="1014" spans="1:34">
      <c r="A1014" s="28" t="str">
        <f>C1011&amp;"x"&amp;B1014</f>
        <v>x1</v>
      </c>
      <c r="B1014" s="47">
        <v>1</v>
      </c>
      <c r="C1014" s="64" t="str">
        <f t="shared" ref="C1014:C1028" si="897">IF(LEFT($A1014,1)="x","",IFERROR(VLOOKUP($A1014,LedenV,6,0),""))</f>
        <v/>
      </c>
      <c r="D1014" s="64" t="str">
        <f t="shared" ref="D1014:D1028" si="898">IF(LEFT($A1014,1)="x","",IFERROR(VLOOKUP($A1014,LedenV,7,0),""))</f>
        <v/>
      </c>
      <c r="E1014" s="65" t="str">
        <f t="shared" ref="E1014:E1028" si="899">IF(LEFT($A1014,1)="x","",IFERROR(VLOOKUP($A1014,LedenV,8,0),""))</f>
        <v/>
      </c>
      <c r="F1014" s="65" t="str">
        <f t="shared" ref="F1014:F1028" si="900">IF(LEFT($A1014,1)="x","",IFERROR(VLOOKUP($A1014,LedenV,9,0),""))</f>
        <v/>
      </c>
      <c r="G1014" s="66" t="str">
        <f t="shared" ref="G1014:G1028" si="901">IF(LEFT($A1014,1)="x","",IFERROR(VLOOKUP($A1014,LedenV,10,0),""))</f>
        <v/>
      </c>
      <c r="H1014" s="67" t="str">
        <f t="shared" ref="H1014:H1028" si="902">IF(AND(ISNUMBER(G1014),G1014&lt;&gt;0),DATEDIF(G1014,Peildatum,"Y"),"")</f>
        <v/>
      </c>
      <c r="I1014" s="68"/>
      <c r="J1014" s="64" t="str">
        <f t="shared" ref="J1014:J1028" si="903">IF(LEFT($A1014,1)="x","",IFERROR(VLOOKUP($A1014,LedenV,16,0),""))</f>
        <v/>
      </c>
      <c r="K1014" s="64" t="str">
        <f t="shared" ref="K1014:K1028" si="904">IF(LEFT($A1014,1)="x","",IFERROR(VLOOKUP($A1014,LedenV,17,0),""))</f>
        <v/>
      </c>
      <c r="L1014" s="64" t="str">
        <f t="shared" ref="L1014:L1028" si="905">IF(LEFT($A1014,1)="x","",IFERROR(VLOOKUP($A1014,LedenV,18,0),""))</f>
        <v/>
      </c>
      <c r="M1014" s="52"/>
      <c r="N1014" s="52"/>
      <c r="P1014" s="157"/>
      <c r="Q1014" s="157"/>
      <c r="R1014" s="157"/>
      <c r="S1014" s="161"/>
      <c r="T1014" s="202">
        <f t="shared" ref="T1014:T1028" si="906">IF(LEN(C1014&amp;D1014&amp;E1014&amp;F1014)&gt;0,1,0)</f>
        <v>0</v>
      </c>
      <c r="U1014" s="159">
        <f t="shared" ref="U1014:U1028" si="907">MIN(LEN(Y1014&amp;Z1014&amp;AA1014),1)</f>
        <v>0</v>
      </c>
      <c r="V1014" s="162" t="str">
        <f t="shared" ref="V1014:V1028" si="908">V1013</f>
        <v/>
      </c>
      <c r="W1014" s="162" t="str">
        <f t="shared" ref="W1014:W1028" si="909">W1013</f>
        <v/>
      </c>
      <c r="X1014" s="28">
        <v>5</v>
      </c>
      <c r="Y1014" s="64" t="str">
        <f t="shared" ref="Y1014:Y1028" si="910">IF(LEFT($A1014,1)="x","",IFERROR(VLOOKUP($A1014,LedenV,34,0),""))</f>
        <v/>
      </c>
      <c r="Z1014" s="64" t="str">
        <f t="shared" ref="Z1014:Z1028" si="911">IF(LEFT($A1014,1)="x","",IFERROR(VLOOKUP($A1014,LedenV,35,0),""))</f>
        <v/>
      </c>
      <c r="AA1014" s="64" t="str">
        <f t="shared" ref="AA1014:AA1028" si="912">IF(LEFT($A1014,1)="x","",IFERROR(VLOOKUP($A1014,LedenV,36,0),""))</f>
        <v/>
      </c>
      <c r="AB1014" s="28">
        <f t="shared" ref="AB1014:AB1028" si="913">LEN(Y1014&amp;Z1014&amp;AA1014)</f>
        <v>0</v>
      </c>
      <c r="AH1014" s="246" t="str">
        <f t="shared" ref="AH1014:AH1028" si="914">lft(G1014,Peildatum)</f>
        <v/>
      </c>
    </row>
    <row r="1015" spans="1:34">
      <c r="A1015" s="28" t="str">
        <f>C1011&amp;"x"&amp;B1015</f>
        <v>x2</v>
      </c>
      <c r="B1015" s="47">
        <v>2</v>
      </c>
      <c r="C1015" s="64" t="str">
        <f t="shared" si="897"/>
        <v/>
      </c>
      <c r="D1015" s="64" t="str">
        <f t="shared" si="898"/>
        <v/>
      </c>
      <c r="E1015" s="65" t="str">
        <f t="shared" si="899"/>
        <v/>
      </c>
      <c r="F1015" s="65" t="str">
        <f t="shared" si="900"/>
        <v/>
      </c>
      <c r="G1015" s="66" t="str">
        <f t="shared" si="901"/>
        <v/>
      </c>
      <c r="H1015" s="67" t="str">
        <f t="shared" si="902"/>
        <v/>
      </c>
      <c r="I1015" s="68"/>
      <c r="J1015" s="64" t="str">
        <f t="shared" si="903"/>
        <v/>
      </c>
      <c r="K1015" s="64" t="str">
        <f t="shared" si="904"/>
        <v/>
      </c>
      <c r="L1015" s="64" t="str">
        <f t="shared" si="905"/>
        <v/>
      </c>
      <c r="M1015" s="52"/>
      <c r="N1015" s="52"/>
      <c r="P1015" s="157"/>
      <c r="Q1015" s="157"/>
      <c r="R1015" s="157"/>
      <c r="S1015" s="161"/>
      <c r="T1015" s="202">
        <f t="shared" si="906"/>
        <v>0</v>
      </c>
      <c r="U1015" s="159">
        <f t="shared" si="907"/>
        <v>0</v>
      </c>
      <c r="V1015" s="162" t="str">
        <f t="shared" si="908"/>
        <v/>
      </c>
      <c r="W1015" s="162" t="str">
        <f t="shared" si="909"/>
        <v/>
      </c>
      <c r="X1015" s="28">
        <v>6</v>
      </c>
      <c r="Y1015" s="64" t="str">
        <f t="shared" si="910"/>
        <v/>
      </c>
      <c r="Z1015" s="64" t="str">
        <f t="shared" si="911"/>
        <v/>
      </c>
      <c r="AA1015" s="64" t="str">
        <f t="shared" si="912"/>
        <v/>
      </c>
      <c r="AB1015" s="28">
        <f t="shared" si="913"/>
        <v>0</v>
      </c>
      <c r="AH1015" s="246" t="str">
        <f t="shared" si="914"/>
        <v/>
      </c>
    </row>
    <row r="1016" spans="1:34">
      <c r="A1016" s="28" t="str">
        <f>C1011&amp;"x"&amp;B1016</f>
        <v>x3</v>
      </c>
      <c r="B1016" s="47">
        <v>3</v>
      </c>
      <c r="C1016" s="64" t="str">
        <f t="shared" si="897"/>
        <v/>
      </c>
      <c r="D1016" s="64" t="str">
        <f t="shared" si="898"/>
        <v/>
      </c>
      <c r="E1016" s="65" t="str">
        <f t="shared" si="899"/>
        <v/>
      </c>
      <c r="F1016" s="65" t="str">
        <f t="shared" si="900"/>
        <v/>
      </c>
      <c r="G1016" s="66" t="str">
        <f t="shared" si="901"/>
        <v/>
      </c>
      <c r="H1016" s="67" t="str">
        <f t="shared" si="902"/>
        <v/>
      </c>
      <c r="I1016" s="68"/>
      <c r="J1016" s="64" t="str">
        <f t="shared" si="903"/>
        <v/>
      </c>
      <c r="K1016" s="64" t="str">
        <f t="shared" si="904"/>
        <v/>
      </c>
      <c r="L1016" s="64" t="str">
        <f t="shared" si="905"/>
        <v/>
      </c>
      <c r="M1016" s="52"/>
      <c r="N1016" s="52"/>
      <c r="P1016" s="157"/>
      <c r="Q1016" s="157"/>
      <c r="R1016" s="157"/>
      <c r="S1016" s="161"/>
      <c r="T1016" s="202">
        <f t="shared" si="906"/>
        <v>0</v>
      </c>
      <c r="U1016" s="159">
        <f t="shared" si="907"/>
        <v>0</v>
      </c>
      <c r="V1016" s="162" t="str">
        <f t="shared" si="908"/>
        <v/>
      </c>
      <c r="W1016" s="162" t="str">
        <f t="shared" si="909"/>
        <v/>
      </c>
      <c r="X1016" s="28">
        <v>7</v>
      </c>
      <c r="Y1016" s="64" t="str">
        <f t="shared" si="910"/>
        <v/>
      </c>
      <c r="Z1016" s="64" t="str">
        <f t="shared" si="911"/>
        <v/>
      </c>
      <c r="AA1016" s="64" t="str">
        <f t="shared" si="912"/>
        <v/>
      </c>
      <c r="AB1016" s="28">
        <f t="shared" si="913"/>
        <v>0</v>
      </c>
      <c r="AH1016" s="246" t="str">
        <f t="shared" si="914"/>
        <v/>
      </c>
    </row>
    <row r="1017" spans="1:34">
      <c r="A1017" s="28" t="str">
        <f>C1011&amp;"x"&amp;B1017</f>
        <v>x4</v>
      </c>
      <c r="B1017" s="47">
        <v>4</v>
      </c>
      <c r="C1017" s="64" t="str">
        <f t="shared" si="897"/>
        <v/>
      </c>
      <c r="D1017" s="64" t="str">
        <f t="shared" si="898"/>
        <v/>
      </c>
      <c r="E1017" s="65" t="str">
        <f t="shared" si="899"/>
        <v/>
      </c>
      <c r="F1017" s="65" t="str">
        <f t="shared" si="900"/>
        <v/>
      </c>
      <c r="G1017" s="66" t="str">
        <f t="shared" si="901"/>
        <v/>
      </c>
      <c r="H1017" s="67" t="str">
        <f t="shared" si="902"/>
        <v/>
      </c>
      <c r="I1017" s="68"/>
      <c r="J1017" s="64" t="str">
        <f t="shared" si="903"/>
        <v/>
      </c>
      <c r="K1017" s="64" t="str">
        <f t="shared" si="904"/>
        <v/>
      </c>
      <c r="L1017" s="64" t="str">
        <f t="shared" si="905"/>
        <v/>
      </c>
      <c r="M1017" s="52"/>
      <c r="N1017" s="52"/>
      <c r="P1017" s="157"/>
      <c r="Q1017" s="157"/>
      <c r="R1017" s="157"/>
      <c r="S1017" s="161"/>
      <c r="T1017" s="202">
        <f t="shared" si="906"/>
        <v>0</v>
      </c>
      <c r="U1017" s="159">
        <f t="shared" si="907"/>
        <v>0</v>
      </c>
      <c r="V1017" s="162" t="str">
        <f t="shared" si="908"/>
        <v/>
      </c>
      <c r="W1017" s="162" t="str">
        <f t="shared" si="909"/>
        <v/>
      </c>
      <c r="X1017" s="28">
        <v>8</v>
      </c>
      <c r="Y1017" s="64" t="str">
        <f t="shared" si="910"/>
        <v/>
      </c>
      <c r="Z1017" s="64" t="str">
        <f t="shared" si="911"/>
        <v/>
      </c>
      <c r="AA1017" s="64" t="str">
        <f t="shared" si="912"/>
        <v/>
      </c>
      <c r="AB1017" s="28">
        <f t="shared" si="913"/>
        <v>0</v>
      </c>
      <c r="AH1017" s="246" t="str">
        <f t="shared" si="914"/>
        <v/>
      </c>
    </row>
    <row r="1018" spans="1:34">
      <c r="A1018" s="28" t="str">
        <f>C1011&amp;"x"&amp;B1018</f>
        <v>x5</v>
      </c>
      <c r="B1018" s="47">
        <v>5</v>
      </c>
      <c r="C1018" s="64" t="str">
        <f t="shared" si="897"/>
        <v/>
      </c>
      <c r="D1018" s="64" t="str">
        <f t="shared" si="898"/>
        <v/>
      </c>
      <c r="E1018" s="65" t="str">
        <f t="shared" si="899"/>
        <v/>
      </c>
      <c r="F1018" s="65" t="str">
        <f t="shared" si="900"/>
        <v/>
      </c>
      <c r="G1018" s="66" t="str">
        <f t="shared" si="901"/>
        <v/>
      </c>
      <c r="H1018" s="67" t="str">
        <f t="shared" si="902"/>
        <v/>
      </c>
      <c r="I1018" s="68"/>
      <c r="J1018" s="64" t="str">
        <f t="shared" si="903"/>
        <v/>
      </c>
      <c r="K1018" s="64" t="str">
        <f t="shared" si="904"/>
        <v/>
      </c>
      <c r="L1018" s="64" t="str">
        <f t="shared" si="905"/>
        <v/>
      </c>
      <c r="M1018" s="52"/>
      <c r="N1018" s="52"/>
      <c r="P1018" s="157"/>
      <c r="Q1018" s="157"/>
      <c r="R1018" s="157"/>
      <c r="S1018" s="161"/>
      <c r="T1018" s="202">
        <f t="shared" si="906"/>
        <v>0</v>
      </c>
      <c r="U1018" s="159">
        <f t="shared" si="907"/>
        <v>0</v>
      </c>
      <c r="V1018" s="162" t="str">
        <f t="shared" si="908"/>
        <v/>
      </c>
      <c r="W1018" s="162" t="str">
        <f t="shared" si="909"/>
        <v/>
      </c>
      <c r="X1018" s="28">
        <v>9</v>
      </c>
      <c r="Y1018" s="64" t="str">
        <f t="shared" si="910"/>
        <v/>
      </c>
      <c r="Z1018" s="64" t="str">
        <f t="shared" si="911"/>
        <v/>
      </c>
      <c r="AA1018" s="64" t="str">
        <f t="shared" si="912"/>
        <v/>
      </c>
      <c r="AB1018" s="28">
        <f t="shared" si="913"/>
        <v>0</v>
      </c>
      <c r="AH1018" s="246" t="str">
        <f t="shared" si="914"/>
        <v/>
      </c>
    </row>
    <row r="1019" spans="1:34">
      <c r="A1019" s="28" t="str">
        <f>C1011&amp;"x"&amp;B1019</f>
        <v>x6</v>
      </c>
      <c r="B1019" s="47">
        <v>6</v>
      </c>
      <c r="C1019" s="64" t="str">
        <f t="shared" si="897"/>
        <v/>
      </c>
      <c r="D1019" s="64" t="str">
        <f t="shared" si="898"/>
        <v/>
      </c>
      <c r="E1019" s="65" t="str">
        <f t="shared" si="899"/>
        <v/>
      </c>
      <c r="F1019" s="65" t="str">
        <f t="shared" si="900"/>
        <v/>
      </c>
      <c r="G1019" s="66" t="str">
        <f t="shared" si="901"/>
        <v/>
      </c>
      <c r="H1019" s="67" t="str">
        <f t="shared" si="902"/>
        <v/>
      </c>
      <c r="I1019" s="68"/>
      <c r="J1019" s="64" t="str">
        <f t="shared" si="903"/>
        <v/>
      </c>
      <c r="K1019" s="64" t="str">
        <f t="shared" si="904"/>
        <v/>
      </c>
      <c r="L1019" s="64" t="str">
        <f t="shared" si="905"/>
        <v/>
      </c>
      <c r="M1019" s="52"/>
      <c r="N1019" s="52"/>
      <c r="P1019" s="157"/>
      <c r="Q1019" s="157"/>
      <c r="R1019" s="157"/>
      <c r="S1019" s="161"/>
      <c r="T1019" s="202">
        <f t="shared" si="906"/>
        <v>0</v>
      </c>
      <c r="U1019" s="159">
        <f t="shared" si="907"/>
        <v>0</v>
      </c>
      <c r="V1019" s="162" t="str">
        <f t="shared" si="908"/>
        <v/>
      </c>
      <c r="W1019" s="162" t="str">
        <f t="shared" si="909"/>
        <v/>
      </c>
      <c r="X1019" s="28">
        <v>10</v>
      </c>
      <c r="Y1019" s="64" t="str">
        <f t="shared" si="910"/>
        <v/>
      </c>
      <c r="Z1019" s="64" t="str">
        <f t="shared" si="911"/>
        <v/>
      </c>
      <c r="AA1019" s="64" t="str">
        <f t="shared" si="912"/>
        <v/>
      </c>
      <c r="AB1019" s="28">
        <f t="shared" si="913"/>
        <v>0</v>
      </c>
      <c r="AH1019" s="246" t="str">
        <f t="shared" si="914"/>
        <v/>
      </c>
    </row>
    <row r="1020" spans="1:34">
      <c r="A1020" s="28" t="str">
        <f>C1011&amp;"x"&amp;B1020</f>
        <v>x7</v>
      </c>
      <c r="B1020" s="47">
        <v>7</v>
      </c>
      <c r="C1020" s="64" t="str">
        <f t="shared" si="897"/>
        <v/>
      </c>
      <c r="D1020" s="64" t="str">
        <f t="shared" si="898"/>
        <v/>
      </c>
      <c r="E1020" s="65" t="str">
        <f t="shared" si="899"/>
        <v/>
      </c>
      <c r="F1020" s="65" t="str">
        <f t="shared" si="900"/>
        <v/>
      </c>
      <c r="G1020" s="66" t="str">
        <f t="shared" si="901"/>
        <v/>
      </c>
      <c r="H1020" s="67" t="str">
        <f t="shared" si="902"/>
        <v/>
      </c>
      <c r="I1020" s="68"/>
      <c r="J1020" s="64" t="str">
        <f t="shared" si="903"/>
        <v/>
      </c>
      <c r="K1020" s="64" t="str">
        <f t="shared" si="904"/>
        <v/>
      </c>
      <c r="L1020" s="64" t="str">
        <f t="shared" si="905"/>
        <v/>
      </c>
      <c r="M1020" s="52"/>
      <c r="N1020" s="52"/>
      <c r="P1020" s="157"/>
      <c r="Q1020" s="157"/>
      <c r="R1020" s="157"/>
      <c r="S1020" s="161"/>
      <c r="T1020" s="202">
        <f t="shared" si="906"/>
        <v>0</v>
      </c>
      <c r="U1020" s="159">
        <f t="shared" si="907"/>
        <v>0</v>
      </c>
      <c r="V1020" s="162" t="str">
        <f t="shared" si="908"/>
        <v/>
      </c>
      <c r="W1020" s="162" t="str">
        <f t="shared" si="909"/>
        <v/>
      </c>
      <c r="X1020" s="28">
        <v>11</v>
      </c>
      <c r="Y1020" s="64" t="str">
        <f t="shared" si="910"/>
        <v/>
      </c>
      <c r="Z1020" s="64" t="str">
        <f t="shared" si="911"/>
        <v/>
      </c>
      <c r="AA1020" s="64" t="str">
        <f t="shared" si="912"/>
        <v/>
      </c>
      <c r="AB1020" s="28">
        <f t="shared" si="913"/>
        <v>0</v>
      </c>
      <c r="AH1020" s="246" t="str">
        <f t="shared" si="914"/>
        <v/>
      </c>
    </row>
    <row r="1021" spans="1:34">
      <c r="A1021" s="28" t="str">
        <f>C1011&amp;"x"&amp;B1021</f>
        <v>x8</v>
      </c>
      <c r="B1021" s="47">
        <v>8</v>
      </c>
      <c r="C1021" s="64" t="str">
        <f t="shared" si="897"/>
        <v/>
      </c>
      <c r="D1021" s="64" t="str">
        <f t="shared" si="898"/>
        <v/>
      </c>
      <c r="E1021" s="65" t="str">
        <f t="shared" si="899"/>
        <v/>
      </c>
      <c r="F1021" s="65" t="str">
        <f t="shared" si="900"/>
        <v/>
      </c>
      <c r="G1021" s="66" t="str">
        <f t="shared" si="901"/>
        <v/>
      </c>
      <c r="H1021" s="67" t="str">
        <f t="shared" si="902"/>
        <v/>
      </c>
      <c r="I1021" s="68"/>
      <c r="J1021" s="64" t="str">
        <f t="shared" si="903"/>
        <v/>
      </c>
      <c r="K1021" s="64" t="str">
        <f t="shared" si="904"/>
        <v/>
      </c>
      <c r="L1021" s="64" t="str">
        <f t="shared" si="905"/>
        <v/>
      </c>
      <c r="M1021" s="52"/>
      <c r="N1021" s="52"/>
      <c r="P1021" s="157"/>
      <c r="Q1021" s="157"/>
      <c r="R1021" s="157"/>
      <c r="S1021" s="161"/>
      <c r="T1021" s="202">
        <f t="shared" si="906"/>
        <v>0</v>
      </c>
      <c r="U1021" s="159">
        <f t="shared" si="907"/>
        <v>0</v>
      </c>
      <c r="V1021" s="162" t="str">
        <f t="shared" si="908"/>
        <v/>
      </c>
      <c r="W1021" s="162" t="str">
        <f t="shared" si="909"/>
        <v/>
      </c>
      <c r="X1021" s="28">
        <v>12</v>
      </c>
      <c r="Y1021" s="64" t="str">
        <f t="shared" si="910"/>
        <v/>
      </c>
      <c r="Z1021" s="64" t="str">
        <f t="shared" si="911"/>
        <v/>
      </c>
      <c r="AA1021" s="64" t="str">
        <f t="shared" si="912"/>
        <v/>
      </c>
      <c r="AB1021" s="28">
        <f t="shared" si="913"/>
        <v>0</v>
      </c>
      <c r="AH1021" s="246" t="str">
        <f t="shared" si="914"/>
        <v/>
      </c>
    </row>
    <row r="1022" spans="1:34">
      <c r="A1022" s="28" t="str">
        <f>C1011&amp;"x"&amp;B1022</f>
        <v>x9</v>
      </c>
      <c r="B1022" s="47">
        <v>9</v>
      </c>
      <c r="C1022" s="64" t="str">
        <f t="shared" si="897"/>
        <v/>
      </c>
      <c r="D1022" s="64" t="str">
        <f t="shared" si="898"/>
        <v/>
      </c>
      <c r="E1022" s="65" t="str">
        <f t="shared" si="899"/>
        <v/>
      </c>
      <c r="F1022" s="65" t="str">
        <f t="shared" si="900"/>
        <v/>
      </c>
      <c r="G1022" s="66" t="str">
        <f t="shared" si="901"/>
        <v/>
      </c>
      <c r="H1022" s="67" t="str">
        <f t="shared" si="902"/>
        <v/>
      </c>
      <c r="I1022" s="68"/>
      <c r="J1022" s="64" t="str">
        <f t="shared" si="903"/>
        <v/>
      </c>
      <c r="K1022" s="64" t="str">
        <f t="shared" si="904"/>
        <v/>
      </c>
      <c r="L1022" s="64" t="str">
        <f t="shared" si="905"/>
        <v/>
      </c>
      <c r="M1022" s="52"/>
      <c r="N1022" s="52"/>
      <c r="P1022" s="157"/>
      <c r="Q1022" s="157"/>
      <c r="R1022" s="157"/>
      <c r="S1022" s="161"/>
      <c r="T1022" s="202">
        <f t="shared" si="906"/>
        <v>0</v>
      </c>
      <c r="U1022" s="159">
        <f t="shared" si="907"/>
        <v>0</v>
      </c>
      <c r="V1022" s="162" t="str">
        <f t="shared" si="908"/>
        <v/>
      </c>
      <c r="W1022" s="162" t="str">
        <f t="shared" si="909"/>
        <v/>
      </c>
      <c r="X1022" s="28">
        <v>13</v>
      </c>
      <c r="Y1022" s="64" t="str">
        <f t="shared" si="910"/>
        <v/>
      </c>
      <c r="Z1022" s="64" t="str">
        <f t="shared" si="911"/>
        <v/>
      </c>
      <c r="AA1022" s="64" t="str">
        <f t="shared" si="912"/>
        <v/>
      </c>
      <c r="AB1022" s="28">
        <f t="shared" si="913"/>
        <v>0</v>
      </c>
      <c r="AH1022" s="246" t="str">
        <f t="shared" si="914"/>
        <v/>
      </c>
    </row>
    <row r="1023" spans="1:34">
      <c r="A1023" s="28" t="str">
        <f>C1011&amp;"x"&amp;B1023</f>
        <v>x10</v>
      </c>
      <c r="B1023" s="47">
        <v>10</v>
      </c>
      <c r="C1023" s="64" t="str">
        <f t="shared" si="897"/>
        <v/>
      </c>
      <c r="D1023" s="64" t="str">
        <f t="shared" si="898"/>
        <v/>
      </c>
      <c r="E1023" s="65" t="str">
        <f t="shared" si="899"/>
        <v/>
      </c>
      <c r="F1023" s="65" t="str">
        <f t="shared" si="900"/>
        <v/>
      </c>
      <c r="G1023" s="66" t="str">
        <f t="shared" si="901"/>
        <v/>
      </c>
      <c r="H1023" s="67" t="str">
        <f t="shared" si="902"/>
        <v/>
      </c>
      <c r="I1023" s="68"/>
      <c r="J1023" s="64" t="str">
        <f t="shared" si="903"/>
        <v/>
      </c>
      <c r="K1023" s="64" t="str">
        <f t="shared" si="904"/>
        <v/>
      </c>
      <c r="L1023" s="64" t="str">
        <f t="shared" si="905"/>
        <v/>
      </c>
      <c r="M1023" s="52"/>
      <c r="N1023" s="52"/>
      <c r="P1023" s="157"/>
      <c r="Q1023" s="157"/>
      <c r="R1023" s="157"/>
      <c r="S1023" s="161"/>
      <c r="T1023" s="202">
        <f t="shared" si="906"/>
        <v>0</v>
      </c>
      <c r="U1023" s="159">
        <f t="shared" si="907"/>
        <v>0</v>
      </c>
      <c r="V1023" s="162" t="str">
        <f t="shared" si="908"/>
        <v/>
      </c>
      <c r="W1023" s="162" t="str">
        <f t="shared" si="909"/>
        <v/>
      </c>
      <c r="X1023" s="28">
        <v>14</v>
      </c>
      <c r="Y1023" s="64" t="str">
        <f t="shared" si="910"/>
        <v/>
      </c>
      <c r="Z1023" s="64" t="str">
        <f t="shared" si="911"/>
        <v/>
      </c>
      <c r="AA1023" s="64" t="str">
        <f t="shared" si="912"/>
        <v/>
      </c>
      <c r="AB1023" s="28">
        <f t="shared" si="913"/>
        <v>0</v>
      </c>
      <c r="AH1023" s="246" t="str">
        <f t="shared" si="914"/>
        <v/>
      </c>
    </row>
    <row r="1024" spans="1:34">
      <c r="A1024" s="28" t="str">
        <f>C1011&amp;"x"&amp;B1024</f>
        <v>x11</v>
      </c>
      <c r="B1024" s="47">
        <v>11</v>
      </c>
      <c r="C1024" s="64" t="str">
        <f t="shared" si="897"/>
        <v/>
      </c>
      <c r="D1024" s="64" t="str">
        <f t="shared" si="898"/>
        <v/>
      </c>
      <c r="E1024" s="65" t="str">
        <f t="shared" si="899"/>
        <v/>
      </c>
      <c r="F1024" s="65" t="str">
        <f t="shared" si="900"/>
        <v/>
      </c>
      <c r="G1024" s="66" t="str">
        <f t="shared" si="901"/>
        <v/>
      </c>
      <c r="H1024" s="67" t="str">
        <f t="shared" si="902"/>
        <v/>
      </c>
      <c r="I1024" s="68"/>
      <c r="J1024" s="64" t="str">
        <f t="shared" si="903"/>
        <v/>
      </c>
      <c r="K1024" s="64" t="str">
        <f t="shared" si="904"/>
        <v/>
      </c>
      <c r="L1024" s="64" t="str">
        <f t="shared" si="905"/>
        <v/>
      </c>
      <c r="M1024" s="52"/>
      <c r="N1024" s="52"/>
      <c r="P1024" s="157"/>
      <c r="Q1024" s="157"/>
      <c r="R1024" s="157"/>
      <c r="T1024" s="202">
        <f t="shared" si="906"/>
        <v>0</v>
      </c>
      <c r="U1024" s="159">
        <f t="shared" si="907"/>
        <v>0</v>
      </c>
      <c r="V1024" s="162" t="str">
        <f t="shared" si="908"/>
        <v/>
      </c>
      <c r="W1024" s="162" t="str">
        <f t="shared" si="909"/>
        <v/>
      </c>
      <c r="X1024" s="28">
        <v>15</v>
      </c>
      <c r="Y1024" s="64" t="str">
        <f t="shared" si="910"/>
        <v/>
      </c>
      <c r="Z1024" s="64" t="str">
        <f t="shared" si="911"/>
        <v/>
      </c>
      <c r="AA1024" s="64" t="str">
        <f t="shared" si="912"/>
        <v/>
      </c>
      <c r="AB1024" s="28">
        <f t="shared" si="913"/>
        <v>0</v>
      </c>
      <c r="AH1024" s="246" t="str">
        <f t="shared" si="914"/>
        <v/>
      </c>
    </row>
    <row r="1025" spans="1:34">
      <c r="A1025" s="28" t="str">
        <f>C1011&amp;"x"&amp;B1025</f>
        <v>x12</v>
      </c>
      <c r="B1025" s="47">
        <v>12</v>
      </c>
      <c r="C1025" s="64" t="str">
        <f t="shared" si="897"/>
        <v/>
      </c>
      <c r="D1025" s="64" t="str">
        <f t="shared" si="898"/>
        <v/>
      </c>
      <c r="E1025" s="65" t="str">
        <f t="shared" si="899"/>
        <v/>
      </c>
      <c r="F1025" s="65" t="str">
        <f t="shared" si="900"/>
        <v/>
      </c>
      <c r="G1025" s="66" t="str">
        <f t="shared" si="901"/>
        <v/>
      </c>
      <c r="H1025" s="67" t="str">
        <f t="shared" si="902"/>
        <v/>
      </c>
      <c r="I1025" s="68"/>
      <c r="J1025" s="64" t="str">
        <f t="shared" si="903"/>
        <v/>
      </c>
      <c r="K1025" s="64" t="str">
        <f t="shared" si="904"/>
        <v/>
      </c>
      <c r="L1025" s="64" t="str">
        <f t="shared" si="905"/>
        <v/>
      </c>
      <c r="M1025" s="52"/>
      <c r="N1025" s="52"/>
      <c r="P1025" s="157"/>
      <c r="Q1025" s="157"/>
      <c r="R1025" s="157"/>
      <c r="T1025" s="202">
        <f t="shared" si="906"/>
        <v>0</v>
      </c>
      <c r="U1025" s="159">
        <f t="shared" si="907"/>
        <v>0</v>
      </c>
      <c r="V1025" s="162" t="str">
        <f t="shared" si="908"/>
        <v/>
      </c>
      <c r="W1025" s="162" t="str">
        <f t="shared" si="909"/>
        <v/>
      </c>
      <c r="X1025" s="28">
        <v>16</v>
      </c>
      <c r="Y1025" s="64" t="str">
        <f t="shared" si="910"/>
        <v/>
      </c>
      <c r="Z1025" s="64" t="str">
        <f t="shared" si="911"/>
        <v/>
      </c>
      <c r="AA1025" s="64" t="str">
        <f t="shared" si="912"/>
        <v/>
      </c>
      <c r="AB1025" s="28">
        <f t="shared" si="913"/>
        <v>0</v>
      </c>
      <c r="AH1025" s="246" t="str">
        <f t="shared" si="914"/>
        <v/>
      </c>
    </row>
    <row r="1026" spans="1:34">
      <c r="A1026" s="28" t="str">
        <f>C1011&amp;"x"&amp;B1026</f>
        <v>x13</v>
      </c>
      <c r="B1026" s="47">
        <v>13</v>
      </c>
      <c r="C1026" s="64" t="str">
        <f t="shared" si="897"/>
        <v/>
      </c>
      <c r="D1026" s="64" t="str">
        <f t="shared" si="898"/>
        <v/>
      </c>
      <c r="E1026" s="65" t="str">
        <f t="shared" si="899"/>
        <v/>
      </c>
      <c r="F1026" s="65" t="str">
        <f t="shared" si="900"/>
        <v/>
      </c>
      <c r="G1026" s="66" t="str">
        <f t="shared" si="901"/>
        <v/>
      </c>
      <c r="H1026" s="67" t="str">
        <f t="shared" si="902"/>
        <v/>
      </c>
      <c r="I1026" s="68"/>
      <c r="J1026" s="64" t="str">
        <f t="shared" si="903"/>
        <v/>
      </c>
      <c r="K1026" s="64" t="str">
        <f t="shared" si="904"/>
        <v/>
      </c>
      <c r="L1026" s="64" t="str">
        <f t="shared" si="905"/>
        <v/>
      </c>
      <c r="M1026" s="52"/>
      <c r="N1026" s="52"/>
      <c r="P1026" s="157"/>
      <c r="Q1026" s="157"/>
      <c r="R1026" s="157"/>
      <c r="T1026" s="202">
        <f t="shared" si="906"/>
        <v>0</v>
      </c>
      <c r="U1026" s="159">
        <f t="shared" si="907"/>
        <v>0</v>
      </c>
      <c r="V1026" s="162" t="str">
        <f t="shared" si="908"/>
        <v/>
      </c>
      <c r="W1026" s="162" t="str">
        <f t="shared" si="909"/>
        <v/>
      </c>
      <c r="X1026" s="28">
        <v>17</v>
      </c>
      <c r="Y1026" s="64" t="str">
        <f t="shared" si="910"/>
        <v/>
      </c>
      <c r="Z1026" s="64" t="str">
        <f t="shared" si="911"/>
        <v/>
      </c>
      <c r="AA1026" s="64" t="str">
        <f t="shared" si="912"/>
        <v/>
      </c>
      <c r="AB1026" s="28">
        <f t="shared" si="913"/>
        <v>0</v>
      </c>
      <c r="AH1026" s="246" t="str">
        <f t="shared" si="914"/>
        <v/>
      </c>
    </row>
    <row r="1027" spans="1:34">
      <c r="A1027" s="28" t="str">
        <f>C1011&amp;"x"&amp;B1027</f>
        <v>x14</v>
      </c>
      <c r="B1027" s="47">
        <v>14</v>
      </c>
      <c r="C1027" s="64" t="str">
        <f t="shared" si="897"/>
        <v/>
      </c>
      <c r="D1027" s="64" t="str">
        <f t="shared" si="898"/>
        <v/>
      </c>
      <c r="E1027" s="65" t="str">
        <f t="shared" si="899"/>
        <v/>
      </c>
      <c r="F1027" s="65" t="str">
        <f t="shared" si="900"/>
        <v/>
      </c>
      <c r="G1027" s="66" t="str">
        <f t="shared" si="901"/>
        <v/>
      </c>
      <c r="H1027" s="67" t="str">
        <f t="shared" si="902"/>
        <v/>
      </c>
      <c r="I1027" s="68"/>
      <c r="J1027" s="64" t="str">
        <f t="shared" si="903"/>
        <v/>
      </c>
      <c r="K1027" s="64" t="str">
        <f t="shared" si="904"/>
        <v/>
      </c>
      <c r="L1027" s="64" t="str">
        <f t="shared" si="905"/>
        <v/>
      </c>
      <c r="M1027" s="52"/>
      <c r="N1027" s="52"/>
      <c r="P1027" s="157"/>
      <c r="Q1027" s="157"/>
      <c r="R1027" s="157"/>
      <c r="T1027" s="202">
        <f t="shared" si="906"/>
        <v>0</v>
      </c>
      <c r="U1027" s="159">
        <f t="shared" si="907"/>
        <v>0</v>
      </c>
      <c r="V1027" s="162" t="str">
        <f t="shared" si="908"/>
        <v/>
      </c>
      <c r="W1027" s="162" t="str">
        <f t="shared" si="909"/>
        <v/>
      </c>
      <c r="X1027" s="28">
        <v>18</v>
      </c>
      <c r="Y1027" s="64" t="str">
        <f t="shared" si="910"/>
        <v/>
      </c>
      <c r="Z1027" s="64" t="str">
        <f t="shared" si="911"/>
        <v/>
      </c>
      <c r="AA1027" s="64" t="str">
        <f t="shared" si="912"/>
        <v/>
      </c>
      <c r="AB1027" s="28">
        <f t="shared" si="913"/>
        <v>0</v>
      </c>
      <c r="AH1027" s="246" t="str">
        <f t="shared" si="914"/>
        <v/>
      </c>
    </row>
    <row r="1028" spans="1:34">
      <c r="A1028" s="28" t="str">
        <f>C1011&amp;"x"&amp;B1028</f>
        <v>x15</v>
      </c>
      <c r="B1028" s="47">
        <v>15</v>
      </c>
      <c r="C1028" s="64" t="str">
        <f t="shared" si="897"/>
        <v/>
      </c>
      <c r="D1028" s="64" t="str">
        <f t="shared" si="898"/>
        <v/>
      </c>
      <c r="E1028" s="65" t="str">
        <f t="shared" si="899"/>
        <v/>
      </c>
      <c r="F1028" s="65" t="str">
        <f t="shared" si="900"/>
        <v/>
      </c>
      <c r="G1028" s="66" t="str">
        <f t="shared" si="901"/>
        <v/>
      </c>
      <c r="H1028" s="67" t="str">
        <f t="shared" si="902"/>
        <v/>
      </c>
      <c r="I1028" s="68"/>
      <c r="J1028" s="64" t="str">
        <f t="shared" si="903"/>
        <v/>
      </c>
      <c r="K1028" s="64" t="str">
        <f t="shared" si="904"/>
        <v/>
      </c>
      <c r="L1028" s="64" t="str">
        <f t="shared" si="905"/>
        <v/>
      </c>
      <c r="M1028" s="52"/>
      <c r="N1028" s="52"/>
      <c r="P1028" s="157"/>
      <c r="Q1028" s="157"/>
      <c r="R1028" s="157"/>
      <c r="T1028" s="202">
        <f t="shared" si="906"/>
        <v>0</v>
      </c>
      <c r="U1028" s="159">
        <f t="shared" si="907"/>
        <v>0</v>
      </c>
      <c r="V1028" s="162" t="str">
        <f t="shared" si="908"/>
        <v/>
      </c>
      <c r="W1028" s="162" t="str">
        <f t="shared" si="909"/>
        <v/>
      </c>
      <c r="X1028" s="28">
        <v>19</v>
      </c>
      <c r="Y1028" s="64" t="str">
        <f t="shared" si="910"/>
        <v/>
      </c>
      <c r="Z1028" s="64" t="str">
        <f t="shared" si="911"/>
        <v/>
      </c>
      <c r="AA1028" s="64" t="str">
        <f t="shared" si="912"/>
        <v/>
      </c>
      <c r="AB1028" s="28">
        <f t="shared" si="913"/>
        <v>0</v>
      </c>
      <c r="AH1028" s="246" t="str">
        <f t="shared" si="914"/>
        <v/>
      </c>
    </row>
    <row r="1029" spans="1:34" ht="12.95" thickBot="1">
      <c r="B1029" s="69"/>
      <c r="C1029" s="70"/>
      <c r="D1029" s="69"/>
      <c r="E1029" s="69"/>
      <c r="F1029" s="69"/>
      <c r="G1029" s="71"/>
      <c r="H1029" s="71"/>
      <c r="I1029" s="71"/>
      <c r="J1029" s="70"/>
      <c r="K1029" s="70"/>
      <c r="L1029" s="70"/>
      <c r="M1029" s="52"/>
      <c r="N1029" s="52"/>
      <c r="X1029" s="28">
        <v>20</v>
      </c>
    </row>
    <row r="1030" spans="1:34" ht="12.95" thickTop="1">
      <c r="B1030" s="47"/>
      <c r="C1030" s="323" t="s">
        <v>1140</v>
      </c>
      <c r="D1030" s="323"/>
      <c r="E1030" s="76" t="s">
        <v>1141</v>
      </c>
      <c r="F1030" s="76" t="s">
        <v>1142</v>
      </c>
      <c r="G1030" s="48" t="s">
        <v>1143</v>
      </c>
      <c r="H1030" s="49"/>
      <c r="I1030" s="50"/>
      <c r="J1030" s="51" t="s">
        <v>1144</v>
      </c>
      <c r="K1030" s="51" t="s">
        <v>1145</v>
      </c>
      <c r="L1030" s="51" t="s">
        <v>1146</v>
      </c>
      <c r="M1030" s="52"/>
      <c r="N1030" s="52"/>
      <c r="P1030" s="53">
        <f>COUNT(P1034:P1048)</f>
        <v>0</v>
      </c>
      <c r="Q1030" s="53">
        <f>COUNT(Q1034:Q1048)</f>
        <v>0</v>
      </c>
      <c r="R1030" s="53">
        <f>COUNT(R1034:R1048)</f>
        <v>0</v>
      </c>
      <c r="T1030" s="124">
        <f>T1031-SUM(U1034:U1048)</f>
        <v>0</v>
      </c>
      <c r="X1030" s="28">
        <v>1</v>
      </c>
    </row>
    <row r="1031" spans="1:34" ht="12.95">
      <c r="A1031" s="33">
        <v>55</v>
      </c>
      <c r="B1031" s="54"/>
      <c r="C1031" s="322" t="str">
        <f>Leden!AQ57</f>
        <v/>
      </c>
      <c r="D1031" s="322"/>
      <c r="E1031" s="286" t="str">
        <f>IF($C1031="","",LEFT(IFERROR(VLOOKUP($C1031,TeamsV,2,0),"")&amp;"??",2))</f>
        <v/>
      </c>
      <c r="F1031" s="286" t="str">
        <f>IF($C1031="","",IFERROR(VLOOKUP($C1031,TeamsV,3,0),"??"))</f>
        <v/>
      </c>
      <c r="G1031" s="286" t="str">
        <f>IF($C1031="","",LEFT(IFERROR(VLOOKUP($C1031,TeamsV,4,0),"")&amp;"?",1))</f>
        <v/>
      </c>
      <c r="H1031" s="55"/>
      <c r="I1031" s="56"/>
      <c r="J1031" s="286">
        <f>COUNTIF(C1034:C1048,"V")</f>
        <v>0</v>
      </c>
      <c r="K1031" s="286">
        <f>COUNTIF(C1034:C1048,"M")</f>
        <v>0</v>
      </c>
      <c r="L1031" s="57" t="str">
        <f>IFERROR(AVERAGE(H1034:H1048),"")</f>
        <v/>
      </c>
      <c r="M1031" s="58"/>
      <c r="N1031" s="58"/>
      <c r="O1031" s="33" t="s">
        <v>2</v>
      </c>
      <c r="P1031" s="253"/>
      <c r="Q1031" s="253"/>
      <c r="R1031" s="253"/>
      <c r="S1031" s="254"/>
      <c r="T1031" s="124">
        <f>SUM(T1034:T1048)</f>
        <v>0</v>
      </c>
      <c r="U1031" s="158" t="str">
        <f>MID($C1031,1,1)</f>
        <v/>
      </c>
      <c r="V1031" s="158" t="str">
        <f>MID($C1031,1,1)</f>
        <v/>
      </c>
      <c r="W1031" s="158" t="str">
        <f>MID($C1031,1,1)</f>
        <v/>
      </c>
      <c r="X1031" s="28">
        <v>2</v>
      </c>
      <c r="Y1031" s="33"/>
      <c r="Z1031" s="33"/>
      <c r="AA1031" s="33"/>
      <c r="AB1031" s="33"/>
      <c r="AD1031" s="19" t="str">
        <f>IF($C1031="","",IFERROR(VLOOKUP($C1031,TeamsV,6,0),""))</f>
        <v/>
      </c>
      <c r="AE1031" s="19" t="str">
        <f>TRIM(IF($AD1031="","",IFERROR(VLOOKUP($AD1031,Teams!$B$4:$G$8,2,0),"")))</f>
        <v/>
      </c>
      <c r="AF1031" s="19" t="str">
        <f>TRIM(IF($AD1031="","",IFERROR(VLOOKUP($AD1031,Teams!$B$4:$G$8,4,0),"")))</f>
        <v/>
      </c>
      <c r="AH1031" s="247" t="str">
        <f>IFERROR(AVERAGE(AH1034:AH1048),"")</f>
        <v/>
      </c>
    </row>
    <row r="1032" spans="1:34">
      <c r="B1032" s="47"/>
      <c r="C1032" s="76"/>
      <c r="D1032" s="47"/>
      <c r="E1032" s="47"/>
      <c r="F1032" s="47"/>
      <c r="G1032" s="50"/>
      <c r="H1032" s="50"/>
      <c r="I1032" s="50"/>
      <c r="J1032" s="76"/>
      <c r="K1032" s="76"/>
      <c r="L1032" s="76"/>
      <c r="M1032" s="52"/>
      <c r="N1032" s="52"/>
      <c r="U1032" s="159"/>
      <c r="V1032" s="159"/>
      <c r="W1032" s="159"/>
      <c r="X1032" s="28">
        <v>3</v>
      </c>
    </row>
    <row r="1033" spans="1:34">
      <c r="A1033" s="59"/>
      <c r="B1033" s="60"/>
      <c r="C1033" s="61" t="s">
        <v>1147</v>
      </c>
      <c r="D1033" s="61" t="s">
        <v>1148</v>
      </c>
      <c r="E1033" s="62" t="s">
        <v>1149</v>
      </c>
      <c r="F1033" s="62" t="s">
        <v>1150</v>
      </c>
      <c r="G1033" s="61" t="s">
        <v>1151</v>
      </c>
      <c r="H1033" s="61" t="s">
        <v>1152</v>
      </c>
      <c r="I1033" s="61" t="s">
        <v>54</v>
      </c>
      <c r="J1033" s="61" t="s">
        <v>1153</v>
      </c>
      <c r="K1033" s="61" t="s">
        <v>1154</v>
      </c>
      <c r="L1033" s="61" t="s">
        <v>1155</v>
      </c>
      <c r="M1033" s="63"/>
      <c r="N1033" s="63"/>
      <c r="O1033" s="59"/>
      <c r="P1033" s="160" t="s">
        <v>76</v>
      </c>
      <c r="Q1033" s="160" t="s">
        <v>77</v>
      </c>
      <c r="R1033" s="160" t="s">
        <v>78</v>
      </c>
      <c r="U1033" s="158" t="str">
        <f>IF(W1031="","",VLOOKUP(W1031,Leeftijdscat,2,FALSE))</f>
        <v/>
      </c>
      <c r="V1033" s="158" t="str">
        <f>IF(W1031="","",VLOOKUP(W1031,Leeftijdscat,3,FALSE))</f>
        <v/>
      </c>
      <c r="W1033" s="158" t="str">
        <f>IF(W1031="","",VLOOKUP(W1031,Leeftijdscat,4,FALSE))</f>
        <v/>
      </c>
      <c r="X1033" s="28">
        <v>4</v>
      </c>
      <c r="Y1033" s="59">
        <f>LEN(Y1034&amp;Y1035&amp;Y1036&amp;Y1037&amp;Y1038&amp;Y1039&amp;Y1040&amp;Y1041&amp;Y1042&amp;Y1043&amp;Y1044&amp;Y1045&amp;Y1046&amp;Y1047&amp;Y1048)</f>
        <v>0</v>
      </c>
      <c r="Z1033" s="59">
        <f>LEN(Z1034&amp;Z1035&amp;Z1036&amp;Z1037&amp;Z1038&amp;Z1039&amp;Z1040&amp;Z1041&amp;Z1042&amp;Z1043&amp;Z1044&amp;Z1045&amp;Z1046&amp;Z1047&amp;Z1048)</f>
        <v>0</v>
      </c>
      <c r="AA1033" s="59">
        <f>LEN(AA1034&amp;AA1035&amp;AA1036&amp;AA1037&amp;AA1038&amp;AA1039&amp;AA1040&amp;AA1041&amp;AA1042&amp;AA1043&amp;AA1044&amp;AA1045&amp;AA1046&amp;AA1047&amp;AA1048)</f>
        <v>0</v>
      </c>
      <c r="AB1033" s="59">
        <f>SUM(Y1033:AA1033)</f>
        <v>0</v>
      </c>
    </row>
    <row r="1034" spans="1:34">
      <c r="A1034" s="28" t="str">
        <f>C1031&amp;"x"&amp;B1034</f>
        <v>x1</v>
      </c>
      <c r="B1034" s="47">
        <v>1</v>
      </c>
      <c r="C1034" s="64" t="str">
        <f t="shared" ref="C1034:C1048" si="915">IF(LEFT($A1034,1)="x","",IFERROR(VLOOKUP($A1034,LedenV,6,0),""))</f>
        <v/>
      </c>
      <c r="D1034" s="64" t="str">
        <f t="shared" ref="D1034:D1048" si="916">IF(LEFT($A1034,1)="x","",IFERROR(VLOOKUP($A1034,LedenV,7,0),""))</f>
        <v/>
      </c>
      <c r="E1034" s="65" t="str">
        <f t="shared" ref="E1034:E1048" si="917">IF(LEFT($A1034,1)="x","",IFERROR(VLOOKUP($A1034,LedenV,8,0),""))</f>
        <v/>
      </c>
      <c r="F1034" s="65" t="str">
        <f t="shared" ref="F1034:F1048" si="918">IF(LEFT($A1034,1)="x","",IFERROR(VLOOKUP($A1034,LedenV,9,0),""))</f>
        <v/>
      </c>
      <c r="G1034" s="66" t="str">
        <f t="shared" ref="G1034:G1048" si="919">IF(LEFT($A1034,1)="x","",IFERROR(VLOOKUP($A1034,LedenV,10,0),""))</f>
        <v/>
      </c>
      <c r="H1034" s="67" t="str">
        <f t="shared" ref="H1034:H1048" si="920">IF(AND(ISNUMBER(G1034),G1034&lt;&gt;0),DATEDIF(G1034,Peildatum,"Y"),"")</f>
        <v/>
      </c>
      <c r="I1034" s="68"/>
      <c r="J1034" s="64" t="str">
        <f t="shared" ref="J1034:J1048" si="921">IF(LEFT($A1034,1)="x","",IFERROR(VLOOKUP($A1034,LedenV,16,0),""))</f>
        <v/>
      </c>
      <c r="K1034" s="64" t="str">
        <f t="shared" ref="K1034:K1048" si="922">IF(LEFT($A1034,1)="x","",IFERROR(VLOOKUP($A1034,LedenV,17,0),""))</f>
        <v/>
      </c>
      <c r="L1034" s="64" t="str">
        <f t="shared" ref="L1034:L1048" si="923">IF(LEFT($A1034,1)="x","",IFERROR(VLOOKUP($A1034,LedenV,18,0),""))</f>
        <v/>
      </c>
      <c r="M1034" s="52"/>
      <c r="N1034" s="52"/>
      <c r="P1034" s="157"/>
      <c r="Q1034" s="157"/>
      <c r="R1034" s="157"/>
      <c r="S1034" s="161"/>
      <c r="T1034" s="202">
        <f t="shared" ref="T1034:T1048" si="924">IF(LEN(C1034&amp;D1034&amp;E1034&amp;F1034)&gt;0,1,0)</f>
        <v>0</v>
      </c>
      <c r="U1034" s="159">
        <f t="shared" ref="U1034:U1048" si="925">MIN(LEN(Y1034&amp;Z1034&amp;AA1034),1)</f>
        <v>0</v>
      </c>
      <c r="V1034" s="162" t="str">
        <f t="shared" ref="V1034:V1048" si="926">V1033</f>
        <v/>
      </c>
      <c r="W1034" s="162" t="str">
        <f t="shared" ref="W1034:W1048" si="927">W1033</f>
        <v/>
      </c>
      <c r="X1034" s="28">
        <v>5</v>
      </c>
      <c r="Y1034" s="64" t="str">
        <f t="shared" ref="Y1034:Y1048" si="928">IF(LEFT($A1034,1)="x","",IFERROR(VLOOKUP($A1034,LedenV,34,0),""))</f>
        <v/>
      </c>
      <c r="Z1034" s="64" t="str">
        <f t="shared" ref="Z1034:Z1048" si="929">IF(LEFT($A1034,1)="x","",IFERROR(VLOOKUP($A1034,LedenV,35,0),""))</f>
        <v/>
      </c>
      <c r="AA1034" s="64" t="str">
        <f t="shared" ref="AA1034:AA1048" si="930">IF(LEFT($A1034,1)="x","",IFERROR(VLOOKUP($A1034,LedenV,36,0),""))</f>
        <v/>
      </c>
      <c r="AB1034" s="28">
        <f t="shared" ref="AB1034:AB1048" si="931">LEN(Y1034&amp;Z1034&amp;AA1034)</f>
        <v>0</v>
      </c>
      <c r="AH1034" s="246" t="str">
        <f t="shared" ref="AH1034:AH1048" si="932">lft(G1034,Peildatum)</f>
        <v/>
      </c>
    </row>
    <row r="1035" spans="1:34">
      <c r="A1035" s="28" t="str">
        <f>C1031&amp;"x"&amp;B1035</f>
        <v>x2</v>
      </c>
      <c r="B1035" s="47">
        <v>2</v>
      </c>
      <c r="C1035" s="64" t="str">
        <f t="shared" si="915"/>
        <v/>
      </c>
      <c r="D1035" s="64" t="str">
        <f t="shared" si="916"/>
        <v/>
      </c>
      <c r="E1035" s="65" t="str">
        <f t="shared" si="917"/>
        <v/>
      </c>
      <c r="F1035" s="65" t="str">
        <f t="shared" si="918"/>
        <v/>
      </c>
      <c r="G1035" s="66" t="str">
        <f t="shared" si="919"/>
        <v/>
      </c>
      <c r="H1035" s="67" t="str">
        <f t="shared" si="920"/>
        <v/>
      </c>
      <c r="I1035" s="68"/>
      <c r="J1035" s="64" t="str">
        <f t="shared" si="921"/>
        <v/>
      </c>
      <c r="K1035" s="64" t="str">
        <f t="shared" si="922"/>
        <v/>
      </c>
      <c r="L1035" s="64" t="str">
        <f t="shared" si="923"/>
        <v/>
      </c>
      <c r="M1035" s="52"/>
      <c r="N1035" s="52"/>
      <c r="P1035" s="157"/>
      <c r="Q1035" s="157"/>
      <c r="R1035" s="157"/>
      <c r="S1035" s="161"/>
      <c r="T1035" s="202">
        <f t="shared" si="924"/>
        <v>0</v>
      </c>
      <c r="U1035" s="159">
        <f t="shared" si="925"/>
        <v>0</v>
      </c>
      <c r="V1035" s="162" t="str">
        <f t="shared" si="926"/>
        <v/>
      </c>
      <c r="W1035" s="162" t="str">
        <f t="shared" si="927"/>
        <v/>
      </c>
      <c r="X1035" s="28">
        <v>6</v>
      </c>
      <c r="Y1035" s="64" t="str">
        <f t="shared" si="928"/>
        <v/>
      </c>
      <c r="Z1035" s="64" t="str">
        <f t="shared" si="929"/>
        <v/>
      </c>
      <c r="AA1035" s="64" t="str">
        <f t="shared" si="930"/>
        <v/>
      </c>
      <c r="AB1035" s="28">
        <f t="shared" si="931"/>
        <v>0</v>
      </c>
      <c r="AH1035" s="246" t="str">
        <f t="shared" si="932"/>
        <v/>
      </c>
    </row>
    <row r="1036" spans="1:34">
      <c r="A1036" s="28" t="str">
        <f>C1031&amp;"x"&amp;B1036</f>
        <v>x3</v>
      </c>
      <c r="B1036" s="47">
        <v>3</v>
      </c>
      <c r="C1036" s="64" t="str">
        <f t="shared" si="915"/>
        <v/>
      </c>
      <c r="D1036" s="64" t="str">
        <f t="shared" si="916"/>
        <v/>
      </c>
      <c r="E1036" s="65" t="str">
        <f t="shared" si="917"/>
        <v/>
      </c>
      <c r="F1036" s="65" t="str">
        <f t="shared" si="918"/>
        <v/>
      </c>
      <c r="G1036" s="66" t="str">
        <f t="shared" si="919"/>
        <v/>
      </c>
      <c r="H1036" s="67" t="str">
        <f t="shared" si="920"/>
        <v/>
      </c>
      <c r="I1036" s="68"/>
      <c r="J1036" s="64" t="str">
        <f t="shared" si="921"/>
        <v/>
      </c>
      <c r="K1036" s="64" t="str">
        <f t="shared" si="922"/>
        <v/>
      </c>
      <c r="L1036" s="64" t="str">
        <f t="shared" si="923"/>
        <v/>
      </c>
      <c r="M1036" s="52"/>
      <c r="N1036" s="52"/>
      <c r="P1036" s="157"/>
      <c r="Q1036" s="157"/>
      <c r="R1036" s="157"/>
      <c r="S1036" s="161"/>
      <c r="T1036" s="202">
        <f t="shared" si="924"/>
        <v>0</v>
      </c>
      <c r="U1036" s="159">
        <f t="shared" si="925"/>
        <v>0</v>
      </c>
      <c r="V1036" s="162" t="str">
        <f t="shared" si="926"/>
        <v/>
      </c>
      <c r="W1036" s="162" t="str">
        <f t="shared" si="927"/>
        <v/>
      </c>
      <c r="X1036" s="28">
        <v>7</v>
      </c>
      <c r="Y1036" s="64" t="str">
        <f t="shared" si="928"/>
        <v/>
      </c>
      <c r="Z1036" s="64" t="str">
        <f t="shared" si="929"/>
        <v/>
      </c>
      <c r="AA1036" s="64" t="str">
        <f t="shared" si="930"/>
        <v/>
      </c>
      <c r="AB1036" s="28">
        <f t="shared" si="931"/>
        <v>0</v>
      </c>
      <c r="AH1036" s="246" t="str">
        <f t="shared" si="932"/>
        <v/>
      </c>
    </row>
    <row r="1037" spans="1:34">
      <c r="A1037" s="28" t="str">
        <f>C1031&amp;"x"&amp;B1037</f>
        <v>x4</v>
      </c>
      <c r="B1037" s="47">
        <v>4</v>
      </c>
      <c r="C1037" s="64" t="str">
        <f t="shared" si="915"/>
        <v/>
      </c>
      <c r="D1037" s="64" t="str">
        <f t="shared" si="916"/>
        <v/>
      </c>
      <c r="E1037" s="65" t="str">
        <f t="shared" si="917"/>
        <v/>
      </c>
      <c r="F1037" s="65" t="str">
        <f t="shared" si="918"/>
        <v/>
      </c>
      <c r="G1037" s="66" t="str">
        <f t="shared" si="919"/>
        <v/>
      </c>
      <c r="H1037" s="67" t="str">
        <f t="shared" si="920"/>
        <v/>
      </c>
      <c r="I1037" s="68"/>
      <c r="J1037" s="64" t="str">
        <f t="shared" si="921"/>
        <v/>
      </c>
      <c r="K1037" s="64" t="str">
        <f t="shared" si="922"/>
        <v/>
      </c>
      <c r="L1037" s="64" t="str">
        <f t="shared" si="923"/>
        <v/>
      </c>
      <c r="M1037" s="52"/>
      <c r="N1037" s="52"/>
      <c r="P1037" s="157"/>
      <c r="Q1037" s="157"/>
      <c r="R1037" s="157"/>
      <c r="S1037" s="161"/>
      <c r="T1037" s="202">
        <f t="shared" si="924"/>
        <v>0</v>
      </c>
      <c r="U1037" s="159">
        <f t="shared" si="925"/>
        <v>0</v>
      </c>
      <c r="V1037" s="162" t="str">
        <f t="shared" si="926"/>
        <v/>
      </c>
      <c r="W1037" s="162" t="str">
        <f t="shared" si="927"/>
        <v/>
      </c>
      <c r="X1037" s="28">
        <v>8</v>
      </c>
      <c r="Y1037" s="64" t="str">
        <f t="shared" si="928"/>
        <v/>
      </c>
      <c r="Z1037" s="64" t="str">
        <f t="shared" si="929"/>
        <v/>
      </c>
      <c r="AA1037" s="64" t="str">
        <f t="shared" si="930"/>
        <v/>
      </c>
      <c r="AB1037" s="28">
        <f t="shared" si="931"/>
        <v>0</v>
      </c>
      <c r="AH1037" s="246" t="str">
        <f t="shared" si="932"/>
        <v/>
      </c>
    </row>
    <row r="1038" spans="1:34">
      <c r="A1038" s="28" t="str">
        <f>C1031&amp;"x"&amp;B1038</f>
        <v>x5</v>
      </c>
      <c r="B1038" s="47">
        <v>5</v>
      </c>
      <c r="C1038" s="64" t="str">
        <f t="shared" si="915"/>
        <v/>
      </c>
      <c r="D1038" s="64" t="str">
        <f t="shared" si="916"/>
        <v/>
      </c>
      <c r="E1038" s="65" t="str">
        <f t="shared" si="917"/>
        <v/>
      </c>
      <c r="F1038" s="65" t="str">
        <f t="shared" si="918"/>
        <v/>
      </c>
      <c r="G1038" s="66" t="str">
        <f t="shared" si="919"/>
        <v/>
      </c>
      <c r="H1038" s="67" t="str">
        <f t="shared" si="920"/>
        <v/>
      </c>
      <c r="I1038" s="68"/>
      <c r="J1038" s="64" t="str">
        <f t="shared" si="921"/>
        <v/>
      </c>
      <c r="K1038" s="64" t="str">
        <f t="shared" si="922"/>
        <v/>
      </c>
      <c r="L1038" s="64" t="str">
        <f t="shared" si="923"/>
        <v/>
      </c>
      <c r="M1038" s="52"/>
      <c r="N1038" s="52"/>
      <c r="P1038" s="157"/>
      <c r="Q1038" s="157"/>
      <c r="R1038" s="157"/>
      <c r="S1038" s="161"/>
      <c r="T1038" s="202">
        <f t="shared" si="924"/>
        <v>0</v>
      </c>
      <c r="U1038" s="159">
        <f t="shared" si="925"/>
        <v>0</v>
      </c>
      <c r="V1038" s="162" t="str">
        <f t="shared" si="926"/>
        <v/>
      </c>
      <c r="W1038" s="162" t="str">
        <f t="shared" si="927"/>
        <v/>
      </c>
      <c r="X1038" s="28">
        <v>9</v>
      </c>
      <c r="Y1038" s="64" t="str">
        <f t="shared" si="928"/>
        <v/>
      </c>
      <c r="Z1038" s="64" t="str">
        <f t="shared" si="929"/>
        <v/>
      </c>
      <c r="AA1038" s="64" t="str">
        <f t="shared" si="930"/>
        <v/>
      </c>
      <c r="AB1038" s="28">
        <f t="shared" si="931"/>
        <v>0</v>
      </c>
      <c r="AH1038" s="246" t="str">
        <f t="shared" si="932"/>
        <v/>
      </c>
    </row>
    <row r="1039" spans="1:34">
      <c r="A1039" s="28" t="str">
        <f>C1031&amp;"x"&amp;B1039</f>
        <v>x6</v>
      </c>
      <c r="B1039" s="47">
        <v>6</v>
      </c>
      <c r="C1039" s="64" t="str">
        <f t="shared" si="915"/>
        <v/>
      </c>
      <c r="D1039" s="64" t="str">
        <f t="shared" si="916"/>
        <v/>
      </c>
      <c r="E1039" s="65" t="str">
        <f t="shared" si="917"/>
        <v/>
      </c>
      <c r="F1039" s="65" t="str">
        <f t="shared" si="918"/>
        <v/>
      </c>
      <c r="G1039" s="66" t="str">
        <f t="shared" si="919"/>
        <v/>
      </c>
      <c r="H1039" s="67" t="str">
        <f t="shared" si="920"/>
        <v/>
      </c>
      <c r="I1039" s="68"/>
      <c r="J1039" s="64" t="str">
        <f t="shared" si="921"/>
        <v/>
      </c>
      <c r="K1039" s="64" t="str">
        <f t="shared" si="922"/>
        <v/>
      </c>
      <c r="L1039" s="64" t="str">
        <f t="shared" si="923"/>
        <v/>
      </c>
      <c r="M1039" s="52"/>
      <c r="N1039" s="52"/>
      <c r="P1039" s="157"/>
      <c r="Q1039" s="157"/>
      <c r="R1039" s="157"/>
      <c r="S1039" s="161"/>
      <c r="T1039" s="202">
        <f t="shared" si="924"/>
        <v>0</v>
      </c>
      <c r="U1039" s="159">
        <f t="shared" si="925"/>
        <v>0</v>
      </c>
      <c r="V1039" s="162" t="str">
        <f t="shared" si="926"/>
        <v/>
      </c>
      <c r="W1039" s="162" t="str">
        <f t="shared" si="927"/>
        <v/>
      </c>
      <c r="X1039" s="28">
        <v>10</v>
      </c>
      <c r="Y1039" s="64" t="str">
        <f t="shared" si="928"/>
        <v/>
      </c>
      <c r="Z1039" s="64" t="str">
        <f t="shared" si="929"/>
        <v/>
      </c>
      <c r="AA1039" s="64" t="str">
        <f t="shared" si="930"/>
        <v/>
      </c>
      <c r="AB1039" s="28">
        <f t="shared" si="931"/>
        <v>0</v>
      </c>
      <c r="AH1039" s="246" t="str">
        <f t="shared" si="932"/>
        <v/>
      </c>
    </row>
    <row r="1040" spans="1:34">
      <c r="A1040" s="28" t="str">
        <f>C1031&amp;"x"&amp;B1040</f>
        <v>x7</v>
      </c>
      <c r="B1040" s="47">
        <v>7</v>
      </c>
      <c r="C1040" s="64" t="str">
        <f t="shared" si="915"/>
        <v/>
      </c>
      <c r="D1040" s="64" t="str">
        <f t="shared" si="916"/>
        <v/>
      </c>
      <c r="E1040" s="65" t="str">
        <f t="shared" si="917"/>
        <v/>
      </c>
      <c r="F1040" s="65" t="str">
        <f t="shared" si="918"/>
        <v/>
      </c>
      <c r="G1040" s="66" t="str">
        <f t="shared" si="919"/>
        <v/>
      </c>
      <c r="H1040" s="67" t="str">
        <f t="shared" si="920"/>
        <v/>
      </c>
      <c r="I1040" s="68"/>
      <c r="J1040" s="64" t="str">
        <f t="shared" si="921"/>
        <v/>
      </c>
      <c r="K1040" s="64" t="str">
        <f t="shared" si="922"/>
        <v/>
      </c>
      <c r="L1040" s="64" t="str">
        <f t="shared" si="923"/>
        <v/>
      </c>
      <c r="M1040" s="52"/>
      <c r="N1040" s="52"/>
      <c r="P1040" s="157"/>
      <c r="Q1040" s="157"/>
      <c r="R1040" s="157"/>
      <c r="S1040" s="161"/>
      <c r="T1040" s="202">
        <f t="shared" si="924"/>
        <v>0</v>
      </c>
      <c r="U1040" s="159">
        <f t="shared" si="925"/>
        <v>0</v>
      </c>
      <c r="V1040" s="162" t="str">
        <f t="shared" si="926"/>
        <v/>
      </c>
      <c r="W1040" s="162" t="str">
        <f t="shared" si="927"/>
        <v/>
      </c>
      <c r="X1040" s="28">
        <v>11</v>
      </c>
      <c r="Y1040" s="64" t="str">
        <f t="shared" si="928"/>
        <v/>
      </c>
      <c r="Z1040" s="64" t="str">
        <f t="shared" si="929"/>
        <v/>
      </c>
      <c r="AA1040" s="64" t="str">
        <f t="shared" si="930"/>
        <v/>
      </c>
      <c r="AB1040" s="28">
        <f t="shared" si="931"/>
        <v>0</v>
      </c>
      <c r="AH1040" s="246" t="str">
        <f t="shared" si="932"/>
        <v/>
      </c>
    </row>
    <row r="1041" spans="1:34">
      <c r="A1041" s="28" t="str">
        <f>C1031&amp;"x"&amp;B1041</f>
        <v>x8</v>
      </c>
      <c r="B1041" s="47">
        <v>8</v>
      </c>
      <c r="C1041" s="64" t="str">
        <f t="shared" si="915"/>
        <v/>
      </c>
      <c r="D1041" s="64" t="str">
        <f t="shared" si="916"/>
        <v/>
      </c>
      <c r="E1041" s="65" t="str">
        <f t="shared" si="917"/>
        <v/>
      </c>
      <c r="F1041" s="65" t="str">
        <f t="shared" si="918"/>
        <v/>
      </c>
      <c r="G1041" s="66" t="str">
        <f t="shared" si="919"/>
        <v/>
      </c>
      <c r="H1041" s="67" t="str">
        <f t="shared" si="920"/>
        <v/>
      </c>
      <c r="I1041" s="68"/>
      <c r="J1041" s="64" t="str">
        <f t="shared" si="921"/>
        <v/>
      </c>
      <c r="K1041" s="64" t="str">
        <f t="shared" si="922"/>
        <v/>
      </c>
      <c r="L1041" s="64" t="str">
        <f t="shared" si="923"/>
        <v/>
      </c>
      <c r="M1041" s="52"/>
      <c r="N1041" s="52"/>
      <c r="P1041" s="157"/>
      <c r="Q1041" s="157"/>
      <c r="R1041" s="157"/>
      <c r="S1041" s="161"/>
      <c r="T1041" s="202">
        <f t="shared" si="924"/>
        <v>0</v>
      </c>
      <c r="U1041" s="159">
        <f t="shared" si="925"/>
        <v>0</v>
      </c>
      <c r="V1041" s="162" t="str">
        <f t="shared" si="926"/>
        <v/>
      </c>
      <c r="W1041" s="162" t="str">
        <f t="shared" si="927"/>
        <v/>
      </c>
      <c r="X1041" s="28">
        <v>12</v>
      </c>
      <c r="Y1041" s="64" t="str">
        <f t="shared" si="928"/>
        <v/>
      </c>
      <c r="Z1041" s="64" t="str">
        <f t="shared" si="929"/>
        <v/>
      </c>
      <c r="AA1041" s="64" t="str">
        <f t="shared" si="930"/>
        <v/>
      </c>
      <c r="AB1041" s="28">
        <f t="shared" si="931"/>
        <v>0</v>
      </c>
      <c r="AH1041" s="246" t="str">
        <f t="shared" si="932"/>
        <v/>
      </c>
    </row>
    <row r="1042" spans="1:34">
      <c r="A1042" s="28" t="str">
        <f>C1031&amp;"x"&amp;B1042</f>
        <v>x9</v>
      </c>
      <c r="B1042" s="47">
        <v>9</v>
      </c>
      <c r="C1042" s="64" t="str">
        <f t="shared" si="915"/>
        <v/>
      </c>
      <c r="D1042" s="64" t="str">
        <f t="shared" si="916"/>
        <v/>
      </c>
      <c r="E1042" s="65" t="str">
        <f t="shared" si="917"/>
        <v/>
      </c>
      <c r="F1042" s="65" t="str">
        <f t="shared" si="918"/>
        <v/>
      </c>
      <c r="G1042" s="66" t="str">
        <f t="shared" si="919"/>
        <v/>
      </c>
      <c r="H1042" s="67" t="str">
        <f t="shared" si="920"/>
        <v/>
      </c>
      <c r="I1042" s="68"/>
      <c r="J1042" s="64" t="str">
        <f t="shared" si="921"/>
        <v/>
      </c>
      <c r="K1042" s="64" t="str">
        <f t="shared" si="922"/>
        <v/>
      </c>
      <c r="L1042" s="64" t="str">
        <f t="shared" si="923"/>
        <v/>
      </c>
      <c r="M1042" s="52"/>
      <c r="N1042" s="52"/>
      <c r="P1042" s="157"/>
      <c r="Q1042" s="157"/>
      <c r="R1042" s="157"/>
      <c r="S1042" s="161"/>
      <c r="T1042" s="202">
        <f t="shared" si="924"/>
        <v>0</v>
      </c>
      <c r="U1042" s="159">
        <f t="shared" si="925"/>
        <v>0</v>
      </c>
      <c r="V1042" s="162" t="str">
        <f t="shared" si="926"/>
        <v/>
      </c>
      <c r="W1042" s="162" t="str">
        <f t="shared" si="927"/>
        <v/>
      </c>
      <c r="X1042" s="28">
        <v>13</v>
      </c>
      <c r="Y1042" s="64" t="str">
        <f t="shared" si="928"/>
        <v/>
      </c>
      <c r="Z1042" s="64" t="str">
        <f t="shared" si="929"/>
        <v/>
      </c>
      <c r="AA1042" s="64" t="str">
        <f t="shared" si="930"/>
        <v/>
      </c>
      <c r="AB1042" s="28">
        <f t="shared" si="931"/>
        <v>0</v>
      </c>
      <c r="AH1042" s="246" t="str">
        <f t="shared" si="932"/>
        <v/>
      </c>
    </row>
    <row r="1043" spans="1:34">
      <c r="A1043" s="28" t="str">
        <f>C1031&amp;"x"&amp;B1043</f>
        <v>x10</v>
      </c>
      <c r="B1043" s="47">
        <v>10</v>
      </c>
      <c r="C1043" s="64" t="str">
        <f t="shared" si="915"/>
        <v/>
      </c>
      <c r="D1043" s="64" t="str">
        <f t="shared" si="916"/>
        <v/>
      </c>
      <c r="E1043" s="65" t="str">
        <f t="shared" si="917"/>
        <v/>
      </c>
      <c r="F1043" s="65" t="str">
        <f t="shared" si="918"/>
        <v/>
      </c>
      <c r="G1043" s="66" t="str">
        <f t="shared" si="919"/>
        <v/>
      </c>
      <c r="H1043" s="67" t="str">
        <f t="shared" si="920"/>
        <v/>
      </c>
      <c r="I1043" s="68"/>
      <c r="J1043" s="64" t="str">
        <f t="shared" si="921"/>
        <v/>
      </c>
      <c r="K1043" s="64" t="str">
        <f t="shared" si="922"/>
        <v/>
      </c>
      <c r="L1043" s="64" t="str">
        <f t="shared" si="923"/>
        <v/>
      </c>
      <c r="M1043" s="52"/>
      <c r="N1043" s="52"/>
      <c r="P1043" s="157"/>
      <c r="Q1043" s="157"/>
      <c r="R1043" s="157"/>
      <c r="S1043" s="161"/>
      <c r="T1043" s="202">
        <f t="shared" si="924"/>
        <v>0</v>
      </c>
      <c r="U1043" s="159">
        <f t="shared" si="925"/>
        <v>0</v>
      </c>
      <c r="V1043" s="162" t="str">
        <f t="shared" si="926"/>
        <v/>
      </c>
      <c r="W1043" s="162" t="str">
        <f t="shared" si="927"/>
        <v/>
      </c>
      <c r="X1043" s="28">
        <v>14</v>
      </c>
      <c r="Y1043" s="64" t="str">
        <f t="shared" si="928"/>
        <v/>
      </c>
      <c r="Z1043" s="64" t="str">
        <f t="shared" si="929"/>
        <v/>
      </c>
      <c r="AA1043" s="64" t="str">
        <f t="shared" si="930"/>
        <v/>
      </c>
      <c r="AB1043" s="28">
        <f t="shared" si="931"/>
        <v>0</v>
      </c>
      <c r="AH1043" s="246" t="str">
        <f t="shared" si="932"/>
        <v/>
      </c>
    </row>
    <row r="1044" spans="1:34">
      <c r="A1044" s="28" t="str">
        <f>C1031&amp;"x"&amp;B1044</f>
        <v>x11</v>
      </c>
      <c r="B1044" s="47">
        <v>11</v>
      </c>
      <c r="C1044" s="64" t="str">
        <f t="shared" si="915"/>
        <v/>
      </c>
      <c r="D1044" s="64" t="str">
        <f t="shared" si="916"/>
        <v/>
      </c>
      <c r="E1044" s="65" t="str">
        <f t="shared" si="917"/>
        <v/>
      </c>
      <c r="F1044" s="65" t="str">
        <f t="shared" si="918"/>
        <v/>
      </c>
      <c r="G1044" s="66" t="str">
        <f t="shared" si="919"/>
        <v/>
      </c>
      <c r="H1044" s="67" t="str">
        <f t="shared" si="920"/>
        <v/>
      </c>
      <c r="I1044" s="68"/>
      <c r="J1044" s="64" t="str">
        <f t="shared" si="921"/>
        <v/>
      </c>
      <c r="K1044" s="64" t="str">
        <f t="shared" si="922"/>
        <v/>
      </c>
      <c r="L1044" s="64" t="str">
        <f t="shared" si="923"/>
        <v/>
      </c>
      <c r="M1044" s="52"/>
      <c r="N1044" s="52"/>
      <c r="P1044" s="157"/>
      <c r="Q1044" s="157"/>
      <c r="R1044" s="157"/>
      <c r="T1044" s="202">
        <f t="shared" si="924"/>
        <v>0</v>
      </c>
      <c r="U1044" s="159">
        <f t="shared" si="925"/>
        <v>0</v>
      </c>
      <c r="V1044" s="162" t="str">
        <f t="shared" si="926"/>
        <v/>
      </c>
      <c r="W1044" s="162" t="str">
        <f t="shared" si="927"/>
        <v/>
      </c>
      <c r="X1044" s="28">
        <v>15</v>
      </c>
      <c r="Y1044" s="64" t="str">
        <f t="shared" si="928"/>
        <v/>
      </c>
      <c r="Z1044" s="64" t="str">
        <f t="shared" si="929"/>
        <v/>
      </c>
      <c r="AA1044" s="64" t="str">
        <f t="shared" si="930"/>
        <v/>
      </c>
      <c r="AB1044" s="28">
        <f t="shared" si="931"/>
        <v>0</v>
      </c>
      <c r="AH1044" s="246" t="str">
        <f t="shared" si="932"/>
        <v/>
      </c>
    </row>
    <row r="1045" spans="1:34">
      <c r="A1045" s="28" t="str">
        <f>C1031&amp;"x"&amp;B1045</f>
        <v>x12</v>
      </c>
      <c r="B1045" s="47">
        <v>12</v>
      </c>
      <c r="C1045" s="64" t="str">
        <f t="shared" si="915"/>
        <v/>
      </c>
      <c r="D1045" s="64" t="str">
        <f t="shared" si="916"/>
        <v/>
      </c>
      <c r="E1045" s="65" t="str">
        <f t="shared" si="917"/>
        <v/>
      </c>
      <c r="F1045" s="65" t="str">
        <f t="shared" si="918"/>
        <v/>
      </c>
      <c r="G1045" s="66" t="str">
        <f t="shared" si="919"/>
        <v/>
      </c>
      <c r="H1045" s="67" t="str">
        <f t="shared" si="920"/>
        <v/>
      </c>
      <c r="I1045" s="68"/>
      <c r="J1045" s="64" t="str">
        <f t="shared" si="921"/>
        <v/>
      </c>
      <c r="K1045" s="64" t="str">
        <f t="shared" si="922"/>
        <v/>
      </c>
      <c r="L1045" s="64" t="str">
        <f t="shared" si="923"/>
        <v/>
      </c>
      <c r="M1045" s="52"/>
      <c r="N1045" s="52"/>
      <c r="P1045" s="157"/>
      <c r="Q1045" s="157"/>
      <c r="R1045" s="157"/>
      <c r="T1045" s="202">
        <f t="shared" si="924"/>
        <v>0</v>
      </c>
      <c r="U1045" s="159">
        <f t="shared" si="925"/>
        <v>0</v>
      </c>
      <c r="V1045" s="162" t="str">
        <f t="shared" si="926"/>
        <v/>
      </c>
      <c r="W1045" s="162" t="str">
        <f t="shared" si="927"/>
        <v/>
      </c>
      <c r="X1045" s="28">
        <v>16</v>
      </c>
      <c r="Y1045" s="64" t="str">
        <f t="shared" si="928"/>
        <v/>
      </c>
      <c r="Z1045" s="64" t="str">
        <f t="shared" si="929"/>
        <v/>
      </c>
      <c r="AA1045" s="64" t="str">
        <f t="shared" si="930"/>
        <v/>
      </c>
      <c r="AB1045" s="28">
        <f t="shared" si="931"/>
        <v>0</v>
      </c>
      <c r="AH1045" s="246" t="str">
        <f t="shared" si="932"/>
        <v/>
      </c>
    </row>
    <row r="1046" spans="1:34">
      <c r="A1046" s="28" t="str">
        <f>C1031&amp;"x"&amp;B1046</f>
        <v>x13</v>
      </c>
      <c r="B1046" s="47">
        <v>13</v>
      </c>
      <c r="C1046" s="64" t="str">
        <f t="shared" si="915"/>
        <v/>
      </c>
      <c r="D1046" s="64" t="str">
        <f t="shared" si="916"/>
        <v/>
      </c>
      <c r="E1046" s="65" t="str">
        <f t="shared" si="917"/>
        <v/>
      </c>
      <c r="F1046" s="65" t="str">
        <f t="shared" si="918"/>
        <v/>
      </c>
      <c r="G1046" s="66" t="str">
        <f t="shared" si="919"/>
        <v/>
      </c>
      <c r="H1046" s="67" t="str">
        <f t="shared" si="920"/>
        <v/>
      </c>
      <c r="I1046" s="68"/>
      <c r="J1046" s="64" t="str">
        <f t="shared" si="921"/>
        <v/>
      </c>
      <c r="K1046" s="64" t="str">
        <f t="shared" si="922"/>
        <v/>
      </c>
      <c r="L1046" s="64" t="str">
        <f t="shared" si="923"/>
        <v/>
      </c>
      <c r="M1046" s="52"/>
      <c r="N1046" s="52"/>
      <c r="P1046" s="157"/>
      <c r="Q1046" s="157"/>
      <c r="R1046" s="157"/>
      <c r="T1046" s="202">
        <f t="shared" si="924"/>
        <v>0</v>
      </c>
      <c r="U1046" s="159">
        <f t="shared" si="925"/>
        <v>0</v>
      </c>
      <c r="V1046" s="162" t="str">
        <f t="shared" si="926"/>
        <v/>
      </c>
      <c r="W1046" s="162" t="str">
        <f t="shared" si="927"/>
        <v/>
      </c>
      <c r="X1046" s="28">
        <v>17</v>
      </c>
      <c r="Y1046" s="64" t="str">
        <f t="shared" si="928"/>
        <v/>
      </c>
      <c r="Z1046" s="64" t="str">
        <f t="shared" si="929"/>
        <v/>
      </c>
      <c r="AA1046" s="64" t="str">
        <f t="shared" si="930"/>
        <v/>
      </c>
      <c r="AB1046" s="28">
        <f t="shared" si="931"/>
        <v>0</v>
      </c>
      <c r="AH1046" s="246" t="str">
        <f t="shared" si="932"/>
        <v/>
      </c>
    </row>
    <row r="1047" spans="1:34">
      <c r="A1047" s="28" t="str">
        <f>C1031&amp;"x"&amp;B1047</f>
        <v>x14</v>
      </c>
      <c r="B1047" s="47">
        <v>14</v>
      </c>
      <c r="C1047" s="64" t="str">
        <f t="shared" si="915"/>
        <v/>
      </c>
      <c r="D1047" s="64" t="str">
        <f t="shared" si="916"/>
        <v/>
      </c>
      <c r="E1047" s="65" t="str">
        <f t="shared" si="917"/>
        <v/>
      </c>
      <c r="F1047" s="65" t="str">
        <f t="shared" si="918"/>
        <v/>
      </c>
      <c r="G1047" s="66" t="str">
        <f t="shared" si="919"/>
        <v/>
      </c>
      <c r="H1047" s="67" t="str">
        <f t="shared" si="920"/>
        <v/>
      </c>
      <c r="I1047" s="68"/>
      <c r="J1047" s="64" t="str">
        <f t="shared" si="921"/>
        <v/>
      </c>
      <c r="K1047" s="64" t="str">
        <f t="shared" si="922"/>
        <v/>
      </c>
      <c r="L1047" s="64" t="str">
        <f t="shared" si="923"/>
        <v/>
      </c>
      <c r="M1047" s="52"/>
      <c r="N1047" s="52"/>
      <c r="P1047" s="157"/>
      <c r="Q1047" s="157"/>
      <c r="R1047" s="157"/>
      <c r="T1047" s="202">
        <f t="shared" si="924"/>
        <v>0</v>
      </c>
      <c r="U1047" s="159">
        <f t="shared" si="925"/>
        <v>0</v>
      </c>
      <c r="V1047" s="162" t="str">
        <f t="shared" si="926"/>
        <v/>
      </c>
      <c r="W1047" s="162" t="str">
        <f t="shared" si="927"/>
        <v/>
      </c>
      <c r="X1047" s="28">
        <v>18</v>
      </c>
      <c r="Y1047" s="64" t="str">
        <f t="shared" si="928"/>
        <v/>
      </c>
      <c r="Z1047" s="64" t="str">
        <f t="shared" si="929"/>
        <v/>
      </c>
      <c r="AA1047" s="64" t="str">
        <f t="shared" si="930"/>
        <v/>
      </c>
      <c r="AB1047" s="28">
        <f t="shared" si="931"/>
        <v>0</v>
      </c>
      <c r="AH1047" s="246" t="str">
        <f t="shared" si="932"/>
        <v/>
      </c>
    </row>
    <row r="1048" spans="1:34">
      <c r="A1048" s="28" t="str">
        <f>C1031&amp;"x"&amp;B1048</f>
        <v>x15</v>
      </c>
      <c r="B1048" s="47">
        <v>15</v>
      </c>
      <c r="C1048" s="64" t="str">
        <f t="shared" si="915"/>
        <v/>
      </c>
      <c r="D1048" s="64" t="str">
        <f t="shared" si="916"/>
        <v/>
      </c>
      <c r="E1048" s="65" t="str">
        <f t="shared" si="917"/>
        <v/>
      </c>
      <c r="F1048" s="65" t="str">
        <f t="shared" si="918"/>
        <v/>
      </c>
      <c r="G1048" s="66" t="str">
        <f t="shared" si="919"/>
        <v/>
      </c>
      <c r="H1048" s="67" t="str">
        <f t="shared" si="920"/>
        <v/>
      </c>
      <c r="I1048" s="68"/>
      <c r="J1048" s="64" t="str">
        <f t="shared" si="921"/>
        <v/>
      </c>
      <c r="K1048" s="64" t="str">
        <f t="shared" si="922"/>
        <v/>
      </c>
      <c r="L1048" s="64" t="str">
        <f t="shared" si="923"/>
        <v/>
      </c>
      <c r="M1048" s="52"/>
      <c r="N1048" s="52"/>
      <c r="P1048" s="157"/>
      <c r="Q1048" s="157"/>
      <c r="R1048" s="157"/>
      <c r="T1048" s="202">
        <f t="shared" si="924"/>
        <v>0</v>
      </c>
      <c r="U1048" s="159">
        <f t="shared" si="925"/>
        <v>0</v>
      </c>
      <c r="V1048" s="162" t="str">
        <f t="shared" si="926"/>
        <v/>
      </c>
      <c r="W1048" s="162" t="str">
        <f t="shared" si="927"/>
        <v/>
      </c>
      <c r="X1048" s="28">
        <v>19</v>
      </c>
      <c r="Y1048" s="64" t="str">
        <f t="shared" si="928"/>
        <v/>
      </c>
      <c r="Z1048" s="64" t="str">
        <f t="shared" si="929"/>
        <v/>
      </c>
      <c r="AA1048" s="64" t="str">
        <f t="shared" si="930"/>
        <v/>
      </c>
      <c r="AB1048" s="28">
        <f t="shared" si="931"/>
        <v>0</v>
      </c>
      <c r="AH1048" s="246" t="str">
        <f t="shared" si="932"/>
        <v/>
      </c>
    </row>
    <row r="1049" spans="1:34" ht="12.95" thickBot="1">
      <c r="B1049" s="69"/>
      <c r="C1049" s="70"/>
      <c r="D1049" s="69"/>
      <c r="E1049" s="69"/>
      <c r="F1049" s="69"/>
      <c r="G1049" s="71"/>
      <c r="H1049" s="71"/>
      <c r="I1049" s="71"/>
      <c r="J1049" s="70"/>
      <c r="K1049" s="70"/>
      <c r="L1049" s="70"/>
      <c r="M1049" s="52"/>
      <c r="N1049" s="52"/>
      <c r="X1049" s="28">
        <v>20</v>
      </c>
    </row>
    <row r="1050" spans="1:34" ht="12.95" thickTop="1">
      <c r="B1050" s="47"/>
      <c r="C1050" s="323" t="s">
        <v>1140</v>
      </c>
      <c r="D1050" s="323"/>
      <c r="E1050" s="76" t="s">
        <v>1141</v>
      </c>
      <c r="F1050" s="76" t="s">
        <v>1142</v>
      </c>
      <c r="G1050" s="48" t="s">
        <v>1143</v>
      </c>
      <c r="H1050" s="49"/>
      <c r="I1050" s="50"/>
      <c r="J1050" s="51" t="s">
        <v>1144</v>
      </c>
      <c r="K1050" s="51" t="s">
        <v>1145</v>
      </c>
      <c r="L1050" s="51" t="s">
        <v>1146</v>
      </c>
      <c r="M1050" s="52"/>
      <c r="N1050" s="52"/>
      <c r="P1050" s="53">
        <f>COUNT(P1054:P1068)</f>
        <v>0</v>
      </c>
      <c r="Q1050" s="53">
        <f>COUNT(Q1054:Q1068)</f>
        <v>0</v>
      </c>
      <c r="R1050" s="53">
        <f>COUNT(R1054:R1068)</f>
        <v>0</v>
      </c>
      <c r="T1050" s="124">
        <f>T1051-SUM(U1054:U1068)</f>
        <v>0</v>
      </c>
      <c r="X1050" s="28">
        <v>1</v>
      </c>
    </row>
    <row r="1051" spans="1:34" ht="12.95">
      <c r="A1051" s="33">
        <v>56</v>
      </c>
      <c r="B1051" s="54"/>
      <c r="C1051" s="322" t="str">
        <f>Leden!AQ58</f>
        <v/>
      </c>
      <c r="D1051" s="322"/>
      <c r="E1051" s="286" t="str">
        <f>IF($C1051="","",LEFT(IFERROR(VLOOKUP($C1051,TeamsV,2,0),"")&amp;"??",2))</f>
        <v/>
      </c>
      <c r="F1051" s="286" t="str">
        <f>IF($C1051="","",IFERROR(VLOOKUP($C1051,TeamsV,3,0),"??"))</f>
        <v/>
      </c>
      <c r="G1051" s="286" t="str">
        <f>IF($C1051="","",LEFT(IFERROR(VLOOKUP($C1051,TeamsV,4,0),"")&amp;"?",1))</f>
        <v/>
      </c>
      <c r="H1051" s="55"/>
      <c r="I1051" s="56"/>
      <c r="J1051" s="286">
        <f>COUNTIF(C1054:C1068,"V")</f>
        <v>0</v>
      </c>
      <c r="K1051" s="286">
        <f>COUNTIF(C1054:C1068,"M")</f>
        <v>0</v>
      </c>
      <c r="L1051" s="57" t="str">
        <f>IFERROR(AVERAGE(H1054:H1068),"")</f>
        <v/>
      </c>
      <c r="M1051" s="58"/>
      <c r="N1051" s="58"/>
      <c r="O1051" s="33" t="s">
        <v>2</v>
      </c>
      <c r="P1051" s="253"/>
      <c r="Q1051" s="253"/>
      <c r="R1051" s="253"/>
      <c r="S1051" s="254"/>
      <c r="T1051" s="124">
        <f>SUM(T1054:T1068)</f>
        <v>0</v>
      </c>
      <c r="U1051" s="158" t="str">
        <f>MID($C1051,1,1)</f>
        <v/>
      </c>
      <c r="V1051" s="158" t="str">
        <f>MID($C1051,1,1)</f>
        <v/>
      </c>
      <c r="W1051" s="158" t="str">
        <f>MID($C1051,1,1)</f>
        <v/>
      </c>
      <c r="X1051" s="28">
        <v>2</v>
      </c>
      <c r="Y1051" s="33"/>
      <c r="Z1051" s="33"/>
      <c r="AA1051" s="33"/>
      <c r="AB1051" s="33"/>
      <c r="AD1051" s="19" t="str">
        <f>IF($C1051="","",IFERROR(VLOOKUP($C1051,TeamsV,6,0),""))</f>
        <v/>
      </c>
      <c r="AE1051" s="19" t="str">
        <f>TRIM(IF($AD1051="","",IFERROR(VLOOKUP($AD1051,Teams!$B$4:$G$8,2,0),"")))</f>
        <v/>
      </c>
      <c r="AF1051" s="19" t="str">
        <f>TRIM(IF($AD1051="","",IFERROR(VLOOKUP($AD1051,Teams!$B$4:$G$8,4,0),"")))</f>
        <v/>
      </c>
      <c r="AH1051" s="247" t="str">
        <f>IFERROR(AVERAGE(AH1054:AH1068),"")</f>
        <v/>
      </c>
    </row>
    <row r="1052" spans="1:34">
      <c r="B1052" s="47"/>
      <c r="C1052" s="76"/>
      <c r="D1052" s="47"/>
      <c r="E1052" s="47"/>
      <c r="F1052" s="47"/>
      <c r="G1052" s="50"/>
      <c r="H1052" s="50"/>
      <c r="I1052" s="50"/>
      <c r="J1052" s="76"/>
      <c r="K1052" s="76"/>
      <c r="L1052" s="76"/>
      <c r="M1052" s="52"/>
      <c r="N1052" s="52"/>
      <c r="U1052" s="159"/>
      <c r="V1052" s="159"/>
      <c r="W1052" s="159"/>
      <c r="X1052" s="28">
        <v>3</v>
      </c>
    </row>
    <row r="1053" spans="1:34">
      <c r="A1053" s="59"/>
      <c r="B1053" s="60"/>
      <c r="C1053" s="61" t="s">
        <v>1147</v>
      </c>
      <c r="D1053" s="61" t="s">
        <v>1148</v>
      </c>
      <c r="E1053" s="62" t="s">
        <v>1149</v>
      </c>
      <c r="F1053" s="62" t="s">
        <v>1150</v>
      </c>
      <c r="G1053" s="61" t="s">
        <v>1151</v>
      </c>
      <c r="H1053" s="61" t="s">
        <v>1152</v>
      </c>
      <c r="I1053" s="61" t="s">
        <v>54</v>
      </c>
      <c r="J1053" s="61" t="s">
        <v>1153</v>
      </c>
      <c r="K1053" s="61" t="s">
        <v>1154</v>
      </c>
      <c r="L1053" s="61" t="s">
        <v>1155</v>
      </c>
      <c r="M1053" s="63"/>
      <c r="N1053" s="63"/>
      <c r="O1053" s="59"/>
      <c r="P1053" s="160" t="s">
        <v>76</v>
      </c>
      <c r="Q1053" s="160" t="s">
        <v>77</v>
      </c>
      <c r="R1053" s="160" t="s">
        <v>78</v>
      </c>
      <c r="U1053" s="158" t="str">
        <f>IF(W1051="","",VLOOKUP(W1051,Leeftijdscat,2,FALSE))</f>
        <v/>
      </c>
      <c r="V1053" s="158" t="str">
        <f>IF(W1051="","",VLOOKUP(W1051,Leeftijdscat,3,FALSE))</f>
        <v/>
      </c>
      <c r="W1053" s="158" t="str">
        <f>IF(W1051="","",VLOOKUP(W1051,Leeftijdscat,4,FALSE))</f>
        <v/>
      </c>
      <c r="X1053" s="28">
        <v>4</v>
      </c>
      <c r="Y1053" s="59">
        <f>LEN(Y1054&amp;Y1055&amp;Y1056&amp;Y1057&amp;Y1058&amp;Y1059&amp;Y1060&amp;Y1061&amp;Y1062&amp;Y1063&amp;Y1064&amp;Y1065&amp;Y1066&amp;Y1067&amp;Y1068)</f>
        <v>0</v>
      </c>
      <c r="Z1053" s="59">
        <f>LEN(Z1054&amp;Z1055&amp;Z1056&amp;Z1057&amp;Z1058&amp;Z1059&amp;Z1060&amp;Z1061&amp;Z1062&amp;Z1063&amp;Z1064&amp;Z1065&amp;Z1066&amp;Z1067&amp;Z1068)</f>
        <v>0</v>
      </c>
      <c r="AA1053" s="59">
        <f>LEN(AA1054&amp;AA1055&amp;AA1056&amp;AA1057&amp;AA1058&amp;AA1059&amp;AA1060&amp;AA1061&amp;AA1062&amp;AA1063&amp;AA1064&amp;AA1065&amp;AA1066&amp;AA1067&amp;AA1068)</f>
        <v>0</v>
      </c>
      <c r="AB1053" s="59">
        <f>SUM(Y1053:AA1053)</f>
        <v>0</v>
      </c>
    </row>
    <row r="1054" spans="1:34">
      <c r="A1054" s="28" t="str">
        <f>C1051&amp;"x"&amp;B1054</f>
        <v>x1</v>
      </c>
      <c r="B1054" s="47">
        <v>1</v>
      </c>
      <c r="C1054" s="64" t="str">
        <f t="shared" ref="C1054:C1068" si="933">IF(LEFT($A1054,1)="x","",IFERROR(VLOOKUP($A1054,LedenV,6,0),""))</f>
        <v/>
      </c>
      <c r="D1054" s="64" t="str">
        <f t="shared" ref="D1054:D1068" si="934">IF(LEFT($A1054,1)="x","",IFERROR(VLOOKUP($A1054,LedenV,7,0),""))</f>
        <v/>
      </c>
      <c r="E1054" s="65" t="str">
        <f t="shared" ref="E1054:E1068" si="935">IF(LEFT($A1054,1)="x","",IFERROR(VLOOKUP($A1054,LedenV,8,0),""))</f>
        <v/>
      </c>
      <c r="F1054" s="65" t="str">
        <f t="shared" ref="F1054:F1068" si="936">IF(LEFT($A1054,1)="x","",IFERROR(VLOOKUP($A1054,LedenV,9,0),""))</f>
        <v/>
      </c>
      <c r="G1054" s="66" t="str">
        <f t="shared" ref="G1054:G1068" si="937">IF(LEFT($A1054,1)="x","",IFERROR(VLOOKUP($A1054,LedenV,10,0),""))</f>
        <v/>
      </c>
      <c r="H1054" s="67" t="str">
        <f t="shared" ref="H1054:H1068" si="938">IF(AND(ISNUMBER(G1054),G1054&lt;&gt;0),DATEDIF(G1054,Peildatum,"Y"),"")</f>
        <v/>
      </c>
      <c r="I1054" s="68"/>
      <c r="J1054" s="64" t="str">
        <f t="shared" ref="J1054:J1068" si="939">IF(LEFT($A1054,1)="x","",IFERROR(VLOOKUP($A1054,LedenV,16,0),""))</f>
        <v/>
      </c>
      <c r="K1054" s="64" t="str">
        <f t="shared" ref="K1054:K1068" si="940">IF(LEFT($A1054,1)="x","",IFERROR(VLOOKUP($A1054,LedenV,17,0),""))</f>
        <v/>
      </c>
      <c r="L1054" s="64" t="str">
        <f t="shared" ref="L1054:L1068" si="941">IF(LEFT($A1054,1)="x","",IFERROR(VLOOKUP($A1054,LedenV,18,0),""))</f>
        <v/>
      </c>
      <c r="M1054" s="52"/>
      <c r="N1054" s="52"/>
      <c r="P1054" s="157"/>
      <c r="Q1054" s="157"/>
      <c r="R1054" s="157"/>
      <c r="S1054" s="161"/>
      <c r="T1054" s="202">
        <f t="shared" ref="T1054:T1068" si="942">IF(LEN(C1054&amp;D1054&amp;E1054&amp;F1054)&gt;0,1,0)</f>
        <v>0</v>
      </c>
      <c r="U1054" s="159">
        <f t="shared" ref="U1054:U1068" si="943">MIN(LEN(Y1054&amp;Z1054&amp;AA1054),1)</f>
        <v>0</v>
      </c>
      <c r="V1054" s="162" t="str">
        <f t="shared" ref="V1054:V1068" si="944">V1053</f>
        <v/>
      </c>
      <c r="W1054" s="162" t="str">
        <f t="shared" ref="W1054:W1068" si="945">W1053</f>
        <v/>
      </c>
      <c r="X1054" s="28">
        <v>5</v>
      </c>
      <c r="Y1054" s="64" t="str">
        <f t="shared" ref="Y1054:Y1068" si="946">IF(LEFT($A1054,1)="x","",IFERROR(VLOOKUP($A1054,LedenV,34,0),""))</f>
        <v/>
      </c>
      <c r="Z1054" s="64" t="str">
        <f t="shared" ref="Z1054:Z1068" si="947">IF(LEFT($A1054,1)="x","",IFERROR(VLOOKUP($A1054,LedenV,35,0),""))</f>
        <v/>
      </c>
      <c r="AA1054" s="64" t="str">
        <f t="shared" ref="AA1054:AA1068" si="948">IF(LEFT($A1054,1)="x","",IFERROR(VLOOKUP($A1054,LedenV,36,0),""))</f>
        <v/>
      </c>
      <c r="AB1054" s="28">
        <f t="shared" ref="AB1054:AB1068" si="949">LEN(Y1054&amp;Z1054&amp;AA1054)</f>
        <v>0</v>
      </c>
      <c r="AH1054" s="246" t="str">
        <f t="shared" ref="AH1054:AH1068" si="950">lft(G1054,Peildatum)</f>
        <v/>
      </c>
    </row>
    <row r="1055" spans="1:34">
      <c r="A1055" s="28" t="str">
        <f>C1051&amp;"x"&amp;B1055</f>
        <v>x2</v>
      </c>
      <c r="B1055" s="47">
        <v>2</v>
      </c>
      <c r="C1055" s="64" t="str">
        <f t="shared" si="933"/>
        <v/>
      </c>
      <c r="D1055" s="64" t="str">
        <f t="shared" si="934"/>
        <v/>
      </c>
      <c r="E1055" s="65" t="str">
        <f t="shared" si="935"/>
        <v/>
      </c>
      <c r="F1055" s="65" t="str">
        <f t="shared" si="936"/>
        <v/>
      </c>
      <c r="G1055" s="66" t="str">
        <f t="shared" si="937"/>
        <v/>
      </c>
      <c r="H1055" s="67" t="str">
        <f t="shared" si="938"/>
        <v/>
      </c>
      <c r="I1055" s="68"/>
      <c r="J1055" s="64" t="str">
        <f t="shared" si="939"/>
        <v/>
      </c>
      <c r="K1055" s="64" t="str">
        <f t="shared" si="940"/>
        <v/>
      </c>
      <c r="L1055" s="64" t="str">
        <f t="shared" si="941"/>
        <v/>
      </c>
      <c r="M1055" s="52"/>
      <c r="N1055" s="52"/>
      <c r="P1055" s="157"/>
      <c r="Q1055" s="157"/>
      <c r="R1055" s="157"/>
      <c r="S1055" s="161"/>
      <c r="T1055" s="202">
        <f t="shared" si="942"/>
        <v>0</v>
      </c>
      <c r="U1055" s="159">
        <f t="shared" si="943"/>
        <v>0</v>
      </c>
      <c r="V1055" s="162" t="str">
        <f t="shared" si="944"/>
        <v/>
      </c>
      <c r="W1055" s="162" t="str">
        <f t="shared" si="945"/>
        <v/>
      </c>
      <c r="X1055" s="28">
        <v>6</v>
      </c>
      <c r="Y1055" s="64" t="str">
        <f t="shared" si="946"/>
        <v/>
      </c>
      <c r="Z1055" s="64" t="str">
        <f t="shared" si="947"/>
        <v/>
      </c>
      <c r="AA1055" s="64" t="str">
        <f t="shared" si="948"/>
        <v/>
      </c>
      <c r="AB1055" s="28">
        <f t="shared" si="949"/>
        <v>0</v>
      </c>
      <c r="AH1055" s="246" t="str">
        <f t="shared" si="950"/>
        <v/>
      </c>
    </row>
    <row r="1056" spans="1:34">
      <c r="A1056" s="28" t="str">
        <f>C1051&amp;"x"&amp;B1056</f>
        <v>x3</v>
      </c>
      <c r="B1056" s="47">
        <v>3</v>
      </c>
      <c r="C1056" s="64" t="str">
        <f t="shared" si="933"/>
        <v/>
      </c>
      <c r="D1056" s="64" t="str">
        <f t="shared" si="934"/>
        <v/>
      </c>
      <c r="E1056" s="65" t="str">
        <f t="shared" si="935"/>
        <v/>
      </c>
      <c r="F1056" s="65" t="str">
        <f t="shared" si="936"/>
        <v/>
      </c>
      <c r="G1056" s="66" t="str">
        <f t="shared" si="937"/>
        <v/>
      </c>
      <c r="H1056" s="67" t="str">
        <f t="shared" si="938"/>
        <v/>
      </c>
      <c r="I1056" s="68"/>
      <c r="J1056" s="64" t="str">
        <f t="shared" si="939"/>
        <v/>
      </c>
      <c r="K1056" s="64" t="str">
        <f t="shared" si="940"/>
        <v/>
      </c>
      <c r="L1056" s="64" t="str">
        <f t="shared" si="941"/>
        <v/>
      </c>
      <c r="M1056" s="52"/>
      <c r="N1056" s="52"/>
      <c r="P1056" s="157"/>
      <c r="Q1056" s="157"/>
      <c r="R1056" s="157"/>
      <c r="S1056" s="161"/>
      <c r="T1056" s="202">
        <f t="shared" si="942"/>
        <v>0</v>
      </c>
      <c r="U1056" s="159">
        <f t="shared" si="943"/>
        <v>0</v>
      </c>
      <c r="V1056" s="162" t="str">
        <f t="shared" si="944"/>
        <v/>
      </c>
      <c r="W1056" s="162" t="str">
        <f t="shared" si="945"/>
        <v/>
      </c>
      <c r="X1056" s="28">
        <v>7</v>
      </c>
      <c r="Y1056" s="64" t="str">
        <f t="shared" si="946"/>
        <v/>
      </c>
      <c r="Z1056" s="64" t="str">
        <f t="shared" si="947"/>
        <v/>
      </c>
      <c r="AA1056" s="64" t="str">
        <f t="shared" si="948"/>
        <v/>
      </c>
      <c r="AB1056" s="28">
        <f t="shared" si="949"/>
        <v>0</v>
      </c>
      <c r="AH1056" s="246" t="str">
        <f t="shared" si="950"/>
        <v/>
      </c>
    </row>
    <row r="1057" spans="1:34">
      <c r="A1057" s="28" t="str">
        <f>C1051&amp;"x"&amp;B1057</f>
        <v>x4</v>
      </c>
      <c r="B1057" s="47">
        <v>4</v>
      </c>
      <c r="C1057" s="64" t="str">
        <f t="shared" si="933"/>
        <v/>
      </c>
      <c r="D1057" s="64" t="str">
        <f t="shared" si="934"/>
        <v/>
      </c>
      <c r="E1057" s="65" t="str">
        <f t="shared" si="935"/>
        <v/>
      </c>
      <c r="F1057" s="65" t="str">
        <f t="shared" si="936"/>
        <v/>
      </c>
      <c r="G1057" s="66" t="str">
        <f t="shared" si="937"/>
        <v/>
      </c>
      <c r="H1057" s="67" t="str">
        <f t="shared" si="938"/>
        <v/>
      </c>
      <c r="I1057" s="68"/>
      <c r="J1057" s="64" t="str">
        <f t="shared" si="939"/>
        <v/>
      </c>
      <c r="K1057" s="64" t="str">
        <f t="shared" si="940"/>
        <v/>
      </c>
      <c r="L1057" s="64" t="str">
        <f t="shared" si="941"/>
        <v/>
      </c>
      <c r="M1057" s="52"/>
      <c r="N1057" s="52"/>
      <c r="P1057" s="157"/>
      <c r="Q1057" s="157"/>
      <c r="R1057" s="157"/>
      <c r="S1057" s="161"/>
      <c r="T1057" s="202">
        <f t="shared" si="942"/>
        <v>0</v>
      </c>
      <c r="U1057" s="159">
        <f t="shared" si="943"/>
        <v>0</v>
      </c>
      <c r="V1057" s="162" t="str">
        <f t="shared" si="944"/>
        <v/>
      </c>
      <c r="W1057" s="162" t="str">
        <f t="shared" si="945"/>
        <v/>
      </c>
      <c r="X1057" s="28">
        <v>8</v>
      </c>
      <c r="Y1057" s="64" t="str">
        <f t="shared" si="946"/>
        <v/>
      </c>
      <c r="Z1057" s="64" t="str">
        <f t="shared" si="947"/>
        <v/>
      </c>
      <c r="AA1057" s="64" t="str">
        <f t="shared" si="948"/>
        <v/>
      </c>
      <c r="AB1057" s="28">
        <f t="shared" si="949"/>
        <v>0</v>
      </c>
      <c r="AH1057" s="246" t="str">
        <f t="shared" si="950"/>
        <v/>
      </c>
    </row>
    <row r="1058" spans="1:34">
      <c r="A1058" s="28" t="str">
        <f>C1051&amp;"x"&amp;B1058</f>
        <v>x5</v>
      </c>
      <c r="B1058" s="47">
        <v>5</v>
      </c>
      <c r="C1058" s="64" t="str">
        <f t="shared" si="933"/>
        <v/>
      </c>
      <c r="D1058" s="64" t="str">
        <f t="shared" si="934"/>
        <v/>
      </c>
      <c r="E1058" s="65" t="str">
        <f t="shared" si="935"/>
        <v/>
      </c>
      <c r="F1058" s="65" t="str">
        <f t="shared" si="936"/>
        <v/>
      </c>
      <c r="G1058" s="66" t="str">
        <f t="shared" si="937"/>
        <v/>
      </c>
      <c r="H1058" s="67" t="str">
        <f t="shared" si="938"/>
        <v/>
      </c>
      <c r="I1058" s="68"/>
      <c r="J1058" s="64" t="str">
        <f t="shared" si="939"/>
        <v/>
      </c>
      <c r="K1058" s="64" t="str">
        <f t="shared" si="940"/>
        <v/>
      </c>
      <c r="L1058" s="64" t="str">
        <f t="shared" si="941"/>
        <v/>
      </c>
      <c r="M1058" s="52"/>
      <c r="N1058" s="52"/>
      <c r="P1058" s="157"/>
      <c r="Q1058" s="157"/>
      <c r="R1058" s="157"/>
      <c r="S1058" s="161"/>
      <c r="T1058" s="202">
        <f t="shared" si="942"/>
        <v>0</v>
      </c>
      <c r="U1058" s="159">
        <f t="shared" si="943"/>
        <v>0</v>
      </c>
      <c r="V1058" s="162" t="str">
        <f t="shared" si="944"/>
        <v/>
      </c>
      <c r="W1058" s="162" t="str">
        <f t="shared" si="945"/>
        <v/>
      </c>
      <c r="X1058" s="28">
        <v>9</v>
      </c>
      <c r="Y1058" s="64" t="str">
        <f t="shared" si="946"/>
        <v/>
      </c>
      <c r="Z1058" s="64" t="str">
        <f t="shared" si="947"/>
        <v/>
      </c>
      <c r="AA1058" s="64" t="str">
        <f t="shared" si="948"/>
        <v/>
      </c>
      <c r="AB1058" s="28">
        <f t="shared" si="949"/>
        <v>0</v>
      </c>
      <c r="AH1058" s="246" t="str">
        <f t="shared" si="950"/>
        <v/>
      </c>
    </row>
    <row r="1059" spans="1:34">
      <c r="A1059" s="28" t="str">
        <f>C1051&amp;"x"&amp;B1059</f>
        <v>x6</v>
      </c>
      <c r="B1059" s="47">
        <v>6</v>
      </c>
      <c r="C1059" s="64" t="str">
        <f t="shared" si="933"/>
        <v/>
      </c>
      <c r="D1059" s="64" t="str">
        <f t="shared" si="934"/>
        <v/>
      </c>
      <c r="E1059" s="65" t="str">
        <f t="shared" si="935"/>
        <v/>
      </c>
      <c r="F1059" s="65" t="str">
        <f t="shared" si="936"/>
        <v/>
      </c>
      <c r="G1059" s="66" t="str">
        <f t="shared" si="937"/>
        <v/>
      </c>
      <c r="H1059" s="67" t="str">
        <f t="shared" si="938"/>
        <v/>
      </c>
      <c r="I1059" s="68"/>
      <c r="J1059" s="64" t="str">
        <f t="shared" si="939"/>
        <v/>
      </c>
      <c r="K1059" s="64" t="str">
        <f t="shared" si="940"/>
        <v/>
      </c>
      <c r="L1059" s="64" t="str">
        <f t="shared" si="941"/>
        <v/>
      </c>
      <c r="M1059" s="52"/>
      <c r="N1059" s="52"/>
      <c r="P1059" s="157"/>
      <c r="Q1059" s="157"/>
      <c r="R1059" s="157"/>
      <c r="S1059" s="161"/>
      <c r="T1059" s="202">
        <f t="shared" si="942"/>
        <v>0</v>
      </c>
      <c r="U1059" s="159">
        <f t="shared" si="943"/>
        <v>0</v>
      </c>
      <c r="V1059" s="162" t="str">
        <f t="shared" si="944"/>
        <v/>
      </c>
      <c r="W1059" s="162" t="str">
        <f t="shared" si="945"/>
        <v/>
      </c>
      <c r="X1059" s="28">
        <v>10</v>
      </c>
      <c r="Y1059" s="64" t="str">
        <f t="shared" si="946"/>
        <v/>
      </c>
      <c r="Z1059" s="64" t="str">
        <f t="shared" si="947"/>
        <v/>
      </c>
      <c r="AA1059" s="64" t="str">
        <f t="shared" si="948"/>
        <v/>
      </c>
      <c r="AB1059" s="28">
        <f t="shared" si="949"/>
        <v>0</v>
      </c>
      <c r="AH1059" s="246" t="str">
        <f t="shared" si="950"/>
        <v/>
      </c>
    </row>
    <row r="1060" spans="1:34">
      <c r="A1060" s="28" t="str">
        <f>C1051&amp;"x"&amp;B1060</f>
        <v>x7</v>
      </c>
      <c r="B1060" s="47">
        <v>7</v>
      </c>
      <c r="C1060" s="64" t="str">
        <f t="shared" si="933"/>
        <v/>
      </c>
      <c r="D1060" s="64" t="str">
        <f t="shared" si="934"/>
        <v/>
      </c>
      <c r="E1060" s="65" t="str">
        <f t="shared" si="935"/>
        <v/>
      </c>
      <c r="F1060" s="65" t="str">
        <f t="shared" si="936"/>
        <v/>
      </c>
      <c r="G1060" s="66" t="str">
        <f t="shared" si="937"/>
        <v/>
      </c>
      <c r="H1060" s="67" t="str">
        <f t="shared" si="938"/>
        <v/>
      </c>
      <c r="I1060" s="68"/>
      <c r="J1060" s="64" t="str">
        <f t="shared" si="939"/>
        <v/>
      </c>
      <c r="K1060" s="64" t="str">
        <f t="shared" si="940"/>
        <v/>
      </c>
      <c r="L1060" s="64" t="str">
        <f t="shared" si="941"/>
        <v/>
      </c>
      <c r="M1060" s="52"/>
      <c r="N1060" s="52"/>
      <c r="P1060" s="157"/>
      <c r="Q1060" s="157"/>
      <c r="R1060" s="157"/>
      <c r="S1060" s="161"/>
      <c r="T1060" s="202">
        <f t="shared" si="942"/>
        <v>0</v>
      </c>
      <c r="U1060" s="159">
        <f t="shared" si="943"/>
        <v>0</v>
      </c>
      <c r="V1060" s="162" t="str">
        <f t="shared" si="944"/>
        <v/>
      </c>
      <c r="W1060" s="162" t="str">
        <f t="shared" si="945"/>
        <v/>
      </c>
      <c r="X1060" s="28">
        <v>11</v>
      </c>
      <c r="Y1060" s="64" t="str">
        <f t="shared" si="946"/>
        <v/>
      </c>
      <c r="Z1060" s="64" t="str">
        <f t="shared" si="947"/>
        <v/>
      </c>
      <c r="AA1060" s="64" t="str">
        <f t="shared" si="948"/>
        <v/>
      </c>
      <c r="AB1060" s="28">
        <f t="shared" si="949"/>
        <v>0</v>
      </c>
      <c r="AH1060" s="246" t="str">
        <f t="shared" si="950"/>
        <v/>
      </c>
    </row>
    <row r="1061" spans="1:34">
      <c r="A1061" s="28" t="str">
        <f>C1051&amp;"x"&amp;B1061</f>
        <v>x8</v>
      </c>
      <c r="B1061" s="47">
        <v>8</v>
      </c>
      <c r="C1061" s="64" t="str">
        <f t="shared" si="933"/>
        <v/>
      </c>
      <c r="D1061" s="64" t="str">
        <f t="shared" si="934"/>
        <v/>
      </c>
      <c r="E1061" s="65" t="str">
        <f t="shared" si="935"/>
        <v/>
      </c>
      <c r="F1061" s="65" t="str">
        <f t="shared" si="936"/>
        <v/>
      </c>
      <c r="G1061" s="66" t="str">
        <f t="shared" si="937"/>
        <v/>
      </c>
      <c r="H1061" s="67" t="str">
        <f t="shared" si="938"/>
        <v/>
      </c>
      <c r="I1061" s="68"/>
      <c r="J1061" s="64" t="str">
        <f t="shared" si="939"/>
        <v/>
      </c>
      <c r="K1061" s="64" t="str">
        <f t="shared" si="940"/>
        <v/>
      </c>
      <c r="L1061" s="64" t="str">
        <f t="shared" si="941"/>
        <v/>
      </c>
      <c r="M1061" s="52"/>
      <c r="N1061" s="52"/>
      <c r="P1061" s="157"/>
      <c r="Q1061" s="157"/>
      <c r="R1061" s="157"/>
      <c r="S1061" s="161"/>
      <c r="T1061" s="202">
        <f t="shared" si="942"/>
        <v>0</v>
      </c>
      <c r="U1061" s="159">
        <f t="shared" si="943"/>
        <v>0</v>
      </c>
      <c r="V1061" s="162" t="str">
        <f t="shared" si="944"/>
        <v/>
      </c>
      <c r="W1061" s="162" t="str">
        <f t="shared" si="945"/>
        <v/>
      </c>
      <c r="X1061" s="28">
        <v>12</v>
      </c>
      <c r="Y1061" s="64" t="str">
        <f t="shared" si="946"/>
        <v/>
      </c>
      <c r="Z1061" s="64" t="str">
        <f t="shared" si="947"/>
        <v/>
      </c>
      <c r="AA1061" s="64" t="str">
        <f t="shared" si="948"/>
        <v/>
      </c>
      <c r="AB1061" s="28">
        <f t="shared" si="949"/>
        <v>0</v>
      </c>
      <c r="AH1061" s="246" t="str">
        <f t="shared" si="950"/>
        <v/>
      </c>
    </row>
    <row r="1062" spans="1:34">
      <c r="A1062" s="28" t="str">
        <f>C1051&amp;"x"&amp;B1062</f>
        <v>x9</v>
      </c>
      <c r="B1062" s="47">
        <v>9</v>
      </c>
      <c r="C1062" s="64" t="str">
        <f t="shared" si="933"/>
        <v/>
      </c>
      <c r="D1062" s="64" t="str">
        <f t="shared" si="934"/>
        <v/>
      </c>
      <c r="E1062" s="65" t="str">
        <f t="shared" si="935"/>
        <v/>
      </c>
      <c r="F1062" s="65" t="str">
        <f t="shared" si="936"/>
        <v/>
      </c>
      <c r="G1062" s="66" t="str">
        <f t="shared" si="937"/>
        <v/>
      </c>
      <c r="H1062" s="67" t="str">
        <f t="shared" si="938"/>
        <v/>
      </c>
      <c r="I1062" s="68"/>
      <c r="J1062" s="64" t="str">
        <f t="shared" si="939"/>
        <v/>
      </c>
      <c r="K1062" s="64" t="str">
        <f t="shared" si="940"/>
        <v/>
      </c>
      <c r="L1062" s="64" t="str">
        <f t="shared" si="941"/>
        <v/>
      </c>
      <c r="M1062" s="52"/>
      <c r="N1062" s="52"/>
      <c r="P1062" s="157"/>
      <c r="Q1062" s="157"/>
      <c r="R1062" s="157"/>
      <c r="S1062" s="161"/>
      <c r="T1062" s="202">
        <f t="shared" si="942"/>
        <v>0</v>
      </c>
      <c r="U1062" s="159">
        <f t="shared" si="943"/>
        <v>0</v>
      </c>
      <c r="V1062" s="162" t="str">
        <f t="shared" si="944"/>
        <v/>
      </c>
      <c r="W1062" s="162" t="str">
        <f t="shared" si="945"/>
        <v/>
      </c>
      <c r="X1062" s="28">
        <v>13</v>
      </c>
      <c r="Y1062" s="64" t="str">
        <f t="shared" si="946"/>
        <v/>
      </c>
      <c r="Z1062" s="64" t="str">
        <f t="shared" si="947"/>
        <v/>
      </c>
      <c r="AA1062" s="64" t="str">
        <f t="shared" si="948"/>
        <v/>
      </c>
      <c r="AB1062" s="28">
        <f t="shared" si="949"/>
        <v>0</v>
      </c>
      <c r="AH1062" s="246" t="str">
        <f t="shared" si="950"/>
        <v/>
      </c>
    </row>
    <row r="1063" spans="1:34">
      <c r="A1063" s="28" t="str">
        <f>C1051&amp;"x"&amp;B1063</f>
        <v>x10</v>
      </c>
      <c r="B1063" s="47">
        <v>10</v>
      </c>
      <c r="C1063" s="64" t="str">
        <f t="shared" si="933"/>
        <v/>
      </c>
      <c r="D1063" s="64" t="str">
        <f t="shared" si="934"/>
        <v/>
      </c>
      <c r="E1063" s="65" t="str">
        <f t="shared" si="935"/>
        <v/>
      </c>
      <c r="F1063" s="65" t="str">
        <f t="shared" si="936"/>
        <v/>
      </c>
      <c r="G1063" s="66" t="str">
        <f t="shared" si="937"/>
        <v/>
      </c>
      <c r="H1063" s="67" t="str">
        <f t="shared" si="938"/>
        <v/>
      </c>
      <c r="I1063" s="68"/>
      <c r="J1063" s="64" t="str">
        <f t="shared" si="939"/>
        <v/>
      </c>
      <c r="K1063" s="64" t="str">
        <f t="shared" si="940"/>
        <v/>
      </c>
      <c r="L1063" s="64" t="str">
        <f t="shared" si="941"/>
        <v/>
      </c>
      <c r="M1063" s="52"/>
      <c r="N1063" s="52"/>
      <c r="P1063" s="157"/>
      <c r="Q1063" s="157"/>
      <c r="R1063" s="157"/>
      <c r="S1063" s="161"/>
      <c r="T1063" s="202">
        <f t="shared" si="942"/>
        <v>0</v>
      </c>
      <c r="U1063" s="159">
        <f t="shared" si="943"/>
        <v>0</v>
      </c>
      <c r="V1063" s="162" t="str">
        <f t="shared" si="944"/>
        <v/>
      </c>
      <c r="W1063" s="162" t="str">
        <f t="shared" si="945"/>
        <v/>
      </c>
      <c r="X1063" s="28">
        <v>14</v>
      </c>
      <c r="Y1063" s="64" t="str">
        <f t="shared" si="946"/>
        <v/>
      </c>
      <c r="Z1063" s="64" t="str">
        <f t="shared" si="947"/>
        <v/>
      </c>
      <c r="AA1063" s="64" t="str">
        <f t="shared" si="948"/>
        <v/>
      </c>
      <c r="AB1063" s="28">
        <f t="shared" si="949"/>
        <v>0</v>
      </c>
      <c r="AH1063" s="246" t="str">
        <f t="shared" si="950"/>
        <v/>
      </c>
    </row>
    <row r="1064" spans="1:34">
      <c r="A1064" s="28" t="str">
        <f>C1051&amp;"x"&amp;B1064</f>
        <v>x11</v>
      </c>
      <c r="B1064" s="47">
        <v>11</v>
      </c>
      <c r="C1064" s="64" t="str">
        <f t="shared" si="933"/>
        <v/>
      </c>
      <c r="D1064" s="64" t="str">
        <f t="shared" si="934"/>
        <v/>
      </c>
      <c r="E1064" s="65" t="str">
        <f t="shared" si="935"/>
        <v/>
      </c>
      <c r="F1064" s="65" t="str">
        <f t="shared" si="936"/>
        <v/>
      </c>
      <c r="G1064" s="66" t="str">
        <f t="shared" si="937"/>
        <v/>
      </c>
      <c r="H1064" s="67" t="str">
        <f t="shared" si="938"/>
        <v/>
      </c>
      <c r="I1064" s="68"/>
      <c r="J1064" s="64" t="str">
        <f t="shared" si="939"/>
        <v/>
      </c>
      <c r="K1064" s="64" t="str">
        <f t="shared" si="940"/>
        <v/>
      </c>
      <c r="L1064" s="64" t="str">
        <f t="shared" si="941"/>
        <v/>
      </c>
      <c r="M1064" s="52"/>
      <c r="N1064" s="52"/>
      <c r="P1064" s="157"/>
      <c r="Q1064" s="157"/>
      <c r="R1064" s="157"/>
      <c r="T1064" s="202">
        <f t="shared" si="942"/>
        <v>0</v>
      </c>
      <c r="U1064" s="159">
        <f t="shared" si="943"/>
        <v>0</v>
      </c>
      <c r="V1064" s="162" t="str">
        <f t="shared" si="944"/>
        <v/>
      </c>
      <c r="W1064" s="162" t="str">
        <f t="shared" si="945"/>
        <v/>
      </c>
      <c r="X1064" s="28">
        <v>15</v>
      </c>
      <c r="Y1064" s="64" t="str">
        <f t="shared" si="946"/>
        <v/>
      </c>
      <c r="Z1064" s="64" t="str">
        <f t="shared" si="947"/>
        <v/>
      </c>
      <c r="AA1064" s="64" t="str">
        <f t="shared" si="948"/>
        <v/>
      </c>
      <c r="AB1064" s="28">
        <f t="shared" si="949"/>
        <v>0</v>
      </c>
      <c r="AH1064" s="246" t="str">
        <f t="shared" si="950"/>
        <v/>
      </c>
    </row>
    <row r="1065" spans="1:34">
      <c r="A1065" s="28" t="str">
        <f>C1051&amp;"x"&amp;B1065</f>
        <v>x12</v>
      </c>
      <c r="B1065" s="47">
        <v>12</v>
      </c>
      <c r="C1065" s="64" t="str">
        <f t="shared" si="933"/>
        <v/>
      </c>
      <c r="D1065" s="64" t="str">
        <f t="shared" si="934"/>
        <v/>
      </c>
      <c r="E1065" s="65" t="str">
        <f t="shared" si="935"/>
        <v/>
      </c>
      <c r="F1065" s="65" t="str">
        <f t="shared" si="936"/>
        <v/>
      </c>
      <c r="G1065" s="66" t="str">
        <f t="shared" si="937"/>
        <v/>
      </c>
      <c r="H1065" s="67" t="str">
        <f t="shared" si="938"/>
        <v/>
      </c>
      <c r="I1065" s="68"/>
      <c r="J1065" s="64" t="str">
        <f t="shared" si="939"/>
        <v/>
      </c>
      <c r="K1065" s="64" t="str">
        <f t="shared" si="940"/>
        <v/>
      </c>
      <c r="L1065" s="64" t="str">
        <f t="shared" si="941"/>
        <v/>
      </c>
      <c r="M1065" s="52"/>
      <c r="N1065" s="52"/>
      <c r="P1065" s="157"/>
      <c r="Q1065" s="157"/>
      <c r="R1065" s="157"/>
      <c r="T1065" s="202">
        <f t="shared" si="942"/>
        <v>0</v>
      </c>
      <c r="U1065" s="159">
        <f t="shared" si="943"/>
        <v>0</v>
      </c>
      <c r="V1065" s="162" t="str">
        <f t="shared" si="944"/>
        <v/>
      </c>
      <c r="W1065" s="162" t="str">
        <f t="shared" si="945"/>
        <v/>
      </c>
      <c r="X1065" s="28">
        <v>16</v>
      </c>
      <c r="Y1065" s="64" t="str">
        <f t="shared" si="946"/>
        <v/>
      </c>
      <c r="Z1065" s="64" t="str">
        <f t="shared" si="947"/>
        <v/>
      </c>
      <c r="AA1065" s="64" t="str">
        <f t="shared" si="948"/>
        <v/>
      </c>
      <c r="AB1065" s="28">
        <f t="shared" si="949"/>
        <v>0</v>
      </c>
      <c r="AH1065" s="246" t="str">
        <f t="shared" si="950"/>
        <v/>
      </c>
    </row>
    <row r="1066" spans="1:34">
      <c r="A1066" s="28" t="str">
        <f>C1051&amp;"x"&amp;B1066</f>
        <v>x13</v>
      </c>
      <c r="B1066" s="47">
        <v>13</v>
      </c>
      <c r="C1066" s="64" t="str">
        <f t="shared" si="933"/>
        <v/>
      </c>
      <c r="D1066" s="64" t="str">
        <f t="shared" si="934"/>
        <v/>
      </c>
      <c r="E1066" s="65" t="str">
        <f t="shared" si="935"/>
        <v/>
      </c>
      <c r="F1066" s="65" t="str">
        <f t="shared" si="936"/>
        <v/>
      </c>
      <c r="G1066" s="66" t="str">
        <f t="shared" si="937"/>
        <v/>
      </c>
      <c r="H1066" s="67" t="str">
        <f t="shared" si="938"/>
        <v/>
      </c>
      <c r="I1066" s="68"/>
      <c r="J1066" s="64" t="str">
        <f t="shared" si="939"/>
        <v/>
      </c>
      <c r="K1066" s="64" t="str">
        <f t="shared" si="940"/>
        <v/>
      </c>
      <c r="L1066" s="64" t="str">
        <f t="shared" si="941"/>
        <v/>
      </c>
      <c r="M1066" s="52"/>
      <c r="N1066" s="52"/>
      <c r="P1066" s="157"/>
      <c r="Q1066" s="157"/>
      <c r="R1066" s="157"/>
      <c r="T1066" s="202">
        <f t="shared" si="942"/>
        <v>0</v>
      </c>
      <c r="U1066" s="159">
        <f t="shared" si="943"/>
        <v>0</v>
      </c>
      <c r="V1066" s="162" t="str">
        <f t="shared" si="944"/>
        <v/>
      </c>
      <c r="W1066" s="162" t="str">
        <f t="shared" si="945"/>
        <v/>
      </c>
      <c r="X1066" s="28">
        <v>17</v>
      </c>
      <c r="Y1066" s="64" t="str">
        <f t="shared" si="946"/>
        <v/>
      </c>
      <c r="Z1066" s="64" t="str">
        <f t="shared" si="947"/>
        <v/>
      </c>
      <c r="AA1066" s="64" t="str">
        <f t="shared" si="948"/>
        <v/>
      </c>
      <c r="AB1066" s="28">
        <f t="shared" si="949"/>
        <v>0</v>
      </c>
      <c r="AH1066" s="246" t="str">
        <f t="shared" si="950"/>
        <v/>
      </c>
    </row>
    <row r="1067" spans="1:34">
      <c r="A1067" s="28" t="str">
        <f>C1051&amp;"x"&amp;B1067</f>
        <v>x14</v>
      </c>
      <c r="B1067" s="47">
        <v>14</v>
      </c>
      <c r="C1067" s="64" t="str">
        <f t="shared" si="933"/>
        <v/>
      </c>
      <c r="D1067" s="64" t="str">
        <f t="shared" si="934"/>
        <v/>
      </c>
      <c r="E1067" s="65" t="str">
        <f t="shared" si="935"/>
        <v/>
      </c>
      <c r="F1067" s="65" t="str">
        <f t="shared" si="936"/>
        <v/>
      </c>
      <c r="G1067" s="66" t="str">
        <f t="shared" si="937"/>
        <v/>
      </c>
      <c r="H1067" s="67" t="str">
        <f t="shared" si="938"/>
        <v/>
      </c>
      <c r="I1067" s="68"/>
      <c r="J1067" s="64" t="str">
        <f t="shared" si="939"/>
        <v/>
      </c>
      <c r="K1067" s="64" t="str">
        <f t="shared" si="940"/>
        <v/>
      </c>
      <c r="L1067" s="64" t="str">
        <f t="shared" si="941"/>
        <v/>
      </c>
      <c r="M1067" s="52"/>
      <c r="N1067" s="52"/>
      <c r="P1067" s="157"/>
      <c r="Q1067" s="157"/>
      <c r="R1067" s="157"/>
      <c r="T1067" s="202">
        <f t="shared" si="942"/>
        <v>0</v>
      </c>
      <c r="U1067" s="159">
        <f t="shared" si="943"/>
        <v>0</v>
      </c>
      <c r="V1067" s="162" t="str">
        <f t="shared" si="944"/>
        <v/>
      </c>
      <c r="W1067" s="162" t="str">
        <f t="shared" si="945"/>
        <v/>
      </c>
      <c r="X1067" s="28">
        <v>18</v>
      </c>
      <c r="Y1067" s="64" t="str">
        <f t="shared" si="946"/>
        <v/>
      </c>
      <c r="Z1067" s="64" t="str">
        <f t="shared" si="947"/>
        <v/>
      </c>
      <c r="AA1067" s="64" t="str">
        <f t="shared" si="948"/>
        <v/>
      </c>
      <c r="AB1067" s="28">
        <f t="shared" si="949"/>
        <v>0</v>
      </c>
      <c r="AH1067" s="246" t="str">
        <f t="shared" si="950"/>
        <v/>
      </c>
    </row>
    <row r="1068" spans="1:34">
      <c r="A1068" s="28" t="str">
        <f>C1051&amp;"x"&amp;B1068</f>
        <v>x15</v>
      </c>
      <c r="B1068" s="47">
        <v>15</v>
      </c>
      <c r="C1068" s="64" t="str">
        <f t="shared" si="933"/>
        <v/>
      </c>
      <c r="D1068" s="64" t="str">
        <f t="shared" si="934"/>
        <v/>
      </c>
      <c r="E1068" s="65" t="str">
        <f t="shared" si="935"/>
        <v/>
      </c>
      <c r="F1068" s="65" t="str">
        <f t="shared" si="936"/>
        <v/>
      </c>
      <c r="G1068" s="66" t="str">
        <f t="shared" si="937"/>
        <v/>
      </c>
      <c r="H1068" s="67" t="str">
        <f t="shared" si="938"/>
        <v/>
      </c>
      <c r="I1068" s="68"/>
      <c r="J1068" s="64" t="str">
        <f t="shared" si="939"/>
        <v/>
      </c>
      <c r="K1068" s="64" t="str">
        <f t="shared" si="940"/>
        <v/>
      </c>
      <c r="L1068" s="64" t="str">
        <f t="shared" si="941"/>
        <v/>
      </c>
      <c r="M1068" s="52"/>
      <c r="N1068" s="52"/>
      <c r="P1068" s="157"/>
      <c r="Q1068" s="157"/>
      <c r="R1068" s="157"/>
      <c r="T1068" s="202">
        <f t="shared" si="942"/>
        <v>0</v>
      </c>
      <c r="U1068" s="159">
        <f t="shared" si="943"/>
        <v>0</v>
      </c>
      <c r="V1068" s="162" t="str">
        <f t="shared" si="944"/>
        <v/>
      </c>
      <c r="W1068" s="162" t="str">
        <f t="shared" si="945"/>
        <v/>
      </c>
      <c r="X1068" s="28">
        <v>19</v>
      </c>
      <c r="Y1068" s="64" t="str">
        <f t="shared" si="946"/>
        <v/>
      </c>
      <c r="Z1068" s="64" t="str">
        <f t="shared" si="947"/>
        <v/>
      </c>
      <c r="AA1068" s="64" t="str">
        <f t="shared" si="948"/>
        <v/>
      </c>
      <c r="AB1068" s="28">
        <f t="shared" si="949"/>
        <v>0</v>
      </c>
      <c r="AH1068" s="246" t="str">
        <f t="shared" si="950"/>
        <v/>
      </c>
    </row>
    <row r="1069" spans="1:34" ht="12.95" thickBot="1">
      <c r="B1069" s="69"/>
      <c r="C1069" s="70"/>
      <c r="D1069" s="69"/>
      <c r="E1069" s="69"/>
      <c r="F1069" s="69"/>
      <c r="G1069" s="71"/>
      <c r="H1069" s="71"/>
      <c r="I1069" s="71"/>
      <c r="J1069" s="70"/>
      <c r="K1069" s="70"/>
      <c r="L1069" s="70"/>
      <c r="M1069" s="52"/>
      <c r="N1069" s="52"/>
      <c r="X1069" s="28">
        <v>20</v>
      </c>
    </row>
    <row r="1070" spans="1:34" ht="12.95" thickTop="1">
      <c r="B1070" s="47"/>
      <c r="C1070" s="323" t="s">
        <v>1140</v>
      </c>
      <c r="D1070" s="323"/>
      <c r="E1070" s="76" t="s">
        <v>1141</v>
      </c>
      <c r="F1070" s="76" t="s">
        <v>1142</v>
      </c>
      <c r="G1070" s="48" t="s">
        <v>1143</v>
      </c>
      <c r="H1070" s="49"/>
      <c r="I1070" s="50"/>
      <c r="J1070" s="51" t="s">
        <v>1144</v>
      </c>
      <c r="K1070" s="51" t="s">
        <v>1145</v>
      </c>
      <c r="L1070" s="51" t="s">
        <v>1146</v>
      </c>
      <c r="M1070" s="52"/>
      <c r="N1070" s="52"/>
      <c r="P1070" s="53">
        <f>COUNT(P1074:P1088)</f>
        <v>0</v>
      </c>
      <c r="Q1070" s="53">
        <f>COUNT(Q1074:Q1088)</f>
        <v>0</v>
      </c>
      <c r="R1070" s="53">
        <f>COUNT(R1074:R1088)</f>
        <v>0</v>
      </c>
      <c r="T1070" s="124">
        <f>T1071-SUM(U1074:U1088)</f>
        <v>0</v>
      </c>
      <c r="X1070" s="28">
        <v>1</v>
      </c>
    </row>
    <row r="1071" spans="1:34" ht="12.95">
      <c r="A1071" s="33">
        <v>57</v>
      </c>
      <c r="B1071" s="54"/>
      <c r="C1071" s="322" t="str">
        <f>Leden!AQ59</f>
        <v/>
      </c>
      <c r="D1071" s="322"/>
      <c r="E1071" s="286" t="str">
        <f>IF($C1071="","",LEFT(IFERROR(VLOOKUP($C1071,TeamsV,2,0),"")&amp;"??",2))</f>
        <v/>
      </c>
      <c r="F1071" s="286" t="str">
        <f>IF($C1071="","",IFERROR(VLOOKUP($C1071,TeamsV,3,0),"??"))</f>
        <v/>
      </c>
      <c r="G1071" s="286" t="str">
        <f>IF($C1071="","",LEFT(IFERROR(VLOOKUP($C1071,TeamsV,4,0),"")&amp;"?",1))</f>
        <v/>
      </c>
      <c r="H1071" s="55"/>
      <c r="I1071" s="56"/>
      <c r="J1071" s="286">
        <f>COUNTIF(C1074:C1088,"V")</f>
        <v>0</v>
      </c>
      <c r="K1071" s="286">
        <f>COUNTIF(C1074:C1088,"M")</f>
        <v>0</v>
      </c>
      <c r="L1071" s="57" t="str">
        <f>IFERROR(AVERAGE(H1074:H1088),"")</f>
        <v/>
      </c>
      <c r="M1071" s="58"/>
      <c r="N1071" s="58"/>
      <c r="O1071" s="33" t="s">
        <v>2</v>
      </c>
      <c r="P1071" s="253"/>
      <c r="Q1071" s="253"/>
      <c r="R1071" s="253"/>
      <c r="S1071" s="254"/>
      <c r="T1071" s="124">
        <f>SUM(T1074:T1088)</f>
        <v>0</v>
      </c>
      <c r="U1071" s="158" t="str">
        <f>MID($C1071,1,1)</f>
        <v/>
      </c>
      <c r="V1071" s="158" t="str">
        <f>MID($C1071,1,1)</f>
        <v/>
      </c>
      <c r="W1071" s="158" t="str">
        <f>MID($C1071,1,1)</f>
        <v/>
      </c>
      <c r="X1071" s="28">
        <v>2</v>
      </c>
      <c r="Y1071" s="33"/>
      <c r="Z1071" s="33"/>
      <c r="AA1071" s="33"/>
      <c r="AB1071" s="33"/>
      <c r="AD1071" s="19" t="str">
        <f>IF($C1071="","",IFERROR(VLOOKUP($C1071,TeamsV,6,0),""))</f>
        <v/>
      </c>
      <c r="AE1071" s="19" t="str">
        <f>TRIM(IF($AD1071="","",IFERROR(VLOOKUP($AD1071,Teams!$B$4:$G$8,2,0),"")))</f>
        <v/>
      </c>
      <c r="AF1071" s="19" t="str">
        <f>TRIM(IF($AD1071="","",IFERROR(VLOOKUP($AD1071,Teams!$B$4:$G$8,4,0),"")))</f>
        <v/>
      </c>
      <c r="AH1071" s="247" t="str">
        <f>IFERROR(AVERAGE(AH1074:AH1088),"")</f>
        <v/>
      </c>
    </row>
    <row r="1072" spans="1:34">
      <c r="B1072" s="47"/>
      <c r="C1072" s="76"/>
      <c r="D1072" s="47"/>
      <c r="E1072" s="47"/>
      <c r="F1072" s="47"/>
      <c r="G1072" s="50"/>
      <c r="H1072" s="50"/>
      <c r="I1072" s="50"/>
      <c r="J1072" s="76"/>
      <c r="K1072" s="76"/>
      <c r="L1072" s="76"/>
      <c r="M1072" s="52"/>
      <c r="N1072" s="52"/>
      <c r="U1072" s="159"/>
      <c r="V1072" s="159"/>
      <c r="W1072" s="159"/>
      <c r="X1072" s="28">
        <v>3</v>
      </c>
    </row>
    <row r="1073" spans="1:34">
      <c r="A1073" s="59"/>
      <c r="B1073" s="60"/>
      <c r="C1073" s="61" t="s">
        <v>1147</v>
      </c>
      <c r="D1073" s="61" t="s">
        <v>1148</v>
      </c>
      <c r="E1073" s="62" t="s">
        <v>1149</v>
      </c>
      <c r="F1073" s="62" t="s">
        <v>1150</v>
      </c>
      <c r="G1073" s="61" t="s">
        <v>1151</v>
      </c>
      <c r="H1073" s="61" t="s">
        <v>1152</v>
      </c>
      <c r="I1073" s="61" t="s">
        <v>54</v>
      </c>
      <c r="J1073" s="61" t="s">
        <v>1153</v>
      </c>
      <c r="K1073" s="61" t="s">
        <v>1154</v>
      </c>
      <c r="L1073" s="61" t="s">
        <v>1155</v>
      </c>
      <c r="M1073" s="63"/>
      <c r="N1073" s="63"/>
      <c r="O1073" s="59"/>
      <c r="P1073" s="160" t="s">
        <v>76</v>
      </c>
      <c r="Q1073" s="160" t="s">
        <v>77</v>
      </c>
      <c r="R1073" s="160" t="s">
        <v>78</v>
      </c>
      <c r="U1073" s="158" t="str">
        <f>IF(W1071="","",VLOOKUP(W1071,Leeftijdscat,2,FALSE))</f>
        <v/>
      </c>
      <c r="V1073" s="158" t="str">
        <f>IF(W1071="","",VLOOKUP(W1071,Leeftijdscat,3,FALSE))</f>
        <v/>
      </c>
      <c r="W1073" s="158" t="str">
        <f>IF(W1071="","",VLOOKUP(W1071,Leeftijdscat,4,FALSE))</f>
        <v/>
      </c>
      <c r="X1073" s="28">
        <v>4</v>
      </c>
      <c r="Y1073" s="59">
        <f>LEN(Y1074&amp;Y1075&amp;Y1076&amp;Y1077&amp;Y1078&amp;Y1079&amp;Y1080&amp;Y1081&amp;Y1082&amp;Y1083&amp;Y1084&amp;Y1085&amp;Y1086&amp;Y1087&amp;Y1088)</f>
        <v>0</v>
      </c>
      <c r="Z1073" s="59">
        <f>LEN(Z1074&amp;Z1075&amp;Z1076&amp;Z1077&amp;Z1078&amp;Z1079&amp;Z1080&amp;Z1081&amp;Z1082&amp;Z1083&amp;Z1084&amp;Z1085&amp;Z1086&amp;Z1087&amp;Z1088)</f>
        <v>0</v>
      </c>
      <c r="AA1073" s="59">
        <f>LEN(AA1074&amp;AA1075&amp;AA1076&amp;AA1077&amp;AA1078&amp;AA1079&amp;AA1080&amp;AA1081&amp;AA1082&amp;AA1083&amp;AA1084&amp;AA1085&amp;AA1086&amp;AA1087&amp;AA1088)</f>
        <v>0</v>
      </c>
      <c r="AB1073" s="59">
        <f>SUM(Y1073:AA1073)</f>
        <v>0</v>
      </c>
    </row>
    <row r="1074" spans="1:34">
      <c r="A1074" s="28" t="str">
        <f>C1071&amp;"x"&amp;B1074</f>
        <v>x1</v>
      </c>
      <c r="B1074" s="47">
        <v>1</v>
      </c>
      <c r="C1074" s="64" t="str">
        <f t="shared" ref="C1074:C1088" si="951">IF(LEFT($A1074,1)="x","",IFERROR(VLOOKUP($A1074,LedenV,6,0),""))</f>
        <v/>
      </c>
      <c r="D1074" s="64" t="str">
        <f t="shared" ref="D1074:D1088" si="952">IF(LEFT($A1074,1)="x","",IFERROR(VLOOKUP($A1074,LedenV,7,0),""))</f>
        <v/>
      </c>
      <c r="E1074" s="65" t="str">
        <f t="shared" ref="E1074:E1088" si="953">IF(LEFT($A1074,1)="x","",IFERROR(VLOOKUP($A1074,LedenV,8,0),""))</f>
        <v/>
      </c>
      <c r="F1074" s="65" t="str">
        <f t="shared" ref="F1074:F1088" si="954">IF(LEFT($A1074,1)="x","",IFERROR(VLOOKUP($A1074,LedenV,9,0),""))</f>
        <v/>
      </c>
      <c r="G1074" s="66" t="str">
        <f t="shared" ref="G1074:G1088" si="955">IF(LEFT($A1074,1)="x","",IFERROR(VLOOKUP($A1074,LedenV,10,0),""))</f>
        <v/>
      </c>
      <c r="H1074" s="67" t="str">
        <f t="shared" ref="H1074:H1088" si="956">IF(AND(ISNUMBER(G1074),G1074&lt;&gt;0),DATEDIF(G1074,Peildatum,"Y"),"")</f>
        <v/>
      </c>
      <c r="I1074" s="68"/>
      <c r="J1074" s="64" t="str">
        <f t="shared" ref="J1074:J1088" si="957">IF(LEFT($A1074,1)="x","",IFERROR(VLOOKUP($A1074,LedenV,16,0),""))</f>
        <v/>
      </c>
      <c r="K1074" s="64" t="str">
        <f t="shared" ref="K1074:K1088" si="958">IF(LEFT($A1074,1)="x","",IFERROR(VLOOKUP($A1074,LedenV,17,0),""))</f>
        <v/>
      </c>
      <c r="L1074" s="64" t="str">
        <f t="shared" ref="L1074:L1088" si="959">IF(LEFT($A1074,1)="x","",IFERROR(VLOOKUP($A1074,LedenV,18,0),""))</f>
        <v/>
      </c>
      <c r="M1074" s="52"/>
      <c r="N1074" s="52"/>
      <c r="P1074" s="157"/>
      <c r="Q1074" s="157"/>
      <c r="R1074" s="157"/>
      <c r="S1074" s="161"/>
      <c r="T1074" s="202">
        <f t="shared" ref="T1074:T1088" si="960">IF(LEN(C1074&amp;D1074&amp;E1074&amp;F1074)&gt;0,1,0)</f>
        <v>0</v>
      </c>
      <c r="U1074" s="159">
        <f t="shared" ref="U1074:U1088" si="961">MIN(LEN(Y1074&amp;Z1074&amp;AA1074),1)</f>
        <v>0</v>
      </c>
      <c r="V1074" s="162" t="str">
        <f t="shared" ref="V1074:V1088" si="962">V1073</f>
        <v/>
      </c>
      <c r="W1074" s="162" t="str">
        <f t="shared" ref="W1074:W1088" si="963">W1073</f>
        <v/>
      </c>
      <c r="X1074" s="28">
        <v>5</v>
      </c>
      <c r="Y1074" s="64" t="str">
        <f t="shared" ref="Y1074:Y1088" si="964">IF(LEFT($A1074,1)="x","",IFERROR(VLOOKUP($A1074,LedenV,34,0),""))</f>
        <v/>
      </c>
      <c r="Z1074" s="64" t="str">
        <f t="shared" ref="Z1074:Z1088" si="965">IF(LEFT($A1074,1)="x","",IFERROR(VLOOKUP($A1074,LedenV,35,0),""))</f>
        <v/>
      </c>
      <c r="AA1074" s="64" t="str">
        <f t="shared" ref="AA1074:AA1088" si="966">IF(LEFT($A1074,1)="x","",IFERROR(VLOOKUP($A1074,LedenV,36,0),""))</f>
        <v/>
      </c>
      <c r="AB1074" s="28">
        <f t="shared" ref="AB1074:AB1088" si="967">LEN(Y1074&amp;Z1074&amp;AA1074)</f>
        <v>0</v>
      </c>
      <c r="AH1074" s="246" t="str">
        <f t="shared" ref="AH1074:AH1088" si="968">lft(G1074,Peildatum)</f>
        <v/>
      </c>
    </row>
    <row r="1075" spans="1:34">
      <c r="A1075" s="28" t="str">
        <f>C1071&amp;"x"&amp;B1075</f>
        <v>x2</v>
      </c>
      <c r="B1075" s="47">
        <v>2</v>
      </c>
      <c r="C1075" s="64" t="str">
        <f t="shared" si="951"/>
        <v/>
      </c>
      <c r="D1075" s="64" t="str">
        <f t="shared" si="952"/>
        <v/>
      </c>
      <c r="E1075" s="65" t="str">
        <f t="shared" si="953"/>
        <v/>
      </c>
      <c r="F1075" s="65" t="str">
        <f t="shared" si="954"/>
        <v/>
      </c>
      <c r="G1075" s="66" t="str">
        <f t="shared" si="955"/>
        <v/>
      </c>
      <c r="H1075" s="67" t="str">
        <f t="shared" si="956"/>
        <v/>
      </c>
      <c r="I1075" s="68"/>
      <c r="J1075" s="64" t="str">
        <f t="shared" si="957"/>
        <v/>
      </c>
      <c r="K1075" s="64" t="str">
        <f t="shared" si="958"/>
        <v/>
      </c>
      <c r="L1075" s="64" t="str">
        <f t="shared" si="959"/>
        <v/>
      </c>
      <c r="M1075" s="52"/>
      <c r="N1075" s="52"/>
      <c r="P1075" s="157"/>
      <c r="Q1075" s="157"/>
      <c r="R1075" s="157"/>
      <c r="S1075" s="161"/>
      <c r="T1075" s="202">
        <f t="shared" si="960"/>
        <v>0</v>
      </c>
      <c r="U1075" s="159">
        <f t="shared" si="961"/>
        <v>0</v>
      </c>
      <c r="V1075" s="162" t="str">
        <f t="shared" si="962"/>
        <v/>
      </c>
      <c r="W1075" s="162" t="str">
        <f t="shared" si="963"/>
        <v/>
      </c>
      <c r="X1075" s="28">
        <v>6</v>
      </c>
      <c r="Y1075" s="64" t="str">
        <f t="shared" si="964"/>
        <v/>
      </c>
      <c r="Z1075" s="64" t="str">
        <f t="shared" si="965"/>
        <v/>
      </c>
      <c r="AA1075" s="64" t="str">
        <f t="shared" si="966"/>
        <v/>
      </c>
      <c r="AB1075" s="28">
        <f t="shared" si="967"/>
        <v>0</v>
      </c>
      <c r="AH1075" s="246" t="str">
        <f t="shared" si="968"/>
        <v/>
      </c>
    </row>
    <row r="1076" spans="1:34">
      <c r="A1076" s="28" t="str">
        <f>C1071&amp;"x"&amp;B1076</f>
        <v>x3</v>
      </c>
      <c r="B1076" s="47">
        <v>3</v>
      </c>
      <c r="C1076" s="64" t="str">
        <f t="shared" si="951"/>
        <v/>
      </c>
      <c r="D1076" s="64" t="str">
        <f t="shared" si="952"/>
        <v/>
      </c>
      <c r="E1076" s="65" t="str">
        <f t="shared" si="953"/>
        <v/>
      </c>
      <c r="F1076" s="65" t="str">
        <f t="shared" si="954"/>
        <v/>
      </c>
      <c r="G1076" s="66" t="str">
        <f t="shared" si="955"/>
        <v/>
      </c>
      <c r="H1076" s="67" t="str">
        <f t="shared" si="956"/>
        <v/>
      </c>
      <c r="I1076" s="68"/>
      <c r="J1076" s="64" t="str">
        <f t="shared" si="957"/>
        <v/>
      </c>
      <c r="K1076" s="64" t="str">
        <f t="shared" si="958"/>
        <v/>
      </c>
      <c r="L1076" s="64" t="str">
        <f t="shared" si="959"/>
        <v/>
      </c>
      <c r="M1076" s="52"/>
      <c r="N1076" s="52"/>
      <c r="P1076" s="157"/>
      <c r="Q1076" s="157"/>
      <c r="R1076" s="157"/>
      <c r="S1076" s="161"/>
      <c r="T1076" s="202">
        <f t="shared" si="960"/>
        <v>0</v>
      </c>
      <c r="U1076" s="159">
        <f t="shared" si="961"/>
        <v>0</v>
      </c>
      <c r="V1076" s="162" t="str">
        <f t="shared" si="962"/>
        <v/>
      </c>
      <c r="W1076" s="162" t="str">
        <f t="shared" si="963"/>
        <v/>
      </c>
      <c r="X1076" s="28">
        <v>7</v>
      </c>
      <c r="Y1076" s="64" t="str">
        <f t="shared" si="964"/>
        <v/>
      </c>
      <c r="Z1076" s="64" t="str">
        <f t="shared" si="965"/>
        <v/>
      </c>
      <c r="AA1076" s="64" t="str">
        <f t="shared" si="966"/>
        <v/>
      </c>
      <c r="AB1076" s="28">
        <f t="shared" si="967"/>
        <v>0</v>
      </c>
      <c r="AH1076" s="246" t="str">
        <f t="shared" si="968"/>
        <v/>
      </c>
    </row>
    <row r="1077" spans="1:34">
      <c r="A1077" s="28" t="str">
        <f>C1071&amp;"x"&amp;B1077</f>
        <v>x4</v>
      </c>
      <c r="B1077" s="47">
        <v>4</v>
      </c>
      <c r="C1077" s="64" t="str">
        <f t="shared" si="951"/>
        <v/>
      </c>
      <c r="D1077" s="64" t="str">
        <f t="shared" si="952"/>
        <v/>
      </c>
      <c r="E1077" s="65" t="str">
        <f t="shared" si="953"/>
        <v/>
      </c>
      <c r="F1077" s="65" t="str">
        <f t="shared" si="954"/>
        <v/>
      </c>
      <c r="G1077" s="66" t="str">
        <f t="shared" si="955"/>
        <v/>
      </c>
      <c r="H1077" s="67" t="str">
        <f t="shared" si="956"/>
        <v/>
      </c>
      <c r="I1077" s="68"/>
      <c r="J1077" s="64" t="str">
        <f t="shared" si="957"/>
        <v/>
      </c>
      <c r="K1077" s="64" t="str">
        <f t="shared" si="958"/>
        <v/>
      </c>
      <c r="L1077" s="64" t="str">
        <f t="shared" si="959"/>
        <v/>
      </c>
      <c r="M1077" s="52"/>
      <c r="N1077" s="52"/>
      <c r="P1077" s="157"/>
      <c r="Q1077" s="157"/>
      <c r="R1077" s="157"/>
      <c r="S1077" s="161"/>
      <c r="T1077" s="202">
        <f t="shared" si="960"/>
        <v>0</v>
      </c>
      <c r="U1077" s="159">
        <f t="shared" si="961"/>
        <v>0</v>
      </c>
      <c r="V1077" s="162" t="str">
        <f t="shared" si="962"/>
        <v/>
      </c>
      <c r="W1077" s="162" t="str">
        <f t="shared" si="963"/>
        <v/>
      </c>
      <c r="X1077" s="28">
        <v>8</v>
      </c>
      <c r="Y1077" s="64" t="str">
        <f t="shared" si="964"/>
        <v/>
      </c>
      <c r="Z1077" s="64" t="str">
        <f t="shared" si="965"/>
        <v/>
      </c>
      <c r="AA1077" s="64" t="str">
        <f t="shared" si="966"/>
        <v/>
      </c>
      <c r="AB1077" s="28">
        <f t="shared" si="967"/>
        <v>0</v>
      </c>
      <c r="AH1077" s="246" t="str">
        <f t="shared" si="968"/>
        <v/>
      </c>
    </row>
    <row r="1078" spans="1:34">
      <c r="A1078" s="28" t="str">
        <f>C1071&amp;"x"&amp;B1078</f>
        <v>x5</v>
      </c>
      <c r="B1078" s="47">
        <v>5</v>
      </c>
      <c r="C1078" s="64" t="str">
        <f t="shared" si="951"/>
        <v/>
      </c>
      <c r="D1078" s="64" t="str">
        <f t="shared" si="952"/>
        <v/>
      </c>
      <c r="E1078" s="65" t="str">
        <f t="shared" si="953"/>
        <v/>
      </c>
      <c r="F1078" s="65" t="str">
        <f t="shared" si="954"/>
        <v/>
      </c>
      <c r="G1078" s="66" t="str">
        <f t="shared" si="955"/>
        <v/>
      </c>
      <c r="H1078" s="67" t="str">
        <f t="shared" si="956"/>
        <v/>
      </c>
      <c r="I1078" s="68"/>
      <c r="J1078" s="64" t="str">
        <f t="shared" si="957"/>
        <v/>
      </c>
      <c r="K1078" s="64" t="str">
        <f t="shared" si="958"/>
        <v/>
      </c>
      <c r="L1078" s="64" t="str">
        <f t="shared" si="959"/>
        <v/>
      </c>
      <c r="M1078" s="52"/>
      <c r="N1078" s="52"/>
      <c r="P1078" s="157"/>
      <c r="Q1078" s="157"/>
      <c r="R1078" s="157"/>
      <c r="S1078" s="161"/>
      <c r="T1078" s="202">
        <f t="shared" si="960"/>
        <v>0</v>
      </c>
      <c r="U1078" s="159">
        <f t="shared" si="961"/>
        <v>0</v>
      </c>
      <c r="V1078" s="162" t="str">
        <f t="shared" si="962"/>
        <v/>
      </c>
      <c r="W1078" s="162" t="str">
        <f t="shared" si="963"/>
        <v/>
      </c>
      <c r="X1078" s="28">
        <v>9</v>
      </c>
      <c r="Y1078" s="64" t="str">
        <f t="shared" si="964"/>
        <v/>
      </c>
      <c r="Z1078" s="64" t="str">
        <f t="shared" si="965"/>
        <v/>
      </c>
      <c r="AA1078" s="64" t="str">
        <f t="shared" si="966"/>
        <v/>
      </c>
      <c r="AB1078" s="28">
        <f t="shared" si="967"/>
        <v>0</v>
      </c>
      <c r="AH1078" s="246" t="str">
        <f t="shared" si="968"/>
        <v/>
      </c>
    </row>
    <row r="1079" spans="1:34">
      <c r="A1079" s="28" t="str">
        <f>C1071&amp;"x"&amp;B1079</f>
        <v>x6</v>
      </c>
      <c r="B1079" s="47">
        <v>6</v>
      </c>
      <c r="C1079" s="64" t="str">
        <f t="shared" si="951"/>
        <v/>
      </c>
      <c r="D1079" s="64" t="str">
        <f t="shared" si="952"/>
        <v/>
      </c>
      <c r="E1079" s="65" t="str">
        <f t="shared" si="953"/>
        <v/>
      </c>
      <c r="F1079" s="65" t="str">
        <f t="shared" si="954"/>
        <v/>
      </c>
      <c r="G1079" s="66" t="str">
        <f t="shared" si="955"/>
        <v/>
      </c>
      <c r="H1079" s="67" t="str">
        <f t="shared" si="956"/>
        <v/>
      </c>
      <c r="I1079" s="68"/>
      <c r="J1079" s="64" t="str">
        <f t="shared" si="957"/>
        <v/>
      </c>
      <c r="K1079" s="64" t="str">
        <f t="shared" si="958"/>
        <v/>
      </c>
      <c r="L1079" s="64" t="str">
        <f t="shared" si="959"/>
        <v/>
      </c>
      <c r="M1079" s="52"/>
      <c r="N1079" s="52"/>
      <c r="P1079" s="157"/>
      <c r="Q1079" s="157"/>
      <c r="R1079" s="157"/>
      <c r="S1079" s="161"/>
      <c r="T1079" s="202">
        <f t="shared" si="960"/>
        <v>0</v>
      </c>
      <c r="U1079" s="159">
        <f t="shared" si="961"/>
        <v>0</v>
      </c>
      <c r="V1079" s="162" t="str">
        <f t="shared" si="962"/>
        <v/>
      </c>
      <c r="W1079" s="162" t="str">
        <f t="shared" si="963"/>
        <v/>
      </c>
      <c r="X1079" s="28">
        <v>10</v>
      </c>
      <c r="Y1079" s="64" t="str">
        <f t="shared" si="964"/>
        <v/>
      </c>
      <c r="Z1079" s="64" t="str">
        <f t="shared" si="965"/>
        <v/>
      </c>
      <c r="AA1079" s="64" t="str">
        <f t="shared" si="966"/>
        <v/>
      </c>
      <c r="AB1079" s="28">
        <f t="shared" si="967"/>
        <v>0</v>
      </c>
      <c r="AH1079" s="246" t="str">
        <f t="shared" si="968"/>
        <v/>
      </c>
    </row>
    <row r="1080" spans="1:34">
      <c r="A1080" s="28" t="str">
        <f>C1071&amp;"x"&amp;B1080</f>
        <v>x7</v>
      </c>
      <c r="B1080" s="47">
        <v>7</v>
      </c>
      <c r="C1080" s="64" t="str">
        <f t="shared" si="951"/>
        <v/>
      </c>
      <c r="D1080" s="64" t="str">
        <f t="shared" si="952"/>
        <v/>
      </c>
      <c r="E1080" s="65" t="str">
        <f t="shared" si="953"/>
        <v/>
      </c>
      <c r="F1080" s="65" t="str">
        <f t="shared" si="954"/>
        <v/>
      </c>
      <c r="G1080" s="66" t="str">
        <f t="shared" si="955"/>
        <v/>
      </c>
      <c r="H1080" s="67" t="str">
        <f t="shared" si="956"/>
        <v/>
      </c>
      <c r="I1080" s="68"/>
      <c r="J1080" s="64" t="str">
        <f t="shared" si="957"/>
        <v/>
      </c>
      <c r="K1080" s="64" t="str">
        <f t="shared" si="958"/>
        <v/>
      </c>
      <c r="L1080" s="64" t="str">
        <f t="shared" si="959"/>
        <v/>
      </c>
      <c r="M1080" s="52"/>
      <c r="N1080" s="52"/>
      <c r="P1080" s="157"/>
      <c r="Q1080" s="157"/>
      <c r="R1080" s="157"/>
      <c r="S1080" s="161"/>
      <c r="T1080" s="202">
        <f t="shared" si="960"/>
        <v>0</v>
      </c>
      <c r="U1080" s="159">
        <f t="shared" si="961"/>
        <v>0</v>
      </c>
      <c r="V1080" s="162" t="str">
        <f t="shared" si="962"/>
        <v/>
      </c>
      <c r="W1080" s="162" t="str">
        <f t="shared" si="963"/>
        <v/>
      </c>
      <c r="X1080" s="28">
        <v>11</v>
      </c>
      <c r="Y1080" s="64" t="str">
        <f t="shared" si="964"/>
        <v/>
      </c>
      <c r="Z1080" s="64" t="str">
        <f t="shared" si="965"/>
        <v/>
      </c>
      <c r="AA1080" s="64" t="str">
        <f t="shared" si="966"/>
        <v/>
      </c>
      <c r="AB1080" s="28">
        <f t="shared" si="967"/>
        <v>0</v>
      </c>
      <c r="AH1080" s="246" t="str">
        <f t="shared" si="968"/>
        <v/>
      </c>
    </row>
    <row r="1081" spans="1:34">
      <c r="A1081" s="28" t="str">
        <f>C1071&amp;"x"&amp;B1081</f>
        <v>x8</v>
      </c>
      <c r="B1081" s="47">
        <v>8</v>
      </c>
      <c r="C1081" s="64" t="str">
        <f t="shared" si="951"/>
        <v/>
      </c>
      <c r="D1081" s="64" t="str">
        <f t="shared" si="952"/>
        <v/>
      </c>
      <c r="E1081" s="65" t="str">
        <f t="shared" si="953"/>
        <v/>
      </c>
      <c r="F1081" s="65" t="str">
        <f t="shared" si="954"/>
        <v/>
      </c>
      <c r="G1081" s="66" t="str">
        <f t="shared" si="955"/>
        <v/>
      </c>
      <c r="H1081" s="67" t="str">
        <f t="shared" si="956"/>
        <v/>
      </c>
      <c r="I1081" s="68"/>
      <c r="J1081" s="64" t="str">
        <f t="shared" si="957"/>
        <v/>
      </c>
      <c r="K1081" s="64" t="str">
        <f t="shared" si="958"/>
        <v/>
      </c>
      <c r="L1081" s="64" t="str">
        <f t="shared" si="959"/>
        <v/>
      </c>
      <c r="M1081" s="52"/>
      <c r="N1081" s="52"/>
      <c r="P1081" s="157"/>
      <c r="Q1081" s="157"/>
      <c r="R1081" s="157"/>
      <c r="S1081" s="161"/>
      <c r="T1081" s="202">
        <f t="shared" si="960"/>
        <v>0</v>
      </c>
      <c r="U1081" s="159">
        <f t="shared" si="961"/>
        <v>0</v>
      </c>
      <c r="V1081" s="162" t="str">
        <f t="shared" si="962"/>
        <v/>
      </c>
      <c r="W1081" s="162" t="str">
        <f t="shared" si="963"/>
        <v/>
      </c>
      <c r="X1081" s="28">
        <v>12</v>
      </c>
      <c r="Y1081" s="64" t="str">
        <f t="shared" si="964"/>
        <v/>
      </c>
      <c r="Z1081" s="64" t="str">
        <f t="shared" si="965"/>
        <v/>
      </c>
      <c r="AA1081" s="64" t="str">
        <f t="shared" si="966"/>
        <v/>
      </c>
      <c r="AB1081" s="28">
        <f t="shared" si="967"/>
        <v>0</v>
      </c>
      <c r="AH1081" s="246" t="str">
        <f t="shared" si="968"/>
        <v/>
      </c>
    </row>
    <row r="1082" spans="1:34">
      <c r="A1082" s="28" t="str">
        <f>C1071&amp;"x"&amp;B1082</f>
        <v>x9</v>
      </c>
      <c r="B1082" s="47">
        <v>9</v>
      </c>
      <c r="C1082" s="64" t="str">
        <f t="shared" si="951"/>
        <v/>
      </c>
      <c r="D1082" s="64" t="str">
        <f t="shared" si="952"/>
        <v/>
      </c>
      <c r="E1082" s="65" t="str">
        <f t="shared" si="953"/>
        <v/>
      </c>
      <c r="F1082" s="65" t="str">
        <f t="shared" si="954"/>
        <v/>
      </c>
      <c r="G1082" s="66" t="str">
        <f t="shared" si="955"/>
        <v/>
      </c>
      <c r="H1082" s="67" t="str">
        <f t="shared" si="956"/>
        <v/>
      </c>
      <c r="I1082" s="68"/>
      <c r="J1082" s="64" t="str">
        <f t="shared" si="957"/>
        <v/>
      </c>
      <c r="K1082" s="64" t="str">
        <f t="shared" si="958"/>
        <v/>
      </c>
      <c r="L1082" s="64" t="str">
        <f t="shared" si="959"/>
        <v/>
      </c>
      <c r="M1082" s="52"/>
      <c r="N1082" s="52"/>
      <c r="P1082" s="157"/>
      <c r="Q1082" s="157"/>
      <c r="R1082" s="157"/>
      <c r="S1082" s="161"/>
      <c r="T1082" s="202">
        <f t="shared" si="960"/>
        <v>0</v>
      </c>
      <c r="U1082" s="159">
        <f t="shared" si="961"/>
        <v>0</v>
      </c>
      <c r="V1082" s="162" t="str">
        <f t="shared" si="962"/>
        <v/>
      </c>
      <c r="W1082" s="162" t="str">
        <f t="shared" si="963"/>
        <v/>
      </c>
      <c r="X1082" s="28">
        <v>13</v>
      </c>
      <c r="Y1082" s="64" t="str">
        <f t="shared" si="964"/>
        <v/>
      </c>
      <c r="Z1082" s="64" t="str">
        <f t="shared" si="965"/>
        <v/>
      </c>
      <c r="AA1082" s="64" t="str">
        <f t="shared" si="966"/>
        <v/>
      </c>
      <c r="AB1082" s="28">
        <f t="shared" si="967"/>
        <v>0</v>
      </c>
      <c r="AH1082" s="246" t="str">
        <f t="shared" si="968"/>
        <v/>
      </c>
    </row>
    <row r="1083" spans="1:34">
      <c r="A1083" s="28" t="str">
        <f>C1071&amp;"x"&amp;B1083</f>
        <v>x10</v>
      </c>
      <c r="B1083" s="47">
        <v>10</v>
      </c>
      <c r="C1083" s="64" t="str">
        <f t="shared" si="951"/>
        <v/>
      </c>
      <c r="D1083" s="64" t="str">
        <f t="shared" si="952"/>
        <v/>
      </c>
      <c r="E1083" s="65" t="str">
        <f t="shared" si="953"/>
        <v/>
      </c>
      <c r="F1083" s="65" t="str">
        <f t="shared" si="954"/>
        <v/>
      </c>
      <c r="G1083" s="66" t="str">
        <f t="shared" si="955"/>
        <v/>
      </c>
      <c r="H1083" s="67" t="str">
        <f t="shared" si="956"/>
        <v/>
      </c>
      <c r="I1083" s="68"/>
      <c r="J1083" s="64" t="str">
        <f t="shared" si="957"/>
        <v/>
      </c>
      <c r="K1083" s="64" t="str">
        <f t="shared" si="958"/>
        <v/>
      </c>
      <c r="L1083" s="64" t="str">
        <f t="shared" si="959"/>
        <v/>
      </c>
      <c r="M1083" s="52"/>
      <c r="N1083" s="52"/>
      <c r="P1083" s="157"/>
      <c r="Q1083" s="157"/>
      <c r="R1083" s="157"/>
      <c r="S1083" s="161"/>
      <c r="T1083" s="202">
        <f t="shared" si="960"/>
        <v>0</v>
      </c>
      <c r="U1083" s="159">
        <f t="shared" si="961"/>
        <v>0</v>
      </c>
      <c r="V1083" s="162" t="str">
        <f t="shared" si="962"/>
        <v/>
      </c>
      <c r="W1083" s="162" t="str">
        <f t="shared" si="963"/>
        <v/>
      </c>
      <c r="X1083" s="28">
        <v>14</v>
      </c>
      <c r="Y1083" s="64" t="str">
        <f t="shared" si="964"/>
        <v/>
      </c>
      <c r="Z1083" s="64" t="str">
        <f t="shared" si="965"/>
        <v/>
      </c>
      <c r="AA1083" s="64" t="str">
        <f t="shared" si="966"/>
        <v/>
      </c>
      <c r="AB1083" s="28">
        <f t="shared" si="967"/>
        <v>0</v>
      </c>
      <c r="AH1083" s="246" t="str">
        <f t="shared" si="968"/>
        <v/>
      </c>
    </row>
    <row r="1084" spans="1:34">
      <c r="A1084" s="28" t="str">
        <f>C1071&amp;"x"&amp;B1084</f>
        <v>x11</v>
      </c>
      <c r="B1084" s="47">
        <v>11</v>
      </c>
      <c r="C1084" s="64" t="str">
        <f t="shared" si="951"/>
        <v/>
      </c>
      <c r="D1084" s="64" t="str">
        <f t="shared" si="952"/>
        <v/>
      </c>
      <c r="E1084" s="65" t="str">
        <f t="shared" si="953"/>
        <v/>
      </c>
      <c r="F1084" s="65" t="str">
        <f t="shared" si="954"/>
        <v/>
      </c>
      <c r="G1084" s="66" t="str">
        <f t="shared" si="955"/>
        <v/>
      </c>
      <c r="H1084" s="67" t="str">
        <f t="shared" si="956"/>
        <v/>
      </c>
      <c r="I1084" s="68"/>
      <c r="J1084" s="64" t="str">
        <f t="shared" si="957"/>
        <v/>
      </c>
      <c r="K1084" s="64" t="str">
        <f t="shared" si="958"/>
        <v/>
      </c>
      <c r="L1084" s="64" t="str">
        <f t="shared" si="959"/>
        <v/>
      </c>
      <c r="M1084" s="52"/>
      <c r="N1084" s="52"/>
      <c r="P1084" s="157"/>
      <c r="Q1084" s="157"/>
      <c r="R1084" s="157"/>
      <c r="T1084" s="202">
        <f t="shared" si="960"/>
        <v>0</v>
      </c>
      <c r="U1084" s="159">
        <f t="shared" si="961"/>
        <v>0</v>
      </c>
      <c r="V1084" s="162" t="str">
        <f t="shared" si="962"/>
        <v/>
      </c>
      <c r="W1084" s="162" t="str">
        <f t="shared" si="963"/>
        <v/>
      </c>
      <c r="X1084" s="28">
        <v>15</v>
      </c>
      <c r="Y1084" s="64" t="str">
        <f t="shared" si="964"/>
        <v/>
      </c>
      <c r="Z1084" s="64" t="str">
        <f t="shared" si="965"/>
        <v/>
      </c>
      <c r="AA1084" s="64" t="str">
        <f t="shared" si="966"/>
        <v/>
      </c>
      <c r="AB1084" s="28">
        <f t="shared" si="967"/>
        <v>0</v>
      </c>
      <c r="AH1084" s="246" t="str">
        <f t="shared" si="968"/>
        <v/>
      </c>
    </row>
    <row r="1085" spans="1:34">
      <c r="A1085" s="28" t="str">
        <f>C1071&amp;"x"&amp;B1085</f>
        <v>x12</v>
      </c>
      <c r="B1085" s="47">
        <v>12</v>
      </c>
      <c r="C1085" s="64" t="str">
        <f t="shared" si="951"/>
        <v/>
      </c>
      <c r="D1085" s="64" t="str">
        <f t="shared" si="952"/>
        <v/>
      </c>
      <c r="E1085" s="65" t="str">
        <f t="shared" si="953"/>
        <v/>
      </c>
      <c r="F1085" s="65" t="str">
        <f t="shared" si="954"/>
        <v/>
      </c>
      <c r="G1085" s="66" t="str">
        <f t="shared" si="955"/>
        <v/>
      </c>
      <c r="H1085" s="67" t="str">
        <f t="shared" si="956"/>
        <v/>
      </c>
      <c r="I1085" s="68"/>
      <c r="J1085" s="64" t="str">
        <f t="shared" si="957"/>
        <v/>
      </c>
      <c r="K1085" s="64" t="str">
        <f t="shared" si="958"/>
        <v/>
      </c>
      <c r="L1085" s="64" t="str">
        <f t="shared" si="959"/>
        <v/>
      </c>
      <c r="M1085" s="52"/>
      <c r="N1085" s="52"/>
      <c r="P1085" s="157"/>
      <c r="Q1085" s="157"/>
      <c r="R1085" s="157"/>
      <c r="T1085" s="202">
        <f t="shared" si="960"/>
        <v>0</v>
      </c>
      <c r="U1085" s="159">
        <f t="shared" si="961"/>
        <v>0</v>
      </c>
      <c r="V1085" s="162" t="str">
        <f t="shared" si="962"/>
        <v/>
      </c>
      <c r="W1085" s="162" t="str">
        <f t="shared" si="963"/>
        <v/>
      </c>
      <c r="X1085" s="28">
        <v>16</v>
      </c>
      <c r="Y1085" s="64" t="str">
        <f t="shared" si="964"/>
        <v/>
      </c>
      <c r="Z1085" s="64" t="str">
        <f t="shared" si="965"/>
        <v/>
      </c>
      <c r="AA1085" s="64" t="str">
        <f t="shared" si="966"/>
        <v/>
      </c>
      <c r="AB1085" s="28">
        <f t="shared" si="967"/>
        <v>0</v>
      </c>
      <c r="AH1085" s="246" t="str">
        <f t="shared" si="968"/>
        <v/>
      </c>
    </row>
    <row r="1086" spans="1:34">
      <c r="A1086" s="28" t="str">
        <f>C1071&amp;"x"&amp;B1086</f>
        <v>x13</v>
      </c>
      <c r="B1086" s="47">
        <v>13</v>
      </c>
      <c r="C1086" s="64" t="str">
        <f t="shared" si="951"/>
        <v/>
      </c>
      <c r="D1086" s="64" t="str">
        <f t="shared" si="952"/>
        <v/>
      </c>
      <c r="E1086" s="65" t="str">
        <f t="shared" si="953"/>
        <v/>
      </c>
      <c r="F1086" s="65" t="str">
        <f t="shared" si="954"/>
        <v/>
      </c>
      <c r="G1086" s="66" t="str">
        <f t="shared" si="955"/>
        <v/>
      </c>
      <c r="H1086" s="67" t="str">
        <f t="shared" si="956"/>
        <v/>
      </c>
      <c r="I1086" s="68"/>
      <c r="J1086" s="64" t="str">
        <f t="shared" si="957"/>
        <v/>
      </c>
      <c r="K1086" s="64" t="str">
        <f t="shared" si="958"/>
        <v/>
      </c>
      <c r="L1086" s="64" t="str">
        <f t="shared" si="959"/>
        <v/>
      </c>
      <c r="M1086" s="52"/>
      <c r="N1086" s="52"/>
      <c r="P1086" s="157"/>
      <c r="Q1086" s="157"/>
      <c r="R1086" s="157"/>
      <c r="T1086" s="202">
        <f t="shared" si="960"/>
        <v>0</v>
      </c>
      <c r="U1086" s="159">
        <f t="shared" si="961"/>
        <v>0</v>
      </c>
      <c r="V1086" s="162" t="str">
        <f t="shared" si="962"/>
        <v/>
      </c>
      <c r="W1086" s="162" t="str">
        <f t="shared" si="963"/>
        <v/>
      </c>
      <c r="X1086" s="28">
        <v>17</v>
      </c>
      <c r="Y1086" s="64" t="str">
        <f t="shared" si="964"/>
        <v/>
      </c>
      <c r="Z1086" s="64" t="str">
        <f t="shared" si="965"/>
        <v/>
      </c>
      <c r="AA1086" s="64" t="str">
        <f t="shared" si="966"/>
        <v/>
      </c>
      <c r="AB1086" s="28">
        <f t="shared" si="967"/>
        <v>0</v>
      </c>
      <c r="AH1086" s="246" t="str">
        <f t="shared" si="968"/>
        <v/>
      </c>
    </row>
    <row r="1087" spans="1:34">
      <c r="A1087" s="28" t="str">
        <f>C1071&amp;"x"&amp;B1087</f>
        <v>x14</v>
      </c>
      <c r="B1087" s="47">
        <v>14</v>
      </c>
      <c r="C1087" s="64" t="str">
        <f t="shared" si="951"/>
        <v/>
      </c>
      <c r="D1087" s="64" t="str">
        <f t="shared" si="952"/>
        <v/>
      </c>
      <c r="E1087" s="65" t="str">
        <f t="shared" si="953"/>
        <v/>
      </c>
      <c r="F1087" s="65" t="str">
        <f t="shared" si="954"/>
        <v/>
      </c>
      <c r="G1087" s="66" t="str">
        <f t="shared" si="955"/>
        <v/>
      </c>
      <c r="H1087" s="67" t="str">
        <f t="shared" si="956"/>
        <v/>
      </c>
      <c r="I1087" s="68"/>
      <c r="J1087" s="64" t="str">
        <f t="shared" si="957"/>
        <v/>
      </c>
      <c r="K1087" s="64" t="str">
        <f t="shared" si="958"/>
        <v/>
      </c>
      <c r="L1087" s="64" t="str">
        <f t="shared" si="959"/>
        <v/>
      </c>
      <c r="M1087" s="52"/>
      <c r="N1087" s="52"/>
      <c r="P1087" s="157"/>
      <c r="Q1087" s="157"/>
      <c r="R1087" s="157"/>
      <c r="T1087" s="202">
        <f t="shared" si="960"/>
        <v>0</v>
      </c>
      <c r="U1087" s="159">
        <f t="shared" si="961"/>
        <v>0</v>
      </c>
      <c r="V1087" s="162" t="str">
        <f t="shared" si="962"/>
        <v/>
      </c>
      <c r="W1087" s="162" t="str">
        <f t="shared" si="963"/>
        <v/>
      </c>
      <c r="X1087" s="28">
        <v>18</v>
      </c>
      <c r="Y1087" s="64" t="str">
        <f t="shared" si="964"/>
        <v/>
      </c>
      <c r="Z1087" s="64" t="str">
        <f t="shared" si="965"/>
        <v/>
      </c>
      <c r="AA1087" s="64" t="str">
        <f t="shared" si="966"/>
        <v/>
      </c>
      <c r="AB1087" s="28">
        <f t="shared" si="967"/>
        <v>0</v>
      </c>
      <c r="AH1087" s="246" t="str">
        <f t="shared" si="968"/>
        <v/>
      </c>
    </row>
    <row r="1088" spans="1:34">
      <c r="A1088" s="28" t="str">
        <f>C1071&amp;"x"&amp;B1088</f>
        <v>x15</v>
      </c>
      <c r="B1088" s="47">
        <v>15</v>
      </c>
      <c r="C1088" s="64" t="str">
        <f t="shared" si="951"/>
        <v/>
      </c>
      <c r="D1088" s="64" t="str">
        <f t="shared" si="952"/>
        <v/>
      </c>
      <c r="E1088" s="65" t="str">
        <f t="shared" si="953"/>
        <v/>
      </c>
      <c r="F1088" s="65" t="str">
        <f t="shared" si="954"/>
        <v/>
      </c>
      <c r="G1088" s="66" t="str">
        <f t="shared" si="955"/>
        <v/>
      </c>
      <c r="H1088" s="67" t="str">
        <f t="shared" si="956"/>
        <v/>
      </c>
      <c r="I1088" s="68"/>
      <c r="J1088" s="64" t="str">
        <f t="shared" si="957"/>
        <v/>
      </c>
      <c r="K1088" s="64" t="str">
        <f t="shared" si="958"/>
        <v/>
      </c>
      <c r="L1088" s="64" t="str">
        <f t="shared" si="959"/>
        <v/>
      </c>
      <c r="M1088" s="52"/>
      <c r="N1088" s="52"/>
      <c r="P1088" s="157"/>
      <c r="Q1088" s="157"/>
      <c r="R1088" s="157"/>
      <c r="T1088" s="202">
        <f t="shared" si="960"/>
        <v>0</v>
      </c>
      <c r="U1088" s="159">
        <f t="shared" si="961"/>
        <v>0</v>
      </c>
      <c r="V1088" s="162" t="str">
        <f t="shared" si="962"/>
        <v/>
      </c>
      <c r="W1088" s="162" t="str">
        <f t="shared" si="963"/>
        <v/>
      </c>
      <c r="X1088" s="28">
        <v>19</v>
      </c>
      <c r="Y1088" s="64" t="str">
        <f t="shared" si="964"/>
        <v/>
      </c>
      <c r="Z1088" s="64" t="str">
        <f t="shared" si="965"/>
        <v/>
      </c>
      <c r="AA1088" s="64" t="str">
        <f t="shared" si="966"/>
        <v/>
      </c>
      <c r="AB1088" s="28">
        <f t="shared" si="967"/>
        <v>0</v>
      </c>
      <c r="AH1088" s="246" t="str">
        <f t="shared" si="968"/>
        <v/>
      </c>
    </row>
    <row r="1089" spans="1:34" ht="12.95" thickBot="1">
      <c r="B1089" s="69"/>
      <c r="C1089" s="70"/>
      <c r="D1089" s="69"/>
      <c r="E1089" s="69"/>
      <c r="F1089" s="69"/>
      <c r="G1089" s="71"/>
      <c r="H1089" s="71"/>
      <c r="I1089" s="71"/>
      <c r="J1089" s="70"/>
      <c r="K1089" s="70"/>
      <c r="L1089" s="70"/>
      <c r="M1089" s="52"/>
      <c r="N1089" s="52"/>
      <c r="X1089" s="28">
        <v>20</v>
      </c>
    </row>
    <row r="1090" spans="1:34" ht="12.95" thickTop="1">
      <c r="B1090" s="47"/>
      <c r="C1090" s="323" t="s">
        <v>1140</v>
      </c>
      <c r="D1090" s="323"/>
      <c r="E1090" s="76" t="s">
        <v>1141</v>
      </c>
      <c r="F1090" s="76" t="s">
        <v>1142</v>
      </c>
      <c r="G1090" s="48" t="s">
        <v>1143</v>
      </c>
      <c r="H1090" s="49"/>
      <c r="I1090" s="50"/>
      <c r="J1090" s="51" t="s">
        <v>1144</v>
      </c>
      <c r="K1090" s="51" t="s">
        <v>1145</v>
      </c>
      <c r="L1090" s="51" t="s">
        <v>1146</v>
      </c>
      <c r="M1090" s="52"/>
      <c r="N1090" s="52"/>
      <c r="P1090" s="53">
        <f>COUNT(P1094:P1108)</f>
        <v>0</v>
      </c>
      <c r="Q1090" s="53">
        <f>COUNT(Q1094:Q1108)</f>
        <v>0</v>
      </c>
      <c r="R1090" s="53">
        <f>COUNT(R1094:R1108)</f>
        <v>0</v>
      </c>
      <c r="T1090" s="124">
        <f>T1091-SUM(U1094:U1108)</f>
        <v>0</v>
      </c>
      <c r="X1090" s="28">
        <v>1</v>
      </c>
    </row>
    <row r="1091" spans="1:34" ht="12.95">
      <c r="A1091" s="33">
        <v>58</v>
      </c>
      <c r="B1091" s="54"/>
      <c r="C1091" s="322" t="str">
        <f>Leden!AQ60</f>
        <v/>
      </c>
      <c r="D1091" s="322"/>
      <c r="E1091" s="286" t="str">
        <f>IF($C1091="","",LEFT(IFERROR(VLOOKUP($C1091,TeamsV,2,0),"")&amp;"??",2))</f>
        <v/>
      </c>
      <c r="F1091" s="286" t="str">
        <f>IF($C1091="","",IFERROR(VLOOKUP($C1091,TeamsV,3,0),"??"))</f>
        <v/>
      </c>
      <c r="G1091" s="286" t="str">
        <f>IF($C1091="","",LEFT(IFERROR(VLOOKUP($C1091,TeamsV,4,0),"")&amp;"?",1))</f>
        <v/>
      </c>
      <c r="H1091" s="55"/>
      <c r="I1091" s="56"/>
      <c r="J1091" s="286">
        <f>COUNTIF(C1094:C1108,"V")</f>
        <v>0</v>
      </c>
      <c r="K1091" s="286">
        <f>COUNTIF(C1094:C1108,"M")</f>
        <v>0</v>
      </c>
      <c r="L1091" s="57" t="str">
        <f>IFERROR(AVERAGE(H1094:H1108),"")</f>
        <v/>
      </c>
      <c r="M1091" s="58"/>
      <c r="N1091" s="58"/>
      <c r="O1091" s="33" t="s">
        <v>2</v>
      </c>
      <c r="P1091" s="253"/>
      <c r="Q1091" s="253"/>
      <c r="R1091" s="253"/>
      <c r="S1091" s="254"/>
      <c r="T1091" s="124">
        <f>SUM(T1094:T1108)</f>
        <v>0</v>
      </c>
      <c r="U1091" s="158" t="str">
        <f>MID($C1091,1,1)</f>
        <v/>
      </c>
      <c r="V1091" s="158" t="str">
        <f>MID($C1091,1,1)</f>
        <v/>
      </c>
      <c r="W1091" s="158" t="str">
        <f>MID($C1091,1,1)</f>
        <v/>
      </c>
      <c r="X1091" s="28">
        <v>2</v>
      </c>
      <c r="Y1091" s="33"/>
      <c r="Z1091" s="33"/>
      <c r="AA1091" s="33"/>
      <c r="AB1091" s="33"/>
      <c r="AD1091" s="19" t="str">
        <f>IF($C1091="","",IFERROR(VLOOKUP($C1091,TeamsV,6,0),""))</f>
        <v/>
      </c>
      <c r="AE1091" s="19" t="str">
        <f>TRIM(IF($AD1091="","",IFERROR(VLOOKUP($AD1091,Teams!$B$4:$G$8,2,0),"")))</f>
        <v/>
      </c>
      <c r="AF1091" s="19" t="str">
        <f>TRIM(IF($AD1091="","",IFERROR(VLOOKUP($AD1091,Teams!$B$4:$G$8,4,0),"")))</f>
        <v/>
      </c>
      <c r="AH1091" s="247" t="str">
        <f>IFERROR(AVERAGE(AH1094:AH1108),"")</f>
        <v/>
      </c>
    </row>
    <row r="1092" spans="1:34">
      <c r="B1092" s="47"/>
      <c r="C1092" s="76"/>
      <c r="D1092" s="47"/>
      <c r="E1092" s="47"/>
      <c r="F1092" s="47"/>
      <c r="G1092" s="50"/>
      <c r="H1092" s="50"/>
      <c r="I1092" s="50"/>
      <c r="J1092" s="76"/>
      <c r="K1092" s="76"/>
      <c r="L1092" s="76"/>
      <c r="M1092" s="52"/>
      <c r="N1092" s="52"/>
      <c r="U1092" s="159"/>
      <c r="V1092" s="159"/>
      <c r="W1092" s="159"/>
      <c r="X1092" s="28">
        <v>3</v>
      </c>
    </row>
    <row r="1093" spans="1:34">
      <c r="A1093" s="59"/>
      <c r="B1093" s="60"/>
      <c r="C1093" s="61" t="s">
        <v>1147</v>
      </c>
      <c r="D1093" s="61" t="s">
        <v>1148</v>
      </c>
      <c r="E1093" s="62" t="s">
        <v>1149</v>
      </c>
      <c r="F1093" s="62" t="s">
        <v>1150</v>
      </c>
      <c r="G1093" s="61" t="s">
        <v>1151</v>
      </c>
      <c r="H1093" s="61" t="s">
        <v>1152</v>
      </c>
      <c r="I1093" s="61" t="s">
        <v>54</v>
      </c>
      <c r="J1093" s="61" t="s">
        <v>1153</v>
      </c>
      <c r="K1093" s="61" t="s">
        <v>1154</v>
      </c>
      <c r="L1093" s="61" t="s">
        <v>1155</v>
      </c>
      <c r="M1093" s="63"/>
      <c r="N1093" s="63"/>
      <c r="O1093" s="59"/>
      <c r="P1093" s="160" t="s">
        <v>76</v>
      </c>
      <c r="Q1093" s="160" t="s">
        <v>77</v>
      </c>
      <c r="R1093" s="160" t="s">
        <v>78</v>
      </c>
      <c r="U1093" s="158" t="str">
        <f>IF(W1091="","",VLOOKUP(W1091,Leeftijdscat,2,FALSE))</f>
        <v/>
      </c>
      <c r="V1093" s="158" t="str">
        <f>IF(W1091="","",VLOOKUP(W1091,Leeftijdscat,3,FALSE))</f>
        <v/>
      </c>
      <c r="W1093" s="158" t="str">
        <f>IF(W1091="","",VLOOKUP(W1091,Leeftijdscat,4,FALSE))</f>
        <v/>
      </c>
      <c r="X1093" s="28">
        <v>4</v>
      </c>
      <c r="Y1093" s="59">
        <f>LEN(Y1094&amp;Y1095&amp;Y1096&amp;Y1097&amp;Y1098&amp;Y1099&amp;Y1100&amp;Y1101&amp;Y1102&amp;Y1103&amp;Y1104&amp;Y1105&amp;Y1106&amp;Y1107&amp;Y1108)</f>
        <v>0</v>
      </c>
      <c r="Z1093" s="59">
        <f>LEN(Z1094&amp;Z1095&amp;Z1096&amp;Z1097&amp;Z1098&amp;Z1099&amp;Z1100&amp;Z1101&amp;Z1102&amp;Z1103&amp;Z1104&amp;Z1105&amp;Z1106&amp;Z1107&amp;Z1108)</f>
        <v>0</v>
      </c>
      <c r="AA1093" s="59">
        <f>LEN(AA1094&amp;AA1095&amp;AA1096&amp;AA1097&amp;AA1098&amp;AA1099&amp;AA1100&amp;AA1101&amp;AA1102&amp;AA1103&amp;AA1104&amp;AA1105&amp;AA1106&amp;AA1107&amp;AA1108)</f>
        <v>0</v>
      </c>
      <c r="AB1093" s="59">
        <f>SUM(Y1093:AA1093)</f>
        <v>0</v>
      </c>
    </row>
    <row r="1094" spans="1:34">
      <c r="A1094" s="28" t="str">
        <f>C1091&amp;"x"&amp;B1094</f>
        <v>x1</v>
      </c>
      <c r="B1094" s="47">
        <v>1</v>
      </c>
      <c r="C1094" s="64" t="str">
        <f t="shared" ref="C1094:C1108" si="969">IF(LEFT($A1094,1)="x","",IFERROR(VLOOKUP($A1094,LedenV,6,0),""))</f>
        <v/>
      </c>
      <c r="D1094" s="64" t="str">
        <f t="shared" ref="D1094:D1108" si="970">IF(LEFT($A1094,1)="x","",IFERROR(VLOOKUP($A1094,LedenV,7,0),""))</f>
        <v/>
      </c>
      <c r="E1094" s="65" t="str">
        <f t="shared" ref="E1094:E1108" si="971">IF(LEFT($A1094,1)="x","",IFERROR(VLOOKUP($A1094,LedenV,8,0),""))</f>
        <v/>
      </c>
      <c r="F1094" s="65" t="str">
        <f t="shared" ref="F1094:F1108" si="972">IF(LEFT($A1094,1)="x","",IFERROR(VLOOKUP($A1094,LedenV,9,0),""))</f>
        <v/>
      </c>
      <c r="G1094" s="66" t="str">
        <f t="shared" ref="G1094:G1108" si="973">IF(LEFT($A1094,1)="x","",IFERROR(VLOOKUP($A1094,LedenV,10,0),""))</f>
        <v/>
      </c>
      <c r="H1094" s="67" t="str">
        <f t="shared" ref="H1094:H1108" si="974">IF(AND(ISNUMBER(G1094),G1094&lt;&gt;0),DATEDIF(G1094,Peildatum,"Y"),"")</f>
        <v/>
      </c>
      <c r="I1094" s="68"/>
      <c r="J1094" s="64" t="str">
        <f t="shared" ref="J1094:J1108" si="975">IF(LEFT($A1094,1)="x","",IFERROR(VLOOKUP($A1094,LedenV,16,0),""))</f>
        <v/>
      </c>
      <c r="K1094" s="64" t="str">
        <f t="shared" ref="K1094:K1108" si="976">IF(LEFT($A1094,1)="x","",IFERROR(VLOOKUP($A1094,LedenV,17,0),""))</f>
        <v/>
      </c>
      <c r="L1094" s="64" t="str">
        <f t="shared" ref="L1094:L1108" si="977">IF(LEFT($A1094,1)="x","",IFERROR(VLOOKUP($A1094,LedenV,18,0),""))</f>
        <v/>
      </c>
      <c r="M1094" s="52"/>
      <c r="N1094" s="52"/>
      <c r="P1094" s="157"/>
      <c r="Q1094" s="157"/>
      <c r="R1094" s="157"/>
      <c r="S1094" s="161"/>
      <c r="T1094" s="202">
        <f t="shared" ref="T1094:T1108" si="978">IF(LEN(C1094&amp;D1094&amp;E1094&amp;F1094)&gt;0,1,0)</f>
        <v>0</v>
      </c>
      <c r="U1094" s="159">
        <f t="shared" ref="U1094:U1108" si="979">MIN(LEN(Y1094&amp;Z1094&amp;AA1094),1)</f>
        <v>0</v>
      </c>
      <c r="V1094" s="162" t="str">
        <f t="shared" ref="V1094:V1108" si="980">V1093</f>
        <v/>
      </c>
      <c r="W1094" s="162" t="str">
        <f t="shared" ref="W1094:W1108" si="981">W1093</f>
        <v/>
      </c>
      <c r="X1094" s="28">
        <v>5</v>
      </c>
      <c r="Y1094" s="64" t="str">
        <f t="shared" ref="Y1094:Y1108" si="982">IF(LEFT($A1094,1)="x","",IFERROR(VLOOKUP($A1094,LedenV,34,0),""))</f>
        <v/>
      </c>
      <c r="Z1094" s="64" t="str">
        <f t="shared" ref="Z1094:Z1108" si="983">IF(LEFT($A1094,1)="x","",IFERROR(VLOOKUP($A1094,LedenV,35,0),""))</f>
        <v/>
      </c>
      <c r="AA1094" s="64" t="str">
        <f t="shared" ref="AA1094:AA1108" si="984">IF(LEFT($A1094,1)="x","",IFERROR(VLOOKUP($A1094,LedenV,36,0),""))</f>
        <v/>
      </c>
      <c r="AB1094" s="28">
        <f t="shared" ref="AB1094:AB1108" si="985">LEN(Y1094&amp;Z1094&amp;AA1094)</f>
        <v>0</v>
      </c>
      <c r="AH1094" s="246" t="str">
        <f t="shared" ref="AH1094:AH1108" si="986">lft(G1094,Peildatum)</f>
        <v/>
      </c>
    </row>
    <row r="1095" spans="1:34">
      <c r="A1095" s="28" t="str">
        <f>C1091&amp;"x"&amp;B1095</f>
        <v>x2</v>
      </c>
      <c r="B1095" s="47">
        <v>2</v>
      </c>
      <c r="C1095" s="64" t="str">
        <f t="shared" si="969"/>
        <v/>
      </c>
      <c r="D1095" s="64" t="str">
        <f t="shared" si="970"/>
        <v/>
      </c>
      <c r="E1095" s="65" t="str">
        <f t="shared" si="971"/>
        <v/>
      </c>
      <c r="F1095" s="65" t="str">
        <f t="shared" si="972"/>
        <v/>
      </c>
      <c r="G1095" s="66" t="str">
        <f t="shared" si="973"/>
        <v/>
      </c>
      <c r="H1095" s="67" t="str">
        <f t="shared" si="974"/>
        <v/>
      </c>
      <c r="I1095" s="68"/>
      <c r="J1095" s="64" t="str">
        <f t="shared" si="975"/>
        <v/>
      </c>
      <c r="K1095" s="64" t="str">
        <f t="shared" si="976"/>
        <v/>
      </c>
      <c r="L1095" s="64" t="str">
        <f t="shared" si="977"/>
        <v/>
      </c>
      <c r="M1095" s="52"/>
      <c r="N1095" s="52"/>
      <c r="P1095" s="157"/>
      <c r="Q1095" s="157"/>
      <c r="R1095" s="157"/>
      <c r="S1095" s="161"/>
      <c r="T1095" s="202">
        <f t="shared" si="978"/>
        <v>0</v>
      </c>
      <c r="U1095" s="159">
        <f t="shared" si="979"/>
        <v>0</v>
      </c>
      <c r="V1095" s="162" t="str">
        <f t="shared" si="980"/>
        <v/>
      </c>
      <c r="W1095" s="162" t="str">
        <f t="shared" si="981"/>
        <v/>
      </c>
      <c r="X1095" s="28">
        <v>6</v>
      </c>
      <c r="Y1095" s="64" t="str">
        <f t="shared" si="982"/>
        <v/>
      </c>
      <c r="Z1095" s="64" t="str">
        <f t="shared" si="983"/>
        <v/>
      </c>
      <c r="AA1095" s="64" t="str">
        <f t="shared" si="984"/>
        <v/>
      </c>
      <c r="AB1095" s="28">
        <f t="shared" si="985"/>
        <v>0</v>
      </c>
      <c r="AH1095" s="246" t="str">
        <f t="shared" si="986"/>
        <v/>
      </c>
    </row>
    <row r="1096" spans="1:34">
      <c r="A1096" s="28" t="str">
        <f>C1091&amp;"x"&amp;B1096</f>
        <v>x3</v>
      </c>
      <c r="B1096" s="47">
        <v>3</v>
      </c>
      <c r="C1096" s="64" t="str">
        <f t="shared" si="969"/>
        <v/>
      </c>
      <c r="D1096" s="64" t="str">
        <f t="shared" si="970"/>
        <v/>
      </c>
      <c r="E1096" s="65" t="str">
        <f t="shared" si="971"/>
        <v/>
      </c>
      <c r="F1096" s="65" t="str">
        <f t="shared" si="972"/>
        <v/>
      </c>
      <c r="G1096" s="66" t="str">
        <f t="shared" si="973"/>
        <v/>
      </c>
      <c r="H1096" s="67" t="str">
        <f t="shared" si="974"/>
        <v/>
      </c>
      <c r="I1096" s="68"/>
      <c r="J1096" s="64" t="str">
        <f t="shared" si="975"/>
        <v/>
      </c>
      <c r="K1096" s="64" t="str">
        <f t="shared" si="976"/>
        <v/>
      </c>
      <c r="L1096" s="64" t="str">
        <f t="shared" si="977"/>
        <v/>
      </c>
      <c r="M1096" s="52"/>
      <c r="N1096" s="52"/>
      <c r="P1096" s="157"/>
      <c r="Q1096" s="157"/>
      <c r="R1096" s="157"/>
      <c r="S1096" s="161"/>
      <c r="T1096" s="202">
        <f t="shared" si="978"/>
        <v>0</v>
      </c>
      <c r="U1096" s="159">
        <f t="shared" si="979"/>
        <v>0</v>
      </c>
      <c r="V1096" s="162" t="str">
        <f t="shared" si="980"/>
        <v/>
      </c>
      <c r="W1096" s="162" t="str">
        <f t="shared" si="981"/>
        <v/>
      </c>
      <c r="X1096" s="28">
        <v>7</v>
      </c>
      <c r="Y1096" s="64" t="str">
        <f t="shared" si="982"/>
        <v/>
      </c>
      <c r="Z1096" s="64" t="str">
        <f t="shared" si="983"/>
        <v/>
      </c>
      <c r="AA1096" s="64" t="str">
        <f t="shared" si="984"/>
        <v/>
      </c>
      <c r="AB1096" s="28">
        <f t="shared" si="985"/>
        <v>0</v>
      </c>
      <c r="AH1096" s="246" t="str">
        <f t="shared" si="986"/>
        <v/>
      </c>
    </row>
    <row r="1097" spans="1:34">
      <c r="A1097" s="28" t="str">
        <f>C1091&amp;"x"&amp;B1097</f>
        <v>x4</v>
      </c>
      <c r="B1097" s="47">
        <v>4</v>
      </c>
      <c r="C1097" s="64" t="str">
        <f t="shared" si="969"/>
        <v/>
      </c>
      <c r="D1097" s="64" t="str">
        <f t="shared" si="970"/>
        <v/>
      </c>
      <c r="E1097" s="65" t="str">
        <f t="shared" si="971"/>
        <v/>
      </c>
      <c r="F1097" s="65" t="str">
        <f t="shared" si="972"/>
        <v/>
      </c>
      <c r="G1097" s="66" t="str">
        <f t="shared" si="973"/>
        <v/>
      </c>
      <c r="H1097" s="67" t="str">
        <f t="shared" si="974"/>
        <v/>
      </c>
      <c r="I1097" s="68"/>
      <c r="J1097" s="64" t="str">
        <f t="shared" si="975"/>
        <v/>
      </c>
      <c r="K1097" s="64" t="str">
        <f t="shared" si="976"/>
        <v/>
      </c>
      <c r="L1097" s="64" t="str">
        <f t="shared" si="977"/>
        <v/>
      </c>
      <c r="M1097" s="52"/>
      <c r="N1097" s="52"/>
      <c r="P1097" s="157"/>
      <c r="Q1097" s="157"/>
      <c r="R1097" s="157"/>
      <c r="S1097" s="161"/>
      <c r="T1097" s="202">
        <f t="shared" si="978"/>
        <v>0</v>
      </c>
      <c r="U1097" s="159">
        <f t="shared" si="979"/>
        <v>0</v>
      </c>
      <c r="V1097" s="162" t="str">
        <f t="shared" si="980"/>
        <v/>
      </c>
      <c r="W1097" s="162" t="str">
        <f t="shared" si="981"/>
        <v/>
      </c>
      <c r="X1097" s="28">
        <v>8</v>
      </c>
      <c r="Y1097" s="64" t="str">
        <f t="shared" si="982"/>
        <v/>
      </c>
      <c r="Z1097" s="64" t="str">
        <f t="shared" si="983"/>
        <v/>
      </c>
      <c r="AA1097" s="64" t="str">
        <f t="shared" si="984"/>
        <v/>
      </c>
      <c r="AB1097" s="28">
        <f t="shared" si="985"/>
        <v>0</v>
      </c>
      <c r="AH1097" s="246" t="str">
        <f t="shared" si="986"/>
        <v/>
      </c>
    </row>
    <row r="1098" spans="1:34">
      <c r="A1098" s="28" t="str">
        <f>C1091&amp;"x"&amp;B1098</f>
        <v>x5</v>
      </c>
      <c r="B1098" s="47">
        <v>5</v>
      </c>
      <c r="C1098" s="64" t="str">
        <f t="shared" si="969"/>
        <v/>
      </c>
      <c r="D1098" s="64" t="str">
        <f t="shared" si="970"/>
        <v/>
      </c>
      <c r="E1098" s="65" t="str">
        <f t="shared" si="971"/>
        <v/>
      </c>
      <c r="F1098" s="65" t="str">
        <f t="shared" si="972"/>
        <v/>
      </c>
      <c r="G1098" s="66" t="str">
        <f t="shared" si="973"/>
        <v/>
      </c>
      <c r="H1098" s="67" t="str">
        <f t="shared" si="974"/>
        <v/>
      </c>
      <c r="I1098" s="68"/>
      <c r="J1098" s="64" t="str">
        <f t="shared" si="975"/>
        <v/>
      </c>
      <c r="K1098" s="64" t="str">
        <f t="shared" si="976"/>
        <v/>
      </c>
      <c r="L1098" s="64" t="str">
        <f t="shared" si="977"/>
        <v/>
      </c>
      <c r="M1098" s="52"/>
      <c r="N1098" s="52"/>
      <c r="P1098" s="157"/>
      <c r="Q1098" s="157"/>
      <c r="R1098" s="157"/>
      <c r="S1098" s="161"/>
      <c r="T1098" s="202">
        <f t="shared" si="978"/>
        <v>0</v>
      </c>
      <c r="U1098" s="159">
        <f t="shared" si="979"/>
        <v>0</v>
      </c>
      <c r="V1098" s="162" t="str">
        <f t="shared" si="980"/>
        <v/>
      </c>
      <c r="W1098" s="162" t="str">
        <f t="shared" si="981"/>
        <v/>
      </c>
      <c r="X1098" s="28">
        <v>9</v>
      </c>
      <c r="Y1098" s="64" t="str">
        <f t="shared" si="982"/>
        <v/>
      </c>
      <c r="Z1098" s="64" t="str">
        <f t="shared" si="983"/>
        <v/>
      </c>
      <c r="AA1098" s="64" t="str">
        <f t="shared" si="984"/>
        <v/>
      </c>
      <c r="AB1098" s="28">
        <f t="shared" si="985"/>
        <v>0</v>
      </c>
      <c r="AH1098" s="246" t="str">
        <f t="shared" si="986"/>
        <v/>
      </c>
    </row>
    <row r="1099" spans="1:34">
      <c r="A1099" s="28" t="str">
        <f>C1091&amp;"x"&amp;B1099</f>
        <v>x6</v>
      </c>
      <c r="B1099" s="47">
        <v>6</v>
      </c>
      <c r="C1099" s="64" t="str">
        <f t="shared" si="969"/>
        <v/>
      </c>
      <c r="D1099" s="64" t="str">
        <f t="shared" si="970"/>
        <v/>
      </c>
      <c r="E1099" s="65" t="str">
        <f t="shared" si="971"/>
        <v/>
      </c>
      <c r="F1099" s="65" t="str">
        <f t="shared" si="972"/>
        <v/>
      </c>
      <c r="G1099" s="66" t="str">
        <f t="shared" si="973"/>
        <v/>
      </c>
      <c r="H1099" s="67" t="str">
        <f t="shared" si="974"/>
        <v/>
      </c>
      <c r="I1099" s="68"/>
      <c r="J1099" s="64" t="str">
        <f t="shared" si="975"/>
        <v/>
      </c>
      <c r="K1099" s="64" t="str">
        <f t="shared" si="976"/>
        <v/>
      </c>
      <c r="L1099" s="64" t="str">
        <f t="shared" si="977"/>
        <v/>
      </c>
      <c r="M1099" s="52"/>
      <c r="N1099" s="52"/>
      <c r="P1099" s="157"/>
      <c r="Q1099" s="157"/>
      <c r="R1099" s="157"/>
      <c r="S1099" s="161"/>
      <c r="T1099" s="202">
        <f t="shared" si="978"/>
        <v>0</v>
      </c>
      <c r="U1099" s="159">
        <f t="shared" si="979"/>
        <v>0</v>
      </c>
      <c r="V1099" s="162" t="str">
        <f t="shared" si="980"/>
        <v/>
      </c>
      <c r="W1099" s="162" t="str">
        <f t="shared" si="981"/>
        <v/>
      </c>
      <c r="X1099" s="28">
        <v>10</v>
      </c>
      <c r="Y1099" s="64" t="str">
        <f t="shared" si="982"/>
        <v/>
      </c>
      <c r="Z1099" s="64" t="str">
        <f t="shared" si="983"/>
        <v/>
      </c>
      <c r="AA1099" s="64" t="str">
        <f t="shared" si="984"/>
        <v/>
      </c>
      <c r="AB1099" s="28">
        <f t="shared" si="985"/>
        <v>0</v>
      </c>
      <c r="AH1099" s="246" t="str">
        <f t="shared" si="986"/>
        <v/>
      </c>
    </row>
    <row r="1100" spans="1:34">
      <c r="A1100" s="28" t="str">
        <f>C1091&amp;"x"&amp;B1100</f>
        <v>x7</v>
      </c>
      <c r="B1100" s="47">
        <v>7</v>
      </c>
      <c r="C1100" s="64" t="str">
        <f t="shared" si="969"/>
        <v/>
      </c>
      <c r="D1100" s="64" t="str">
        <f t="shared" si="970"/>
        <v/>
      </c>
      <c r="E1100" s="65" t="str">
        <f t="shared" si="971"/>
        <v/>
      </c>
      <c r="F1100" s="65" t="str">
        <f t="shared" si="972"/>
        <v/>
      </c>
      <c r="G1100" s="66" t="str">
        <f t="shared" si="973"/>
        <v/>
      </c>
      <c r="H1100" s="67" t="str">
        <f t="shared" si="974"/>
        <v/>
      </c>
      <c r="I1100" s="68"/>
      <c r="J1100" s="64" t="str">
        <f t="shared" si="975"/>
        <v/>
      </c>
      <c r="K1100" s="64" t="str">
        <f t="shared" si="976"/>
        <v/>
      </c>
      <c r="L1100" s="64" t="str">
        <f t="shared" si="977"/>
        <v/>
      </c>
      <c r="M1100" s="52"/>
      <c r="N1100" s="52"/>
      <c r="P1100" s="157"/>
      <c r="Q1100" s="157"/>
      <c r="R1100" s="157"/>
      <c r="S1100" s="161"/>
      <c r="T1100" s="202">
        <f t="shared" si="978"/>
        <v>0</v>
      </c>
      <c r="U1100" s="159">
        <f t="shared" si="979"/>
        <v>0</v>
      </c>
      <c r="V1100" s="162" t="str">
        <f t="shared" si="980"/>
        <v/>
      </c>
      <c r="W1100" s="162" t="str">
        <f t="shared" si="981"/>
        <v/>
      </c>
      <c r="X1100" s="28">
        <v>11</v>
      </c>
      <c r="Y1100" s="64" t="str">
        <f t="shared" si="982"/>
        <v/>
      </c>
      <c r="Z1100" s="64" t="str">
        <f t="shared" si="983"/>
        <v/>
      </c>
      <c r="AA1100" s="64" t="str">
        <f t="shared" si="984"/>
        <v/>
      </c>
      <c r="AB1100" s="28">
        <f t="shared" si="985"/>
        <v>0</v>
      </c>
      <c r="AH1100" s="246" t="str">
        <f t="shared" si="986"/>
        <v/>
      </c>
    </row>
    <row r="1101" spans="1:34">
      <c r="A1101" s="28" t="str">
        <f>C1091&amp;"x"&amp;B1101</f>
        <v>x8</v>
      </c>
      <c r="B1101" s="47">
        <v>8</v>
      </c>
      <c r="C1101" s="64" t="str">
        <f t="shared" si="969"/>
        <v/>
      </c>
      <c r="D1101" s="64" t="str">
        <f t="shared" si="970"/>
        <v/>
      </c>
      <c r="E1101" s="65" t="str">
        <f t="shared" si="971"/>
        <v/>
      </c>
      <c r="F1101" s="65" t="str">
        <f t="shared" si="972"/>
        <v/>
      </c>
      <c r="G1101" s="66" t="str">
        <f t="shared" si="973"/>
        <v/>
      </c>
      <c r="H1101" s="67" t="str">
        <f t="shared" si="974"/>
        <v/>
      </c>
      <c r="I1101" s="68"/>
      <c r="J1101" s="64" t="str">
        <f t="shared" si="975"/>
        <v/>
      </c>
      <c r="K1101" s="64" t="str">
        <f t="shared" si="976"/>
        <v/>
      </c>
      <c r="L1101" s="64" t="str">
        <f t="shared" si="977"/>
        <v/>
      </c>
      <c r="M1101" s="52"/>
      <c r="N1101" s="52"/>
      <c r="P1101" s="157"/>
      <c r="Q1101" s="157"/>
      <c r="R1101" s="157"/>
      <c r="S1101" s="161"/>
      <c r="T1101" s="202">
        <f t="shared" si="978"/>
        <v>0</v>
      </c>
      <c r="U1101" s="159">
        <f t="shared" si="979"/>
        <v>0</v>
      </c>
      <c r="V1101" s="162" t="str">
        <f t="shared" si="980"/>
        <v/>
      </c>
      <c r="W1101" s="162" t="str">
        <f t="shared" si="981"/>
        <v/>
      </c>
      <c r="X1101" s="28">
        <v>12</v>
      </c>
      <c r="Y1101" s="64" t="str">
        <f t="shared" si="982"/>
        <v/>
      </c>
      <c r="Z1101" s="64" t="str">
        <f t="shared" si="983"/>
        <v/>
      </c>
      <c r="AA1101" s="64" t="str">
        <f t="shared" si="984"/>
        <v/>
      </c>
      <c r="AB1101" s="28">
        <f t="shared" si="985"/>
        <v>0</v>
      </c>
      <c r="AH1101" s="246" t="str">
        <f t="shared" si="986"/>
        <v/>
      </c>
    </row>
    <row r="1102" spans="1:34">
      <c r="A1102" s="28" t="str">
        <f>C1091&amp;"x"&amp;B1102</f>
        <v>x9</v>
      </c>
      <c r="B1102" s="47">
        <v>9</v>
      </c>
      <c r="C1102" s="64" t="str">
        <f t="shared" si="969"/>
        <v/>
      </c>
      <c r="D1102" s="64" t="str">
        <f t="shared" si="970"/>
        <v/>
      </c>
      <c r="E1102" s="65" t="str">
        <f t="shared" si="971"/>
        <v/>
      </c>
      <c r="F1102" s="65" t="str">
        <f t="shared" si="972"/>
        <v/>
      </c>
      <c r="G1102" s="66" t="str">
        <f t="shared" si="973"/>
        <v/>
      </c>
      <c r="H1102" s="67" t="str">
        <f t="shared" si="974"/>
        <v/>
      </c>
      <c r="I1102" s="68"/>
      <c r="J1102" s="64" t="str">
        <f t="shared" si="975"/>
        <v/>
      </c>
      <c r="K1102" s="64" t="str">
        <f t="shared" si="976"/>
        <v/>
      </c>
      <c r="L1102" s="64" t="str">
        <f t="shared" si="977"/>
        <v/>
      </c>
      <c r="M1102" s="52"/>
      <c r="N1102" s="52"/>
      <c r="P1102" s="157"/>
      <c r="Q1102" s="157"/>
      <c r="R1102" s="157"/>
      <c r="S1102" s="161"/>
      <c r="T1102" s="202">
        <f t="shared" si="978"/>
        <v>0</v>
      </c>
      <c r="U1102" s="159">
        <f t="shared" si="979"/>
        <v>0</v>
      </c>
      <c r="V1102" s="162" t="str">
        <f t="shared" si="980"/>
        <v/>
      </c>
      <c r="W1102" s="162" t="str">
        <f t="shared" si="981"/>
        <v/>
      </c>
      <c r="X1102" s="28">
        <v>13</v>
      </c>
      <c r="Y1102" s="64" t="str">
        <f t="shared" si="982"/>
        <v/>
      </c>
      <c r="Z1102" s="64" t="str">
        <f t="shared" si="983"/>
        <v/>
      </c>
      <c r="AA1102" s="64" t="str">
        <f t="shared" si="984"/>
        <v/>
      </c>
      <c r="AB1102" s="28">
        <f t="shared" si="985"/>
        <v>0</v>
      </c>
      <c r="AH1102" s="246" t="str">
        <f t="shared" si="986"/>
        <v/>
      </c>
    </row>
    <row r="1103" spans="1:34">
      <c r="A1103" s="28" t="str">
        <f>C1091&amp;"x"&amp;B1103</f>
        <v>x10</v>
      </c>
      <c r="B1103" s="47">
        <v>10</v>
      </c>
      <c r="C1103" s="64" t="str">
        <f t="shared" si="969"/>
        <v/>
      </c>
      <c r="D1103" s="64" t="str">
        <f t="shared" si="970"/>
        <v/>
      </c>
      <c r="E1103" s="65" t="str">
        <f t="shared" si="971"/>
        <v/>
      </c>
      <c r="F1103" s="65" t="str">
        <f t="shared" si="972"/>
        <v/>
      </c>
      <c r="G1103" s="66" t="str">
        <f t="shared" si="973"/>
        <v/>
      </c>
      <c r="H1103" s="67" t="str">
        <f t="shared" si="974"/>
        <v/>
      </c>
      <c r="I1103" s="68"/>
      <c r="J1103" s="64" t="str">
        <f t="shared" si="975"/>
        <v/>
      </c>
      <c r="K1103" s="64" t="str">
        <f t="shared" si="976"/>
        <v/>
      </c>
      <c r="L1103" s="64" t="str">
        <f t="shared" si="977"/>
        <v/>
      </c>
      <c r="M1103" s="52"/>
      <c r="N1103" s="52"/>
      <c r="P1103" s="157"/>
      <c r="Q1103" s="157"/>
      <c r="R1103" s="157"/>
      <c r="S1103" s="161"/>
      <c r="T1103" s="202">
        <f t="shared" si="978"/>
        <v>0</v>
      </c>
      <c r="U1103" s="159">
        <f t="shared" si="979"/>
        <v>0</v>
      </c>
      <c r="V1103" s="162" t="str">
        <f t="shared" si="980"/>
        <v/>
      </c>
      <c r="W1103" s="162" t="str">
        <f t="shared" si="981"/>
        <v/>
      </c>
      <c r="X1103" s="28">
        <v>14</v>
      </c>
      <c r="Y1103" s="64" t="str">
        <f t="shared" si="982"/>
        <v/>
      </c>
      <c r="Z1103" s="64" t="str">
        <f t="shared" si="983"/>
        <v/>
      </c>
      <c r="AA1103" s="64" t="str">
        <f t="shared" si="984"/>
        <v/>
      </c>
      <c r="AB1103" s="28">
        <f t="shared" si="985"/>
        <v>0</v>
      </c>
      <c r="AH1103" s="246" t="str">
        <f t="shared" si="986"/>
        <v/>
      </c>
    </row>
    <row r="1104" spans="1:34">
      <c r="A1104" s="28" t="str">
        <f>C1091&amp;"x"&amp;B1104</f>
        <v>x11</v>
      </c>
      <c r="B1104" s="47">
        <v>11</v>
      </c>
      <c r="C1104" s="64" t="str">
        <f t="shared" si="969"/>
        <v/>
      </c>
      <c r="D1104" s="64" t="str">
        <f t="shared" si="970"/>
        <v/>
      </c>
      <c r="E1104" s="65" t="str">
        <f t="shared" si="971"/>
        <v/>
      </c>
      <c r="F1104" s="65" t="str">
        <f t="shared" si="972"/>
        <v/>
      </c>
      <c r="G1104" s="66" t="str">
        <f t="shared" si="973"/>
        <v/>
      </c>
      <c r="H1104" s="67" t="str">
        <f t="shared" si="974"/>
        <v/>
      </c>
      <c r="I1104" s="68"/>
      <c r="J1104" s="64" t="str">
        <f t="shared" si="975"/>
        <v/>
      </c>
      <c r="K1104" s="64" t="str">
        <f t="shared" si="976"/>
        <v/>
      </c>
      <c r="L1104" s="64" t="str">
        <f t="shared" si="977"/>
        <v/>
      </c>
      <c r="M1104" s="52"/>
      <c r="N1104" s="52"/>
      <c r="P1104" s="157"/>
      <c r="Q1104" s="157"/>
      <c r="R1104" s="157"/>
      <c r="T1104" s="202">
        <f t="shared" si="978"/>
        <v>0</v>
      </c>
      <c r="U1104" s="159">
        <f t="shared" si="979"/>
        <v>0</v>
      </c>
      <c r="V1104" s="162" t="str">
        <f t="shared" si="980"/>
        <v/>
      </c>
      <c r="W1104" s="162" t="str">
        <f t="shared" si="981"/>
        <v/>
      </c>
      <c r="X1104" s="28">
        <v>15</v>
      </c>
      <c r="Y1104" s="64" t="str">
        <f t="shared" si="982"/>
        <v/>
      </c>
      <c r="Z1104" s="64" t="str">
        <f t="shared" si="983"/>
        <v/>
      </c>
      <c r="AA1104" s="64" t="str">
        <f t="shared" si="984"/>
        <v/>
      </c>
      <c r="AB1104" s="28">
        <f t="shared" si="985"/>
        <v>0</v>
      </c>
      <c r="AH1104" s="246" t="str">
        <f t="shared" si="986"/>
        <v/>
      </c>
    </row>
    <row r="1105" spans="1:34">
      <c r="A1105" s="28" t="str">
        <f>C1091&amp;"x"&amp;B1105</f>
        <v>x12</v>
      </c>
      <c r="B1105" s="47">
        <v>12</v>
      </c>
      <c r="C1105" s="64" t="str">
        <f t="shared" si="969"/>
        <v/>
      </c>
      <c r="D1105" s="64" t="str">
        <f t="shared" si="970"/>
        <v/>
      </c>
      <c r="E1105" s="65" t="str">
        <f t="shared" si="971"/>
        <v/>
      </c>
      <c r="F1105" s="65" t="str">
        <f t="shared" si="972"/>
        <v/>
      </c>
      <c r="G1105" s="66" t="str">
        <f t="shared" si="973"/>
        <v/>
      </c>
      <c r="H1105" s="67" t="str">
        <f t="shared" si="974"/>
        <v/>
      </c>
      <c r="I1105" s="68"/>
      <c r="J1105" s="64" t="str">
        <f t="shared" si="975"/>
        <v/>
      </c>
      <c r="K1105" s="64" t="str">
        <f t="shared" si="976"/>
        <v/>
      </c>
      <c r="L1105" s="64" t="str">
        <f t="shared" si="977"/>
        <v/>
      </c>
      <c r="M1105" s="52"/>
      <c r="N1105" s="52"/>
      <c r="P1105" s="157"/>
      <c r="Q1105" s="157"/>
      <c r="R1105" s="157"/>
      <c r="T1105" s="202">
        <f t="shared" si="978"/>
        <v>0</v>
      </c>
      <c r="U1105" s="159">
        <f t="shared" si="979"/>
        <v>0</v>
      </c>
      <c r="V1105" s="162" t="str">
        <f t="shared" si="980"/>
        <v/>
      </c>
      <c r="W1105" s="162" t="str">
        <f t="shared" si="981"/>
        <v/>
      </c>
      <c r="X1105" s="28">
        <v>16</v>
      </c>
      <c r="Y1105" s="64" t="str">
        <f t="shared" si="982"/>
        <v/>
      </c>
      <c r="Z1105" s="64" t="str">
        <f t="shared" si="983"/>
        <v/>
      </c>
      <c r="AA1105" s="64" t="str">
        <f t="shared" si="984"/>
        <v/>
      </c>
      <c r="AB1105" s="28">
        <f t="shared" si="985"/>
        <v>0</v>
      </c>
      <c r="AH1105" s="246" t="str">
        <f t="shared" si="986"/>
        <v/>
      </c>
    </row>
    <row r="1106" spans="1:34">
      <c r="A1106" s="28" t="str">
        <f>C1091&amp;"x"&amp;B1106</f>
        <v>x13</v>
      </c>
      <c r="B1106" s="47">
        <v>13</v>
      </c>
      <c r="C1106" s="64" t="str">
        <f t="shared" si="969"/>
        <v/>
      </c>
      <c r="D1106" s="64" t="str">
        <f t="shared" si="970"/>
        <v/>
      </c>
      <c r="E1106" s="65" t="str">
        <f t="shared" si="971"/>
        <v/>
      </c>
      <c r="F1106" s="65" t="str">
        <f t="shared" si="972"/>
        <v/>
      </c>
      <c r="G1106" s="66" t="str">
        <f t="shared" si="973"/>
        <v/>
      </c>
      <c r="H1106" s="67" t="str">
        <f t="shared" si="974"/>
        <v/>
      </c>
      <c r="I1106" s="68"/>
      <c r="J1106" s="64" t="str">
        <f t="shared" si="975"/>
        <v/>
      </c>
      <c r="K1106" s="64" t="str">
        <f t="shared" si="976"/>
        <v/>
      </c>
      <c r="L1106" s="64" t="str">
        <f t="shared" si="977"/>
        <v/>
      </c>
      <c r="M1106" s="52"/>
      <c r="N1106" s="52"/>
      <c r="P1106" s="157"/>
      <c r="Q1106" s="157"/>
      <c r="R1106" s="157"/>
      <c r="T1106" s="202">
        <f t="shared" si="978"/>
        <v>0</v>
      </c>
      <c r="U1106" s="159">
        <f t="shared" si="979"/>
        <v>0</v>
      </c>
      <c r="V1106" s="162" t="str">
        <f t="shared" si="980"/>
        <v/>
      </c>
      <c r="W1106" s="162" t="str">
        <f t="shared" si="981"/>
        <v/>
      </c>
      <c r="X1106" s="28">
        <v>17</v>
      </c>
      <c r="Y1106" s="64" t="str">
        <f t="shared" si="982"/>
        <v/>
      </c>
      <c r="Z1106" s="64" t="str">
        <f t="shared" si="983"/>
        <v/>
      </c>
      <c r="AA1106" s="64" t="str">
        <f t="shared" si="984"/>
        <v/>
      </c>
      <c r="AB1106" s="28">
        <f t="shared" si="985"/>
        <v>0</v>
      </c>
      <c r="AH1106" s="246" t="str">
        <f t="shared" si="986"/>
        <v/>
      </c>
    </row>
    <row r="1107" spans="1:34">
      <c r="A1107" s="28" t="str">
        <f>C1091&amp;"x"&amp;B1107</f>
        <v>x14</v>
      </c>
      <c r="B1107" s="47">
        <v>14</v>
      </c>
      <c r="C1107" s="64" t="str">
        <f t="shared" si="969"/>
        <v/>
      </c>
      <c r="D1107" s="64" t="str">
        <f t="shared" si="970"/>
        <v/>
      </c>
      <c r="E1107" s="65" t="str">
        <f t="shared" si="971"/>
        <v/>
      </c>
      <c r="F1107" s="65" t="str">
        <f t="shared" si="972"/>
        <v/>
      </c>
      <c r="G1107" s="66" t="str">
        <f t="shared" si="973"/>
        <v/>
      </c>
      <c r="H1107" s="67" t="str">
        <f t="shared" si="974"/>
        <v/>
      </c>
      <c r="I1107" s="68"/>
      <c r="J1107" s="64" t="str">
        <f t="shared" si="975"/>
        <v/>
      </c>
      <c r="K1107" s="64" t="str">
        <f t="shared" si="976"/>
        <v/>
      </c>
      <c r="L1107" s="64" t="str">
        <f t="shared" si="977"/>
        <v/>
      </c>
      <c r="M1107" s="52"/>
      <c r="N1107" s="52"/>
      <c r="P1107" s="157"/>
      <c r="Q1107" s="157"/>
      <c r="R1107" s="157"/>
      <c r="T1107" s="202">
        <f t="shared" si="978"/>
        <v>0</v>
      </c>
      <c r="U1107" s="159">
        <f t="shared" si="979"/>
        <v>0</v>
      </c>
      <c r="V1107" s="162" t="str">
        <f t="shared" si="980"/>
        <v/>
      </c>
      <c r="W1107" s="162" t="str">
        <f t="shared" si="981"/>
        <v/>
      </c>
      <c r="X1107" s="28">
        <v>18</v>
      </c>
      <c r="Y1107" s="64" t="str">
        <f t="shared" si="982"/>
        <v/>
      </c>
      <c r="Z1107" s="64" t="str">
        <f t="shared" si="983"/>
        <v/>
      </c>
      <c r="AA1107" s="64" t="str">
        <f t="shared" si="984"/>
        <v/>
      </c>
      <c r="AB1107" s="28">
        <f t="shared" si="985"/>
        <v>0</v>
      </c>
      <c r="AH1107" s="246" t="str">
        <f t="shared" si="986"/>
        <v/>
      </c>
    </row>
    <row r="1108" spans="1:34">
      <c r="A1108" s="28" t="str">
        <f>C1091&amp;"x"&amp;B1108</f>
        <v>x15</v>
      </c>
      <c r="B1108" s="47">
        <v>15</v>
      </c>
      <c r="C1108" s="64" t="str">
        <f t="shared" si="969"/>
        <v/>
      </c>
      <c r="D1108" s="64" t="str">
        <f t="shared" si="970"/>
        <v/>
      </c>
      <c r="E1108" s="65" t="str">
        <f t="shared" si="971"/>
        <v/>
      </c>
      <c r="F1108" s="65" t="str">
        <f t="shared" si="972"/>
        <v/>
      </c>
      <c r="G1108" s="66" t="str">
        <f t="shared" si="973"/>
        <v/>
      </c>
      <c r="H1108" s="67" t="str">
        <f t="shared" si="974"/>
        <v/>
      </c>
      <c r="I1108" s="68"/>
      <c r="J1108" s="64" t="str">
        <f t="shared" si="975"/>
        <v/>
      </c>
      <c r="K1108" s="64" t="str">
        <f t="shared" si="976"/>
        <v/>
      </c>
      <c r="L1108" s="64" t="str">
        <f t="shared" si="977"/>
        <v/>
      </c>
      <c r="M1108" s="52"/>
      <c r="N1108" s="52"/>
      <c r="P1108" s="157"/>
      <c r="Q1108" s="157"/>
      <c r="R1108" s="157"/>
      <c r="T1108" s="202">
        <f t="shared" si="978"/>
        <v>0</v>
      </c>
      <c r="U1108" s="159">
        <f t="shared" si="979"/>
        <v>0</v>
      </c>
      <c r="V1108" s="162" t="str">
        <f t="shared" si="980"/>
        <v/>
      </c>
      <c r="W1108" s="162" t="str">
        <f t="shared" si="981"/>
        <v/>
      </c>
      <c r="X1108" s="28">
        <v>19</v>
      </c>
      <c r="Y1108" s="64" t="str">
        <f t="shared" si="982"/>
        <v/>
      </c>
      <c r="Z1108" s="64" t="str">
        <f t="shared" si="983"/>
        <v/>
      </c>
      <c r="AA1108" s="64" t="str">
        <f t="shared" si="984"/>
        <v/>
      </c>
      <c r="AB1108" s="28">
        <f t="shared" si="985"/>
        <v>0</v>
      </c>
      <c r="AH1108" s="246" t="str">
        <f t="shared" si="986"/>
        <v/>
      </c>
    </row>
    <row r="1109" spans="1:34" ht="12.95" thickBot="1">
      <c r="B1109" s="69"/>
      <c r="C1109" s="70"/>
      <c r="D1109" s="69"/>
      <c r="E1109" s="69"/>
      <c r="F1109" s="69"/>
      <c r="G1109" s="71"/>
      <c r="H1109" s="71"/>
      <c r="I1109" s="71"/>
      <c r="J1109" s="70"/>
      <c r="K1109" s="70"/>
      <c r="L1109" s="70"/>
      <c r="M1109" s="52"/>
      <c r="N1109" s="52"/>
      <c r="X1109" s="28">
        <v>20</v>
      </c>
    </row>
    <row r="1110" spans="1:34" ht="12.95" thickTop="1">
      <c r="B1110" s="47"/>
      <c r="C1110" s="323" t="s">
        <v>1140</v>
      </c>
      <c r="D1110" s="323"/>
      <c r="E1110" s="76" t="s">
        <v>1141</v>
      </c>
      <c r="F1110" s="76" t="s">
        <v>1142</v>
      </c>
      <c r="G1110" s="48" t="s">
        <v>1143</v>
      </c>
      <c r="H1110" s="49"/>
      <c r="I1110" s="50"/>
      <c r="J1110" s="51" t="s">
        <v>1144</v>
      </c>
      <c r="K1110" s="51" t="s">
        <v>1145</v>
      </c>
      <c r="L1110" s="51" t="s">
        <v>1146</v>
      </c>
      <c r="M1110" s="52"/>
      <c r="N1110" s="52"/>
      <c r="P1110" s="53">
        <f>COUNT(P1114:P1128)</f>
        <v>0</v>
      </c>
      <c r="Q1110" s="53">
        <f>COUNT(Q1114:Q1128)</f>
        <v>0</v>
      </c>
      <c r="R1110" s="53">
        <f>COUNT(R1114:R1128)</f>
        <v>0</v>
      </c>
      <c r="T1110" s="124">
        <f>T1111-SUM(U1114:U1128)</f>
        <v>0</v>
      </c>
      <c r="X1110" s="28">
        <v>1</v>
      </c>
    </row>
    <row r="1111" spans="1:34" ht="12.95">
      <c r="A1111" s="33">
        <v>59</v>
      </c>
      <c r="B1111" s="54"/>
      <c r="C1111" s="322" t="str">
        <f>Leden!AQ61</f>
        <v/>
      </c>
      <c r="D1111" s="322"/>
      <c r="E1111" s="286" t="str">
        <f>IF($C1111="","",LEFT(IFERROR(VLOOKUP($C1111,TeamsV,2,0),"")&amp;"??",2))</f>
        <v/>
      </c>
      <c r="F1111" s="286" t="str">
        <f>IF($C1111="","",IFERROR(VLOOKUP($C1111,TeamsV,3,0),"??"))</f>
        <v/>
      </c>
      <c r="G1111" s="286" t="str">
        <f>IF($C1111="","",LEFT(IFERROR(VLOOKUP($C1111,TeamsV,4,0),"")&amp;"?",1))</f>
        <v/>
      </c>
      <c r="H1111" s="55"/>
      <c r="I1111" s="56"/>
      <c r="J1111" s="286">
        <f>COUNTIF(C1114:C1128,"V")</f>
        <v>0</v>
      </c>
      <c r="K1111" s="286">
        <f>COUNTIF(C1114:C1128,"M")</f>
        <v>0</v>
      </c>
      <c r="L1111" s="57" t="str">
        <f>IFERROR(AVERAGE(H1114:H1128),"")</f>
        <v/>
      </c>
      <c r="M1111" s="58"/>
      <c r="N1111" s="58"/>
      <c r="O1111" s="33" t="s">
        <v>2</v>
      </c>
      <c r="P1111" s="253"/>
      <c r="Q1111" s="253"/>
      <c r="R1111" s="253"/>
      <c r="S1111" s="254"/>
      <c r="T1111" s="124">
        <f>SUM(T1114:T1128)</f>
        <v>0</v>
      </c>
      <c r="U1111" s="158" t="str">
        <f>MID($C1111,1,1)</f>
        <v/>
      </c>
      <c r="V1111" s="158" t="str">
        <f>MID($C1111,1,1)</f>
        <v/>
      </c>
      <c r="W1111" s="158" t="str">
        <f>MID($C1111,1,1)</f>
        <v/>
      </c>
      <c r="X1111" s="28">
        <v>2</v>
      </c>
      <c r="Y1111" s="33"/>
      <c r="Z1111" s="33"/>
      <c r="AA1111" s="33"/>
      <c r="AB1111" s="33"/>
      <c r="AD1111" s="19" t="str">
        <f>IF($C1111="","",IFERROR(VLOOKUP($C1111,TeamsV,6,0),""))</f>
        <v/>
      </c>
      <c r="AE1111" s="19" t="str">
        <f>TRIM(IF($AD1111="","",IFERROR(VLOOKUP($AD1111,Teams!$B$4:$G$8,2,0),"")))</f>
        <v/>
      </c>
      <c r="AF1111" s="19" t="str">
        <f>TRIM(IF($AD1111="","",IFERROR(VLOOKUP($AD1111,Teams!$B$4:$G$8,4,0),"")))</f>
        <v/>
      </c>
      <c r="AH1111" s="247" t="str">
        <f>IFERROR(AVERAGE(AH1114:AH1128),"")</f>
        <v/>
      </c>
    </row>
    <row r="1112" spans="1:34">
      <c r="B1112" s="47"/>
      <c r="C1112" s="76"/>
      <c r="D1112" s="47"/>
      <c r="E1112" s="47"/>
      <c r="F1112" s="47"/>
      <c r="G1112" s="50"/>
      <c r="H1112" s="50"/>
      <c r="I1112" s="50"/>
      <c r="J1112" s="76"/>
      <c r="K1112" s="76"/>
      <c r="L1112" s="76"/>
      <c r="M1112" s="52"/>
      <c r="N1112" s="52"/>
      <c r="U1112" s="159"/>
      <c r="V1112" s="159"/>
      <c r="W1112" s="159"/>
      <c r="X1112" s="28">
        <v>3</v>
      </c>
    </row>
    <row r="1113" spans="1:34">
      <c r="A1113" s="59"/>
      <c r="B1113" s="60"/>
      <c r="C1113" s="61" t="s">
        <v>1147</v>
      </c>
      <c r="D1113" s="61" t="s">
        <v>1148</v>
      </c>
      <c r="E1113" s="62" t="s">
        <v>1149</v>
      </c>
      <c r="F1113" s="62" t="s">
        <v>1150</v>
      </c>
      <c r="G1113" s="61" t="s">
        <v>1151</v>
      </c>
      <c r="H1113" s="61" t="s">
        <v>1152</v>
      </c>
      <c r="I1113" s="61" t="s">
        <v>54</v>
      </c>
      <c r="J1113" s="61" t="s">
        <v>1153</v>
      </c>
      <c r="K1113" s="61" t="s">
        <v>1154</v>
      </c>
      <c r="L1113" s="61" t="s">
        <v>1155</v>
      </c>
      <c r="M1113" s="63"/>
      <c r="N1113" s="63"/>
      <c r="O1113" s="59"/>
      <c r="P1113" s="160" t="s">
        <v>76</v>
      </c>
      <c r="Q1113" s="160" t="s">
        <v>77</v>
      </c>
      <c r="R1113" s="160" t="s">
        <v>78</v>
      </c>
      <c r="U1113" s="158" t="str">
        <f>IF(W1111="","",VLOOKUP(W1111,Leeftijdscat,2,FALSE))</f>
        <v/>
      </c>
      <c r="V1113" s="158" t="str">
        <f>IF(W1111="","",VLOOKUP(W1111,Leeftijdscat,3,FALSE))</f>
        <v/>
      </c>
      <c r="W1113" s="158" t="str">
        <f>IF(W1111="","",VLOOKUP(W1111,Leeftijdscat,4,FALSE))</f>
        <v/>
      </c>
      <c r="X1113" s="28">
        <v>4</v>
      </c>
      <c r="Y1113" s="59">
        <f>LEN(Y1114&amp;Y1115&amp;Y1116&amp;Y1117&amp;Y1118&amp;Y1119&amp;Y1120&amp;Y1121&amp;Y1122&amp;Y1123&amp;Y1124&amp;Y1125&amp;Y1126&amp;Y1127&amp;Y1128)</f>
        <v>0</v>
      </c>
      <c r="Z1113" s="59">
        <f>LEN(Z1114&amp;Z1115&amp;Z1116&amp;Z1117&amp;Z1118&amp;Z1119&amp;Z1120&amp;Z1121&amp;Z1122&amp;Z1123&amp;Z1124&amp;Z1125&amp;Z1126&amp;Z1127&amp;Z1128)</f>
        <v>0</v>
      </c>
      <c r="AA1113" s="59">
        <f>LEN(AA1114&amp;AA1115&amp;AA1116&amp;AA1117&amp;AA1118&amp;AA1119&amp;AA1120&amp;AA1121&amp;AA1122&amp;AA1123&amp;AA1124&amp;AA1125&amp;AA1126&amp;AA1127&amp;AA1128)</f>
        <v>0</v>
      </c>
      <c r="AB1113" s="59">
        <f>SUM(Y1113:AA1113)</f>
        <v>0</v>
      </c>
    </row>
    <row r="1114" spans="1:34">
      <c r="A1114" s="28" t="str">
        <f>C1111&amp;"x"&amp;B1114</f>
        <v>x1</v>
      </c>
      <c r="B1114" s="47">
        <v>1</v>
      </c>
      <c r="C1114" s="64" t="str">
        <f t="shared" ref="C1114:C1128" si="987">IF(LEFT($A1114,1)="x","",IFERROR(VLOOKUP($A1114,LedenV,6,0),""))</f>
        <v/>
      </c>
      <c r="D1114" s="64" t="str">
        <f t="shared" ref="D1114:D1128" si="988">IF(LEFT($A1114,1)="x","",IFERROR(VLOOKUP($A1114,LedenV,7,0),""))</f>
        <v/>
      </c>
      <c r="E1114" s="65" t="str">
        <f t="shared" ref="E1114:E1128" si="989">IF(LEFT($A1114,1)="x","",IFERROR(VLOOKUP($A1114,LedenV,8,0),""))</f>
        <v/>
      </c>
      <c r="F1114" s="65" t="str">
        <f t="shared" ref="F1114:F1128" si="990">IF(LEFT($A1114,1)="x","",IFERROR(VLOOKUP($A1114,LedenV,9,0),""))</f>
        <v/>
      </c>
      <c r="G1114" s="66" t="str">
        <f t="shared" ref="G1114:G1128" si="991">IF(LEFT($A1114,1)="x","",IFERROR(VLOOKUP($A1114,LedenV,10,0),""))</f>
        <v/>
      </c>
      <c r="H1114" s="67" t="str">
        <f t="shared" ref="H1114:H1128" si="992">IF(AND(ISNUMBER(G1114),G1114&lt;&gt;0),DATEDIF(G1114,Peildatum,"Y"),"")</f>
        <v/>
      </c>
      <c r="I1114" s="68"/>
      <c r="J1114" s="64" t="str">
        <f t="shared" ref="J1114:J1128" si="993">IF(LEFT($A1114,1)="x","",IFERROR(VLOOKUP($A1114,LedenV,16,0),""))</f>
        <v/>
      </c>
      <c r="K1114" s="64" t="str">
        <f t="shared" ref="K1114:K1128" si="994">IF(LEFT($A1114,1)="x","",IFERROR(VLOOKUP($A1114,LedenV,17,0),""))</f>
        <v/>
      </c>
      <c r="L1114" s="64" t="str">
        <f t="shared" ref="L1114:L1128" si="995">IF(LEFT($A1114,1)="x","",IFERROR(VLOOKUP($A1114,LedenV,18,0),""))</f>
        <v/>
      </c>
      <c r="M1114" s="52"/>
      <c r="N1114" s="52"/>
      <c r="P1114" s="157"/>
      <c r="Q1114" s="157"/>
      <c r="R1114" s="157"/>
      <c r="S1114" s="161"/>
      <c r="T1114" s="202">
        <f t="shared" ref="T1114:T1128" si="996">IF(LEN(C1114&amp;D1114&amp;E1114&amp;F1114)&gt;0,1,0)</f>
        <v>0</v>
      </c>
      <c r="U1114" s="159">
        <f t="shared" ref="U1114:U1128" si="997">MIN(LEN(Y1114&amp;Z1114&amp;AA1114),1)</f>
        <v>0</v>
      </c>
      <c r="V1114" s="162" t="str">
        <f t="shared" ref="V1114:V1128" si="998">V1113</f>
        <v/>
      </c>
      <c r="W1114" s="162" t="str">
        <f t="shared" ref="W1114:W1128" si="999">W1113</f>
        <v/>
      </c>
      <c r="X1114" s="28">
        <v>5</v>
      </c>
      <c r="Y1114" s="64" t="str">
        <f t="shared" ref="Y1114:Y1128" si="1000">IF(LEFT($A1114,1)="x","",IFERROR(VLOOKUP($A1114,LedenV,34,0),""))</f>
        <v/>
      </c>
      <c r="Z1114" s="64" t="str">
        <f t="shared" ref="Z1114:Z1128" si="1001">IF(LEFT($A1114,1)="x","",IFERROR(VLOOKUP($A1114,LedenV,35,0),""))</f>
        <v/>
      </c>
      <c r="AA1114" s="64" t="str">
        <f t="shared" ref="AA1114:AA1128" si="1002">IF(LEFT($A1114,1)="x","",IFERROR(VLOOKUP($A1114,LedenV,36,0),""))</f>
        <v/>
      </c>
      <c r="AB1114" s="28">
        <f t="shared" ref="AB1114:AB1128" si="1003">LEN(Y1114&amp;Z1114&amp;AA1114)</f>
        <v>0</v>
      </c>
      <c r="AH1114" s="246" t="str">
        <f t="shared" ref="AH1114:AH1128" si="1004">lft(G1114,Peildatum)</f>
        <v/>
      </c>
    </row>
    <row r="1115" spans="1:34">
      <c r="A1115" s="28" t="str">
        <f>C1111&amp;"x"&amp;B1115</f>
        <v>x2</v>
      </c>
      <c r="B1115" s="47">
        <v>2</v>
      </c>
      <c r="C1115" s="64" t="str">
        <f t="shared" si="987"/>
        <v/>
      </c>
      <c r="D1115" s="64" t="str">
        <f t="shared" si="988"/>
        <v/>
      </c>
      <c r="E1115" s="65" t="str">
        <f t="shared" si="989"/>
        <v/>
      </c>
      <c r="F1115" s="65" t="str">
        <f t="shared" si="990"/>
        <v/>
      </c>
      <c r="G1115" s="66" t="str">
        <f t="shared" si="991"/>
        <v/>
      </c>
      <c r="H1115" s="67" t="str">
        <f t="shared" si="992"/>
        <v/>
      </c>
      <c r="I1115" s="68"/>
      <c r="J1115" s="64" t="str">
        <f t="shared" si="993"/>
        <v/>
      </c>
      <c r="K1115" s="64" t="str">
        <f t="shared" si="994"/>
        <v/>
      </c>
      <c r="L1115" s="64" t="str">
        <f t="shared" si="995"/>
        <v/>
      </c>
      <c r="M1115" s="52"/>
      <c r="N1115" s="52"/>
      <c r="P1115" s="157"/>
      <c r="Q1115" s="157"/>
      <c r="R1115" s="157"/>
      <c r="S1115" s="161"/>
      <c r="T1115" s="202">
        <f t="shared" si="996"/>
        <v>0</v>
      </c>
      <c r="U1115" s="159">
        <f t="shared" si="997"/>
        <v>0</v>
      </c>
      <c r="V1115" s="162" t="str">
        <f t="shared" si="998"/>
        <v/>
      </c>
      <c r="W1115" s="162" t="str">
        <f t="shared" si="999"/>
        <v/>
      </c>
      <c r="X1115" s="28">
        <v>6</v>
      </c>
      <c r="Y1115" s="64" t="str">
        <f t="shared" si="1000"/>
        <v/>
      </c>
      <c r="Z1115" s="64" t="str">
        <f t="shared" si="1001"/>
        <v/>
      </c>
      <c r="AA1115" s="64" t="str">
        <f t="shared" si="1002"/>
        <v/>
      </c>
      <c r="AB1115" s="28">
        <f t="shared" si="1003"/>
        <v>0</v>
      </c>
      <c r="AH1115" s="246" t="str">
        <f t="shared" si="1004"/>
        <v/>
      </c>
    </row>
    <row r="1116" spans="1:34">
      <c r="A1116" s="28" t="str">
        <f>C1111&amp;"x"&amp;B1116</f>
        <v>x3</v>
      </c>
      <c r="B1116" s="47">
        <v>3</v>
      </c>
      <c r="C1116" s="64" t="str">
        <f t="shared" si="987"/>
        <v/>
      </c>
      <c r="D1116" s="64" t="str">
        <f t="shared" si="988"/>
        <v/>
      </c>
      <c r="E1116" s="65" t="str">
        <f t="shared" si="989"/>
        <v/>
      </c>
      <c r="F1116" s="65" t="str">
        <f t="shared" si="990"/>
        <v/>
      </c>
      <c r="G1116" s="66" t="str">
        <f t="shared" si="991"/>
        <v/>
      </c>
      <c r="H1116" s="67" t="str">
        <f t="shared" si="992"/>
        <v/>
      </c>
      <c r="I1116" s="68"/>
      <c r="J1116" s="64" t="str">
        <f t="shared" si="993"/>
        <v/>
      </c>
      <c r="K1116" s="64" t="str">
        <f t="shared" si="994"/>
        <v/>
      </c>
      <c r="L1116" s="64" t="str">
        <f t="shared" si="995"/>
        <v/>
      </c>
      <c r="M1116" s="52"/>
      <c r="N1116" s="52"/>
      <c r="P1116" s="157"/>
      <c r="Q1116" s="157"/>
      <c r="R1116" s="157"/>
      <c r="S1116" s="161"/>
      <c r="T1116" s="202">
        <f t="shared" si="996"/>
        <v>0</v>
      </c>
      <c r="U1116" s="159">
        <f t="shared" si="997"/>
        <v>0</v>
      </c>
      <c r="V1116" s="162" t="str">
        <f t="shared" si="998"/>
        <v/>
      </c>
      <c r="W1116" s="162" t="str">
        <f t="shared" si="999"/>
        <v/>
      </c>
      <c r="X1116" s="28">
        <v>7</v>
      </c>
      <c r="Y1116" s="64" t="str">
        <f t="shared" si="1000"/>
        <v/>
      </c>
      <c r="Z1116" s="64" t="str">
        <f t="shared" si="1001"/>
        <v/>
      </c>
      <c r="AA1116" s="64" t="str">
        <f t="shared" si="1002"/>
        <v/>
      </c>
      <c r="AB1116" s="28">
        <f t="shared" si="1003"/>
        <v>0</v>
      </c>
      <c r="AH1116" s="246" t="str">
        <f t="shared" si="1004"/>
        <v/>
      </c>
    </row>
    <row r="1117" spans="1:34">
      <c r="A1117" s="28" t="str">
        <f>C1111&amp;"x"&amp;B1117</f>
        <v>x4</v>
      </c>
      <c r="B1117" s="47">
        <v>4</v>
      </c>
      <c r="C1117" s="64" t="str">
        <f t="shared" si="987"/>
        <v/>
      </c>
      <c r="D1117" s="64" t="str">
        <f t="shared" si="988"/>
        <v/>
      </c>
      <c r="E1117" s="65" t="str">
        <f t="shared" si="989"/>
        <v/>
      </c>
      <c r="F1117" s="65" t="str">
        <f t="shared" si="990"/>
        <v/>
      </c>
      <c r="G1117" s="66" t="str">
        <f t="shared" si="991"/>
        <v/>
      </c>
      <c r="H1117" s="67" t="str">
        <f t="shared" si="992"/>
        <v/>
      </c>
      <c r="I1117" s="68"/>
      <c r="J1117" s="64" t="str">
        <f t="shared" si="993"/>
        <v/>
      </c>
      <c r="K1117" s="64" t="str">
        <f t="shared" si="994"/>
        <v/>
      </c>
      <c r="L1117" s="64" t="str">
        <f t="shared" si="995"/>
        <v/>
      </c>
      <c r="M1117" s="52"/>
      <c r="N1117" s="52"/>
      <c r="P1117" s="157"/>
      <c r="Q1117" s="157"/>
      <c r="R1117" s="157"/>
      <c r="S1117" s="161"/>
      <c r="T1117" s="202">
        <f t="shared" si="996"/>
        <v>0</v>
      </c>
      <c r="U1117" s="159">
        <f t="shared" si="997"/>
        <v>0</v>
      </c>
      <c r="V1117" s="162" t="str">
        <f t="shared" si="998"/>
        <v/>
      </c>
      <c r="W1117" s="162" t="str">
        <f t="shared" si="999"/>
        <v/>
      </c>
      <c r="X1117" s="28">
        <v>8</v>
      </c>
      <c r="Y1117" s="64" t="str">
        <f t="shared" si="1000"/>
        <v/>
      </c>
      <c r="Z1117" s="64" t="str">
        <f t="shared" si="1001"/>
        <v/>
      </c>
      <c r="AA1117" s="64" t="str">
        <f t="shared" si="1002"/>
        <v/>
      </c>
      <c r="AB1117" s="28">
        <f t="shared" si="1003"/>
        <v>0</v>
      </c>
      <c r="AH1117" s="246" t="str">
        <f t="shared" si="1004"/>
        <v/>
      </c>
    </row>
    <row r="1118" spans="1:34">
      <c r="A1118" s="28" t="str">
        <f>C1111&amp;"x"&amp;B1118</f>
        <v>x5</v>
      </c>
      <c r="B1118" s="47">
        <v>5</v>
      </c>
      <c r="C1118" s="64" t="str">
        <f t="shared" si="987"/>
        <v/>
      </c>
      <c r="D1118" s="64" t="str">
        <f t="shared" si="988"/>
        <v/>
      </c>
      <c r="E1118" s="65" t="str">
        <f t="shared" si="989"/>
        <v/>
      </c>
      <c r="F1118" s="65" t="str">
        <f t="shared" si="990"/>
        <v/>
      </c>
      <c r="G1118" s="66" t="str">
        <f t="shared" si="991"/>
        <v/>
      </c>
      <c r="H1118" s="67" t="str">
        <f t="shared" si="992"/>
        <v/>
      </c>
      <c r="I1118" s="68"/>
      <c r="J1118" s="64" t="str">
        <f t="shared" si="993"/>
        <v/>
      </c>
      <c r="K1118" s="64" t="str">
        <f t="shared" si="994"/>
        <v/>
      </c>
      <c r="L1118" s="64" t="str">
        <f t="shared" si="995"/>
        <v/>
      </c>
      <c r="M1118" s="52"/>
      <c r="N1118" s="52"/>
      <c r="P1118" s="157"/>
      <c r="Q1118" s="157"/>
      <c r="R1118" s="157"/>
      <c r="S1118" s="161"/>
      <c r="T1118" s="202">
        <f t="shared" si="996"/>
        <v>0</v>
      </c>
      <c r="U1118" s="159">
        <f t="shared" si="997"/>
        <v>0</v>
      </c>
      <c r="V1118" s="162" t="str">
        <f t="shared" si="998"/>
        <v/>
      </c>
      <c r="W1118" s="162" t="str">
        <f t="shared" si="999"/>
        <v/>
      </c>
      <c r="X1118" s="28">
        <v>9</v>
      </c>
      <c r="Y1118" s="64" t="str">
        <f t="shared" si="1000"/>
        <v/>
      </c>
      <c r="Z1118" s="64" t="str">
        <f t="shared" si="1001"/>
        <v/>
      </c>
      <c r="AA1118" s="64" t="str">
        <f t="shared" si="1002"/>
        <v/>
      </c>
      <c r="AB1118" s="28">
        <f t="shared" si="1003"/>
        <v>0</v>
      </c>
      <c r="AH1118" s="246" t="str">
        <f t="shared" si="1004"/>
        <v/>
      </c>
    </row>
    <row r="1119" spans="1:34">
      <c r="A1119" s="28" t="str">
        <f>C1111&amp;"x"&amp;B1119</f>
        <v>x6</v>
      </c>
      <c r="B1119" s="47">
        <v>6</v>
      </c>
      <c r="C1119" s="64" t="str">
        <f t="shared" si="987"/>
        <v/>
      </c>
      <c r="D1119" s="64" t="str">
        <f t="shared" si="988"/>
        <v/>
      </c>
      <c r="E1119" s="65" t="str">
        <f t="shared" si="989"/>
        <v/>
      </c>
      <c r="F1119" s="65" t="str">
        <f t="shared" si="990"/>
        <v/>
      </c>
      <c r="G1119" s="66" t="str">
        <f t="shared" si="991"/>
        <v/>
      </c>
      <c r="H1119" s="67" t="str">
        <f t="shared" si="992"/>
        <v/>
      </c>
      <c r="I1119" s="68"/>
      <c r="J1119" s="64" t="str">
        <f t="shared" si="993"/>
        <v/>
      </c>
      <c r="K1119" s="64" t="str">
        <f t="shared" si="994"/>
        <v/>
      </c>
      <c r="L1119" s="64" t="str">
        <f t="shared" si="995"/>
        <v/>
      </c>
      <c r="M1119" s="52"/>
      <c r="N1119" s="52"/>
      <c r="P1119" s="157"/>
      <c r="Q1119" s="157"/>
      <c r="R1119" s="157"/>
      <c r="S1119" s="161"/>
      <c r="T1119" s="202">
        <f t="shared" si="996"/>
        <v>0</v>
      </c>
      <c r="U1119" s="159">
        <f t="shared" si="997"/>
        <v>0</v>
      </c>
      <c r="V1119" s="162" t="str">
        <f t="shared" si="998"/>
        <v/>
      </c>
      <c r="W1119" s="162" t="str">
        <f t="shared" si="999"/>
        <v/>
      </c>
      <c r="X1119" s="28">
        <v>10</v>
      </c>
      <c r="Y1119" s="64" t="str">
        <f t="shared" si="1000"/>
        <v/>
      </c>
      <c r="Z1119" s="64" t="str">
        <f t="shared" si="1001"/>
        <v/>
      </c>
      <c r="AA1119" s="64" t="str">
        <f t="shared" si="1002"/>
        <v/>
      </c>
      <c r="AB1119" s="28">
        <f t="shared" si="1003"/>
        <v>0</v>
      </c>
      <c r="AH1119" s="246" t="str">
        <f t="shared" si="1004"/>
        <v/>
      </c>
    </row>
    <row r="1120" spans="1:34">
      <c r="A1120" s="28" t="str">
        <f>C1111&amp;"x"&amp;B1120</f>
        <v>x7</v>
      </c>
      <c r="B1120" s="47">
        <v>7</v>
      </c>
      <c r="C1120" s="64" t="str">
        <f t="shared" si="987"/>
        <v/>
      </c>
      <c r="D1120" s="64" t="str">
        <f t="shared" si="988"/>
        <v/>
      </c>
      <c r="E1120" s="65" t="str">
        <f t="shared" si="989"/>
        <v/>
      </c>
      <c r="F1120" s="65" t="str">
        <f t="shared" si="990"/>
        <v/>
      </c>
      <c r="G1120" s="66" t="str">
        <f t="shared" si="991"/>
        <v/>
      </c>
      <c r="H1120" s="67" t="str">
        <f t="shared" si="992"/>
        <v/>
      </c>
      <c r="I1120" s="68"/>
      <c r="J1120" s="64" t="str">
        <f t="shared" si="993"/>
        <v/>
      </c>
      <c r="K1120" s="64" t="str">
        <f t="shared" si="994"/>
        <v/>
      </c>
      <c r="L1120" s="64" t="str">
        <f t="shared" si="995"/>
        <v/>
      </c>
      <c r="M1120" s="52"/>
      <c r="N1120" s="52"/>
      <c r="P1120" s="157"/>
      <c r="Q1120" s="157"/>
      <c r="R1120" s="157"/>
      <c r="S1120" s="161"/>
      <c r="T1120" s="202">
        <f t="shared" si="996"/>
        <v>0</v>
      </c>
      <c r="U1120" s="159">
        <f t="shared" si="997"/>
        <v>0</v>
      </c>
      <c r="V1120" s="162" t="str">
        <f t="shared" si="998"/>
        <v/>
      </c>
      <c r="W1120" s="162" t="str">
        <f t="shared" si="999"/>
        <v/>
      </c>
      <c r="X1120" s="28">
        <v>11</v>
      </c>
      <c r="Y1120" s="64" t="str">
        <f t="shared" si="1000"/>
        <v/>
      </c>
      <c r="Z1120" s="64" t="str">
        <f t="shared" si="1001"/>
        <v/>
      </c>
      <c r="AA1120" s="64" t="str">
        <f t="shared" si="1002"/>
        <v/>
      </c>
      <c r="AB1120" s="28">
        <f t="shared" si="1003"/>
        <v>0</v>
      </c>
      <c r="AH1120" s="246" t="str">
        <f t="shared" si="1004"/>
        <v/>
      </c>
    </row>
    <row r="1121" spans="1:34">
      <c r="A1121" s="28" t="str">
        <f>C1111&amp;"x"&amp;B1121</f>
        <v>x8</v>
      </c>
      <c r="B1121" s="47">
        <v>8</v>
      </c>
      <c r="C1121" s="64" t="str">
        <f t="shared" si="987"/>
        <v/>
      </c>
      <c r="D1121" s="64" t="str">
        <f t="shared" si="988"/>
        <v/>
      </c>
      <c r="E1121" s="65" t="str">
        <f t="shared" si="989"/>
        <v/>
      </c>
      <c r="F1121" s="65" t="str">
        <f t="shared" si="990"/>
        <v/>
      </c>
      <c r="G1121" s="66" t="str">
        <f t="shared" si="991"/>
        <v/>
      </c>
      <c r="H1121" s="67" t="str">
        <f t="shared" si="992"/>
        <v/>
      </c>
      <c r="I1121" s="68"/>
      <c r="J1121" s="64" t="str">
        <f t="shared" si="993"/>
        <v/>
      </c>
      <c r="K1121" s="64" t="str">
        <f t="shared" si="994"/>
        <v/>
      </c>
      <c r="L1121" s="64" t="str">
        <f t="shared" si="995"/>
        <v/>
      </c>
      <c r="M1121" s="52"/>
      <c r="N1121" s="52"/>
      <c r="P1121" s="157"/>
      <c r="Q1121" s="157"/>
      <c r="R1121" s="157"/>
      <c r="S1121" s="161"/>
      <c r="T1121" s="202">
        <f t="shared" si="996"/>
        <v>0</v>
      </c>
      <c r="U1121" s="159">
        <f t="shared" si="997"/>
        <v>0</v>
      </c>
      <c r="V1121" s="162" t="str">
        <f t="shared" si="998"/>
        <v/>
      </c>
      <c r="W1121" s="162" t="str">
        <f t="shared" si="999"/>
        <v/>
      </c>
      <c r="X1121" s="28">
        <v>12</v>
      </c>
      <c r="Y1121" s="64" t="str">
        <f t="shared" si="1000"/>
        <v/>
      </c>
      <c r="Z1121" s="64" t="str">
        <f t="shared" si="1001"/>
        <v/>
      </c>
      <c r="AA1121" s="64" t="str">
        <f t="shared" si="1002"/>
        <v/>
      </c>
      <c r="AB1121" s="28">
        <f t="shared" si="1003"/>
        <v>0</v>
      </c>
      <c r="AH1121" s="246" t="str">
        <f t="shared" si="1004"/>
        <v/>
      </c>
    </row>
    <row r="1122" spans="1:34">
      <c r="A1122" s="28" t="str">
        <f>C1111&amp;"x"&amp;B1122</f>
        <v>x9</v>
      </c>
      <c r="B1122" s="47">
        <v>9</v>
      </c>
      <c r="C1122" s="64" t="str">
        <f t="shared" si="987"/>
        <v/>
      </c>
      <c r="D1122" s="64" t="str">
        <f t="shared" si="988"/>
        <v/>
      </c>
      <c r="E1122" s="65" t="str">
        <f t="shared" si="989"/>
        <v/>
      </c>
      <c r="F1122" s="65" t="str">
        <f t="shared" si="990"/>
        <v/>
      </c>
      <c r="G1122" s="66" t="str">
        <f t="shared" si="991"/>
        <v/>
      </c>
      <c r="H1122" s="67" t="str">
        <f t="shared" si="992"/>
        <v/>
      </c>
      <c r="I1122" s="68"/>
      <c r="J1122" s="64" t="str">
        <f t="shared" si="993"/>
        <v/>
      </c>
      <c r="K1122" s="64" t="str">
        <f t="shared" si="994"/>
        <v/>
      </c>
      <c r="L1122" s="64" t="str">
        <f t="shared" si="995"/>
        <v/>
      </c>
      <c r="M1122" s="52"/>
      <c r="N1122" s="52"/>
      <c r="P1122" s="157"/>
      <c r="Q1122" s="157"/>
      <c r="R1122" s="157"/>
      <c r="S1122" s="161"/>
      <c r="T1122" s="202">
        <f t="shared" si="996"/>
        <v>0</v>
      </c>
      <c r="U1122" s="159">
        <f t="shared" si="997"/>
        <v>0</v>
      </c>
      <c r="V1122" s="162" t="str">
        <f t="shared" si="998"/>
        <v/>
      </c>
      <c r="W1122" s="162" t="str">
        <f t="shared" si="999"/>
        <v/>
      </c>
      <c r="X1122" s="28">
        <v>13</v>
      </c>
      <c r="Y1122" s="64" t="str">
        <f t="shared" si="1000"/>
        <v/>
      </c>
      <c r="Z1122" s="64" t="str">
        <f t="shared" si="1001"/>
        <v/>
      </c>
      <c r="AA1122" s="64" t="str">
        <f t="shared" si="1002"/>
        <v/>
      </c>
      <c r="AB1122" s="28">
        <f t="shared" si="1003"/>
        <v>0</v>
      </c>
      <c r="AH1122" s="246" t="str">
        <f t="shared" si="1004"/>
        <v/>
      </c>
    </row>
    <row r="1123" spans="1:34">
      <c r="A1123" s="28" t="str">
        <f>C1111&amp;"x"&amp;B1123</f>
        <v>x10</v>
      </c>
      <c r="B1123" s="47">
        <v>10</v>
      </c>
      <c r="C1123" s="64" t="str">
        <f t="shared" si="987"/>
        <v/>
      </c>
      <c r="D1123" s="64" t="str">
        <f t="shared" si="988"/>
        <v/>
      </c>
      <c r="E1123" s="65" t="str">
        <f t="shared" si="989"/>
        <v/>
      </c>
      <c r="F1123" s="65" t="str">
        <f t="shared" si="990"/>
        <v/>
      </c>
      <c r="G1123" s="66" t="str">
        <f t="shared" si="991"/>
        <v/>
      </c>
      <c r="H1123" s="67" t="str">
        <f t="shared" si="992"/>
        <v/>
      </c>
      <c r="I1123" s="68"/>
      <c r="J1123" s="64" t="str">
        <f t="shared" si="993"/>
        <v/>
      </c>
      <c r="K1123" s="64" t="str">
        <f t="shared" si="994"/>
        <v/>
      </c>
      <c r="L1123" s="64" t="str">
        <f t="shared" si="995"/>
        <v/>
      </c>
      <c r="M1123" s="52"/>
      <c r="N1123" s="52"/>
      <c r="P1123" s="157"/>
      <c r="Q1123" s="157"/>
      <c r="R1123" s="157"/>
      <c r="S1123" s="161"/>
      <c r="T1123" s="202">
        <f t="shared" si="996"/>
        <v>0</v>
      </c>
      <c r="U1123" s="159">
        <f t="shared" si="997"/>
        <v>0</v>
      </c>
      <c r="V1123" s="162" t="str">
        <f t="shared" si="998"/>
        <v/>
      </c>
      <c r="W1123" s="162" t="str">
        <f t="shared" si="999"/>
        <v/>
      </c>
      <c r="X1123" s="28">
        <v>14</v>
      </c>
      <c r="Y1123" s="64" t="str">
        <f t="shared" si="1000"/>
        <v/>
      </c>
      <c r="Z1123" s="64" t="str">
        <f t="shared" si="1001"/>
        <v/>
      </c>
      <c r="AA1123" s="64" t="str">
        <f t="shared" si="1002"/>
        <v/>
      </c>
      <c r="AB1123" s="28">
        <f t="shared" si="1003"/>
        <v>0</v>
      </c>
      <c r="AH1123" s="246" t="str">
        <f t="shared" si="1004"/>
        <v/>
      </c>
    </row>
    <row r="1124" spans="1:34">
      <c r="A1124" s="28" t="str">
        <f>C1111&amp;"x"&amp;B1124</f>
        <v>x11</v>
      </c>
      <c r="B1124" s="47">
        <v>11</v>
      </c>
      <c r="C1124" s="64" t="str">
        <f t="shared" si="987"/>
        <v/>
      </c>
      <c r="D1124" s="64" t="str">
        <f t="shared" si="988"/>
        <v/>
      </c>
      <c r="E1124" s="65" t="str">
        <f t="shared" si="989"/>
        <v/>
      </c>
      <c r="F1124" s="65" t="str">
        <f t="shared" si="990"/>
        <v/>
      </c>
      <c r="G1124" s="66" t="str">
        <f t="shared" si="991"/>
        <v/>
      </c>
      <c r="H1124" s="67" t="str">
        <f t="shared" si="992"/>
        <v/>
      </c>
      <c r="I1124" s="68"/>
      <c r="J1124" s="64" t="str">
        <f t="shared" si="993"/>
        <v/>
      </c>
      <c r="K1124" s="64" t="str">
        <f t="shared" si="994"/>
        <v/>
      </c>
      <c r="L1124" s="64" t="str">
        <f t="shared" si="995"/>
        <v/>
      </c>
      <c r="M1124" s="52"/>
      <c r="N1124" s="52"/>
      <c r="P1124" s="157"/>
      <c r="Q1124" s="157"/>
      <c r="R1124" s="157"/>
      <c r="T1124" s="202">
        <f t="shared" si="996"/>
        <v>0</v>
      </c>
      <c r="U1124" s="159">
        <f t="shared" si="997"/>
        <v>0</v>
      </c>
      <c r="V1124" s="162" t="str">
        <f t="shared" si="998"/>
        <v/>
      </c>
      <c r="W1124" s="162" t="str">
        <f t="shared" si="999"/>
        <v/>
      </c>
      <c r="X1124" s="28">
        <v>15</v>
      </c>
      <c r="Y1124" s="64" t="str">
        <f t="shared" si="1000"/>
        <v/>
      </c>
      <c r="Z1124" s="64" t="str">
        <f t="shared" si="1001"/>
        <v/>
      </c>
      <c r="AA1124" s="64" t="str">
        <f t="shared" si="1002"/>
        <v/>
      </c>
      <c r="AB1124" s="28">
        <f t="shared" si="1003"/>
        <v>0</v>
      </c>
      <c r="AH1124" s="246" t="str">
        <f t="shared" si="1004"/>
        <v/>
      </c>
    </row>
    <row r="1125" spans="1:34">
      <c r="A1125" s="28" t="str">
        <f>C1111&amp;"x"&amp;B1125</f>
        <v>x12</v>
      </c>
      <c r="B1125" s="47">
        <v>12</v>
      </c>
      <c r="C1125" s="64" t="str">
        <f t="shared" si="987"/>
        <v/>
      </c>
      <c r="D1125" s="64" t="str">
        <f t="shared" si="988"/>
        <v/>
      </c>
      <c r="E1125" s="65" t="str">
        <f t="shared" si="989"/>
        <v/>
      </c>
      <c r="F1125" s="65" t="str">
        <f t="shared" si="990"/>
        <v/>
      </c>
      <c r="G1125" s="66" t="str">
        <f t="shared" si="991"/>
        <v/>
      </c>
      <c r="H1125" s="67" t="str">
        <f t="shared" si="992"/>
        <v/>
      </c>
      <c r="I1125" s="68"/>
      <c r="J1125" s="64" t="str">
        <f t="shared" si="993"/>
        <v/>
      </c>
      <c r="K1125" s="64" t="str">
        <f t="shared" si="994"/>
        <v/>
      </c>
      <c r="L1125" s="64" t="str">
        <f t="shared" si="995"/>
        <v/>
      </c>
      <c r="M1125" s="52"/>
      <c r="N1125" s="52"/>
      <c r="P1125" s="157"/>
      <c r="Q1125" s="157"/>
      <c r="R1125" s="157"/>
      <c r="T1125" s="202">
        <f t="shared" si="996"/>
        <v>0</v>
      </c>
      <c r="U1125" s="159">
        <f t="shared" si="997"/>
        <v>0</v>
      </c>
      <c r="V1125" s="162" t="str">
        <f t="shared" si="998"/>
        <v/>
      </c>
      <c r="W1125" s="162" t="str">
        <f t="shared" si="999"/>
        <v/>
      </c>
      <c r="X1125" s="28">
        <v>16</v>
      </c>
      <c r="Y1125" s="64" t="str">
        <f t="shared" si="1000"/>
        <v/>
      </c>
      <c r="Z1125" s="64" t="str">
        <f t="shared" si="1001"/>
        <v/>
      </c>
      <c r="AA1125" s="64" t="str">
        <f t="shared" si="1002"/>
        <v/>
      </c>
      <c r="AB1125" s="28">
        <f t="shared" si="1003"/>
        <v>0</v>
      </c>
      <c r="AH1125" s="246" t="str">
        <f t="shared" si="1004"/>
        <v/>
      </c>
    </row>
    <row r="1126" spans="1:34">
      <c r="A1126" s="28" t="str">
        <f>C1111&amp;"x"&amp;B1126</f>
        <v>x13</v>
      </c>
      <c r="B1126" s="47">
        <v>13</v>
      </c>
      <c r="C1126" s="64" t="str">
        <f t="shared" si="987"/>
        <v/>
      </c>
      <c r="D1126" s="64" t="str">
        <f t="shared" si="988"/>
        <v/>
      </c>
      <c r="E1126" s="65" t="str">
        <f t="shared" si="989"/>
        <v/>
      </c>
      <c r="F1126" s="65" t="str">
        <f t="shared" si="990"/>
        <v/>
      </c>
      <c r="G1126" s="66" t="str">
        <f t="shared" si="991"/>
        <v/>
      </c>
      <c r="H1126" s="67" t="str">
        <f t="shared" si="992"/>
        <v/>
      </c>
      <c r="I1126" s="68"/>
      <c r="J1126" s="64" t="str">
        <f t="shared" si="993"/>
        <v/>
      </c>
      <c r="K1126" s="64" t="str">
        <f t="shared" si="994"/>
        <v/>
      </c>
      <c r="L1126" s="64" t="str">
        <f t="shared" si="995"/>
        <v/>
      </c>
      <c r="M1126" s="52"/>
      <c r="N1126" s="52"/>
      <c r="P1126" s="157"/>
      <c r="Q1126" s="157"/>
      <c r="R1126" s="157"/>
      <c r="T1126" s="202">
        <f t="shared" si="996"/>
        <v>0</v>
      </c>
      <c r="U1126" s="159">
        <f t="shared" si="997"/>
        <v>0</v>
      </c>
      <c r="V1126" s="162" t="str">
        <f t="shared" si="998"/>
        <v/>
      </c>
      <c r="W1126" s="162" t="str">
        <f t="shared" si="999"/>
        <v/>
      </c>
      <c r="X1126" s="28">
        <v>17</v>
      </c>
      <c r="Y1126" s="64" t="str">
        <f t="shared" si="1000"/>
        <v/>
      </c>
      <c r="Z1126" s="64" t="str">
        <f t="shared" si="1001"/>
        <v/>
      </c>
      <c r="AA1126" s="64" t="str">
        <f t="shared" si="1002"/>
        <v/>
      </c>
      <c r="AB1126" s="28">
        <f t="shared" si="1003"/>
        <v>0</v>
      </c>
      <c r="AH1126" s="246" t="str">
        <f t="shared" si="1004"/>
        <v/>
      </c>
    </row>
    <row r="1127" spans="1:34">
      <c r="A1127" s="28" t="str">
        <f>C1111&amp;"x"&amp;B1127</f>
        <v>x14</v>
      </c>
      <c r="B1127" s="47">
        <v>14</v>
      </c>
      <c r="C1127" s="64" t="str">
        <f t="shared" si="987"/>
        <v/>
      </c>
      <c r="D1127" s="64" t="str">
        <f t="shared" si="988"/>
        <v/>
      </c>
      <c r="E1127" s="65" t="str">
        <f t="shared" si="989"/>
        <v/>
      </c>
      <c r="F1127" s="65" t="str">
        <f t="shared" si="990"/>
        <v/>
      </c>
      <c r="G1127" s="66" t="str">
        <f t="shared" si="991"/>
        <v/>
      </c>
      <c r="H1127" s="67" t="str">
        <f t="shared" si="992"/>
        <v/>
      </c>
      <c r="I1127" s="68"/>
      <c r="J1127" s="64" t="str">
        <f t="shared" si="993"/>
        <v/>
      </c>
      <c r="K1127" s="64" t="str">
        <f t="shared" si="994"/>
        <v/>
      </c>
      <c r="L1127" s="64" t="str">
        <f t="shared" si="995"/>
        <v/>
      </c>
      <c r="M1127" s="52"/>
      <c r="N1127" s="52"/>
      <c r="P1127" s="157"/>
      <c r="Q1127" s="157"/>
      <c r="R1127" s="157"/>
      <c r="T1127" s="202">
        <f t="shared" si="996"/>
        <v>0</v>
      </c>
      <c r="U1127" s="159">
        <f t="shared" si="997"/>
        <v>0</v>
      </c>
      <c r="V1127" s="162" t="str">
        <f t="shared" si="998"/>
        <v/>
      </c>
      <c r="W1127" s="162" t="str">
        <f t="shared" si="999"/>
        <v/>
      </c>
      <c r="X1127" s="28">
        <v>18</v>
      </c>
      <c r="Y1127" s="64" t="str">
        <f t="shared" si="1000"/>
        <v/>
      </c>
      <c r="Z1127" s="64" t="str">
        <f t="shared" si="1001"/>
        <v/>
      </c>
      <c r="AA1127" s="64" t="str">
        <f t="shared" si="1002"/>
        <v/>
      </c>
      <c r="AB1127" s="28">
        <f t="shared" si="1003"/>
        <v>0</v>
      </c>
      <c r="AH1127" s="246" t="str">
        <f t="shared" si="1004"/>
        <v/>
      </c>
    </row>
    <row r="1128" spans="1:34">
      <c r="A1128" s="28" t="str">
        <f>C1111&amp;"x"&amp;B1128</f>
        <v>x15</v>
      </c>
      <c r="B1128" s="47">
        <v>15</v>
      </c>
      <c r="C1128" s="64" t="str">
        <f t="shared" si="987"/>
        <v/>
      </c>
      <c r="D1128" s="64" t="str">
        <f t="shared" si="988"/>
        <v/>
      </c>
      <c r="E1128" s="65" t="str">
        <f t="shared" si="989"/>
        <v/>
      </c>
      <c r="F1128" s="65" t="str">
        <f t="shared" si="990"/>
        <v/>
      </c>
      <c r="G1128" s="66" t="str">
        <f t="shared" si="991"/>
        <v/>
      </c>
      <c r="H1128" s="67" t="str">
        <f t="shared" si="992"/>
        <v/>
      </c>
      <c r="I1128" s="68"/>
      <c r="J1128" s="64" t="str">
        <f t="shared" si="993"/>
        <v/>
      </c>
      <c r="K1128" s="64" t="str">
        <f t="shared" si="994"/>
        <v/>
      </c>
      <c r="L1128" s="64" t="str">
        <f t="shared" si="995"/>
        <v/>
      </c>
      <c r="M1128" s="52"/>
      <c r="N1128" s="52"/>
      <c r="P1128" s="157"/>
      <c r="Q1128" s="157"/>
      <c r="R1128" s="157"/>
      <c r="T1128" s="202">
        <f t="shared" si="996"/>
        <v>0</v>
      </c>
      <c r="U1128" s="159">
        <f t="shared" si="997"/>
        <v>0</v>
      </c>
      <c r="V1128" s="162" t="str">
        <f t="shared" si="998"/>
        <v/>
      </c>
      <c r="W1128" s="162" t="str">
        <f t="shared" si="999"/>
        <v/>
      </c>
      <c r="X1128" s="28">
        <v>19</v>
      </c>
      <c r="Y1128" s="64" t="str">
        <f t="shared" si="1000"/>
        <v/>
      </c>
      <c r="Z1128" s="64" t="str">
        <f t="shared" si="1001"/>
        <v/>
      </c>
      <c r="AA1128" s="64" t="str">
        <f t="shared" si="1002"/>
        <v/>
      </c>
      <c r="AB1128" s="28">
        <f t="shared" si="1003"/>
        <v>0</v>
      </c>
      <c r="AH1128" s="246" t="str">
        <f t="shared" si="1004"/>
        <v/>
      </c>
    </row>
    <row r="1129" spans="1:34" ht="12.95" thickBot="1">
      <c r="B1129" s="69"/>
      <c r="C1129" s="70"/>
      <c r="D1129" s="69"/>
      <c r="E1129" s="69"/>
      <c r="F1129" s="69"/>
      <c r="G1129" s="71"/>
      <c r="H1129" s="71"/>
      <c r="I1129" s="71"/>
      <c r="J1129" s="70"/>
      <c r="K1129" s="70"/>
      <c r="L1129" s="70"/>
      <c r="M1129" s="52"/>
      <c r="N1129" s="52"/>
      <c r="X1129" s="28">
        <v>20</v>
      </c>
    </row>
    <row r="1130" spans="1:34" ht="12.95" thickTop="1">
      <c r="B1130" s="47"/>
      <c r="C1130" s="323" t="s">
        <v>1140</v>
      </c>
      <c r="D1130" s="323"/>
      <c r="E1130" s="76" t="s">
        <v>1141</v>
      </c>
      <c r="F1130" s="76" t="s">
        <v>1142</v>
      </c>
      <c r="G1130" s="48" t="s">
        <v>1143</v>
      </c>
      <c r="H1130" s="49"/>
      <c r="I1130" s="50"/>
      <c r="J1130" s="51" t="s">
        <v>1144</v>
      </c>
      <c r="K1130" s="51" t="s">
        <v>1145</v>
      </c>
      <c r="L1130" s="51" t="s">
        <v>1146</v>
      </c>
      <c r="M1130" s="52"/>
      <c r="N1130" s="52"/>
      <c r="P1130" s="53">
        <f>COUNT(P1134:P1148)</f>
        <v>0</v>
      </c>
      <c r="Q1130" s="53">
        <f>COUNT(Q1134:Q1148)</f>
        <v>0</v>
      </c>
      <c r="R1130" s="53">
        <f>COUNT(R1134:R1148)</f>
        <v>0</v>
      </c>
      <c r="T1130" s="124">
        <f>T1131-SUM(U1134:U1148)</f>
        <v>0</v>
      </c>
      <c r="X1130" s="28">
        <v>1</v>
      </c>
    </row>
    <row r="1131" spans="1:34" ht="12.95">
      <c r="A1131" s="33">
        <v>60</v>
      </c>
      <c r="B1131" s="54"/>
      <c r="C1131" s="322" t="str">
        <f>Leden!AQ62</f>
        <v/>
      </c>
      <c r="D1131" s="322"/>
      <c r="E1131" s="286" t="str">
        <f>IF($C1131="","",LEFT(IFERROR(VLOOKUP($C1131,TeamsV,2,0),"")&amp;"??",2))</f>
        <v/>
      </c>
      <c r="F1131" s="286" t="str">
        <f>IF($C1131="","",IFERROR(VLOOKUP($C1131,TeamsV,3,0),"??"))</f>
        <v/>
      </c>
      <c r="G1131" s="286" t="str">
        <f>IF($C1131="","",LEFT(IFERROR(VLOOKUP($C1131,TeamsV,4,0),"")&amp;"?",1))</f>
        <v/>
      </c>
      <c r="H1131" s="55"/>
      <c r="I1131" s="56"/>
      <c r="J1131" s="286">
        <f>COUNTIF(C1134:C1148,"V")</f>
        <v>0</v>
      </c>
      <c r="K1131" s="286">
        <f>COUNTIF(C1134:C1148,"M")</f>
        <v>0</v>
      </c>
      <c r="L1131" s="57" t="str">
        <f>IFERROR(AVERAGE(H1134:H1148),"")</f>
        <v/>
      </c>
      <c r="M1131" s="58"/>
      <c r="N1131" s="58"/>
      <c r="O1131" s="33" t="s">
        <v>2</v>
      </c>
      <c r="P1131" s="253"/>
      <c r="Q1131" s="253"/>
      <c r="R1131" s="253"/>
      <c r="S1131" s="254"/>
      <c r="T1131" s="124">
        <f>SUM(T1134:T1148)</f>
        <v>0</v>
      </c>
      <c r="U1131" s="158" t="str">
        <f>MID($C1131,1,1)</f>
        <v/>
      </c>
      <c r="V1131" s="158" t="str">
        <f>MID($C1131,1,1)</f>
        <v/>
      </c>
      <c r="W1131" s="158" t="str">
        <f>MID($C1131,1,1)</f>
        <v/>
      </c>
      <c r="X1131" s="28">
        <v>2</v>
      </c>
      <c r="Y1131" s="33"/>
      <c r="Z1131" s="33"/>
      <c r="AA1131" s="33"/>
      <c r="AB1131" s="33"/>
      <c r="AD1131" s="19" t="str">
        <f>IF($C1131="","",IFERROR(VLOOKUP($C1131,TeamsV,6,0),""))</f>
        <v/>
      </c>
      <c r="AE1131" s="19" t="str">
        <f>TRIM(IF($AD1131="","",IFERROR(VLOOKUP($AD1131,Teams!$B$4:$G$8,2,0),"")))</f>
        <v/>
      </c>
      <c r="AF1131" s="19" t="str">
        <f>TRIM(IF($AD1131="","",IFERROR(VLOOKUP($AD1131,Teams!$B$4:$G$8,4,0),"")))</f>
        <v/>
      </c>
      <c r="AH1131" s="247" t="str">
        <f>IFERROR(AVERAGE(AH1134:AH1148),"")</f>
        <v/>
      </c>
    </row>
    <row r="1132" spans="1:34">
      <c r="B1132" s="47"/>
      <c r="C1132" s="76"/>
      <c r="D1132" s="47"/>
      <c r="E1132" s="47"/>
      <c r="F1132" s="47"/>
      <c r="G1132" s="50"/>
      <c r="H1132" s="50"/>
      <c r="I1132" s="50"/>
      <c r="J1132" s="76"/>
      <c r="K1132" s="76"/>
      <c r="L1132" s="76"/>
      <c r="M1132" s="52"/>
      <c r="N1132" s="52"/>
      <c r="U1132" s="159"/>
      <c r="V1132" s="159"/>
      <c r="W1132" s="159"/>
      <c r="X1132" s="28">
        <v>3</v>
      </c>
    </row>
    <row r="1133" spans="1:34">
      <c r="A1133" s="59"/>
      <c r="B1133" s="60"/>
      <c r="C1133" s="61" t="s">
        <v>1147</v>
      </c>
      <c r="D1133" s="61" t="s">
        <v>1148</v>
      </c>
      <c r="E1133" s="62" t="s">
        <v>1149</v>
      </c>
      <c r="F1133" s="62" t="s">
        <v>1150</v>
      </c>
      <c r="G1133" s="61" t="s">
        <v>1151</v>
      </c>
      <c r="H1133" s="61" t="s">
        <v>1152</v>
      </c>
      <c r="I1133" s="61" t="s">
        <v>54</v>
      </c>
      <c r="J1133" s="61" t="s">
        <v>1153</v>
      </c>
      <c r="K1133" s="61" t="s">
        <v>1154</v>
      </c>
      <c r="L1133" s="61" t="s">
        <v>1155</v>
      </c>
      <c r="M1133" s="63"/>
      <c r="N1133" s="63"/>
      <c r="O1133" s="59"/>
      <c r="P1133" s="160" t="s">
        <v>76</v>
      </c>
      <c r="Q1133" s="160" t="s">
        <v>77</v>
      </c>
      <c r="R1133" s="160" t="s">
        <v>78</v>
      </c>
      <c r="U1133" s="158" t="str">
        <f>IF(W1131="","",VLOOKUP(W1131,Leeftijdscat,2,FALSE))</f>
        <v/>
      </c>
      <c r="V1133" s="158" t="str">
        <f>IF(W1131="","",VLOOKUP(W1131,Leeftijdscat,3,FALSE))</f>
        <v/>
      </c>
      <c r="W1133" s="158" t="str">
        <f>IF(W1131="","",VLOOKUP(W1131,Leeftijdscat,4,FALSE))</f>
        <v/>
      </c>
      <c r="X1133" s="28">
        <v>4</v>
      </c>
      <c r="Y1133" s="59">
        <f>LEN(Y1134&amp;Y1135&amp;Y1136&amp;Y1137&amp;Y1138&amp;Y1139&amp;Y1140&amp;Y1141&amp;Y1142&amp;Y1143&amp;Y1144&amp;Y1145&amp;Y1146&amp;Y1147&amp;Y1148)</f>
        <v>0</v>
      </c>
      <c r="Z1133" s="59">
        <f>LEN(Z1134&amp;Z1135&amp;Z1136&amp;Z1137&amp;Z1138&amp;Z1139&amp;Z1140&amp;Z1141&amp;Z1142&amp;Z1143&amp;Z1144&amp;Z1145&amp;Z1146&amp;Z1147&amp;Z1148)</f>
        <v>0</v>
      </c>
      <c r="AA1133" s="59">
        <f>LEN(AA1134&amp;AA1135&amp;AA1136&amp;AA1137&amp;AA1138&amp;AA1139&amp;AA1140&amp;AA1141&amp;AA1142&amp;AA1143&amp;AA1144&amp;AA1145&amp;AA1146&amp;AA1147&amp;AA1148)</f>
        <v>0</v>
      </c>
      <c r="AB1133" s="59">
        <f>SUM(Y1133:AA1133)</f>
        <v>0</v>
      </c>
    </row>
    <row r="1134" spans="1:34">
      <c r="A1134" s="28" t="str">
        <f>C1131&amp;"x"&amp;B1134</f>
        <v>x1</v>
      </c>
      <c r="B1134" s="47">
        <v>1</v>
      </c>
      <c r="C1134" s="64" t="str">
        <f t="shared" ref="C1134:C1148" si="1005">IF(LEFT($A1134,1)="x","",IFERROR(VLOOKUP($A1134,LedenV,6,0),""))</f>
        <v/>
      </c>
      <c r="D1134" s="64" t="str">
        <f t="shared" ref="D1134:D1148" si="1006">IF(LEFT($A1134,1)="x","",IFERROR(VLOOKUP($A1134,LedenV,7,0),""))</f>
        <v/>
      </c>
      <c r="E1134" s="65" t="str">
        <f t="shared" ref="E1134:E1148" si="1007">IF(LEFT($A1134,1)="x","",IFERROR(VLOOKUP($A1134,LedenV,8,0),""))</f>
        <v/>
      </c>
      <c r="F1134" s="65" t="str">
        <f t="shared" ref="F1134:F1148" si="1008">IF(LEFT($A1134,1)="x","",IFERROR(VLOOKUP($A1134,LedenV,9,0),""))</f>
        <v/>
      </c>
      <c r="G1134" s="66" t="str">
        <f t="shared" ref="G1134:G1148" si="1009">IF(LEFT($A1134,1)="x","",IFERROR(VLOOKUP($A1134,LedenV,10,0),""))</f>
        <v/>
      </c>
      <c r="H1134" s="67" t="str">
        <f t="shared" ref="H1134:H1148" si="1010">IF(AND(ISNUMBER(G1134),G1134&lt;&gt;0),DATEDIF(G1134,Peildatum,"Y"),"")</f>
        <v/>
      </c>
      <c r="I1134" s="68"/>
      <c r="J1134" s="64" t="str">
        <f t="shared" ref="J1134:J1148" si="1011">IF(LEFT($A1134,1)="x","",IFERROR(VLOOKUP($A1134,LedenV,16,0),""))</f>
        <v/>
      </c>
      <c r="K1134" s="64" t="str">
        <f t="shared" ref="K1134:K1148" si="1012">IF(LEFT($A1134,1)="x","",IFERROR(VLOOKUP($A1134,LedenV,17,0),""))</f>
        <v/>
      </c>
      <c r="L1134" s="64" t="str">
        <f t="shared" ref="L1134:L1148" si="1013">IF(LEFT($A1134,1)="x","",IFERROR(VLOOKUP($A1134,LedenV,18,0),""))</f>
        <v/>
      </c>
      <c r="M1134" s="52"/>
      <c r="N1134" s="52"/>
      <c r="P1134" s="157"/>
      <c r="Q1134" s="157"/>
      <c r="R1134" s="157"/>
      <c r="S1134" s="161"/>
      <c r="T1134" s="202">
        <f t="shared" ref="T1134:T1148" si="1014">IF(LEN(C1134&amp;D1134&amp;E1134&amp;F1134)&gt;0,1,0)</f>
        <v>0</v>
      </c>
      <c r="U1134" s="159">
        <f t="shared" ref="U1134:U1148" si="1015">MIN(LEN(Y1134&amp;Z1134&amp;AA1134),1)</f>
        <v>0</v>
      </c>
      <c r="V1134" s="162" t="str">
        <f t="shared" ref="V1134:V1148" si="1016">V1133</f>
        <v/>
      </c>
      <c r="W1134" s="162" t="str">
        <f t="shared" ref="W1134:W1148" si="1017">W1133</f>
        <v/>
      </c>
      <c r="X1134" s="28">
        <v>5</v>
      </c>
      <c r="Y1134" s="64" t="str">
        <f t="shared" ref="Y1134:Y1148" si="1018">IF(LEFT($A1134,1)="x","",IFERROR(VLOOKUP($A1134,LedenV,34,0),""))</f>
        <v/>
      </c>
      <c r="Z1134" s="64" t="str">
        <f t="shared" ref="Z1134:Z1148" si="1019">IF(LEFT($A1134,1)="x","",IFERROR(VLOOKUP($A1134,LedenV,35,0),""))</f>
        <v/>
      </c>
      <c r="AA1134" s="64" t="str">
        <f t="shared" ref="AA1134:AA1148" si="1020">IF(LEFT($A1134,1)="x","",IFERROR(VLOOKUP($A1134,LedenV,36,0),""))</f>
        <v/>
      </c>
      <c r="AB1134" s="28">
        <f t="shared" ref="AB1134:AB1148" si="1021">LEN(Y1134&amp;Z1134&amp;AA1134)</f>
        <v>0</v>
      </c>
      <c r="AH1134" s="246" t="str">
        <f t="shared" ref="AH1134:AH1148" si="1022">lft(G1134,Peildatum)</f>
        <v/>
      </c>
    </row>
    <row r="1135" spans="1:34">
      <c r="A1135" s="28" t="str">
        <f>C1131&amp;"x"&amp;B1135</f>
        <v>x2</v>
      </c>
      <c r="B1135" s="47">
        <v>2</v>
      </c>
      <c r="C1135" s="64" t="str">
        <f t="shared" si="1005"/>
        <v/>
      </c>
      <c r="D1135" s="64" t="str">
        <f t="shared" si="1006"/>
        <v/>
      </c>
      <c r="E1135" s="65" t="str">
        <f t="shared" si="1007"/>
        <v/>
      </c>
      <c r="F1135" s="65" t="str">
        <f t="shared" si="1008"/>
        <v/>
      </c>
      <c r="G1135" s="66" t="str">
        <f t="shared" si="1009"/>
        <v/>
      </c>
      <c r="H1135" s="67" t="str">
        <f t="shared" si="1010"/>
        <v/>
      </c>
      <c r="I1135" s="68"/>
      <c r="J1135" s="64" t="str">
        <f t="shared" si="1011"/>
        <v/>
      </c>
      <c r="K1135" s="64" t="str">
        <f t="shared" si="1012"/>
        <v/>
      </c>
      <c r="L1135" s="64" t="str">
        <f t="shared" si="1013"/>
        <v/>
      </c>
      <c r="M1135" s="52"/>
      <c r="N1135" s="52"/>
      <c r="P1135" s="157"/>
      <c r="Q1135" s="157"/>
      <c r="R1135" s="157"/>
      <c r="S1135" s="161"/>
      <c r="T1135" s="202">
        <f t="shared" si="1014"/>
        <v>0</v>
      </c>
      <c r="U1135" s="159">
        <f t="shared" si="1015"/>
        <v>0</v>
      </c>
      <c r="V1135" s="162" t="str">
        <f t="shared" si="1016"/>
        <v/>
      </c>
      <c r="W1135" s="162" t="str">
        <f t="shared" si="1017"/>
        <v/>
      </c>
      <c r="X1135" s="28">
        <v>6</v>
      </c>
      <c r="Y1135" s="64" t="str">
        <f t="shared" si="1018"/>
        <v/>
      </c>
      <c r="Z1135" s="64" t="str">
        <f t="shared" si="1019"/>
        <v/>
      </c>
      <c r="AA1135" s="64" t="str">
        <f t="shared" si="1020"/>
        <v/>
      </c>
      <c r="AB1135" s="28">
        <f t="shared" si="1021"/>
        <v>0</v>
      </c>
      <c r="AH1135" s="246" t="str">
        <f t="shared" si="1022"/>
        <v/>
      </c>
    </row>
    <row r="1136" spans="1:34">
      <c r="A1136" s="28" t="str">
        <f>C1131&amp;"x"&amp;B1136</f>
        <v>x3</v>
      </c>
      <c r="B1136" s="47">
        <v>3</v>
      </c>
      <c r="C1136" s="64" t="str">
        <f t="shared" si="1005"/>
        <v/>
      </c>
      <c r="D1136" s="64" t="str">
        <f t="shared" si="1006"/>
        <v/>
      </c>
      <c r="E1136" s="65" t="str">
        <f t="shared" si="1007"/>
        <v/>
      </c>
      <c r="F1136" s="65" t="str">
        <f t="shared" si="1008"/>
        <v/>
      </c>
      <c r="G1136" s="66" t="str">
        <f t="shared" si="1009"/>
        <v/>
      </c>
      <c r="H1136" s="67" t="str">
        <f t="shared" si="1010"/>
        <v/>
      </c>
      <c r="I1136" s="68"/>
      <c r="J1136" s="64" t="str">
        <f t="shared" si="1011"/>
        <v/>
      </c>
      <c r="K1136" s="64" t="str">
        <f t="shared" si="1012"/>
        <v/>
      </c>
      <c r="L1136" s="64" t="str">
        <f t="shared" si="1013"/>
        <v/>
      </c>
      <c r="M1136" s="52"/>
      <c r="N1136" s="52"/>
      <c r="P1136" s="157"/>
      <c r="Q1136" s="157"/>
      <c r="R1136" s="157"/>
      <c r="S1136" s="161"/>
      <c r="T1136" s="202">
        <f t="shared" si="1014"/>
        <v>0</v>
      </c>
      <c r="U1136" s="159">
        <f t="shared" si="1015"/>
        <v>0</v>
      </c>
      <c r="V1136" s="162" t="str">
        <f t="shared" si="1016"/>
        <v/>
      </c>
      <c r="W1136" s="162" t="str">
        <f t="shared" si="1017"/>
        <v/>
      </c>
      <c r="X1136" s="28">
        <v>7</v>
      </c>
      <c r="Y1136" s="64" t="str">
        <f t="shared" si="1018"/>
        <v/>
      </c>
      <c r="Z1136" s="64" t="str">
        <f t="shared" si="1019"/>
        <v/>
      </c>
      <c r="AA1136" s="64" t="str">
        <f t="shared" si="1020"/>
        <v/>
      </c>
      <c r="AB1136" s="28">
        <f t="shared" si="1021"/>
        <v>0</v>
      </c>
      <c r="AH1136" s="246" t="str">
        <f t="shared" si="1022"/>
        <v/>
      </c>
    </row>
    <row r="1137" spans="1:34">
      <c r="A1137" s="28" t="str">
        <f>C1131&amp;"x"&amp;B1137</f>
        <v>x4</v>
      </c>
      <c r="B1137" s="47">
        <v>4</v>
      </c>
      <c r="C1137" s="64" t="str">
        <f t="shared" si="1005"/>
        <v/>
      </c>
      <c r="D1137" s="64" t="str">
        <f t="shared" si="1006"/>
        <v/>
      </c>
      <c r="E1137" s="65" t="str">
        <f t="shared" si="1007"/>
        <v/>
      </c>
      <c r="F1137" s="65" t="str">
        <f t="shared" si="1008"/>
        <v/>
      </c>
      <c r="G1137" s="66" t="str">
        <f t="shared" si="1009"/>
        <v/>
      </c>
      <c r="H1137" s="67" t="str">
        <f t="shared" si="1010"/>
        <v/>
      </c>
      <c r="I1137" s="68"/>
      <c r="J1137" s="64" t="str">
        <f t="shared" si="1011"/>
        <v/>
      </c>
      <c r="K1137" s="64" t="str">
        <f t="shared" si="1012"/>
        <v/>
      </c>
      <c r="L1137" s="64" t="str">
        <f t="shared" si="1013"/>
        <v/>
      </c>
      <c r="M1137" s="52"/>
      <c r="N1137" s="52"/>
      <c r="P1137" s="157"/>
      <c r="Q1137" s="157"/>
      <c r="R1137" s="157"/>
      <c r="S1137" s="161"/>
      <c r="T1137" s="202">
        <f t="shared" si="1014"/>
        <v>0</v>
      </c>
      <c r="U1137" s="159">
        <f t="shared" si="1015"/>
        <v>0</v>
      </c>
      <c r="V1137" s="162" t="str">
        <f t="shared" si="1016"/>
        <v/>
      </c>
      <c r="W1137" s="162" t="str">
        <f t="shared" si="1017"/>
        <v/>
      </c>
      <c r="X1137" s="28">
        <v>8</v>
      </c>
      <c r="Y1137" s="64" t="str">
        <f t="shared" si="1018"/>
        <v/>
      </c>
      <c r="Z1137" s="64" t="str">
        <f t="shared" si="1019"/>
        <v/>
      </c>
      <c r="AA1137" s="64" t="str">
        <f t="shared" si="1020"/>
        <v/>
      </c>
      <c r="AB1137" s="28">
        <f t="shared" si="1021"/>
        <v>0</v>
      </c>
      <c r="AH1137" s="246" t="str">
        <f t="shared" si="1022"/>
        <v/>
      </c>
    </row>
    <row r="1138" spans="1:34">
      <c r="A1138" s="28" t="str">
        <f>C1131&amp;"x"&amp;B1138</f>
        <v>x5</v>
      </c>
      <c r="B1138" s="47">
        <v>5</v>
      </c>
      <c r="C1138" s="64" t="str">
        <f t="shared" si="1005"/>
        <v/>
      </c>
      <c r="D1138" s="64" t="str">
        <f t="shared" si="1006"/>
        <v/>
      </c>
      <c r="E1138" s="65" t="str">
        <f t="shared" si="1007"/>
        <v/>
      </c>
      <c r="F1138" s="65" t="str">
        <f t="shared" si="1008"/>
        <v/>
      </c>
      <c r="G1138" s="66" t="str">
        <f t="shared" si="1009"/>
        <v/>
      </c>
      <c r="H1138" s="67" t="str">
        <f t="shared" si="1010"/>
        <v/>
      </c>
      <c r="I1138" s="68"/>
      <c r="J1138" s="64" t="str">
        <f t="shared" si="1011"/>
        <v/>
      </c>
      <c r="K1138" s="64" t="str">
        <f t="shared" si="1012"/>
        <v/>
      </c>
      <c r="L1138" s="64" t="str">
        <f t="shared" si="1013"/>
        <v/>
      </c>
      <c r="M1138" s="52"/>
      <c r="N1138" s="52"/>
      <c r="P1138" s="157"/>
      <c r="Q1138" s="157"/>
      <c r="R1138" s="157"/>
      <c r="S1138" s="161"/>
      <c r="T1138" s="202">
        <f t="shared" si="1014"/>
        <v>0</v>
      </c>
      <c r="U1138" s="159">
        <f t="shared" si="1015"/>
        <v>0</v>
      </c>
      <c r="V1138" s="162" t="str">
        <f t="shared" si="1016"/>
        <v/>
      </c>
      <c r="W1138" s="162" t="str">
        <f t="shared" si="1017"/>
        <v/>
      </c>
      <c r="X1138" s="28">
        <v>9</v>
      </c>
      <c r="Y1138" s="64" t="str">
        <f t="shared" si="1018"/>
        <v/>
      </c>
      <c r="Z1138" s="64" t="str">
        <f t="shared" si="1019"/>
        <v/>
      </c>
      <c r="AA1138" s="64" t="str">
        <f t="shared" si="1020"/>
        <v/>
      </c>
      <c r="AB1138" s="28">
        <f t="shared" si="1021"/>
        <v>0</v>
      </c>
      <c r="AH1138" s="246" t="str">
        <f t="shared" si="1022"/>
        <v/>
      </c>
    </row>
    <row r="1139" spans="1:34">
      <c r="A1139" s="28" t="str">
        <f>C1131&amp;"x"&amp;B1139</f>
        <v>x6</v>
      </c>
      <c r="B1139" s="47">
        <v>6</v>
      </c>
      <c r="C1139" s="64" t="str">
        <f t="shared" si="1005"/>
        <v/>
      </c>
      <c r="D1139" s="64" t="str">
        <f t="shared" si="1006"/>
        <v/>
      </c>
      <c r="E1139" s="65" t="str">
        <f t="shared" si="1007"/>
        <v/>
      </c>
      <c r="F1139" s="65" t="str">
        <f t="shared" si="1008"/>
        <v/>
      </c>
      <c r="G1139" s="66" t="str">
        <f t="shared" si="1009"/>
        <v/>
      </c>
      <c r="H1139" s="67" t="str">
        <f t="shared" si="1010"/>
        <v/>
      </c>
      <c r="I1139" s="68"/>
      <c r="J1139" s="64" t="str">
        <f t="shared" si="1011"/>
        <v/>
      </c>
      <c r="K1139" s="64" t="str">
        <f t="shared" si="1012"/>
        <v/>
      </c>
      <c r="L1139" s="64" t="str">
        <f t="shared" si="1013"/>
        <v/>
      </c>
      <c r="M1139" s="52"/>
      <c r="N1139" s="52"/>
      <c r="P1139" s="157"/>
      <c r="Q1139" s="157"/>
      <c r="R1139" s="157"/>
      <c r="S1139" s="161"/>
      <c r="T1139" s="202">
        <f t="shared" si="1014"/>
        <v>0</v>
      </c>
      <c r="U1139" s="159">
        <f t="shared" si="1015"/>
        <v>0</v>
      </c>
      <c r="V1139" s="162" t="str">
        <f t="shared" si="1016"/>
        <v/>
      </c>
      <c r="W1139" s="162" t="str">
        <f t="shared" si="1017"/>
        <v/>
      </c>
      <c r="X1139" s="28">
        <v>10</v>
      </c>
      <c r="Y1139" s="64" t="str">
        <f t="shared" si="1018"/>
        <v/>
      </c>
      <c r="Z1139" s="64" t="str">
        <f t="shared" si="1019"/>
        <v/>
      </c>
      <c r="AA1139" s="64" t="str">
        <f t="shared" si="1020"/>
        <v/>
      </c>
      <c r="AB1139" s="28">
        <f t="shared" si="1021"/>
        <v>0</v>
      </c>
      <c r="AH1139" s="246" t="str">
        <f t="shared" si="1022"/>
        <v/>
      </c>
    </row>
    <row r="1140" spans="1:34">
      <c r="A1140" s="28" t="str">
        <f>C1131&amp;"x"&amp;B1140</f>
        <v>x7</v>
      </c>
      <c r="B1140" s="47">
        <v>7</v>
      </c>
      <c r="C1140" s="64" t="str">
        <f t="shared" si="1005"/>
        <v/>
      </c>
      <c r="D1140" s="64" t="str">
        <f t="shared" si="1006"/>
        <v/>
      </c>
      <c r="E1140" s="65" t="str">
        <f t="shared" si="1007"/>
        <v/>
      </c>
      <c r="F1140" s="65" t="str">
        <f t="shared" si="1008"/>
        <v/>
      </c>
      <c r="G1140" s="66" t="str">
        <f t="shared" si="1009"/>
        <v/>
      </c>
      <c r="H1140" s="67" t="str">
        <f t="shared" si="1010"/>
        <v/>
      </c>
      <c r="I1140" s="68"/>
      <c r="J1140" s="64" t="str">
        <f t="shared" si="1011"/>
        <v/>
      </c>
      <c r="K1140" s="64" t="str">
        <f t="shared" si="1012"/>
        <v/>
      </c>
      <c r="L1140" s="64" t="str">
        <f t="shared" si="1013"/>
        <v/>
      </c>
      <c r="M1140" s="52"/>
      <c r="N1140" s="52"/>
      <c r="P1140" s="157"/>
      <c r="Q1140" s="157"/>
      <c r="R1140" s="157"/>
      <c r="S1140" s="161"/>
      <c r="T1140" s="202">
        <f t="shared" si="1014"/>
        <v>0</v>
      </c>
      <c r="U1140" s="159">
        <f t="shared" si="1015"/>
        <v>0</v>
      </c>
      <c r="V1140" s="162" t="str">
        <f t="shared" si="1016"/>
        <v/>
      </c>
      <c r="W1140" s="162" t="str">
        <f t="shared" si="1017"/>
        <v/>
      </c>
      <c r="X1140" s="28">
        <v>11</v>
      </c>
      <c r="Y1140" s="64" t="str">
        <f t="shared" si="1018"/>
        <v/>
      </c>
      <c r="Z1140" s="64" t="str">
        <f t="shared" si="1019"/>
        <v/>
      </c>
      <c r="AA1140" s="64" t="str">
        <f t="shared" si="1020"/>
        <v/>
      </c>
      <c r="AB1140" s="28">
        <f t="shared" si="1021"/>
        <v>0</v>
      </c>
      <c r="AH1140" s="246" t="str">
        <f t="shared" si="1022"/>
        <v/>
      </c>
    </row>
    <row r="1141" spans="1:34">
      <c r="A1141" s="28" t="str">
        <f>C1131&amp;"x"&amp;B1141</f>
        <v>x8</v>
      </c>
      <c r="B1141" s="47">
        <v>8</v>
      </c>
      <c r="C1141" s="64" t="str">
        <f t="shared" si="1005"/>
        <v/>
      </c>
      <c r="D1141" s="64" t="str">
        <f t="shared" si="1006"/>
        <v/>
      </c>
      <c r="E1141" s="65" t="str">
        <f t="shared" si="1007"/>
        <v/>
      </c>
      <c r="F1141" s="65" t="str">
        <f t="shared" si="1008"/>
        <v/>
      </c>
      <c r="G1141" s="66" t="str">
        <f t="shared" si="1009"/>
        <v/>
      </c>
      <c r="H1141" s="67" t="str">
        <f t="shared" si="1010"/>
        <v/>
      </c>
      <c r="I1141" s="68"/>
      <c r="J1141" s="64" t="str">
        <f t="shared" si="1011"/>
        <v/>
      </c>
      <c r="K1141" s="64" t="str">
        <f t="shared" si="1012"/>
        <v/>
      </c>
      <c r="L1141" s="64" t="str">
        <f t="shared" si="1013"/>
        <v/>
      </c>
      <c r="M1141" s="52"/>
      <c r="N1141" s="52"/>
      <c r="P1141" s="157"/>
      <c r="Q1141" s="157"/>
      <c r="R1141" s="157"/>
      <c r="S1141" s="161"/>
      <c r="T1141" s="202">
        <f t="shared" si="1014"/>
        <v>0</v>
      </c>
      <c r="U1141" s="159">
        <f t="shared" si="1015"/>
        <v>0</v>
      </c>
      <c r="V1141" s="162" t="str">
        <f t="shared" si="1016"/>
        <v/>
      </c>
      <c r="W1141" s="162" t="str">
        <f t="shared" si="1017"/>
        <v/>
      </c>
      <c r="X1141" s="28">
        <v>12</v>
      </c>
      <c r="Y1141" s="64" t="str">
        <f t="shared" si="1018"/>
        <v/>
      </c>
      <c r="Z1141" s="64" t="str">
        <f t="shared" si="1019"/>
        <v/>
      </c>
      <c r="AA1141" s="64" t="str">
        <f t="shared" si="1020"/>
        <v/>
      </c>
      <c r="AB1141" s="28">
        <f t="shared" si="1021"/>
        <v>0</v>
      </c>
      <c r="AH1141" s="246" t="str">
        <f t="shared" si="1022"/>
        <v/>
      </c>
    </row>
    <row r="1142" spans="1:34">
      <c r="A1142" s="28" t="str">
        <f>C1131&amp;"x"&amp;B1142</f>
        <v>x9</v>
      </c>
      <c r="B1142" s="47">
        <v>9</v>
      </c>
      <c r="C1142" s="64" t="str">
        <f t="shared" si="1005"/>
        <v/>
      </c>
      <c r="D1142" s="64" t="str">
        <f t="shared" si="1006"/>
        <v/>
      </c>
      <c r="E1142" s="65" t="str">
        <f t="shared" si="1007"/>
        <v/>
      </c>
      <c r="F1142" s="65" t="str">
        <f t="shared" si="1008"/>
        <v/>
      </c>
      <c r="G1142" s="66" t="str">
        <f t="shared" si="1009"/>
        <v/>
      </c>
      <c r="H1142" s="67" t="str">
        <f t="shared" si="1010"/>
        <v/>
      </c>
      <c r="I1142" s="68"/>
      <c r="J1142" s="64" t="str">
        <f t="shared" si="1011"/>
        <v/>
      </c>
      <c r="K1142" s="64" t="str">
        <f t="shared" si="1012"/>
        <v/>
      </c>
      <c r="L1142" s="64" t="str">
        <f t="shared" si="1013"/>
        <v/>
      </c>
      <c r="M1142" s="52"/>
      <c r="N1142" s="52"/>
      <c r="P1142" s="157"/>
      <c r="Q1142" s="157"/>
      <c r="R1142" s="157"/>
      <c r="S1142" s="161"/>
      <c r="T1142" s="202">
        <f t="shared" si="1014"/>
        <v>0</v>
      </c>
      <c r="U1142" s="159">
        <f t="shared" si="1015"/>
        <v>0</v>
      </c>
      <c r="V1142" s="162" t="str">
        <f t="shared" si="1016"/>
        <v/>
      </c>
      <c r="W1142" s="162" t="str">
        <f t="shared" si="1017"/>
        <v/>
      </c>
      <c r="X1142" s="28">
        <v>13</v>
      </c>
      <c r="Y1142" s="64" t="str">
        <f t="shared" si="1018"/>
        <v/>
      </c>
      <c r="Z1142" s="64" t="str">
        <f t="shared" si="1019"/>
        <v/>
      </c>
      <c r="AA1142" s="64" t="str">
        <f t="shared" si="1020"/>
        <v/>
      </c>
      <c r="AB1142" s="28">
        <f t="shared" si="1021"/>
        <v>0</v>
      </c>
      <c r="AH1142" s="246" t="str">
        <f t="shared" si="1022"/>
        <v/>
      </c>
    </row>
    <row r="1143" spans="1:34">
      <c r="A1143" s="28" t="str">
        <f>C1131&amp;"x"&amp;B1143</f>
        <v>x10</v>
      </c>
      <c r="B1143" s="47">
        <v>10</v>
      </c>
      <c r="C1143" s="64" t="str">
        <f t="shared" si="1005"/>
        <v/>
      </c>
      <c r="D1143" s="64" t="str">
        <f t="shared" si="1006"/>
        <v/>
      </c>
      <c r="E1143" s="65" t="str">
        <f t="shared" si="1007"/>
        <v/>
      </c>
      <c r="F1143" s="65" t="str">
        <f t="shared" si="1008"/>
        <v/>
      </c>
      <c r="G1143" s="66" t="str">
        <f t="shared" si="1009"/>
        <v/>
      </c>
      <c r="H1143" s="67" t="str">
        <f t="shared" si="1010"/>
        <v/>
      </c>
      <c r="I1143" s="68"/>
      <c r="J1143" s="64" t="str">
        <f t="shared" si="1011"/>
        <v/>
      </c>
      <c r="K1143" s="64" t="str">
        <f t="shared" si="1012"/>
        <v/>
      </c>
      <c r="L1143" s="64" t="str">
        <f t="shared" si="1013"/>
        <v/>
      </c>
      <c r="M1143" s="52"/>
      <c r="N1143" s="52"/>
      <c r="P1143" s="157"/>
      <c r="Q1143" s="157"/>
      <c r="R1143" s="157"/>
      <c r="S1143" s="161"/>
      <c r="T1143" s="202">
        <f t="shared" si="1014"/>
        <v>0</v>
      </c>
      <c r="U1143" s="159">
        <f t="shared" si="1015"/>
        <v>0</v>
      </c>
      <c r="V1143" s="162" t="str">
        <f t="shared" si="1016"/>
        <v/>
      </c>
      <c r="W1143" s="162" t="str">
        <f t="shared" si="1017"/>
        <v/>
      </c>
      <c r="X1143" s="28">
        <v>14</v>
      </c>
      <c r="Y1143" s="64" t="str">
        <f t="shared" si="1018"/>
        <v/>
      </c>
      <c r="Z1143" s="64" t="str">
        <f t="shared" si="1019"/>
        <v/>
      </c>
      <c r="AA1143" s="64" t="str">
        <f t="shared" si="1020"/>
        <v/>
      </c>
      <c r="AB1143" s="28">
        <f t="shared" si="1021"/>
        <v>0</v>
      </c>
      <c r="AH1143" s="246" t="str">
        <f t="shared" si="1022"/>
        <v/>
      </c>
    </row>
    <row r="1144" spans="1:34">
      <c r="A1144" s="28" t="str">
        <f>C1131&amp;"x"&amp;B1144</f>
        <v>x11</v>
      </c>
      <c r="B1144" s="47">
        <v>11</v>
      </c>
      <c r="C1144" s="64" t="str">
        <f t="shared" si="1005"/>
        <v/>
      </c>
      <c r="D1144" s="64" t="str">
        <f t="shared" si="1006"/>
        <v/>
      </c>
      <c r="E1144" s="65" t="str">
        <f t="shared" si="1007"/>
        <v/>
      </c>
      <c r="F1144" s="65" t="str">
        <f t="shared" si="1008"/>
        <v/>
      </c>
      <c r="G1144" s="66" t="str">
        <f t="shared" si="1009"/>
        <v/>
      </c>
      <c r="H1144" s="67" t="str">
        <f t="shared" si="1010"/>
        <v/>
      </c>
      <c r="I1144" s="68"/>
      <c r="J1144" s="64" t="str">
        <f t="shared" si="1011"/>
        <v/>
      </c>
      <c r="K1144" s="64" t="str">
        <f t="shared" si="1012"/>
        <v/>
      </c>
      <c r="L1144" s="64" t="str">
        <f t="shared" si="1013"/>
        <v/>
      </c>
      <c r="M1144" s="52"/>
      <c r="N1144" s="52"/>
      <c r="P1144" s="157"/>
      <c r="Q1144" s="157"/>
      <c r="R1144" s="157"/>
      <c r="T1144" s="202">
        <f t="shared" si="1014"/>
        <v>0</v>
      </c>
      <c r="U1144" s="159">
        <f t="shared" si="1015"/>
        <v>0</v>
      </c>
      <c r="V1144" s="162" t="str">
        <f t="shared" si="1016"/>
        <v/>
      </c>
      <c r="W1144" s="162" t="str">
        <f t="shared" si="1017"/>
        <v/>
      </c>
      <c r="X1144" s="28">
        <v>15</v>
      </c>
      <c r="Y1144" s="64" t="str">
        <f t="shared" si="1018"/>
        <v/>
      </c>
      <c r="Z1144" s="64" t="str">
        <f t="shared" si="1019"/>
        <v/>
      </c>
      <c r="AA1144" s="64" t="str">
        <f t="shared" si="1020"/>
        <v/>
      </c>
      <c r="AB1144" s="28">
        <f t="shared" si="1021"/>
        <v>0</v>
      </c>
      <c r="AH1144" s="246" t="str">
        <f t="shared" si="1022"/>
        <v/>
      </c>
    </row>
    <row r="1145" spans="1:34">
      <c r="A1145" s="28" t="str">
        <f>C1131&amp;"x"&amp;B1145</f>
        <v>x12</v>
      </c>
      <c r="B1145" s="47">
        <v>12</v>
      </c>
      <c r="C1145" s="64" t="str">
        <f t="shared" si="1005"/>
        <v/>
      </c>
      <c r="D1145" s="64" t="str">
        <f t="shared" si="1006"/>
        <v/>
      </c>
      <c r="E1145" s="65" t="str">
        <f t="shared" si="1007"/>
        <v/>
      </c>
      <c r="F1145" s="65" t="str">
        <f t="shared" si="1008"/>
        <v/>
      </c>
      <c r="G1145" s="66" t="str">
        <f t="shared" si="1009"/>
        <v/>
      </c>
      <c r="H1145" s="67" t="str">
        <f t="shared" si="1010"/>
        <v/>
      </c>
      <c r="I1145" s="68"/>
      <c r="J1145" s="64" t="str">
        <f t="shared" si="1011"/>
        <v/>
      </c>
      <c r="K1145" s="64" t="str">
        <f t="shared" si="1012"/>
        <v/>
      </c>
      <c r="L1145" s="64" t="str">
        <f t="shared" si="1013"/>
        <v/>
      </c>
      <c r="M1145" s="52"/>
      <c r="N1145" s="52"/>
      <c r="P1145" s="157"/>
      <c r="Q1145" s="157"/>
      <c r="R1145" s="157"/>
      <c r="T1145" s="202">
        <f t="shared" si="1014"/>
        <v>0</v>
      </c>
      <c r="U1145" s="159">
        <f t="shared" si="1015"/>
        <v>0</v>
      </c>
      <c r="V1145" s="162" t="str">
        <f t="shared" si="1016"/>
        <v/>
      </c>
      <c r="W1145" s="162" t="str">
        <f t="shared" si="1017"/>
        <v/>
      </c>
      <c r="X1145" s="28">
        <v>16</v>
      </c>
      <c r="Y1145" s="64" t="str">
        <f t="shared" si="1018"/>
        <v/>
      </c>
      <c r="Z1145" s="64" t="str">
        <f t="shared" si="1019"/>
        <v/>
      </c>
      <c r="AA1145" s="64" t="str">
        <f t="shared" si="1020"/>
        <v/>
      </c>
      <c r="AB1145" s="28">
        <f t="shared" si="1021"/>
        <v>0</v>
      </c>
      <c r="AH1145" s="246" t="str">
        <f t="shared" si="1022"/>
        <v/>
      </c>
    </row>
    <row r="1146" spans="1:34">
      <c r="A1146" s="28" t="str">
        <f>C1131&amp;"x"&amp;B1146</f>
        <v>x13</v>
      </c>
      <c r="B1146" s="47">
        <v>13</v>
      </c>
      <c r="C1146" s="64" t="str">
        <f t="shared" si="1005"/>
        <v/>
      </c>
      <c r="D1146" s="64" t="str">
        <f t="shared" si="1006"/>
        <v/>
      </c>
      <c r="E1146" s="65" t="str">
        <f t="shared" si="1007"/>
        <v/>
      </c>
      <c r="F1146" s="65" t="str">
        <f t="shared" si="1008"/>
        <v/>
      </c>
      <c r="G1146" s="66" t="str">
        <f t="shared" si="1009"/>
        <v/>
      </c>
      <c r="H1146" s="67" t="str">
        <f t="shared" si="1010"/>
        <v/>
      </c>
      <c r="I1146" s="68"/>
      <c r="J1146" s="64" t="str">
        <f t="shared" si="1011"/>
        <v/>
      </c>
      <c r="K1146" s="64" t="str">
        <f t="shared" si="1012"/>
        <v/>
      </c>
      <c r="L1146" s="64" t="str">
        <f t="shared" si="1013"/>
        <v/>
      </c>
      <c r="M1146" s="52"/>
      <c r="N1146" s="52"/>
      <c r="P1146" s="157"/>
      <c r="Q1146" s="157"/>
      <c r="R1146" s="157"/>
      <c r="T1146" s="202">
        <f t="shared" si="1014"/>
        <v>0</v>
      </c>
      <c r="U1146" s="159">
        <f t="shared" si="1015"/>
        <v>0</v>
      </c>
      <c r="V1146" s="162" t="str">
        <f t="shared" si="1016"/>
        <v/>
      </c>
      <c r="W1146" s="162" t="str">
        <f t="shared" si="1017"/>
        <v/>
      </c>
      <c r="X1146" s="28">
        <v>17</v>
      </c>
      <c r="Y1146" s="64" t="str">
        <f t="shared" si="1018"/>
        <v/>
      </c>
      <c r="Z1146" s="64" t="str">
        <f t="shared" si="1019"/>
        <v/>
      </c>
      <c r="AA1146" s="64" t="str">
        <f t="shared" si="1020"/>
        <v/>
      </c>
      <c r="AB1146" s="28">
        <f t="shared" si="1021"/>
        <v>0</v>
      </c>
      <c r="AH1146" s="246" t="str">
        <f t="shared" si="1022"/>
        <v/>
      </c>
    </row>
    <row r="1147" spans="1:34">
      <c r="A1147" s="28" t="str">
        <f>C1131&amp;"x"&amp;B1147</f>
        <v>x14</v>
      </c>
      <c r="B1147" s="47">
        <v>14</v>
      </c>
      <c r="C1147" s="64" t="str">
        <f t="shared" si="1005"/>
        <v/>
      </c>
      <c r="D1147" s="64" t="str">
        <f t="shared" si="1006"/>
        <v/>
      </c>
      <c r="E1147" s="65" t="str">
        <f t="shared" si="1007"/>
        <v/>
      </c>
      <c r="F1147" s="65" t="str">
        <f t="shared" si="1008"/>
        <v/>
      </c>
      <c r="G1147" s="66" t="str">
        <f t="shared" si="1009"/>
        <v/>
      </c>
      <c r="H1147" s="67" t="str">
        <f t="shared" si="1010"/>
        <v/>
      </c>
      <c r="I1147" s="68"/>
      <c r="J1147" s="64" t="str">
        <f t="shared" si="1011"/>
        <v/>
      </c>
      <c r="K1147" s="64" t="str">
        <f t="shared" si="1012"/>
        <v/>
      </c>
      <c r="L1147" s="64" t="str">
        <f t="shared" si="1013"/>
        <v/>
      </c>
      <c r="M1147" s="52"/>
      <c r="N1147" s="52"/>
      <c r="P1147" s="157"/>
      <c r="Q1147" s="157"/>
      <c r="R1147" s="157"/>
      <c r="T1147" s="202">
        <f t="shared" si="1014"/>
        <v>0</v>
      </c>
      <c r="U1147" s="159">
        <f t="shared" si="1015"/>
        <v>0</v>
      </c>
      <c r="V1147" s="162" t="str">
        <f t="shared" si="1016"/>
        <v/>
      </c>
      <c r="W1147" s="162" t="str">
        <f t="shared" si="1017"/>
        <v/>
      </c>
      <c r="X1147" s="28">
        <v>18</v>
      </c>
      <c r="Y1147" s="64" t="str">
        <f t="shared" si="1018"/>
        <v/>
      </c>
      <c r="Z1147" s="64" t="str">
        <f t="shared" si="1019"/>
        <v/>
      </c>
      <c r="AA1147" s="64" t="str">
        <f t="shared" si="1020"/>
        <v/>
      </c>
      <c r="AB1147" s="28">
        <f t="shared" si="1021"/>
        <v>0</v>
      </c>
      <c r="AH1147" s="246" t="str">
        <f t="shared" si="1022"/>
        <v/>
      </c>
    </row>
    <row r="1148" spans="1:34">
      <c r="A1148" s="28" t="str">
        <f>C1131&amp;"x"&amp;B1148</f>
        <v>x15</v>
      </c>
      <c r="B1148" s="47">
        <v>15</v>
      </c>
      <c r="C1148" s="64" t="str">
        <f t="shared" si="1005"/>
        <v/>
      </c>
      <c r="D1148" s="64" t="str">
        <f t="shared" si="1006"/>
        <v/>
      </c>
      <c r="E1148" s="65" t="str">
        <f t="shared" si="1007"/>
        <v/>
      </c>
      <c r="F1148" s="65" t="str">
        <f t="shared" si="1008"/>
        <v/>
      </c>
      <c r="G1148" s="66" t="str">
        <f t="shared" si="1009"/>
        <v/>
      </c>
      <c r="H1148" s="67" t="str">
        <f t="shared" si="1010"/>
        <v/>
      </c>
      <c r="I1148" s="68"/>
      <c r="J1148" s="64" t="str">
        <f t="shared" si="1011"/>
        <v/>
      </c>
      <c r="K1148" s="64" t="str">
        <f t="shared" si="1012"/>
        <v/>
      </c>
      <c r="L1148" s="64" t="str">
        <f t="shared" si="1013"/>
        <v/>
      </c>
      <c r="M1148" s="52"/>
      <c r="N1148" s="52"/>
      <c r="P1148" s="157"/>
      <c r="Q1148" s="157"/>
      <c r="R1148" s="157"/>
      <c r="T1148" s="202">
        <f t="shared" si="1014"/>
        <v>0</v>
      </c>
      <c r="U1148" s="159">
        <f t="shared" si="1015"/>
        <v>0</v>
      </c>
      <c r="V1148" s="162" t="str">
        <f t="shared" si="1016"/>
        <v/>
      </c>
      <c r="W1148" s="162" t="str">
        <f t="shared" si="1017"/>
        <v/>
      </c>
      <c r="X1148" s="28">
        <v>19</v>
      </c>
      <c r="Y1148" s="64" t="str">
        <f t="shared" si="1018"/>
        <v/>
      </c>
      <c r="Z1148" s="64" t="str">
        <f t="shared" si="1019"/>
        <v/>
      </c>
      <c r="AA1148" s="64" t="str">
        <f t="shared" si="1020"/>
        <v/>
      </c>
      <c r="AB1148" s="28">
        <f t="shared" si="1021"/>
        <v>0</v>
      </c>
      <c r="AH1148" s="246" t="str">
        <f t="shared" si="1022"/>
        <v/>
      </c>
    </row>
    <row r="1149" spans="1:34" ht="12.95" thickBot="1">
      <c r="B1149" s="69"/>
      <c r="C1149" s="70"/>
      <c r="D1149" s="69"/>
      <c r="E1149" s="69"/>
      <c r="F1149" s="69"/>
      <c r="G1149" s="71"/>
      <c r="H1149" s="71"/>
      <c r="I1149" s="71"/>
      <c r="J1149" s="70"/>
      <c r="K1149" s="70"/>
      <c r="L1149" s="70"/>
      <c r="M1149" s="52"/>
      <c r="N1149" s="52"/>
      <c r="X1149" s="28">
        <v>20</v>
      </c>
    </row>
    <row r="1150" spans="1:34" ht="12.95" thickTop="1">
      <c r="B1150" s="47"/>
      <c r="C1150" s="323" t="s">
        <v>1140</v>
      </c>
      <c r="D1150" s="323"/>
      <c r="E1150" s="76" t="s">
        <v>1141</v>
      </c>
      <c r="F1150" s="76" t="s">
        <v>1142</v>
      </c>
      <c r="G1150" s="48" t="s">
        <v>1143</v>
      </c>
      <c r="H1150" s="49"/>
      <c r="I1150" s="50"/>
      <c r="J1150" s="51" t="s">
        <v>1144</v>
      </c>
      <c r="K1150" s="51" t="s">
        <v>1145</v>
      </c>
      <c r="L1150" s="51" t="s">
        <v>1146</v>
      </c>
      <c r="M1150" s="52"/>
      <c r="N1150" s="52"/>
      <c r="P1150" s="53">
        <f>COUNT(P1154:P1168)</f>
        <v>0</v>
      </c>
      <c r="Q1150" s="53">
        <f>COUNT(Q1154:Q1168)</f>
        <v>0</v>
      </c>
      <c r="R1150" s="53">
        <f>COUNT(R1154:R1168)</f>
        <v>0</v>
      </c>
      <c r="T1150" s="124">
        <f>T1151-SUM(U1154:U1168)</f>
        <v>0</v>
      </c>
      <c r="X1150" s="28">
        <v>1</v>
      </c>
    </row>
    <row r="1151" spans="1:34" ht="12.95">
      <c r="A1151" s="33">
        <v>61</v>
      </c>
      <c r="B1151" s="54"/>
      <c r="C1151" s="322" t="str">
        <f>Leden!AQ63</f>
        <v/>
      </c>
      <c r="D1151" s="322"/>
      <c r="E1151" s="286" t="str">
        <f>IF($C1151="","",LEFT(IFERROR(VLOOKUP($C1151,TeamsV,2,0),"")&amp;"??",2))</f>
        <v/>
      </c>
      <c r="F1151" s="286" t="str">
        <f>IF($C1151="","",IFERROR(VLOOKUP($C1151,TeamsV,3,0),"??"))</f>
        <v/>
      </c>
      <c r="G1151" s="286" t="str">
        <f>IF($C1151="","",LEFT(IFERROR(VLOOKUP($C1151,TeamsV,4,0),"")&amp;"?",1))</f>
        <v/>
      </c>
      <c r="H1151" s="55"/>
      <c r="I1151" s="56"/>
      <c r="J1151" s="286">
        <f>COUNTIF(C1154:C1168,"V")</f>
        <v>0</v>
      </c>
      <c r="K1151" s="286">
        <f>COUNTIF(C1154:C1168,"M")</f>
        <v>0</v>
      </c>
      <c r="L1151" s="57" t="str">
        <f>IFERROR(AVERAGE(H1154:H1168),"")</f>
        <v/>
      </c>
      <c r="M1151" s="58"/>
      <c r="N1151" s="58"/>
      <c r="O1151" s="33" t="s">
        <v>2</v>
      </c>
      <c r="P1151" s="253"/>
      <c r="Q1151" s="253"/>
      <c r="R1151" s="253"/>
      <c r="S1151" s="254"/>
      <c r="T1151" s="124">
        <f>SUM(T1154:T1168)</f>
        <v>0</v>
      </c>
      <c r="U1151" s="158" t="str">
        <f>MID($C1151,1,1)</f>
        <v/>
      </c>
      <c r="V1151" s="158" t="str">
        <f>MID($C1151,1,1)</f>
        <v/>
      </c>
      <c r="W1151" s="158" t="str">
        <f>MID($C1151,1,1)</f>
        <v/>
      </c>
      <c r="X1151" s="28">
        <v>2</v>
      </c>
      <c r="Y1151" s="33"/>
      <c r="Z1151" s="33"/>
      <c r="AA1151" s="33"/>
      <c r="AB1151" s="33"/>
      <c r="AD1151" s="19" t="str">
        <f>IF($C1151="","",IFERROR(VLOOKUP($C1151,TeamsV,6,0),""))</f>
        <v/>
      </c>
      <c r="AE1151" s="19" t="str">
        <f>TRIM(IF($AD1151="","",IFERROR(VLOOKUP($AD1151,Teams!$B$4:$G$8,2,0),"")))</f>
        <v/>
      </c>
      <c r="AF1151" s="19" t="str">
        <f>TRIM(IF($AD1151="","",IFERROR(VLOOKUP($AD1151,Teams!$B$4:$G$8,4,0),"")))</f>
        <v/>
      </c>
      <c r="AH1151" s="247" t="str">
        <f>IFERROR(AVERAGE(AH1154:AH1168),"")</f>
        <v/>
      </c>
    </row>
    <row r="1152" spans="1:34">
      <c r="B1152" s="47"/>
      <c r="C1152" s="76"/>
      <c r="D1152" s="47"/>
      <c r="E1152" s="47"/>
      <c r="F1152" s="47"/>
      <c r="G1152" s="50"/>
      <c r="H1152" s="50"/>
      <c r="I1152" s="50"/>
      <c r="J1152" s="76"/>
      <c r="K1152" s="76"/>
      <c r="L1152" s="76"/>
      <c r="M1152" s="52"/>
      <c r="N1152" s="52"/>
      <c r="U1152" s="159"/>
      <c r="V1152" s="159"/>
      <c r="W1152" s="159"/>
      <c r="X1152" s="28">
        <v>3</v>
      </c>
    </row>
    <row r="1153" spans="1:34">
      <c r="A1153" s="59"/>
      <c r="B1153" s="60"/>
      <c r="C1153" s="61" t="s">
        <v>1147</v>
      </c>
      <c r="D1153" s="61" t="s">
        <v>1148</v>
      </c>
      <c r="E1153" s="62" t="s">
        <v>1149</v>
      </c>
      <c r="F1153" s="62" t="s">
        <v>1150</v>
      </c>
      <c r="G1153" s="61" t="s">
        <v>1151</v>
      </c>
      <c r="H1153" s="61" t="s">
        <v>1152</v>
      </c>
      <c r="I1153" s="61" t="s">
        <v>54</v>
      </c>
      <c r="J1153" s="61" t="s">
        <v>1153</v>
      </c>
      <c r="K1153" s="61" t="s">
        <v>1154</v>
      </c>
      <c r="L1153" s="61" t="s">
        <v>1155</v>
      </c>
      <c r="M1153" s="63"/>
      <c r="N1153" s="63"/>
      <c r="O1153" s="59"/>
      <c r="P1153" s="160" t="s">
        <v>76</v>
      </c>
      <c r="Q1153" s="160" t="s">
        <v>77</v>
      </c>
      <c r="R1153" s="160" t="s">
        <v>78</v>
      </c>
      <c r="U1153" s="158" t="str">
        <f>IF(W1151="","",VLOOKUP(W1151,Leeftijdscat,2,FALSE))</f>
        <v/>
      </c>
      <c r="V1153" s="158" t="str">
        <f>IF(W1151="","",VLOOKUP(W1151,Leeftijdscat,3,FALSE))</f>
        <v/>
      </c>
      <c r="W1153" s="158" t="str">
        <f>IF(W1151="","",VLOOKUP(W1151,Leeftijdscat,4,FALSE))</f>
        <v/>
      </c>
      <c r="X1153" s="28">
        <v>4</v>
      </c>
      <c r="Y1153" s="59">
        <f>LEN(Y1154&amp;Y1155&amp;Y1156&amp;Y1157&amp;Y1158&amp;Y1159&amp;Y1160&amp;Y1161&amp;Y1162&amp;Y1163&amp;Y1164&amp;Y1165&amp;Y1166&amp;Y1167&amp;Y1168)</f>
        <v>0</v>
      </c>
      <c r="Z1153" s="59">
        <f>LEN(Z1154&amp;Z1155&amp;Z1156&amp;Z1157&amp;Z1158&amp;Z1159&amp;Z1160&amp;Z1161&amp;Z1162&amp;Z1163&amp;Z1164&amp;Z1165&amp;Z1166&amp;Z1167&amp;Z1168)</f>
        <v>0</v>
      </c>
      <c r="AA1153" s="59">
        <f>LEN(AA1154&amp;AA1155&amp;AA1156&amp;AA1157&amp;AA1158&amp;AA1159&amp;AA1160&amp;AA1161&amp;AA1162&amp;AA1163&amp;AA1164&amp;AA1165&amp;AA1166&amp;AA1167&amp;AA1168)</f>
        <v>0</v>
      </c>
      <c r="AB1153" s="59">
        <f>SUM(Y1153:AA1153)</f>
        <v>0</v>
      </c>
    </row>
    <row r="1154" spans="1:34">
      <c r="A1154" s="28" t="str">
        <f>C1151&amp;"x"&amp;B1154</f>
        <v>x1</v>
      </c>
      <c r="B1154" s="47">
        <v>1</v>
      </c>
      <c r="C1154" s="64" t="str">
        <f t="shared" ref="C1154:C1168" si="1023">IF(LEFT($A1154,1)="x","",IFERROR(VLOOKUP($A1154,LedenV,6,0),""))</f>
        <v/>
      </c>
      <c r="D1154" s="64" t="str">
        <f t="shared" ref="D1154:D1168" si="1024">IF(LEFT($A1154,1)="x","",IFERROR(VLOOKUP($A1154,LedenV,7,0),""))</f>
        <v/>
      </c>
      <c r="E1154" s="65" t="str">
        <f t="shared" ref="E1154:E1168" si="1025">IF(LEFT($A1154,1)="x","",IFERROR(VLOOKUP($A1154,LedenV,8,0),""))</f>
        <v/>
      </c>
      <c r="F1154" s="65" t="str">
        <f t="shared" ref="F1154:F1168" si="1026">IF(LEFT($A1154,1)="x","",IFERROR(VLOOKUP($A1154,LedenV,9,0),""))</f>
        <v/>
      </c>
      <c r="G1154" s="66" t="str">
        <f t="shared" ref="G1154:G1168" si="1027">IF(LEFT($A1154,1)="x","",IFERROR(VLOOKUP($A1154,LedenV,10,0),""))</f>
        <v/>
      </c>
      <c r="H1154" s="67" t="str">
        <f t="shared" ref="H1154:H1168" si="1028">IF(AND(ISNUMBER(G1154),G1154&lt;&gt;0),DATEDIF(G1154,Peildatum,"Y"),"")</f>
        <v/>
      </c>
      <c r="I1154" s="68"/>
      <c r="J1154" s="64" t="str">
        <f t="shared" ref="J1154:J1168" si="1029">IF(LEFT($A1154,1)="x","",IFERROR(VLOOKUP($A1154,LedenV,16,0),""))</f>
        <v/>
      </c>
      <c r="K1154" s="64" t="str">
        <f t="shared" ref="K1154:K1168" si="1030">IF(LEFT($A1154,1)="x","",IFERROR(VLOOKUP($A1154,LedenV,17,0),""))</f>
        <v/>
      </c>
      <c r="L1154" s="64" t="str">
        <f t="shared" ref="L1154:L1168" si="1031">IF(LEFT($A1154,1)="x","",IFERROR(VLOOKUP($A1154,LedenV,18,0),""))</f>
        <v/>
      </c>
      <c r="M1154" s="52"/>
      <c r="N1154" s="52"/>
      <c r="P1154" s="157"/>
      <c r="Q1154" s="157"/>
      <c r="R1154" s="157"/>
      <c r="S1154" s="161"/>
      <c r="T1154" s="202">
        <f t="shared" ref="T1154:T1168" si="1032">IF(LEN(C1154&amp;D1154&amp;E1154&amp;F1154)&gt;0,1,0)</f>
        <v>0</v>
      </c>
      <c r="U1154" s="159">
        <f t="shared" ref="U1154:U1168" si="1033">MIN(LEN(Y1154&amp;Z1154&amp;AA1154),1)</f>
        <v>0</v>
      </c>
      <c r="V1154" s="162" t="str">
        <f t="shared" ref="V1154:V1168" si="1034">V1153</f>
        <v/>
      </c>
      <c r="W1154" s="162" t="str">
        <f t="shared" ref="W1154:W1168" si="1035">W1153</f>
        <v/>
      </c>
      <c r="X1154" s="28">
        <v>5</v>
      </c>
      <c r="Y1154" s="64" t="str">
        <f t="shared" ref="Y1154:Y1168" si="1036">IF(LEFT($A1154,1)="x","",IFERROR(VLOOKUP($A1154,LedenV,34,0),""))</f>
        <v/>
      </c>
      <c r="Z1154" s="64" t="str">
        <f t="shared" ref="Z1154:Z1168" si="1037">IF(LEFT($A1154,1)="x","",IFERROR(VLOOKUP($A1154,LedenV,35,0),""))</f>
        <v/>
      </c>
      <c r="AA1154" s="64" t="str">
        <f t="shared" ref="AA1154:AA1168" si="1038">IF(LEFT($A1154,1)="x","",IFERROR(VLOOKUP($A1154,LedenV,36,0),""))</f>
        <v/>
      </c>
      <c r="AB1154" s="28">
        <f t="shared" ref="AB1154:AB1168" si="1039">LEN(Y1154&amp;Z1154&amp;AA1154)</f>
        <v>0</v>
      </c>
      <c r="AH1154" s="246" t="str">
        <f t="shared" ref="AH1154:AH1168" si="1040">lft(G1154,Peildatum)</f>
        <v/>
      </c>
    </row>
    <row r="1155" spans="1:34">
      <c r="A1155" s="28" t="str">
        <f>C1151&amp;"x"&amp;B1155</f>
        <v>x2</v>
      </c>
      <c r="B1155" s="47">
        <v>2</v>
      </c>
      <c r="C1155" s="64" t="str">
        <f t="shared" si="1023"/>
        <v/>
      </c>
      <c r="D1155" s="64" t="str">
        <f t="shared" si="1024"/>
        <v/>
      </c>
      <c r="E1155" s="65" t="str">
        <f t="shared" si="1025"/>
        <v/>
      </c>
      <c r="F1155" s="65" t="str">
        <f t="shared" si="1026"/>
        <v/>
      </c>
      <c r="G1155" s="66" t="str">
        <f t="shared" si="1027"/>
        <v/>
      </c>
      <c r="H1155" s="67" t="str">
        <f t="shared" si="1028"/>
        <v/>
      </c>
      <c r="I1155" s="68"/>
      <c r="J1155" s="64" t="str">
        <f t="shared" si="1029"/>
        <v/>
      </c>
      <c r="K1155" s="64" t="str">
        <f t="shared" si="1030"/>
        <v/>
      </c>
      <c r="L1155" s="64" t="str">
        <f t="shared" si="1031"/>
        <v/>
      </c>
      <c r="M1155" s="52"/>
      <c r="N1155" s="52"/>
      <c r="P1155" s="157"/>
      <c r="Q1155" s="157"/>
      <c r="R1155" s="157"/>
      <c r="S1155" s="161"/>
      <c r="T1155" s="202">
        <f t="shared" si="1032"/>
        <v>0</v>
      </c>
      <c r="U1155" s="159">
        <f t="shared" si="1033"/>
        <v>0</v>
      </c>
      <c r="V1155" s="162" t="str">
        <f t="shared" si="1034"/>
        <v/>
      </c>
      <c r="W1155" s="162" t="str">
        <f t="shared" si="1035"/>
        <v/>
      </c>
      <c r="X1155" s="28">
        <v>6</v>
      </c>
      <c r="Y1155" s="64" t="str">
        <f t="shared" si="1036"/>
        <v/>
      </c>
      <c r="Z1155" s="64" t="str">
        <f t="shared" si="1037"/>
        <v/>
      </c>
      <c r="AA1155" s="64" t="str">
        <f t="shared" si="1038"/>
        <v/>
      </c>
      <c r="AB1155" s="28">
        <f t="shared" si="1039"/>
        <v>0</v>
      </c>
      <c r="AH1155" s="246" t="str">
        <f t="shared" si="1040"/>
        <v/>
      </c>
    </row>
    <row r="1156" spans="1:34">
      <c r="A1156" s="28" t="str">
        <f>C1151&amp;"x"&amp;B1156</f>
        <v>x3</v>
      </c>
      <c r="B1156" s="47">
        <v>3</v>
      </c>
      <c r="C1156" s="64" t="str">
        <f t="shared" si="1023"/>
        <v/>
      </c>
      <c r="D1156" s="64" t="str">
        <f t="shared" si="1024"/>
        <v/>
      </c>
      <c r="E1156" s="65" t="str">
        <f t="shared" si="1025"/>
        <v/>
      </c>
      <c r="F1156" s="65" t="str">
        <f t="shared" si="1026"/>
        <v/>
      </c>
      <c r="G1156" s="66" t="str">
        <f t="shared" si="1027"/>
        <v/>
      </c>
      <c r="H1156" s="67" t="str">
        <f t="shared" si="1028"/>
        <v/>
      </c>
      <c r="I1156" s="68"/>
      <c r="J1156" s="64" t="str">
        <f t="shared" si="1029"/>
        <v/>
      </c>
      <c r="K1156" s="64" t="str">
        <f t="shared" si="1030"/>
        <v/>
      </c>
      <c r="L1156" s="64" t="str">
        <f t="shared" si="1031"/>
        <v/>
      </c>
      <c r="M1156" s="52"/>
      <c r="N1156" s="52"/>
      <c r="P1156" s="157"/>
      <c r="Q1156" s="157"/>
      <c r="R1156" s="157"/>
      <c r="S1156" s="161"/>
      <c r="T1156" s="202">
        <f t="shared" si="1032"/>
        <v>0</v>
      </c>
      <c r="U1156" s="159">
        <f t="shared" si="1033"/>
        <v>0</v>
      </c>
      <c r="V1156" s="162" t="str">
        <f t="shared" si="1034"/>
        <v/>
      </c>
      <c r="W1156" s="162" t="str">
        <f t="shared" si="1035"/>
        <v/>
      </c>
      <c r="X1156" s="28">
        <v>7</v>
      </c>
      <c r="Y1156" s="64" t="str">
        <f t="shared" si="1036"/>
        <v/>
      </c>
      <c r="Z1156" s="64" t="str">
        <f t="shared" si="1037"/>
        <v/>
      </c>
      <c r="AA1156" s="64" t="str">
        <f t="shared" si="1038"/>
        <v/>
      </c>
      <c r="AB1156" s="28">
        <f t="shared" si="1039"/>
        <v>0</v>
      </c>
      <c r="AH1156" s="246" t="str">
        <f t="shared" si="1040"/>
        <v/>
      </c>
    </row>
    <row r="1157" spans="1:34">
      <c r="A1157" s="28" t="str">
        <f>C1151&amp;"x"&amp;B1157</f>
        <v>x4</v>
      </c>
      <c r="B1157" s="47">
        <v>4</v>
      </c>
      <c r="C1157" s="64" t="str">
        <f t="shared" si="1023"/>
        <v/>
      </c>
      <c r="D1157" s="64" t="str">
        <f t="shared" si="1024"/>
        <v/>
      </c>
      <c r="E1157" s="65" t="str">
        <f t="shared" si="1025"/>
        <v/>
      </c>
      <c r="F1157" s="65" t="str">
        <f t="shared" si="1026"/>
        <v/>
      </c>
      <c r="G1157" s="66" t="str">
        <f t="shared" si="1027"/>
        <v/>
      </c>
      <c r="H1157" s="67" t="str">
        <f t="shared" si="1028"/>
        <v/>
      </c>
      <c r="I1157" s="68"/>
      <c r="J1157" s="64" t="str">
        <f t="shared" si="1029"/>
        <v/>
      </c>
      <c r="K1157" s="64" t="str">
        <f t="shared" si="1030"/>
        <v/>
      </c>
      <c r="L1157" s="64" t="str">
        <f t="shared" si="1031"/>
        <v/>
      </c>
      <c r="M1157" s="52"/>
      <c r="N1157" s="52"/>
      <c r="P1157" s="157"/>
      <c r="Q1157" s="157"/>
      <c r="R1157" s="157"/>
      <c r="S1157" s="161"/>
      <c r="T1157" s="202">
        <f t="shared" si="1032"/>
        <v>0</v>
      </c>
      <c r="U1157" s="159">
        <f t="shared" si="1033"/>
        <v>0</v>
      </c>
      <c r="V1157" s="162" t="str">
        <f t="shared" si="1034"/>
        <v/>
      </c>
      <c r="W1157" s="162" t="str">
        <f t="shared" si="1035"/>
        <v/>
      </c>
      <c r="X1157" s="28">
        <v>8</v>
      </c>
      <c r="Y1157" s="64" t="str">
        <f t="shared" si="1036"/>
        <v/>
      </c>
      <c r="Z1157" s="64" t="str">
        <f t="shared" si="1037"/>
        <v/>
      </c>
      <c r="AA1157" s="64" t="str">
        <f t="shared" si="1038"/>
        <v/>
      </c>
      <c r="AB1157" s="28">
        <f t="shared" si="1039"/>
        <v>0</v>
      </c>
      <c r="AH1157" s="246" t="str">
        <f t="shared" si="1040"/>
        <v/>
      </c>
    </row>
    <row r="1158" spans="1:34">
      <c r="A1158" s="28" t="str">
        <f>C1151&amp;"x"&amp;B1158</f>
        <v>x5</v>
      </c>
      <c r="B1158" s="47">
        <v>5</v>
      </c>
      <c r="C1158" s="64" t="str">
        <f t="shared" si="1023"/>
        <v/>
      </c>
      <c r="D1158" s="64" t="str">
        <f t="shared" si="1024"/>
        <v/>
      </c>
      <c r="E1158" s="65" t="str">
        <f t="shared" si="1025"/>
        <v/>
      </c>
      <c r="F1158" s="65" t="str">
        <f t="shared" si="1026"/>
        <v/>
      </c>
      <c r="G1158" s="66" t="str">
        <f t="shared" si="1027"/>
        <v/>
      </c>
      <c r="H1158" s="67" t="str">
        <f t="shared" si="1028"/>
        <v/>
      </c>
      <c r="I1158" s="68"/>
      <c r="J1158" s="64" t="str">
        <f t="shared" si="1029"/>
        <v/>
      </c>
      <c r="K1158" s="64" t="str">
        <f t="shared" si="1030"/>
        <v/>
      </c>
      <c r="L1158" s="64" t="str">
        <f t="shared" si="1031"/>
        <v/>
      </c>
      <c r="M1158" s="52"/>
      <c r="N1158" s="52"/>
      <c r="P1158" s="157"/>
      <c r="Q1158" s="157"/>
      <c r="R1158" s="157"/>
      <c r="S1158" s="161"/>
      <c r="T1158" s="202">
        <f t="shared" si="1032"/>
        <v>0</v>
      </c>
      <c r="U1158" s="159">
        <f t="shared" si="1033"/>
        <v>0</v>
      </c>
      <c r="V1158" s="162" t="str">
        <f t="shared" si="1034"/>
        <v/>
      </c>
      <c r="W1158" s="162" t="str">
        <f t="shared" si="1035"/>
        <v/>
      </c>
      <c r="X1158" s="28">
        <v>9</v>
      </c>
      <c r="Y1158" s="64" t="str">
        <f t="shared" si="1036"/>
        <v/>
      </c>
      <c r="Z1158" s="64" t="str">
        <f t="shared" si="1037"/>
        <v/>
      </c>
      <c r="AA1158" s="64" t="str">
        <f t="shared" si="1038"/>
        <v/>
      </c>
      <c r="AB1158" s="28">
        <f t="shared" si="1039"/>
        <v>0</v>
      </c>
      <c r="AH1158" s="246" t="str">
        <f t="shared" si="1040"/>
        <v/>
      </c>
    </row>
    <row r="1159" spans="1:34">
      <c r="A1159" s="28" t="str">
        <f>C1151&amp;"x"&amp;B1159</f>
        <v>x6</v>
      </c>
      <c r="B1159" s="47">
        <v>6</v>
      </c>
      <c r="C1159" s="64" t="str">
        <f t="shared" si="1023"/>
        <v/>
      </c>
      <c r="D1159" s="64" t="str">
        <f t="shared" si="1024"/>
        <v/>
      </c>
      <c r="E1159" s="65" t="str">
        <f t="shared" si="1025"/>
        <v/>
      </c>
      <c r="F1159" s="65" t="str">
        <f t="shared" si="1026"/>
        <v/>
      </c>
      <c r="G1159" s="66" t="str">
        <f t="shared" si="1027"/>
        <v/>
      </c>
      <c r="H1159" s="67" t="str">
        <f t="shared" si="1028"/>
        <v/>
      </c>
      <c r="I1159" s="68"/>
      <c r="J1159" s="64" t="str">
        <f t="shared" si="1029"/>
        <v/>
      </c>
      <c r="K1159" s="64" t="str">
        <f t="shared" si="1030"/>
        <v/>
      </c>
      <c r="L1159" s="64" t="str">
        <f t="shared" si="1031"/>
        <v/>
      </c>
      <c r="M1159" s="52"/>
      <c r="N1159" s="52"/>
      <c r="P1159" s="157"/>
      <c r="Q1159" s="157"/>
      <c r="R1159" s="157"/>
      <c r="S1159" s="161"/>
      <c r="T1159" s="202">
        <f t="shared" si="1032"/>
        <v>0</v>
      </c>
      <c r="U1159" s="159">
        <f t="shared" si="1033"/>
        <v>0</v>
      </c>
      <c r="V1159" s="162" t="str">
        <f t="shared" si="1034"/>
        <v/>
      </c>
      <c r="W1159" s="162" t="str">
        <f t="shared" si="1035"/>
        <v/>
      </c>
      <c r="X1159" s="28">
        <v>10</v>
      </c>
      <c r="Y1159" s="64" t="str">
        <f t="shared" si="1036"/>
        <v/>
      </c>
      <c r="Z1159" s="64" t="str">
        <f t="shared" si="1037"/>
        <v/>
      </c>
      <c r="AA1159" s="64" t="str">
        <f t="shared" si="1038"/>
        <v/>
      </c>
      <c r="AB1159" s="28">
        <f t="shared" si="1039"/>
        <v>0</v>
      </c>
      <c r="AH1159" s="246" t="str">
        <f t="shared" si="1040"/>
        <v/>
      </c>
    </row>
    <row r="1160" spans="1:34">
      <c r="A1160" s="28" t="str">
        <f>C1151&amp;"x"&amp;B1160</f>
        <v>x7</v>
      </c>
      <c r="B1160" s="47">
        <v>7</v>
      </c>
      <c r="C1160" s="64" t="str">
        <f t="shared" si="1023"/>
        <v/>
      </c>
      <c r="D1160" s="64" t="str">
        <f t="shared" si="1024"/>
        <v/>
      </c>
      <c r="E1160" s="65" t="str">
        <f t="shared" si="1025"/>
        <v/>
      </c>
      <c r="F1160" s="65" t="str">
        <f t="shared" si="1026"/>
        <v/>
      </c>
      <c r="G1160" s="66" t="str">
        <f t="shared" si="1027"/>
        <v/>
      </c>
      <c r="H1160" s="67" t="str">
        <f t="shared" si="1028"/>
        <v/>
      </c>
      <c r="I1160" s="68"/>
      <c r="J1160" s="64" t="str">
        <f t="shared" si="1029"/>
        <v/>
      </c>
      <c r="K1160" s="64" t="str">
        <f t="shared" si="1030"/>
        <v/>
      </c>
      <c r="L1160" s="64" t="str">
        <f t="shared" si="1031"/>
        <v/>
      </c>
      <c r="M1160" s="52"/>
      <c r="N1160" s="52"/>
      <c r="P1160" s="157"/>
      <c r="Q1160" s="157"/>
      <c r="R1160" s="157"/>
      <c r="S1160" s="161"/>
      <c r="T1160" s="202">
        <f t="shared" si="1032"/>
        <v>0</v>
      </c>
      <c r="U1160" s="159">
        <f t="shared" si="1033"/>
        <v>0</v>
      </c>
      <c r="V1160" s="162" t="str">
        <f t="shared" si="1034"/>
        <v/>
      </c>
      <c r="W1160" s="162" t="str">
        <f t="shared" si="1035"/>
        <v/>
      </c>
      <c r="X1160" s="28">
        <v>11</v>
      </c>
      <c r="Y1160" s="64" t="str">
        <f t="shared" si="1036"/>
        <v/>
      </c>
      <c r="Z1160" s="64" t="str">
        <f t="shared" si="1037"/>
        <v/>
      </c>
      <c r="AA1160" s="64" t="str">
        <f t="shared" si="1038"/>
        <v/>
      </c>
      <c r="AB1160" s="28">
        <f t="shared" si="1039"/>
        <v>0</v>
      </c>
      <c r="AH1160" s="246" t="str">
        <f t="shared" si="1040"/>
        <v/>
      </c>
    </row>
    <row r="1161" spans="1:34">
      <c r="A1161" s="28" t="str">
        <f>C1151&amp;"x"&amp;B1161</f>
        <v>x8</v>
      </c>
      <c r="B1161" s="47">
        <v>8</v>
      </c>
      <c r="C1161" s="64" t="str">
        <f t="shared" si="1023"/>
        <v/>
      </c>
      <c r="D1161" s="64" t="str">
        <f t="shared" si="1024"/>
        <v/>
      </c>
      <c r="E1161" s="65" t="str">
        <f t="shared" si="1025"/>
        <v/>
      </c>
      <c r="F1161" s="65" t="str">
        <f t="shared" si="1026"/>
        <v/>
      </c>
      <c r="G1161" s="66" t="str">
        <f t="shared" si="1027"/>
        <v/>
      </c>
      <c r="H1161" s="67" t="str">
        <f t="shared" si="1028"/>
        <v/>
      </c>
      <c r="I1161" s="68"/>
      <c r="J1161" s="64" t="str">
        <f t="shared" si="1029"/>
        <v/>
      </c>
      <c r="K1161" s="64" t="str">
        <f t="shared" si="1030"/>
        <v/>
      </c>
      <c r="L1161" s="64" t="str">
        <f t="shared" si="1031"/>
        <v/>
      </c>
      <c r="M1161" s="52"/>
      <c r="N1161" s="52"/>
      <c r="P1161" s="157"/>
      <c r="Q1161" s="157"/>
      <c r="R1161" s="157"/>
      <c r="S1161" s="161"/>
      <c r="T1161" s="202">
        <f t="shared" si="1032"/>
        <v>0</v>
      </c>
      <c r="U1161" s="159">
        <f t="shared" si="1033"/>
        <v>0</v>
      </c>
      <c r="V1161" s="162" t="str">
        <f t="shared" si="1034"/>
        <v/>
      </c>
      <c r="W1161" s="162" t="str">
        <f t="shared" si="1035"/>
        <v/>
      </c>
      <c r="X1161" s="28">
        <v>12</v>
      </c>
      <c r="Y1161" s="64" t="str">
        <f t="shared" si="1036"/>
        <v/>
      </c>
      <c r="Z1161" s="64" t="str">
        <f t="shared" si="1037"/>
        <v/>
      </c>
      <c r="AA1161" s="64" t="str">
        <f t="shared" si="1038"/>
        <v/>
      </c>
      <c r="AB1161" s="28">
        <f t="shared" si="1039"/>
        <v>0</v>
      </c>
      <c r="AH1161" s="246" t="str">
        <f t="shared" si="1040"/>
        <v/>
      </c>
    </row>
    <row r="1162" spans="1:34">
      <c r="A1162" s="28" t="str">
        <f>C1151&amp;"x"&amp;B1162</f>
        <v>x9</v>
      </c>
      <c r="B1162" s="47">
        <v>9</v>
      </c>
      <c r="C1162" s="64" t="str">
        <f t="shared" si="1023"/>
        <v/>
      </c>
      <c r="D1162" s="64" t="str">
        <f t="shared" si="1024"/>
        <v/>
      </c>
      <c r="E1162" s="65" t="str">
        <f t="shared" si="1025"/>
        <v/>
      </c>
      <c r="F1162" s="65" t="str">
        <f t="shared" si="1026"/>
        <v/>
      </c>
      <c r="G1162" s="66" t="str">
        <f t="shared" si="1027"/>
        <v/>
      </c>
      <c r="H1162" s="67" t="str">
        <f t="shared" si="1028"/>
        <v/>
      </c>
      <c r="I1162" s="68"/>
      <c r="J1162" s="64" t="str">
        <f t="shared" si="1029"/>
        <v/>
      </c>
      <c r="K1162" s="64" t="str">
        <f t="shared" si="1030"/>
        <v/>
      </c>
      <c r="L1162" s="64" t="str">
        <f t="shared" si="1031"/>
        <v/>
      </c>
      <c r="M1162" s="52"/>
      <c r="N1162" s="52"/>
      <c r="P1162" s="157"/>
      <c r="Q1162" s="157"/>
      <c r="R1162" s="157"/>
      <c r="S1162" s="161"/>
      <c r="T1162" s="202">
        <f t="shared" si="1032"/>
        <v>0</v>
      </c>
      <c r="U1162" s="159">
        <f t="shared" si="1033"/>
        <v>0</v>
      </c>
      <c r="V1162" s="162" t="str">
        <f t="shared" si="1034"/>
        <v/>
      </c>
      <c r="W1162" s="162" t="str">
        <f t="shared" si="1035"/>
        <v/>
      </c>
      <c r="X1162" s="28">
        <v>13</v>
      </c>
      <c r="Y1162" s="64" t="str">
        <f t="shared" si="1036"/>
        <v/>
      </c>
      <c r="Z1162" s="64" t="str">
        <f t="shared" si="1037"/>
        <v/>
      </c>
      <c r="AA1162" s="64" t="str">
        <f t="shared" si="1038"/>
        <v/>
      </c>
      <c r="AB1162" s="28">
        <f t="shared" si="1039"/>
        <v>0</v>
      </c>
      <c r="AH1162" s="246" t="str">
        <f t="shared" si="1040"/>
        <v/>
      </c>
    </row>
    <row r="1163" spans="1:34">
      <c r="A1163" s="28" t="str">
        <f>C1151&amp;"x"&amp;B1163</f>
        <v>x10</v>
      </c>
      <c r="B1163" s="47">
        <v>10</v>
      </c>
      <c r="C1163" s="64" t="str">
        <f t="shared" si="1023"/>
        <v/>
      </c>
      <c r="D1163" s="64" t="str">
        <f t="shared" si="1024"/>
        <v/>
      </c>
      <c r="E1163" s="65" t="str">
        <f t="shared" si="1025"/>
        <v/>
      </c>
      <c r="F1163" s="65" t="str">
        <f t="shared" si="1026"/>
        <v/>
      </c>
      <c r="G1163" s="66" t="str">
        <f t="shared" si="1027"/>
        <v/>
      </c>
      <c r="H1163" s="67" t="str">
        <f t="shared" si="1028"/>
        <v/>
      </c>
      <c r="I1163" s="68"/>
      <c r="J1163" s="64" t="str">
        <f t="shared" si="1029"/>
        <v/>
      </c>
      <c r="K1163" s="64" t="str">
        <f t="shared" si="1030"/>
        <v/>
      </c>
      <c r="L1163" s="64" t="str">
        <f t="shared" si="1031"/>
        <v/>
      </c>
      <c r="M1163" s="52"/>
      <c r="N1163" s="52"/>
      <c r="P1163" s="157"/>
      <c r="Q1163" s="157"/>
      <c r="R1163" s="157"/>
      <c r="S1163" s="161"/>
      <c r="T1163" s="202">
        <f t="shared" si="1032"/>
        <v>0</v>
      </c>
      <c r="U1163" s="159">
        <f t="shared" si="1033"/>
        <v>0</v>
      </c>
      <c r="V1163" s="162" t="str">
        <f t="shared" si="1034"/>
        <v/>
      </c>
      <c r="W1163" s="162" t="str">
        <f t="shared" si="1035"/>
        <v/>
      </c>
      <c r="X1163" s="28">
        <v>14</v>
      </c>
      <c r="Y1163" s="64" t="str">
        <f t="shared" si="1036"/>
        <v/>
      </c>
      <c r="Z1163" s="64" t="str">
        <f t="shared" si="1037"/>
        <v/>
      </c>
      <c r="AA1163" s="64" t="str">
        <f t="shared" si="1038"/>
        <v/>
      </c>
      <c r="AB1163" s="28">
        <f t="shared" si="1039"/>
        <v>0</v>
      </c>
      <c r="AH1163" s="246" t="str">
        <f t="shared" si="1040"/>
        <v/>
      </c>
    </row>
    <row r="1164" spans="1:34">
      <c r="A1164" s="28" t="str">
        <f>C1151&amp;"x"&amp;B1164</f>
        <v>x11</v>
      </c>
      <c r="B1164" s="47">
        <v>11</v>
      </c>
      <c r="C1164" s="64" t="str">
        <f t="shared" si="1023"/>
        <v/>
      </c>
      <c r="D1164" s="64" t="str">
        <f t="shared" si="1024"/>
        <v/>
      </c>
      <c r="E1164" s="65" t="str">
        <f t="shared" si="1025"/>
        <v/>
      </c>
      <c r="F1164" s="65" t="str">
        <f t="shared" si="1026"/>
        <v/>
      </c>
      <c r="G1164" s="66" t="str">
        <f t="shared" si="1027"/>
        <v/>
      </c>
      <c r="H1164" s="67" t="str">
        <f t="shared" si="1028"/>
        <v/>
      </c>
      <c r="I1164" s="68"/>
      <c r="J1164" s="64" t="str">
        <f t="shared" si="1029"/>
        <v/>
      </c>
      <c r="K1164" s="64" t="str">
        <f t="shared" si="1030"/>
        <v/>
      </c>
      <c r="L1164" s="64" t="str">
        <f t="shared" si="1031"/>
        <v/>
      </c>
      <c r="M1164" s="52"/>
      <c r="N1164" s="52"/>
      <c r="P1164" s="157"/>
      <c r="Q1164" s="157"/>
      <c r="R1164" s="157"/>
      <c r="T1164" s="202">
        <f t="shared" si="1032"/>
        <v>0</v>
      </c>
      <c r="U1164" s="159">
        <f t="shared" si="1033"/>
        <v>0</v>
      </c>
      <c r="V1164" s="162" t="str">
        <f t="shared" si="1034"/>
        <v/>
      </c>
      <c r="W1164" s="162" t="str">
        <f t="shared" si="1035"/>
        <v/>
      </c>
      <c r="X1164" s="28">
        <v>15</v>
      </c>
      <c r="Y1164" s="64" t="str">
        <f t="shared" si="1036"/>
        <v/>
      </c>
      <c r="Z1164" s="64" t="str">
        <f t="shared" si="1037"/>
        <v/>
      </c>
      <c r="AA1164" s="64" t="str">
        <f t="shared" si="1038"/>
        <v/>
      </c>
      <c r="AB1164" s="28">
        <f t="shared" si="1039"/>
        <v>0</v>
      </c>
      <c r="AH1164" s="246" t="str">
        <f t="shared" si="1040"/>
        <v/>
      </c>
    </row>
    <row r="1165" spans="1:34">
      <c r="A1165" s="28" t="str">
        <f>C1151&amp;"x"&amp;B1165</f>
        <v>x12</v>
      </c>
      <c r="B1165" s="47">
        <v>12</v>
      </c>
      <c r="C1165" s="64" t="str">
        <f t="shared" si="1023"/>
        <v/>
      </c>
      <c r="D1165" s="64" t="str">
        <f t="shared" si="1024"/>
        <v/>
      </c>
      <c r="E1165" s="65" t="str">
        <f t="shared" si="1025"/>
        <v/>
      </c>
      <c r="F1165" s="65" t="str">
        <f t="shared" si="1026"/>
        <v/>
      </c>
      <c r="G1165" s="66" t="str">
        <f t="shared" si="1027"/>
        <v/>
      </c>
      <c r="H1165" s="67" t="str">
        <f t="shared" si="1028"/>
        <v/>
      </c>
      <c r="I1165" s="68"/>
      <c r="J1165" s="64" t="str">
        <f t="shared" si="1029"/>
        <v/>
      </c>
      <c r="K1165" s="64" t="str">
        <f t="shared" si="1030"/>
        <v/>
      </c>
      <c r="L1165" s="64" t="str">
        <f t="shared" si="1031"/>
        <v/>
      </c>
      <c r="M1165" s="52"/>
      <c r="N1165" s="52"/>
      <c r="P1165" s="157"/>
      <c r="Q1165" s="157"/>
      <c r="R1165" s="157"/>
      <c r="T1165" s="202">
        <f t="shared" si="1032"/>
        <v>0</v>
      </c>
      <c r="U1165" s="159">
        <f t="shared" si="1033"/>
        <v>0</v>
      </c>
      <c r="V1165" s="162" t="str">
        <f t="shared" si="1034"/>
        <v/>
      </c>
      <c r="W1165" s="162" t="str">
        <f t="shared" si="1035"/>
        <v/>
      </c>
      <c r="X1165" s="28">
        <v>16</v>
      </c>
      <c r="Y1165" s="64" t="str">
        <f t="shared" si="1036"/>
        <v/>
      </c>
      <c r="Z1165" s="64" t="str">
        <f t="shared" si="1037"/>
        <v/>
      </c>
      <c r="AA1165" s="64" t="str">
        <f t="shared" si="1038"/>
        <v/>
      </c>
      <c r="AB1165" s="28">
        <f t="shared" si="1039"/>
        <v>0</v>
      </c>
      <c r="AH1165" s="246" t="str">
        <f t="shared" si="1040"/>
        <v/>
      </c>
    </row>
    <row r="1166" spans="1:34">
      <c r="A1166" s="28" t="str">
        <f>C1151&amp;"x"&amp;B1166</f>
        <v>x13</v>
      </c>
      <c r="B1166" s="47">
        <v>13</v>
      </c>
      <c r="C1166" s="64" t="str">
        <f t="shared" si="1023"/>
        <v/>
      </c>
      <c r="D1166" s="64" t="str">
        <f t="shared" si="1024"/>
        <v/>
      </c>
      <c r="E1166" s="65" t="str">
        <f t="shared" si="1025"/>
        <v/>
      </c>
      <c r="F1166" s="65" t="str">
        <f t="shared" si="1026"/>
        <v/>
      </c>
      <c r="G1166" s="66" t="str">
        <f t="shared" si="1027"/>
        <v/>
      </c>
      <c r="H1166" s="67" t="str">
        <f t="shared" si="1028"/>
        <v/>
      </c>
      <c r="I1166" s="68"/>
      <c r="J1166" s="64" t="str">
        <f t="shared" si="1029"/>
        <v/>
      </c>
      <c r="K1166" s="64" t="str">
        <f t="shared" si="1030"/>
        <v/>
      </c>
      <c r="L1166" s="64" t="str">
        <f t="shared" si="1031"/>
        <v/>
      </c>
      <c r="M1166" s="52"/>
      <c r="N1166" s="52"/>
      <c r="P1166" s="157"/>
      <c r="Q1166" s="157"/>
      <c r="R1166" s="157"/>
      <c r="T1166" s="202">
        <f t="shared" si="1032"/>
        <v>0</v>
      </c>
      <c r="U1166" s="159">
        <f t="shared" si="1033"/>
        <v>0</v>
      </c>
      <c r="V1166" s="162" t="str">
        <f t="shared" si="1034"/>
        <v/>
      </c>
      <c r="W1166" s="162" t="str">
        <f t="shared" si="1035"/>
        <v/>
      </c>
      <c r="X1166" s="28">
        <v>17</v>
      </c>
      <c r="Y1166" s="64" t="str">
        <f t="shared" si="1036"/>
        <v/>
      </c>
      <c r="Z1166" s="64" t="str">
        <f t="shared" si="1037"/>
        <v/>
      </c>
      <c r="AA1166" s="64" t="str">
        <f t="shared" si="1038"/>
        <v/>
      </c>
      <c r="AB1166" s="28">
        <f t="shared" si="1039"/>
        <v>0</v>
      </c>
      <c r="AH1166" s="246" t="str">
        <f t="shared" si="1040"/>
        <v/>
      </c>
    </row>
    <row r="1167" spans="1:34">
      <c r="A1167" s="28" t="str">
        <f>C1151&amp;"x"&amp;B1167</f>
        <v>x14</v>
      </c>
      <c r="B1167" s="47">
        <v>14</v>
      </c>
      <c r="C1167" s="64" t="str">
        <f t="shared" si="1023"/>
        <v/>
      </c>
      <c r="D1167" s="64" t="str">
        <f t="shared" si="1024"/>
        <v/>
      </c>
      <c r="E1167" s="65" t="str">
        <f t="shared" si="1025"/>
        <v/>
      </c>
      <c r="F1167" s="65" t="str">
        <f t="shared" si="1026"/>
        <v/>
      </c>
      <c r="G1167" s="66" t="str">
        <f t="shared" si="1027"/>
        <v/>
      </c>
      <c r="H1167" s="67" t="str">
        <f t="shared" si="1028"/>
        <v/>
      </c>
      <c r="I1167" s="68"/>
      <c r="J1167" s="64" t="str">
        <f t="shared" si="1029"/>
        <v/>
      </c>
      <c r="K1167" s="64" t="str">
        <f t="shared" si="1030"/>
        <v/>
      </c>
      <c r="L1167" s="64" t="str">
        <f t="shared" si="1031"/>
        <v/>
      </c>
      <c r="M1167" s="52"/>
      <c r="N1167" s="52"/>
      <c r="P1167" s="157"/>
      <c r="Q1167" s="157"/>
      <c r="R1167" s="157"/>
      <c r="T1167" s="202">
        <f t="shared" si="1032"/>
        <v>0</v>
      </c>
      <c r="U1167" s="159">
        <f t="shared" si="1033"/>
        <v>0</v>
      </c>
      <c r="V1167" s="162" t="str">
        <f t="shared" si="1034"/>
        <v/>
      </c>
      <c r="W1167" s="162" t="str">
        <f t="shared" si="1035"/>
        <v/>
      </c>
      <c r="X1167" s="28">
        <v>18</v>
      </c>
      <c r="Y1167" s="64" t="str">
        <f t="shared" si="1036"/>
        <v/>
      </c>
      <c r="Z1167" s="64" t="str">
        <f t="shared" si="1037"/>
        <v/>
      </c>
      <c r="AA1167" s="64" t="str">
        <f t="shared" si="1038"/>
        <v/>
      </c>
      <c r="AB1167" s="28">
        <f t="shared" si="1039"/>
        <v>0</v>
      </c>
      <c r="AH1167" s="246" t="str">
        <f t="shared" si="1040"/>
        <v/>
      </c>
    </row>
    <row r="1168" spans="1:34">
      <c r="A1168" s="28" t="str">
        <f>C1151&amp;"x"&amp;B1168</f>
        <v>x15</v>
      </c>
      <c r="B1168" s="47">
        <v>15</v>
      </c>
      <c r="C1168" s="64" t="str">
        <f t="shared" si="1023"/>
        <v/>
      </c>
      <c r="D1168" s="64" t="str">
        <f t="shared" si="1024"/>
        <v/>
      </c>
      <c r="E1168" s="65" t="str">
        <f t="shared" si="1025"/>
        <v/>
      </c>
      <c r="F1168" s="65" t="str">
        <f t="shared" si="1026"/>
        <v/>
      </c>
      <c r="G1168" s="66" t="str">
        <f t="shared" si="1027"/>
        <v/>
      </c>
      <c r="H1168" s="67" t="str">
        <f t="shared" si="1028"/>
        <v/>
      </c>
      <c r="I1168" s="68"/>
      <c r="J1168" s="64" t="str">
        <f t="shared" si="1029"/>
        <v/>
      </c>
      <c r="K1168" s="64" t="str">
        <f t="shared" si="1030"/>
        <v/>
      </c>
      <c r="L1168" s="64" t="str">
        <f t="shared" si="1031"/>
        <v/>
      </c>
      <c r="M1168" s="52"/>
      <c r="N1168" s="52"/>
      <c r="P1168" s="157"/>
      <c r="Q1168" s="157"/>
      <c r="R1168" s="157"/>
      <c r="T1168" s="202">
        <f t="shared" si="1032"/>
        <v>0</v>
      </c>
      <c r="U1168" s="159">
        <f t="shared" si="1033"/>
        <v>0</v>
      </c>
      <c r="V1168" s="162" t="str">
        <f t="shared" si="1034"/>
        <v/>
      </c>
      <c r="W1168" s="162" t="str">
        <f t="shared" si="1035"/>
        <v/>
      </c>
      <c r="X1168" s="28">
        <v>19</v>
      </c>
      <c r="Y1168" s="64" t="str">
        <f t="shared" si="1036"/>
        <v/>
      </c>
      <c r="Z1168" s="64" t="str">
        <f t="shared" si="1037"/>
        <v/>
      </c>
      <c r="AA1168" s="64" t="str">
        <f t="shared" si="1038"/>
        <v/>
      </c>
      <c r="AB1168" s="28">
        <f t="shared" si="1039"/>
        <v>0</v>
      </c>
      <c r="AH1168" s="246" t="str">
        <f t="shared" si="1040"/>
        <v/>
      </c>
    </row>
    <row r="1169" spans="1:34" ht="12.95" thickBot="1">
      <c r="B1169" s="69"/>
      <c r="C1169" s="70"/>
      <c r="D1169" s="69"/>
      <c r="E1169" s="69"/>
      <c r="F1169" s="69"/>
      <c r="G1169" s="71"/>
      <c r="H1169" s="71"/>
      <c r="I1169" s="71"/>
      <c r="J1169" s="70"/>
      <c r="K1169" s="70"/>
      <c r="L1169" s="70"/>
      <c r="M1169" s="52"/>
      <c r="N1169" s="52"/>
      <c r="X1169" s="28">
        <v>20</v>
      </c>
    </row>
    <row r="1170" spans="1:34" ht="12.95" thickTop="1">
      <c r="B1170" s="47"/>
      <c r="C1170" s="323" t="s">
        <v>1140</v>
      </c>
      <c r="D1170" s="323"/>
      <c r="E1170" s="76" t="s">
        <v>1141</v>
      </c>
      <c r="F1170" s="76" t="s">
        <v>1142</v>
      </c>
      <c r="G1170" s="48" t="s">
        <v>1143</v>
      </c>
      <c r="H1170" s="49"/>
      <c r="I1170" s="50"/>
      <c r="J1170" s="51" t="s">
        <v>1144</v>
      </c>
      <c r="K1170" s="51" t="s">
        <v>1145</v>
      </c>
      <c r="L1170" s="51" t="s">
        <v>1146</v>
      </c>
      <c r="M1170" s="52"/>
      <c r="N1170" s="52"/>
      <c r="P1170" s="53">
        <f>COUNT(P1174:P1188)</f>
        <v>0</v>
      </c>
      <c r="Q1170" s="53">
        <f>COUNT(Q1174:Q1188)</f>
        <v>0</v>
      </c>
      <c r="R1170" s="53">
        <f>COUNT(R1174:R1188)</f>
        <v>0</v>
      </c>
      <c r="T1170" s="124">
        <f>T1171-SUM(U1174:U1188)</f>
        <v>0</v>
      </c>
      <c r="X1170" s="28">
        <v>1</v>
      </c>
    </row>
    <row r="1171" spans="1:34" ht="12.95">
      <c r="A1171" s="33">
        <v>62</v>
      </c>
      <c r="B1171" s="54"/>
      <c r="C1171" s="322" t="str">
        <f>Leden!AQ64</f>
        <v/>
      </c>
      <c r="D1171" s="322"/>
      <c r="E1171" s="286" t="str">
        <f>IF($C1171="","",LEFT(IFERROR(VLOOKUP($C1171,TeamsV,2,0),"")&amp;"??",2))</f>
        <v/>
      </c>
      <c r="F1171" s="286" t="str">
        <f>IF($C1171="","",IFERROR(VLOOKUP($C1171,TeamsV,3,0),"??"))</f>
        <v/>
      </c>
      <c r="G1171" s="286" t="str">
        <f>IF($C1171="","",LEFT(IFERROR(VLOOKUP($C1171,TeamsV,4,0),"")&amp;"?",1))</f>
        <v/>
      </c>
      <c r="H1171" s="55"/>
      <c r="I1171" s="56"/>
      <c r="J1171" s="286">
        <f>COUNTIF(C1174:C1188,"V")</f>
        <v>0</v>
      </c>
      <c r="K1171" s="286">
        <f>COUNTIF(C1174:C1188,"M")</f>
        <v>0</v>
      </c>
      <c r="L1171" s="57" t="str">
        <f>IFERROR(AVERAGE(H1174:H1188),"")</f>
        <v/>
      </c>
      <c r="M1171" s="58"/>
      <c r="N1171" s="58"/>
      <c r="O1171" s="33" t="s">
        <v>2</v>
      </c>
      <c r="P1171" s="253"/>
      <c r="Q1171" s="253"/>
      <c r="R1171" s="253"/>
      <c r="S1171" s="254"/>
      <c r="T1171" s="124">
        <f>SUM(T1174:T1188)</f>
        <v>0</v>
      </c>
      <c r="U1171" s="158" t="str">
        <f>MID($C1171,1,1)</f>
        <v/>
      </c>
      <c r="V1171" s="158" t="str">
        <f>MID($C1171,1,1)</f>
        <v/>
      </c>
      <c r="W1171" s="158" t="str">
        <f>MID($C1171,1,1)</f>
        <v/>
      </c>
      <c r="X1171" s="28">
        <v>2</v>
      </c>
      <c r="Y1171" s="33"/>
      <c r="Z1171" s="33"/>
      <c r="AA1171" s="33"/>
      <c r="AB1171" s="33"/>
      <c r="AD1171" s="19" t="str">
        <f>IF($C1171="","",IFERROR(VLOOKUP($C1171,TeamsV,6,0),""))</f>
        <v/>
      </c>
      <c r="AE1171" s="19" t="str">
        <f>TRIM(IF($AD1171="","",IFERROR(VLOOKUP($AD1171,Teams!$B$4:$G$8,2,0),"")))</f>
        <v/>
      </c>
      <c r="AF1171" s="19" t="str">
        <f>TRIM(IF($AD1171="","",IFERROR(VLOOKUP($AD1171,Teams!$B$4:$G$8,4,0),"")))</f>
        <v/>
      </c>
      <c r="AH1171" s="247" t="str">
        <f>IFERROR(AVERAGE(AH1174:AH1188),"")</f>
        <v/>
      </c>
    </row>
    <row r="1172" spans="1:34">
      <c r="B1172" s="47"/>
      <c r="C1172" s="76"/>
      <c r="D1172" s="47"/>
      <c r="E1172" s="47"/>
      <c r="F1172" s="47"/>
      <c r="G1172" s="50"/>
      <c r="H1172" s="50"/>
      <c r="I1172" s="50"/>
      <c r="J1172" s="76"/>
      <c r="K1172" s="76"/>
      <c r="L1172" s="76"/>
      <c r="M1172" s="52"/>
      <c r="N1172" s="52"/>
      <c r="U1172" s="159"/>
      <c r="V1172" s="159"/>
      <c r="W1172" s="159"/>
      <c r="X1172" s="28">
        <v>3</v>
      </c>
    </row>
    <row r="1173" spans="1:34">
      <c r="A1173" s="59"/>
      <c r="B1173" s="60"/>
      <c r="C1173" s="61" t="s">
        <v>1147</v>
      </c>
      <c r="D1173" s="61" t="s">
        <v>1148</v>
      </c>
      <c r="E1173" s="62" t="s">
        <v>1149</v>
      </c>
      <c r="F1173" s="62" t="s">
        <v>1150</v>
      </c>
      <c r="G1173" s="61" t="s">
        <v>1151</v>
      </c>
      <c r="H1173" s="61" t="s">
        <v>1152</v>
      </c>
      <c r="I1173" s="61" t="s">
        <v>54</v>
      </c>
      <c r="J1173" s="61" t="s">
        <v>1153</v>
      </c>
      <c r="K1173" s="61" t="s">
        <v>1154</v>
      </c>
      <c r="L1173" s="61" t="s">
        <v>1155</v>
      </c>
      <c r="M1173" s="63"/>
      <c r="N1173" s="63"/>
      <c r="O1173" s="59"/>
      <c r="P1173" s="160" t="s">
        <v>76</v>
      </c>
      <c r="Q1173" s="160" t="s">
        <v>77</v>
      </c>
      <c r="R1173" s="160" t="s">
        <v>78</v>
      </c>
      <c r="U1173" s="158" t="str">
        <f>IF(W1171="","",VLOOKUP(W1171,Leeftijdscat,2,FALSE))</f>
        <v/>
      </c>
      <c r="V1173" s="158" t="str">
        <f>IF(W1171="","",VLOOKUP(W1171,Leeftijdscat,3,FALSE))</f>
        <v/>
      </c>
      <c r="W1173" s="158" t="str">
        <f>IF(W1171="","",VLOOKUP(W1171,Leeftijdscat,4,FALSE))</f>
        <v/>
      </c>
      <c r="X1173" s="28">
        <v>4</v>
      </c>
      <c r="Y1173" s="59">
        <f>LEN(Y1174&amp;Y1175&amp;Y1176&amp;Y1177&amp;Y1178&amp;Y1179&amp;Y1180&amp;Y1181&amp;Y1182&amp;Y1183&amp;Y1184&amp;Y1185&amp;Y1186&amp;Y1187&amp;Y1188)</f>
        <v>0</v>
      </c>
      <c r="Z1173" s="59">
        <f>LEN(Z1174&amp;Z1175&amp;Z1176&amp;Z1177&amp;Z1178&amp;Z1179&amp;Z1180&amp;Z1181&amp;Z1182&amp;Z1183&amp;Z1184&amp;Z1185&amp;Z1186&amp;Z1187&amp;Z1188)</f>
        <v>0</v>
      </c>
      <c r="AA1173" s="59">
        <f>LEN(AA1174&amp;AA1175&amp;AA1176&amp;AA1177&amp;AA1178&amp;AA1179&amp;AA1180&amp;AA1181&amp;AA1182&amp;AA1183&amp;AA1184&amp;AA1185&amp;AA1186&amp;AA1187&amp;AA1188)</f>
        <v>0</v>
      </c>
      <c r="AB1173" s="59">
        <f>SUM(Y1173:AA1173)</f>
        <v>0</v>
      </c>
    </row>
    <row r="1174" spans="1:34">
      <c r="A1174" s="28" t="str">
        <f>C1171&amp;"x"&amp;B1174</f>
        <v>x1</v>
      </c>
      <c r="B1174" s="47">
        <v>1</v>
      </c>
      <c r="C1174" s="64" t="str">
        <f t="shared" ref="C1174:C1188" si="1041">IF(LEFT($A1174,1)="x","",IFERROR(VLOOKUP($A1174,LedenV,6,0),""))</f>
        <v/>
      </c>
      <c r="D1174" s="64" t="str">
        <f t="shared" ref="D1174:D1188" si="1042">IF(LEFT($A1174,1)="x","",IFERROR(VLOOKUP($A1174,LedenV,7,0),""))</f>
        <v/>
      </c>
      <c r="E1174" s="65" t="str">
        <f t="shared" ref="E1174:E1188" si="1043">IF(LEFT($A1174,1)="x","",IFERROR(VLOOKUP($A1174,LedenV,8,0),""))</f>
        <v/>
      </c>
      <c r="F1174" s="65" t="str">
        <f t="shared" ref="F1174:F1188" si="1044">IF(LEFT($A1174,1)="x","",IFERROR(VLOOKUP($A1174,LedenV,9,0),""))</f>
        <v/>
      </c>
      <c r="G1174" s="66" t="str">
        <f t="shared" ref="G1174:G1188" si="1045">IF(LEFT($A1174,1)="x","",IFERROR(VLOOKUP($A1174,LedenV,10,0),""))</f>
        <v/>
      </c>
      <c r="H1174" s="67" t="str">
        <f t="shared" ref="H1174:H1188" si="1046">IF(AND(ISNUMBER(G1174),G1174&lt;&gt;0),DATEDIF(G1174,Peildatum,"Y"),"")</f>
        <v/>
      </c>
      <c r="I1174" s="68"/>
      <c r="J1174" s="64" t="str">
        <f t="shared" ref="J1174:J1188" si="1047">IF(LEFT($A1174,1)="x","",IFERROR(VLOOKUP($A1174,LedenV,16,0),""))</f>
        <v/>
      </c>
      <c r="K1174" s="64" t="str">
        <f t="shared" ref="K1174:K1188" si="1048">IF(LEFT($A1174,1)="x","",IFERROR(VLOOKUP($A1174,LedenV,17,0),""))</f>
        <v/>
      </c>
      <c r="L1174" s="64" t="str">
        <f t="shared" ref="L1174:L1188" si="1049">IF(LEFT($A1174,1)="x","",IFERROR(VLOOKUP($A1174,LedenV,18,0),""))</f>
        <v/>
      </c>
      <c r="M1174" s="52"/>
      <c r="N1174" s="52"/>
      <c r="P1174" s="157"/>
      <c r="Q1174" s="157"/>
      <c r="R1174" s="157"/>
      <c r="S1174" s="161"/>
      <c r="T1174" s="202">
        <f t="shared" ref="T1174:T1188" si="1050">IF(LEN(C1174&amp;D1174&amp;E1174&amp;F1174)&gt;0,1,0)</f>
        <v>0</v>
      </c>
      <c r="U1174" s="159">
        <f t="shared" ref="U1174:U1188" si="1051">MIN(LEN(Y1174&amp;Z1174&amp;AA1174),1)</f>
        <v>0</v>
      </c>
      <c r="V1174" s="162" t="str">
        <f t="shared" ref="V1174:V1188" si="1052">V1173</f>
        <v/>
      </c>
      <c r="W1174" s="162" t="str">
        <f t="shared" ref="W1174:W1188" si="1053">W1173</f>
        <v/>
      </c>
      <c r="X1174" s="28">
        <v>5</v>
      </c>
      <c r="Y1174" s="64" t="str">
        <f t="shared" ref="Y1174:Y1188" si="1054">IF(LEFT($A1174,1)="x","",IFERROR(VLOOKUP($A1174,LedenV,34,0),""))</f>
        <v/>
      </c>
      <c r="Z1174" s="64" t="str">
        <f t="shared" ref="Z1174:Z1188" si="1055">IF(LEFT($A1174,1)="x","",IFERROR(VLOOKUP($A1174,LedenV,35,0),""))</f>
        <v/>
      </c>
      <c r="AA1174" s="64" t="str">
        <f t="shared" ref="AA1174:AA1188" si="1056">IF(LEFT($A1174,1)="x","",IFERROR(VLOOKUP($A1174,LedenV,36,0),""))</f>
        <v/>
      </c>
      <c r="AB1174" s="28">
        <f t="shared" ref="AB1174:AB1188" si="1057">LEN(Y1174&amp;Z1174&amp;AA1174)</f>
        <v>0</v>
      </c>
      <c r="AH1174" s="246" t="str">
        <f t="shared" ref="AH1174:AH1188" si="1058">lft(G1174,Peildatum)</f>
        <v/>
      </c>
    </row>
    <row r="1175" spans="1:34">
      <c r="A1175" s="28" t="str">
        <f>C1171&amp;"x"&amp;B1175</f>
        <v>x2</v>
      </c>
      <c r="B1175" s="47">
        <v>2</v>
      </c>
      <c r="C1175" s="64" t="str">
        <f t="shared" si="1041"/>
        <v/>
      </c>
      <c r="D1175" s="64" t="str">
        <f t="shared" si="1042"/>
        <v/>
      </c>
      <c r="E1175" s="65" t="str">
        <f t="shared" si="1043"/>
        <v/>
      </c>
      <c r="F1175" s="65" t="str">
        <f t="shared" si="1044"/>
        <v/>
      </c>
      <c r="G1175" s="66" t="str">
        <f t="shared" si="1045"/>
        <v/>
      </c>
      <c r="H1175" s="67" t="str">
        <f t="shared" si="1046"/>
        <v/>
      </c>
      <c r="I1175" s="68"/>
      <c r="J1175" s="64" t="str">
        <f t="shared" si="1047"/>
        <v/>
      </c>
      <c r="K1175" s="64" t="str">
        <f t="shared" si="1048"/>
        <v/>
      </c>
      <c r="L1175" s="64" t="str">
        <f t="shared" si="1049"/>
        <v/>
      </c>
      <c r="M1175" s="52"/>
      <c r="N1175" s="52"/>
      <c r="P1175" s="157"/>
      <c r="Q1175" s="157"/>
      <c r="R1175" s="157"/>
      <c r="S1175" s="161"/>
      <c r="T1175" s="202">
        <f t="shared" si="1050"/>
        <v>0</v>
      </c>
      <c r="U1175" s="159">
        <f t="shared" si="1051"/>
        <v>0</v>
      </c>
      <c r="V1175" s="162" t="str">
        <f t="shared" si="1052"/>
        <v/>
      </c>
      <c r="W1175" s="162" t="str">
        <f t="shared" si="1053"/>
        <v/>
      </c>
      <c r="X1175" s="28">
        <v>6</v>
      </c>
      <c r="Y1175" s="64" t="str">
        <f t="shared" si="1054"/>
        <v/>
      </c>
      <c r="Z1175" s="64" t="str">
        <f t="shared" si="1055"/>
        <v/>
      </c>
      <c r="AA1175" s="64" t="str">
        <f t="shared" si="1056"/>
        <v/>
      </c>
      <c r="AB1175" s="28">
        <f t="shared" si="1057"/>
        <v>0</v>
      </c>
      <c r="AH1175" s="246" t="str">
        <f t="shared" si="1058"/>
        <v/>
      </c>
    </row>
    <row r="1176" spans="1:34">
      <c r="A1176" s="28" t="str">
        <f>C1171&amp;"x"&amp;B1176</f>
        <v>x3</v>
      </c>
      <c r="B1176" s="47">
        <v>3</v>
      </c>
      <c r="C1176" s="64" t="str">
        <f t="shared" si="1041"/>
        <v/>
      </c>
      <c r="D1176" s="64" t="str">
        <f t="shared" si="1042"/>
        <v/>
      </c>
      <c r="E1176" s="65" t="str">
        <f t="shared" si="1043"/>
        <v/>
      </c>
      <c r="F1176" s="65" t="str">
        <f t="shared" si="1044"/>
        <v/>
      </c>
      <c r="G1176" s="66" t="str">
        <f t="shared" si="1045"/>
        <v/>
      </c>
      <c r="H1176" s="67" t="str">
        <f t="shared" si="1046"/>
        <v/>
      </c>
      <c r="I1176" s="68"/>
      <c r="J1176" s="64" t="str">
        <f t="shared" si="1047"/>
        <v/>
      </c>
      <c r="K1176" s="64" t="str">
        <f t="shared" si="1048"/>
        <v/>
      </c>
      <c r="L1176" s="64" t="str">
        <f t="shared" si="1049"/>
        <v/>
      </c>
      <c r="M1176" s="52"/>
      <c r="N1176" s="52"/>
      <c r="P1176" s="157"/>
      <c r="Q1176" s="157"/>
      <c r="R1176" s="157"/>
      <c r="S1176" s="161"/>
      <c r="T1176" s="202">
        <f t="shared" si="1050"/>
        <v>0</v>
      </c>
      <c r="U1176" s="159">
        <f t="shared" si="1051"/>
        <v>0</v>
      </c>
      <c r="V1176" s="162" t="str">
        <f t="shared" si="1052"/>
        <v/>
      </c>
      <c r="W1176" s="162" t="str">
        <f t="shared" si="1053"/>
        <v/>
      </c>
      <c r="X1176" s="28">
        <v>7</v>
      </c>
      <c r="Y1176" s="64" t="str">
        <f t="shared" si="1054"/>
        <v/>
      </c>
      <c r="Z1176" s="64" t="str">
        <f t="shared" si="1055"/>
        <v/>
      </c>
      <c r="AA1176" s="64" t="str">
        <f t="shared" si="1056"/>
        <v/>
      </c>
      <c r="AB1176" s="28">
        <f t="shared" si="1057"/>
        <v>0</v>
      </c>
      <c r="AH1176" s="246" t="str">
        <f t="shared" si="1058"/>
        <v/>
      </c>
    </row>
    <row r="1177" spans="1:34">
      <c r="A1177" s="28" t="str">
        <f>C1171&amp;"x"&amp;B1177</f>
        <v>x4</v>
      </c>
      <c r="B1177" s="47">
        <v>4</v>
      </c>
      <c r="C1177" s="64" t="str">
        <f t="shared" si="1041"/>
        <v/>
      </c>
      <c r="D1177" s="64" t="str">
        <f t="shared" si="1042"/>
        <v/>
      </c>
      <c r="E1177" s="65" t="str">
        <f t="shared" si="1043"/>
        <v/>
      </c>
      <c r="F1177" s="65" t="str">
        <f t="shared" si="1044"/>
        <v/>
      </c>
      <c r="G1177" s="66" t="str">
        <f t="shared" si="1045"/>
        <v/>
      </c>
      <c r="H1177" s="67" t="str">
        <f t="shared" si="1046"/>
        <v/>
      </c>
      <c r="I1177" s="68"/>
      <c r="J1177" s="64" t="str">
        <f t="shared" si="1047"/>
        <v/>
      </c>
      <c r="K1177" s="64" t="str">
        <f t="shared" si="1048"/>
        <v/>
      </c>
      <c r="L1177" s="64" t="str">
        <f t="shared" si="1049"/>
        <v/>
      </c>
      <c r="M1177" s="52"/>
      <c r="N1177" s="52"/>
      <c r="P1177" s="157"/>
      <c r="Q1177" s="157"/>
      <c r="R1177" s="157"/>
      <c r="S1177" s="161"/>
      <c r="T1177" s="202">
        <f t="shared" si="1050"/>
        <v>0</v>
      </c>
      <c r="U1177" s="159">
        <f t="shared" si="1051"/>
        <v>0</v>
      </c>
      <c r="V1177" s="162" t="str">
        <f t="shared" si="1052"/>
        <v/>
      </c>
      <c r="W1177" s="162" t="str">
        <f t="shared" si="1053"/>
        <v/>
      </c>
      <c r="X1177" s="28">
        <v>8</v>
      </c>
      <c r="Y1177" s="64" t="str">
        <f t="shared" si="1054"/>
        <v/>
      </c>
      <c r="Z1177" s="64" t="str">
        <f t="shared" si="1055"/>
        <v/>
      </c>
      <c r="AA1177" s="64" t="str">
        <f t="shared" si="1056"/>
        <v/>
      </c>
      <c r="AB1177" s="28">
        <f t="shared" si="1057"/>
        <v>0</v>
      </c>
      <c r="AH1177" s="246" t="str">
        <f t="shared" si="1058"/>
        <v/>
      </c>
    </row>
    <row r="1178" spans="1:34">
      <c r="A1178" s="28" t="str">
        <f>C1171&amp;"x"&amp;B1178</f>
        <v>x5</v>
      </c>
      <c r="B1178" s="47">
        <v>5</v>
      </c>
      <c r="C1178" s="64" t="str">
        <f t="shared" si="1041"/>
        <v/>
      </c>
      <c r="D1178" s="64" t="str">
        <f t="shared" si="1042"/>
        <v/>
      </c>
      <c r="E1178" s="65" t="str">
        <f t="shared" si="1043"/>
        <v/>
      </c>
      <c r="F1178" s="65" t="str">
        <f t="shared" si="1044"/>
        <v/>
      </c>
      <c r="G1178" s="66" t="str">
        <f t="shared" si="1045"/>
        <v/>
      </c>
      <c r="H1178" s="67" t="str">
        <f t="shared" si="1046"/>
        <v/>
      </c>
      <c r="I1178" s="68"/>
      <c r="J1178" s="64" t="str">
        <f t="shared" si="1047"/>
        <v/>
      </c>
      <c r="K1178" s="64" t="str">
        <f t="shared" si="1048"/>
        <v/>
      </c>
      <c r="L1178" s="64" t="str">
        <f t="shared" si="1049"/>
        <v/>
      </c>
      <c r="M1178" s="52"/>
      <c r="N1178" s="52"/>
      <c r="P1178" s="157"/>
      <c r="Q1178" s="157"/>
      <c r="R1178" s="157"/>
      <c r="S1178" s="161"/>
      <c r="T1178" s="202">
        <f t="shared" si="1050"/>
        <v>0</v>
      </c>
      <c r="U1178" s="159">
        <f t="shared" si="1051"/>
        <v>0</v>
      </c>
      <c r="V1178" s="162" t="str">
        <f t="shared" si="1052"/>
        <v/>
      </c>
      <c r="W1178" s="162" t="str">
        <f t="shared" si="1053"/>
        <v/>
      </c>
      <c r="X1178" s="28">
        <v>9</v>
      </c>
      <c r="Y1178" s="64" t="str">
        <f t="shared" si="1054"/>
        <v/>
      </c>
      <c r="Z1178" s="64" t="str">
        <f t="shared" si="1055"/>
        <v/>
      </c>
      <c r="AA1178" s="64" t="str">
        <f t="shared" si="1056"/>
        <v/>
      </c>
      <c r="AB1178" s="28">
        <f t="shared" si="1057"/>
        <v>0</v>
      </c>
      <c r="AH1178" s="246" t="str">
        <f t="shared" si="1058"/>
        <v/>
      </c>
    </row>
    <row r="1179" spans="1:34">
      <c r="A1179" s="28" t="str">
        <f>C1171&amp;"x"&amp;B1179</f>
        <v>x6</v>
      </c>
      <c r="B1179" s="47">
        <v>6</v>
      </c>
      <c r="C1179" s="64" t="str">
        <f t="shared" si="1041"/>
        <v/>
      </c>
      <c r="D1179" s="64" t="str">
        <f t="shared" si="1042"/>
        <v/>
      </c>
      <c r="E1179" s="65" t="str">
        <f t="shared" si="1043"/>
        <v/>
      </c>
      <c r="F1179" s="65" t="str">
        <f t="shared" si="1044"/>
        <v/>
      </c>
      <c r="G1179" s="66" t="str">
        <f t="shared" si="1045"/>
        <v/>
      </c>
      <c r="H1179" s="67" t="str">
        <f t="shared" si="1046"/>
        <v/>
      </c>
      <c r="I1179" s="68"/>
      <c r="J1179" s="64" t="str">
        <f t="shared" si="1047"/>
        <v/>
      </c>
      <c r="K1179" s="64" t="str">
        <f t="shared" si="1048"/>
        <v/>
      </c>
      <c r="L1179" s="64" t="str">
        <f t="shared" si="1049"/>
        <v/>
      </c>
      <c r="M1179" s="52"/>
      <c r="N1179" s="52"/>
      <c r="P1179" s="157"/>
      <c r="Q1179" s="157"/>
      <c r="R1179" s="157"/>
      <c r="S1179" s="161"/>
      <c r="T1179" s="202">
        <f t="shared" si="1050"/>
        <v>0</v>
      </c>
      <c r="U1179" s="159">
        <f t="shared" si="1051"/>
        <v>0</v>
      </c>
      <c r="V1179" s="162" t="str">
        <f t="shared" si="1052"/>
        <v/>
      </c>
      <c r="W1179" s="162" t="str">
        <f t="shared" si="1053"/>
        <v/>
      </c>
      <c r="X1179" s="28">
        <v>10</v>
      </c>
      <c r="Y1179" s="64" t="str">
        <f t="shared" si="1054"/>
        <v/>
      </c>
      <c r="Z1179" s="64" t="str">
        <f t="shared" si="1055"/>
        <v/>
      </c>
      <c r="AA1179" s="64" t="str">
        <f t="shared" si="1056"/>
        <v/>
      </c>
      <c r="AB1179" s="28">
        <f t="shared" si="1057"/>
        <v>0</v>
      </c>
      <c r="AH1179" s="246" t="str">
        <f t="shared" si="1058"/>
        <v/>
      </c>
    </row>
    <row r="1180" spans="1:34">
      <c r="A1180" s="28" t="str">
        <f>C1171&amp;"x"&amp;B1180</f>
        <v>x7</v>
      </c>
      <c r="B1180" s="47">
        <v>7</v>
      </c>
      <c r="C1180" s="64" t="str">
        <f t="shared" si="1041"/>
        <v/>
      </c>
      <c r="D1180" s="64" t="str">
        <f t="shared" si="1042"/>
        <v/>
      </c>
      <c r="E1180" s="65" t="str">
        <f t="shared" si="1043"/>
        <v/>
      </c>
      <c r="F1180" s="65" t="str">
        <f t="shared" si="1044"/>
        <v/>
      </c>
      <c r="G1180" s="66" t="str">
        <f t="shared" si="1045"/>
        <v/>
      </c>
      <c r="H1180" s="67" t="str">
        <f t="shared" si="1046"/>
        <v/>
      </c>
      <c r="I1180" s="68"/>
      <c r="J1180" s="64" t="str">
        <f t="shared" si="1047"/>
        <v/>
      </c>
      <c r="K1180" s="64" t="str">
        <f t="shared" si="1048"/>
        <v/>
      </c>
      <c r="L1180" s="64" t="str">
        <f t="shared" si="1049"/>
        <v/>
      </c>
      <c r="M1180" s="52"/>
      <c r="N1180" s="52"/>
      <c r="P1180" s="157"/>
      <c r="Q1180" s="157"/>
      <c r="R1180" s="157"/>
      <c r="S1180" s="161"/>
      <c r="T1180" s="202">
        <f t="shared" si="1050"/>
        <v>0</v>
      </c>
      <c r="U1180" s="159">
        <f t="shared" si="1051"/>
        <v>0</v>
      </c>
      <c r="V1180" s="162" t="str">
        <f t="shared" si="1052"/>
        <v/>
      </c>
      <c r="W1180" s="162" t="str">
        <f t="shared" si="1053"/>
        <v/>
      </c>
      <c r="X1180" s="28">
        <v>11</v>
      </c>
      <c r="Y1180" s="64" t="str">
        <f t="shared" si="1054"/>
        <v/>
      </c>
      <c r="Z1180" s="64" t="str">
        <f t="shared" si="1055"/>
        <v/>
      </c>
      <c r="AA1180" s="64" t="str">
        <f t="shared" si="1056"/>
        <v/>
      </c>
      <c r="AB1180" s="28">
        <f t="shared" si="1057"/>
        <v>0</v>
      </c>
      <c r="AH1180" s="246" t="str">
        <f t="shared" si="1058"/>
        <v/>
      </c>
    </row>
    <row r="1181" spans="1:34">
      <c r="A1181" s="28" t="str">
        <f>C1171&amp;"x"&amp;B1181</f>
        <v>x8</v>
      </c>
      <c r="B1181" s="47">
        <v>8</v>
      </c>
      <c r="C1181" s="64" t="str">
        <f t="shared" si="1041"/>
        <v/>
      </c>
      <c r="D1181" s="64" t="str">
        <f t="shared" si="1042"/>
        <v/>
      </c>
      <c r="E1181" s="65" t="str">
        <f t="shared" si="1043"/>
        <v/>
      </c>
      <c r="F1181" s="65" t="str">
        <f t="shared" si="1044"/>
        <v/>
      </c>
      <c r="G1181" s="66" t="str">
        <f t="shared" si="1045"/>
        <v/>
      </c>
      <c r="H1181" s="67" t="str">
        <f t="shared" si="1046"/>
        <v/>
      </c>
      <c r="I1181" s="68"/>
      <c r="J1181" s="64" t="str">
        <f t="shared" si="1047"/>
        <v/>
      </c>
      <c r="K1181" s="64" t="str">
        <f t="shared" si="1048"/>
        <v/>
      </c>
      <c r="L1181" s="64" t="str">
        <f t="shared" si="1049"/>
        <v/>
      </c>
      <c r="M1181" s="52"/>
      <c r="N1181" s="52"/>
      <c r="P1181" s="157"/>
      <c r="Q1181" s="157"/>
      <c r="R1181" s="157"/>
      <c r="S1181" s="161"/>
      <c r="T1181" s="202">
        <f t="shared" si="1050"/>
        <v>0</v>
      </c>
      <c r="U1181" s="159">
        <f t="shared" si="1051"/>
        <v>0</v>
      </c>
      <c r="V1181" s="162" t="str">
        <f t="shared" si="1052"/>
        <v/>
      </c>
      <c r="W1181" s="162" t="str">
        <f t="shared" si="1053"/>
        <v/>
      </c>
      <c r="X1181" s="28">
        <v>12</v>
      </c>
      <c r="Y1181" s="64" t="str">
        <f t="shared" si="1054"/>
        <v/>
      </c>
      <c r="Z1181" s="64" t="str">
        <f t="shared" si="1055"/>
        <v/>
      </c>
      <c r="AA1181" s="64" t="str">
        <f t="shared" si="1056"/>
        <v/>
      </c>
      <c r="AB1181" s="28">
        <f t="shared" si="1057"/>
        <v>0</v>
      </c>
      <c r="AH1181" s="246" t="str">
        <f t="shared" si="1058"/>
        <v/>
      </c>
    </row>
    <row r="1182" spans="1:34">
      <c r="A1182" s="28" t="str">
        <f>C1171&amp;"x"&amp;B1182</f>
        <v>x9</v>
      </c>
      <c r="B1182" s="47">
        <v>9</v>
      </c>
      <c r="C1182" s="64" t="str">
        <f t="shared" si="1041"/>
        <v/>
      </c>
      <c r="D1182" s="64" t="str">
        <f t="shared" si="1042"/>
        <v/>
      </c>
      <c r="E1182" s="65" t="str">
        <f t="shared" si="1043"/>
        <v/>
      </c>
      <c r="F1182" s="65" t="str">
        <f t="shared" si="1044"/>
        <v/>
      </c>
      <c r="G1182" s="66" t="str">
        <f t="shared" si="1045"/>
        <v/>
      </c>
      <c r="H1182" s="67" t="str">
        <f t="shared" si="1046"/>
        <v/>
      </c>
      <c r="I1182" s="68"/>
      <c r="J1182" s="64" t="str">
        <f t="shared" si="1047"/>
        <v/>
      </c>
      <c r="K1182" s="64" t="str">
        <f t="shared" si="1048"/>
        <v/>
      </c>
      <c r="L1182" s="64" t="str">
        <f t="shared" si="1049"/>
        <v/>
      </c>
      <c r="M1182" s="52"/>
      <c r="N1182" s="52"/>
      <c r="P1182" s="157"/>
      <c r="Q1182" s="157"/>
      <c r="R1182" s="157"/>
      <c r="S1182" s="161"/>
      <c r="T1182" s="202">
        <f t="shared" si="1050"/>
        <v>0</v>
      </c>
      <c r="U1182" s="159">
        <f t="shared" si="1051"/>
        <v>0</v>
      </c>
      <c r="V1182" s="162" t="str">
        <f t="shared" si="1052"/>
        <v/>
      </c>
      <c r="W1182" s="162" t="str">
        <f t="shared" si="1053"/>
        <v/>
      </c>
      <c r="X1182" s="28">
        <v>13</v>
      </c>
      <c r="Y1182" s="64" t="str">
        <f t="shared" si="1054"/>
        <v/>
      </c>
      <c r="Z1182" s="64" t="str">
        <f t="shared" si="1055"/>
        <v/>
      </c>
      <c r="AA1182" s="64" t="str">
        <f t="shared" si="1056"/>
        <v/>
      </c>
      <c r="AB1182" s="28">
        <f t="shared" si="1057"/>
        <v>0</v>
      </c>
      <c r="AH1182" s="246" t="str">
        <f t="shared" si="1058"/>
        <v/>
      </c>
    </row>
    <row r="1183" spans="1:34">
      <c r="A1183" s="28" t="str">
        <f>C1171&amp;"x"&amp;B1183</f>
        <v>x10</v>
      </c>
      <c r="B1183" s="47">
        <v>10</v>
      </c>
      <c r="C1183" s="64" t="str">
        <f t="shared" si="1041"/>
        <v/>
      </c>
      <c r="D1183" s="64" t="str">
        <f t="shared" si="1042"/>
        <v/>
      </c>
      <c r="E1183" s="65" t="str">
        <f t="shared" si="1043"/>
        <v/>
      </c>
      <c r="F1183" s="65" t="str">
        <f t="shared" si="1044"/>
        <v/>
      </c>
      <c r="G1183" s="66" t="str">
        <f t="shared" si="1045"/>
        <v/>
      </c>
      <c r="H1183" s="67" t="str">
        <f t="shared" si="1046"/>
        <v/>
      </c>
      <c r="I1183" s="68"/>
      <c r="J1183" s="64" t="str">
        <f t="shared" si="1047"/>
        <v/>
      </c>
      <c r="K1183" s="64" t="str">
        <f t="shared" si="1048"/>
        <v/>
      </c>
      <c r="L1183" s="64" t="str">
        <f t="shared" si="1049"/>
        <v/>
      </c>
      <c r="M1183" s="52"/>
      <c r="N1183" s="52"/>
      <c r="P1183" s="157"/>
      <c r="Q1183" s="157"/>
      <c r="R1183" s="157"/>
      <c r="S1183" s="161"/>
      <c r="T1183" s="202">
        <f t="shared" si="1050"/>
        <v>0</v>
      </c>
      <c r="U1183" s="159">
        <f t="shared" si="1051"/>
        <v>0</v>
      </c>
      <c r="V1183" s="162" t="str">
        <f t="shared" si="1052"/>
        <v/>
      </c>
      <c r="W1183" s="162" t="str">
        <f t="shared" si="1053"/>
        <v/>
      </c>
      <c r="X1183" s="28">
        <v>14</v>
      </c>
      <c r="Y1183" s="64" t="str">
        <f t="shared" si="1054"/>
        <v/>
      </c>
      <c r="Z1183" s="64" t="str">
        <f t="shared" si="1055"/>
        <v/>
      </c>
      <c r="AA1183" s="64" t="str">
        <f t="shared" si="1056"/>
        <v/>
      </c>
      <c r="AB1183" s="28">
        <f t="shared" si="1057"/>
        <v>0</v>
      </c>
      <c r="AH1183" s="246" t="str">
        <f t="shared" si="1058"/>
        <v/>
      </c>
    </row>
    <row r="1184" spans="1:34">
      <c r="A1184" s="28" t="str">
        <f>C1171&amp;"x"&amp;B1184</f>
        <v>x11</v>
      </c>
      <c r="B1184" s="47">
        <v>11</v>
      </c>
      <c r="C1184" s="64" t="str">
        <f t="shared" si="1041"/>
        <v/>
      </c>
      <c r="D1184" s="64" t="str">
        <f t="shared" si="1042"/>
        <v/>
      </c>
      <c r="E1184" s="65" t="str">
        <f t="shared" si="1043"/>
        <v/>
      </c>
      <c r="F1184" s="65" t="str">
        <f t="shared" si="1044"/>
        <v/>
      </c>
      <c r="G1184" s="66" t="str">
        <f t="shared" si="1045"/>
        <v/>
      </c>
      <c r="H1184" s="67" t="str">
        <f t="shared" si="1046"/>
        <v/>
      </c>
      <c r="I1184" s="68"/>
      <c r="J1184" s="64" t="str">
        <f t="shared" si="1047"/>
        <v/>
      </c>
      <c r="K1184" s="64" t="str">
        <f t="shared" si="1048"/>
        <v/>
      </c>
      <c r="L1184" s="64" t="str">
        <f t="shared" si="1049"/>
        <v/>
      </c>
      <c r="M1184" s="52"/>
      <c r="N1184" s="52"/>
      <c r="P1184" s="157"/>
      <c r="Q1184" s="157"/>
      <c r="R1184" s="157"/>
      <c r="T1184" s="202">
        <f t="shared" si="1050"/>
        <v>0</v>
      </c>
      <c r="U1184" s="159">
        <f t="shared" si="1051"/>
        <v>0</v>
      </c>
      <c r="V1184" s="162" t="str">
        <f t="shared" si="1052"/>
        <v/>
      </c>
      <c r="W1184" s="162" t="str">
        <f t="shared" si="1053"/>
        <v/>
      </c>
      <c r="X1184" s="28">
        <v>15</v>
      </c>
      <c r="Y1184" s="64" t="str">
        <f t="shared" si="1054"/>
        <v/>
      </c>
      <c r="Z1184" s="64" t="str">
        <f t="shared" si="1055"/>
        <v/>
      </c>
      <c r="AA1184" s="64" t="str">
        <f t="shared" si="1056"/>
        <v/>
      </c>
      <c r="AB1184" s="28">
        <f t="shared" si="1057"/>
        <v>0</v>
      </c>
      <c r="AH1184" s="246" t="str">
        <f t="shared" si="1058"/>
        <v/>
      </c>
    </row>
    <row r="1185" spans="1:34">
      <c r="A1185" s="28" t="str">
        <f>C1171&amp;"x"&amp;B1185</f>
        <v>x12</v>
      </c>
      <c r="B1185" s="47">
        <v>12</v>
      </c>
      <c r="C1185" s="64" t="str">
        <f t="shared" si="1041"/>
        <v/>
      </c>
      <c r="D1185" s="64" t="str">
        <f t="shared" si="1042"/>
        <v/>
      </c>
      <c r="E1185" s="65" t="str">
        <f t="shared" si="1043"/>
        <v/>
      </c>
      <c r="F1185" s="65" t="str">
        <f t="shared" si="1044"/>
        <v/>
      </c>
      <c r="G1185" s="66" t="str">
        <f t="shared" si="1045"/>
        <v/>
      </c>
      <c r="H1185" s="67" t="str">
        <f t="shared" si="1046"/>
        <v/>
      </c>
      <c r="I1185" s="68"/>
      <c r="J1185" s="64" t="str">
        <f t="shared" si="1047"/>
        <v/>
      </c>
      <c r="K1185" s="64" t="str">
        <f t="shared" si="1048"/>
        <v/>
      </c>
      <c r="L1185" s="64" t="str">
        <f t="shared" si="1049"/>
        <v/>
      </c>
      <c r="M1185" s="52"/>
      <c r="N1185" s="52"/>
      <c r="P1185" s="157"/>
      <c r="Q1185" s="157"/>
      <c r="R1185" s="157"/>
      <c r="T1185" s="202">
        <f t="shared" si="1050"/>
        <v>0</v>
      </c>
      <c r="U1185" s="159">
        <f t="shared" si="1051"/>
        <v>0</v>
      </c>
      <c r="V1185" s="162" t="str">
        <f t="shared" si="1052"/>
        <v/>
      </c>
      <c r="W1185" s="162" t="str">
        <f t="shared" si="1053"/>
        <v/>
      </c>
      <c r="X1185" s="28">
        <v>16</v>
      </c>
      <c r="Y1185" s="64" t="str">
        <f t="shared" si="1054"/>
        <v/>
      </c>
      <c r="Z1185" s="64" t="str">
        <f t="shared" si="1055"/>
        <v/>
      </c>
      <c r="AA1185" s="64" t="str">
        <f t="shared" si="1056"/>
        <v/>
      </c>
      <c r="AB1185" s="28">
        <f t="shared" si="1057"/>
        <v>0</v>
      </c>
      <c r="AH1185" s="246" t="str">
        <f t="shared" si="1058"/>
        <v/>
      </c>
    </row>
    <row r="1186" spans="1:34">
      <c r="A1186" s="28" t="str">
        <f>C1171&amp;"x"&amp;B1186</f>
        <v>x13</v>
      </c>
      <c r="B1186" s="47">
        <v>13</v>
      </c>
      <c r="C1186" s="64" t="str">
        <f t="shared" si="1041"/>
        <v/>
      </c>
      <c r="D1186" s="64" t="str">
        <f t="shared" si="1042"/>
        <v/>
      </c>
      <c r="E1186" s="65" t="str">
        <f t="shared" si="1043"/>
        <v/>
      </c>
      <c r="F1186" s="65" t="str">
        <f t="shared" si="1044"/>
        <v/>
      </c>
      <c r="G1186" s="66" t="str">
        <f t="shared" si="1045"/>
        <v/>
      </c>
      <c r="H1186" s="67" t="str">
        <f t="shared" si="1046"/>
        <v/>
      </c>
      <c r="I1186" s="68"/>
      <c r="J1186" s="64" t="str">
        <f t="shared" si="1047"/>
        <v/>
      </c>
      <c r="K1186" s="64" t="str">
        <f t="shared" si="1048"/>
        <v/>
      </c>
      <c r="L1186" s="64" t="str">
        <f t="shared" si="1049"/>
        <v/>
      </c>
      <c r="M1186" s="52"/>
      <c r="N1186" s="52"/>
      <c r="P1186" s="157"/>
      <c r="Q1186" s="157"/>
      <c r="R1186" s="157"/>
      <c r="T1186" s="202">
        <f t="shared" si="1050"/>
        <v>0</v>
      </c>
      <c r="U1186" s="159">
        <f t="shared" si="1051"/>
        <v>0</v>
      </c>
      <c r="V1186" s="162" t="str">
        <f t="shared" si="1052"/>
        <v/>
      </c>
      <c r="W1186" s="162" t="str">
        <f t="shared" si="1053"/>
        <v/>
      </c>
      <c r="X1186" s="28">
        <v>17</v>
      </c>
      <c r="Y1186" s="64" t="str">
        <f t="shared" si="1054"/>
        <v/>
      </c>
      <c r="Z1186" s="64" t="str">
        <f t="shared" si="1055"/>
        <v/>
      </c>
      <c r="AA1186" s="64" t="str">
        <f t="shared" si="1056"/>
        <v/>
      </c>
      <c r="AB1186" s="28">
        <f t="shared" si="1057"/>
        <v>0</v>
      </c>
      <c r="AH1186" s="246" t="str">
        <f t="shared" si="1058"/>
        <v/>
      </c>
    </row>
    <row r="1187" spans="1:34">
      <c r="A1187" s="28" t="str">
        <f>C1171&amp;"x"&amp;B1187</f>
        <v>x14</v>
      </c>
      <c r="B1187" s="47">
        <v>14</v>
      </c>
      <c r="C1187" s="64" t="str">
        <f t="shared" si="1041"/>
        <v/>
      </c>
      <c r="D1187" s="64" t="str">
        <f t="shared" si="1042"/>
        <v/>
      </c>
      <c r="E1187" s="65" t="str">
        <f t="shared" si="1043"/>
        <v/>
      </c>
      <c r="F1187" s="65" t="str">
        <f t="shared" si="1044"/>
        <v/>
      </c>
      <c r="G1187" s="66" t="str">
        <f t="shared" si="1045"/>
        <v/>
      </c>
      <c r="H1187" s="67" t="str">
        <f t="shared" si="1046"/>
        <v/>
      </c>
      <c r="I1187" s="68"/>
      <c r="J1187" s="64" t="str">
        <f t="shared" si="1047"/>
        <v/>
      </c>
      <c r="K1187" s="64" t="str">
        <f t="shared" si="1048"/>
        <v/>
      </c>
      <c r="L1187" s="64" t="str">
        <f t="shared" si="1049"/>
        <v/>
      </c>
      <c r="M1187" s="52"/>
      <c r="N1187" s="52"/>
      <c r="P1187" s="157"/>
      <c r="Q1187" s="157"/>
      <c r="R1187" s="157"/>
      <c r="T1187" s="202">
        <f t="shared" si="1050"/>
        <v>0</v>
      </c>
      <c r="U1187" s="159">
        <f t="shared" si="1051"/>
        <v>0</v>
      </c>
      <c r="V1187" s="162" t="str">
        <f t="shared" si="1052"/>
        <v/>
      </c>
      <c r="W1187" s="162" t="str">
        <f t="shared" si="1053"/>
        <v/>
      </c>
      <c r="X1187" s="28">
        <v>18</v>
      </c>
      <c r="Y1187" s="64" t="str">
        <f t="shared" si="1054"/>
        <v/>
      </c>
      <c r="Z1187" s="64" t="str">
        <f t="shared" si="1055"/>
        <v/>
      </c>
      <c r="AA1187" s="64" t="str">
        <f t="shared" si="1056"/>
        <v/>
      </c>
      <c r="AB1187" s="28">
        <f t="shared" si="1057"/>
        <v>0</v>
      </c>
      <c r="AH1187" s="246" t="str">
        <f t="shared" si="1058"/>
        <v/>
      </c>
    </row>
    <row r="1188" spans="1:34">
      <c r="A1188" s="28" t="str">
        <f>C1171&amp;"x"&amp;B1188</f>
        <v>x15</v>
      </c>
      <c r="B1188" s="47">
        <v>15</v>
      </c>
      <c r="C1188" s="64" t="str">
        <f t="shared" si="1041"/>
        <v/>
      </c>
      <c r="D1188" s="64" t="str">
        <f t="shared" si="1042"/>
        <v/>
      </c>
      <c r="E1188" s="65" t="str">
        <f t="shared" si="1043"/>
        <v/>
      </c>
      <c r="F1188" s="65" t="str">
        <f t="shared" si="1044"/>
        <v/>
      </c>
      <c r="G1188" s="66" t="str">
        <f t="shared" si="1045"/>
        <v/>
      </c>
      <c r="H1188" s="67" t="str">
        <f t="shared" si="1046"/>
        <v/>
      </c>
      <c r="I1188" s="68"/>
      <c r="J1188" s="64" t="str">
        <f t="shared" si="1047"/>
        <v/>
      </c>
      <c r="K1188" s="64" t="str">
        <f t="shared" si="1048"/>
        <v/>
      </c>
      <c r="L1188" s="64" t="str">
        <f t="shared" si="1049"/>
        <v/>
      </c>
      <c r="M1188" s="52"/>
      <c r="N1188" s="52"/>
      <c r="P1188" s="157"/>
      <c r="Q1188" s="157"/>
      <c r="R1188" s="157"/>
      <c r="T1188" s="202">
        <f t="shared" si="1050"/>
        <v>0</v>
      </c>
      <c r="U1188" s="159">
        <f t="shared" si="1051"/>
        <v>0</v>
      </c>
      <c r="V1188" s="162" t="str">
        <f t="shared" si="1052"/>
        <v/>
      </c>
      <c r="W1188" s="162" t="str">
        <f t="shared" si="1053"/>
        <v/>
      </c>
      <c r="X1188" s="28">
        <v>19</v>
      </c>
      <c r="Y1188" s="64" t="str">
        <f t="shared" si="1054"/>
        <v/>
      </c>
      <c r="Z1188" s="64" t="str">
        <f t="shared" si="1055"/>
        <v/>
      </c>
      <c r="AA1188" s="64" t="str">
        <f t="shared" si="1056"/>
        <v/>
      </c>
      <c r="AB1188" s="28">
        <f t="shared" si="1057"/>
        <v>0</v>
      </c>
      <c r="AH1188" s="246" t="str">
        <f t="shared" si="1058"/>
        <v/>
      </c>
    </row>
    <row r="1189" spans="1:34" ht="12.95" thickBot="1">
      <c r="B1189" s="69"/>
      <c r="C1189" s="70"/>
      <c r="D1189" s="69"/>
      <c r="E1189" s="69"/>
      <c r="F1189" s="69"/>
      <c r="G1189" s="71"/>
      <c r="H1189" s="71"/>
      <c r="I1189" s="71"/>
      <c r="J1189" s="70"/>
      <c r="K1189" s="70"/>
      <c r="L1189" s="70"/>
      <c r="M1189" s="52"/>
      <c r="N1189" s="52"/>
      <c r="X1189" s="28">
        <v>20</v>
      </c>
    </row>
    <row r="1190" spans="1:34" ht="12.95" thickTop="1">
      <c r="B1190" s="47"/>
      <c r="C1190" s="323" t="s">
        <v>1140</v>
      </c>
      <c r="D1190" s="323"/>
      <c r="E1190" s="76" t="s">
        <v>1141</v>
      </c>
      <c r="F1190" s="76" t="s">
        <v>1142</v>
      </c>
      <c r="G1190" s="48" t="s">
        <v>1143</v>
      </c>
      <c r="H1190" s="49"/>
      <c r="I1190" s="50"/>
      <c r="J1190" s="51" t="s">
        <v>1144</v>
      </c>
      <c r="K1190" s="51" t="s">
        <v>1145</v>
      </c>
      <c r="L1190" s="51" t="s">
        <v>1146</v>
      </c>
      <c r="M1190" s="52"/>
      <c r="N1190" s="52"/>
      <c r="P1190" s="53">
        <f>COUNT(P1194:P1208)</f>
        <v>0</v>
      </c>
      <c r="Q1190" s="53">
        <f>COUNT(Q1194:Q1208)</f>
        <v>0</v>
      </c>
      <c r="R1190" s="53">
        <f>COUNT(R1194:R1208)</f>
        <v>0</v>
      </c>
      <c r="T1190" s="124">
        <f>T1191-SUM(U1194:U1208)</f>
        <v>0</v>
      </c>
      <c r="X1190" s="28">
        <v>1</v>
      </c>
    </row>
    <row r="1191" spans="1:34" ht="12.95">
      <c r="A1191" s="33">
        <v>63</v>
      </c>
      <c r="B1191" s="54"/>
      <c r="C1191" s="322" t="str">
        <f>Leden!AQ65</f>
        <v/>
      </c>
      <c r="D1191" s="322"/>
      <c r="E1191" s="286" t="str">
        <f>IF($C1191="","",LEFT(IFERROR(VLOOKUP($C1191,TeamsV,2,0),"")&amp;"??",2))</f>
        <v/>
      </c>
      <c r="F1191" s="286" t="str">
        <f>IF($C1191="","",IFERROR(VLOOKUP($C1191,TeamsV,3,0),"??"))</f>
        <v/>
      </c>
      <c r="G1191" s="286" t="str">
        <f>IF($C1191="","",LEFT(IFERROR(VLOOKUP($C1191,TeamsV,4,0),"")&amp;"?",1))</f>
        <v/>
      </c>
      <c r="H1191" s="55"/>
      <c r="I1191" s="56"/>
      <c r="J1191" s="286">
        <f>COUNTIF(C1194:C1208,"V")</f>
        <v>0</v>
      </c>
      <c r="K1191" s="286">
        <f>COUNTIF(C1194:C1208,"M")</f>
        <v>0</v>
      </c>
      <c r="L1191" s="57" t="str">
        <f>IFERROR(AVERAGE(H1194:H1208),"")</f>
        <v/>
      </c>
      <c r="M1191" s="58"/>
      <c r="N1191" s="58"/>
      <c r="O1191" s="33" t="s">
        <v>2</v>
      </c>
      <c r="P1191" s="253"/>
      <c r="Q1191" s="253"/>
      <c r="R1191" s="253"/>
      <c r="S1191" s="254"/>
      <c r="T1191" s="124">
        <f>SUM(T1194:T1208)</f>
        <v>0</v>
      </c>
      <c r="U1191" s="158" t="str">
        <f>MID($C1191,1,1)</f>
        <v/>
      </c>
      <c r="V1191" s="158" t="str">
        <f>MID($C1191,1,1)</f>
        <v/>
      </c>
      <c r="W1191" s="158" t="str">
        <f>MID($C1191,1,1)</f>
        <v/>
      </c>
      <c r="X1191" s="28">
        <v>2</v>
      </c>
      <c r="Y1191" s="33"/>
      <c r="Z1191" s="33"/>
      <c r="AA1191" s="33"/>
      <c r="AB1191" s="33"/>
      <c r="AD1191" s="19" t="str">
        <f>IF($C1191="","",IFERROR(VLOOKUP($C1191,TeamsV,6,0),""))</f>
        <v/>
      </c>
      <c r="AE1191" s="19" t="str">
        <f>TRIM(IF($AD1191="","",IFERROR(VLOOKUP($AD1191,Teams!$B$4:$G$8,2,0),"")))</f>
        <v/>
      </c>
      <c r="AF1191" s="19" t="str">
        <f>TRIM(IF($AD1191="","",IFERROR(VLOOKUP($AD1191,Teams!$B$4:$G$8,4,0),"")))</f>
        <v/>
      </c>
      <c r="AH1191" s="247" t="str">
        <f>IFERROR(AVERAGE(AH1194:AH1208),"")</f>
        <v/>
      </c>
    </row>
    <row r="1192" spans="1:34">
      <c r="B1192" s="47"/>
      <c r="C1192" s="76"/>
      <c r="D1192" s="47"/>
      <c r="E1192" s="47"/>
      <c r="F1192" s="47"/>
      <c r="G1192" s="50"/>
      <c r="H1192" s="50"/>
      <c r="I1192" s="50"/>
      <c r="J1192" s="76"/>
      <c r="K1192" s="76"/>
      <c r="L1192" s="76"/>
      <c r="M1192" s="52"/>
      <c r="N1192" s="52"/>
      <c r="U1192" s="159"/>
      <c r="V1192" s="159"/>
      <c r="W1192" s="159"/>
      <c r="X1192" s="28">
        <v>3</v>
      </c>
    </row>
    <row r="1193" spans="1:34">
      <c r="A1193" s="59"/>
      <c r="B1193" s="60"/>
      <c r="C1193" s="61" t="s">
        <v>1147</v>
      </c>
      <c r="D1193" s="61" t="s">
        <v>1148</v>
      </c>
      <c r="E1193" s="62" t="s">
        <v>1149</v>
      </c>
      <c r="F1193" s="62" t="s">
        <v>1150</v>
      </c>
      <c r="G1193" s="61" t="s">
        <v>1151</v>
      </c>
      <c r="H1193" s="61" t="s">
        <v>1152</v>
      </c>
      <c r="I1193" s="61" t="s">
        <v>54</v>
      </c>
      <c r="J1193" s="61" t="s">
        <v>1153</v>
      </c>
      <c r="K1193" s="61" t="s">
        <v>1154</v>
      </c>
      <c r="L1193" s="61" t="s">
        <v>1155</v>
      </c>
      <c r="M1193" s="63"/>
      <c r="N1193" s="63"/>
      <c r="O1193" s="59"/>
      <c r="P1193" s="160" t="s">
        <v>76</v>
      </c>
      <c r="Q1193" s="160" t="s">
        <v>77</v>
      </c>
      <c r="R1193" s="160" t="s">
        <v>78</v>
      </c>
      <c r="U1193" s="158" t="str">
        <f>IF(W1191="","",VLOOKUP(W1191,Leeftijdscat,2,FALSE))</f>
        <v/>
      </c>
      <c r="V1193" s="158" t="str">
        <f>IF(W1191="","",VLOOKUP(W1191,Leeftijdscat,3,FALSE))</f>
        <v/>
      </c>
      <c r="W1193" s="158" t="str">
        <f>IF(W1191="","",VLOOKUP(W1191,Leeftijdscat,4,FALSE))</f>
        <v/>
      </c>
      <c r="X1193" s="28">
        <v>4</v>
      </c>
      <c r="Y1193" s="59">
        <f>LEN(Y1194&amp;Y1195&amp;Y1196&amp;Y1197&amp;Y1198&amp;Y1199&amp;Y1200&amp;Y1201&amp;Y1202&amp;Y1203&amp;Y1204&amp;Y1205&amp;Y1206&amp;Y1207&amp;Y1208)</f>
        <v>0</v>
      </c>
      <c r="Z1193" s="59">
        <f>LEN(Z1194&amp;Z1195&amp;Z1196&amp;Z1197&amp;Z1198&amp;Z1199&amp;Z1200&amp;Z1201&amp;Z1202&amp;Z1203&amp;Z1204&amp;Z1205&amp;Z1206&amp;Z1207&amp;Z1208)</f>
        <v>0</v>
      </c>
      <c r="AA1193" s="59">
        <f>LEN(AA1194&amp;AA1195&amp;AA1196&amp;AA1197&amp;AA1198&amp;AA1199&amp;AA1200&amp;AA1201&amp;AA1202&amp;AA1203&amp;AA1204&amp;AA1205&amp;AA1206&amp;AA1207&amp;AA1208)</f>
        <v>0</v>
      </c>
      <c r="AB1193" s="59">
        <f>SUM(Y1193:AA1193)</f>
        <v>0</v>
      </c>
    </row>
    <row r="1194" spans="1:34">
      <c r="A1194" s="28" t="str">
        <f>C1191&amp;"x"&amp;B1194</f>
        <v>x1</v>
      </c>
      <c r="B1194" s="47">
        <v>1</v>
      </c>
      <c r="C1194" s="64" t="str">
        <f t="shared" ref="C1194:C1208" si="1059">IF(LEFT($A1194,1)="x","",IFERROR(VLOOKUP($A1194,LedenV,6,0),""))</f>
        <v/>
      </c>
      <c r="D1194" s="64" t="str">
        <f t="shared" ref="D1194:D1208" si="1060">IF(LEFT($A1194,1)="x","",IFERROR(VLOOKUP($A1194,LedenV,7,0),""))</f>
        <v/>
      </c>
      <c r="E1194" s="65" t="str">
        <f t="shared" ref="E1194:E1208" si="1061">IF(LEFT($A1194,1)="x","",IFERROR(VLOOKUP($A1194,LedenV,8,0),""))</f>
        <v/>
      </c>
      <c r="F1194" s="65" t="str">
        <f t="shared" ref="F1194:F1208" si="1062">IF(LEFT($A1194,1)="x","",IFERROR(VLOOKUP($A1194,LedenV,9,0),""))</f>
        <v/>
      </c>
      <c r="G1194" s="66" t="str">
        <f t="shared" ref="G1194:G1208" si="1063">IF(LEFT($A1194,1)="x","",IFERROR(VLOOKUP($A1194,LedenV,10,0),""))</f>
        <v/>
      </c>
      <c r="H1194" s="67" t="str">
        <f t="shared" ref="H1194:H1208" si="1064">IF(AND(ISNUMBER(G1194),G1194&lt;&gt;0),DATEDIF(G1194,Peildatum,"Y"),"")</f>
        <v/>
      </c>
      <c r="I1194" s="68"/>
      <c r="J1194" s="64" t="str">
        <f t="shared" ref="J1194:J1208" si="1065">IF(LEFT($A1194,1)="x","",IFERROR(VLOOKUP($A1194,LedenV,16,0),""))</f>
        <v/>
      </c>
      <c r="K1194" s="64" t="str">
        <f t="shared" ref="K1194:K1208" si="1066">IF(LEFT($A1194,1)="x","",IFERROR(VLOOKUP($A1194,LedenV,17,0),""))</f>
        <v/>
      </c>
      <c r="L1194" s="64" t="str">
        <f t="shared" ref="L1194:L1208" si="1067">IF(LEFT($A1194,1)="x","",IFERROR(VLOOKUP($A1194,LedenV,18,0),""))</f>
        <v/>
      </c>
      <c r="M1194" s="52"/>
      <c r="N1194" s="52"/>
      <c r="P1194" s="157"/>
      <c r="Q1194" s="157"/>
      <c r="R1194" s="157"/>
      <c r="S1194" s="161"/>
      <c r="T1194" s="202">
        <f t="shared" ref="T1194:T1208" si="1068">IF(LEN(C1194&amp;D1194&amp;E1194&amp;F1194)&gt;0,1,0)</f>
        <v>0</v>
      </c>
      <c r="U1194" s="159">
        <f t="shared" ref="U1194:U1208" si="1069">MIN(LEN(Y1194&amp;Z1194&amp;AA1194),1)</f>
        <v>0</v>
      </c>
      <c r="V1194" s="162" t="str">
        <f t="shared" ref="V1194:V1208" si="1070">V1193</f>
        <v/>
      </c>
      <c r="W1194" s="162" t="str">
        <f t="shared" ref="W1194:W1208" si="1071">W1193</f>
        <v/>
      </c>
      <c r="X1194" s="28">
        <v>5</v>
      </c>
      <c r="Y1194" s="64" t="str">
        <f t="shared" ref="Y1194:Y1208" si="1072">IF(LEFT($A1194,1)="x","",IFERROR(VLOOKUP($A1194,LedenV,34,0),""))</f>
        <v/>
      </c>
      <c r="Z1194" s="64" t="str">
        <f t="shared" ref="Z1194:Z1208" si="1073">IF(LEFT($A1194,1)="x","",IFERROR(VLOOKUP($A1194,LedenV,35,0),""))</f>
        <v/>
      </c>
      <c r="AA1194" s="64" t="str">
        <f t="shared" ref="AA1194:AA1208" si="1074">IF(LEFT($A1194,1)="x","",IFERROR(VLOOKUP($A1194,LedenV,36,0),""))</f>
        <v/>
      </c>
      <c r="AB1194" s="28">
        <f t="shared" ref="AB1194:AB1208" si="1075">LEN(Y1194&amp;Z1194&amp;AA1194)</f>
        <v>0</v>
      </c>
      <c r="AH1194" s="246" t="str">
        <f t="shared" ref="AH1194:AH1208" si="1076">lft(G1194,Peildatum)</f>
        <v/>
      </c>
    </row>
    <row r="1195" spans="1:34">
      <c r="A1195" s="28" t="str">
        <f>C1191&amp;"x"&amp;B1195</f>
        <v>x2</v>
      </c>
      <c r="B1195" s="47">
        <v>2</v>
      </c>
      <c r="C1195" s="64" t="str">
        <f t="shared" si="1059"/>
        <v/>
      </c>
      <c r="D1195" s="64" t="str">
        <f t="shared" si="1060"/>
        <v/>
      </c>
      <c r="E1195" s="65" t="str">
        <f t="shared" si="1061"/>
        <v/>
      </c>
      <c r="F1195" s="65" t="str">
        <f t="shared" si="1062"/>
        <v/>
      </c>
      <c r="G1195" s="66" t="str">
        <f t="shared" si="1063"/>
        <v/>
      </c>
      <c r="H1195" s="67" t="str">
        <f t="shared" si="1064"/>
        <v/>
      </c>
      <c r="I1195" s="68"/>
      <c r="J1195" s="64" t="str">
        <f t="shared" si="1065"/>
        <v/>
      </c>
      <c r="K1195" s="64" t="str">
        <f t="shared" si="1066"/>
        <v/>
      </c>
      <c r="L1195" s="64" t="str">
        <f t="shared" si="1067"/>
        <v/>
      </c>
      <c r="M1195" s="52"/>
      <c r="N1195" s="52"/>
      <c r="P1195" s="157"/>
      <c r="Q1195" s="157"/>
      <c r="R1195" s="157"/>
      <c r="S1195" s="161"/>
      <c r="T1195" s="202">
        <f t="shared" si="1068"/>
        <v>0</v>
      </c>
      <c r="U1195" s="159">
        <f t="shared" si="1069"/>
        <v>0</v>
      </c>
      <c r="V1195" s="162" t="str">
        <f t="shared" si="1070"/>
        <v/>
      </c>
      <c r="W1195" s="162" t="str">
        <f t="shared" si="1071"/>
        <v/>
      </c>
      <c r="X1195" s="28">
        <v>6</v>
      </c>
      <c r="Y1195" s="64" t="str">
        <f t="shared" si="1072"/>
        <v/>
      </c>
      <c r="Z1195" s="64" t="str">
        <f t="shared" si="1073"/>
        <v/>
      </c>
      <c r="AA1195" s="64" t="str">
        <f t="shared" si="1074"/>
        <v/>
      </c>
      <c r="AB1195" s="28">
        <f t="shared" si="1075"/>
        <v>0</v>
      </c>
      <c r="AH1195" s="246" t="str">
        <f t="shared" si="1076"/>
        <v/>
      </c>
    </row>
    <row r="1196" spans="1:34">
      <c r="A1196" s="28" t="str">
        <f>C1191&amp;"x"&amp;B1196</f>
        <v>x3</v>
      </c>
      <c r="B1196" s="47">
        <v>3</v>
      </c>
      <c r="C1196" s="64" t="str">
        <f t="shared" si="1059"/>
        <v/>
      </c>
      <c r="D1196" s="64" t="str">
        <f t="shared" si="1060"/>
        <v/>
      </c>
      <c r="E1196" s="65" t="str">
        <f t="shared" si="1061"/>
        <v/>
      </c>
      <c r="F1196" s="65" t="str">
        <f t="shared" si="1062"/>
        <v/>
      </c>
      <c r="G1196" s="66" t="str">
        <f t="shared" si="1063"/>
        <v/>
      </c>
      <c r="H1196" s="67" t="str">
        <f t="shared" si="1064"/>
        <v/>
      </c>
      <c r="I1196" s="68"/>
      <c r="J1196" s="64" t="str">
        <f t="shared" si="1065"/>
        <v/>
      </c>
      <c r="K1196" s="64" t="str">
        <f t="shared" si="1066"/>
        <v/>
      </c>
      <c r="L1196" s="64" t="str">
        <f t="shared" si="1067"/>
        <v/>
      </c>
      <c r="M1196" s="52"/>
      <c r="N1196" s="52"/>
      <c r="P1196" s="157"/>
      <c r="Q1196" s="157"/>
      <c r="R1196" s="157"/>
      <c r="S1196" s="161"/>
      <c r="T1196" s="202">
        <f t="shared" si="1068"/>
        <v>0</v>
      </c>
      <c r="U1196" s="159">
        <f t="shared" si="1069"/>
        <v>0</v>
      </c>
      <c r="V1196" s="162" t="str">
        <f t="shared" si="1070"/>
        <v/>
      </c>
      <c r="W1196" s="162" t="str">
        <f t="shared" si="1071"/>
        <v/>
      </c>
      <c r="X1196" s="28">
        <v>7</v>
      </c>
      <c r="Y1196" s="64" t="str">
        <f t="shared" si="1072"/>
        <v/>
      </c>
      <c r="Z1196" s="64" t="str">
        <f t="shared" si="1073"/>
        <v/>
      </c>
      <c r="AA1196" s="64" t="str">
        <f t="shared" si="1074"/>
        <v/>
      </c>
      <c r="AB1196" s="28">
        <f t="shared" si="1075"/>
        <v>0</v>
      </c>
      <c r="AH1196" s="246" t="str">
        <f t="shared" si="1076"/>
        <v/>
      </c>
    </row>
    <row r="1197" spans="1:34">
      <c r="A1197" s="28" t="str">
        <f>C1191&amp;"x"&amp;B1197</f>
        <v>x4</v>
      </c>
      <c r="B1197" s="47">
        <v>4</v>
      </c>
      <c r="C1197" s="64" t="str">
        <f t="shared" si="1059"/>
        <v/>
      </c>
      <c r="D1197" s="64" t="str">
        <f t="shared" si="1060"/>
        <v/>
      </c>
      <c r="E1197" s="65" t="str">
        <f t="shared" si="1061"/>
        <v/>
      </c>
      <c r="F1197" s="65" t="str">
        <f t="shared" si="1062"/>
        <v/>
      </c>
      <c r="G1197" s="66" t="str">
        <f t="shared" si="1063"/>
        <v/>
      </c>
      <c r="H1197" s="67" t="str">
        <f t="shared" si="1064"/>
        <v/>
      </c>
      <c r="I1197" s="68"/>
      <c r="J1197" s="64" t="str">
        <f t="shared" si="1065"/>
        <v/>
      </c>
      <c r="K1197" s="64" t="str">
        <f t="shared" si="1066"/>
        <v/>
      </c>
      <c r="L1197" s="64" t="str">
        <f t="shared" si="1067"/>
        <v/>
      </c>
      <c r="M1197" s="52"/>
      <c r="N1197" s="52"/>
      <c r="P1197" s="157"/>
      <c r="Q1197" s="157"/>
      <c r="R1197" s="157"/>
      <c r="S1197" s="161"/>
      <c r="T1197" s="202">
        <f t="shared" si="1068"/>
        <v>0</v>
      </c>
      <c r="U1197" s="159">
        <f t="shared" si="1069"/>
        <v>0</v>
      </c>
      <c r="V1197" s="162" t="str">
        <f t="shared" si="1070"/>
        <v/>
      </c>
      <c r="W1197" s="162" t="str">
        <f t="shared" si="1071"/>
        <v/>
      </c>
      <c r="X1197" s="28">
        <v>8</v>
      </c>
      <c r="Y1197" s="64" t="str">
        <f t="shared" si="1072"/>
        <v/>
      </c>
      <c r="Z1197" s="64" t="str">
        <f t="shared" si="1073"/>
        <v/>
      </c>
      <c r="AA1197" s="64" t="str">
        <f t="shared" si="1074"/>
        <v/>
      </c>
      <c r="AB1197" s="28">
        <f t="shared" si="1075"/>
        <v>0</v>
      </c>
      <c r="AH1197" s="246" t="str">
        <f t="shared" si="1076"/>
        <v/>
      </c>
    </row>
    <row r="1198" spans="1:34">
      <c r="A1198" s="28" t="str">
        <f>C1191&amp;"x"&amp;B1198</f>
        <v>x5</v>
      </c>
      <c r="B1198" s="47">
        <v>5</v>
      </c>
      <c r="C1198" s="64" t="str">
        <f t="shared" si="1059"/>
        <v/>
      </c>
      <c r="D1198" s="64" t="str">
        <f t="shared" si="1060"/>
        <v/>
      </c>
      <c r="E1198" s="65" t="str">
        <f t="shared" si="1061"/>
        <v/>
      </c>
      <c r="F1198" s="65" t="str">
        <f t="shared" si="1062"/>
        <v/>
      </c>
      <c r="G1198" s="66" t="str">
        <f t="shared" si="1063"/>
        <v/>
      </c>
      <c r="H1198" s="67" t="str">
        <f t="shared" si="1064"/>
        <v/>
      </c>
      <c r="I1198" s="68"/>
      <c r="J1198" s="64" t="str">
        <f t="shared" si="1065"/>
        <v/>
      </c>
      <c r="K1198" s="64" t="str">
        <f t="shared" si="1066"/>
        <v/>
      </c>
      <c r="L1198" s="64" t="str">
        <f t="shared" si="1067"/>
        <v/>
      </c>
      <c r="M1198" s="52"/>
      <c r="N1198" s="52"/>
      <c r="P1198" s="157"/>
      <c r="Q1198" s="157"/>
      <c r="R1198" s="157"/>
      <c r="S1198" s="161"/>
      <c r="T1198" s="202">
        <f t="shared" si="1068"/>
        <v>0</v>
      </c>
      <c r="U1198" s="159">
        <f t="shared" si="1069"/>
        <v>0</v>
      </c>
      <c r="V1198" s="162" t="str">
        <f t="shared" si="1070"/>
        <v/>
      </c>
      <c r="W1198" s="162" t="str">
        <f t="shared" si="1071"/>
        <v/>
      </c>
      <c r="X1198" s="28">
        <v>9</v>
      </c>
      <c r="Y1198" s="64" t="str">
        <f t="shared" si="1072"/>
        <v/>
      </c>
      <c r="Z1198" s="64" t="str">
        <f t="shared" si="1073"/>
        <v/>
      </c>
      <c r="AA1198" s="64" t="str">
        <f t="shared" si="1074"/>
        <v/>
      </c>
      <c r="AB1198" s="28">
        <f t="shared" si="1075"/>
        <v>0</v>
      </c>
      <c r="AH1198" s="246" t="str">
        <f t="shared" si="1076"/>
        <v/>
      </c>
    </row>
    <row r="1199" spans="1:34">
      <c r="A1199" s="28" t="str">
        <f>C1191&amp;"x"&amp;B1199</f>
        <v>x6</v>
      </c>
      <c r="B1199" s="47">
        <v>6</v>
      </c>
      <c r="C1199" s="64" t="str">
        <f t="shared" si="1059"/>
        <v/>
      </c>
      <c r="D1199" s="64" t="str">
        <f t="shared" si="1060"/>
        <v/>
      </c>
      <c r="E1199" s="65" t="str">
        <f t="shared" si="1061"/>
        <v/>
      </c>
      <c r="F1199" s="65" t="str">
        <f t="shared" si="1062"/>
        <v/>
      </c>
      <c r="G1199" s="66" t="str">
        <f t="shared" si="1063"/>
        <v/>
      </c>
      <c r="H1199" s="67" t="str">
        <f t="shared" si="1064"/>
        <v/>
      </c>
      <c r="I1199" s="68"/>
      <c r="J1199" s="64" t="str">
        <f t="shared" si="1065"/>
        <v/>
      </c>
      <c r="K1199" s="64" t="str">
        <f t="shared" si="1066"/>
        <v/>
      </c>
      <c r="L1199" s="64" t="str">
        <f t="shared" si="1067"/>
        <v/>
      </c>
      <c r="M1199" s="52"/>
      <c r="N1199" s="52"/>
      <c r="P1199" s="157"/>
      <c r="Q1199" s="157"/>
      <c r="R1199" s="157"/>
      <c r="S1199" s="161"/>
      <c r="T1199" s="202">
        <f t="shared" si="1068"/>
        <v>0</v>
      </c>
      <c r="U1199" s="159">
        <f t="shared" si="1069"/>
        <v>0</v>
      </c>
      <c r="V1199" s="162" t="str">
        <f t="shared" si="1070"/>
        <v/>
      </c>
      <c r="W1199" s="162" t="str">
        <f t="shared" si="1071"/>
        <v/>
      </c>
      <c r="X1199" s="28">
        <v>10</v>
      </c>
      <c r="Y1199" s="64" t="str">
        <f t="shared" si="1072"/>
        <v/>
      </c>
      <c r="Z1199" s="64" t="str">
        <f t="shared" si="1073"/>
        <v/>
      </c>
      <c r="AA1199" s="64" t="str">
        <f t="shared" si="1074"/>
        <v/>
      </c>
      <c r="AB1199" s="28">
        <f t="shared" si="1075"/>
        <v>0</v>
      </c>
      <c r="AH1199" s="246" t="str">
        <f t="shared" si="1076"/>
        <v/>
      </c>
    </row>
    <row r="1200" spans="1:34">
      <c r="A1200" s="28" t="str">
        <f>C1191&amp;"x"&amp;B1200</f>
        <v>x7</v>
      </c>
      <c r="B1200" s="47">
        <v>7</v>
      </c>
      <c r="C1200" s="64" t="str">
        <f t="shared" si="1059"/>
        <v/>
      </c>
      <c r="D1200" s="64" t="str">
        <f t="shared" si="1060"/>
        <v/>
      </c>
      <c r="E1200" s="65" t="str">
        <f t="shared" si="1061"/>
        <v/>
      </c>
      <c r="F1200" s="65" t="str">
        <f t="shared" si="1062"/>
        <v/>
      </c>
      <c r="G1200" s="66" t="str">
        <f t="shared" si="1063"/>
        <v/>
      </c>
      <c r="H1200" s="67" t="str">
        <f t="shared" si="1064"/>
        <v/>
      </c>
      <c r="I1200" s="68"/>
      <c r="J1200" s="64" t="str">
        <f t="shared" si="1065"/>
        <v/>
      </c>
      <c r="K1200" s="64" t="str">
        <f t="shared" si="1066"/>
        <v/>
      </c>
      <c r="L1200" s="64" t="str">
        <f t="shared" si="1067"/>
        <v/>
      </c>
      <c r="M1200" s="52"/>
      <c r="N1200" s="52"/>
      <c r="P1200" s="157"/>
      <c r="Q1200" s="157"/>
      <c r="R1200" s="157"/>
      <c r="S1200" s="161"/>
      <c r="T1200" s="202">
        <f t="shared" si="1068"/>
        <v>0</v>
      </c>
      <c r="U1200" s="159">
        <f t="shared" si="1069"/>
        <v>0</v>
      </c>
      <c r="V1200" s="162" t="str">
        <f t="shared" si="1070"/>
        <v/>
      </c>
      <c r="W1200" s="162" t="str">
        <f t="shared" si="1071"/>
        <v/>
      </c>
      <c r="X1200" s="28">
        <v>11</v>
      </c>
      <c r="Y1200" s="64" t="str">
        <f t="shared" si="1072"/>
        <v/>
      </c>
      <c r="Z1200" s="64" t="str">
        <f t="shared" si="1073"/>
        <v/>
      </c>
      <c r="AA1200" s="64" t="str">
        <f t="shared" si="1074"/>
        <v/>
      </c>
      <c r="AB1200" s="28">
        <f t="shared" si="1075"/>
        <v>0</v>
      </c>
      <c r="AH1200" s="246" t="str">
        <f t="shared" si="1076"/>
        <v/>
      </c>
    </row>
    <row r="1201" spans="1:34">
      <c r="A1201" s="28" t="str">
        <f>C1191&amp;"x"&amp;B1201</f>
        <v>x8</v>
      </c>
      <c r="B1201" s="47">
        <v>8</v>
      </c>
      <c r="C1201" s="64" t="str">
        <f t="shared" si="1059"/>
        <v/>
      </c>
      <c r="D1201" s="64" t="str">
        <f t="shared" si="1060"/>
        <v/>
      </c>
      <c r="E1201" s="65" t="str">
        <f t="shared" si="1061"/>
        <v/>
      </c>
      <c r="F1201" s="65" t="str">
        <f t="shared" si="1062"/>
        <v/>
      </c>
      <c r="G1201" s="66" t="str">
        <f t="shared" si="1063"/>
        <v/>
      </c>
      <c r="H1201" s="67" t="str">
        <f t="shared" si="1064"/>
        <v/>
      </c>
      <c r="I1201" s="68"/>
      <c r="J1201" s="64" t="str">
        <f t="shared" si="1065"/>
        <v/>
      </c>
      <c r="K1201" s="64" t="str">
        <f t="shared" si="1066"/>
        <v/>
      </c>
      <c r="L1201" s="64" t="str">
        <f t="shared" si="1067"/>
        <v/>
      </c>
      <c r="M1201" s="52"/>
      <c r="N1201" s="52"/>
      <c r="P1201" s="157"/>
      <c r="Q1201" s="157"/>
      <c r="R1201" s="157"/>
      <c r="S1201" s="161"/>
      <c r="T1201" s="202">
        <f t="shared" si="1068"/>
        <v>0</v>
      </c>
      <c r="U1201" s="159">
        <f t="shared" si="1069"/>
        <v>0</v>
      </c>
      <c r="V1201" s="162" t="str">
        <f t="shared" si="1070"/>
        <v/>
      </c>
      <c r="W1201" s="162" t="str">
        <f t="shared" si="1071"/>
        <v/>
      </c>
      <c r="X1201" s="28">
        <v>12</v>
      </c>
      <c r="Y1201" s="64" t="str">
        <f t="shared" si="1072"/>
        <v/>
      </c>
      <c r="Z1201" s="64" t="str">
        <f t="shared" si="1073"/>
        <v/>
      </c>
      <c r="AA1201" s="64" t="str">
        <f t="shared" si="1074"/>
        <v/>
      </c>
      <c r="AB1201" s="28">
        <f t="shared" si="1075"/>
        <v>0</v>
      </c>
      <c r="AH1201" s="246" t="str">
        <f t="shared" si="1076"/>
        <v/>
      </c>
    </row>
    <row r="1202" spans="1:34">
      <c r="A1202" s="28" t="str">
        <f>C1191&amp;"x"&amp;B1202</f>
        <v>x9</v>
      </c>
      <c r="B1202" s="47">
        <v>9</v>
      </c>
      <c r="C1202" s="64" t="str">
        <f t="shared" si="1059"/>
        <v/>
      </c>
      <c r="D1202" s="64" t="str">
        <f t="shared" si="1060"/>
        <v/>
      </c>
      <c r="E1202" s="65" t="str">
        <f t="shared" si="1061"/>
        <v/>
      </c>
      <c r="F1202" s="65" t="str">
        <f t="shared" si="1062"/>
        <v/>
      </c>
      <c r="G1202" s="66" t="str">
        <f t="shared" si="1063"/>
        <v/>
      </c>
      <c r="H1202" s="67" t="str">
        <f t="shared" si="1064"/>
        <v/>
      </c>
      <c r="I1202" s="68"/>
      <c r="J1202" s="64" t="str">
        <f t="shared" si="1065"/>
        <v/>
      </c>
      <c r="K1202" s="64" t="str">
        <f t="shared" si="1066"/>
        <v/>
      </c>
      <c r="L1202" s="64" t="str">
        <f t="shared" si="1067"/>
        <v/>
      </c>
      <c r="M1202" s="52"/>
      <c r="N1202" s="52"/>
      <c r="P1202" s="157"/>
      <c r="Q1202" s="157"/>
      <c r="R1202" s="157"/>
      <c r="S1202" s="161"/>
      <c r="T1202" s="202">
        <f t="shared" si="1068"/>
        <v>0</v>
      </c>
      <c r="U1202" s="159">
        <f t="shared" si="1069"/>
        <v>0</v>
      </c>
      <c r="V1202" s="162" t="str">
        <f t="shared" si="1070"/>
        <v/>
      </c>
      <c r="W1202" s="162" t="str">
        <f t="shared" si="1071"/>
        <v/>
      </c>
      <c r="X1202" s="28">
        <v>13</v>
      </c>
      <c r="Y1202" s="64" t="str">
        <f t="shared" si="1072"/>
        <v/>
      </c>
      <c r="Z1202" s="64" t="str">
        <f t="shared" si="1073"/>
        <v/>
      </c>
      <c r="AA1202" s="64" t="str">
        <f t="shared" si="1074"/>
        <v/>
      </c>
      <c r="AB1202" s="28">
        <f t="shared" si="1075"/>
        <v>0</v>
      </c>
      <c r="AH1202" s="246" t="str">
        <f t="shared" si="1076"/>
        <v/>
      </c>
    </row>
    <row r="1203" spans="1:34">
      <c r="A1203" s="28" t="str">
        <f>C1191&amp;"x"&amp;B1203</f>
        <v>x10</v>
      </c>
      <c r="B1203" s="47">
        <v>10</v>
      </c>
      <c r="C1203" s="64" t="str">
        <f t="shared" si="1059"/>
        <v/>
      </c>
      <c r="D1203" s="64" t="str">
        <f t="shared" si="1060"/>
        <v/>
      </c>
      <c r="E1203" s="65" t="str">
        <f t="shared" si="1061"/>
        <v/>
      </c>
      <c r="F1203" s="65" t="str">
        <f t="shared" si="1062"/>
        <v/>
      </c>
      <c r="G1203" s="66" t="str">
        <f t="shared" si="1063"/>
        <v/>
      </c>
      <c r="H1203" s="67" t="str">
        <f t="shared" si="1064"/>
        <v/>
      </c>
      <c r="I1203" s="68"/>
      <c r="J1203" s="64" t="str">
        <f t="shared" si="1065"/>
        <v/>
      </c>
      <c r="K1203" s="64" t="str">
        <f t="shared" si="1066"/>
        <v/>
      </c>
      <c r="L1203" s="64" t="str">
        <f t="shared" si="1067"/>
        <v/>
      </c>
      <c r="M1203" s="52"/>
      <c r="N1203" s="52"/>
      <c r="P1203" s="157"/>
      <c r="Q1203" s="157"/>
      <c r="R1203" s="157"/>
      <c r="S1203" s="161"/>
      <c r="T1203" s="202">
        <f t="shared" si="1068"/>
        <v>0</v>
      </c>
      <c r="U1203" s="159">
        <f t="shared" si="1069"/>
        <v>0</v>
      </c>
      <c r="V1203" s="162" t="str">
        <f t="shared" si="1070"/>
        <v/>
      </c>
      <c r="W1203" s="162" t="str">
        <f t="shared" si="1071"/>
        <v/>
      </c>
      <c r="X1203" s="28">
        <v>14</v>
      </c>
      <c r="Y1203" s="64" t="str">
        <f t="shared" si="1072"/>
        <v/>
      </c>
      <c r="Z1203" s="64" t="str">
        <f t="shared" si="1073"/>
        <v/>
      </c>
      <c r="AA1203" s="64" t="str">
        <f t="shared" si="1074"/>
        <v/>
      </c>
      <c r="AB1203" s="28">
        <f t="shared" si="1075"/>
        <v>0</v>
      </c>
      <c r="AH1203" s="246" t="str">
        <f t="shared" si="1076"/>
        <v/>
      </c>
    </row>
    <row r="1204" spans="1:34">
      <c r="A1204" s="28" t="str">
        <f>C1191&amp;"x"&amp;B1204</f>
        <v>x11</v>
      </c>
      <c r="B1204" s="47">
        <v>11</v>
      </c>
      <c r="C1204" s="64" t="str">
        <f t="shared" si="1059"/>
        <v/>
      </c>
      <c r="D1204" s="64" t="str">
        <f t="shared" si="1060"/>
        <v/>
      </c>
      <c r="E1204" s="65" t="str">
        <f t="shared" si="1061"/>
        <v/>
      </c>
      <c r="F1204" s="65" t="str">
        <f t="shared" si="1062"/>
        <v/>
      </c>
      <c r="G1204" s="66" t="str">
        <f t="shared" si="1063"/>
        <v/>
      </c>
      <c r="H1204" s="67" t="str">
        <f t="shared" si="1064"/>
        <v/>
      </c>
      <c r="I1204" s="68"/>
      <c r="J1204" s="64" t="str">
        <f t="shared" si="1065"/>
        <v/>
      </c>
      <c r="K1204" s="64" t="str">
        <f t="shared" si="1066"/>
        <v/>
      </c>
      <c r="L1204" s="64" t="str">
        <f t="shared" si="1067"/>
        <v/>
      </c>
      <c r="M1204" s="52"/>
      <c r="N1204" s="52"/>
      <c r="P1204" s="157"/>
      <c r="Q1204" s="157"/>
      <c r="R1204" s="157"/>
      <c r="T1204" s="202">
        <f t="shared" si="1068"/>
        <v>0</v>
      </c>
      <c r="U1204" s="159">
        <f t="shared" si="1069"/>
        <v>0</v>
      </c>
      <c r="V1204" s="162" t="str">
        <f t="shared" si="1070"/>
        <v/>
      </c>
      <c r="W1204" s="162" t="str">
        <f t="shared" si="1071"/>
        <v/>
      </c>
      <c r="X1204" s="28">
        <v>15</v>
      </c>
      <c r="Y1204" s="64" t="str">
        <f t="shared" si="1072"/>
        <v/>
      </c>
      <c r="Z1204" s="64" t="str">
        <f t="shared" si="1073"/>
        <v/>
      </c>
      <c r="AA1204" s="64" t="str">
        <f t="shared" si="1074"/>
        <v/>
      </c>
      <c r="AB1204" s="28">
        <f t="shared" si="1075"/>
        <v>0</v>
      </c>
      <c r="AH1204" s="246" t="str">
        <f t="shared" si="1076"/>
        <v/>
      </c>
    </row>
    <row r="1205" spans="1:34">
      <c r="A1205" s="28" t="str">
        <f>C1191&amp;"x"&amp;B1205</f>
        <v>x12</v>
      </c>
      <c r="B1205" s="47">
        <v>12</v>
      </c>
      <c r="C1205" s="64" t="str">
        <f t="shared" si="1059"/>
        <v/>
      </c>
      <c r="D1205" s="64" t="str">
        <f t="shared" si="1060"/>
        <v/>
      </c>
      <c r="E1205" s="65" t="str">
        <f t="shared" si="1061"/>
        <v/>
      </c>
      <c r="F1205" s="65" t="str">
        <f t="shared" si="1062"/>
        <v/>
      </c>
      <c r="G1205" s="66" t="str">
        <f t="shared" si="1063"/>
        <v/>
      </c>
      <c r="H1205" s="67" t="str">
        <f t="shared" si="1064"/>
        <v/>
      </c>
      <c r="I1205" s="68"/>
      <c r="J1205" s="64" t="str">
        <f t="shared" si="1065"/>
        <v/>
      </c>
      <c r="K1205" s="64" t="str">
        <f t="shared" si="1066"/>
        <v/>
      </c>
      <c r="L1205" s="64" t="str">
        <f t="shared" si="1067"/>
        <v/>
      </c>
      <c r="M1205" s="52"/>
      <c r="N1205" s="52"/>
      <c r="P1205" s="157"/>
      <c r="Q1205" s="157"/>
      <c r="R1205" s="157"/>
      <c r="T1205" s="202">
        <f t="shared" si="1068"/>
        <v>0</v>
      </c>
      <c r="U1205" s="159">
        <f t="shared" si="1069"/>
        <v>0</v>
      </c>
      <c r="V1205" s="162" t="str">
        <f t="shared" si="1070"/>
        <v/>
      </c>
      <c r="W1205" s="162" t="str">
        <f t="shared" si="1071"/>
        <v/>
      </c>
      <c r="X1205" s="28">
        <v>16</v>
      </c>
      <c r="Y1205" s="64" t="str">
        <f t="shared" si="1072"/>
        <v/>
      </c>
      <c r="Z1205" s="64" t="str">
        <f t="shared" si="1073"/>
        <v/>
      </c>
      <c r="AA1205" s="64" t="str">
        <f t="shared" si="1074"/>
        <v/>
      </c>
      <c r="AB1205" s="28">
        <f t="shared" si="1075"/>
        <v>0</v>
      </c>
      <c r="AH1205" s="246" t="str">
        <f t="shared" si="1076"/>
        <v/>
      </c>
    </row>
    <row r="1206" spans="1:34">
      <c r="A1206" s="28" t="str">
        <f>C1191&amp;"x"&amp;B1206</f>
        <v>x13</v>
      </c>
      <c r="B1206" s="47">
        <v>13</v>
      </c>
      <c r="C1206" s="64" t="str">
        <f t="shared" si="1059"/>
        <v/>
      </c>
      <c r="D1206" s="64" t="str">
        <f t="shared" si="1060"/>
        <v/>
      </c>
      <c r="E1206" s="65" t="str">
        <f t="shared" si="1061"/>
        <v/>
      </c>
      <c r="F1206" s="65" t="str">
        <f t="shared" si="1062"/>
        <v/>
      </c>
      <c r="G1206" s="66" t="str">
        <f t="shared" si="1063"/>
        <v/>
      </c>
      <c r="H1206" s="67" t="str">
        <f t="shared" si="1064"/>
        <v/>
      </c>
      <c r="I1206" s="68"/>
      <c r="J1206" s="64" t="str">
        <f t="shared" si="1065"/>
        <v/>
      </c>
      <c r="K1206" s="64" t="str">
        <f t="shared" si="1066"/>
        <v/>
      </c>
      <c r="L1206" s="64" t="str">
        <f t="shared" si="1067"/>
        <v/>
      </c>
      <c r="M1206" s="52"/>
      <c r="N1206" s="52"/>
      <c r="P1206" s="157"/>
      <c r="Q1206" s="157"/>
      <c r="R1206" s="157"/>
      <c r="T1206" s="202">
        <f t="shared" si="1068"/>
        <v>0</v>
      </c>
      <c r="U1206" s="159">
        <f t="shared" si="1069"/>
        <v>0</v>
      </c>
      <c r="V1206" s="162" t="str">
        <f t="shared" si="1070"/>
        <v/>
      </c>
      <c r="W1206" s="162" t="str">
        <f t="shared" si="1071"/>
        <v/>
      </c>
      <c r="X1206" s="28">
        <v>17</v>
      </c>
      <c r="Y1206" s="64" t="str">
        <f t="shared" si="1072"/>
        <v/>
      </c>
      <c r="Z1206" s="64" t="str">
        <f t="shared" si="1073"/>
        <v/>
      </c>
      <c r="AA1206" s="64" t="str">
        <f t="shared" si="1074"/>
        <v/>
      </c>
      <c r="AB1206" s="28">
        <f t="shared" si="1075"/>
        <v>0</v>
      </c>
      <c r="AH1206" s="246" t="str">
        <f t="shared" si="1076"/>
        <v/>
      </c>
    </row>
    <row r="1207" spans="1:34">
      <c r="A1207" s="28" t="str">
        <f>C1191&amp;"x"&amp;B1207</f>
        <v>x14</v>
      </c>
      <c r="B1207" s="47">
        <v>14</v>
      </c>
      <c r="C1207" s="64" t="str">
        <f t="shared" si="1059"/>
        <v/>
      </c>
      <c r="D1207" s="64" t="str">
        <f t="shared" si="1060"/>
        <v/>
      </c>
      <c r="E1207" s="65" t="str">
        <f t="shared" si="1061"/>
        <v/>
      </c>
      <c r="F1207" s="65" t="str">
        <f t="shared" si="1062"/>
        <v/>
      </c>
      <c r="G1207" s="66" t="str">
        <f t="shared" si="1063"/>
        <v/>
      </c>
      <c r="H1207" s="67" t="str">
        <f t="shared" si="1064"/>
        <v/>
      </c>
      <c r="I1207" s="68"/>
      <c r="J1207" s="64" t="str">
        <f t="shared" si="1065"/>
        <v/>
      </c>
      <c r="K1207" s="64" t="str">
        <f t="shared" si="1066"/>
        <v/>
      </c>
      <c r="L1207" s="64" t="str">
        <f t="shared" si="1067"/>
        <v/>
      </c>
      <c r="M1207" s="52"/>
      <c r="N1207" s="52"/>
      <c r="P1207" s="157"/>
      <c r="Q1207" s="157"/>
      <c r="R1207" s="157"/>
      <c r="T1207" s="202">
        <f t="shared" si="1068"/>
        <v>0</v>
      </c>
      <c r="U1207" s="159">
        <f t="shared" si="1069"/>
        <v>0</v>
      </c>
      <c r="V1207" s="162" t="str">
        <f t="shared" si="1070"/>
        <v/>
      </c>
      <c r="W1207" s="162" t="str">
        <f t="shared" si="1071"/>
        <v/>
      </c>
      <c r="X1207" s="28">
        <v>18</v>
      </c>
      <c r="Y1207" s="64" t="str">
        <f t="shared" si="1072"/>
        <v/>
      </c>
      <c r="Z1207" s="64" t="str">
        <f t="shared" si="1073"/>
        <v/>
      </c>
      <c r="AA1207" s="64" t="str">
        <f t="shared" si="1074"/>
        <v/>
      </c>
      <c r="AB1207" s="28">
        <f t="shared" si="1075"/>
        <v>0</v>
      </c>
      <c r="AH1207" s="246" t="str">
        <f t="shared" si="1076"/>
        <v/>
      </c>
    </row>
    <row r="1208" spans="1:34">
      <c r="A1208" s="28" t="str">
        <f>C1191&amp;"x"&amp;B1208</f>
        <v>x15</v>
      </c>
      <c r="B1208" s="47">
        <v>15</v>
      </c>
      <c r="C1208" s="64" t="str">
        <f t="shared" si="1059"/>
        <v/>
      </c>
      <c r="D1208" s="64" t="str">
        <f t="shared" si="1060"/>
        <v/>
      </c>
      <c r="E1208" s="65" t="str">
        <f t="shared" si="1061"/>
        <v/>
      </c>
      <c r="F1208" s="65" t="str">
        <f t="shared" si="1062"/>
        <v/>
      </c>
      <c r="G1208" s="66" t="str">
        <f t="shared" si="1063"/>
        <v/>
      </c>
      <c r="H1208" s="67" t="str">
        <f t="shared" si="1064"/>
        <v/>
      </c>
      <c r="I1208" s="68"/>
      <c r="J1208" s="64" t="str">
        <f t="shared" si="1065"/>
        <v/>
      </c>
      <c r="K1208" s="64" t="str">
        <f t="shared" si="1066"/>
        <v/>
      </c>
      <c r="L1208" s="64" t="str">
        <f t="shared" si="1067"/>
        <v/>
      </c>
      <c r="M1208" s="52"/>
      <c r="N1208" s="52"/>
      <c r="P1208" s="157"/>
      <c r="Q1208" s="157"/>
      <c r="R1208" s="157"/>
      <c r="T1208" s="202">
        <f t="shared" si="1068"/>
        <v>0</v>
      </c>
      <c r="U1208" s="159">
        <f t="shared" si="1069"/>
        <v>0</v>
      </c>
      <c r="V1208" s="162" t="str">
        <f t="shared" si="1070"/>
        <v/>
      </c>
      <c r="W1208" s="162" t="str">
        <f t="shared" si="1071"/>
        <v/>
      </c>
      <c r="X1208" s="28">
        <v>19</v>
      </c>
      <c r="Y1208" s="64" t="str">
        <f t="shared" si="1072"/>
        <v/>
      </c>
      <c r="Z1208" s="64" t="str">
        <f t="shared" si="1073"/>
        <v/>
      </c>
      <c r="AA1208" s="64" t="str">
        <f t="shared" si="1074"/>
        <v/>
      </c>
      <c r="AB1208" s="28">
        <f t="shared" si="1075"/>
        <v>0</v>
      </c>
      <c r="AH1208" s="246" t="str">
        <f t="shared" si="1076"/>
        <v/>
      </c>
    </row>
    <row r="1209" spans="1:34" ht="12.95" thickBot="1">
      <c r="B1209" s="69"/>
      <c r="C1209" s="70"/>
      <c r="D1209" s="69"/>
      <c r="E1209" s="69"/>
      <c r="F1209" s="69"/>
      <c r="G1209" s="71"/>
      <c r="H1209" s="71"/>
      <c r="I1209" s="71"/>
      <c r="J1209" s="70"/>
      <c r="K1209" s="70"/>
      <c r="L1209" s="70"/>
      <c r="M1209" s="52"/>
      <c r="N1209" s="52"/>
      <c r="X1209" s="28">
        <v>20</v>
      </c>
    </row>
    <row r="1210" spans="1:34" ht="12.95" thickTop="1">
      <c r="B1210" s="47"/>
      <c r="C1210" s="323" t="s">
        <v>1140</v>
      </c>
      <c r="D1210" s="323"/>
      <c r="E1210" s="76" t="s">
        <v>1141</v>
      </c>
      <c r="F1210" s="76" t="s">
        <v>1142</v>
      </c>
      <c r="G1210" s="48" t="s">
        <v>1143</v>
      </c>
      <c r="H1210" s="49"/>
      <c r="I1210" s="50"/>
      <c r="J1210" s="51" t="s">
        <v>1144</v>
      </c>
      <c r="K1210" s="51" t="s">
        <v>1145</v>
      </c>
      <c r="L1210" s="51" t="s">
        <v>1146</v>
      </c>
      <c r="M1210" s="52"/>
      <c r="N1210" s="52"/>
      <c r="P1210" s="53">
        <f>COUNT(P1214:P1228)</f>
        <v>0</v>
      </c>
      <c r="Q1210" s="53">
        <f>COUNT(Q1214:Q1228)</f>
        <v>0</v>
      </c>
      <c r="R1210" s="53">
        <f>COUNT(R1214:R1228)</f>
        <v>0</v>
      </c>
      <c r="T1210" s="124">
        <f>T1211-SUM(U1214:U1228)</f>
        <v>0</v>
      </c>
      <c r="X1210" s="28">
        <v>1</v>
      </c>
    </row>
    <row r="1211" spans="1:34" ht="12.95">
      <c r="A1211" s="33">
        <v>64</v>
      </c>
      <c r="B1211" s="54"/>
      <c r="C1211" s="322" t="str">
        <f>Leden!AQ66</f>
        <v/>
      </c>
      <c r="D1211" s="322"/>
      <c r="E1211" s="286" t="str">
        <f>IF($C1211="","",LEFT(IFERROR(VLOOKUP($C1211,TeamsV,2,0),"")&amp;"??",2))</f>
        <v/>
      </c>
      <c r="F1211" s="286" t="str">
        <f>IF($C1211="","",IFERROR(VLOOKUP($C1211,TeamsV,3,0),"??"))</f>
        <v/>
      </c>
      <c r="G1211" s="286" t="str">
        <f>IF($C1211="","",LEFT(IFERROR(VLOOKUP($C1211,TeamsV,4,0),"")&amp;"?",1))</f>
        <v/>
      </c>
      <c r="H1211" s="55"/>
      <c r="I1211" s="56"/>
      <c r="J1211" s="286">
        <f>COUNTIF(C1214:C1228,"V")</f>
        <v>0</v>
      </c>
      <c r="K1211" s="286">
        <f>COUNTIF(C1214:C1228,"M")</f>
        <v>0</v>
      </c>
      <c r="L1211" s="57" t="str">
        <f>IFERROR(AVERAGE(H1214:H1228),"")</f>
        <v/>
      </c>
      <c r="M1211" s="58"/>
      <c r="N1211" s="58"/>
      <c r="O1211" s="33" t="s">
        <v>2</v>
      </c>
      <c r="P1211" s="253"/>
      <c r="Q1211" s="253"/>
      <c r="R1211" s="253"/>
      <c r="S1211" s="254"/>
      <c r="T1211" s="124">
        <f>SUM(T1214:T1228)</f>
        <v>0</v>
      </c>
      <c r="U1211" s="158" t="str">
        <f>MID($C1211,1,1)</f>
        <v/>
      </c>
      <c r="V1211" s="158" t="str">
        <f>MID($C1211,1,1)</f>
        <v/>
      </c>
      <c r="W1211" s="158" t="str">
        <f>MID($C1211,1,1)</f>
        <v/>
      </c>
      <c r="X1211" s="28">
        <v>2</v>
      </c>
      <c r="Y1211" s="33"/>
      <c r="Z1211" s="33"/>
      <c r="AA1211" s="33"/>
      <c r="AB1211" s="33"/>
      <c r="AD1211" s="19" t="str">
        <f>IF($C1211="","",IFERROR(VLOOKUP($C1211,TeamsV,6,0),""))</f>
        <v/>
      </c>
      <c r="AE1211" s="19" t="str">
        <f>TRIM(IF($AD1211="","",IFERROR(VLOOKUP($AD1211,Teams!$B$4:$G$8,2,0),"")))</f>
        <v/>
      </c>
      <c r="AF1211" s="19" t="str">
        <f>TRIM(IF($AD1211="","",IFERROR(VLOOKUP($AD1211,Teams!$B$4:$G$8,4,0),"")))</f>
        <v/>
      </c>
      <c r="AH1211" s="247" t="str">
        <f>IFERROR(AVERAGE(AH1214:AH1228),"")</f>
        <v/>
      </c>
    </row>
    <row r="1212" spans="1:34">
      <c r="B1212" s="47"/>
      <c r="C1212" s="76"/>
      <c r="D1212" s="47"/>
      <c r="E1212" s="47"/>
      <c r="F1212" s="47"/>
      <c r="G1212" s="50"/>
      <c r="H1212" s="50"/>
      <c r="I1212" s="50"/>
      <c r="J1212" s="76"/>
      <c r="K1212" s="76"/>
      <c r="L1212" s="76"/>
      <c r="M1212" s="52"/>
      <c r="N1212" s="52"/>
      <c r="U1212" s="159"/>
      <c r="V1212" s="159"/>
      <c r="W1212" s="159"/>
      <c r="X1212" s="28">
        <v>3</v>
      </c>
    </row>
    <row r="1213" spans="1:34">
      <c r="A1213" s="59"/>
      <c r="B1213" s="60"/>
      <c r="C1213" s="61" t="s">
        <v>1147</v>
      </c>
      <c r="D1213" s="61" t="s">
        <v>1148</v>
      </c>
      <c r="E1213" s="62" t="s">
        <v>1149</v>
      </c>
      <c r="F1213" s="62" t="s">
        <v>1150</v>
      </c>
      <c r="G1213" s="61" t="s">
        <v>1151</v>
      </c>
      <c r="H1213" s="61" t="s">
        <v>1152</v>
      </c>
      <c r="I1213" s="61" t="s">
        <v>54</v>
      </c>
      <c r="J1213" s="61" t="s">
        <v>1153</v>
      </c>
      <c r="K1213" s="61" t="s">
        <v>1154</v>
      </c>
      <c r="L1213" s="61" t="s">
        <v>1155</v>
      </c>
      <c r="M1213" s="63"/>
      <c r="N1213" s="63"/>
      <c r="O1213" s="59"/>
      <c r="P1213" s="160" t="s">
        <v>76</v>
      </c>
      <c r="Q1213" s="160" t="s">
        <v>77</v>
      </c>
      <c r="R1213" s="160" t="s">
        <v>78</v>
      </c>
      <c r="U1213" s="158" t="str">
        <f>IF(W1211="","",VLOOKUP(W1211,Leeftijdscat,2,FALSE))</f>
        <v/>
      </c>
      <c r="V1213" s="158" t="str">
        <f>IF(W1211="","",VLOOKUP(W1211,Leeftijdscat,3,FALSE))</f>
        <v/>
      </c>
      <c r="W1213" s="158" t="str">
        <f>IF(W1211="","",VLOOKUP(W1211,Leeftijdscat,4,FALSE))</f>
        <v/>
      </c>
      <c r="X1213" s="28">
        <v>4</v>
      </c>
      <c r="Y1213" s="59">
        <f>LEN(Y1214&amp;Y1215&amp;Y1216&amp;Y1217&amp;Y1218&amp;Y1219&amp;Y1220&amp;Y1221&amp;Y1222&amp;Y1223&amp;Y1224&amp;Y1225&amp;Y1226&amp;Y1227&amp;Y1228)</f>
        <v>0</v>
      </c>
      <c r="Z1213" s="59">
        <f>LEN(Z1214&amp;Z1215&amp;Z1216&amp;Z1217&amp;Z1218&amp;Z1219&amp;Z1220&amp;Z1221&amp;Z1222&amp;Z1223&amp;Z1224&amp;Z1225&amp;Z1226&amp;Z1227&amp;Z1228)</f>
        <v>0</v>
      </c>
      <c r="AA1213" s="59">
        <f>LEN(AA1214&amp;AA1215&amp;AA1216&amp;AA1217&amp;AA1218&amp;AA1219&amp;AA1220&amp;AA1221&amp;AA1222&amp;AA1223&amp;AA1224&amp;AA1225&amp;AA1226&amp;AA1227&amp;AA1228)</f>
        <v>0</v>
      </c>
      <c r="AB1213" s="59">
        <f>SUM(Y1213:AA1213)</f>
        <v>0</v>
      </c>
    </row>
    <row r="1214" spans="1:34">
      <c r="A1214" s="28" t="str">
        <f>C1211&amp;"x"&amp;B1214</f>
        <v>x1</v>
      </c>
      <c r="B1214" s="47">
        <v>1</v>
      </c>
      <c r="C1214" s="64" t="str">
        <f t="shared" ref="C1214:C1228" si="1077">IF(LEFT($A1214,1)="x","",IFERROR(VLOOKUP($A1214,LedenV,6,0),""))</f>
        <v/>
      </c>
      <c r="D1214" s="64" t="str">
        <f t="shared" ref="D1214:D1228" si="1078">IF(LEFT($A1214,1)="x","",IFERROR(VLOOKUP($A1214,LedenV,7,0),""))</f>
        <v/>
      </c>
      <c r="E1214" s="65" t="str">
        <f t="shared" ref="E1214:E1228" si="1079">IF(LEFT($A1214,1)="x","",IFERROR(VLOOKUP($A1214,LedenV,8,0),""))</f>
        <v/>
      </c>
      <c r="F1214" s="65" t="str">
        <f t="shared" ref="F1214:F1228" si="1080">IF(LEFT($A1214,1)="x","",IFERROR(VLOOKUP($A1214,LedenV,9,0),""))</f>
        <v/>
      </c>
      <c r="G1214" s="66" t="str">
        <f t="shared" ref="G1214:G1228" si="1081">IF(LEFT($A1214,1)="x","",IFERROR(VLOOKUP($A1214,LedenV,10,0),""))</f>
        <v/>
      </c>
      <c r="H1214" s="67" t="str">
        <f t="shared" ref="H1214:H1228" si="1082">IF(AND(ISNUMBER(G1214),G1214&lt;&gt;0),DATEDIF(G1214,Peildatum,"Y"),"")</f>
        <v/>
      </c>
      <c r="I1214" s="68"/>
      <c r="J1214" s="64" t="str">
        <f t="shared" ref="J1214:J1228" si="1083">IF(LEFT($A1214,1)="x","",IFERROR(VLOOKUP($A1214,LedenV,16,0),""))</f>
        <v/>
      </c>
      <c r="K1214" s="64" t="str">
        <f t="shared" ref="K1214:K1228" si="1084">IF(LEFT($A1214,1)="x","",IFERROR(VLOOKUP($A1214,LedenV,17,0),""))</f>
        <v/>
      </c>
      <c r="L1214" s="64" t="str">
        <f t="shared" ref="L1214:L1228" si="1085">IF(LEFT($A1214,1)="x","",IFERROR(VLOOKUP($A1214,LedenV,18,0),""))</f>
        <v/>
      </c>
      <c r="M1214" s="52"/>
      <c r="N1214" s="52"/>
      <c r="P1214" s="157"/>
      <c r="Q1214" s="157"/>
      <c r="R1214" s="157"/>
      <c r="S1214" s="161"/>
      <c r="T1214" s="202">
        <f t="shared" ref="T1214:T1228" si="1086">IF(LEN(C1214&amp;D1214&amp;E1214&amp;F1214)&gt;0,1,0)</f>
        <v>0</v>
      </c>
      <c r="U1214" s="159">
        <f t="shared" ref="U1214:U1228" si="1087">MIN(LEN(Y1214&amp;Z1214&amp;AA1214),1)</f>
        <v>0</v>
      </c>
      <c r="V1214" s="162" t="str">
        <f t="shared" ref="V1214:V1228" si="1088">V1213</f>
        <v/>
      </c>
      <c r="W1214" s="162" t="str">
        <f t="shared" ref="W1214:W1228" si="1089">W1213</f>
        <v/>
      </c>
      <c r="X1214" s="28">
        <v>5</v>
      </c>
      <c r="Y1214" s="64" t="str">
        <f t="shared" ref="Y1214:Y1228" si="1090">IF(LEFT($A1214,1)="x","",IFERROR(VLOOKUP($A1214,LedenV,34,0),""))</f>
        <v/>
      </c>
      <c r="Z1214" s="64" t="str">
        <f t="shared" ref="Z1214:Z1228" si="1091">IF(LEFT($A1214,1)="x","",IFERROR(VLOOKUP($A1214,LedenV,35,0),""))</f>
        <v/>
      </c>
      <c r="AA1214" s="64" t="str">
        <f t="shared" ref="AA1214:AA1228" si="1092">IF(LEFT($A1214,1)="x","",IFERROR(VLOOKUP($A1214,LedenV,36,0),""))</f>
        <v/>
      </c>
      <c r="AB1214" s="28">
        <f t="shared" ref="AB1214:AB1228" si="1093">LEN(Y1214&amp;Z1214&amp;AA1214)</f>
        <v>0</v>
      </c>
      <c r="AH1214" s="246" t="str">
        <f t="shared" ref="AH1214:AH1228" si="1094">lft(G1214,Peildatum)</f>
        <v/>
      </c>
    </row>
    <row r="1215" spans="1:34">
      <c r="A1215" s="28" t="str">
        <f>C1211&amp;"x"&amp;B1215</f>
        <v>x2</v>
      </c>
      <c r="B1215" s="47">
        <v>2</v>
      </c>
      <c r="C1215" s="64" t="str">
        <f t="shared" si="1077"/>
        <v/>
      </c>
      <c r="D1215" s="64" t="str">
        <f t="shared" si="1078"/>
        <v/>
      </c>
      <c r="E1215" s="65" t="str">
        <f t="shared" si="1079"/>
        <v/>
      </c>
      <c r="F1215" s="65" t="str">
        <f t="shared" si="1080"/>
        <v/>
      </c>
      <c r="G1215" s="66" t="str">
        <f t="shared" si="1081"/>
        <v/>
      </c>
      <c r="H1215" s="67" t="str">
        <f t="shared" si="1082"/>
        <v/>
      </c>
      <c r="I1215" s="68"/>
      <c r="J1215" s="64" t="str">
        <f t="shared" si="1083"/>
        <v/>
      </c>
      <c r="K1215" s="64" t="str">
        <f t="shared" si="1084"/>
        <v/>
      </c>
      <c r="L1215" s="64" t="str">
        <f t="shared" si="1085"/>
        <v/>
      </c>
      <c r="M1215" s="52"/>
      <c r="N1215" s="52"/>
      <c r="P1215" s="157"/>
      <c r="Q1215" s="157"/>
      <c r="R1215" s="157"/>
      <c r="S1215" s="161"/>
      <c r="T1215" s="202">
        <f t="shared" si="1086"/>
        <v>0</v>
      </c>
      <c r="U1215" s="159">
        <f t="shared" si="1087"/>
        <v>0</v>
      </c>
      <c r="V1215" s="162" t="str">
        <f t="shared" si="1088"/>
        <v/>
      </c>
      <c r="W1215" s="162" t="str">
        <f t="shared" si="1089"/>
        <v/>
      </c>
      <c r="X1215" s="28">
        <v>6</v>
      </c>
      <c r="Y1215" s="64" t="str">
        <f t="shared" si="1090"/>
        <v/>
      </c>
      <c r="Z1215" s="64" t="str">
        <f t="shared" si="1091"/>
        <v/>
      </c>
      <c r="AA1215" s="64" t="str">
        <f t="shared" si="1092"/>
        <v/>
      </c>
      <c r="AB1215" s="28">
        <f t="shared" si="1093"/>
        <v>0</v>
      </c>
      <c r="AH1215" s="246" t="str">
        <f t="shared" si="1094"/>
        <v/>
      </c>
    </row>
    <row r="1216" spans="1:34">
      <c r="A1216" s="28" t="str">
        <f>C1211&amp;"x"&amp;B1216</f>
        <v>x3</v>
      </c>
      <c r="B1216" s="47">
        <v>3</v>
      </c>
      <c r="C1216" s="64" t="str">
        <f t="shared" si="1077"/>
        <v/>
      </c>
      <c r="D1216" s="64" t="str">
        <f t="shared" si="1078"/>
        <v/>
      </c>
      <c r="E1216" s="65" t="str">
        <f t="shared" si="1079"/>
        <v/>
      </c>
      <c r="F1216" s="65" t="str">
        <f t="shared" si="1080"/>
        <v/>
      </c>
      <c r="G1216" s="66" t="str">
        <f t="shared" si="1081"/>
        <v/>
      </c>
      <c r="H1216" s="67" t="str">
        <f t="shared" si="1082"/>
        <v/>
      </c>
      <c r="I1216" s="68"/>
      <c r="J1216" s="64" t="str">
        <f t="shared" si="1083"/>
        <v/>
      </c>
      <c r="K1216" s="64" t="str">
        <f t="shared" si="1084"/>
        <v/>
      </c>
      <c r="L1216" s="64" t="str">
        <f t="shared" si="1085"/>
        <v/>
      </c>
      <c r="M1216" s="52"/>
      <c r="N1216" s="52"/>
      <c r="P1216" s="157"/>
      <c r="Q1216" s="157"/>
      <c r="R1216" s="157"/>
      <c r="S1216" s="161"/>
      <c r="T1216" s="202">
        <f t="shared" si="1086"/>
        <v>0</v>
      </c>
      <c r="U1216" s="159">
        <f t="shared" si="1087"/>
        <v>0</v>
      </c>
      <c r="V1216" s="162" t="str">
        <f t="shared" si="1088"/>
        <v/>
      </c>
      <c r="W1216" s="162" t="str">
        <f t="shared" si="1089"/>
        <v/>
      </c>
      <c r="X1216" s="28">
        <v>7</v>
      </c>
      <c r="Y1216" s="64" t="str">
        <f t="shared" si="1090"/>
        <v/>
      </c>
      <c r="Z1216" s="64" t="str">
        <f t="shared" si="1091"/>
        <v/>
      </c>
      <c r="AA1216" s="64" t="str">
        <f t="shared" si="1092"/>
        <v/>
      </c>
      <c r="AB1216" s="28">
        <f t="shared" si="1093"/>
        <v>0</v>
      </c>
      <c r="AH1216" s="246" t="str">
        <f t="shared" si="1094"/>
        <v/>
      </c>
    </row>
    <row r="1217" spans="1:34">
      <c r="A1217" s="28" t="str">
        <f>C1211&amp;"x"&amp;B1217</f>
        <v>x4</v>
      </c>
      <c r="B1217" s="47">
        <v>4</v>
      </c>
      <c r="C1217" s="64" t="str">
        <f t="shared" si="1077"/>
        <v/>
      </c>
      <c r="D1217" s="64" t="str">
        <f t="shared" si="1078"/>
        <v/>
      </c>
      <c r="E1217" s="65" t="str">
        <f t="shared" si="1079"/>
        <v/>
      </c>
      <c r="F1217" s="65" t="str">
        <f t="shared" si="1080"/>
        <v/>
      </c>
      <c r="G1217" s="66" t="str">
        <f t="shared" si="1081"/>
        <v/>
      </c>
      <c r="H1217" s="67" t="str">
        <f t="shared" si="1082"/>
        <v/>
      </c>
      <c r="I1217" s="68"/>
      <c r="J1217" s="64" t="str">
        <f t="shared" si="1083"/>
        <v/>
      </c>
      <c r="K1217" s="64" t="str">
        <f t="shared" si="1084"/>
        <v/>
      </c>
      <c r="L1217" s="64" t="str">
        <f t="shared" si="1085"/>
        <v/>
      </c>
      <c r="M1217" s="52"/>
      <c r="N1217" s="52"/>
      <c r="P1217" s="157"/>
      <c r="Q1217" s="157"/>
      <c r="R1217" s="157"/>
      <c r="S1217" s="161"/>
      <c r="T1217" s="202">
        <f t="shared" si="1086"/>
        <v>0</v>
      </c>
      <c r="U1217" s="159">
        <f t="shared" si="1087"/>
        <v>0</v>
      </c>
      <c r="V1217" s="162" t="str">
        <f t="shared" si="1088"/>
        <v/>
      </c>
      <c r="W1217" s="162" t="str">
        <f t="shared" si="1089"/>
        <v/>
      </c>
      <c r="X1217" s="28">
        <v>8</v>
      </c>
      <c r="Y1217" s="64" t="str">
        <f t="shared" si="1090"/>
        <v/>
      </c>
      <c r="Z1217" s="64" t="str">
        <f t="shared" si="1091"/>
        <v/>
      </c>
      <c r="AA1217" s="64" t="str">
        <f t="shared" si="1092"/>
        <v/>
      </c>
      <c r="AB1217" s="28">
        <f t="shared" si="1093"/>
        <v>0</v>
      </c>
      <c r="AH1217" s="246" t="str">
        <f t="shared" si="1094"/>
        <v/>
      </c>
    </row>
    <row r="1218" spans="1:34">
      <c r="A1218" s="28" t="str">
        <f>C1211&amp;"x"&amp;B1218</f>
        <v>x5</v>
      </c>
      <c r="B1218" s="47">
        <v>5</v>
      </c>
      <c r="C1218" s="64" t="str">
        <f t="shared" si="1077"/>
        <v/>
      </c>
      <c r="D1218" s="64" t="str">
        <f t="shared" si="1078"/>
        <v/>
      </c>
      <c r="E1218" s="65" t="str">
        <f t="shared" si="1079"/>
        <v/>
      </c>
      <c r="F1218" s="65" t="str">
        <f t="shared" si="1080"/>
        <v/>
      </c>
      <c r="G1218" s="66" t="str">
        <f t="shared" si="1081"/>
        <v/>
      </c>
      <c r="H1218" s="67" t="str">
        <f t="shared" si="1082"/>
        <v/>
      </c>
      <c r="I1218" s="68"/>
      <c r="J1218" s="64" t="str">
        <f t="shared" si="1083"/>
        <v/>
      </c>
      <c r="K1218" s="64" t="str">
        <f t="shared" si="1084"/>
        <v/>
      </c>
      <c r="L1218" s="64" t="str">
        <f t="shared" si="1085"/>
        <v/>
      </c>
      <c r="M1218" s="52"/>
      <c r="N1218" s="52"/>
      <c r="P1218" s="157"/>
      <c r="Q1218" s="157"/>
      <c r="R1218" s="157"/>
      <c r="S1218" s="161"/>
      <c r="T1218" s="202">
        <f t="shared" si="1086"/>
        <v>0</v>
      </c>
      <c r="U1218" s="159">
        <f t="shared" si="1087"/>
        <v>0</v>
      </c>
      <c r="V1218" s="162" t="str">
        <f t="shared" si="1088"/>
        <v/>
      </c>
      <c r="W1218" s="162" t="str">
        <f t="shared" si="1089"/>
        <v/>
      </c>
      <c r="X1218" s="28">
        <v>9</v>
      </c>
      <c r="Y1218" s="64" t="str">
        <f t="shared" si="1090"/>
        <v/>
      </c>
      <c r="Z1218" s="64" t="str">
        <f t="shared" si="1091"/>
        <v/>
      </c>
      <c r="AA1218" s="64" t="str">
        <f t="shared" si="1092"/>
        <v/>
      </c>
      <c r="AB1218" s="28">
        <f t="shared" si="1093"/>
        <v>0</v>
      </c>
      <c r="AH1218" s="246" t="str">
        <f t="shared" si="1094"/>
        <v/>
      </c>
    </row>
    <row r="1219" spans="1:34">
      <c r="A1219" s="28" t="str">
        <f>C1211&amp;"x"&amp;B1219</f>
        <v>x6</v>
      </c>
      <c r="B1219" s="47">
        <v>6</v>
      </c>
      <c r="C1219" s="64" t="str">
        <f t="shared" si="1077"/>
        <v/>
      </c>
      <c r="D1219" s="64" t="str">
        <f t="shared" si="1078"/>
        <v/>
      </c>
      <c r="E1219" s="65" t="str">
        <f t="shared" si="1079"/>
        <v/>
      </c>
      <c r="F1219" s="65" t="str">
        <f t="shared" si="1080"/>
        <v/>
      </c>
      <c r="G1219" s="66" t="str">
        <f t="shared" si="1081"/>
        <v/>
      </c>
      <c r="H1219" s="67" t="str">
        <f t="shared" si="1082"/>
        <v/>
      </c>
      <c r="I1219" s="68"/>
      <c r="J1219" s="64" t="str">
        <f t="shared" si="1083"/>
        <v/>
      </c>
      <c r="K1219" s="64" t="str">
        <f t="shared" si="1084"/>
        <v/>
      </c>
      <c r="L1219" s="64" t="str">
        <f t="shared" si="1085"/>
        <v/>
      </c>
      <c r="M1219" s="52"/>
      <c r="N1219" s="52"/>
      <c r="P1219" s="157"/>
      <c r="Q1219" s="157"/>
      <c r="R1219" s="157"/>
      <c r="S1219" s="161"/>
      <c r="T1219" s="202">
        <f t="shared" si="1086"/>
        <v>0</v>
      </c>
      <c r="U1219" s="159">
        <f t="shared" si="1087"/>
        <v>0</v>
      </c>
      <c r="V1219" s="162" t="str">
        <f t="shared" si="1088"/>
        <v/>
      </c>
      <c r="W1219" s="162" t="str">
        <f t="shared" si="1089"/>
        <v/>
      </c>
      <c r="X1219" s="28">
        <v>10</v>
      </c>
      <c r="Y1219" s="64" t="str">
        <f t="shared" si="1090"/>
        <v/>
      </c>
      <c r="Z1219" s="64" t="str">
        <f t="shared" si="1091"/>
        <v/>
      </c>
      <c r="AA1219" s="64" t="str">
        <f t="shared" si="1092"/>
        <v/>
      </c>
      <c r="AB1219" s="28">
        <f t="shared" si="1093"/>
        <v>0</v>
      </c>
      <c r="AH1219" s="246" t="str">
        <f t="shared" si="1094"/>
        <v/>
      </c>
    </row>
    <row r="1220" spans="1:34">
      <c r="A1220" s="28" t="str">
        <f>C1211&amp;"x"&amp;B1220</f>
        <v>x7</v>
      </c>
      <c r="B1220" s="47">
        <v>7</v>
      </c>
      <c r="C1220" s="64" t="str">
        <f t="shared" si="1077"/>
        <v/>
      </c>
      <c r="D1220" s="64" t="str">
        <f t="shared" si="1078"/>
        <v/>
      </c>
      <c r="E1220" s="65" t="str">
        <f t="shared" si="1079"/>
        <v/>
      </c>
      <c r="F1220" s="65" t="str">
        <f t="shared" si="1080"/>
        <v/>
      </c>
      <c r="G1220" s="66" t="str">
        <f t="shared" si="1081"/>
        <v/>
      </c>
      <c r="H1220" s="67" t="str">
        <f t="shared" si="1082"/>
        <v/>
      </c>
      <c r="I1220" s="68"/>
      <c r="J1220" s="64" t="str">
        <f t="shared" si="1083"/>
        <v/>
      </c>
      <c r="K1220" s="64" t="str">
        <f t="shared" si="1084"/>
        <v/>
      </c>
      <c r="L1220" s="64" t="str">
        <f t="shared" si="1085"/>
        <v/>
      </c>
      <c r="M1220" s="52"/>
      <c r="N1220" s="52"/>
      <c r="P1220" s="157"/>
      <c r="Q1220" s="157"/>
      <c r="R1220" s="157"/>
      <c r="S1220" s="161"/>
      <c r="T1220" s="202">
        <f t="shared" si="1086"/>
        <v>0</v>
      </c>
      <c r="U1220" s="159">
        <f t="shared" si="1087"/>
        <v>0</v>
      </c>
      <c r="V1220" s="162" t="str">
        <f t="shared" si="1088"/>
        <v/>
      </c>
      <c r="W1220" s="162" t="str">
        <f t="shared" si="1089"/>
        <v/>
      </c>
      <c r="X1220" s="28">
        <v>11</v>
      </c>
      <c r="Y1220" s="64" t="str">
        <f t="shared" si="1090"/>
        <v/>
      </c>
      <c r="Z1220" s="64" t="str">
        <f t="shared" si="1091"/>
        <v/>
      </c>
      <c r="AA1220" s="64" t="str">
        <f t="shared" si="1092"/>
        <v/>
      </c>
      <c r="AB1220" s="28">
        <f t="shared" si="1093"/>
        <v>0</v>
      </c>
      <c r="AH1220" s="246" t="str">
        <f t="shared" si="1094"/>
        <v/>
      </c>
    </row>
    <row r="1221" spans="1:34">
      <c r="A1221" s="28" t="str">
        <f>C1211&amp;"x"&amp;B1221</f>
        <v>x8</v>
      </c>
      <c r="B1221" s="47">
        <v>8</v>
      </c>
      <c r="C1221" s="64" t="str">
        <f t="shared" si="1077"/>
        <v/>
      </c>
      <c r="D1221" s="64" t="str">
        <f t="shared" si="1078"/>
        <v/>
      </c>
      <c r="E1221" s="65" t="str">
        <f t="shared" si="1079"/>
        <v/>
      </c>
      <c r="F1221" s="65" t="str">
        <f t="shared" si="1080"/>
        <v/>
      </c>
      <c r="G1221" s="66" t="str">
        <f t="shared" si="1081"/>
        <v/>
      </c>
      <c r="H1221" s="67" t="str">
        <f t="shared" si="1082"/>
        <v/>
      </c>
      <c r="I1221" s="68"/>
      <c r="J1221" s="64" t="str">
        <f t="shared" si="1083"/>
        <v/>
      </c>
      <c r="K1221" s="64" t="str">
        <f t="shared" si="1084"/>
        <v/>
      </c>
      <c r="L1221" s="64" t="str">
        <f t="shared" si="1085"/>
        <v/>
      </c>
      <c r="M1221" s="52"/>
      <c r="N1221" s="52"/>
      <c r="P1221" s="157"/>
      <c r="Q1221" s="157"/>
      <c r="R1221" s="157"/>
      <c r="S1221" s="161"/>
      <c r="T1221" s="202">
        <f t="shared" si="1086"/>
        <v>0</v>
      </c>
      <c r="U1221" s="159">
        <f t="shared" si="1087"/>
        <v>0</v>
      </c>
      <c r="V1221" s="162" t="str">
        <f t="shared" si="1088"/>
        <v/>
      </c>
      <c r="W1221" s="162" t="str">
        <f t="shared" si="1089"/>
        <v/>
      </c>
      <c r="X1221" s="28">
        <v>12</v>
      </c>
      <c r="Y1221" s="64" t="str">
        <f t="shared" si="1090"/>
        <v/>
      </c>
      <c r="Z1221" s="64" t="str">
        <f t="shared" si="1091"/>
        <v/>
      </c>
      <c r="AA1221" s="64" t="str">
        <f t="shared" si="1092"/>
        <v/>
      </c>
      <c r="AB1221" s="28">
        <f t="shared" si="1093"/>
        <v>0</v>
      </c>
      <c r="AH1221" s="246" t="str">
        <f t="shared" si="1094"/>
        <v/>
      </c>
    </row>
    <row r="1222" spans="1:34">
      <c r="A1222" s="28" t="str">
        <f>C1211&amp;"x"&amp;B1222</f>
        <v>x9</v>
      </c>
      <c r="B1222" s="47">
        <v>9</v>
      </c>
      <c r="C1222" s="64" t="str">
        <f t="shared" si="1077"/>
        <v/>
      </c>
      <c r="D1222" s="64" t="str">
        <f t="shared" si="1078"/>
        <v/>
      </c>
      <c r="E1222" s="65" t="str">
        <f t="shared" si="1079"/>
        <v/>
      </c>
      <c r="F1222" s="65" t="str">
        <f t="shared" si="1080"/>
        <v/>
      </c>
      <c r="G1222" s="66" t="str">
        <f t="shared" si="1081"/>
        <v/>
      </c>
      <c r="H1222" s="67" t="str">
        <f t="shared" si="1082"/>
        <v/>
      </c>
      <c r="I1222" s="68"/>
      <c r="J1222" s="64" t="str">
        <f t="shared" si="1083"/>
        <v/>
      </c>
      <c r="K1222" s="64" t="str">
        <f t="shared" si="1084"/>
        <v/>
      </c>
      <c r="L1222" s="64" t="str">
        <f t="shared" si="1085"/>
        <v/>
      </c>
      <c r="M1222" s="52"/>
      <c r="N1222" s="52"/>
      <c r="P1222" s="157"/>
      <c r="Q1222" s="157"/>
      <c r="R1222" s="157"/>
      <c r="S1222" s="161"/>
      <c r="T1222" s="202">
        <f t="shared" si="1086"/>
        <v>0</v>
      </c>
      <c r="U1222" s="159">
        <f t="shared" si="1087"/>
        <v>0</v>
      </c>
      <c r="V1222" s="162" t="str">
        <f t="shared" si="1088"/>
        <v/>
      </c>
      <c r="W1222" s="162" t="str">
        <f t="shared" si="1089"/>
        <v/>
      </c>
      <c r="X1222" s="28">
        <v>13</v>
      </c>
      <c r="Y1222" s="64" t="str">
        <f t="shared" si="1090"/>
        <v/>
      </c>
      <c r="Z1222" s="64" t="str">
        <f t="shared" si="1091"/>
        <v/>
      </c>
      <c r="AA1222" s="64" t="str">
        <f t="shared" si="1092"/>
        <v/>
      </c>
      <c r="AB1222" s="28">
        <f t="shared" si="1093"/>
        <v>0</v>
      </c>
      <c r="AH1222" s="246" t="str">
        <f t="shared" si="1094"/>
        <v/>
      </c>
    </row>
    <row r="1223" spans="1:34">
      <c r="A1223" s="28" t="str">
        <f>C1211&amp;"x"&amp;B1223</f>
        <v>x10</v>
      </c>
      <c r="B1223" s="47">
        <v>10</v>
      </c>
      <c r="C1223" s="64" t="str">
        <f t="shared" si="1077"/>
        <v/>
      </c>
      <c r="D1223" s="64" t="str">
        <f t="shared" si="1078"/>
        <v/>
      </c>
      <c r="E1223" s="65" t="str">
        <f t="shared" si="1079"/>
        <v/>
      </c>
      <c r="F1223" s="65" t="str">
        <f t="shared" si="1080"/>
        <v/>
      </c>
      <c r="G1223" s="66" t="str">
        <f t="shared" si="1081"/>
        <v/>
      </c>
      <c r="H1223" s="67" t="str">
        <f t="shared" si="1082"/>
        <v/>
      </c>
      <c r="I1223" s="68"/>
      <c r="J1223" s="64" t="str">
        <f t="shared" si="1083"/>
        <v/>
      </c>
      <c r="K1223" s="64" t="str">
        <f t="shared" si="1084"/>
        <v/>
      </c>
      <c r="L1223" s="64" t="str">
        <f t="shared" si="1085"/>
        <v/>
      </c>
      <c r="M1223" s="52"/>
      <c r="N1223" s="52"/>
      <c r="P1223" s="157"/>
      <c r="Q1223" s="157"/>
      <c r="R1223" s="157"/>
      <c r="S1223" s="161"/>
      <c r="T1223" s="202">
        <f t="shared" si="1086"/>
        <v>0</v>
      </c>
      <c r="U1223" s="159">
        <f t="shared" si="1087"/>
        <v>0</v>
      </c>
      <c r="V1223" s="162" t="str">
        <f t="shared" si="1088"/>
        <v/>
      </c>
      <c r="W1223" s="162" t="str">
        <f t="shared" si="1089"/>
        <v/>
      </c>
      <c r="X1223" s="28">
        <v>14</v>
      </c>
      <c r="Y1223" s="64" t="str">
        <f t="shared" si="1090"/>
        <v/>
      </c>
      <c r="Z1223" s="64" t="str">
        <f t="shared" si="1091"/>
        <v/>
      </c>
      <c r="AA1223" s="64" t="str">
        <f t="shared" si="1092"/>
        <v/>
      </c>
      <c r="AB1223" s="28">
        <f t="shared" si="1093"/>
        <v>0</v>
      </c>
      <c r="AH1223" s="246" t="str">
        <f t="shared" si="1094"/>
        <v/>
      </c>
    </row>
    <row r="1224" spans="1:34">
      <c r="A1224" s="28" t="str">
        <f>C1211&amp;"x"&amp;B1224</f>
        <v>x11</v>
      </c>
      <c r="B1224" s="47">
        <v>11</v>
      </c>
      <c r="C1224" s="64" t="str">
        <f t="shared" si="1077"/>
        <v/>
      </c>
      <c r="D1224" s="64" t="str">
        <f t="shared" si="1078"/>
        <v/>
      </c>
      <c r="E1224" s="65" t="str">
        <f t="shared" si="1079"/>
        <v/>
      </c>
      <c r="F1224" s="65" t="str">
        <f t="shared" si="1080"/>
        <v/>
      </c>
      <c r="G1224" s="66" t="str">
        <f t="shared" si="1081"/>
        <v/>
      </c>
      <c r="H1224" s="67" t="str">
        <f t="shared" si="1082"/>
        <v/>
      </c>
      <c r="I1224" s="68"/>
      <c r="J1224" s="64" t="str">
        <f t="shared" si="1083"/>
        <v/>
      </c>
      <c r="K1224" s="64" t="str">
        <f t="shared" si="1084"/>
        <v/>
      </c>
      <c r="L1224" s="64" t="str">
        <f t="shared" si="1085"/>
        <v/>
      </c>
      <c r="M1224" s="52"/>
      <c r="N1224" s="52"/>
      <c r="P1224" s="157"/>
      <c r="Q1224" s="157"/>
      <c r="R1224" s="157"/>
      <c r="T1224" s="202">
        <f t="shared" si="1086"/>
        <v>0</v>
      </c>
      <c r="U1224" s="159">
        <f t="shared" si="1087"/>
        <v>0</v>
      </c>
      <c r="V1224" s="162" t="str">
        <f t="shared" si="1088"/>
        <v/>
      </c>
      <c r="W1224" s="162" t="str">
        <f t="shared" si="1089"/>
        <v/>
      </c>
      <c r="X1224" s="28">
        <v>15</v>
      </c>
      <c r="Y1224" s="64" t="str">
        <f t="shared" si="1090"/>
        <v/>
      </c>
      <c r="Z1224" s="64" t="str">
        <f t="shared" si="1091"/>
        <v/>
      </c>
      <c r="AA1224" s="64" t="str">
        <f t="shared" si="1092"/>
        <v/>
      </c>
      <c r="AB1224" s="28">
        <f t="shared" si="1093"/>
        <v>0</v>
      </c>
      <c r="AH1224" s="246" t="str">
        <f t="shared" si="1094"/>
        <v/>
      </c>
    </row>
    <row r="1225" spans="1:34">
      <c r="A1225" s="28" t="str">
        <f>C1211&amp;"x"&amp;B1225</f>
        <v>x12</v>
      </c>
      <c r="B1225" s="47">
        <v>12</v>
      </c>
      <c r="C1225" s="64" t="str">
        <f t="shared" si="1077"/>
        <v/>
      </c>
      <c r="D1225" s="64" t="str">
        <f t="shared" si="1078"/>
        <v/>
      </c>
      <c r="E1225" s="65" t="str">
        <f t="shared" si="1079"/>
        <v/>
      </c>
      <c r="F1225" s="65" t="str">
        <f t="shared" si="1080"/>
        <v/>
      </c>
      <c r="G1225" s="66" t="str">
        <f t="shared" si="1081"/>
        <v/>
      </c>
      <c r="H1225" s="67" t="str">
        <f t="shared" si="1082"/>
        <v/>
      </c>
      <c r="I1225" s="68"/>
      <c r="J1225" s="64" t="str">
        <f t="shared" si="1083"/>
        <v/>
      </c>
      <c r="K1225" s="64" t="str">
        <f t="shared" si="1084"/>
        <v/>
      </c>
      <c r="L1225" s="64" t="str">
        <f t="shared" si="1085"/>
        <v/>
      </c>
      <c r="M1225" s="52"/>
      <c r="N1225" s="52"/>
      <c r="P1225" s="157"/>
      <c r="Q1225" s="157"/>
      <c r="R1225" s="157"/>
      <c r="T1225" s="202">
        <f t="shared" si="1086"/>
        <v>0</v>
      </c>
      <c r="U1225" s="159">
        <f t="shared" si="1087"/>
        <v>0</v>
      </c>
      <c r="V1225" s="162" t="str">
        <f t="shared" si="1088"/>
        <v/>
      </c>
      <c r="W1225" s="162" t="str">
        <f t="shared" si="1089"/>
        <v/>
      </c>
      <c r="X1225" s="28">
        <v>16</v>
      </c>
      <c r="Y1225" s="64" t="str">
        <f t="shared" si="1090"/>
        <v/>
      </c>
      <c r="Z1225" s="64" t="str">
        <f t="shared" si="1091"/>
        <v/>
      </c>
      <c r="AA1225" s="64" t="str">
        <f t="shared" si="1092"/>
        <v/>
      </c>
      <c r="AB1225" s="28">
        <f t="shared" si="1093"/>
        <v>0</v>
      </c>
      <c r="AH1225" s="246" t="str">
        <f t="shared" si="1094"/>
        <v/>
      </c>
    </row>
    <row r="1226" spans="1:34">
      <c r="A1226" s="28" t="str">
        <f>C1211&amp;"x"&amp;B1226</f>
        <v>x13</v>
      </c>
      <c r="B1226" s="47">
        <v>13</v>
      </c>
      <c r="C1226" s="64" t="str">
        <f t="shared" si="1077"/>
        <v/>
      </c>
      <c r="D1226" s="64" t="str">
        <f t="shared" si="1078"/>
        <v/>
      </c>
      <c r="E1226" s="65" t="str">
        <f t="shared" si="1079"/>
        <v/>
      </c>
      <c r="F1226" s="65" t="str">
        <f t="shared" si="1080"/>
        <v/>
      </c>
      <c r="G1226" s="66" t="str">
        <f t="shared" si="1081"/>
        <v/>
      </c>
      <c r="H1226" s="67" t="str">
        <f t="shared" si="1082"/>
        <v/>
      </c>
      <c r="I1226" s="68"/>
      <c r="J1226" s="64" t="str">
        <f t="shared" si="1083"/>
        <v/>
      </c>
      <c r="K1226" s="64" t="str">
        <f t="shared" si="1084"/>
        <v/>
      </c>
      <c r="L1226" s="64" t="str">
        <f t="shared" si="1085"/>
        <v/>
      </c>
      <c r="M1226" s="52"/>
      <c r="N1226" s="52"/>
      <c r="P1226" s="157"/>
      <c r="Q1226" s="157"/>
      <c r="R1226" s="157"/>
      <c r="T1226" s="202">
        <f t="shared" si="1086"/>
        <v>0</v>
      </c>
      <c r="U1226" s="159">
        <f t="shared" si="1087"/>
        <v>0</v>
      </c>
      <c r="V1226" s="162" t="str">
        <f t="shared" si="1088"/>
        <v/>
      </c>
      <c r="W1226" s="162" t="str">
        <f t="shared" si="1089"/>
        <v/>
      </c>
      <c r="X1226" s="28">
        <v>17</v>
      </c>
      <c r="Y1226" s="64" t="str">
        <f t="shared" si="1090"/>
        <v/>
      </c>
      <c r="Z1226" s="64" t="str">
        <f t="shared" si="1091"/>
        <v/>
      </c>
      <c r="AA1226" s="64" t="str">
        <f t="shared" si="1092"/>
        <v/>
      </c>
      <c r="AB1226" s="28">
        <f t="shared" si="1093"/>
        <v>0</v>
      </c>
      <c r="AH1226" s="246" t="str">
        <f t="shared" si="1094"/>
        <v/>
      </c>
    </row>
    <row r="1227" spans="1:34">
      <c r="A1227" s="28" t="str">
        <f>C1211&amp;"x"&amp;B1227</f>
        <v>x14</v>
      </c>
      <c r="B1227" s="47">
        <v>14</v>
      </c>
      <c r="C1227" s="64" t="str">
        <f t="shared" si="1077"/>
        <v/>
      </c>
      <c r="D1227" s="64" t="str">
        <f t="shared" si="1078"/>
        <v/>
      </c>
      <c r="E1227" s="65" t="str">
        <f t="shared" si="1079"/>
        <v/>
      </c>
      <c r="F1227" s="65" t="str">
        <f t="shared" si="1080"/>
        <v/>
      </c>
      <c r="G1227" s="66" t="str">
        <f t="shared" si="1081"/>
        <v/>
      </c>
      <c r="H1227" s="67" t="str">
        <f t="shared" si="1082"/>
        <v/>
      </c>
      <c r="I1227" s="68"/>
      <c r="J1227" s="64" t="str">
        <f t="shared" si="1083"/>
        <v/>
      </c>
      <c r="K1227" s="64" t="str">
        <f t="shared" si="1084"/>
        <v/>
      </c>
      <c r="L1227" s="64" t="str">
        <f t="shared" si="1085"/>
        <v/>
      </c>
      <c r="M1227" s="52"/>
      <c r="N1227" s="52"/>
      <c r="P1227" s="157"/>
      <c r="Q1227" s="157"/>
      <c r="R1227" s="157"/>
      <c r="T1227" s="202">
        <f t="shared" si="1086"/>
        <v>0</v>
      </c>
      <c r="U1227" s="159">
        <f t="shared" si="1087"/>
        <v>0</v>
      </c>
      <c r="V1227" s="162" t="str">
        <f t="shared" si="1088"/>
        <v/>
      </c>
      <c r="W1227" s="162" t="str">
        <f t="shared" si="1089"/>
        <v/>
      </c>
      <c r="X1227" s="28">
        <v>18</v>
      </c>
      <c r="Y1227" s="64" t="str">
        <f t="shared" si="1090"/>
        <v/>
      </c>
      <c r="Z1227" s="64" t="str">
        <f t="shared" si="1091"/>
        <v/>
      </c>
      <c r="AA1227" s="64" t="str">
        <f t="shared" si="1092"/>
        <v/>
      </c>
      <c r="AB1227" s="28">
        <f t="shared" si="1093"/>
        <v>0</v>
      </c>
      <c r="AH1227" s="246" t="str">
        <f t="shared" si="1094"/>
        <v/>
      </c>
    </row>
    <row r="1228" spans="1:34">
      <c r="A1228" s="28" t="str">
        <f>C1211&amp;"x"&amp;B1228</f>
        <v>x15</v>
      </c>
      <c r="B1228" s="47">
        <v>15</v>
      </c>
      <c r="C1228" s="64" t="str">
        <f t="shared" si="1077"/>
        <v/>
      </c>
      <c r="D1228" s="64" t="str">
        <f t="shared" si="1078"/>
        <v/>
      </c>
      <c r="E1228" s="65" t="str">
        <f t="shared" si="1079"/>
        <v/>
      </c>
      <c r="F1228" s="65" t="str">
        <f t="shared" si="1080"/>
        <v/>
      </c>
      <c r="G1228" s="66" t="str">
        <f t="shared" si="1081"/>
        <v/>
      </c>
      <c r="H1228" s="67" t="str">
        <f t="shared" si="1082"/>
        <v/>
      </c>
      <c r="I1228" s="68"/>
      <c r="J1228" s="64" t="str">
        <f t="shared" si="1083"/>
        <v/>
      </c>
      <c r="K1228" s="64" t="str">
        <f t="shared" si="1084"/>
        <v/>
      </c>
      <c r="L1228" s="64" t="str">
        <f t="shared" si="1085"/>
        <v/>
      </c>
      <c r="M1228" s="52"/>
      <c r="N1228" s="52"/>
      <c r="P1228" s="157"/>
      <c r="Q1228" s="157"/>
      <c r="R1228" s="157"/>
      <c r="T1228" s="202">
        <f t="shared" si="1086"/>
        <v>0</v>
      </c>
      <c r="U1228" s="159">
        <f t="shared" si="1087"/>
        <v>0</v>
      </c>
      <c r="V1228" s="162" t="str">
        <f t="shared" si="1088"/>
        <v/>
      </c>
      <c r="W1228" s="162" t="str">
        <f t="shared" si="1089"/>
        <v/>
      </c>
      <c r="X1228" s="28">
        <v>19</v>
      </c>
      <c r="Y1228" s="64" t="str">
        <f t="shared" si="1090"/>
        <v/>
      </c>
      <c r="Z1228" s="64" t="str">
        <f t="shared" si="1091"/>
        <v/>
      </c>
      <c r="AA1228" s="64" t="str">
        <f t="shared" si="1092"/>
        <v/>
      </c>
      <c r="AB1228" s="28">
        <f t="shared" si="1093"/>
        <v>0</v>
      </c>
      <c r="AH1228" s="246" t="str">
        <f t="shared" si="1094"/>
        <v/>
      </c>
    </row>
    <row r="1229" spans="1:34" ht="12.95" thickBot="1">
      <c r="B1229" s="69"/>
      <c r="C1229" s="70"/>
      <c r="D1229" s="69"/>
      <c r="E1229" s="69"/>
      <c r="F1229" s="69"/>
      <c r="G1229" s="71"/>
      <c r="H1229" s="71"/>
      <c r="I1229" s="71"/>
      <c r="J1229" s="70"/>
      <c r="K1229" s="70"/>
      <c r="L1229" s="70"/>
      <c r="M1229" s="52"/>
      <c r="N1229" s="52"/>
      <c r="X1229" s="28">
        <v>20</v>
      </c>
    </row>
    <row r="1230" spans="1:34" ht="12.95" thickTop="1">
      <c r="B1230" s="47"/>
      <c r="C1230" s="323" t="s">
        <v>1140</v>
      </c>
      <c r="D1230" s="323"/>
      <c r="E1230" s="76" t="s">
        <v>1141</v>
      </c>
      <c r="F1230" s="76" t="s">
        <v>1142</v>
      </c>
      <c r="G1230" s="48" t="s">
        <v>1143</v>
      </c>
      <c r="H1230" s="49"/>
      <c r="I1230" s="50"/>
      <c r="J1230" s="51" t="s">
        <v>1144</v>
      </c>
      <c r="K1230" s="51" t="s">
        <v>1145</v>
      </c>
      <c r="L1230" s="51" t="s">
        <v>1146</v>
      </c>
      <c r="M1230" s="52"/>
      <c r="N1230" s="52"/>
      <c r="P1230" s="53">
        <f>COUNT(P1234:P1248)</f>
        <v>0</v>
      </c>
      <c r="Q1230" s="53">
        <f>COUNT(Q1234:Q1248)</f>
        <v>0</v>
      </c>
      <c r="R1230" s="53">
        <f>COUNT(R1234:R1248)</f>
        <v>0</v>
      </c>
      <c r="T1230" s="124">
        <f>T1231-SUM(U1234:U1248)</f>
        <v>0</v>
      </c>
      <c r="X1230" s="28">
        <v>1</v>
      </c>
    </row>
    <row r="1231" spans="1:34" ht="12.95">
      <c r="A1231" s="33">
        <v>65</v>
      </c>
      <c r="B1231" s="54"/>
      <c r="C1231" s="322" t="str">
        <f>Leden!AQ67</f>
        <v/>
      </c>
      <c r="D1231" s="322"/>
      <c r="E1231" s="286" t="str">
        <f>IF($C1231="","",LEFT(IFERROR(VLOOKUP($C1231,TeamsV,2,0),"")&amp;"??",2))</f>
        <v/>
      </c>
      <c r="F1231" s="286" t="str">
        <f>IF($C1231="","",IFERROR(VLOOKUP($C1231,TeamsV,3,0),"??"))</f>
        <v/>
      </c>
      <c r="G1231" s="286" t="str">
        <f>IF($C1231="","",LEFT(IFERROR(VLOOKUP($C1231,TeamsV,4,0),"")&amp;"?",1))</f>
        <v/>
      </c>
      <c r="H1231" s="55"/>
      <c r="I1231" s="56"/>
      <c r="J1231" s="286">
        <f>COUNTIF(C1234:C1248,"V")</f>
        <v>0</v>
      </c>
      <c r="K1231" s="286">
        <f>COUNTIF(C1234:C1248,"M")</f>
        <v>0</v>
      </c>
      <c r="L1231" s="57" t="str">
        <f>IFERROR(AVERAGE(H1234:H1248),"")</f>
        <v/>
      </c>
      <c r="M1231" s="58"/>
      <c r="N1231" s="58"/>
      <c r="O1231" s="33" t="s">
        <v>2</v>
      </c>
      <c r="P1231" s="253"/>
      <c r="Q1231" s="253"/>
      <c r="R1231" s="253"/>
      <c r="S1231" s="254"/>
      <c r="T1231" s="124">
        <f>SUM(T1234:T1248)</f>
        <v>0</v>
      </c>
      <c r="U1231" s="158" t="str">
        <f>MID($C1231,1,1)</f>
        <v/>
      </c>
      <c r="V1231" s="158" t="str">
        <f>MID($C1231,1,1)</f>
        <v/>
      </c>
      <c r="W1231" s="158" t="str">
        <f>MID($C1231,1,1)</f>
        <v/>
      </c>
      <c r="X1231" s="28">
        <v>2</v>
      </c>
      <c r="Y1231" s="33"/>
      <c r="Z1231" s="33"/>
      <c r="AA1231" s="33"/>
      <c r="AB1231" s="33"/>
      <c r="AD1231" s="19" t="str">
        <f>IF($C1231="","",IFERROR(VLOOKUP($C1231,TeamsV,6,0),""))</f>
        <v/>
      </c>
      <c r="AE1231" s="19" t="str">
        <f>TRIM(IF($AD1231="","",IFERROR(VLOOKUP($AD1231,Teams!$B$4:$G$8,2,0),"")))</f>
        <v/>
      </c>
      <c r="AF1231" s="19" t="str">
        <f>TRIM(IF($AD1231="","",IFERROR(VLOOKUP($AD1231,Teams!$B$4:$G$8,4,0),"")))</f>
        <v/>
      </c>
      <c r="AH1231" s="247" t="str">
        <f>IFERROR(AVERAGE(AH1234:AH1248),"")</f>
        <v/>
      </c>
    </row>
    <row r="1232" spans="1:34">
      <c r="B1232" s="47"/>
      <c r="C1232" s="76"/>
      <c r="D1232" s="47"/>
      <c r="E1232" s="47"/>
      <c r="F1232" s="47"/>
      <c r="G1232" s="50"/>
      <c r="H1232" s="50"/>
      <c r="I1232" s="50"/>
      <c r="J1232" s="76"/>
      <c r="K1232" s="76"/>
      <c r="L1232" s="76"/>
      <c r="M1232" s="52"/>
      <c r="N1232" s="52"/>
      <c r="U1232" s="159"/>
      <c r="V1232" s="159"/>
      <c r="W1232" s="159"/>
      <c r="X1232" s="28">
        <v>3</v>
      </c>
    </row>
    <row r="1233" spans="1:34">
      <c r="A1233" s="59"/>
      <c r="B1233" s="60"/>
      <c r="C1233" s="61" t="s">
        <v>1147</v>
      </c>
      <c r="D1233" s="61" t="s">
        <v>1148</v>
      </c>
      <c r="E1233" s="62" t="s">
        <v>1149</v>
      </c>
      <c r="F1233" s="62" t="s">
        <v>1150</v>
      </c>
      <c r="G1233" s="61" t="s">
        <v>1151</v>
      </c>
      <c r="H1233" s="61" t="s">
        <v>1152</v>
      </c>
      <c r="I1233" s="61" t="s">
        <v>54</v>
      </c>
      <c r="J1233" s="61" t="s">
        <v>1153</v>
      </c>
      <c r="K1233" s="61" t="s">
        <v>1154</v>
      </c>
      <c r="L1233" s="61" t="s">
        <v>1155</v>
      </c>
      <c r="M1233" s="63"/>
      <c r="N1233" s="63"/>
      <c r="O1233" s="59"/>
      <c r="P1233" s="160" t="s">
        <v>76</v>
      </c>
      <c r="Q1233" s="160" t="s">
        <v>77</v>
      </c>
      <c r="R1233" s="160" t="s">
        <v>78</v>
      </c>
      <c r="U1233" s="158" t="str">
        <f>IF(W1231="","",VLOOKUP(W1231,Leeftijdscat,2,FALSE))</f>
        <v/>
      </c>
      <c r="V1233" s="158" t="str">
        <f>IF(W1231="","",VLOOKUP(W1231,Leeftijdscat,3,FALSE))</f>
        <v/>
      </c>
      <c r="W1233" s="158" t="str">
        <f>IF(W1231="","",VLOOKUP(W1231,Leeftijdscat,4,FALSE))</f>
        <v/>
      </c>
      <c r="X1233" s="28">
        <v>4</v>
      </c>
      <c r="Y1233" s="59">
        <f>LEN(Y1234&amp;Y1235&amp;Y1236&amp;Y1237&amp;Y1238&amp;Y1239&amp;Y1240&amp;Y1241&amp;Y1242&amp;Y1243&amp;Y1244&amp;Y1245&amp;Y1246&amp;Y1247&amp;Y1248)</f>
        <v>0</v>
      </c>
      <c r="Z1233" s="59">
        <f>LEN(Z1234&amp;Z1235&amp;Z1236&amp;Z1237&amp;Z1238&amp;Z1239&amp;Z1240&amp;Z1241&amp;Z1242&amp;Z1243&amp;Z1244&amp;Z1245&amp;Z1246&amp;Z1247&amp;Z1248)</f>
        <v>0</v>
      </c>
      <c r="AA1233" s="59">
        <f>LEN(AA1234&amp;AA1235&amp;AA1236&amp;AA1237&amp;AA1238&amp;AA1239&amp;AA1240&amp;AA1241&amp;AA1242&amp;AA1243&amp;AA1244&amp;AA1245&amp;AA1246&amp;AA1247&amp;AA1248)</f>
        <v>0</v>
      </c>
      <c r="AB1233" s="59">
        <f>SUM(Y1233:AA1233)</f>
        <v>0</v>
      </c>
    </row>
    <row r="1234" spans="1:34">
      <c r="A1234" s="28" t="str">
        <f>C1231&amp;"x"&amp;B1234</f>
        <v>x1</v>
      </c>
      <c r="B1234" s="47">
        <v>1</v>
      </c>
      <c r="C1234" s="64" t="str">
        <f t="shared" ref="C1234:C1248" si="1095">IF(LEFT($A1234,1)="x","",IFERROR(VLOOKUP($A1234,LedenV,6,0),""))</f>
        <v/>
      </c>
      <c r="D1234" s="64" t="str">
        <f t="shared" ref="D1234:D1248" si="1096">IF(LEFT($A1234,1)="x","",IFERROR(VLOOKUP($A1234,LedenV,7,0),""))</f>
        <v/>
      </c>
      <c r="E1234" s="65" t="str">
        <f t="shared" ref="E1234:E1248" si="1097">IF(LEFT($A1234,1)="x","",IFERROR(VLOOKUP($A1234,LedenV,8,0),""))</f>
        <v/>
      </c>
      <c r="F1234" s="65" t="str">
        <f t="shared" ref="F1234:F1248" si="1098">IF(LEFT($A1234,1)="x","",IFERROR(VLOOKUP($A1234,LedenV,9,0),""))</f>
        <v/>
      </c>
      <c r="G1234" s="66" t="str">
        <f t="shared" ref="G1234:G1248" si="1099">IF(LEFT($A1234,1)="x","",IFERROR(VLOOKUP($A1234,LedenV,10,0),""))</f>
        <v/>
      </c>
      <c r="H1234" s="67" t="str">
        <f t="shared" ref="H1234:H1248" si="1100">IF(AND(ISNUMBER(G1234),G1234&lt;&gt;0),DATEDIF(G1234,Peildatum,"Y"),"")</f>
        <v/>
      </c>
      <c r="I1234" s="68"/>
      <c r="J1234" s="64" t="str">
        <f t="shared" ref="J1234:J1248" si="1101">IF(LEFT($A1234,1)="x","",IFERROR(VLOOKUP($A1234,LedenV,16,0),""))</f>
        <v/>
      </c>
      <c r="K1234" s="64" t="str">
        <f t="shared" ref="K1234:K1248" si="1102">IF(LEFT($A1234,1)="x","",IFERROR(VLOOKUP($A1234,LedenV,17,0),""))</f>
        <v/>
      </c>
      <c r="L1234" s="64" t="str">
        <f t="shared" ref="L1234:L1248" si="1103">IF(LEFT($A1234,1)="x","",IFERROR(VLOOKUP($A1234,LedenV,18,0),""))</f>
        <v/>
      </c>
      <c r="M1234" s="52"/>
      <c r="N1234" s="52"/>
      <c r="P1234" s="157"/>
      <c r="Q1234" s="157"/>
      <c r="R1234" s="157"/>
      <c r="S1234" s="161"/>
      <c r="T1234" s="202">
        <f t="shared" ref="T1234:T1248" si="1104">IF(LEN(C1234&amp;D1234&amp;E1234&amp;F1234)&gt;0,1,0)</f>
        <v>0</v>
      </c>
      <c r="U1234" s="159">
        <f t="shared" ref="U1234:U1248" si="1105">MIN(LEN(Y1234&amp;Z1234&amp;AA1234),1)</f>
        <v>0</v>
      </c>
      <c r="V1234" s="162" t="str">
        <f t="shared" ref="V1234:V1248" si="1106">V1233</f>
        <v/>
      </c>
      <c r="W1234" s="162" t="str">
        <f t="shared" ref="W1234:W1248" si="1107">W1233</f>
        <v/>
      </c>
      <c r="X1234" s="28">
        <v>5</v>
      </c>
      <c r="Y1234" s="64" t="str">
        <f t="shared" ref="Y1234:Y1248" si="1108">IF(LEFT($A1234,1)="x","",IFERROR(VLOOKUP($A1234,LedenV,34,0),""))</f>
        <v/>
      </c>
      <c r="Z1234" s="64" t="str">
        <f t="shared" ref="Z1234:Z1248" si="1109">IF(LEFT($A1234,1)="x","",IFERROR(VLOOKUP($A1234,LedenV,35,0),""))</f>
        <v/>
      </c>
      <c r="AA1234" s="64" t="str">
        <f t="shared" ref="AA1234:AA1248" si="1110">IF(LEFT($A1234,1)="x","",IFERROR(VLOOKUP($A1234,LedenV,36,0),""))</f>
        <v/>
      </c>
      <c r="AB1234" s="28">
        <f t="shared" ref="AB1234:AB1248" si="1111">LEN(Y1234&amp;Z1234&amp;AA1234)</f>
        <v>0</v>
      </c>
      <c r="AH1234" s="246" t="str">
        <f t="shared" ref="AH1234:AH1248" si="1112">lft(G1234,Peildatum)</f>
        <v/>
      </c>
    </row>
    <row r="1235" spans="1:34">
      <c r="A1235" s="28" t="str">
        <f>C1231&amp;"x"&amp;B1235</f>
        <v>x2</v>
      </c>
      <c r="B1235" s="47">
        <v>2</v>
      </c>
      <c r="C1235" s="64" t="str">
        <f t="shared" si="1095"/>
        <v/>
      </c>
      <c r="D1235" s="64" t="str">
        <f t="shared" si="1096"/>
        <v/>
      </c>
      <c r="E1235" s="65" t="str">
        <f t="shared" si="1097"/>
        <v/>
      </c>
      <c r="F1235" s="65" t="str">
        <f t="shared" si="1098"/>
        <v/>
      </c>
      <c r="G1235" s="66" t="str">
        <f t="shared" si="1099"/>
        <v/>
      </c>
      <c r="H1235" s="67" t="str">
        <f t="shared" si="1100"/>
        <v/>
      </c>
      <c r="I1235" s="68"/>
      <c r="J1235" s="64" t="str">
        <f t="shared" si="1101"/>
        <v/>
      </c>
      <c r="K1235" s="64" t="str">
        <f t="shared" si="1102"/>
        <v/>
      </c>
      <c r="L1235" s="64" t="str">
        <f t="shared" si="1103"/>
        <v/>
      </c>
      <c r="M1235" s="52"/>
      <c r="N1235" s="52"/>
      <c r="P1235" s="157"/>
      <c r="Q1235" s="157"/>
      <c r="R1235" s="157"/>
      <c r="S1235" s="161"/>
      <c r="T1235" s="202">
        <f t="shared" si="1104"/>
        <v>0</v>
      </c>
      <c r="U1235" s="159">
        <f t="shared" si="1105"/>
        <v>0</v>
      </c>
      <c r="V1235" s="162" t="str">
        <f t="shared" si="1106"/>
        <v/>
      </c>
      <c r="W1235" s="162" t="str">
        <f t="shared" si="1107"/>
        <v/>
      </c>
      <c r="X1235" s="28">
        <v>6</v>
      </c>
      <c r="Y1235" s="64" t="str">
        <f t="shared" si="1108"/>
        <v/>
      </c>
      <c r="Z1235" s="64" t="str">
        <f t="shared" si="1109"/>
        <v/>
      </c>
      <c r="AA1235" s="64" t="str">
        <f t="shared" si="1110"/>
        <v/>
      </c>
      <c r="AB1235" s="28">
        <f t="shared" si="1111"/>
        <v>0</v>
      </c>
      <c r="AH1235" s="246" t="str">
        <f t="shared" si="1112"/>
        <v/>
      </c>
    </row>
    <row r="1236" spans="1:34">
      <c r="A1236" s="28" t="str">
        <f>C1231&amp;"x"&amp;B1236</f>
        <v>x3</v>
      </c>
      <c r="B1236" s="47">
        <v>3</v>
      </c>
      <c r="C1236" s="64" t="str">
        <f t="shared" si="1095"/>
        <v/>
      </c>
      <c r="D1236" s="64" t="str">
        <f t="shared" si="1096"/>
        <v/>
      </c>
      <c r="E1236" s="65" t="str">
        <f t="shared" si="1097"/>
        <v/>
      </c>
      <c r="F1236" s="65" t="str">
        <f t="shared" si="1098"/>
        <v/>
      </c>
      <c r="G1236" s="66" t="str">
        <f t="shared" si="1099"/>
        <v/>
      </c>
      <c r="H1236" s="67" t="str">
        <f t="shared" si="1100"/>
        <v/>
      </c>
      <c r="I1236" s="68"/>
      <c r="J1236" s="64" t="str">
        <f t="shared" si="1101"/>
        <v/>
      </c>
      <c r="K1236" s="64" t="str">
        <f t="shared" si="1102"/>
        <v/>
      </c>
      <c r="L1236" s="64" t="str">
        <f t="shared" si="1103"/>
        <v/>
      </c>
      <c r="M1236" s="52"/>
      <c r="N1236" s="52"/>
      <c r="P1236" s="157"/>
      <c r="Q1236" s="157"/>
      <c r="R1236" s="157"/>
      <c r="S1236" s="161"/>
      <c r="T1236" s="202">
        <f t="shared" si="1104"/>
        <v>0</v>
      </c>
      <c r="U1236" s="159">
        <f t="shared" si="1105"/>
        <v>0</v>
      </c>
      <c r="V1236" s="162" t="str">
        <f t="shared" si="1106"/>
        <v/>
      </c>
      <c r="W1236" s="162" t="str">
        <f t="shared" si="1107"/>
        <v/>
      </c>
      <c r="X1236" s="28">
        <v>7</v>
      </c>
      <c r="Y1236" s="64" t="str">
        <f t="shared" si="1108"/>
        <v/>
      </c>
      <c r="Z1236" s="64" t="str">
        <f t="shared" si="1109"/>
        <v/>
      </c>
      <c r="AA1236" s="64" t="str">
        <f t="shared" si="1110"/>
        <v/>
      </c>
      <c r="AB1236" s="28">
        <f t="shared" si="1111"/>
        <v>0</v>
      </c>
      <c r="AH1236" s="246" t="str">
        <f t="shared" si="1112"/>
        <v/>
      </c>
    </row>
    <row r="1237" spans="1:34">
      <c r="A1237" s="28" t="str">
        <f>C1231&amp;"x"&amp;B1237</f>
        <v>x4</v>
      </c>
      <c r="B1237" s="47">
        <v>4</v>
      </c>
      <c r="C1237" s="64" t="str">
        <f t="shared" si="1095"/>
        <v/>
      </c>
      <c r="D1237" s="64" t="str">
        <f t="shared" si="1096"/>
        <v/>
      </c>
      <c r="E1237" s="65" t="str">
        <f t="shared" si="1097"/>
        <v/>
      </c>
      <c r="F1237" s="65" t="str">
        <f t="shared" si="1098"/>
        <v/>
      </c>
      <c r="G1237" s="66" t="str">
        <f t="shared" si="1099"/>
        <v/>
      </c>
      <c r="H1237" s="67" t="str">
        <f t="shared" si="1100"/>
        <v/>
      </c>
      <c r="I1237" s="68"/>
      <c r="J1237" s="64" t="str">
        <f t="shared" si="1101"/>
        <v/>
      </c>
      <c r="K1237" s="64" t="str">
        <f t="shared" si="1102"/>
        <v/>
      </c>
      <c r="L1237" s="64" t="str">
        <f t="shared" si="1103"/>
        <v/>
      </c>
      <c r="M1237" s="52"/>
      <c r="N1237" s="52"/>
      <c r="P1237" s="157"/>
      <c r="Q1237" s="157"/>
      <c r="R1237" s="157"/>
      <c r="S1237" s="161"/>
      <c r="T1237" s="202">
        <f t="shared" si="1104"/>
        <v>0</v>
      </c>
      <c r="U1237" s="159">
        <f t="shared" si="1105"/>
        <v>0</v>
      </c>
      <c r="V1237" s="162" t="str">
        <f t="shared" si="1106"/>
        <v/>
      </c>
      <c r="W1237" s="162" t="str">
        <f t="shared" si="1107"/>
        <v/>
      </c>
      <c r="X1237" s="28">
        <v>8</v>
      </c>
      <c r="Y1237" s="64" t="str">
        <f t="shared" si="1108"/>
        <v/>
      </c>
      <c r="Z1237" s="64" t="str">
        <f t="shared" si="1109"/>
        <v/>
      </c>
      <c r="AA1237" s="64" t="str">
        <f t="shared" si="1110"/>
        <v/>
      </c>
      <c r="AB1237" s="28">
        <f t="shared" si="1111"/>
        <v>0</v>
      </c>
      <c r="AH1237" s="246" t="str">
        <f t="shared" si="1112"/>
        <v/>
      </c>
    </row>
    <row r="1238" spans="1:34">
      <c r="A1238" s="28" t="str">
        <f>C1231&amp;"x"&amp;B1238</f>
        <v>x5</v>
      </c>
      <c r="B1238" s="47">
        <v>5</v>
      </c>
      <c r="C1238" s="64" t="str">
        <f t="shared" si="1095"/>
        <v/>
      </c>
      <c r="D1238" s="64" t="str">
        <f t="shared" si="1096"/>
        <v/>
      </c>
      <c r="E1238" s="65" t="str">
        <f t="shared" si="1097"/>
        <v/>
      </c>
      <c r="F1238" s="65" t="str">
        <f t="shared" si="1098"/>
        <v/>
      </c>
      <c r="G1238" s="66" t="str">
        <f t="shared" si="1099"/>
        <v/>
      </c>
      <c r="H1238" s="67" t="str">
        <f t="shared" si="1100"/>
        <v/>
      </c>
      <c r="I1238" s="68"/>
      <c r="J1238" s="64" t="str">
        <f t="shared" si="1101"/>
        <v/>
      </c>
      <c r="K1238" s="64" t="str">
        <f t="shared" si="1102"/>
        <v/>
      </c>
      <c r="L1238" s="64" t="str">
        <f t="shared" si="1103"/>
        <v/>
      </c>
      <c r="M1238" s="52"/>
      <c r="N1238" s="52"/>
      <c r="P1238" s="157"/>
      <c r="Q1238" s="157"/>
      <c r="R1238" s="157"/>
      <c r="S1238" s="161"/>
      <c r="T1238" s="202">
        <f t="shared" si="1104"/>
        <v>0</v>
      </c>
      <c r="U1238" s="159">
        <f t="shared" si="1105"/>
        <v>0</v>
      </c>
      <c r="V1238" s="162" t="str">
        <f t="shared" si="1106"/>
        <v/>
      </c>
      <c r="W1238" s="162" t="str">
        <f t="shared" si="1107"/>
        <v/>
      </c>
      <c r="X1238" s="28">
        <v>9</v>
      </c>
      <c r="Y1238" s="64" t="str">
        <f t="shared" si="1108"/>
        <v/>
      </c>
      <c r="Z1238" s="64" t="str">
        <f t="shared" si="1109"/>
        <v/>
      </c>
      <c r="AA1238" s="64" t="str">
        <f t="shared" si="1110"/>
        <v/>
      </c>
      <c r="AB1238" s="28">
        <f t="shared" si="1111"/>
        <v>0</v>
      </c>
      <c r="AH1238" s="246" t="str">
        <f t="shared" si="1112"/>
        <v/>
      </c>
    </row>
    <row r="1239" spans="1:34">
      <c r="A1239" s="28" t="str">
        <f>C1231&amp;"x"&amp;B1239</f>
        <v>x6</v>
      </c>
      <c r="B1239" s="47">
        <v>6</v>
      </c>
      <c r="C1239" s="64" t="str">
        <f t="shared" si="1095"/>
        <v/>
      </c>
      <c r="D1239" s="64" t="str">
        <f t="shared" si="1096"/>
        <v/>
      </c>
      <c r="E1239" s="65" t="str">
        <f t="shared" si="1097"/>
        <v/>
      </c>
      <c r="F1239" s="65" t="str">
        <f t="shared" si="1098"/>
        <v/>
      </c>
      <c r="G1239" s="66" t="str">
        <f t="shared" si="1099"/>
        <v/>
      </c>
      <c r="H1239" s="67" t="str">
        <f t="shared" si="1100"/>
        <v/>
      </c>
      <c r="I1239" s="68"/>
      <c r="J1239" s="64" t="str">
        <f t="shared" si="1101"/>
        <v/>
      </c>
      <c r="K1239" s="64" t="str">
        <f t="shared" si="1102"/>
        <v/>
      </c>
      <c r="L1239" s="64" t="str">
        <f t="shared" si="1103"/>
        <v/>
      </c>
      <c r="M1239" s="52"/>
      <c r="N1239" s="52"/>
      <c r="P1239" s="157"/>
      <c r="Q1239" s="157"/>
      <c r="R1239" s="157"/>
      <c r="S1239" s="161"/>
      <c r="T1239" s="202">
        <f t="shared" si="1104"/>
        <v>0</v>
      </c>
      <c r="U1239" s="159">
        <f t="shared" si="1105"/>
        <v>0</v>
      </c>
      <c r="V1239" s="162" t="str">
        <f t="shared" si="1106"/>
        <v/>
      </c>
      <c r="W1239" s="162" t="str">
        <f t="shared" si="1107"/>
        <v/>
      </c>
      <c r="X1239" s="28">
        <v>10</v>
      </c>
      <c r="Y1239" s="64" t="str">
        <f t="shared" si="1108"/>
        <v/>
      </c>
      <c r="Z1239" s="64" t="str">
        <f t="shared" si="1109"/>
        <v/>
      </c>
      <c r="AA1239" s="64" t="str">
        <f t="shared" si="1110"/>
        <v/>
      </c>
      <c r="AB1239" s="28">
        <f t="shared" si="1111"/>
        <v>0</v>
      </c>
      <c r="AH1239" s="246" t="str">
        <f t="shared" si="1112"/>
        <v/>
      </c>
    </row>
    <row r="1240" spans="1:34">
      <c r="A1240" s="28" t="str">
        <f>C1231&amp;"x"&amp;B1240</f>
        <v>x7</v>
      </c>
      <c r="B1240" s="47">
        <v>7</v>
      </c>
      <c r="C1240" s="64" t="str">
        <f t="shared" si="1095"/>
        <v/>
      </c>
      <c r="D1240" s="64" t="str">
        <f t="shared" si="1096"/>
        <v/>
      </c>
      <c r="E1240" s="65" t="str">
        <f t="shared" si="1097"/>
        <v/>
      </c>
      <c r="F1240" s="65" t="str">
        <f t="shared" si="1098"/>
        <v/>
      </c>
      <c r="G1240" s="66" t="str">
        <f t="shared" si="1099"/>
        <v/>
      </c>
      <c r="H1240" s="67" t="str">
        <f t="shared" si="1100"/>
        <v/>
      </c>
      <c r="I1240" s="68"/>
      <c r="J1240" s="64" t="str">
        <f t="shared" si="1101"/>
        <v/>
      </c>
      <c r="K1240" s="64" t="str">
        <f t="shared" si="1102"/>
        <v/>
      </c>
      <c r="L1240" s="64" t="str">
        <f t="shared" si="1103"/>
        <v/>
      </c>
      <c r="M1240" s="52"/>
      <c r="N1240" s="52"/>
      <c r="P1240" s="157"/>
      <c r="Q1240" s="157"/>
      <c r="R1240" s="157"/>
      <c r="S1240" s="161"/>
      <c r="T1240" s="202">
        <f t="shared" si="1104"/>
        <v>0</v>
      </c>
      <c r="U1240" s="159">
        <f t="shared" si="1105"/>
        <v>0</v>
      </c>
      <c r="V1240" s="162" t="str">
        <f t="shared" si="1106"/>
        <v/>
      </c>
      <c r="W1240" s="162" t="str">
        <f t="shared" si="1107"/>
        <v/>
      </c>
      <c r="X1240" s="28">
        <v>11</v>
      </c>
      <c r="Y1240" s="64" t="str">
        <f t="shared" si="1108"/>
        <v/>
      </c>
      <c r="Z1240" s="64" t="str">
        <f t="shared" si="1109"/>
        <v/>
      </c>
      <c r="AA1240" s="64" t="str">
        <f t="shared" si="1110"/>
        <v/>
      </c>
      <c r="AB1240" s="28">
        <f t="shared" si="1111"/>
        <v>0</v>
      </c>
      <c r="AH1240" s="246" t="str">
        <f t="shared" si="1112"/>
        <v/>
      </c>
    </row>
    <row r="1241" spans="1:34">
      <c r="A1241" s="28" t="str">
        <f>C1231&amp;"x"&amp;B1241</f>
        <v>x8</v>
      </c>
      <c r="B1241" s="47">
        <v>8</v>
      </c>
      <c r="C1241" s="64" t="str">
        <f t="shared" si="1095"/>
        <v/>
      </c>
      <c r="D1241" s="64" t="str">
        <f t="shared" si="1096"/>
        <v/>
      </c>
      <c r="E1241" s="65" t="str">
        <f t="shared" si="1097"/>
        <v/>
      </c>
      <c r="F1241" s="65" t="str">
        <f t="shared" si="1098"/>
        <v/>
      </c>
      <c r="G1241" s="66" t="str">
        <f t="shared" si="1099"/>
        <v/>
      </c>
      <c r="H1241" s="67" t="str">
        <f t="shared" si="1100"/>
        <v/>
      </c>
      <c r="I1241" s="68"/>
      <c r="J1241" s="64" t="str">
        <f t="shared" si="1101"/>
        <v/>
      </c>
      <c r="K1241" s="64" t="str">
        <f t="shared" si="1102"/>
        <v/>
      </c>
      <c r="L1241" s="64" t="str">
        <f t="shared" si="1103"/>
        <v/>
      </c>
      <c r="M1241" s="52"/>
      <c r="N1241" s="52"/>
      <c r="P1241" s="157"/>
      <c r="Q1241" s="157"/>
      <c r="R1241" s="157"/>
      <c r="S1241" s="161"/>
      <c r="T1241" s="202">
        <f t="shared" si="1104"/>
        <v>0</v>
      </c>
      <c r="U1241" s="159">
        <f t="shared" si="1105"/>
        <v>0</v>
      </c>
      <c r="V1241" s="162" t="str">
        <f t="shared" si="1106"/>
        <v/>
      </c>
      <c r="W1241" s="162" t="str">
        <f t="shared" si="1107"/>
        <v/>
      </c>
      <c r="X1241" s="28">
        <v>12</v>
      </c>
      <c r="Y1241" s="64" t="str">
        <f t="shared" si="1108"/>
        <v/>
      </c>
      <c r="Z1241" s="64" t="str">
        <f t="shared" si="1109"/>
        <v/>
      </c>
      <c r="AA1241" s="64" t="str">
        <f t="shared" si="1110"/>
        <v/>
      </c>
      <c r="AB1241" s="28">
        <f t="shared" si="1111"/>
        <v>0</v>
      </c>
      <c r="AH1241" s="246" t="str">
        <f t="shared" si="1112"/>
        <v/>
      </c>
    </row>
    <row r="1242" spans="1:34">
      <c r="A1242" s="28" t="str">
        <f>C1231&amp;"x"&amp;B1242</f>
        <v>x9</v>
      </c>
      <c r="B1242" s="47">
        <v>9</v>
      </c>
      <c r="C1242" s="64" t="str">
        <f t="shared" si="1095"/>
        <v/>
      </c>
      <c r="D1242" s="64" t="str">
        <f t="shared" si="1096"/>
        <v/>
      </c>
      <c r="E1242" s="65" t="str">
        <f t="shared" si="1097"/>
        <v/>
      </c>
      <c r="F1242" s="65" t="str">
        <f t="shared" si="1098"/>
        <v/>
      </c>
      <c r="G1242" s="66" t="str">
        <f t="shared" si="1099"/>
        <v/>
      </c>
      <c r="H1242" s="67" t="str">
        <f t="shared" si="1100"/>
        <v/>
      </c>
      <c r="I1242" s="68"/>
      <c r="J1242" s="64" t="str">
        <f t="shared" si="1101"/>
        <v/>
      </c>
      <c r="K1242" s="64" t="str">
        <f t="shared" si="1102"/>
        <v/>
      </c>
      <c r="L1242" s="64" t="str">
        <f t="shared" si="1103"/>
        <v/>
      </c>
      <c r="M1242" s="52"/>
      <c r="N1242" s="52"/>
      <c r="P1242" s="157"/>
      <c r="Q1242" s="157"/>
      <c r="R1242" s="157"/>
      <c r="S1242" s="161"/>
      <c r="T1242" s="202">
        <f t="shared" si="1104"/>
        <v>0</v>
      </c>
      <c r="U1242" s="159">
        <f t="shared" si="1105"/>
        <v>0</v>
      </c>
      <c r="V1242" s="162" t="str">
        <f t="shared" si="1106"/>
        <v/>
      </c>
      <c r="W1242" s="162" t="str">
        <f t="shared" si="1107"/>
        <v/>
      </c>
      <c r="X1242" s="28">
        <v>13</v>
      </c>
      <c r="Y1242" s="64" t="str">
        <f t="shared" si="1108"/>
        <v/>
      </c>
      <c r="Z1242" s="64" t="str">
        <f t="shared" si="1109"/>
        <v/>
      </c>
      <c r="AA1242" s="64" t="str">
        <f t="shared" si="1110"/>
        <v/>
      </c>
      <c r="AB1242" s="28">
        <f t="shared" si="1111"/>
        <v>0</v>
      </c>
      <c r="AH1242" s="246" t="str">
        <f t="shared" si="1112"/>
        <v/>
      </c>
    </row>
    <row r="1243" spans="1:34">
      <c r="A1243" s="28" t="str">
        <f>C1231&amp;"x"&amp;B1243</f>
        <v>x10</v>
      </c>
      <c r="B1243" s="47">
        <v>10</v>
      </c>
      <c r="C1243" s="64" t="str">
        <f t="shared" si="1095"/>
        <v/>
      </c>
      <c r="D1243" s="64" t="str">
        <f t="shared" si="1096"/>
        <v/>
      </c>
      <c r="E1243" s="65" t="str">
        <f t="shared" si="1097"/>
        <v/>
      </c>
      <c r="F1243" s="65" t="str">
        <f t="shared" si="1098"/>
        <v/>
      </c>
      <c r="G1243" s="66" t="str">
        <f t="shared" si="1099"/>
        <v/>
      </c>
      <c r="H1243" s="67" t="str">
        <f t="shared" si="1100"/>
        <v/>
      </c>
      <c r="I1243" s="68"/>
      <c r="J1243" s="64" t="str">
        <f t="shared" si="1101"/>
        <v/>
      </c>
      <c r="K1243" s="64" t="str">
        <f t="shared" si="1102"/>
        <v/>
      </c>
      <c r="L1243" s="64" t="str">
        <f t="shared" si="1103"/>
        <v/>
      </c>
      <c r="M1243" s="52"/>
      <c r="N1243" s="52"/>
      <c r="P1243" s="157"/>
      <c r="Q1243" s="157"/>
      <c r="R1243" s="157"/>
      <c r="S1243" s="161"/>
      <c r="T1243" s="202">
        <f t="shared" si="1104"/>
        <v>0</v>
      </c>
      <c r="U1243" s="159">
        <f t="shared" si="1105"/>
        <v>0</v>
      </c>
      <c r="V1243" s="162" t="str">
        <f t="shared" si="1106"/>
        <v/>
      </c>
      <c r="W1243" s="162" t="str">
        <f t="shared" si="1107"/>
        <v/>
      </c>
      <c r="X1243" s="28">
        <v>14</v>
      </c>
      <c r="Y1243" s="64" t="str">
        <f t="shared" si="1108"/>
        <v/>
      </c>
      <c r="Z1243" s="64" t="str">
        <f t="shared" si="1109"/>
        <v/>
      </c>
      <c r="AA1243" s="64" t="str">
        <f t="shared" si="1110"/>
        <v/>
      </c>
      <c r="AB1243" s="28">
        <f t="shared" si="1111"/>
        <v>0</v>
      </c>
      <c r="AH1243" s="246" t="str">
        <f t="shared" si="1112"/>
        <v/>
      </c>
    </row>
    <row r="1244" spans="1:34">
      <c r="A1244" s="28" t="str">
        <f>C1231&amp;"x"&amp;B1244</f>
        <v>x11</v>
      </c>
      <c r="B1244" s="47">
        <v>11</v>
      </c>
      <c r="C1244" s="64" t="str">
        <f t="shared" si="1095"/>
        <v/>
      </c>
      <c r="D1244" s="64" t="str">
        <f t="shared" si="1096"/>
        <v/>
      </c>
      <c r="E1244" s="65" t="str">
        <f t="shared" si="1097"/>
        <v/>
      </c>
      <c r="F1244" s="65" t="str">
        <f t="shared" si="1098"/>
        <v/>
      </c>
      <c r="G1244" s="66" t="str">
        <f t="shared" si="1099"/>
        <v/>
      </c>
      <c r="H1244" s="67" t="str">
        <f t="shared" si="1100"/>
        <v/>
      </c>
      <c r="I1244" s="68"/>
      <c r="J1244" s="64" t="str">
        <f t="shared" si="1101"/>
        <v/>
      </c>
      <c r="K1244" s="64" t="str">
        <f t="shared" si="1102"/>
        <v/>
      </c>
      <c r="L1244" s="64" t="str">
        <f t="shared" si="1103"/>
        <v/>
      </c>
      <c r="M1244" s="52"/>
      <c r="N1244" s="52"/>
      <c r="P1244" s="157"/>
      <c r="Q1244" s="157"/>
      <c r="R1244" s="157"/>
      <c r="T1244" s="202">
        <f t="shared" si="1104"/>
        <v>0</v>
      </c>
      <c r="U1244" s="159">
        <f t="shared" si="1105"/>
        <v>0</v>
      </c>
      <c r="V1244" s="162" t="str">
        <f t="shared" si="1106"/>
        <v/>
      </c>
      <c r="W1244" s="162" t="str">
        <f t="shared" si="1107"/>
        <v/>
      </c>
      <c r="X1244" s="28">
        <v>15</v>
      </c>
      <c r="Y1244" s="64" t="str">
        <f t="shared" si="1108"/>
        <v/>
      </c>
      <c r="Z1244" s="64" t="str">
        <f t="shared" si="1109"/>
        <v/>
      </c>
      <c r="AA1244" s="64" t="str">
        <f t="shared" si="1110"/>
        <v/>
      </c>
      <c r="AB1244" s="28">
        <f t="shared" si="1111"/>
        <v>0</v>
      </c>
      <c r="AH1244" s="246" t="str">
        <f t="shared" si="1112"/>
        <v/>
      </c>
    </row>
    <row r="1245" spans="1:34">
      <c r="A1245" s="28" t="str">
        <f>C1231&amp;"x"&amp;B1245</f>
        <v>x12</v>
      </c>
      <c r="B1245" s="47">
        <v>12</v>
      </c>
      <c r="C1245" s="64" t="str">
        <f t="shared" si="1095"/>
        <v/>
      </c>
      <c r="D1245" s="64" t="str">
        <f t="shared" si="1096"/>
        <v/>
      </c>
      <c r="E1245" s="65" t="str">
        <f t="shared" si="1097"/>
        <v/>
      </c>
      <c r="F1245" s="65" t="str">
        <f t="shared" si="1098"/>
        <v/>
      </c>
      <c r="G1245" s="66" t="str">
        <f t="shared" si="1099"/>
        <v/>
      </c>
      <c r="H1245" s="67" t="str">
        <f t="shared" si="1100"/>
        <v/>
      </c>
      <c r="I1245" s="68"/>
      <c r="J1245" s="64" t="str">
        <f t="shared" si="1101"/>
        <v/>
      </c>
      <c r="K1245" s="64" t="str">
        <f t="shared" si="1102"/>
        <v/>
      </c>
      <c r="L1245" s="64" t="str">
        <f t="shared" si="1103"/>
        <v/>
      </c>
      <c r="M1245" s="52"/>
      <c r="N1245" s="52"/>
      <c r="P1245" s="157"/>
      <c r="Q1245" s="157"/>
      <c r="R1245" s="157"/>
      <c r="T1245" s="202">
        <f t="shared" si="1104"/>
        <v>0</v>
      </c>
      <c r="U1245" s="159">
        <f t="shared" si="1105"/>
        <v>0</v>
      </c>
      <c r="V1245" s="162" t="str">
        <f t="shared" si="1106"/>
        <v/>
      </c>
      <c r="W1245" s="162" t="str">
        <f t="shared" si="1107"/>
        <v/>
      </c>
      <c r="X1245" s="28">
        <v>16</v>
      </c>
      <c r="Y1245" s="64" t="str">
        <f t="shared" si="1108"/>
        <v/>
      </c>
      <c r="Z1245" s="64" t="str">
        <f t="shared" si="1109"/>
        <v/>
      </c>
      <c r="AA1245" s="64" t="str">
        <f t="shared" si="1110"/>
        <v/>
      </c>
      <c r="AB1245" s="28">
        <f t="shared" si="1111"/>
        <v>0</v>
      </c>
      <c r="AH1245" s="246" t="str">
        <f t="shared" si="1112"/>
        <v/>
      </c>
    </row>
    <row r="1246" spans="1:34">
      <c r="A1246" s="28" t="str">
        <f>C1231&amp;"x"&amp;B1246</f>
        <v>x13</v>
      </c>
      <c r="B1246" s="47">
        <v>13</v>
      </c>
      <c r="C1246" s="64" t="str">
        <f t="shared" si="1095"/>
        <v/>
      </c>
      <c r="D1246" s="64" t="str">
        <f t="shared" si="1096"/>
        <v/>
      </c>
      <c r="E1246" s="65" t="str">
        <f t="shared" si="1097"/>
        <v/>
      </c>
      <c r="F1246" s="65" t="str">
        <f t="shared" si="1098"/>
        <v/>
      </c>
      <c r="G1246" s="66" t="str">
        <f t="shared" si="1099"/>
        <v/>
      </c>
      <c r="H1246" s="67" t="str">
        <f t="shared" si="1100"/>
        <v/>
      </c>
      <c r="I1246" s="68"/>
      <c r="J1246" s="64" t="str">
        <f t="shared" si="1101"/>
        <v/>
      </c>
      <c r="K1246" s="64" t="str">
        <f t="shared" si="1102"/>
        <v/>
      </c>
      <c r="L1246" s="64" t="str">
        <f t="shared" si="1103"/>
        <v/>
      </c>
      <c r="M1246" s="52"/>
      <c r="N1246" s="52"/>
      <c r="P1246" s="157"/>
      <c r="Q1246" s="157"/>
      <c r="R1246" s="157"/>
      <c r="T1246" s="202">
        <f t="shared" si="1104"/>
        <v>0</v>
      </c>
      <c r="U1246" s="159">
        <f t="shared" si="1105"/>
        <v>0</v>
      </c>
      <c r="V1246" s="162" t="str">
        <f t="shared" si="1106"/>
        <v/>
      </c>
      <c r="W1246" s="162" t="str">
        <f t="shared" si="1107"/>
        <v/>
      </c>
      <c r="X1246" s="28">
        <v>17</v>
      </c>
      <c r="Y1246" s="64" t="str">
        <f t="shared" si="1108"/>
        <v/>
      </c>
      <c r="Z1246" s="64" t="str">
        <f t="shared" si="1109"/>
        <v/>
      </c>
      <c r="AA1246" s="64" t="str">
        <f t="shared" si="1110"/>
        <v/>
      </c>
      <c r="AB1246" s="28">
        <f t="shared" si="1111"/>
        <v>0</v>
      </c>
      <c r="AH1246" s="246" t="str">
        <f t="shared" si="1112"/>
        <v/>
      </c>
    </row>
    <row r="1247" spans="1:34">
      <c r="A1247" s="28" t="str">
        <f>C1231&amp;"x"&amp;B1247</f>
        <v>x14</v>
      </c>
      <c r="B1247" s="47">
        <v>14</v>
      </c>
      <c r="C1247" s="64" t="str">
        <f t="shared" si="1095"/>
        <v/>
      </c>
      <c r="D1247" s="64" t="str">
        <f t="shared" si="1096"/>
        <v/>
      </c>
      <c r="E1247" s="65" t="str">
        <f t="shared" si="1097"/>
        <v/>
      </c>
      <c r="F1247" s="65" t="str">
        <f t="shared" si="1098"/>
        <v/>
      </c>
      <c r="G1247" s="66" t="str">
        <f t="shared" si="1099"/>
        <v/>
      </c>
      <c r="H1247" s="67" t="str">
        <f t="shared" si="1100"/>
        <v/>
      </c>
      <c r="I1247" s="68"/>
      <c r="J1247" s="64" t="str">
        <f t="shared" si="1101"/>
        <v/>
      </c>
      <c r="K1247" s="64" t="str">
        <f t="shared" si="1102"/>
        <v/>
      </c>
      <c r="L1247" s="64" t="str">
        <f t="shared" si="1103"/>
        <v/>
      </c>
      <c r="M1247" s="52"/>
      <c r="N1247" s="52"/>
      <c r="P1247" s="157"/>
      <c r="Q1247" s="157"/>
      <c r="R1247" s="157"/>
      <c r="T1247" s="202">
        <f t="shared" si="1104"/>
        <v>0</v>
      </c>
      <c r="U1247" s="159">
        <f t="shared" si="1105"/>
        <v>0</v>
      </c>
      <c r="V1247" s="162" t="str">
        <f t="shared" si="1106"/>
        <v/>
      </c>
      <c r="W1247" s="162" t="str">
        <f t="shared" si="1107"/>
        <v/>
      </c>
      <c r="X1247" s="28">
        <v>18</v>
      </c>
      <c r="Y1247" s="64" t="str">
        <f t="shared" si="1108"/>
        <v/>
      </c>
      <c r="Z1247" s="64" t="str">
        <f t="shared" si="1109"/>
        <v/>
      </c>
      <c r="AA1247" s="64" t="str">
        <f t="shared" si="1110"/>
        <v/>
      </c>
      <c r="AB1247" s="28">
        <f t="shared" si="1111"/>
        <v>0</v>
      </c>
      <c r="AH1247" s="246" t="str">
        <f t="shared" si="1112"/>
        <v/>
      </c>
    </row>
    <row r="1248" spans="1:34">
      <c r="A1248" s="28" t="str">
        <f>C1231&amp;"x"&amp;B1248</f>
        <v>x15</v>
      </c>
      <c r="B1248" s="47">
        <v>15</v>
      </c>
      <c r="C1248" s="64" t="str">
        <f t="shared" si="1095"/>
        <v/>
      </c>
      <c r="D1248" s="64" t="str">
        <f t="shared" si="1096"/>
        <v/>
      </c>
      <c r="E1248" s="65" t="str">
        <f t="shared" si="1097"/>
        <v/>
      </c>
      <c r="F1248" s="65" t="str">
        <f t="shared" si="1098"/>
        <v/>
      </c>
      <c r="G1248" s="66" t="str">
        <f t="shared" si="1099"/>
        <v/>
      </c>
      <c r="H1248" s="67" t="str">
        <f t="shared" si="1100"/>
        <v/>
      </c>
      <c r="I1248" s="68"/>
      <c r="J1248" s="64" t="str">
        <f t="shared" si="1101"/>
        <v/>
      </c>
      <c r="K1248" s="64" t="str">
        <f t="shared" si="1102"/>
        <v/>
      </c>
      <c r="L1248" s="64" t="str">
        <f t="shared" si="1103"/>
        <v/>
      </c>
      <c r="M1248" s="52"/>
      <c r="N1248" s="52"/>
      <c r="P1248" s="157"/>
      <c r="Q1248" s="157"/>
      <c r="R1248" s="157"/>
      <c r="T1248" s="202">
        <f t="shared" si="1104"/>
        <v>0</v>
      </c>
      <c r="U1248" s="159">
        <f t="shared" si="1105"/>
        <v>0</v>
      </c>
      <c r="V1248" s="162" t="str">
        <f t="shared" si="1106"/>
        <v/>
      </c>
      <c r="W1248" s="162" t="str">
        <f t="shared" si="1107"/>
        <v/>
      </c>
      <c r="X1248" s="28">
        <v>19</v>
      </c>
      <c r="Y1248" s="64" t="str">
        <f t="shared" si="1108"/>
        <v/>
      </c>
      <c r="Z1248" s="64" t="str">
        <f t="shared" si="1109"/>
        <v/>
      </c>
      <c r="AA1248" s="64" t="str">
        <f t="shared" si="1110"/>
        <v/>
      </c>
      <c r="AB1248" s="28">
        <f t="shared" si="1111"/>
        <v>0</v>
      </c>
      <c r="AH1248" s="246" t="str">
        <f t="shared" si="1112"/>
        <v/>
      </c>
    </row>
    <row r="1249" spans="1:34" ht="12.95" thickBot="1">
      <c r="B1249" s="69"/>
      <c r="C1249" s="70"/>
      <c r="D1249" s="69"/>
      <c r="E1249" s="69"/>
      <c r="F1249" s="69"/>
      <c r="G1249" s="71"/>
      <c r="H1249" s="71"/>
      <c r="I1249" s="71"/>
      <c r="J1249" s="70"/>
      <c r="K1249" s="70"/>
      <c r="L1249" s="70"/>
      <c r="M1249" s="52"/>
      <c r="N1249" s="52"/>
      <c r="X1249" s="28">
        <v>20</v>
      </c>
    </row>
    <row r="1250" spans="1:34" ht="12.95" thickTop="1">
      <c r="B1250" s="47"/>
      <c r="C1250" s="323" t="s">
        <v>1140</v>
      </c>
      <c r="D1250" s="323"/>
      <c r="E1250" s="76" t="s">
        <v>1141</v>
      </c>
      <c r="F1250" s="76" t="s">
        <v>1142</v>
      </c>
      <c r="G1250" s="48" t="s">
        <v>1143</v>
      </c>
      <c r="H1250" s="49"/>
      <c r="I1250" s="50"/>
      <c r="J1250" s="51" t="s">
        <v>1144</v>
      </c>
      <c r="K1250" s="51" t="s">
        <v>1145</v>
      </c>
      <c r="L1250" s="51" t="s">
        <v>1146</v>
      </c>
      <c r="M1250" s="52"/>
      <c r="N1250" s="52"/>
      <c r="P1250" s="53">
        <f>COUNT(P1254:P1268)</f>
        <v>0</v>
      </c>
      <c r="Q1250" s="53">
        <f>COUNT(Q1254:Q1268)</f>
        <v>0</v>
      </c>
      <c r="R1250" s="53">
        <f>COUNT(R1254:R1268)</f>
        <v>0</v>
      </c>
      <c r="T1250" s="124">
        <f>T1251-SUM(U1254:U1268)</f>
        <v>0</v>
      </c>
      <c r="X1250" s="28">
        <v>1</v>
      </c>
    </row>
    <row r="1251" spans="1:34" ht="12.95">
      <c r="A1251" s="33">
        <v>66</v>
      </c>
      <c r="B1251" s="54"/>
      <c r="C1251" s="322" t="str">
        <f>Leden!AQ68</f>
        <v/>
      </c>
      <c r="D1251" s="322"/>
      <c r="E1251" s="286" t="str">
        <f>IF($C1251="","",LEFT(IFERROR(VLOOKUP($C1251,TeamsV,2,0),"")&amp;"??",2))</f>
        <v/>
      </c>
      <c r="F1251" s="286" t="str">
        <f>IF($C1251="","",IFERROR(VLOOKUP($C1251,TeamsV,3,0),"??"))</f>
        <v/>
      </c>
      <c r="G1251" s="286" t="str">
        <f>IF($C1251="","",LEFT(IFERROR(VLOOKUP($C1251,TeamsV,4,0),"")&amp;"?",1))</f>
        <v/>
      </c>
      <c r="H1251" s="55"/>
      <c r="I1251" s="56"/>
      <c r="J1251" s="286">
        <f>COUNTIF(C1254:C1268,"V")</f>
        <v>0</v>
      </c>
      <c r="K1251" s="286">
        <f>COUNTIF(C1254:C1268,"M")</f>
        <v>0</v>
      </c>
      <c r="L1251" s="57" t="str">
        <f>IFERROR(AVERAGE(H1254:H1268),"")</f>
        <v/>
      </c>
      <c r="M1251" s="58"/>
      <c r="N1251" s="58"/>
      <c r="O1251" s="33" t="s">
        <v>2</v>
      </c>
      <c r="P1251" s="253"/>
      <c r="Q1251" s="253"/>
      <c r="R1251" s="253"/>
      <c r="S1251" s="254"/>
      <c r="T1251" s="124">
        <f>SUM(T1254:T1268)</f>
        <v>0</v>
      </c>
      <c r="U1251" s="158" t="str">
        <f>MID($C1251,1,1)</f>
        <v/>
      </c>
      <c r="V1251" s="158" t="str">
        <f>MID($C1251,1,1)</f>
        <v/>
      </c>
      <c r="W1251" s="158" t="str">
        <f>MID($C1251,1,1)</f>
        <v/>
      </c>
      <c r="X1251" s="28">
        <v>2</v>
      </c>
      <c r="Y1251" s="33"/>
      <c r="Z1251" s="33"/>
      <c r="AA1251" s="33"/>
      <c r="AB1251" s="33"/>
      <c r="AD1251" s="19" t="str">
        <f>IF($C1251="","",IFERROR(VLOOKUP($C1251,TeamsV,6,0),""))</f>
        <v/>
      </c>
      <c r="AE1251" s="19" t="str">
        <f>TRIM(IF($AD1251="","",IFERROR(VLOOKUP($AD1251,Teams!$B$4:$G$8,2,0),"")))</f>
        <v/>
      </c>
      <c r="AF1251" s="19" t="str">
        <f>TRIM(IF($AD1251="","",IFERROR(VLOOKUP($AD1251,Teams!$B$4:$G$8,4,0),"")))</f>
        <v/>
      </c>
      <c r="AH1251" s="247" t="str">
        <f>IFERROR(AVERAGE(AH1254:AH1268),"")</f>
        <v/>
      </c>
    </row>
    <row r="1252" spans="1:34">
      <c r="B1252" s="47"/>
      <c r="C1252" s="76"/>
      <c r="D1252" s="47"/>
      <c r="E1252" s="47"/>
      <c r="F1252" s="47"/>
      <c r="G1252" s="50"/>
      <c r="H1252" s="50"/>
      <c r="I1252" s="50"/>
      <c r="J1252" s="76"/>
      <c r="K1252" s="76"/>
      <c r="L1252" s="76"/>
      <c r="M1252" s="52"/>
      <c r="N1252" s="52"/>
      <c r="U1252" s="159"/>
      <c r="V1252" s="159"/>
      <c r="W1252" s="159"/>
      <c r="X1252" s="28">
        <v>3</v>
      </c>
    </row>
    <row r="1253" spans="1:34">
      <c r="A1253" s="59"/>
      <c r="B1253" s="60"/>
      <c r="C1253" s="61" t="s">
        <v>1147</v>
      </c>
      <c r="D1253" s="61" t="s">
        <v>1148</v>
      </c>
      <c r="E1253" s="62" t="s">
        <v>1149</v>
      </c>
      <c r="F1253" s="62" t="s">
        <v>1150</v>
      </c>
      <c r="G1253" s="61" t="s">
        <v>1151</v>
      </c>
      <c r="H1253" s="61" t="s">
        <v>1152</v>
      </c>
      <c r="I1253" s="61" t="s">
        <v>54</v>
      </c>
      <c r="J1253" s="61" t="s">
        <v>1153</v>
      </c>
      <c r="K1253" s="61" t="s">
        <v>1154</v>
      </c>
      <c r="L1253" s="61" t="s">
        <v>1155</v>
      </c>
      <c r="M1253" s="63"/>
      <c r="N1253" s="63"/>
      <c r="O1253" s="59"/>
      <c r="P1253" s="160" t="s">
        <v>76</v>
      </c>
      <c r="Q1253" s="160" t="s">
        <v>77</v>
      </c>
      <c r="R1253" s="160" t="s">
        <v>78</v>
      </c>
      <c r="U1253" s="158" t="str">
        <f>IF(W1251="","",VLOOKUP(W1251,Leeftijdscat,2,FALSE))</f>
        <v/>
      </c>
      <c r="V1253" s="158" t="str">
        <f>IF(W1251="","",VLOOKUP(W1251,Leeftijdscat,3,FALSE))</f>
        <v/>
      </c>
      <c r="W1253" s="158" t="str">
        <f>IF(W1251="","",VLOOKUP(W1251,Leeftijdscat,4,FALSE))</f>
        <v/>
      </c>
      <c r="X1253" s="28">
        <v>4</v>
      </c>
      <c r="Y1253" s="59">
        <f>LEN(Y1254&amp;Y1255&amp;Y1256&amp;Y1257&amp;Y1258&amp;Y1259&amp;Y1260&amp;Y1261&amp;Y1262&amp;Y1263&amp;Y1264&amp;Y1265&amp;Y1266&amp;Y1267&amp;Y1268)</f>
        <v>0</v>
      </c>
      <c r="Z1253" s="59">
        <f>LEN(Z1254&amp;Z1255&amp;Z1256&amp;Z1257&amp;Z1258&amp;Z1259&amp;Z1260&amp;Z1261&amp;Z1262&amp;Z1263&amp;Z1264&amp;Z1265&amp;Z1266&amp;Z1267&amp;Z1268)</f>
        <v>0</v>
      </c>
      <c r="AA1253" s="59">
        <f>LEN(AA1254&amp;AA1255&amp;AA1256&amp;AA1257&amp;AA1258&amp;AA1259&amp;AA1260&amp;AA1261&amp;AA1262&amp;AA1263&amp;AA1264&amp;AA1265&amp;AA1266&amp;AA1267&amp;AA1268)</f>
        <v>0</v>
      </c>
      <c r="AB1253" s="59">
        <f>SUM(Y1253:AA1253)</f>
        <v>0</v>
      </c>
    </row>
    <row r="1254" spans="1:34">
      <c r="A1254" s="28" t="str">
        <f>C1251&amp;"x"&amp;B1254</f>
        <v>x1</v>
      </c>
      <c r="B1254" s="47">
        <v>1</v>
      </c>
      <c r="C1254" s="64" t="str">
        <f t="shared" ref="C1254:C1268" si="1113">IF(LEFT($A1254,1)="x","",IFERROR(VLOOKUP($A1254,LedenV,6,0),""))</f>
        <v/>
      </c>
      <c r="D1254" s="64" t="str">
        <f t="shared" ref="D1254:D1268" si="1114">IF(LEFT($A1254,1)="x","",IFERROR(VLOOKUP($A1254,LedenV,7,0),""))</f>
        <v/>
      </c>
      <c r="E1254" s="65" t="str">
        <f t="shared" ref="E1254:E1268" si="1115">IF(LEFT($A1254,1)="x","",IFERROR(VLOOKUP($A1254,LedenV,8,0),""))</f>
        <v/>
      </c>
      <c r="F1254" s="65" t="str">
        <f t="shared" ref="F1254:F1268" si="1116">IF(LEFT($A1254,1)="x","",IFERROR(VLOOKUP($A1254,LedenV,9,0),""))</f>
        <v/>
      </c>
      <c r="G1254" s="66" t="str">
        <f t="shared" ref="G1254:G1268" si="1117">IF(LEFT($A1254,1)="x","",IFERROR(VLOOKUP($A1254,LedenV,10,0),""))</f>
        <v/>
      </c>
      <c r="H1254" s="67" t="str">
        <f t="shared" ref="H1254:H1268" si="1118">IF(AND(ISNUMBER(G1254),G1254&lt;&gt;0),DATEDIF(G1254,Peildatum,"Y"),"")</f>
        <v/>
      </c>
      <c r="I1254" s="68"/>
      <c r="J1254" s="64" t="str">
        <f t="shared" ref="J1254:J1268" si="1119">IF(LEFT($A1254,1)="x","",IFERROR(VLOOKUP($A1254,LedenV,16,0),""))</f>
        <v/>
      </c>
      <c r="K1254" s="64" t="str">
        <f t="shared" ref="K1254:K1268" si="1120">IF(LEFT($A1254,1)="x","",IFERROR(VLOOKUP($A1254,LedenV,17,0),""))</f>
        <v/>
      </c>
      <c r="L1254" s="64" t="str">
        <f t="shared" ref="L1254:L1268" si="1121">IF(LEFT($A1254,1)="x","",IFERROR(VLOOKUP($A1254,LedenV,18,0),""))</f>
        <v/>
      </c>
      <c r="M1254" s="52"/>
      <c r="N1254" s="52"/>
      <c r="P1254" s="157"/>
      <c r="Q1254" s="157"/>
      <c r="R1254" s="157"/>
      <c r="S1254" s="161"/>
      <c r="T1254" s="202">
        <f t="shared" ref="T1254:T1268" si="1122">IF(LEN(C1254&amp;D1254&amp;E1254&amp;F1254)&gt;0,1,0)</f>
        <v>0</v>
      </c>
      <c r="U1254" s="159">
        <f t="shared" ref="U1254:U1268" si="1123">MIN(LEN(Y1254&amp;Z1254&amp;AA1254),1)</f>
        <v>0</v>
      </c>
      <c r="V1254" s="162" t="str">
        <f t="shared" ref="V1254:V1268" si="1124">V1253</f>
        <v/>
      </c>
      <c r="W1254" s="162" t="str">
        <f t="shared" ref="W1254:W1268" si="1125">W1253</f>
        <v/>
      </c>
      <c r="X1254" s="28">
        <v>5</v>
      </c>
      <c r="Y1254" s="64" t="str">
        <f t="shared" ref="Y1254:Y1268" si="1126">IF(LEFT($A1254,1)="x","",IFERROR(VLOOKUP($A1254,LedenV,34,0),""))</f>
        <v/>
      </c>
      <c r="Z1254" s="64" t="str">
        <f t="shared" ref="Z1254:Z1268" si="1127">IF(LEFT($A1254,1)="x","",IFERROR(VLOOKUP($A1254,LedenV,35,0),""))</f>
        <v/>
      </c>
      <c r="AA1254" s="64" t="str">
        <f t="shared" ref="AA1254:AA1268" si="1128">IF(LEFT($A1254,1)="x","",IFERROR(VLOOKUP($A1254,LedenV,36,0),""))</f>
        <v/>
      </c>
      <c r="AB1254" s="28">
        <f t="shared" ref="AB1254:AB1268" si="1129">LEN(Y1254&amp;Z1254&amp;AA1254)</f>
        <v>0</v>
      </c>
      <c r="AH1254" s="246" t="str">
        <f t="shared" ref="AH1254:AH1268" si="1130">lft(G1254,Peildatum)</f>
        <v/>
      </c>
    </row>
    <row r="1255" spans="1:34">
      <c r="A1255" s="28" t="str">
        <f>C1251&amp;"x"&amp;B1255</f>
        <v>x2</v>
      </c>
      <c r="B1255" s="47">
        <v>2</v>
      </c>
      <c r="C1255" s="64" t="str">
        <f t="shared" si="1113"/>
        <v/>
      </c>
      <c r="D1255" s="64" t="str">
        <f t="shared" si="1114"/>
        <v/>
      </c>
      <c r="E1255" s="65" t="str">
        <f t="shared" si="1115"/>
        <v/>
      </c>
      <c r="F1255" s="65" t="str">
        <f t="shared" si="1116"/>
        <v/>
      </c>
      <c r="G1255" s="66" t="str">
        <f t="shared" si="1117"/>
        <v/>
      </c>
      <c r="H1255" s="67" t="str">
        <f t="shared" si="1118"/>
        <v/>
      </c>
      <c r="I1255" s="68"/>
      <c r="J1255" s="64" t="str">
        <f t="shared" si="1119"/>
        <v/>
      </c>
      <c r="K1255" s="64" t="str">
        <f t="shared" si="1120"/>
        <v/>
      </c>
      <c r="L1255" s="64" t="str">
        <f t="shared" si="1121"/>
        <v/>
      </c>
      <c r="M1255" s="52"/>
      <c r="N1255" s="52"/>
      <c r="P1255" s="157"/>
      <c r="Q1255" s="157"/>
      <c r="R1255" s="157"/>
      <c r="S1255" s="161"/>
      <c r="T1255" s="202">
        <f t="shared" si="1122"/>
        <v>0</v>
      </c>
      <c r="U1255" s="159">
        <f t="shared" si="1123"/>
        <v>0</v>
      </c>
      <c r="V1255" s="162" t="str">
        <f t="shared" si="1124"/>
        <v/>
      </c>
      <c r="W1255" s="162" t="str">
        <f t="shared" si="1125"/>
        <v/>
      </c>
      <c r="X1255" s="28">
        <v>6</v>
      </c>
      <c r="Y1255" s="64" t="str">
        <f t="shared" si="1126"/>
        <v/>
      </c>
      <c r="Z1255" s="64" t="str">
        <f t="shared" si="1127"/>
        <v/>
      </c>
      <c r="AA1255" s="64" t="str">
        <f t="shared" si="1128"/>
        <v/>
      </c>
      <c r="AB1255" s="28">
        <f t="shared" si="1129"/>
        <v>0</v>
      </c>
      <c r="AH1255" s="246" t="str">
        <f t="shared" si="1130"/>
        <v/>
      </c>
    </row>
    <row r="1256" spans="1:34">
      <c r="A1256" s="28" t="str">
        <f>C1251&amp;"x"&amp;B1256</f>
        <v>x3</v>
      </c>
      <c r="B1256" s="47">
        <v>3</v>
      </c>
      <c r="C1256" s="64" t="str">
        <f t="shared" si="1113"/>
        <v/>
      </c>
      <c r="D1256" s="64" t="str">
        <f t="shared" si="1114"/>
        <v/>
      </c>
      <c r="E1256" s="65" t="str">
        <f t="shared" si="1115"/>
        <v/>
      </c>
      <c r="F1256" s="65" t="str">
        <f t="shared" si="1116"/>
        <v/>
      </c>
      <c r="G1256" s="66" t="str">
        <f t="shared" si="1117"/>
        <v/>
      </c>
      <c r="H1256" s="67" t="str">
        <f t="shared" si="1118"/>
        <v/>
      </c>
      <c r="I1256" s="68"/>
      <c r="J1256" s="64" t="str">
        <f t="shared" si="1119"/>
        <v/>
      </c>
      <c r="K1256" s="64" t="str">
        <f t="shared" si="1120"/>
        <v/>
      </c>
      <c r="L1256" s="64" t="str">
        <f t="shared" si="1121"/>
        <v/>
      </c>
      <c r="M1256" s="52"/>
      <c r="N1256" s="52"/>
      <c r="P1256" s="157"/>
      <c r="Q1256" s="157"/>
      <c r="R1256" s="157"/>
      <c r="S1256" s="161"/>
      <c r="T1256" s="202">
        <f t="shared" si="1122"/>
        <v>0</v>
      </c>
      <c r="U1256" s="159">
        <f t="shared" si="1123"/>
        <v>0</v>
      </c>
      <c r="V1256" s="162" t="str">
        <f t="shared" si="1124"/>
        <v/>
      </c>
      <c r="W1256" s="162" t="str">
        <f t="shared" si="1125"/>
        <v/>
      </c>
      <c r="X1256" s="28">
        <v>7</v>
      </c>
      <c r="Y1256" s="64" t="str">
        <f t="shared" si="1126"/>
        <v/>
      </c>
      <c r="Z1256" s="64" t="str">
        <f t="shared" si="1127"/>
        <v/>
      </c>
      <c r="AA1256" s="64" t="str">
        <f t="shared" si="1128"/>
        <v/>
      </c>
      <c r="AB1256" s="28">
        <f t="shared" si="1129"/>
        <v>0</v>
      </c>
      <c r="AH1256" s="246" t="str">
        <f t="shared" si="1130"/>
        <v/>
      </c>
    </row>
    <row r="1257" spans="1:34">
      <c r="A1257" s="28" t="str">
        <f>C1251&amp;"x"&amp;B1257</f>
        <v>x4</v>
      </c>
      <c r="B1257" s="47">
        <v>4</v>
      </c>
      <c r="C1257" s="64" t="str">
        <f t="shared" si="1113"/>
        <v/>
      </c>
      <c r="D1257" s="64" t="str">
        <f t="shared" si="1114"/>
        <v/>
      </c>
      <c r="E1257" s="65" t="str">
        <f t="shared" si="1115"/>
        <v/>
      </c>
      <c r="F1257" s="65" t="str">
        <f t="shared" si="1116"/>
        <v/>
      </c>
      <c r="G1257" s="66" t="str">
        <f t="shared" si="1117"/>
        <v/>
      </c>
      <c r="H1257" s="67" t="str">
        <f t="shared" si="1118"/>
        <v/>
      </c>
      <c r="I1257" s="68"/>
      <c r="J1257" s="64" t="str">
        <f t="shared" si="1119"/>
        <v/>
      </c>
      <c r="K1257" s="64" t="str">
        <f t="shared" si="1120"/>
        <v/>
      </c>
      <c r="L1257" s="64" t="str">
        <f t="shared" si="1121"/>
        <v/>
      </c>
      <c r="M1257" s="52"/>
      <c r="N1257" s="52"/>
      <c r="P1257" s="157"/>
      <c r="Q1257" s="157"/>
      <c r="R1257" s="157"/>
      <c r="S1257" s="161"/>
      <c r="T1257" s="202">
        <f t="shared" si="1122"/>
        <v>0</v>
      </c>
      <c r="U1257" s="159">
        <f t="shared" si="1123"/>
        <v>0</v>
      </c>
      <c r="V1257" s="162" t="str">
        <f t="shared" si="1124"/>
        <v/>
      </c>
      <c r="W1257" s="162" t="str">
        <f t="shared" si="1125"/>
        <v/>
      </c>
      <c r="X1257" s="28">
        <v>8</v>
      </c>
      <c r="Y1257" s="64" t="str">
        <f t="shared" si="1126"/>
        <v/>
      </c>
      <c r="Z1257" s="64" t="str">
        <f t="shared" si="1127"/>
        <v/>
      </c>
      <c r="AA1257" s="64" t="str">
        <f t="shared" si="1128"/>
        <v/>
      </c>
      <c r="AB1257" s="28">
        <f t="shared" si="1129"/>
        <v>0</v>
      </c>
      <c r="AH1257" s="246" t="str">
        <f t="shared" si="1130"/>
        <v/>
      </c>
    </row>
    <row r="1258" spans="1:34">
      <c r="A1258" s="28" t="str">
        <f>C1251&amp;"x"&amp;B1258</f>
        <v>x5</v>
      </c>
      <c r="B1258" s="47">
        <v>5</v>
      </c>
      <c r="C1258" s="64" t="str">
        <f t="shared" si="1113"/>
        <v/>
      </c>
      <c r="D1258" s="64" t="str">
        <f t="shared" si="1114"/>
        <v/>
      </c>
      <c r="E1258" s="65" t="str">
        <f t="shared" si="1115"/>
        <v/>
      </c>
      <c r="F1258" s="65" t="str">
        <f t="shared" si="1116"/>
        <v/>
      </c>
      <c r="G1258" s="66" t="str">
        <f t="shared" si="1117"/>
        <v/>
      </c>
      <c r="H1258" s="67" t="str">
        <f t="shared" si="1118"/>
        <v/>
      </c>
      <c r="I1258" s="68"/>
      <c r="J1258" s="64" t="str">
        <f t="shared" si="1119"/>
        <v/>
      </c>
      <c r="K1258" s="64" t="str">
        <f t="shared" si="1120"/>
        <v/>
      </c>
      <c r="L1258" s="64" t="str">
        <f t="shared" si="1121"/>
        <v/>
      </c>
      <c r="M1258" s="52"/>
      <c r="N1258" s="52"/>
      <c r="P1258" s="157"/>
      <c r="Q1258" s="157"/>
      <c r="R1258" s="157"/>
      <c r="S1258" s="161"/>
      <c r="T1258" s="202">
        <f t="shared" si="1122"/>
        <v>0</v>
      </c>
      <c r="U1258" s="159">
        <f t="shared" si="1123"/>
        <v>0</v>
      </c>
      <c r="V1258" s="162" t="str">
        <f t="shared" si="1124"/>
        <v/>
      </c>
      <c r="W1258" s="162" t="str">
        <f t="shared" si="1125"/>
        <v/>
      </c>
      <c r="X1258" s="28">
        <v>9</v>
      </c>
      <c r="Y1258" s="64" t="str">
        <f t="shared" si="1126"/>
        <v/>
      </c>
      <c r="Z1258" s="64" t="str">
        <f t="shared" si="1127"/>
        <v/>
      </c>
      <c r="AA1258" s="64" t="str">
        <f t="shared" si="1128"/>
        <v/>
      </c>
      <c r="AB1258" s="28">
        <f t="shared" si="1129"/>
        <v>0</v>
      </c>
      <c r="AH1258" s="246" t="str">
        <f t="shared" si="1130"/>
        <v/>
      </c>
    </row>
    <row r="1259" spans="1:34">
      <c r="A1259" s="28" t="str">
        <f>C1251&amp;"x"&amp;B1259</f>
        <v>x6</v>
      </c>
      <c r="B1259" s="47">
        <v>6</v>
      </c>
      <c r="C1259" s="64" t="str">
        <f t="shared" si="1113"/>
        <v/>
      </c>
      <c r="D1259" s="64" t="str">
        <f t="shared" si="1114"/>
        <v/>
      </c>
      <c r="E1259" s="65" t="str">
        <f t="shared" si="1115"/>
        <v/>
      </c>
      <c r="F1259" s="65" t="str">
        <f t="shared" si="1116"/>
        <v/>
      </c>
      <c r="G1259" s="66" t="str">
        <f t="shared" si="1117"/>
        <v/>
      </c>
      <c r="H1259" s="67" t="str">
        <f t="shared" si="1118"/>
        <v/>
      </c>
      <c r="I1259" s="68"/>
      <c r="J1259" s="64" t="str">
        <f t="shared" si="1119"/>
        <v/>
      </c>
      <c r="K1259" s="64" t="str">
        <f t="shared" si="1120"/>
        <v/>
      </c>
      <c r="L1259" s="64" t="str">
        <f t="shared" si="1121"/>
        <v/>
      </c>
      <c r="M1259" s="52"/>
      <c r="N1259" s="52"/>
      <c r="P1259" s="157"/>
      <c r="Q1259" s="157"/>
      <c r="R1259" s="157"/>
      <c r="S1259" s="161"/>
      <c r="T1259" s="202">
        <f t="shared" si="1122"/>
        <v>0</v>
      </c>
      <c r="U1259" s="159">
        <f t="shared" si="1123"/>
        <v>0</v>
      </c>
      <c r="V1259" s="162" t="str">
        <f t="shared" si="1124"/>
        <v/>
      </c>
      <c r="W1259" s="162" t="str">
        <f t="shared" si="1125"/>
        <v/>
      </c>
      <c r="X1259" s="28">
        <v>10</v>
      </c>
      <c r="Y1259" s="64" t="str">
        <f t="shared" si="1126"/>
        <v/>
      </c>
      <c r="Z1259" s="64" t="str">
        <f t="shared" si="1127"/>
        <v/>
      </c>
      <c r="AA1259" s="64" t="str">
        <f t="shared" si="1128"/>
        <v/>
      </c>
      <c r="AB1259" s="28">
        <f t="shared" si="1129"/>
        <v>0</v>
      </c>
      <c r="AH1259" s="246" t="str">
        <f t="shared" si="1130"/>
        <v/>
      </c>
    </row>
    <row r="1260" spans="1:34">
      <c r="A1260" s="28" t="str">
        <f>C1251&amp;"x"&amp;B1260</f>
        <v>x7</v>
      </c>
      <c r="B1260" s="47">
        <v>7</v>
      </c>
      <c r="C1260" s="64" t="str">
        <f t="shared" si="1113"/>
        <v/>
      </c>
      <c r="D1260" s="64" t="str">
        <f t="shared" si="1114"/>
        <v/>
      </c>
      <c r="E1260" s="65" t="str">
        <f t="shared" si="1115"/>
        <v/>
      </c>
      <c r="F1260" s="65" t="str">
        <f t="shared" si="1116"/>
        <v/>
      </c>
      <c r="G1260" s="66" t="str">
        <f t="shared" si="1117"/>
        <v/>
      </c>
      <c r="H1260" s="67" t="str">
        <f t="shared" si="1118"/>
        <v/>
      </c>
      <c r="I1260" s="68"/>
      <c r="J1260" s="64" t="str">
        <f t="shared" si="1119"/>
        <v/>
      </c>
      <c r="K1260" s="64" t="str">
        <f t="shared" si="1120"/>
        <v/>
      </c>
      <c r="L1260" s="64" t="str">
        <f t="shared" si="1121"/>
        <v/>
      </c>
      <c r="M1260" s="52"/>
      <c r="N1260" s="52"/>
      <c r="P1260" s="157"/>
      <c r="Q1260" s="157"/>
      <c r="R1260" s="157"/>
      <c r="S1260" s="161"/>
      <c r="T1260" s="202">
        <f t="shared" si="1122"/>
        <v>0</v>
      </c>
      <c r="U1260" s="159">
        <f t="shared" si="1123"/>
        <v>0</v>
      </c>
      <c r="V1260" s="162" t="str">
        <f t="shared" si="1124"/>
        <v/>
      </c>
      <c r="W1260" s="162" t="str">
        <f t="shared" si="1125"/>
        <v/>
      </c>
      <c r="X1260" s="28">
        <v>11</v>
      </c>
      <c r="Y1260" s="64" t="str">
        <f t="shared" si="1126"/>
        <v/>
      </c>
      <c r="Z1260" s="64" t="str">
        <f t="shared" si="1127"/>
        <v/>
      </c>
      <c r="AA1260" s="64" t="str">
        <f t="shared" si="1128"/>
        <v/>
      </c>
      <c r="AB1260" s="28">
        <f t="shared" si="1129"/>
        <v>0</v>
      </c>
      <c r="AH1260" s="246" t="str">
        <f t="shared" si="1130"/>
        <v/>
      </c>
    </row>
    <row r="1261" spans="1:34">
      <c r="A1261" s="28" t="str">
        <f>C1251&amp;"x"&amp;B1261</f>
        <v>x8</v>
      </c>
      <c r="B1261" s="47">
        <v>8</v>
      </c>
      <c r="C1261" s="64" t="str">
        <f t="shared" si="1113"/>
        <v/>
      </c>
      <c r="D1261" s="64" t="str">
        <f t="shared" si="1114"/>
        <v/>
      </c>
      <c r="E1261" s="65" t="str">
        <f t="shared" si="1115"/>
        <v/>
      </c>
      <c r="F1261" s="65" t="str">
        <f t="shared" si="1116"/>
        <v/>
      </c>
      <c r="G1261" s="66" t="str">
        <f t="shared" si="1117"/>
        <v/>
      </c>
      <c r="H1261" s="67" t="str">
        <f t="shared" si="1118"/>
        <v/>
      </c>
      <c r="I1261" s="68"/>
      <c r="J1261" s="64" t="str">
        <f t="shared" si="1119"/>
        <v/>
      </c>
      <c r="K1261" s="64" t="str">
        <f t="shared" si="1120"/>
        <v/>
      </c>
      <c r="L1261" s="64" t="str">
        <f t="shared" si="1121"/>
        <v/>
      </c>
      <c r="M1261" s="52"/>
      <c r="N1261" s="52"/>
      <c r="P1261" s="157"/>
      <c r="Q1261" s="157"/>
      <c r="R1261" s="157"/>
      <c r="S1261" s="161"/>
      <c r="T1261" s="202">
        <f t="shared" si="1122"/>
        <v>0</v>
      </c>
      <c r="U1261" s="159">
        <f t="shared" si="1123"/>
        <v>0</v>
      </c>
      <c r="V1261" s="162" t="str">
        <f t="shared" si="1124"/>
        <v/>
      </c>
      <c r="W1261" s="162" t="str">
        <f t="shared" si="1125"/>
        <v/>
      </c>
      <c r="X1261" s="28">
        <v>12</v>
      </c>
      <c r="Y1261" s="64" t="str">
        <f t="shared" si="1126"/>
        <v/>
      </c>
      <c r="Z1261" s="64" t="str">
        <f t="shared" si="1127"/>
        <v/>
      </c>
      <c r="AA1261" s="64" t="str">
        <f t="shared" si="1128"/>
        <v/>
      </c>
      <c r="AB1261" s="28">
        <f t="shared" si="1129"/>
        <v>0</v>
      </c>
      <c r="AH1261" s="246" t="str">
        <f t="shared" si="1130"/>
        <v/>
      </c>
    </row>
    <row r="1262" spans="1:34">
      <c r="A1262" s="28" t="str">
        <f>C1251&amp;"x"&amp;B1262</f>
        <v>x9</v>
      </c>
      <c r="B1262" s="47">
        <v>9</v>
      </c>
      <c r="C1262" s="64" t="str">
        <f t="shared" si="1113"/>
        <v/>
      </c>
      <c r="D1262" s="64" t="str">
        <f t="shared" si="1114"/>
        <v/>
      </c>
      <c r="E1262" s="65" t="str">
        <f t="shared" si="1115"/>
        <v/>
      </c>
      <c r="F1262" s="65" t="str">
        <f t="shared" si="1116"/>
        <v/>
      </c>
      <c r="G1262" s="66" t="str">
        <f t="shared" si="1117"/>
        <v/>
      </c>
      <c r="H1262" s="67" t="str">
        <f t="shared" si="1118"/>
        <v/>
      </c>
      <c r="I1262" s="68"/>
      <c r="J1262" s="64" t="str">
        <f t="shared" si="1119"/>
        <v/>
      </c>
      <c r="K1262" s="64" t="str">
        <f t="shared" si="1120"/>
        <v/>
      </c>
      <c r="L1262" s="64" t="str">
        <f t="shared" si="1121"/>
        <v/>
      </c>
      <c r="M1262" s="52"/>
      <c r="N1262" s="52"/>
      <c r="P1262" s="157"/>
      <c r="Q1262" s="157"/>
      <c r="R1262" s="157"/>
      <c r="S1262" s="161"/>
      <c r="T1262" s="202">
        <f t="shared" si="1122"/>
        <v>0</v>
      </c>
      <c r="U1262" s="159">
        <f t="shared" si="1123"/>
        <v>0</v>
      </c>
      <c r="V1262" s="162" t="str">
        <f t="shared" si="1124"/>
        <v/>
      </c>
      <c r="W1262" s="162" t="str">
        <f t="shared" si="1125"/>
        <v/>
      </c>
      <c r="X1262" s="28">
        <v>13</v>
      </c>
      <c r="Y1262" s="64" t="str">
        <f t="shared" si="1126"/>
        <v/>
      </c>
      <c r="Z1262" s="64" t="str">
        <f t="shared" si="1127"/>
        <v/>
      </c>
      <c r="AA1262" s="64" t="str">
        <f t="shared" si="1128"/>
        <v/>
      </c>
      <c r="AB1262" s="28">
        <f t="shared" si="1129"/>
        <v>0</v>
      </c>
      <c r="AH1262" s="246" t="str">
        <f t="shared" si="1130"/>
        <v/>
      </c>
    </row>
    <row r="1263" spans="1:34">
      <c r="A1263" s="28" t="str">
        <f>C1251&amp;"x"&amp;B1263</f>
        <v>x10</v>
      </c>
      <c r="B1263" s="47">
        <v>10</v>
      </c>
      <c r="C1263" s="64" t="str">
        <f t="shared" si="1113"/>
        <v/>
      </c>
      <c r="D1263" s="64" t="str">
        <f t="shared" si="1114"/>
        <v/>
      </c>
      <c r="E1263" s="65" t="str">
        <f t="shared" si="1115"/>
        <v/>
      </c>
      <c r="F1263" s="65" t="str">
        <f t="shared" si="1116"/>
        <v/>
      </c>
      <c r="G1263" s="66" t="str">
        <f t="shared" si="1117"/>
        <v/>
      </c>
      <c r="H1263" s="67" t="str">
        <f t="shared" si="1118"/>
        <v/>
      </c>
      <c r="I1263" s="68"/>
      <c r="J1263" s="64" t="str">
        <f t="shared" si="1119"/>
        <v/>
      </c>
      <c r="K1263" s="64" t="str">
        <f t="shared" si="1120"/>
        <v/>
      </c>
      <c r="L1263" s="64" t="str">
        <f t="shared" si="1121"/>
        <v/>
      </c>
      <c r="M1263" s="52"/>
      <c r="N1263" s="52"/>
      <c r="P1263" s="157"/>
      <c r="Q1263" s="157"/>
      <c r="R1263" s="157"/>
      <c r="S1263" s="161"/>
      <c r="T1263" s="202">
        <f t="shared" si="1122"/>
        <v>0</v>
      </c>
      <c r="U1263" s="159">
        <f t="shared" si="1123"/>
        <v>0</v>
      </c>
      <c r="V1263" s="162" t="str">
        <f t="shared" si="1124"/>
        <v/>
      </c>
      <c r="W1263" s="162" t="str">
        <f t="shared" si="1125"/>
        <v/>
      </c>
      <c r="X1263" s="28">
        <v>14</v>
      </c>
      <c r="Y1263" s="64" t="str">
        <f t="shared" si="1126"/>
        <v/>
      </c>
      <c r="Z1263" s="64" t="str">
        <f t="shared" si="1127"/>
        <v/>
      </c>
      <c r="AA1263" s="64" t="str">
        <f t="shared" si="1128"/>
        <v/>
      </c>
      <c r="AB1263" s="28">
        <f t="shared" si="1129"/>
        <v>0</v>
      </c>
      <c r="AH1263" s="246" t="str">
        <f t="shared" si="1130"/>
        <v/>
      </c>
    </row>
    <row r="1264" spans="1:34">
      <c r="A1264" s="28" t="str">
        <f>C1251&amp;"x"&amp;B1264</f>
        <v>x11</v>
      </c>
      <c r="B1264" s="47">
        <v>11</v>
      </c>
      <c r="C1264" s="64" t="str">
        <f t="shared" si="1113"/>
        <v/>
      </c>
      <c r="D1264" s="64" t="str">
        <f t="shared" si="1114"/>
        <v/>
      </c>
      <c r="E1264" s="65" t="str">
        <f t="shared" si="1115"/>
        <v/>
      </c>
      <c r="F1264" s="65" t="str">
        <f t="shared" si="1116"/>
        <v/>
      </c>
      <c r="G1264" s="66" t="str">
        <f t="shared" si="1117"/>
        <v/>
      </c>
      <c r="H1264" s="67" t="str">
        <f t="shared" si="1118"/>
        <v/>
      </c>
      <c r="I1264" s="68"/>
      <c r="J1264" s="64" t="str">
        <f t="shared" si="1119"/>
        <v/>
      </c>
      <c r="K1264" s="64" t="str">
        <f t="shared" si="1120"/>
        <v/>
      </c>
      <c r="L1264" s="64" t="str">
        <f t="shared" si="1121"/>
        <v/>
      </c>
      <c r="M1264" s="52"/>
      <c r="N1264" s="52"/>
      <c r="P1264" s="157"/>
      <c r="Q1264" s="157"/>
      <c r="R1264" s="157"/>
      <c r="T1264" s="202">
        <f t="shared" si="1122"/>
        <v>0</v>
      </c>
      <c r="U1264" s="159">
        <f t="shared" si="1123"/>
        <v>0</v>
      </c>
      <c r="V1264" s="162" t="str">
        <f t="shared" si="1124"/>
        <v/>
      </c>
      <c r="W1264" s="162" t="str">
        <f t="shared" si="1125"/>
        <v/>
      </c>
      <c r="X1264" s="28">
        <v>15</v>
      </c>
      <c r="Y1264" s="64" t="str">
        <f t="shared" si="1126"/>
        <v/>
      </c>
      <c r="Z1264" s="64" t="str">
        <f t="shared" si="1127"/>
        <v/>
      </c>
      <c r="AA1264" s="64" t="str">
        <f t="shared" si="1128"/>
        <v/>
      </c>
      <c r="AB1264" s="28">
        <f t="shared" si="1129"/>
        <v>0</v>
      </c>
      <c r="AH1264" s="246" t="str">
        <f t="shared" si="1130"/>
        <v/>
      </c>
    </row>
    <row r="1265" spans="1:34">
      <c r="A1265" s="28" t="str">
        <f>C1251&amp;"x"&amp;B1265</f>
        <v>x12</v>
      </c>
      <c r="B1265" s="47">
        <v>12</v>
      </c>
      <c r="C1265" s="64" t="str">
        <f t="shared" si="1113"/>
        <v/>
      </c>
      <c r="D1265" s="64" t="str">
        <f t="shared" si="1114"/>
        <v/>
      </c>
      <c r="E1265" s="65" t="str">
        <f t="shared" si="1115"/>
        <v/>
      </c>
      <c r="F1265" s="65" t="str">
        <f t="shared" si="1116"/>
        <v/>
      </c>
      <c r="G1265" s="66" t="str">
        <f t="shared" si="1117"/>
        <v/>
      </c>
      <c r="H1265" s="67" t="str">
        <f t="shared" si="1118"/>
        <v/>
      </c>
      <c r="I1265" s="68"/>
      <c r="J1265" s="64" t="str">
        <f t="shared" si="1119"/>
        <v/>
      </c>
      <c r="K1265" s="64" t="str">
        <f t="shared" si="1120"/>
        <v/>
      </c>
      <c r="L1265" s="64" t="str">
        <f t="shared" si="1121"/>
        <v/>
      </c>
      <c r="M1265" s="52"/>
      <c r="N1265" s="52"/>
      <c r="P1265" s="157"/>
      <c r="Q1265" s="157"/>
      <c r="R1265" s="157"/>
      <c r="T1265" s="202">
        <f t="shared" si="1122"/>
        <v>0</v>
      </c>
      <c r="U1265" s="159">
        <f t="shared" si="1123"/>
        <v>0</v>
      </c>
      <c r="V1265" s="162" t="str">
        <f t="shared" si="1124"/>
        <v/>
      </c>
      <c r="W1265" s="162" t="str">
        <f t="shared" si="1125"/>
        <v/>
      </c>
      <c r="X1265" s="28">
        <v>16</v>
      </c>
      <c r="Y1265" s="64" t="str">
        <f t="shared" si="1126"/>
        <v/>
      </c>
      <c r="Z1265" s="64" t="str">
        <f t="shared" si="1127"/>
        <v/>
      </c>
      <c r="AA1265" s="64" t="str">
        <f t="shared" si="1128"/>
        <v/>
      </c>
      <c r="AB1265" s="28">
        <f t="shared" si="1129"/>
        <v>0</v>
      </c>
      <c r="AH1265" s="246" t="str">
        <f t="shared" si="1130"/>
        <v/>
      </c>
    </row>
    <row r="1266" spans="1:34">
      <c r="A1266" s="28" t="str">
        <f>C1251&amp;"x"&amp;B1266</f>
        <v>x13</v>
      </c>
      <c r="B1266" s="47">
        <v>13</v>
      </c>
      <c r="C1266" s="64" t="str">
        <f t="shared" si="1113"/>
        <v/>
      </c>
      <c r="D1266" s="64" t="str">
        <f t="shared" si="1114"/>
        <v/>
      </c>
      <c r="E1266" s="65" t="str">
        <f t="shared" si="1115"/>
        <v/>
      </c>
      <c r="F1266" s="65" t="str">
        <f t="shared" si="1116"/>
        <v/>
      </c>
      <c r="G1266" s="66" t="str">
        <f t="shared" si="1117"/>
        <v/>
      </c>
      <c r="H1266" s="67" t="str">
        <f t="shared" si="1118"/>
        <v/>
      </c>
      <c r="I1266" s="68"/>
      <c r="J1266" s="64" t="str">
        <f t="shared" si="1119"/>
        <v/>
      </c>
      <c r="K1266" s="64" t="str">
        <f t="shared" si="1120"/>
        <v/>
      </c>
      <c r="L1266" s="64" t="str">
        <f t="shared" si="1121"/>
        <v/>
      </c>
      <c r="M1266" s="52"/>
      <c r="N1266" s="52"/>
      <c r="P1266" s="157"/>
      <c r="Q1266" s="157"/>
      <c r="R1266" s="157"/>
      <c r="T1266" s="202">
        <f t="shared" si="1122"/>
        <v>0</v>
      </c>
      <c r="U1266" s="159">
        <f t="shared" si="1123"/>
        <v>0</v>
      </c>
      <c r="V1266" s="162" t="str">
        <f t="shared" si="1124"/>
        <v/>
      </c>
      <c r="W1266" s="162" t="str">
        <f t="shared" si="1125"/>
        <v/>
      </c>
      <c r="X1266" s="28">
        <v>17</v>
      </c>
      <c r="Y1266" s="64" t="str">
        <f t="shared" si="1126"/>
        <v/>
      </c>
      <c r="Z1266" s="64" t="str">
        <f t="shared" si="1127"/>
        <v/>
      </c>
      <c r="AA1266" s="64" t="str">
        <f t="shared" si="1128"/>
        <v/>
      </c>
      <c r="AB1266" s="28">
        <f t="shared" si="1129"/>
        <v>0</v>
      </c>
      <c r="AH1266" s="246" t="str">
        <f t="shared" si="1130"/>
        <v/>
      </c>
    </row>
    <row r="1267" spans="1:34">
      <c r="A1267" s="28" t="str">
        <f>C1251&amp;"x"&amp;B1267</f>
        <v>x14</v>
      </c>
      <c r="B1267" s="47">
        <v>14</v>
      </c>
      <c r="C1267" s="64" t="str">
        <f t="shared" si="1113"/>
        <v/>
      </c>
      <c r="D1267" s="64" t="str">
        <f t="shared" si="1114"/>
        <v/>
      </c>
      <c r="E1267" s="65" t="str">
        <f t="shared" si="1115"/>
        <v/>
      </c>
      <c r="F1267" s="65" t="str">
        <f t="shared" si="1116"/>
        <v/>
      </c>
      <c r="G1267" s="66" t="str">
        <f t="shared" si="1117"/>
        <v/>
      </c>
      <c r="H1267" s="67" t="str">
        <f t="shared" si="1118"/>
        <v/>
      </c>
      <c r="I1267" s="68"/>
      <c r="J1267" s="64" t="str">
        <f t="shared" si="1119"/>
        <v/>
      </c>
      <c r="K1267" s="64" t="str">
        <f t="shared" si="1120"/>
        <v/>
      </c>
      <c r="L1267" s="64" t="str">
        <f t="shared" si="1121"/>
        <v/>
      </c>
      <c r="M1267" s="52"/>
      <c r="N1267" s="52"/>
      <c r="P1267" s="157"/>
      <c r="Q1267" s="157"/>
      <c r="R1267" s="157"/>
      <c r="T1267" s="202">
        <f t="shared" si="1122"/>
        <v>0</v>
      </c>
      <c r="U1267" s="159">
        <f t="shared" si="1123"/>
        <v>0</v>
      </c>
      <c r="V1267" s="162" t="str">
        <f t="shared" si="1124"/>
        <v/>
      </c>
      <c r="W1267" s="162" t="str">
        <f t="shared" si="1125"/>
        <v/>
      </c>
      <c r="X1267" s="28">
        <v>18</v>
      </c>
      <c r="Y1267" s="64" t="str">
        <f t="shared" si="1126"/>
        <v/>
      </c>
      <c r="Z1267" s="64" t="str">
        <f t="shared" si="1127"/>
        <v/>
      </c>
      <c r="AA1267" s="64" t="str">
        <f t="shared" si="1128"/>
        <v/>
      </c>
      <c r="AB1267" s="28">
        <f t="shared" si="1129"/>
        <v>0</v>
      </c>
      <c r="AH1267" s="246" t="str">
        <f t="shared" si="1130"/>
        <v/>
      </c>
    </row>
    <row r="1268" spans="1:34">
      <c r="A1268" s="28" t="str">
        <f>C1251&amp;"x"&amp;B1268</f>
        <v>x15</v>
      </c>
      <c r="B1268" s="47">
        <v>15</v>
      </c>
      <c r="C1268" s="64" t="str">
        <f t="shared" si="1113"/>
        <v/>
      </c>
      <c r="D1268" s="64" t="str">
        <f t="shared" si="1114"/>
        <v/>
      </c>
      <c r="E1268" s="65" t="str">
        <f t="shared" si="1115"/>
        <v/>
      </c>
      <c r="F1268" s="65" t="str">
        <f t="shared" si="1116"/>
        <v/>
      </c>
      <c r="G1268" s="66" t="str">
        <f t="shared" si="1117"/>
        <v/>
      </c>
      <c r="H1268" s="67" t="str">
        <f t="shared" si="1118"/>
        <v/>
      </c>
      <c r="I1268" s="68"/>
      <c r="J1268" s="64" t="str">
        <f t="shared" si="1119"/>
        <v/>
      </c>
      <c r="K1268" s="64" t="str">
        <f t="shared" si="1120"/>
        <v/>
      </c>
      <c r="L1268" s="64" t="str">
        <f t="shared" si="1121"/>
        <v/>
      </c>
      <c r="M1268" s="52"/>
      <c r="N1268" s="52"/>
      <c r="P1268" s="157"/>
      <c r="Q1268" s="157"/>
      <c r="R1268" s="157"/>
      <c r="T1268" s="202">
        <f t="shared" si="1122"/>
        <v>0</v>
      </c>
      <c r="U1268" s="159">
        <f t="shared" si="1123"/>
        <v>0</v>
      </c>
      <c r="V1268" s="162" t="str">
        <f t="shared" si="1124"/>
        <v/>
      </c>
      <c r="W1268" s="162" t="str">
        <f t="shared" si="1125"/>
        <v/>
      </c>
      <c r="X1268" s="28">
        <v>19</v>
      </c>
      <c r="Y1268" s="64" t="str">
        <f t="shared" si="1126"/>
        <v/>
      </c>
      <c r="Z1268" s="64" t="str">
        <f t="shared" si="1127"/>
        <v/>
      </c>
      <c r="AA1268" s="64" t="str">
        <f t="shared" si="1128"/>
        <v/>
      </c>
      <c r="AB1268" s="28">
        <f t="shared" si="1129"/>
        <v>0</v>
      </c>
      <c r="AH1268" s="246" t="str">
        <f t="shared" si="1130"/>
        <v/>
      </c>
    </row>
    <row r="1269" spans="1:34" ht="12.95" thickBot="1">
      <c r="B1269" s="69"/>
      <c r="C1269" s="70"/>
      <c r="D1269" s="69"/>
      <c r="E1269" s="69"/>
      <c r="F1269" s="69"/>
      <c r="G1269" s="71"/>
      <c r="H1269" s="71"/>
      <c r="I1269" s="71"/>
      <c r="J1269" s="70"/>
      <c r="K1269" s="70"/>
      <c r="L1269" s="70"/>
      <c r="M1269" s="52"/>
      <c r="N1269" s="52"/>
      <c r="X1269" s="28">
        <v>20</v>
      </c>
    </row>
    <row r="1270" spans="1:34" ht="12.95" thickTop="1">
      <c r="B1270" s="47"/>
      <c r="C1270" s="323" t="s">
        <v>1140</v>
      </c>
      <c r="D1270" s="323"/>
      <c r="E1270" s="76" t="s">
        <v>1141</v>
      </c>
      <c r="F1270" s="76" t="s">
        <v>1142</v>
      </c>
      <c r="G1270" s="48" t="s">
        <v>1143</v>
      </c>
      <c r="H1270" s="49"/>
      <c r="I1270" s="50"/>
      <c r="J1270" s="51" t="s">
        <v>1144</v>
      </c>
      <c r="K1270" s="51" t="s">
        <v>1145</v>
      </c>
      <c r="L1270" s="51" t="s">
        <v>1146</v>
      </c>
      <c r="M1270" s="52"/>
      <c r="N1270" s="52"/>
      <c r="P1270" s="53">
        <f>COUNT(P1274:P1288)</f>
        <v>0</v>
      </c>
      <c r="Q1270" s="53">
        <f>COUNT(Q1274:Q1288)</f>
        <v>0</v>
      </c>
      <c r="R1270" s="53">
        <f>COUNT(R1274:R1288)</f>
        <v>0</v>
      </c>
      <c r="T1270" s="124">
        <f>T1271-SUM(U1274:U1288)</f>
        <v>0</v>
      </c>
      <c r="X1270" s="28">
        <v>1</v>
      </c>
    </row>
    <row r="1271" spans="1:34" ht="12.95">
      <c r="A1271" s="33">
        <v>67</v>
      </c>
      <c r="B1271" s="54"/>
      <c r="C1271" s="322" t="str">
        <f>Leden!AQ69</f>
        <v/>
      </c>
      <c r="D1271" s="322"/>
      <c r="E1271" s="286" t="str">
        <f>IF($C1271="","",LEFT(IFERROR(VLOOKUP($C1271,TeamsV,2,0),"")&amp;"??",2))</f>
        <v/>
      </c>
      <c r="F1271" s="286" t="str">
        <f>IF($C1271="","",LEFT(IFERROR(VLOOKUP($C1271,TeamsV,3,0),"")&amp;"??",2))</f>
        <v/>
      </c>
      <c r="G1271" s="286" t="str">
        <f>IF($C1271="","",LEFT(IFERROR(VLOOKUP($C1271,TeamsV,4,0),"")&amp;"?",1))</f>
        <v/>
      </c>
      <c r="H1271" s="55"/>
      <c r="I1271" s="56"/>
      <c r="J1271" s="286">
        <f>COUNTIF(C1274:C1288,"V")</f>
        <v>0</v>
      </c>
      <c r="K1271" s="286">
        <f>COUNTIF(C1274:C1288,"M")</f>
        <v>0</v>
      </c>
      <c r="L1271" s="57" t="str">
        <f>IFERROR(AVERAGE(H1274:H1288),"")</f>
        <v/>
      </c>
      <c r="M1271" s="58"/>
      <c r="N1271" s="58"/>
      <c r="O1271" s="33" t="s">
        <v>2</v>
      </c>
      <c r="P1271" s="253"/>
      <c r="Q1271" s="253"/>
      <c r="R1271" s="253"/>
      <c r="S1271" s="254"/>
      <c r="T1271" s="124">
        <f>SUM(T1274:T1288)</f>
        <v>0</v>
      </c>
      <c r="U1271" s="158" t="str">
        <f>MID($C1271,1,1)</f>
        <v/>
      </c>
      <c r="V1271" s="158" t="str">
        <f>MID($C1271,1,1)</f>
        <v/>
      </c>
      <c r="W1271" s="158" t="str">
        <f>MID($C1271,1,1)</f>
        <v/>
      </c>
      <c r="X1271" s="28">
        <v>2</v>
      </c>
      <c r="Y1271" s="33"/>
      <c r="Z1271" s="33"/>
      <c r="AA1271" s="33"/>
      <c r="AB1271" s="33"/>
      <c r="AD1271" s="19" t="str">
        <f>IF($C1271="","",IFERROR(VLOOKUP($C1271,TeamsV,6,0),""))</f>
        <v/>
      </c>
      <c r="AE1271" s="19" t="str">
        <f>TRIM(IF($AD1271="","",IFERROR(VLOOKUP($AD1271,Teams!$B$4:$G$8,2,0),"")))</f>
        <v/>
      </c>
      <c r="AF1271" s="19" t="str">
        <f>TRIM(IF($AD1271="","",IFERROR(VLOOKUP($AD1271,Teams!$B$4:$G$8,4,0),"")))</f>
        <v/>
      </c>
      <c r="AH1271" s="247" t="str">
        <f>IFERROR(AVERAGE(AH1274:AH1288),"")</f>
        <v/>
      </c>
    </row>
    <row r="1272" spans="1:34">
      <c r="B1272" s="47"/>
      <c r="C1272" s="76"/>
      <c r="D1272" s="47"/>
      <c r="E1272" s="47"/>
      <c r="F1272" s="47"/>
      <c r="G1272" s="50"/>
      <c r="H1272" s="50"/>
      <c r="I1272" s="50"/>
      <c r="J1272" s="76"/>
      <c r="K1272" s="76"/>
      <c r="L1272" s="76"/>
      <c r="M1272" s="52"/>
      <c r="N1272" s="52"/>
      <c r="U1272" s="159"/>
      <c r="V1272" s="159"/>
      <c r="W1272" s="159"/>
      <c r="X1272" s="28">
        <v>3</v>
      </c>
    </row>
    <row r="1273" spans="1:34">
      <c r="A1273" s="59"/>
      <c r="B1273" s="60"/>
      <c r="C1273" s="61" t="s">
        <v>1147</v>
      </c>
      <c r="D1273" s="61" t="s">
        <v>1148</v>
      </c>
      <c r="E1273" s="62" t="s">
        <v>1149</v>
      </c>
      <c r="F1273" s="62" t="s">
        <v>1150</v>
      </c>
      <c r="G1273" s="61" t="s">
        <v>1151</v>
      </c>
      <c r="H1273" s="61" t="s">
        <v>1152</v>
      </c>
      <c r="I1273" s="61" t="s">
        <v>54</v>
      </c>
      <c r="J1273" s="61" t="s">
        <v>1153</v>
      </c>
      <c r="K1273" s="61" t="s">
        <v>1154</v>
      </c>
      <c r="L1273" s="61" t="s">
        <v>1155</v>
      </c>
      <c r="M1273" s="63"/>
      <c r="N1273" s="63"/>
      <c r="O1273" s="59"/>
      <c r="P1273" s="160" t="s">
        <v>76</v>
      </c>
      <c r="Q1273" s="160" t="s">
        <v>77</v>
      </c>
      <c r="R1273" s="160" t="s">
        <v>78</v>
      </c>
      <c r="U1273" s="158" t="str">
        <f>IF(W1271="","",VLOOKUP(W1271,Leeftijdscat,2,FALSE))</f>
        <v/>
      </c>
      <c r="V1273" s="158" t="str">
        <f>IF(W1271="","",VLOOKUP(W1271,Leeftijdscat,3,FALSE))</f>
        <v/>
      </c>
      <c r="W1273" s="158" t="str">
        <f>IF(W1271="","",VLOOKUP(W1271,Leeftijdscat,4,FALSE))</f>
        <v/>
      </c>
      <c r="X1273" s="28">
        <v>4</v>
      </c>
      <c r="Y1273" s="59">
        <f>LEN(Y1274&amp;Y1275&amp;Y1276&amp;Y1277&amp;Y1278&amp;Y1279&amp;Y1280&amp;Y1281&amp;Y1282&amp;Y1283&amp;Y1284&amp;Y1285&amp;Y1286&amp;Y1287&amp;Y1288)</f>
        <v>0</v>
      </c>
      <c r="Z1273" s="59">
        <f>LEN(Z1274&amp;Z1275&amp;Z1276&amp;Z1277&amp;Z1278&amp;Z1279&amp;Z1280&amp;Z1281&amp;Z1282&amp;Z1283&amp;Z1284&amp;Z1285&amp;Z1286&amp;Z1287&amp;Z1288)</f>
        <v>0</v>
      </c>
      <c r="AA1273" s="59">
        <f>LEN(AA1274&amp;AA1275&amp;AA1276&amp;AA1277&amp;AA1278&amp;AA1279&amp;AA1280&amp;AA1281&amp;AA1282&amp;AA1283&amp;AA1284&amp;AA1285&amp;AA1286&amp;AA1287&amp;AA1288)</f>
        <v>0</v>
      </c>
      <c r="AB1273" s="59">
        <f>SUM(Y1273:AA1273)</f>
        <v>0</v>
      </c>
    </row>
    <row r="1274" spans="1:34">
      <c r="A1274" s="28" t="str">
        <f>C1271&amp;"x"&amp;B1274</f>
        <v>x1</v>
      </c>
      <c r="B1274" s="47">
        <v>1</v>
      </c>
      <c r="C1274" s="64" t="str">
        <f t="shared" ref="C1274:C1288" si="1131">IF(LEFT($A1274,1)="x","",IFERROR(VLOOKUP($A1274,LedenV,6,0),""))</f>
        <v/>
      </c>
      <c r="D1274" s="64" t="str">
        <f t="shared" ref="D1274:D1288" si="1132">IF(LEFT($A1274,1)="x","",IFERROR(VLOOKUP($A1274,LedenV,7,0),""))</f>
        <v/>
      </c>
      <c r="E1274" s="65" t="str">
        <f t="shared" ref="E1274:E1288" si="1133">IF(LEFT($A1274,1)="x","",IFERROR(VLOOKUP($A1274,LedenV,8,0),""))</f>
        <v/>
      </c>
      <c r="F1274" s="65" t="str">
        <f t="shared" ref="F1274:F1288" si="1134">IF(LEFT($A1274,1)="x","",IFERROR(VLOOKUP($A1274,LedenV,9,0),""))</f>
        <v/>
      </c>
      <c r="G1274" s="66" t="str">
        <f t="shared" ref="G1274:G1288" si="1135">IF(LEFT($A1274,1)="x","",IFERROR(VLOOKUP($A1274,LedenV,10,0),""))</f>
        <v/>
      </c>
      <c r="H1274" s="67" t="str">
        <f t="shared" ref="H1274:H1288" si="1136">IF(AND(ISNUMBER(G1274),G1274&lt;&gt;0),DATEDIF(G1274,Peildatum,"Y"),"")</f>
        <v/>
      </c>
      <c r="I1274" s="68"/>
      <c r="J1274" s="64" t="str">
        <f t="shared" ref="J1274:J1288" si="1137">IF(LEFT($A1274,1)="x","",IFERROR(VLOOKUP($A1274,LedenV,16,0),""))</f>
        <v/>
      </c>
      <c r="K1274" s="64" t="str">
        <f t="shared" ref="K1274:K1288" si="1138">IF(LEFT($A1274,1)="x","",IFERROR(VLOOKUP($A1274,LedenV,17,0),""))</f>
        <v/>
      </c>
      <c r="L1274" s="64" t="str">
        <f t="shared" ref="L1274:L1288" si="1139">IF(LEFT($A1274,1)="x","",IFERROR(VLOOKUP($A1274,LedenV,18,0),""))</f>
        <v/>
      </c>
      <c r="M1274" s="52"/>
      <c r="N1274" s="52"/>
      <c r="P1274" s="157"/>
      <c r="Q1274" s="157"/>
      <c r="R1274" s="157"/>
      <c r="S1274" s="161"/>
      <c r="T1274" s="202">
        <f t="shared" ref="T1274:T1288" si="1140">IF(LEN(C1274&amp;D1274&amp;E1274&amp;F1274)&gt;0,1,0)</f>
        <v>0</v>
      </c>
      <c r="U1274" s="159">
        <f t="shared" ref="U1274:U1288" si="1141">MIN(LEN(Y1274&amp;Z1274&amp;AA1274),1)</f>
        <v>0</v>
      </c>
      <c r="V1274" s="162" t="str">
        <f t="shared" ref="V1274:V1288" si="1142">V1273</f>
        <v/>
      </c>
      <c r="W1274" s="162" t="str">
        <f t="shared" ref="W1274:W1288" si="1143">W1273</f>
        <v/>
      </c>
      <c r="X1274" s="28">
        <v>5</v>
      </c>
      <c r="Y1274" s="64" t="str">
        <f t="shared" ref="Y1274:Y1288" si="1144">IF(LEFT($A1274,1)="x","",IFERROR(VLOOKUP($A1274,LedenV,34,0),""))</f>
        <v/>
      </c>
      <c r="Z1274" s="64" t="str">
        <f t="shared" ref="Z1274:Z1288" si="1145">IF(LEFT($A1274,1)="x","",IFERROR(VLOOKUP($A1274,LedenV,35,0),""))</f>
        <v/>
      </c>
      <c r="AA1274" s="64" t="str">
        <f t="shared" ref="AA1274:AA1288" si="1146">IF(LEFT($A1274,1)="x","",IFERROR(VLOOKUP($A1274,LedenV,36,0),""))</f>
        <v/>
      </c>
      <c r="AB1274" s="28">
        <f t="shared" ref="AB1274:AB1288" si="1147">LEN(Y1274&amp;Z1274&amp;AA1274)</f>
        <v>0</v>
      </c>
      <c r="AH1274" s="246" t="str">
        <f t="shared" ref="AH1274:AH1288" si="1148">lft(G1274,Peildatum)</f>
        <v/>
      </c>
    </row>
    <row r="1275" spans="1:34">
      <c r="A1275" s="28" t="str">
        <f>C1271&amp;"x"&amp;B1275</f>
        <v>x2</v>
      </c>
      <c r="B1275" s="47">
        <v>2</v>
      </c>
      <c r="C1275" s="64" t="str">
        <f t="shared" si="1131"/>
        <v/>
      </c>
      <c r="D1275" s="64" t="str">
        <f t="shared" si="1132"/>
        <v/>
      </c>
      <c r="E1275" s="65" t="str">
        <f t="shared" si="1133"/>
        <v/>
      </c>
      <c r="F1275" s="65" t="str">
        <f t="shared" si="1134"/>
        <v/>
      </c>
      <c r="G1275" s="66" t="str">
        <f t="shared" si="1135"/>
        <v/>
      </c>
      <c r="H1275" s="67" t="str">
        <f t="shared" si="1136"/>
        <v/>
      </c>
      <c r="I1275" s="68"/>
      <c r="J1275" s="64" t="str">
        <f t="shared" si="1137"/>
        <v/>
      </c>
      <c r="K1275" s="64" t="str">
        <f t="shared" si="1138"/>
        <v/>
      </c>
      <c r="L1275" s="64" t="str">
        <f t="shared" si="1139"/>
        <v/>
      </c>
      <c r="M1275" s="52"/>
      <c r="N1275" s="52"/>
      <c r="P1275" s="157"/>
      <c r="Q1275" s="157"/>
      <c r="R1275" s="157"/>
      <c r="S1275" s="161"/>
      <c r="T1275" s="202">
        <f t="shared" si="1140"/>
        <v>0</v>
      </c>
      <c r="U1275" s="159">
        <f t="shared" si="1141"/>
        <v>0</v>
      </c>
      <c r="V1275" s="162" t="str">
        <f t="shared" si="1142"/>
        <v/>
      </c>
      <c r="W1275" s="162" t="str">
        <f t="shared" si="1143"/>
        <v/>
      </c>
      <c r="X1275" s="28">
        <v>6</v>
      </c>
      <c r="Y1275" s="64" t="str">
        <f t="shared" si="1144"/>
        <v/>
      </c>
      <c r="Z1275" s="64" t="str">
        <f t="shared" si="1145"/>
        <v/>
      </c>
      <c r="AA1275" s="64" t="str">
        <f t="shared" si="1146"/>
        <v/>
      </c>
      <c r="AB1275" s="28">
        <f t="shared" si="1147"/>
        <v>0</v>
      </c>
      <c r="AH1275" s="246" t="str">
        <f t="shared" si="1148"/>
        <v/>
      </c>
    </row>
    <row r="1276" spans="1:34">
      <c r="A1276" s="28" t="str">
        <f>C1271&amp;"x"&amp;B1276</f>
        <v>x3</v>
      </c>
      <c r="B1276" s="47">
        <v>3</v>
      </c>
      <c r="C1276" s="64" t="str">
        <f t="shared" si="1131"/>
        <v/>
      </c>
      <c r="D1276" s="64" t="str">
        <f t="shared" si="1132"/>
        <v/>
      </c>
      <c r="E1276" s="65" t="str">
        <f t="shared" si="1133"/>
        <v/>
      </c>
      <c r="F1276" s="65" t="str">
        <f t="shared" si="1134"/>
        <v/>
      </c>
      <c r="G1276" s="66" t="str">
        <f t="shared" si="1135"/>
        <v/>
      </c>
      <c r="H1276" s="67" t="str">
        <f t="shared" si="1136"/>
        <v/>
      </c>
      <c r="I1276" s="68"/>
      <c r="J1276" s="64" t="str">
        <f t="shared" si="1137"/>
        <v/>
      </c>
      <c r="K1276" s="64" t="str">
        <f t="shared" si="1138"/>
        <v/>
      </c>
      <c r="L1276" s="64" t="str">
        <f t="shared" si="1139"/>
        <v/>
      </c>
      <c r="M1276" s="52"/>
      <c r="N1276" s="52"/>
      <c r="P1276" s="157"/>
      <c r="Q1276" s="157"/>
      <c r="R1276" s="157"/>
      <c r="S1276" s="161"/>
      <c r="T1276" s="202">
        <f t="shared" si="1140"/>
        <v>0</v>
      </c>
      <c r="U1276" s="159">
        <f t="shared" si="1141"/>
        <v>0</v>
      </c>
      <c r="V1276" s="162" t="str">
        <f t="shared" si="1142"/>
        <v/>
      </c>
      <c r="W1276" s="162" t="str">
        <f t="shared" si="1143"/>
        <v/>
      </c>
      <c r="X1276" s="28">
        <v>7</v>
      </c>
      <c r="Y1276" s="64" t="str">
        <f t="shared" si="1144"/>
        <v/>
      </c>
      <c r="Z1276" s="64" t="str">
        <f t="shared" si="1145"/>
        <v/>
      </c>
      <c r="AA1276" s="64" t="str">
        <f t="shared" si="1146"/>
        <v/>
      </c>
      <c r="AB1276" s="28">
        <f t="shared" si="1147"/>
        <v>0</v>
      </c>
      <c r="AH1276" s="246" t="str">
        <f t="shared" si="1148"/>
        <v/>
      </c>
    </row>
    <row r="1277" spans="1:34">
      <c r="A1277" s="28" t="str">
        <f>C1271&amp;"x"&amp;B1277</f>
        <v>x4</v>
      </c>
      <c r="B1277" s="47">
        <v>4</v>
      </c>
      <c r="C1277" s="64" t="str">
        <f t="shared" si="1131"/>
        <v/>
      </c>
      <c r="D1277" s="64" t="str">
        <f t="shared" si="1132"/>
        <v/>
      </c>
      <c r="E1277" s="65" t="str">
        <f t="shared" si="1133"/>
        <v/>
      </c>
      <c r="F1277" s="65" t="str">
        <f t="shared" si="1134"/>
        <v/>
      </c>
      <c r="G1277" s="66" t="str">
        <f t="shared" si="1135"/>
        <v/>
      </c>
      <c r="H1277" s="67" t="str">
        <f t="shared" si="1136"/>
        <v/>
      </c>
      <c r="I1277" s="68"/>
      <c r="J1277" s="64" t="str">
        <f t="shared" si="1137"/>
        <v/>
      </c>
      <c r="K1277" s="64" t="str">
        <f t="shared" si="1138"/>
        <v/>
      </c>
      <c r="L1277" s="64" t="str">
        <f t="shared" si="1139"/>
        <v/>
      </c>
      <c r="M1277" s="52"/>
      <c r="N1277" s="52"/>
      <c r="P1277" s="157"/>
      <c r="Q1277" s="157"/>
      <c r="R1277" s="157"/>
      <c r="S1277" s="161"/>
      <c r="T1277" s="202">
        <f t="shared" si="1140"/>
        <v>0</v>
      </c>
      <c r="U1277" s="159">
        <f t="shared" si="1141"/>
        <v>0</v>
      </c>
      <c r="V1277" s="162" t="str">
        <f t="shared" si="1142"/>
        <v/>
      </c>
      <c r="W1277" s="162" t="str">
        <f t="shared" si="1143"/>
        <v/>
      </c>
      <c r="X1277" s="28">
        <v>8</v>
      </c>
      <c r="Y1277" s="64" t="str">
        <f t="shared" si="1144"/>
        <v/>
      </c>
      <c r="Z1277" s="64" t="str">
        <f t="shared" si="1145"/>
        <v/>
      </c>
      <c r="AA1277" s="64" t="str">
        <f t="shared" si="1146"/>
        <v/>
      </c>
      <c r="AB1277" s="28">
        <f t="shared" si="1147"/>
        <v>0</v>
      </c>
      <c r="AH1277" s="246" t="str">
        <f t="shared" si="1148"/>
        <v/>
      </c>
    </row>
    <row r="1278" spans="1:34">
      <c r="A1278" s="28" t="str">
        <f>C1271&amp;"x"&amp;B1278</f>
        <v>x5</v>
      </c>
      <c r="B1278" s="47">
        <v>5</v>
      </c>
      <c r="C1278" s="64" t="str">
        <f t="shared" si="1131"/>
        <v/>
      </c>
      <c r="D1278" s="64" t="str">
        <f t="shared" si="1132"/>
        <v/>
      </c>
      <c r="E1278" s="65" t="str">
        <f t="shared" si="1133"/>
        <v/>
      </c>
      <c r="F1278" s="65" t="str">
        <f t="shared" si="1134"/>
        <v/>
      </c>
      <c r="G1278" s="66" t="str">
        <f t="shared" si="1135"/>
        <v/>
      </c>
      <c r="H1278" s="67" t="str">
        <f t="shared" si="1136"/>
        <v/>
      </c>
      <c r="I1278" s="68"/>
      <c r="J1278" s="64" t="str">
        <f t="shared" si="1137"/>
        <v/>
      </c>
      <c r="K1278" s="64" t="str">
        <f t="shared" si="1138"/>
        <v/>
      </c>
      <c r="L1278" s="64" t="str">
        <f t="shared" si="1139"/>
        <v/>
      </c>
      <c r="M1278" s="52"/>
      <c r="N1278" s="52"/>
      <c r="P1278" s="157"/>
      <c r="Q1278" s="157"/>
      <c r="R1278" s="157"/>
      <c r="S1278" s="161"/>
      <c r="T1278" s="202">
        <f t="shared" si="1140"/>
        <v>0</v>
      </c>
      <c r="U1278" s="159">
        <f t="shared" si="1141"/>
        <v>0</v>
      </c>
      <c r="V1278" s="162" t="str">
        <f t="shared" si="1142"/>
        <v/>
      </c>
      <c r="W1278" s="162" t="str">
        <f t="shared" si="1143"/>
        <v/>
      </c>
      <c r="X1278" s="28">
        <v>9</v>
      </c>
      <c r="Y1278" s="64" t="str">
        <f t="shared" si="1144"/>
        <v/>
      </c>
      <c r="Z1278" s="64" t="str">
        <f t="shared" si="1145"/>
        <v/>
      </c>
      <c r="AA1278" s="64" t="str">
        <f t="shared" si="1146"/>
        <v/>
      </c>
      <c r="AB1278" s="28">
        <f t="shared" si="1147"/>
        <v>0</v>
      </c>
      <c r="AH1278" s="246" t="str">
        <f t="shared" si="1148"/>
        <v/>
      </c>
    </row>
    <row r="1279" spans="1:34">
      <c r="A1279" s="28" t="str">
        <f>C1271&amp;"x"&amp;B1279</f>
        <v>x6</v>
      </c>
      <c r="B1279" s="47">
        <v>6</v>
      </c>
      <c r="C1279" s="64" t="str">
        <f t="shared" si="1131"/>
        <v/>
      </c>
      <c r="D1279" s="64" t="str">
        <f t="shared" si="1132"/>
        <v/>
      </c>
      <c r="E1279" s="65" t="str">
        <f t="shared" si="1133"/>
        <v/>
      </c>
      <c r="F1279" s="65" t="str">
        <f t="shared" si="1134"/>
        <v/>
      </c>
      <c r="G1279" s="66" t="str">
        <f t="shared" si="1135"/>
        <v/>
      </c>
      <c r="H1279" s="67" t="str">
        <f t="shared" si="1136"/>
        <v/>
      </c>
      <c r="I1279" s="68"/>
      <c r="J1279" s="64" t="str">
        <f t="shared" si="1137"/>
        <v/>
      </c>
      <c r="K1279" s="64" t="str">
        <f t="shared" si="1138"/>
        <v/>
      </c>
      <c r="L1279" s="64" t="str">
        <f t="shared" si="1139"/>
        <v/>
      </c>
      <c r="M1279" s="52"/>
      <c r="N1279" s="52"/>
      <c r="P1279" s="157"/>
      <c r="Q1279" s="157"/>
      <c r="R1279" s="157"/>
      <c r="S1279" s="161"/>
      <c r="T1279" s="202">
        <f t="shared" si="1140"/>
        <v>0</v>
      </c>
      <c r="U1279" s="159">
        <f t="shared" si="1141"/>
        <v>0</v>
      </c>
      <c r="V1279" s="162" t="str">
        <f t="shared" si="1142"/>
        <v/>
      </c>
      <c r="W1279" s="162" t="str">
        <f t="shared" si="1143"/>
        <v/>
      </c>
      <c r="X1279" s="28">
        <v>10</v>
      </c>
      <c r="Y1279" s="64" t="str">
        <f t="shared" si="1144"/>
        <v/>
      </c>
      <c r="Z1279" s="64" t="str">
        <f t="shared" si="1145"/>
        <v/>
      </c>
      <c r="AA1279" s="64" t="str">
        <f t="shared" si="1146"/>
        <v/>
      </c>
      <c r="AB1279" s="28">
        <f t="shared" si="1147"/>
        <v>0</v>
      </c>
      <c r="AH1279" s="246" t="str">
        <f t="shared" si="1148"/>
        <v/>
      </c>
    </row>
    <row r="1280" spans="1:34">
      <c r="A1280" s="28" t="str">
        <f>C1271&amp;"x"&amp;B1280</f>
        <v>x7</v>
      </c>
      <c r="B1280" s="47">
        <v>7</v>
      </c>
      <c r="C1280" s="64" t="str">
        <f t="shared" si="1131"/>
        <v/>
      </c>
      <c r="D1280" s="64" t="str">
        <f t="shared" si="1132"/>
        <v/>
      </c>
      <c r="E1280" s="65" t="str">
        <f t="shared" si="1133"/>
        <v/>
      </c>
      <c r="F1280" s="65" t="str">
        <f t="shared" si="1134"/>
        <v/>
      </c>
      <c r="G1280" s="66" t="str">
        <f t="shared" si="1135"/>
        <v/>
      </c>
      <c r="H1280" s="67" t="str">
        <f t="shared" si="1136"/>
        <v/>
      </c>
      <c r="I1280" s="68"/>
      <c r="J1280" s="64" t="str">
        <f t="shared" si="1137"/>
        <v/>
      </c>
      <c r="K1280" s="64" t="str">
        <f t="shared" si="1138"/>
        <v/>
      </c>
      <c r="L1280" s="64" t="str">
        <f t="shared" si="1139"/>
        <v/>
      </c>
      <c r="M1280" s="52"/>
      <c r="N1280" s="52"/>
      <c r="P1280" s="157"/>
      <c r="Q1280" s="157"/>
      <c r="R1280" s="157"/>
      <c r="S1280" s="161"/>
      <c r="T1280" s="202">
        <f t="shared" si="1140"/>
        <v>0</v>
      </c>
      <c r="U1280" s="159">
        <f t="shared" si="1141"/>
        <v>0</v>
      </c>
      <c r="V1280" s="162" t="str">
        <f t="shared" si="1142"/>
        <v/>
      </c>
      <c r="W1280" s="162" t="str">
        <f t="shared" si="1143"/>
        <v/>
      </c>
      <c r="X1280" s="28">
        <v>11</v>
      </c>
      <c r="Y1280" s="64" t="str">
        <f t="shared" si="1144"/>
        <v/>
      </c>
      <c r="Z1280" s="64" t="str">
        <f t="shared" si="1145"/>
        <v/>
      </c>
      <c r="AA1280" s="64" t="str">
        <f t="shared" si="1146"/>
        <v/>
      </c>
      <c r="AB1280" s="28">
        <f t="shared" si="1147"/>
        <v>0</v>
      </c>
      <c r="AH1280" s="246" t="str">
        <f t="shared" si="1148"/>
        <v/>
      </c>
    </row>
    <row r="1281" spans="1:34">
      <c r="A1281" s="28" t="str">
        <f>C1271&amp;"x"&amp;B1281</f>
        <v>x8</v>
      </c>
      <c r="B1281" s="47">
        <v>8</v>
      </c>
      <c r="C1281" s="64" t="str">
        <f t="shared" si="1131"/>
        <v/>
      </c>
      <c r="D1281" s="64" t="str">
        <f t="shared" si="1132"/>
        <v/>
      </c>
      <c r="E1281" s="65" t="str">
        <f t="shared" si="1133"/>
        <v/>
      </c>
      <c r="F1281" s="65" t="str">
        <f t="shared" si="1134"/>
        <v/>
      </c>
      <c r="G1281" s="66" t="str">
        <f t="shared" si="1135"/>
        <v/>
      </c>
      <c r="H1281" s="67" t="str">
        <f t="shared" si="1136"/>
        <v/>
      </c>
      <c r="I1281" s="68"/>
      <c r="J1281" s="64" t="str">
        <f t="shared" si="1137"/>
        <v/>
      </c>
      <c r="K1281" s="64" t="str">
        <f t="shared" si="1138"/>
        <v/>
      </c>
      <c r="L1281" s="64" t="str">
        <f t="shared" si="1139"/>
        <v/>
      </c>
      <c r="M1281" s="52"/>
      <c r="N1281" s="52"/>
      <c r="P1281" s="157"/>
      <c r="Q1281" s="157"/>
      <c r="R1281" s="157"/>
      <c r="S1281" s="161"/>
      <c r="T1281" s="202">
        <f t="shared" si="1140"/>
        <v>0</v>
      </c>
      <c r="U1281" s="159">
        <f t="shared" si="1141"/>
        <v>0</v>
      </c>
      <c r="V1281" s="162" t="str">
        <f t="shared" si="1142"/>
        <v/>
      </c>
      <c r="W1281" s="162" t="str">
        <f t="shared" si="1143"/>
        <v/>
      </c>
      <c r="X1281" s="28">
        <v>12</v>
      </c>
      <c r="Y1281" s="64" t="str">
        <f t="shared" si="1144"/>
        <v/>
      </c>
      <c r="Z1281" s="64" t="str">
        <f t="shared" si="1145"/>
        <v/>
      </c>
      <c r="AA1281" s="64" t="str">
        <f t="shared" si="1146"/>
        <v/>
      </c>
      <c r="AB1281" s="28">
        <f t="shared" si="1147"/>
        <v>0</v>
      </c>
      <c r="AH1281" s="246" t="str">
        <f t="shared" si="1148"/>
        <v/>
      </c>
    </row>
    <row r="1282" spans="1:34">
      <c r="A1282" s="28" t="str">
        <f>C1271&amp;"x"&amp;B1282</f>
        <v>x9</v>
      </c>
      <c r="B1282" s="47">
        <v>9</v>
      </c>
      <c r="C1282" s="64" t="str">
        <f t="shared" si="1131"/>
        <v/>
      </c>
      <c r="D1282" s="64" t="str">
        <f t="shared" si="1132"/>
        <v/>
      </c>
      <c r="E1282" s="65" t="str">
        <f t="shared" si="1133"/>
        <v/>
      </c>
      <c r="F1282" s="65" t="str">
        <f t="shared" si="1134"/>
        <v/>
      </c>
      <c r="G1282" s="66" t="str">
        <f t="shared" si="1135"/>
        <v/>
      </c>
      <c r="H1282" s="67" t="str">
        <f t="shared" si="1136"/>
        <v/>
      </c>
      <c r="I1282" s="68"/>
      <c r="J1282" s="64" t="str">
        <f t="shared" si="1137"/>
        <v/>
      </c>
      <c r="K1282" s="64" t="str">
        <f t="shared" si="1138"/>
        <v/>
      </c>
      <c r="L1282" s="64" t="str">
        <f t="shared" si="1139"/>
        <v/>
      </c>
      <c r="M1282" s="52"/>
      <c r="N1282" s="52"/>
      <c r="P1282" s="157"/>
      <c r="Q1282" s="157"/>
      <c r="R1282" s="157"/>
      <c r="S1282" s="161"/>
      <c r="T1282" s="202">
        <f t="shared" si="1140"/>
        <v>0</v>
      </c>
      <c r="U1282" s="159">
        <f t="shared" si="1141"/>
        <v>0</v>
      </c>
      <c r="V1282" s="162" t="str">
        <f t="shared" si="1142"/>
        <v/>
      </c>
      <c r="W1282" s="162" t="str">
        <f t="shared" si="1143"/>
        <v/>
      </c>
      <c r="X1282" s="28">
        <v>13</v>
      </c>
      <c r="Y1282" s="64" t="str">
        <f t="shared" si="1144"/>
        <v/>
      </c>
      <c r="Z1282" s="64" t="str">
        <f t="shared" si="1145"/>
        <v/>
      </c>
      <c r="AA1282" s="64" t="str">
        <f t="shared" si="1146"/>
        <v/>
      </c>
      <c r="AB1282" s="28">
        <f t="shared" si="1147"/>
        <v>0</v>
      </c>
      <c r="AH1282" s="246" t="str">
        <f t="shared" si="1148"/>
        <v/>
      </c>
    </row>
    <row r="1283" spans="1:34">
      <c r="A1283" s="28" t="str">
        <f>C1271&amp;"x"&amp;B1283</f>
        <v>x10</v>
      </c>
      <c r="B1283" s="47">
        <v>10</v>
      </c>
      <c r="C1283" s="64" t="str">
        <f t="shared" si="1131"/>
        <v/>
      </c>
      <c r="D1283" s="64" t="str">
        <f t="shared" si="1132"/>
        <v/>
      </c>
      <c r="E1283" s="65" t="str">
        <f t="shared" si="1133"/>
        <v/>
      </c>
      <c r="F1283" s="65" t="str">
        <f t="shared" si="1134"/>
        <v/>
      </c>
      <c r="G1283" s="66" t="str">
        <f t="shared" si="1135"/>
        <v/>
      </c>
      <c r="H1283" s="67" t="str">
        <f t="shared" si="1136"/>
        <v/>
      </c>
      <c r="I1283" s="68"/>
      <c r="J1283" s="64" t="str">
        <f t="shared" si="1137"/>
        <v/>
      </c>
      <c r="K1283" s="64" t="str">
        <f t="shared" si="1138"/>
        <v/>
      </c>
      <c r="L1283" s="64" t="str">
        <f t="shared" si="1139"/>
        <v/>
      </c>
      <c r="M1283" s="52"/>
      <c r="N1283" s="52"/>
      <c r="P1283" s="157"/>
      <c r="Q1283" s="157"/>
      <c r="R1283" s="157"/>
      <c r="S1283" s="161"/>
      <c r="T1283" s="202">
        <f t="shared" si="1140"/>
        <v>0</v>
      </c>
      <c r="U1283" s="159">
        <f t="shared" si="1141"/>
        <v>0</v>
      </c>
      <c r="V1283" s="162" t="str">
        <f t="shared" si="1142"/>
        <v/>
      </c>
      <c r="W1283" s="162" t="str">
        <f t="shared" si="1143"/>
        <v/>
      </c>
      <c r="X1283" s="28">
        <v>14</v>
      </c>
      <c r="Y1283" s="64" t="str">
        <f t="shared" si="1144"/>
        <v/>
      </c>
      <c r="Z1283" s="64" t="str">
        <f t="shared" si="1145"/>
        <v/>
      </c>
      <c r="AA1283" s="64" t="str">
        <f t="shared" si="1146"/>
        <v/>
      </c>
      <c r="AB1283" s="28">
        <f t="shared" si="1147"/>
        <v>0</v>
      </c>
      <c r="AH1283" s="246" t="str">
        <f t="shared" si="1148"/>
        <v/>
      </c>
    </row>
    <row r="1284" spans="1:34">
      <c r="A1284" s="28" t="str">
        <f>C1271&amp;"x"&amp;B1284</f>
        <v>x11</v>
      </c>
      <c r="B1284" s="47">
        <v>11</v>
      </c>
      <c r="C1284" s="64" t="str">
        <f t="shared" si="1131"/>
        <v/>
      </c>
      <c r="D1284" s="64" t="str">
        <f t="shared" si="1132"/>
        <v/>
      </c>
      <c r="E1284" s="65" t="str">
        <f t="shared" si="1133"/>
        <v/>
      </c>
      <c r="F1284" s="65" t="str">
        <f t="shared" si="1134"/>
        <v/>
      </c>
      <c r="G1284" s="66" t="str">
        <f t="shared" si="1135"/>
        <v/>
      </c>
      <c r="H1284" s="67" t="str">
        <f t="shared" si="1136"/>
        <v/>
      </c>
      <c r="I1284" s="68"/>
      <c r="J1284" s="64" t="str">
        <f t="shared" si="1137"/>
        <v/>
      </c>
      <c r="K1284" s="64" t="str">
        <f t="shared" si="1138"/>
        <v/>
      </c>
      <c r="L1284" s="64" t="str">
        <f t="shared" si="1139"/>
        <v/>
      </c>
      <c r="M1284" s="52"/>
      <c r="N1284" s="52"/>
      <c r="P1284" s="157"/>
      <c r="Q1284" s="157"/>
      <c r="R1284" s="157"/>
      <c r="T1284" s="202">
        <f t="shared" si="1140"/>
        <v>0</v>
      </c>
      <c r="U1284" s="159">
        <f t="shared" si="1141"/>
        <v>0</v>
      </c>
      <c r="V1284" s="162" t="str">
        <f t="shared" si="1142"/>
        <v/>
      </c>
      <c r="W1284" s="162" t="str">
        <f t="shared" si="1143"/>
        <v/>
      </c>
      <c r="X1284" s="28">
        <v>15</v>
      </c>
      <c r="Y1284" s="64" t="str">
        <f t="shared" si="1144"/>
        <v/>
      </c>
      <c r="Z1284" s="64" t="str">
        <f t="shared" si="1145"/>
        <v/>
      </c>
      <c r="AA1284" s="64" t="str">
        <f t="shared" si="1146"/>
        <v/>
      </c>
      <c r="AB1284" s="28">
        <f t="shared" si="1147"/>
        <v>0</v>
      </c>
      <c r="AH1284" s="246" t="str">
        <f t="shared" si="1148"/>
        <v/>
      </c>
    </row>
    <row r="1285" spans="1:34">
      <c r="A1285" s="28" t="str">
        <f>C1271&amp;"x"&amp;B1285</f>
        <v>x12</v>
      </c>
      <c r="B1285" s="47">
        <v>12</v>
      </c>
      <c r="C1285" s="64" t="str">
        <f t="shared" si="1131"/>
        <v/>
      </c>
      <c r="D1285" s="64" t="str">
        <f t="shared" si="1132"/>
        <v/>
      </c>
      <c r="E1285" s="65" t="str">
        <f t="shared" si="1133"/>
        <v/>
      </c>
      <c r="F1285" s="65" t="str">
        <f t="shared" si="1134"/>
        <v/>
      </c>
      <c r="G1285" s="66" t="str">
        <f t="shared" si="1135"/>
        <v/>
      </c>
      <c r="H1285" s="67" t="str">
        <f t="shared" si="1136"/>
        <v/>
      </c>
      <c r="I1285" s="68"/>
      <c r="J1285" s="64" t="str">
        <f t="shared" si="1137"/>
        <v/>
      </c>
      <c r="K1285" s="64" t="str">
        <f t="shared" si="1138"/>
        <v/>
      </c>
      <c r="L1285" s="64" t="str">
        <f t="shared" si="1139"/>
        <v/>
      </c>
      <c r="M1285" s="52"/>
      <c r="N1285" s="52"/>
      <c r="P1285" s="157"/>
      <c r="Q1285" s="157"/>
      <c r="R1285" s="157"/>
      <c r="T1285" s="202">
        <f t="shared" si="1140"/>
        <v>0</v>
      </c>
      <c r="U1285" s="159">
        <f t="shared" si="1141"/>
        <v>0</v>
      </c>
      <c r="V1285" s="162" t="str">
        <f t="shared" si="1142"/>
        <v/>
      </c>
      <c r="W1285" s="162" t="str">
        <f t="shared" si="1143"/>
        <v/>
      </c>
      <c r="X1285" s="28">
        <v>16</v>
      </c>
      <c r="Y1285" s="64" t="str">
        <f t="shared" si="1144"/>
        <v/>
      </c>
      <c r="Z1285" s="64" t="str">
        <f t="shared" si="1145"/>
        <v/>
      </c>
      <c r="AA1285" s="64" t="str">
        <f t="shared" si="1146"/>
        <v/>
      </c>
      <c r="AB1285" s="28">
        <f t="shared" si="1147"/>
        <v>0</v>
      </c>
      <c r="AH1285" s="246" t="str">
        <f t="shared" si="1148"/>
        <v/>
      </c>
    </row>
    <row r="1286" spans="1:34">
      <c r="A1286" s="28" t="str">
        <f>C1271&amp;"x"&amp;B1286</f>
        <v>x13</v>
      </c>
      <c r="B1286" s="47">
        <v>13</v>
      </c>
      <c r="C1286" s="64" t="str">
        <f t="shared" si="1131"/>
        <v/>
      </c>
      <c r="D1286" s="64" t="str">
        <f t="shared" si="1132"/>
        <v/>
      </c>
      <c r="E1286" s="65" t="str">
        <f t="shared" si="1133"/>
        <v/>
      </c>
      <c r="F1286" s="65" t="str">
        <f t="shared" si="1134"/>
        <v/>
      </c>
      <c r="G1286" s="66" t="str">
        <f t="shared" si="1135"/>
        <v/>
      </c>
      <c r="H1286" s="67" t="str">
        <f t="shared" si="1136"/>
        <v/>
      </c>
      <c r="I1286" s="68"/>
      <c r="J1286" s="64" t="str">
        <f t="shared" si="1137"/>
        <v/>
      </c>
      <c r="K1286" s="64" t="str">
        <f t="shared" si="1138"/>
        <v/>
      </c>
      <c r="L1286" s="64" t="str">
        <f t="shared" si="1139"/>
        <v/>
      </c>
      <c r="M1286" s="52"/>
      <c r="N1286" s="52"/>
      <c r="P1286" s="157"/>
      <c r="Q1286" s="157"/>
      <c r="R1286" s="157"/>
      <c r="T1286" s="202">
        <f t="shared" si="1140"/>
        <v>0</v>
      </c>
      <c r="U1286" s="159">
        <f t="shared" si="1141"/>
        <v>0</v>
      </c>
      <c r="V1286" s="162" t="str">
        <f t="shared" si="1142"/>
        <v/>
      </c>
      <c r="W1286" s="162" t="str">
        <f t="shared" si="1143"/>
        <v/>
      </c>
      <c r="X1286" s="28">
        <v>17</v>
      </c>
      <c r="Y1286" s="64" t="str">
        <f t="shared" si="1144"/>
        <v/>
      </c>
      <c r="Z1286" s="64" t="str">
        <f t="shared" si="1145"/>
        <v/>
      </c>
      <c r="AA1286" s="64" t="str">
        <f t="shared" si="1146"/>
        <v/>
      </c>
      <c r="AB1286" s="28">
        <f t="shared" si="1147"/>
        <v>0</v>
      </c>
      <c r="AH1286" s="246" t="str">
        <f t="shared" si="1148"/>
        <v/>
      </c>
    </row>
    <row r="1287" spans="1:34">
      <c r="A1287" s="28" t="str">
        <f>C1271&amp;"x"&amp;B1287</f>
        <v>x14</v>
      </c>
      <c r="B1287" s="47">
        <v>14</v>
      </c>
      <c r="C1287" s="64" t="str">
        <f t="shared" si="1131"/>
        <v/>
      </c>
      <c r="D1287" s="64" t="str">
        <f t="shared" si="1132"/>
        <v/>
      </c>
      <c r="E1287" s="65" t="str">
        <f t="shared" si="1133"/>
        <v/>
      </c>
      <c r="F1287" s="65" t="str">
        <f t="shared" si="1134"/>
        <v/>
      </c>
      <c r="G1287" s="66" t="str">
        <f t="shared" si="1135"/>
        <v/>
      </c>
      <c r="H1287" s="67" t="str">
        <f t="shared" si="1136"/>
        <v/>
      </c>
      <c r="I1287" s="68"/>
      <c r="J1287" s="64" t="str">
        <f t="shared" si="1137"/>
        <v/>
      </c>
      <c r="K1287" s="64" t="str">
        <f t="shared" si="1138"/>
        <v/>
      </c>
      <c r="L1287" s="64" t="str">
        <f t="shared" si="1139"/>
        <v/>
      </c>
      <c r="M1287" s="52"/>
      <c r="N1287" s="52"/>
      <c r="P1287" s="157"/>
      <c r="Q1287" s="157"/>
      <c r="R1287" s="157"/>
      <c r="T1287" s="202">
        <f t="shared" si="1140"/>
        <v>0</v>
      </c>
      <c r="U1287" s="159">
        <f t="shared" si="1141"/>
        <v>0</v>
      </c>
      <c r="V1287" s="162" t="str">
        <f t="shared" si="1142"/>
        <v/>
      </c>
      <c r="W1287" s="162" t="str">
        <f t="shared" si="1143"/>
        <v/>
      </c>
      <c r="X1287" s="28">
        <v>18</v>
      </c>
      <c r="Y1287" s="64" t="str">
        <f t="shared" si="1144"/>
        <v/>
      </c>
      <c r="Z1287" s="64" t="str">
        <f t="shared" si="1145"/>
        <v/>
      </c>
      <c r="AA1287" s="64" t="str">
        <f t="shared" si="1146"/>
        <v/>
      </c>
      <c r="AB1287" s="28">
        <f t="shared" si="1147"/>
        <v>0</v>
      </c>
      <c r="AH1287" s="246" t="str">
        <f t="shared" si="1148"/>
        <v/>
      </c>
    </row>
    <row r="1288" spans="1:34">
      <c r="A1288" s="28" t="str">
        <f>C1271&amp;"x"&amp;B1288</f>
        <v>x15</v>
      </c>
      <c r="B1288" s="47">
        <v>15</v>
      </c>
      <c r="C1288" s="64" t="str">
        <f t="shared" si="1131"/>
        <v/>
      </c>
      <c r="D1288" s="64" t="str">
        <f t="shared" si="1132"/>
        <v/>
      </c>
      <c r="E1288" s="65" t="str">
        <f t="shared" si="1133"/>
        <v/>
      </c>
      <c r="F1288" s="65" t="str">
        <f t="shared" si="1134"/>
        <v/>
      </c>
      <c r="G1288" s="66" t="str">
        <f t="shared" si="1135"/>
        <v/>
      </c>
      <c r="H1288" s="67" t="str">
        <f t="shared" si="1136"/>
        <v/>
      </c>
      <c r="I1288" s="68"/>
      <c r="J1288" s="64" t="str">
        <f t="shared" si="1137"/>
        <v/>
      </c>
      <c r="K1288" s="64" t="str">
        <f t="shared" si="1138"/>
        <v/>
      </c>
      <c r="L1288" s="64" t="str">
        <f t="shared" si="1139"/>
        <v/>
      </c>
      <c r="M1288" s="52"/>
      <c r="N1288" s="52"/>
      <c r="P1288" s="157"/>
      <c r="Q1288" s="157"/>
      <c r="R1288" s="157"/>
      <c r="T1288" s="202">
        <f t="shared" si="1140"/>
        <v>0</v>
      </c>
      <c r="U1288" s="159">
        <f t="shared" si="1141"/>
        <v>0</v>
      </c>
      <c r="V1288" s="162" t="str">
        <f t="shared" si="1142"/>
        <v/>
      </c>
      <c r="W1288" s="162" t="str">
        <f t="shared" si="1143"/>
        <v/>
      </c>
      <c r="X1288" s="28">
        <v>19</v>
      </c>
      <c r="Y1288" s="64" t="str">
        <f t="shared" si="1144"/>
        <v/>
      </c>
      <c r="Z1288" s="64" t="str">
        <f t="shared" si="1145"/>
        <v/>
      </c>
      <c r="AA1288" s="64" t="str">
        <f t="shared" si="1146"/>
        <v/>
      </c>
      <c r="AB1288" s="28">
        <f t="shared" si="1147"/>
        <v>0</v>
      </c>
      <c r="AH1288" s="246" t="str">
        <f t="shared" si="1148"/>
        <v/>
      </c>
    </row>
    <row r="1289" spans="1:34" ht="12.95" thickBot="1">
      <c r="B1289" s="69"/>
      <c r="C1289" s="70"/>
      <c r="D1289" s="69"/>
      <c r="E1289" s="69"/>
      <c r="F1289" s="69"/>
      <c r="G1289" s="71"/>
      <c r="H1289" s="71"/>
      <c r="I1289" s="71"/>
      <c r="J1289" s="70"/>
      <c r="K1289" s="70"/>
      <c r="L1289" s="70"/>
      <c r="M1289" s="52"/>
      <c r="N1289" s="52"/>
      <c r="X1289" s="28">
        <v>20</v>
      </c>
    </row>
    <row r="1290" spans="1:34" ht="12.95" thickTop="1">
      <c r="I1290" s="30"/>
    </row>
  </sheetData>
  <sheetProtection password="CA7A" sheet="1" objects="1" scenarios="1"/>
  <customSheetViews>
    <customSheetView guid="{EA27D62B-1ACD-46D4-8844-66165F864EF5}" scale="80" zeroValues="0" hiddenColumns="1" topLeftCell="B1">
      <pane ySplit="9" topLeftCell="A10" activePane="bottomLeft" state="frozen"/>
      <selection pane="bottomLeft" activeCell="C11" sqref="C11:D11"/>
      <pageMargins left="0" right="0" top="0" bottom="0" header="0" footer="0"/>
      <pageSetup paperSize="9" orientation="portrait" r:id="rId1"/>
    </customSheetView>
    <customSheetView guid="{AA0005BB-53EE-4415-887D-72CFD85381E2}" scale="80" zeroValues="0" hiddenColumns="1" topLeftCell="B1">
      <pane ySplit="9" topLeftCell="A10" activePane="bottomLeft" state="frozen"/>
      <selection pane="bottomLeft" activeCell="C11" sqref="C11:D11"/>
      <pageMargins left="0" right="0" top="0" bottom="0" header="0" footer="0"/>
      <pageSetup paperSize="9" orientation="portrait" r:id="rId2"/>
    </customSheetView>
    <customSheetView guid="{180B6EB0-564F-4AF7-BBE8-865BB1B70D35}" scale="80" zeroValues="0">
      <pane ySplit="9" topLeftCell="A10" activePane="bottomLeft" state="frozen"/>
      <selection pane="bottomLeft" activeCell="C14" sqref="C14"/>
      <pageMargins left="0" right="0" top="0" bottom="0" header="0" footer="0"/>
      <pageSetup paperSize="9" orientation="portrait" r:id="rId3"/>
    </customSheetView>
  </customSheetViews>
  <mergeCells count="144">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71:D71"/>
    <mergeCell ref="C90:D90"/>
    <mergeCell ref="C91:D91"/>
    <mergeCell ref="C110:D110"/>
    <mergeCell ref="C111:D111"/>
    <mergeCell ref="C130:D130"/>
    <mergeCell ref="C50:D50"/>
    <mergeCell ref="C51:D51"/>
    <mergeCell ref="C70:D70"/>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s>
  <conditionalFormatting sqref="H14:H28">
    <cfRule type="expression" dxfId="835" priority="872" stopIfTrue="1">
      <formula>AND(H14&gt;$W14,H14&lt;&gt;"")</formula>
    </cfRule>
    <cfRule type="expression" dxfId="834" priority="873" stopIfTrue="1">
      <formula>AND(H14&gt;$V14,H14&lt;&gt;"")</formula>
    </cfRule>
  </conditionalFormatting>
  <conditionalFormatting sqref="H34:H48">
    <cfRule type="expression" dxfId="833" priority="870" stopIfTrue="1">
      <formula>AND(H34&gt;$W34,H34&lt;&gt;"")</formula>
    </cfRule>
    <cfRule type="expression" dxfId="832" priority="871" stopIfTrue="1">
      <formula>AND(H34&gt;$V34,H34&lt;&gt;"")</formula>
    </cfRule>
  </conditionalFormatting>
  <conditionalFormatting sqref="H54:H68">
    <cfRule type="expression" dxfId="831" priority="868" stopIfTrue="1">
      <formula>AND(H54&gt;$W54,H54&lt;&gt;"")</formula>
    </cfRule>
    <cfRule type="expression" dxfId="830" priority="869" stopIfTrue="1">
      <formula>AND(H54&gt;$V54,H54&lt;&gt;"")</formula>
    </cfRule>
  </conditionalFormatting>
  <conditionalFormatting sqref="H74:H88">
    <cfRule type="expression" dxfId="829" priority="866" stopIfTrue="1">
      <formula>AND(H74&gt;$W74,H74&lt;&gt;"")</formula>
    </cfRule>
    <cfRule type="expression" dxfId="828" priority="867" stopIfTrue="1">
      <formula>AND(H74&gt;$V74,H74&lt;&gt;"")</formula>
    </cfRule>
  </conditionalFormatting>
  <conditionalFormatting sqref="H94:H108">
    <cfRule type="expression" dxfId="827" priority="864" stopIfTrue="1">
      <formula>AND(H94&gt;$W94,H94&lt;&gt;"")</formula>
    </cfRule>
    <cfRule type="expression" dxfId="826" priority="865" stopIfTrue="1">
      <formula>AND(H94&gt;$V94,H94&lt;&gt;"")</formula>
    </cfRule>
  </conditionalFormatting>
  <conditionalFormatting sqref="H114:H128">
    <cfRule type="expression" dxfId="825" priority="862" stopIfTrue="1">
      <formula>AND(H114&gt;$W114,H114&lt;&gt;"")</formula>
    </cfRule>
    <cfRule type="expression" dxfId="824" priority="863" stopIfTrue="1">
      <formula>AND(H114&gt;$V114,H114&lt;&gt;"")</formula>
    </cfRule>
  </conditionalFormatting>
  <conditionalFormatting sqref="H134:H148">
    <cfRule type="expression" dxfId="823" priority="860" stopIfTrue="1">
      <formula>AND(H134&gt;$W134,H134&lt;&gt;"")</formula>
    </cfRule>
    <cfRule type="expression" dxfId="822" priority="861" stopIfTrue="1">
      <formula>AND(H134&gt;$V134,H134&lt;&gt;"")</formula>
    </cfRule>
  </conditionalFormatting>
  <conditionalFormatting sqref="H154:H168">
    <cfRule type="expression" dxfId="821" priority="858" stopIfTrue="1">
      <formula>AND(H154&gt;$W154,H154&lt;&gt;"")</formula>
    </cfRule>
    <cfRule type="expression" dxfId="820" priority="859" stopIfTrue="1">
      <formula>AND(H154&gt;$V154,H154&lt;&gt;"")</formula>
    </cfRule>
  </conditionalFormatting>
  <conditionalFormatting sqref="H174:H188">
    <cfRule type="expression" dxfId="819" priority="856" stopIfTrue="1">
      <formula>AND(H174&gt;$W174,H174&lt;&gt;"")</formula>
    </cfRule>
    <cfRule type="expression" dxfId="818" priority="857" stopIfTrue="1">
      <formula>AND(H174&gt;$V174,H174&lt;&gt;"")</formula>
    </cfRule>
  </conditionalFormatting>
  <conditionalFormatting sqref="H194:H208">
    <cfRule type="expression" dxfId="817" priority="854" stopIfTrue="1">
      <formula>AND(H194&gt;$W194,H194&lt;&gt;"")</formula>
    </cfRule>
    <cfRule type="expression" dxfId="816" priority="855" stopIfTrue="1">
      <formula>AND(H194&gt;$V194,H194&lt;&gt;"")</formula>
    </cfRule>
  </conditionalFormatting>
  <conditionalFormatting sqref="H214:H228">
    <cfRule type="expression" dxfId="815" priority="852" stopIfTrue="1">
      <formula>AND(H214&gt;$W214,H214&lt;&gt;"")</formula>
    </cfRule>
    <cfRule type="expression" dxfId="814" priority="853" stopIfTrue="1">
      <formula>AND(H214&gt;$V214,H214&lt;&gt;"")</formula>
    </cfRule>
  </conditionalFormatting>
  <conditionalFormatting sqref="H234:H248">
    <cfRule type="expression" dxfId="813" priority="850" stopIfTrue="1">
      <formula>AND(H234&gt;$W234,H234&lt;&gt;"")</formula>
    </cfRule>
    <cfRule type="expression" dxfId="812" priority="851" stopIfTrue="1">
      <formula>AND(H234&gt;$V234,H234&lt;&gt;"")</formula>
    </cfRule>
  </conditionalFormatting>
  <conditionalFormatting sqref="H254:H268">
    <cfRule type="expression" dxfId="811" priority="848" stopIfTrue="1">
      <formula>AND(H254&gt;$W254,H254&lt;&gt;"")</formula>
    </cfRule>
    <cfRule type="expression" dxfId="810" priority="849" stopIfTrue="1">
      <formula>AND(H254&gt;$V254,H254&lt;&gt;"")</formula>
    </cfRule>
  </conditionalFormatting>
  <conditionalFormatting sqref="H274:H288">
    <cfRule type="expression" dxfId="809" priority="846" stopIfTrue="1">
      <formula>AND(H274&gt;$W274,H274&lt;&gt;"")</formula>
    </cfRule>
    <cfRule type="expression" dxfId="808" priority="847" stopIfTrue="1">
      <formula>AND(H274&gt;$V274,H274&lt;&gt;"")</formula>
    </cfRule>
  </conditionalFormatting>
  <conditionalFormatting sqref="H294:H308">
    <cfRule type="expression" dxfId="807" priority="844" stopIfTrue="1">
      <formula>AND(H294&gt;$W294,H294&lt;&gt;"")</formula>
    </cfRule>
    <cfRule type="expression" dxfId="806" priority="845" stopIfTrue="1">
      <formula>AND(H294&gt;$V294,H294&lt;&gt;"")</formula>
    </cfRule>
  </conditionalFormatting>
  <conditionalFormatting sqref="H314:H328">
    <cfRule type="expression" dxfId="805" priority="842" stopIfTrue="1">
      <formula>AND(H314&gt;$W314,H314&lt;&gt;"")</formula>
    </cfRule>
    <cfRule type="expression" dxfId="804" priority="843" stopIfTrue="1">
      <formula>AND(H314&gt;$V314,H314&lt;&gt;"")</formula>
    </cfRule>
  </conditionalFormatting>
  <conditionalFormatting sqref="H334:H348">
    <cfRule type="expression" dxfId="803" priority="840" stopIfTrue="1">
      <formula>AND(H334&gt;$W334,H334&lt;&gt;"")</formula>
    </cfRule>
    <cfRule type="expression" dxfId="802" priority="841" stopIfTrue="1">
      <formula>AND(H334&gt;$V334,H334&lt;&gt;"")</formula>
    </cfRule>
  </conditionalFormatting>
  <conditionalFormatting sqref="H354:H368">
    <cfRule type="expression" dxfId="801" priority="838" stopIfTrue="1">
      <formula>AND(H354&gt;$W354,H354&lt;&gt;"")</formula>
    </cfRule>
    <cfRule type="expression" dxfId="800" priority="839" stopIfTrue="1">
      <formula>AND(H354&gt;$V354,H354&lt;&gt;"")</formula>
    </cfRule>
  </conditionalFormatting>
  <conditionalFormatting sqref="H374:H388">
    <cfRule type="expression" dxfId="799" priority="836" stopIfTrue="1">
      <formula>AND(H374&gt;$W374,H374&lt;&gt;"")</formula>
    </cfRule>
    <cfRule type="expression" dxfId="798" priority="837" stopIfTrue="1">
      <formula>AND(H374&gt;$V374,H374&lt;&gt;"")</formula>
    </cfRule>
  </conditionalFormatting>
  <conditionalFormatting sqref="H394:H408">
    <cfRule type="expression" dxfId="797" priority="834" stopIfTrue="1">
      <formula>AND(H394&gt;$W394,H394&lt;&gt;"")</formula>
    </cfRule>
    <cfRule type="expression" dxfId="796" priority="835" stopIfTrue="1">
      <formula>AND(H394&gt;$V394,H394&lt;&gt;"")</formula>
    </cfRule>
  </conditionalFormatting>
  <conditionalFormatting sqref="H414:H428">
    <cfRule type="expression" dxfId="795" priority="832" stopIfTrue="1">
      <formula>AND(H414&gt;$W414,H414&lt;&gt;"")</formula>
    </cfRule>
    <cfRule type="expression" dxfId="794" priority="833" stopIfTrue="1">
      <formula>AND(H414&gt;$V414,H414&lt;&gt;"")</formula>
    </cfRule>
  </conditionalFormatting>
  <conditionalFormatting sqref="H434:H448">
    <cfRule type="expression" dxfId="793" priority="830" stopIfTrue="1">
      <formula>AND(H434&gt;$W434,H434&lt;&gt;"")</formula>
    </cfRule>
    <cfRule type="expression" dxfId="792" priority="831" stopIfTrue="1">
      <formula>AND(H434&gt;$V434,H434&lt;&gt;"")</formula>
    </cfRule>
  </conditionalFormatting>
  <conditionalFormatting sqref="H454:H468">
    <cfRule type="expression" dxfId="791" priority="828" stopIfTrue="1">
      <formula>AND(H454&gt;$W454,H454&lt;&gt;"")</formula>
    </cfRule>
    <cfRule type="expression" dxfId="790" priority="829" stopIfTrue="1">
      <formula>AND(H454&gt;$V454,H454&lt;&gt;"")</formula>
    </cfRule>
  </conditionalFormatting>
  <conditionalFormatting sqref="H474:H488">
    <cfRule type="expression" dxfId="789" priority="826" stopIfTrue="1">
      <formula>AND(H474&gt;$W474,H474&lt;&gt;"")</formula>
    </cfRule>
    <cfRule type="expression" dxfId="788" priority="827" stopIfTrue="1">
      <formula>AND(H474&gt;$V474,H474&lt;&gt;"")</formula>
    </cfRule>
  </conditionalFormatting>
  <conditionalFormatting sqref="H494:H508">
    <cfRule type="expression" dxfId="787" priority="824" stopIfTrue="1">
      <formula>AND(H494&gt;$W494,H494&lt;&gt;"")</formula>
    </cfRule>
    <cfRule type="expression" dxfId="786" priority="825" stopIfTrue="1">
      <formula>AND(H494&gt;$V494,H494&lt;&gt;"")</formula>
    </cfRule>
  </conditionalFormatting>
  <conditionalFormatting sqref="H514:H528">
    <cfRule type="expression" dxfId="785" priority="822" stopIfTrue="1">
      <formula>AND(H514&gt;$W514,H514&lt;&gt;"")</formula>
    </cfRule>
    <cfRule type="expression" dxfId="784" priority="823" stopIfTrue="1">
      <formula>AND(H514&gt;$V514,H514&lt;&gt;"")</formula>
    </cfRule>
  </conditionalFormatting>
  <conditionalFormatting sqref="H534:H548">
    <cfRule type="expression" dxfId="783" priority="820" stopIfTrue="1">
      <formula>AND(H534&gt;$W534,H534&lt;&gt;"")</formula>
    </cfRule>
    <cfRule type="expression" dxfId="782" priority="821" stopIfTrue="1">
      <formula>AND(H534&gt;$V534,H534&lt;&gt;"")</formula>
    </cfRule>
  </conditionalFormatting>
  <conditionalFormatting sqref="H554:H568">
    <cfRule type="expression" dxfId="781" priority="818" stopIfTrue="1">
      <formula>AND(H554&gt;$W554,H554&lt;&gt;"")</formula>
    </cfRule>
    <cfRule type="expression" dxfId="780" priority="819" stopIfTrue="1">
      <formula>AND(H554&gt;$V554,H554&lt;&gt;"")</formula>
    </cfRule>
  </conditionalFormatting>
  <conditionalFormatting sqref="H574:H588">
    <cfRule type="expression" dxfId="779" priority="816" stopIfTrue="1">
      <formula>AND(H574&gt;$W574,H574&lt;&gt;"")</formula>
    </cfRule>
    <cfRule type="expression" dxfId="778" priority="817" stopIfTrue="1">
      <formula>AND(H574&gt;$V574,H574&lt;&gt;"")</formula>
    </cfRule>
  </conditionalFormatting>
  <conditionalFormatting sqref="H594:H608">
    <cfRule type="expression" dxfId="777" priority="814" stopIfTrue="1">
      <formula>AND(H594&gt;$W594,H594&lt;&gt;"")</formula>
    </cfRule>
    <cfRule type="expression" dxfId="776" priority="815" stopIfTrue="1">
      <formula>AND(H594&gt;$V594,H594&lt;&gt;"")</formula>
    </cfRule>
  </conditionalFormatting>
  <conditionalFormatting sqref="H614:H628">
    <cfRule type="expression" dxfId="775" priority="812" stopIfTrue="1">
      <formula>AND(H614&gt;$W614,H614&lt;&gt;"")</formula>
    </cfRule>
    <cfRule type="expression" dxfId="774" priority="813" stopIfTrue="1">
      <formula>AND(H614&gt;$V614,H614&lt;&gt;"")</formula>
    </cfRule>
  </conditionalFormatting>
  <conditionalFormatting sqref="H634:H648">
    <cfRule type="expression" dxfId="773" priority="810" stopIfTrue="1">
      <formula>AND(H634&gt;$W634,H634&lt;&gt;"")</formula>
    </cfRule>
    <cfRule type="expression" dxfId="772" priority="811" stopIfTrue="1">
      <formula>AND(H634&gt;$V634,H634&lt;&gt;"")</formula>
    </cfRule>
  </conditionalFormatting>
  <conditionalFormatting sqref="H654:H668">
    <cfRule type="expression" dxfId="771" priority="808" stopIfTrue="1">
      <formula>AND(H654&gt;$W654,H654&lt;&gt;"")</formula>
    </cfRule>
    <cfRule type="expression" dxfId="770" priority="809" stopIfTrue="1">
      <formula>AND(H654&gt;$V654,H654&lt;&gt;"")</formula>
    </cfRule>
  </conditionalFormatting>
  <conditionalFormatting sqref="H674:H688">
    <cfRule type="expression" dxfId="769" priority="806" stopIfTrue="1">
      <formula>AND(H674&gt;$W674,H674&lt;&gt;"")</formula>
    </cfRule>
    <cfRule type="expression" dxfId="768" priority="807" stopIfTrue="1">
      <formula>AND(H674&gt;$V674,H674&lt;&gt;"")</formula>
    </cfRule>
  </conditionalFormatting>
  <conditionalFormatting sqref="H694:H708">
    <cfRule type="expression" dxfId="767" priority="804" stopIfTrue="1">
      <formula>AND(H694&gt;$W694,H694&lt;&gt;"")</formula>
    </cfRule>
    <cfRule type="expression" dxfId="766" priority="805" stopIfTrue="1">
      <formula>AND(H694&gt;$V694,H694&lt;&gt;"")</formula>
    </cfRule>
  </conditionalFormatting>
  <conditionalFormatting sqref="H714:H728">
    <cfRule type="expression" dxfId="765" priority="802" stopIfTrue="1">
      <formula>AND(H714&gt;$W714,H714&lt;&gt;"")</formula>
    </cfRule>
    <cfRule type="expression" dxfId="764" priority="803" stopIfTrue="1">
      <formula>AND(H714&gt;$V714,H714&lt;&gt;"")</formula>
    </cfRule>
  </conditionalFormatting>
  <conditionalFormatting sqref="H734:H748">
    <cfRule type="expression" dxfId="763" priority="800" stopIfTrue="1">
      <formula>AND(H734&gt;$W734,H734&lt;&gt;"")</formula>
    </cfRule>
    <cfRule type="expression" dxfId="762" priority="801" stopIfTrue="1">
      <formula>AND(H734&gt;$V734,H734&lt;&gt;"")</formula>
    </cfRule>
  </conditionalFormatting>
  <conditionalFormatting sqref="H754:H768">
    <cfRule type="expression" dxfId="761" priority="798" stopIfTrue="1">
      <formula>AND(H754&gt;$W754,H754&lt;&gt;"")</formula>
    </cfRule>
    <cfRule type="expression" dxfId="760" priority="799" stopIfTrue="1">
      <formula>AND(H754&gt;$V754,H754&lt;&gt;"")</formula>
    </cfRule>
  </conditionalFormatting>
  <conditionalFormatting sqref="H774:H788">
    <cfRule type="expression" dxfId="759" priority="796" stopIfTrue="1">
      <formula>AND(H774&gt;$W774,H774&lt;&gt;"")</formula>
    </cfRule>
    <cfRule type="expression" dxfId="758" priority="797" stopIfTrue="1">
      <formula>AND(H774&gt;$V774,H774&lt;&gt;"")</formula>
    </cfRule>
  </conditionalFormatting>
  <conditionalFormatting sqref="H794:H808">
    <cfRule type="expression" dxfId="757" priority="794" stopIfTrue="1">
      <formula>AND(H794&gt;$W794,H794&lt;&gt;"")</formula>
    </cfRule>
    <cfRule type="expression" dxfId="756" priority="795" stopIfTrue="1">
      <formula>AND(H794&gt;$V794,H794&lt;&gt;"")</formula>
    </cfRule>
  </conditionalFormatting>
  <conditionalFormatting sqref="H814:H828">
    <cfRule type="expression" dxfId="755" priority="792" stopIfTrue="1">
      <formula>AND(H814&gt;$W814,H814&lt;&gt;"")</formula>
    </cfRule>
    <cfRule type="expression" dxfId="754" priority="793" stopIfTrue="1">
      <formula>AND(H814&gt;$V814,H814&lt;&gt;"")</formula>
    </cfRule>
  </conditionalFormatting>
  <conditionalFormatting sqref="H834:H848">
    <cfRule type="expression" dxfId="753" priority="790" stopIfTrue="1">
      <formula>AND(H834&gt;$W834,H834&lt;&gt;"")</formula>
    </cfRule>
    <cfRule type="expression" dxfId="752" priority="791" stopIfTrue="1">
      <formula>AND(H834&gt;$V834,H834&lt;&gt;"")</formula>
    </cfRule>
  </conditionalFormatting>
  <conditionalFormatting sqref="H854:H868">
    <cfRule type="expression" dxfId="751" priority="788" stopIfTrue="1">
      <formula>AND(H854&gt;$W854,H854&lt;&gt;"")</formula>
    </cfRule>
    <cfRule type="expression" dxfId="750" priority="789" stopIfTrue="1">
      <formula>AND(H854&gt;$V854,H854&lt;&gt;"")</formula>
    </cfRule>
  </conditionalFormatting>
  <conditionalFormatting sqref="H874:H888">
    <cfRule type="expression" dxfId="749" priority="786" stopIfTrue="1">
      <formula>AND(H874&gt;$W874,H874&lt;&gt;"")</formula>
    </cfRule>
    <cfRule type="expression" dxfId="748" priority="787" stopIfTrue="1">
      <formula>AND(H874&gt;$V874,H874&lt;&gt;"")</formula>
    </cfRule>
  </conditionalFormatting>
  <conditionalFormatting sqref="H894:H908">
    <cfRule type="expression" dxfId="747" priority="784" stopIfTrue="1">
      <formula>AND(H894&gt;$W894,H894&lt;&gt;"")</formula>
    </cfRule>
    <cfRule type="expression" dxfId="746" priority="785" stopIfTrue="1">
      <formula>AND(H894&gt;$V894,H894&lt;&gt;"")</formula>
    </cfRule>
  </conditionalFormatting>
  <conditionalFormatting sqref="H914:H928">
    <cfRule type="expression" dxfId="745" priority="782" stopIfTrue="1">
      <formula>AND(H914&gt;$W914,H914&lt;&gt;"")</formula>
    </cfRule>
    <cfRule type="expression" dxfId="744" priority="783" stopIfTrue="1">
      <formula>AND(H914&gt;$V914,H914&lt;&gt;"")</formula>
    </cfRule>
  </conditionalFormatting>
  <conditionalFormatting sqref="H934:H948">
    <cfRule type="expression" dxfId="743" priority="780" stopIfTrue="1">
      <formula>AND(H934&gt;$W934,H934&lt;&gt;"")</formula>
    </cfRule>
    <cfRule type="expression" dxfId="742" priority="781" stopIfTrue="1">
      <formula>AND(H934&gt;$V934,H934&lt;&gt;"")</formula>
    </cfRule>
  </conditionalFormatting>
  <conditionalFormatting sqref="H954:H968">
    <cfRule type="expression" dxfId="741" priority="778" stopIfTrue="1">
      <formula>AND(H954&gt;$W954,H954&lt;&gt;"")</formula>
    </cfRule>
    <cfRule type="expression" dxfId="740" priority="779" stopIfTrue="1">
      <formula>AND(H954&gt;$V954,H954&lt;&gt;"")</formula>
    </cfRule>
  </conditionalFormatting>
  <conditionalFormatting sqref="H974:H988">
    <cfRule type="expression" dxfId="739" priority="776" stopIfTrue="1">
      <formula>AND(H974&gt;$W974,H974&lt;&gt;"")</formula>
    </cfRule>
    <cfRule type="expression" dxfId="738" priority="777" stopIfTrue="1">
      <formula>AND(H974&gt;$V974,H974&lt;&gt;"")</formula>
    </cfRule>
  </conditionalFormatting>
  <conditionalFormatting sqref="H994:H1008">
    <cfRule type="expression" dxfId="737" priority="774" stopIfTrue="1">
      <formula>AND(H994&gt;$W994,H994&lt;&gt;"")</formula>
    </cfRule>
    <cfRule type="expression" dxfId="736" priority="775" stopIfTrue="1">
      <formula>AND(H994&gt;$V994,H994&lt;&gt;"")</formula>
    </cfRule>
  </conditionalFormatting>
  <conditionalFormatting sqref="H1014:H1028">
    <cfRule type="expression" dxfId="735" priority="772" stopIfTrue="1">
      <formula>AND(H1014&gt;$W1014,H1014&lt;&gt;"")</formula>
    </cfRule>
    <cfRule type="expression" dxfId="734" priority="773" stopIfTrue="1">
      <formula>AND(H1014&gt;$V1014,H1014&lt;&gt;"")</formula>
    </cfRule>
  </conditionalFormatting>
  <conditionalFormatting sqref="H1034:H1048">
    <cfRule type="expression" dxfId="733" priority="770" stopIfTrue="1">
      <formula>AND(H1034&gt;$W1034,H1034&lt;&gt;"")</formula>
    </cfRule>
    <cfRule type="expression" dxfId="732" priority="771" stopIfTrue="1">
      <formula>AND(H1034&gt;$V1034,H1034&lt;&gt;"")</formula>
    </cfRule>
  </conditionalFormatting>
  <conditionalFormatting sqref="H1054:H1068">
    <cfRule type="expression" dxfId="731" priority="768" stopIfTrue="1">
      <formula>AND(H1054&gt;$W1054,H1054&lt;&gt;"")</formula>
    </cfRule>
    <cfRule type="expression" dxfId="730" priority="769" stopIfTrue="1">
      <formula>AND(H1054&gt;$V1054,H1054&lt;&gt;"")</formula>
    </cfRule>
  </conditionalFormatting>
  <conditionalFormatting sqref="H1074:H1088">
    <cfRule type="expression" dxfId="729" priority="766" stopIfTrue="1">
      <formula>AND(H1074&gt;$W1074,H1074&lt;&gt;"")</formula>
    </cfRule>
    <cfRule type="expression" dxfId="728" priority="767" stopIfTrue="1">
      <formula>AND(H1074&gt;$V1074,H1074&lt;&gt;"")</formula>
    </cfRule>
  </conditionalFormatting>
  <conditionalFormatting sqref="H1094:H1108">
    <cfRule type="expression" dxfId="727" priority="764" stopIfTrue="1">
      <formula>AND(H1094&gt;$W1094,H1094&lt;&gt;"")</formula>
    </cfRule>
    <cfRule type="expression" dxfId="726" priority="765" stopIfTrue="1">
      <formula>AND(H1094&gt;$V1094,H1094&lt;&gt;"")</formula>
    </cfRule>
  </conditionalFormatting>
  <conditionalFormatting sqref="H1114:H1128">
    <cfRule type="expression" dxfId="725" priority="762" stopIfTrue="1">
      <formula>AND(H1114&gt;$W1114,H1114&lt;&gt;"")</formula>
    </cfRule>
    <cfRule type="expression" dxfId="724" priority="763" stopIfTrue="1">
      <formula>AND(H1114&gt;$V1114,H1114&lt;&gt;"")</formula>
    </cfRule>
  </conditionalFormatting>
  <conditionalFormatting sqref="H1134:H1148">
    <cfRule type="expression" dxfId="723" priority="760" stopIfTrue="1">
      <formula>AND(H1134&gt;$W1134,H1134&lt;&gt;"")</formula>
    </cfRule>
    <cfRule type="expression" dxfId="722" priority="761" stopIfTrue="1">
      <formula>AND(H1134&gt;$V1134,H1134&lt;&gt;"")</formula>
    </cfRule>
  </conditionalFormatting>
  <conditionalFormatting sqref="H1154:H1168">
    <cfRule type="expression" dxfId="721" priority="758" stopIfTrue="1">
      <formula>AND(H1154&gt;$W1154,H1154&lt;&gt;"")</formula>
    </cfRule>
    <cfRule type="expression" dxfId="720" priority="759" stopIfTrue="1">
      <formula>AND(H1154&gt;$V1154,H1154&lt;&gt;"")</formula>
    </cfRule>
  </conditionalFormatting>
  <conditionalFormatting sqref="H1174:H1188">
    <cfRule type="expression" dxfId="719" priority="756" stopIfTrue="1">
      <formula>AND(H1174&gt;$W1174,H1174&lt;&gt;"")</formula>
    </cfRule>
    <cfRule type="expression" dxfId="718" priority="757" stopIfTrue="1">
      <formula>AND(H1174&gt;$V1174,H1174&lt;&gt;"")</formula>
    </cfRule>
  </conditionalFormatting>
  <conditionalFormatting sqref="H1194:H1208">
    <cfRule type="expression" dxfId="717" priority="754" stopIfTrue="1">
      <formula>AND(H1194&gt;$W1194,H1194&lt;&gt;"")</formula>
    </cfRule>
    <cfRule type="expression" dxfId="716" priority="755" stopIfTrue="1">
      <formula>AND(H1194&gt;$V1194,H1194&lt;&gt;"")</formula>
    </cfRule>
  </conditionalFormatting>
  <conditionalFormatting sqref="H1214:H1228">
    <cfRule type="expression" dxfId="715" priority="752" stopIfTrue="1">
      <formula>AND(H1214&gt;$W1214,H1214&lt;&gt;"")</formula>
    </cfRule>
    <cfRule type="expression" dxfId="714" priority="753" stopIfTrue="1">
      <formula>AND(H1214&gt;$V1214,H1214&lt;&gt;"")</formula>
    </cfRule>
  </conditionalFormatting>
  <conditionalFormatting sqref="H1234:H1248">
    <cfRule type="expression" dxfId="713" priority="750" stopIfTrue="1">
      <formula>AND(H1234&gt;$W1234,H1234&lt;&gt;"")</formula>
    </cfRule>
    <cfRule type="expression" dxfId="712" priority="751" stopIfTrue="1">
      <formula>AND(H1234&gt;$V1234,H1234&lt;&gt;"")</formula>
    </cfRule>
  </conditionalFormatting>
  <conditionalFormatting sqref="H1254:H1268">
    <cfRule type="expression" dxfId="711" priority="748" stopIfTrue="1">
      <formula>AND(H1254&gt;$W1254,H1254&lt;&gt;"")</formula>
    </cfRule>
    <cfRule type="expression" dxfId="710" priority="749" stopIfTrue="1">
      <formula>AND(H1254&gt;$V1254,H1254&lt;&gt;"")</formula>
    </cfRule>
  </conditionalFormatting>
  <conditionalFormatting sqref="H1274:H1288">
    <cfRule type="expression" dxfId="709" priority="746" stopIfTrue="1">
      <formula>AND(H1274&gt;$W1274,H1274&lt;&gt;"")</formula>
    </cfRule>
    <cfRule type="expression" dxfId="708" priority="747" stopIfTrue="1">
      <formula>AND(H1274&gt;$V1274,H1274&lt;&gt;"")</formula>
    </cfRule>
  </conditionalFormatting>
  <conditionalFormatting sqref="J51">
    <cfRule type="expression" priority="718" stopIfTrue="1">
      <formula>$W51=""</formula>
    </cfRule>
    <cfRule type="expression" dxfId="707" priority="719" stopIfTrue="1">
      <formula>($J51+$K51)&lt;IF($G51="?",8,(1*$G51))</formula>
    </cfRule>
    <cfRule type="expression" dxfId="706" priority="720" stopIfTrue="1">
      <formula>AND($L$2="Nee",$E51="WK",$J51&lt;IF($G51="?",8,(1*$G51))/2)</formula>
    </cfRule>
    <cfRule type="expression" dxfId="705" priority="721" stopIfTrue="1">
      <formula>AND($L$2="Ja",$E51="WK",$J51&lt;IF($G51="?",8,(1*$G51)))</formula>
    </cfRule>
    <cfRule type="expression" dxfId="704" priority="722" stopIfTrue="1">
      <formula>AND(OR($W51="E",$W51="F"),$J51=0)</formula>
    </cfRule>
  </conditionalFormatting>
  <conditionalFormatting sqref="J71">
    <cfRule type="expression" priority="707" stopIfTrue="1">
      <formula>$W71=""</formula>
    </cfRule>
    <cfRule type="expression" dxfId="703" priority="708" stopIfTrue="1">
      <formula>($J71+$K71)&lt;IF($G71="?",8,(1*$G71))</formula>
    </cfRule>
    <cfRule type="expression" dxfId="702" priority="709" stopIfTrue="1">
      <formula>AND($L$2="Nee",$E71="WK",$J71&lt;IF($G71="?",8,(1*$G71))/2)</formula>
    </cfRule>
    <cfRule type="expression" dxfId="701" priority="710" stopIfTrue="1">
      <formula>AND($L$2="Ja",$E71="WK",$J71&lt;IF($G71="?",8,(1*$G71)))</formula>
    </cfRule>
    <cfRule type="expression" dxfId="700" priority="711" stopIfTrue="1">
      <formula>AND(OR($W71="E",$W71="F"),$J71=0)</formula>
    </cfRule>
  </conditionalFormatting>
  <conditionalFormatting sqref="J91">
    <cfRule type="expression" priority="696" stopIfTrue="1">
      <formula>$W91=""</formula>
    </cfRule>
    <cfRule type="expression" dxfId="699" priority="697" stopIfTrue="1">
      <formula>($J91+$K91)&lt;IF($G91="?",8,(1*$G91))</formula>
    </cfRule>
    <cfRule type="expression" dxfId="698" priority="698" stopIfTrue="1">
      <formula>AND($L$2="Nee",$E91="WK",$J91&lt;IF($G91="?",8,(1*$G91))/2)</formula>
    </cfRule>
    <cfRule type="expression" dxfId="697" priority="699" stopIfTrue="1">
      <formula>AND($L$2="Ja",$E91="WK",$J91&lt;IF($G91="?",8,(1*$G91)))</formula>
    </cfRule>
    <cfRule type="expression" dxfId="696" priority="700" stopIfTrue="1">
      <formula>AND(OR($W91="E",$W91="F"),$J91=0)</formula>
    </cfRule>
  </conditionalFormatting>
  <conditionalFormatting sqref="J111">
    <cfRule type="expression" priority="685" stopIfTrue="1">
      <formula>$W111=""</formula>
    </cfRule>
    <cfRule type="expression" dxfId="695" priority="686" stopIfTrue="1">
      <formula>($J111+$K111)&lt;IF($G111="?",8,(1*$G111))</formula>
    </cfRule>
    <cfRule type="expression" dxfId="694" priority="687" stopIfTrue="1">
      <formula>AND($L$2="Nee",$E111="WK",$J111&lt;IF($G111="?",8,(1*$G111))/2)</formula>
    </cfRule>
    <cfRule type="expression" dxfId="693" priority="688" stopIfTrue="1">
      <formula>AND($L$2="Ja",$E111="WK",$J111&lt;IF($G111="?",8,(1*$G111)))</formula>
    </cfRule>
    <cfRule type="expression" dxfId="692" priority="689" stopIfTrue="1">
      <formula>AND(OR($W111="E",$W111="F"),$J111=0)</formula>
    </cfRule>
  </conditionalFormatting>
  <conditionalFormatting sqref="J131">
    <cfRule type="expression" priority="674" stopIfTrue="1">
      <formula>$W131=""</formula>
    </cfRule>
    <cfRule type="expression" dxfId="691" priority="675" stopIfTrue="1">
      <formula>($J131+$K131)&lt;IF($G131="?",8,(1*$G131))</formula>
    </cfRule>
    <cfRule type="expression" dxfId="690" priority="676" stopIfTrue="1">
      <formula>AND($L$2="Nee",$E131="WK",$J131&lt;IF($G131="?",8,(1*$G131))/2)</formula>
    </cfRule>
    <cfRule type="expression" dxfId="689" priority="677" stopIfTrue="1">
      <formula>AND($L$2="Ja",$E131="WK",$J131&lt;IF($G131="?",8,(1*$G131)))</formula>
    </cfRule>
    <cfRule type="expression" dxfId="688" priority="678" stopIfTrue="1">
      <formula>AND(OR($W131="E",$W131="F"),$J131=0)</formula>
    </cfRule>
  </conditionalFormatting>
  <conditionalFormatting sqref="J151">
    <cfRule type="expression" priority="663" stopIfTrue="1">
      <formula>$W151=""</formula>
    </cfRule>
    <cfRule type="expression" dxfId="687" priority="664" stopIfTrue="1">
      <formula>($J151+$K151)&lt;IF($G151="?",8,(1*$G151))</formula>
    </cfRule>
    <cfRule type="expression" dxfId="686" priority="665" stopIfTrue="1">
      <formula>AND($L$2="Nee",$E151="WK",$J151&lt;IF($G151="?",8,(1*$G151))/2)</formula>
    </cfRule>
    <cfRule type="expression" dxfId="685" priority="666" stopIfTrue="1">
      <formula>AND($L$2="Ja",$E151="WK",$J151&lt;IF($G151="?",8,(1*$G151)))</formula>
    </cfRule>
    <cfRule type="expression" dxfId="684" priority="667" stopIfTrue="1">
      <formula>AND(OR($W151="E",$W151="F"),$J151=0)</formula>
    </cfRule>
  </conditionalFormatting>
  <conditionalFormatting sqref="J171">
    <cfRule type="expression" priority="652" stopIfTrue="1">
      <formula>$W171=""</formula>
    </cfRule>
    <cfRule type="expression" dxfId="683" priority="653" stopIfTrue="1">
      <formula>($J171+$K171)&lt;IF($G171="?",8,(1*$G171))</formula>
    </cfRule>
    <cfRule type="expression" dxfId="682" priority="654" stopIfTrue="1">
      <formula>AND($L$2="Nee",$E171="WK",$J171&lt;IF($G171="?",8,(1*$G171))/2)</formula>
    </cfRule>
    <cfRule type="expression" dxfId="681" priority="655" stopIfTrue="1">
      <formula>AND($L$2="Ja",$E171="WK",$J171&lt;IF($G171="?",8,(1*$G171)))</formula>
    </cfRule>
    <cfRule type="expression" dxfId="680" priority="656" stopIfTrue="1">
      <formula>AND(OR($W171="E",$W171="F"),$J171=0)</formula>
    </cfRule>
  </conditionalFormatting>
  <conditionalFormatting sqref="J191">
    <cfRule type="expression" priority="641" stopIfTrue="1">
      <formula>$W191=""</formula>
    </cfRule>
    <cfRule type="expression" dxfId="679" priority="642" stopIfTrue="1">
      <formula>($J191+$K191)&lt;IF($G191="?",8,(1*$G191))</formula>
    </cfRule>
    <cfRule type="expression" dxfId="678" priority="643" stopIfTrue="1">
      <formula>AND($L$2="Nee",$E191="WK",$J191&lt;IF($G191="?",8,(1*$G191))/2)</formula>
    </cfRule>
    <cfRule type="expression" dxfId="677" priority="644" stopIfTrue="1">
      <formula>AND($L$2="Ja",$E191="WK",$J191&lt;IF($G191="?",8,(1*$G191)))</formula>
    </cfRule>
    <cfRule type="expression" dxfId="676" priority="645" stopIfTrue="1">
      <formula>AND(OR($W191="E",$W191="F"),$J191=0)</formula>
    </cfRule>
  </conditionalFormatting>
  <conditionalFormatting sqref="J211">
    <cfRule type="expression" priority="630" stopIfTrue="1">
      <formula>$W211=""</formula>
    </cfRule>
    <cfRule type="expression" dxfId="675" priority="631" stopIfTrue="1">
      <formula>($J211+$K211)&lt;IF($G211="?",8,(1*$G211))</formula>
    </cfRule>
    <cfRule type="expression" dxfId="674" priority="632" stopIfTrue="1">
      <formula>AND($L$2="Nee",$E211="WK",$J211&lt;IF($G211="?",8,(1*$G211))/2)</formula>
    </cfRule>
    <cfRule type="expression" dxfId="673" priority="633" stopIfTrue="1">
      <formula>AND($L$2="Ja",$E211="WK",$J211&lt;IF($G211="?",8,(1*$G211)))</formula>
    </cfRule>
    <cfRule type="expression" dxfId="672" priority="634" stopIfTrue="1">
      <formula>AND(OR($W211="E",$W211="F"),$J211=0)</formula>
    </cfRule>
  </conditionalFormatting>
  <conditionalFormatting sqref="J231">
    <cfRule type="expression" priority="619" stopIfTrue="1">
      <formula>$W231=""</formula>
    </cfRule>
    <cfRule type="expression" dxfId="671" priority="620" stopIfTrue="1">
      <formula>($J231+$K231)&lt;IF($G231="?",8,(1*$G231))</formula>
    </cfRule>
    <cfRule type="expression" dxfId="670" priority="621" stopIfTrue="1">
      <formula>AND($L$2="Nee",$E231="WK",$J231&lt;IF($G231="?",8,(1*$G231))/2)</formula>
    </cfRule>
    <cfRule type="expression" dxfId="669" priority="622" stopIfTrue="1">
      <formula>AND($L$2="Ja",$E231="WK",$J231&lt;IF($G231="?",8,(1*$G231)))</formula>
    </cfRule>
    <cfRule type="expression" dxfId="668" priority="623" stopIfTrue="1">
      <formula>AND(OR($W231="E",$W231="F"),$J231=0)</formula>
    </cfRule>
  </conditionalFormatting>
  <conditionalFormatting sqref="J251">
    <cfRule type="expression" priority="608" stopIfTrue="1">
      <formula>$W251=""</formula>
    </cfRule>
    <cfRule type="expression" dxfId="667" priority="609" stopIfTrue="1">
      <formula>($J251+$K251)&lt;IF($G251="?",8,(1*$G251))</formula>
    </cfRule>
    <cfRule type="expression" dxfId="666" priority="610" stopIfTrue="1">
      <formula>AND($L$2="Nee",$E251="WK",$J251&lt;IF($G251="?",8,(1*$G251))/2)</formula>
    </cfRule>
    <cfRule type="expression" dxfId="665" priority="611" stopIfTrue="1">
      <formula>AND($L$2="Ja",$E251="WK",$J251&lt;IF($G251="?",8,(1*$G251)))</formula>
    </cfRule>
    <cfRule type="expression" dxfId="664" priority="612" stopIfTrue="1">
      <formula>AND(OR($W251="E",$W251="F"),$J251=0)</formula>
    </cfRule>
  </conditionalFormatting>
  <conditionalFormatting sqref="J271">
    <cfRule type="expression" priority="597" stopIfTrue="1">
      <formula>$W271=""</formula>
    </cfRule>
    <cfRule type="expression" dxfId="663" priority="598" stopIfTrue="1">
      <formula>($J271+$K271)&lt;IF($G271="?",8,(1*$G271))</formula>
    </cfRule>
    <cfRule type="expression" dxfId="662" priority="599" stopIfTrue="1">
      <formula>AND($L$2="Nee",$E271="WK",$J271&lt;IF($G271="?",8,(1*$G271))/2)</formula>
    </cfRule>
    <cfRule type="expression" dxfId="661" priority="600" stopIfTrue="1">
      <formula>AND($L$2="Ja",$E271="WK",$J271&lt;IF($G271="?",8,(1*$G271)))</formula>
    </cfRule>
    <cfRule type="expression" dxfId="660" priority="601" stopIfTrue="1">
      <formula>AND(OR($W271="E",$W271="F"),$J271=0)</formula>
    </cfRule>
  </conditionalFormatting>
  <conditionalFormatting sqref="J291">
    <cfRule type="expression" priority="586" stopIfTrue="1">
      <formula>$W291=""</formula>
    </cfRule>
    <cfRule type="expression" dxfId="659" priority="587" stopIfTrue="1">
      <formula>($J291+$K291)&lt;IF($G291="?",8,(1*$G291))</formula>
    </cfRule>
    <cfRule type="expression" dxfId="658" priority="588" stopIfTrue="1">
      <formula>AND($L$2="Nee",$E291="WK",$J291&lt;IF($G291="?",8,(1*$G291))/2)</formula>
    </cfRule>
    <cfRule type="expression" dxfId="657" priority="589" stopIfTrue="1">
      <formula>AND($L$2="Ja",$E291="WK",$J291&lt;IF($G291="?",8,(1*$G291)))</formula>
    </cfRule>
    <cfRule type="expression" dxfId="656" priority="590" stopIfTrue="1">
      <formula>AND(OR($W291="E",$W291="F"),$J291=0)</formula>
    </cfRule>
  </conditionalFormatting>
  <conditionalFormatting sqref="J311">
    <cfRule type="expression" priority="575" stopIfTrue="1">
      <formula>$W311=""</formula>
    </cfRule>
    <cfRule type="expression" dxfId="655" priority="576" stopIfTrue="1">
      <formula>($J311+$K311)&lt;IF($G311="?",8,(1*$G311))</formula>
    </cfRule>
    <cfRule type="expression" dxfId="654" priority="577" stopIfTrue="1">
      <formula>AND($L$2="Nee",$E311="WK",$J311&lt;IF($G311="?",8,(1*$G311))/2)</formula>
    </cfRule>
    <cfRule type="expression" dxfId="653" priority="578" stopIfTrue="1">
      <formula>AND($L$2="Ja",$E311="WK",$J311&lt;IF($G311="?",8,(1*$G311)))</formula>
    </cfRule>
    <cfRule type="expression" dxfId="652" priority="579" stopIfTrue="1">
      <formula>AND(OR($W311="E",$W311="F"),$J311=0)</formula>
    </cfRule>
  </conditionalFormatting>
  <conditionalFormatting sqref="J331">
    <cfRule type="expression" priority="564" stopIfTrue="1">
      <formula>$W331=""</formula>
    </cfRule>
    <cfRule type="expression" dxfId="651" priority="565" stopIfTrue="1">
      <formula>($J331+$K331)&lt;IF($G331="?",8,(1*$G331))</formula>
    </cfRule>
    <cfRule type="expression" dxfId="650" priority="566" stopIfTrue="1">
      <formula>AND($L$2="Nee",$E331="WK",$J331&lt;IF($G331="?",8,(1*$G331))/2)</formula>
    </cfRule>
    <cfRule type="expression" dxfId="649" priority="567" stopIfTrue="1">
      <formula>AND($L$2="Ja",$E331="WK",$J331&lt;IF($G331="?",8,(1*$G331)))</formula>
    </cfRule>
    <cfRule type="expression" dxfId="648" priority="568" stopIfTrue="1">
      <formula>AND(OR($W331="E",$W331="F"),$J331=0)</formula>
    </cfRule>
  </conditionalFormatting>
  <conditionalFormatting sqref="J351">
    <cfRule type="expression" priority="553" stopIfTrue="1">
      <formula>$W351=""</formula>
    </cfRule>
    <cfRule type="expression" dxfId="647" priority="554" stopIfTrue="1">
      <formula>($J351+$K351)&lt;IF($G351="?",8,(1*$G351))</formula>
    </cfRule>
    <cfRule type="expression" dxfId="646" priority="555" stopIfTrue="1">
      <formula>AND($L$2="Nee",$E351="WK",$J351&lt;IF($G351="?",8,(1*$G351))/2)</formula>
    </cfRule>
    <cfRule type="expression" dxfId="645" priority="556" stopIfTrue="1">
      <formula>AND($L$2="Ja",$E351="WK",$J351&lt;IF($G351="?",8,(1*$G351)))</formula>
    </cfRule>
    <cfRule type="expression" dxfId="644" priority="557" stopIfTrue="1">
      <formula>AND(OR($W351="E",$W351="F"),$J351=0)</formula>
    </cfRule>
  </conditionalFormatting>
  <conditionalFormatting sqref="J371">
    <cfRule type="expression" priority="542" stopIfTrue="1">
      <formula>$W371=""</formula>
    </cfRule>
    <cfRule type="expression" dxfId="643" priority="543" stopIfTrue="1">
      <formula>($J371+$K371)&lt;IF($G371="?",8,(1*$G371))</formula>
    </cfRule>
    <cfRule type="expression" dxfId="642" priority="544" stopIfTrue="1">
      <formula>AND($L$2="Nee",$E371="WK",$J371&lt;IF($G371="?",8,(1*$G371))/2)</formula>
    </cfRule>
    <cfRule type="expression" dxfId="641" priority="545" stopIfTrue="1">
      <formula>AND($L$2="Ja",$E371="WK",$J371&lt;IF($G371="?",8,(1*$G371)))</formula>
    </cfRule>
    <cfRule type="expression" dxfId="640" priority="546" stopIfTrue="1">
      <formula>AND(OR($W371="E",$W371="F"),$J371=0)</formula>
    </cfRule>
  </conditionalFormatting>
  <conditionalFormatting sqref="J391">
    <cfRule type="expression" priority="531" stopIfTrue="1">
      <formula>$W391=""</formula>
    </cfRule>
    <cfRule type="expression" dxfId="639" priority="532" stopIfTrue="1">
      <formula>($J391+$K391)&lt;IF($G391="?",8,(1*$G391))</formula>
    </cfRule>
    <cfRule type="expression" dxfId="638" priority="533" stopIfTrue="1">
      <formula>AND($L$2="Nee",$E391="WK",$J391&lt;IF($G391="?",8,(1*$G391))/2)</formula>
    </cfRule>
    <cfRule type="expression" dxfId="637" priority="534" stopIfTrue="1">
      <formula>AND($L$2="Ja",$E391="WK",$J391&lt;IF($G391="?",8,(1*$G391)))</formula>
    </cfRule>
    <cfRule type="expression" dxfId="636" priority="535" stopIfTrue="1">
      <formula>AND(OR($W391="E",$W391="F"),$J391=0)</formula>
    </cfRule>
  </conditionalFormatting>
  <conditionalFormatting sqref="J411">
    <cfRule type="expression" priority="520" stopIfTrue="1">
      <formula>$W411=""</formula>
    </cfRule>
    <cfRule type="expression" dxfId="635" priority="521" stopIfTrue="1">
      <formula>($J411+$K411)&lt;IF($G411="?",8,(1*$G411))</formula>
    </cfRule>
    <cfRule type="expression" dxfId="634" priority="522" stopIfTrue="1">
      <formula>AND($L$2="Nee",$E411="WK",$J411&lt;IF($G411="?",8,(1*$G411))/2)</formula>
    </cfRule>
    <cfRule type="expression" dxfId="633" priority="523" stopIfTrue="1">
      <formula>AND($L$2="Ja",$E411="WK",$J411&lt;IF($G411="?",8,(1*$G411)))</formula>
    </cfRule>
    <cfRule type="expression" dxfId="632" priority="524" stopIfTrue="1">
      <formula>AND(OR($W411="E",$W411="F"),$J411=0)</formula>
    </cfRule>
  </conditionalFormatting>
  <conditionalFormatting sqref="J431">
    <cfRule type="expression" priority="509" stopIfTrue="1">
      <formula>$W431=""</formula>
    </cfRule>
    <cfRule type="expression" dxfId="631" priority="510" stopIfTrue="1">
      <formula>($J431+$K431)&lt;IF($G431="?",8,(1*$G431))</formula>
    </cfRule>
    <cfRule type="expression" dxfId="630" priority="511" stopIfTrue="1">
      <formula>AND($L$2="Nee",$E431="WK",$J431&lt;IF($G431="?",8,(1*$G431))/2)</formula>
    </cfRule>
    <cfRule type="expression" dxfId="629" priority="512" stopIfTrue="1">
      <formula>AND($L$2="Ja",$E431="WK",$J431&lt;IF($G431="?",8,(1*$G431)))</formula>
    </cfRule>
    <cfRule type="expression" dxfId="628" priority="513" stopIfTrue="1">
      <formula>AND(OR($W431="E",$W431="F"),$J431=0)</formula>
    </cfRule>
  </conditionalFormatting>
  <conditionalFormatting sqref="J451">
    <cfRule type="expression" priority="498" stopIfTrue="1">
      <formula>$W451=""</formula>
    </cfRule>
    <cfRule type="expression" dxfId="627" priority="499" stopIfTrue="1">
      <formula>($J451+$K451)&lt;IF($G451="?",8,(1*$G451))</formula>
    </cfRule>
    <cfRule type="expression" dxfId="626" priority="500" stopIfTrue="1">
      <formula>AND($L$2="Nee",$E451="WK",$J451&lt;IF($G451="?",8,(1*$G451))/2)</formula>
    </cfRule>
    <cfRule type="expression" dxfId="625" priority="501" stopIfTrue="1">
      <formula>AND($L$2="Ja",$E451="WK",$J451&lt;IF($G451="?",8,(1*$G451)))</formula>
    </cfRule>
    <cfRule type="expression" dxfId="624" priority="502" stopIfTrue="1">
      <formula>AND(OR($W451="E",$W451="F"),$J451=0)</formula>
    </cfRule>
  </conditionalFormatting>
  <conditionalFormatting sqref="J471">
    <cfRule type="expression" priority="487" stopIfTrue="1">
      <formula>$W471=""</formula>
    </cfRule>
    <cfRule type="expression" dxfId="623" priority="488" stopIfTrue="1">
      <formula>($J471+$K471)&lt;IF($G471="?",8,(1*$G471))</formula>
    </cfRule>
    <cfRule type="expression" dxfId="622" priority="489" stopIfTrue="1">
      <formula>AND($L$2="Nee",$E471="WK",$J471&lt;IF($G471="?",8,(1*$G471))/2)</formula>
    </cfRule>
    <cfRule type="expression" dxfId="621" priority="490" stopIfTrue="1">
      <formula>AND($L$2="Ja",$E471="WK",$J471&lt;IF($G471="?",8,(1*$G471)))</formula>
    </cfRule>
    <cfRule type="expression" dxfId="620" priority="491" stopIfTrue="1">
      <formula>AND(OR($W471="E",$W471="F"),$J471=0)</formula>
    </cfRule>
  </conditionalFormatting>
  <conditionalFormatting sqref="J491">
    <cfRule type="expression" priority="476" stopIfTrue="1">
      <formula>$W491=""</formula>
    </cfRule>
    <cfRule type="expression" dxfId="619" priority="477" stopIfTrue="1">
      <formula>($J491+$K491)&lt;IF($G491="?",8,(1*$G491))</formula>
    </cfRule>
    <cfRule type="expression" dxfId="618" priority="478" stopIfTrue="1">
      <formula>AND($L$2="Nee",$E491="WK",$J491&lt;IF($G491="?",8,(1*$G491))/2)</formula>
    </cfRule>
    <cfRule type="expression" dxfId="617" priority="479" stopIfTrue="1">
      <formula>AND($L$2="Ja",$E491="WK",$J491&lt;IF($G491="?",8,(1*$G491)))</formula>
    </cfRule>
    <cfRule type="expression" dxfId="616" priority="480" stopIfTrue="1">
      <formula>AND(OR($W491="E",$W491="F"),$J491=0)</formula>
    </cfRule>
  </conditionalFormatting>
  <conditionalFormatting sqref="J511">
    <cfRule type="expression" priority="465" stopIfTrue="1">
      <formula>$W511=""</formula>
    </cfRule>
    <cfRule type="expression" dxfId="615" priority="466" stopIfTrue="1">
      <formula>($J511+$K511)&lt;IF($G511="?",8,(1*$G511))</formula>
    </cfRule>
    <cfRule type="expression" dxfId="614" priority="467" stopIfTrue="1">
      <formula>AND($L$2="Nee",$E511="WK",$J511&lt;IF($G511="?",8,(1*$G511))/2)</formula>
    </cfRule>
    <cfRule type="expression" dxfId="613" priority="468" stopIfTrue="1">
      <formula>AND($L$2="Ja",$E511="WK",$J511&lt;IF($G511="?",8,(1*$G511)))</formula>
    </cfRule>
    <cfRule type="expression" dxfId="612" priority="469" stopIfTrue="1">
      <formula>AND(OR($W511="E",$W511="F"),$J511=0)</formula>
    </cfRule>
  </conditionalFormatting>
  <conditionalFormatting sqref="J531">
    <cfRule type="expression" priority="454" stopIfTrue="1">
      <formula>$W531=""</formula>
    </cfRule>
    <cfRule type="expression" dxfId="611" priority="455" stopIfTrue="1">
      <formula>($J531+$K531)&lt;IF($G531="?",8,(1*$G531))</formula>
    </cfRule>
    <cfRule type="expression" dxfId="610" priority="456" stopIfTrue="1">
      <formula>AND($L$2="Nee",$E531="WK",$J531&lt;IF($G531="?",8,(1*$G531))/2)</formula>
    </cfRule>
    <cfRule type="expression" dxfId="609" priority="457" stopIfTrue="1">
      <formula>AND($L$2="Ja",$E531="WK",$J531&lt;IF($G531="?",8,(1*$G531)))</formula>
    </cfRule>
    <cfRule type="expression" dxfId="608" priority="458" stopIfTrue="1">
      <formula>AND(OR($W531="E",$W531="F"),$J531=0)</formula>
    </cfRule>
  </conditionalFormatting>
  <conditionalFormatting sqref="J551">
    <cfRule type="expression" priority="443" stopIfTrue="1">
      <formula>$W551=""</formula>
    </cfRule>
    <cfRule type="expression" dxfId="607" priority="444" stopIfTrue="1">
      <formula>($J551+$K551)&lt;IF($G551="?",8,(1*$G551))</formula>
    </cfRule>
    <cfRule type="expression" dxfId="606" priority="445" stopIfTrue="1">
      <formula>AND($L$2="Nee",$E551="WK",$J551&lt;IF($G551="?",8,(1*$G551))/2)</formula>
    </cfRule>
    <cfRule type="expression" dxfId="605" priority="446" stopIfTrue="1">
      <formula>AND($L$2="Ja",$E551="WK",$J551&lt;IF($G551="?",8,(1*$G551)))</formula>
    </cfRule>
    <cfRule type="expression" dxfId="604" priority="447" stopIfTrue="1">
      <formula>AND(OR($W551="E",$W551="F"),$J551=0)</formula>
    </cfRule>
  </conditionalFormatting>
  <conditionalFormatting sqref="J571">
    <cfRule type="expression" priority="432" stopIfTrue="1">
      <formula>$W571=""</formula>
    </cfRule>
    <cfRule type="expression" dxfId="603" priority="433" stopIfTrue="1">
      <formula>($J571+$K571)&lt;IF($G571="?",8,(1*$G571))</formula>
    </cfRule>
    <cfRule type="expression" dxfId="602" priority="434" stopIfTrue="1">
      <formula>AND($L$2="Nee",$E571="WK",$J571&lt;IF($G571="?",8,(1*$G571))/2)</formula>
    </cfRule>
    <cfRule type="expression" dxfId="601" priority="435" stopIfTrue="1">
      <formula>AND($L$2="Ja",$E571="WK",$J571&lt;IF($G571="?",8,(1*$G571)))</formula>
    </cfRule>
    <cfRule type="expression" dxfId="600" priority="436" stopIfTrue="1">
      <formula>AND(OR($W571="E",$W571="F"),$J571=0)</formula>
    </cfRule>
  </conditionalFormatting>
  <conditionalFormatting sqref="J591">
    <cfRule type="expression" priority="421" stopIfTrue="1">
      <formula>$W591=""</formula>
    </cfRule>
    <cfRule type="expression" dxfId="599" priority="422" stopIfTrue="1">
      <formula>($J591+$K591)&lt;IF($G591="?",8,(1*$G591))</formula>
    </cfRule>
    <cfRule type="expression" dxfId="598" priority="423" stopIfTrue="1">
      <formula>AND($L$2="Nee",$E591="WK",$J591&lt;IF($G591="?",8,(1*$G591))/2)</formula>
    </cfRule>
    <cfRule type="expression" dxfId="597" priority="424" stopIfTrue="1">
      <formula>AND($L$2="Ja",$E591="WK",$J591&lt;IF($G591="?",8,(1*$G591)))</formula>
    </cfRule>
    <cfRule type="expression" dxfId="596" priority="425" stopIfTrue="1">
      <formula>AND(OR($W591="E",$W591="F"),$J591=0)</formula>
    </cfRule>
  </conditionalFormatting>
  <conditionalFormatting sqref="J611">
    <cfRule type="expression" priority="410" stopIfTrue="1">
      <formula>$W611=""</formula>
    </cfRule>
    <cfRule type="expression" dxfId="595" priority="411" stopIfTrue="1">
      <formula>($J611+$K611)&lt;IF($G611="?",8,(1*$G611))</formula>
    </cfRule>
    <cfRule type="expression" dxfId="594" priority="412" stopIfTrue="1">
      <formula>AND($L$2="Nee",$E611="WK",$J611&lt;IF($G611="?",8,(1*$G611))/2)</formula>
    </cfRule>
    <cfRule type="expression" dxfId="593" priority="413" stopIfTrue="1">
      <formula>AND($L$2="Ja",$E611="WK",$J611&lt;IF($G611="?",8,(1*$G611)))</formula>
    </cfRule>
    <cfRule type="expression" dxfId="592" priority="414" stopIfTrue="1">
      <formula>AND(OR($W611="E",$W611="F"),$J611=0)</formula>
    </cfRule>
  </conditionalFormatting>
  <conditionalFormatting sqref="J631">
    <cfRule type="expression" priority="399" stopIfTrue="1">
      <formula>$W631=""</formula>
    </cfRule>
    <cfRule type="expression" dxfId="591" priority="400" stopIfTrue="1">
      <formula>($J631+$K631)&lt;IF($G631="?",8,(1*$G631))</formula>
    </cfRule>
    <cfRule type="expression" dxfId="590" priority="401" stopIfTrue="1">
      <formula>AND($L$2="Nee",$E631="WK",$J631&lt;IF($G631="?",8,(1*$G631))/2)</formula>
    </cfRule>
    <cfRule type="expression" dxfId="589" priority="402" stopIfTrue="1">
      <formula>AND($L$2="Ja",$E631="WK",$J631&lt;IF($G631="?",8,(1*$G631)))</formula>
    </cfRule>
    <cfRule type="expression" dxfId="588" priority="403" stopIfTrue="1">
      <formula>AND(OR($W631="E",$W631="F"),$J631=0)</formula>
    </cfRule>
  </conditionalFormatting>
  <conditionalFormatting sqref="J651">
    <cfRule type="expression" priority="388" stopIfTrue="1">
      <formula>$W651=""</formula>
    </cfRule>
    <cfRule type="expression" dxfId="587" priority="389" stopIfTrue="1">
      <formula>($J651+$K651)&lt;IF($G651="?",8,(1*$G651))</formula>
    </cfRule>
    <cfRule type="expression" dxfId="586" priority="390" stopIfTrue="1">
      <formula>AND($L$2="Nee",$E651="WK",$J651&lt;IF($G651="?",8,(1*$G651))/2)</formula>
    </cfRule>
    <cfRule type="expression" dxfId="585" priority="391" stopIfTrue="1">
      <formula>AND($L$2="Ja",$E651="WK",$J651&lt;IF($G651="?",8,(1*$G651)))</formula>
    </cfRule>
    <cfRule type="expression" dxfId="584" priority="392" stopIfTrue="1">
      <formula>AND(OR($W651="E",$W651="F"),$J651=0)</formula>
    </cfRule>
  </conditionalFormatting>
  <conditionalFormatting sqref="J671">
    <cfRule type="expression" priority="377" stopIfTrue="1">
      <formula>$W671=""</formula>
    </cfRule>
    <cfRule type="expression" dxfId="583" priority="378" stopIfTrue="1">
      <formula>($J671+$K671)&lt;IF($G671="?",8,(1*$G671))</formula>
    </cfRule>
    <cfRule type="expression" dxfId="582" priority="379" stopIfTrue="1">
      <formula>AND($L$2="Nee",$E671="WK",$J671&lt;IF($G671="?",8,(1*$G671))/2)</formula>
    </cfRule>
    <cfRule type="expression" dxfId="581" priority="380" stopIfTrue="1">
      <formula>AND($L$2="Ja",$E671="WK",$J671&lt;IF($G671="?",8,(1*$G671)))</formula>
    </cfRule>
    <cfRule type="expression" dxfId="580" priority="381" stopIfTrue="1">
      <formula>AND(OR($W671="E",$W671="F"),$J671=0)</formula>
    </cfRule>
  </conditionalFormatting>
  <conditionalFormatting sqref="J691">
    <cfRule type="expression" priority="366" stopIfTrue="1">
      <formula>$W691=""</formula>
    </cfRule>
    <cfRule type="expression" dxfId="579" priority="367" stopIfTrue="1">
      <formula>($J691+$K691)&lt;IF($G691="?",8,(1*$G691))</formula>
    </cfRule>
    <cfRule type="expression" dxfId="578" priority="368" stopIfTrue="1">
      <formula>AND($L$2="Nee",$E691="WK",$J691&lt;IF($G691="?",8,(1*$G691))/2)</formula>
    </cfRule>
    <cfRule type="expression" dxfId="577" priority="369" stopIfTrue="1">
      <formula>AND($L$2="Ja",$E691="WK",$J691&lt;IF($G691="?",8,(1*$G691)))</formula>
    </cfRule>
    <cfRule type="expression" dxfId="576" priority="370" stopIfTrue="1">
      <formula>AND(OR($W691="E",$W691="F"),$J691=0)</formula>
    </cfRule>
  </conditionalFormatting>
  <conditionalFormatting sqref="J711">
    <cfRule type="expression" priority="355" stopIfTrue="1">
      <formula>$W711=""</formula>
    </cfRule>
    <cfRule type="expression" dxfId="575" priority="356" stopIfTrue="1">
      <formula>($J711+$K711)&lt;IF($G711="?",8,(1*$G711))</formula>
    </cfRule>
    <cfRule type="expression" dxfId="574" priority="357" stopIfTrue="1">
      <formula>AND($L$2="Nee",$E711="WK",$J711&lt;IF($G711="?",8,(1*$G711))/2)</formula>
    </cfRule>
    <cfRule type="expression" dxfId="573" priority="358" stopIfTrue="1">
      <formula>AND($L$2="Ja",$E711="WK",$J711&lt;IF($G711="?",8,(1*$G711)))</formula>
    </cfRule>
    <cfRule type="expression" dxfId="572" priority="359" stopIfTrue="1">
      <formula>AND(OR($W711="E",$W711="F"),$J711=0)</formula>
    </cfRule>
  </conditionalFormatting>
  <conditionalFormatting sqref="J731">
    <cfRule type="expression" priority="344" stopIfTrue="1">
      <formula>$W731=""</formula>
    </cfRule>
    <cfRule type="expression" dxfId="571" priority="345" stopIfTrue="1">
      <formula>($J731+$K731)&lt;IF($G731="?",8,(1*$G731))</formula>
    </cfRule>
    <cfRule type="expression" dxfId="570" priority="346" stopIfTrue="1">
      <formula>AND($L$2="Nee",$E731="WK",$J731&lt;IF($G731="?",8,(1*$G731))/2)</formula>
    </cfRule>
    <cfRule type="expression" dxfId="569" priority="347" stopIfTrue="1">
      <formula>AND($L$2="Ja",$E731="WK",$J731&lt;IF($G731="?",8,(1*$G731)))</formula>
    </cfRule>
    <cfRule type="expression" dxfId="568" priority="348" stopIfTrue="1">
      <formula>AND(OR($W731="E",$W731="F"),$J731=0)</formula>
    </cfRule>
  </conditionalFormatting>
  <conditionalFormatting sqref="J751">
    <cfRule type="expression" priority="333" stopIfTrue="1">
      <formula>$W751=""</formula>
    </cfRule>
    <cfRule type="expression" dxfId="567" priority="334" stopIfTrue="1">
      <formula>($J751+$K751)&lt;IF($G751="?",8,(1*$G751))</formula>
    </cfRule>
    <cfRule type="expression" dxfId="566" priority="335" stopIfTrue="1">
      <formula>AND($L$2="Nee",$E751="WK",$J751&lt;IF($G751="?",8,(1*$G751))/2)</formula>
    </cfRule>
    <cfRule type="expression" dxfId="565" priority="336" stopIfTrue="1">
      <formula>AND($L$2="Ja",$E751="WK",$J751&lt;IF($G751="?",8,(1*$G751)))</formula>
    </cfRule>
    <cfRule type="expression" dxfId="564" priority="337" stopIfTrue="1">
      <formula>AND(OR($W751="E",$W751="F"),$J751=0)</formula>
    </cfRule>
  </conditionalFormatting>
  <conditionalFormatting sqref="J771">
    <cfRule type="expression" priority="322" stopIfTrue="1">
      <formula>$W771=""</formula>
    </cfRule>
    <cfRule type="expression" dxfId="563" priority="323" stopIfTrue="1">
      <formula>($J771+$K771)&lt;IF($G771="?",8,(1*$G771))</formula>
    </cfRule>
    <cfRule type="expression" dxfId="562" priority="324" stopIfTrue="1">
      <formula>AND($L$2="Nee",$E771="WK",$J771&lt;IF($G771="?",8,(1*$G771))/2)</formula>
    </cfRule>
    <cfRule type="expression" dxfId="561" priority="325" stopIfTrue="1">
      <formula>AND($L$2="Ja",$E771="WK",$J771&lt;IF($G771="?",8,(1*$G771)))</formula>
    </cfRule>
    <cfRule type="expression" dxfId="560" priority="326" stopIfTrue="1">
      <formula>AND(OR($W771="E",$W771="F"),$J771=0)</formula>
    </cfRule>
  </conditionalFormatting>
  <conditionalFormatting sqref="J791">
    <cfRule type="expression" priority="311" stopIfTrue="1">
      <formula>$W791=""</formula>
    </cfRule>
    <cfRule type="expression" dxfId="559" priority="312" stopIfTrue="1">
      <formula>($J791+$K791)&lt;IF($G791="?",8,(1*$G791))</formula>
    </cfRule>
    <cfRule type="expression" dxfId="558" priority="313" stopIfTrue="1">
      <formula>AND($L$2="Nee",$E791="WK",$J791&lt;IF($G791="?",8,(1*$G791))/2)</formula>
    </cfRule>
    <cfRule type="expression" dxfId="557" priority="314" stopIfTrue="1">
      <formula>AND($L$2="Ja",$E791="WK",$J791&lt;IF($G791="?",8,(1*$G791)))</formula>
    </cfRule>
    <cfRule type="expression" dxfId="556" priority="315" stopIfTrue="1">
      <formula>AND(OR($W791="E",$W791="F"),$J791=0)</formula>
    </cfRule>
  </conditionalFormatting>
  <conditionalFormatting sqref="J811">
    <cfRule type="expression" priority="300" stopIfTrue="1">
      <formula>$W811=""</formula>
    </cfRule>
    <cfRule type="expression" dxfId="555" priority="301" stopIfTrue="1">
      <formula>($J811+$K811)&lt;IF($G811="?",8,(1*$G811))</formula>
    </cfRule>
    <cfRule type="expression" dxfId="554" priority="302" stopIfTrue="1">
      <formula>AND($L$2="Nee",$E811="WK",$J811&lt;IF($G811="?",8,(1*$G811))/2)</formula>
    </cfRule>
    <cfRule type="expression" dxfId="553" priority="303" stopIfTrue="1">
      <formula>AND($L$2="Ja",$E811="WK",$J811&lt;IF($G811="?",8,(1*$G811)))</formula>
    </cfRule>
    <cfRule type="expression" dxfId="552" priority="304" stopIfTrue="1">
      <formula>AND(OR($W811="E",$W811="F"),$J811=0)</formula>
    </cfRule>
  </conditionalFormatting>
  <conditionalFormatting sqref="J831">
    <cfRule type="expression" priority="289" stopIfTrue="1">
      <formula>$W831=""</formula>
    </cfRule>
    <cfRule type="expression" dxfId="551" priority="290" stopIfTrue="1">
      <formula>($J831+$K831)&lt;IF($G831="?",8,(1*$G831))</formula>
    </cfRule>
    <cfRule type="expression" dxfId="550" priority="291" stopIfTrue="1">
      <formula>AND($L$2="Nee",$E831="WK",$J831&lt;IF($G831="?",8,(1*$G831))/2)</formula>
    </cfRule>
    <cfRule type="expression" dxfId="549" priority="292" stopIfTrue="1">
      <formula>AND($L$2="Ja",$E831="WK",$J831&lt;IF($G831="?",8,(1*$G831)))</formula>
    </cfRule>
    <cfRule type="expression" dxfId="548" priority="293" stopIfTrue="1">
      <formula>AND(OR($W831="E",$W831="F"),$J831=0)</formula>
    </cfRule>
  </conditionalFormatting>
  <conditionalFormatting sqref="J851">
    <cfRule type="expression" priority="278" stopIfTrue="1">
      <formula>$W851=""</formula>
    </cfRule>
    <cfRule type="expression" dxfId="547" priority="279" stopIfTrue="1">
      <formula>($J851+$K851)&lt;IF($G851="?",8,(1*$G851))</formula>
    </cfRule>
    <cfRule type="expression" dxfId="546" priority="280" stopIfTrue="1">
      <formula>AND($L$2="Nee",$E851="WK",$J851&lt;IF($G851="?",8,(1*$G851))/2)</formula>
    </cfRule>
    <cfRule type="expression" dxfId="545" priority="281" stopIfTrue="1">
      <formula>AND($L$2="Ja",$E851="WK",$J851&lt;IF($G851="?",8,(1*$G851)))</formula>
    </cfRule>
    <cfRule type="expression" dxfId="544" priority="282" stopIfTrue="1">
      <formula>AND(OR($W851="E",$W851="F"),$J851=0)</formula>
    </cfRule>
  </conditionalFormatting>
  <conditionalFormatting sqref="J871">
    <cfRule type="expression" priority="267" stopIfTrue="1">
      <formula>$W871=""</formula>
    </cfRule>
    <cfRule type="expression" dxfId="543" priority="268" stopIfTrue="1">
      <formula>($J871+$K871)&lt;IF($G871="?",8,(1*$G871))</formula>
    </cfRule>
    <cfRule type="expression" dxfId="542" priority="269" stopIfTrue="1">
      <formula>AND($L$2="Nee",$E871="WK",$J871&lt;IF($G871="?",8,(1*$G871))/2)</formula>
    </cfRule>
    <cfRule type="expression" dxfId="541" priority="270" stopIfTrue="1">
      <formula>AND($L$2="Ja",$E871="WK",$J871&lt;IF($G871="?",8,(1*$G871)))</formula>
    </cfRule>
    <cfRule type="expression" dxfId="540" priority="271" stopIfTrue="1">
      <formula>AND(OR($W871="E",$W871="F"),$J871=0)</formula>
    </cfRule>
  </conditionalFormatting>
  <conditionalFormatting sqref="J891">
    <cfRule type="expression" priority="256" stopIfTrue="1">
      <formula>$W891=""</formula>
    </cfRule>
    <cfRule type="expression" dxfId="539" priority="257" stopIfTrue="1">
      <formula>($J891+$K891)&lt;IF($G891="?",8,(1*$G891))</formula>
    </cfRule>
    <cfRule type="expression" dxfId="538" priority="258" stopIfTrue="1">
      <formula>AND($L$2="Nee",$E891="WK",$J891&lt;IF($G891="?",8,(1*$G891))/2)</formula>
    </cfRule>
    <cfRule type="expression" dxfId="537" priority="259" stopIfTrue="1">
      <formula>AND($L$2="Ja",$E891="WK",$J891&lt;IF($G891="?",8,(1*$G891)))</formula>
    </cfRule>
    <cfRule type="expression" dxfId="536" priority="260" stopIfTrue="1">
      <formula>AND(OR($W891="E",$W891="F"),$J891=0)</formula>
    </cfRule>
  </conditionalFormatting>
  <conditionalFormatting sqref="J911">
    <cfRule type="expression" priority="245" stopIfTrue="1">
      <formula>$W911=""</formula>
    </cfRule>
    <cfRule type="expression" dxfId="535" priority="246" stopIfTrue="1">
      <formula>($J911+$K911)&lt;IF($G911="?",8,(1*$G911))</formula>
    </cfRule>
    <cfRule type="expression" dxfId="534" priority="247" stopIfTrue="1">
      <formula>AND($L$2="Nee",$E911="WK",$J911&lt;IF($G911="?",8,(1*$G911))/2)</formula>
    </cfRule>
    <cfRule type="expression" dxfId="533" priority="248" stopIfTrue="1">
      <formula>AND($L$2="Ja",$E911="WK",$J911&lt;IF($G911="?",8,(1*$G911)))</formula>
    </cfRule>
    <cfRule type="expression" dxfId="532" priority="249" stopIfTrue="1">
      <formula>AND(OR($W911="E",$W911="F"),$J911=0)</formula>
    </cfRule>
  </conditionalFormatting>
  <conditionalFormatting sqref="J931">
    <cfRule type="expression" priority="234" stopIfTrue="1">
      <formula>$W931=""</formula>
    </cfRule>
    <cfRule type="expression" dxfId="531" priority="235" stopIfTrue="1">
      <formula>($J931+$K931)&lt;IF($G931="?",8,(1*$G931))</formula>
    </cfRule>
    <cfRule type="expression" dxfId="530" priority="236" stopIfTrue="1">
      <formula>AND($L$2="Nee",$E931="WK",$J931&lt;IF($G931="?",8,(1*$G931))/2)</formula>
    </cfRule>
    <cfRule type="expression" dxfId="529" priority="237" stopIfTrue="1">
      <formula>AND($L$2="Ja",$E931="WK",$J931&lt;IF($G931="?",8,(1*$G931)))</formula>
    </cfRule>
    <cfRule type="expression" dxfId="528" priority="238" stopIfTrue="1">
      <formula>AND(OR($W931="E",$W931="F"),$J931=0)</formula>
    </cfRule>
  </conditionalFormatting>
  <conditionalFormatting sqref="J951">
    <cfRule type="expression" priority="223" stopIfTrue="1">
      <formula>$W951=""</formula>
    </cfRule>
    <cfRule type="expression" dxfId="527" priority="224" stopIfTrue="1">
      <formula>($J951+$K951)&lt;IF($G951="?",8,(1*$G951))</formula>
    </cfRule>
    <cfRule type="expression" dxfId="526" priority="225" stopIfTrue="1">
      <formula>AND($L$2="Nee",$E951="WK",$J951&lt;IF($G951="?",8,(1*$G951))/2)</formula>
    </cfRule>
    <cfRule type="expression" dxfId="525" priority="226" stopIfTrue="1">
      <formula>AND($L$2="Ja",$E951="WK",$J951&lt;IF($G951="?",8,(1*$G951)))</formula>
    </cfRule>
    <cfRule type="expression" dxfId="524" priority="227" stopIfTrue="1">
      <formula>AND(OR($W951="E",$W951="F"),$J951=0)</formula>
    </cfRule>
  </conditionalFormatting>
  <conditionalFormatting sqref="J971">
    <cfRule type="expression" priority="212" stopIfTrue="1">
      <formula>$W971=""</formula>
    </cfRule>
    <cfRule type="expression" dxfId="523" priority="213" stopIfTrue="1">
      <formula>($J971+$K971)&lt;IF($G971="?",8,(1*$G971))</formula>
    </cfRule>
    <cfRule type="expression" dxfId="522" priority="214" stopIfTrue="1">
      <formula>AND($L$2="Nee",$E971="WK",$J971&lt;IF($G971="?",8,(1*$G971))/2)</formula>
    </cfRule>
    <cfRule type="expression" dxfId="521" priority="215" stopIfTrue="1">
      <formula>AND($L$2="Ja",$E971="WK",$J971&lt;IF($G971="?",8,(1*$G971)))</formula>
    </cfRule>
    <cfRule type="expression" dxfId="520" priority="216" stopIfTrue="1">
      <formula>AND(OR($W971="E",$W971="F"),$J971=0)</formula>
    </cfRule>
  </conditionalFormatting>
  <conditionalFormatting sqref="J991">
    <cfRule type="expression" priority="201" stopIfTrue="1">
      <formula>$W991=""</formula>
    </cfRule>
    <cfRule type="expression" dxfId="519" priority="202" stopIfTrue="1">
      <formula>($J991+$K991)&lt;IF($G991="?",8,(1*$G991))</formula>
    </cfRule>
    <cfRule type="expression" dxfId="518" priority="203" stopIfTrue="1">
      <formula>AND($L$2="Nee",$E991="WK",$J991&lt;IF($G991="?",8,(1*$G991))/2)</formula>
    </cfRule>
    <cfRule type="expression" dxfId="517" priority="204" stopIfTrue="1">
      <formula>AND($L$2="Ja",$E991="WK",$J991&lt;IF($G991="?",8,(1*$G991)))</formula>
    </cfRule>
    <cfRule type="expression" dxfId="516" priority="205" stopIfTrue="1">
      <formula>AND(OR($W991="E",$W991="F"),$J991=0)</formula>
    </cfRule>
  </conditionalFormatting>
  <conditionalFormatting sqref="J1011">
    <cfRule type="expression" priority="190" stopIfTrue="1">
      <formula>$W1011=""</formula>
    </cfRule>
    <cfRule type="expression" dxfId="515" priority="191" stopIfTrue="1">
      <formula>($J1011+$K1011)&lt;IF($G1011="?",8,(1*$G1011))</formula>
    </cfRule>
    <cfRule type="expression" dxfId="514" priority="192" stopIfTrue="1">
      <formula>AND($L$2="Nee",$E1011="WK",$J1011&lt;IF($G1011="?",8,(1*$G1011))/2)</formula>
    </cfRule>
    <cfRule type="expression" dxfId="513" priority="193" stopIfTrue="1">
      <formula>AND($L$2="Ja",$E1011="WK",$J1011&lt;IF($G1011="?",8,(1*$G1011)))</formula>
    </cfRule>
    <cfRule type="expression" dxfId="512" priority="194" stopIfTrue="1">
      <formula>AND(OR($W1011="E",$W1011="F"),$J1011=0)</formula>
    </cfRule>
  </conditionalFormatting>
  <conditionalFormatting sqref="J1031">
    <cfRule type="expression" priority="179" stopIfTrue="1">
      <formula>$W1031=""</formula>
    </cfRule>
    <cfRule type="expression" dxfId="511" priority="180" stopIfTrue="1">
      <formula>($J1031+$K1031)&lt;IF($G1031="?",8,(1*$G1031))</formula>
    </cfRule>
    <cfRule type="expression" dxfId="510" priority="181" stopIfTrue="1">
      <formula>AND($L$2="Nee",$E1031="WK",$J1031&lt;IF($G1031="?",8,(1*$G1031))/2)</formula>
    </cfRule>
    <cfRule type="expression" dxfId="509" priority="182" stopIfTrue="1">
      <formula>AND($L$2="Ja",$E1031="WK",$J1031&lt;IF($G1031="?",8,(1*$G1031)))</formula>
    </cfRule>
    <cfRule type="expression" dxfId="508" priority="183" stopIfTrue="1">
      <formula>AND(OR($W1031="E",$W1031="F"),$J1031=0)</formula>
    </cfRule>
  </conditionalFormatting>
  <conditionalFormatting sqref="J1051">
    <cfRule type="expression" priority="168" stopIfTrue="1">
      <formula>$W1051=""</formula>
    </cfRule>
    <cfRule type="expression" dxfId="507" priority="169" stopIfTrue="1">
      <formula>($J1051+$K1051)&lt;IF($G1051="?",8,(1*$G1051))</formula>
    </cfRule>
    <cfRule type="expression" dxfId="506" priority="170" stopIfTrue="1">
      <formula>AND($L$2="Nee",$E1051="WK",$J1051&lt;IF($G1051="?",8,(1*$G1051))/2)</formula>
    </cfRule>
    <cfRule type="expression" dxfId="505" priority="171" stopIfTrue="1">
      <formula>AND($L$2="Ja",$E1051="WK",$J1051&lt;IF($G1051="?",8,(1*$G1051)))</formula>
    </cfRule>
    <cfRule type="expression" dxfId="504" priority="172" stopIfTrue="1">
      <formula>AND(OR($W1051="E",$W1051="F"),$J1051=0)</formula>
    </cfRule>
  </conditionalFormatting>
  <conditionalFormatting sqref="J1071">
    <cfRule type="expression" priority="157" stopIfTrue="1">
      <formula>$W1071=""</formula>
    </cfRule>
    <cfRule type="expression" dxfId="503" priority="158" stopIfTrue="1">
      <formula>($J1071+$K1071)&lt;IF($G1071="?",8,(1*$G1071))</formula>
    </cfRule>
    <cfRule type="expression" dxfId="502" priority="159" stopIfTrue="1">
      <formula>AND($L$2="Nee",$E1071="WK",$J1071&lt;IF($G1071="?",8,(1*$G1071))/2)</formula>
    </cfRule>
    <cfRule type="expression" dxfId="501" priority="160" stopIfTrue="1">
      <formula>AND($L$2="Ja",$E1071="WK",$J1071&lt;IF($G1071="?",8,(1*$G1071)))</formula>
    </cfRule>
    <cfRule type="expression" dxfId="500" priority="161" stopIfTrue="1">
      <formula>AND(OR($W1071="E",$W1071="F"),$J1071=0)</formula>
    </cfRule>
  </conditionalFormatting>
  <conditionalFormatting sqref="J1091">
    <cfRule type="expression" priority="146" stopIfTrue="1">
      <formula>$W1091=""</formula>
    </cfRule>
    <cfRule type="expression" dxfId="499" priority="147" stopIfTrue="1">
      <formula>($J1091+$K1091)&lt;IF($G1091="?",8,(1*$G1091))</formula>
    </cfRule>
    <cfRule type="expression" dxfId="498" priority="148" stopIfTrue="1">
      <formula>AND($L$2="Nee",$E1091="WK",$J1091&lt;IF($G1091="?",8,(1*$G1091))/2)</formula>
    </cfRule>
    <cfRule type="expression" dxfId="497" priority="149" stopIfTrue="1">
      <formula>AND($L$2="Ja",$E1091="WK",$J1091&lt;IF($G1091="?",8,(1*$G1091)))</formula>
    </cfRule>
    <cfRule type="expression" dxfId="496" priority="150" stopIfTrue="1">
      <formula>AND(OR($W1091="E",$W1091="F"),$J1091=0)</formula>
    </cfRule>
  </conditionalFormatting>
  <conditionalFormatting sqref="J1111">
    <cfRule type="expression" priority="135" stopIfTrue="1">
      <formula>$W1111=""</formula>
    </cfRule>
    <cfRule type="expression" dxfId="495" priority="136" stopIfTrue="1">
      <formula>($J1111+$K1111)&lt;IF($G1111="?",8,(1*$G1111))</formula>
    </cfRule>
    <cfRule type="expression" dxfId="494" priority="137" stopIfTrue="1">
      <formula>AND($L$2="Nee",$E1111="WK",$J1111&lt;IF($G1111="?",8,(1*$G1111))/2)</formula>
    </cfRule>
    <cfRule type="expression" dxfId="493" priority="138" stopIfTrue="1">
      <formula>AND($L$2="Ja",$E1111="WK",$J1111&lt;IF($G1111="?",8,(1*$G1111)))</formula>
    </cfRule>
    <cfRule type="expression" dxfId="492" priority="139" stopIfTrue="1">
      <formula>AND(OR($W1111="E",$W1111="F"),$J1111=0)</formula>
    </cfRule>
  </conditionalFormatting>
  <conditionalFormatting sqref="J1131">
    <cfRule type="expression" priority="124" stopIfTrue="1">
      <formula>$W1131=""</formula>
    </cfRule>
    <cfRule type="expression" dxfId="491" priority="125" stopIfTrue="1">
      <formula>($J1131+$K1131)&lt;IF($G1131="?",8,(1*$G1131))</formula>
    </cfRule>
    <cfRule type="expression" dxfId="490" priority="126" stopIfTrue="1">
      <formula>AND($L$2="Nee",$E1131="WK",$J1131&lt;IF($G1131="?",8,(1*$G1131))/2)</formula>
    </cfRule>
    <cfRule type="expression" dxfId="489" priority="127" stopIfTrue="1">
      <formula>AND($L$2="Ja",$E1131="WK",$J1131&lt;IF($G1131="?",8,(1*$G1131)))</formula>
    </cfRule>
    <cfRule type="expression" dxfId="488" priority="128" stopIfTrue="1">
      <formula>AND(OR($W1131="E",$W1131="F"),$J1131=0)</formula>
    </cfRule>
  </conditionalFormatting>
  <conditionalFormatting sqref="J1151">
    <cfRule type="expression" priority="113" stopIfTrue="1">
      <formula>$W1151=""</formula>
    </cfRule>
    <cfRule type="expression" dxfId="487" priority="114" stopIfTrue="1">
      <formula>($J1151+$K1151)&lt;IF($G1151="?",8,(1*$G1151))</formula>
    </cfRule>
    <cfRule type="expression" dxfId="486" priority="115" stopIfTrue="1">
      <formula>AND($L$2="Nee",$E1151="WK",$J1151&lt;IF($G1151="?",8,(1*$G1151))/2)</formula>
    </cfRule>
    <cfRule type="expression" dxfId="485" priority="116" stopIfTrue="1">
      <formula>AND($L$2="Ja",$E1151="WK",$J1151&lt;IF($G1151="?",8,(1*$G1151)))</formula>
    </cfRule>
    <cfRule type="expression" dxfId="484" priority="117" stopIfTrue="1">
      <formula>AND(OR($W1151="E",$W1151="F"),$J1151=0)</formula>
    </cfRule>
  </conditionalFormatting>
  <conditionalFormatting sqref="J1171">
    <cfRule type="expression" priority="102" stopIfTrue="1">
      <formula>$W1171=""</formula>
    </cfRule>
    <cfRule type="expression" dxfId="483" priority="103" stopIfTrue="1">
      <formula>($J1171+$K1171)&lt;IF($G1171="?",8,(1*$G1171))</formula>
    </cfRule>
    <cfRule type="expression" dxfId="482" priority="104" stopIfTrue="1">
      <formula>AND($L$2="Nee",$E1171="WK",$J1171&lt;IF($G1171="?",8,(1*$G1171))/2)</formula>
    </cfRule>
    <cfRule type="expression" dxfId="481" priority="105" stopIfTrue="1">
      <formula>AND($L$2="Ja",$E1171="WK",$J1171&lt;IF($G1171="?",8,(1*$G1171)))</formula>
    </cfRule>
    <cfRule type="expression" dxfId="480" priority="106" stopIfTrue="1">
      <formula>AND(OR($W1171="E",$W1171="F"),$J1171=0)</formula>
    </cfRule>
  </conditionalFormatting>
  <conditionalFormatting sqref="J1191">
    <cfRule type="expression" priority="91" stopIfTrue="1">
      <formula>$W1191=""</formula>
    </cfRule>
    <cfRule type="expression" dxfId="479" priority="92" stopIfTrue="1">
      <formula>($J1191+$K1191)&lt;IF($G1191="?",8,(1*$G1191))</formula>
    </cfRule>
    <cfRule type="expression" dxfId="478" priority="93" stopIfTrue="1">
      <formula>AND($L$2="Nee",$E1191="WK",$J1191&lt;IF($G1191="?",8,(1*$G1191))/2)</formula>
    </cfRule>
    <cfRule type="expression" dxfId="477" priority="94" stopIfTrue="1">
      <formula>AND($L$2="Ja",$E1191="WK",$J1191&lt;IF($G1191="?",8,(1*$G1191)))</formula>
    </cfRule>
    <cfRule type="expression" dxfId="476" priority="95" stopIfTrue="1">
      <formula>AND(OR($W1191="E",$W1191="F"),$J1191=0)</formula>
    </cfRule>
  </conditionalFormatting>
  <conditionalFormatting sqref="J1211">
    <cfRule type="expression" priority="80" stopIfTrue="1">
      <formula>$W1211=""</formula>
    </cfRule>
    <cfRule type="expression" dxfId="475" priority="81" stopIfTrue="1">
      <formula>($J1211+$K1211)&lt;IF($G1211="?",8,(1*$G1211))</formula>
    </cfRule>
    <cfRule type="expression" dxfId="474" priority="82" stopIfTrue="1">
      <formula>AND($L$2="Nee",$E1211="WK",$J1211&lt;IF($G1211="?",8,(1*$G1211))/2)</formula>
    </cfRule>
    <cfRule type="expression" dxfId="473" priority="83" stopIfTrue="1">
      <formula>AND($L$2="Ja",$E1211="WK",$J1211&lt;IF($G1211="?",8,(1*$G1211)))</formula>
    </cfRule>
    <cfRule type="expression" dxfId="472" priority="84" stopIfTrue="1">
      <formula>AND(OR($W1211="E",$W1211="F"),$J1211=0)</formula>
    </cfRule>
  </conditionalFormatting>
  <conditionalFormatting sqref="J1231">
    <cfRule type="expression" priority="69" stopIfTrue="1">
      <formula>$W1231=""</formula>
    </cfRule>
    <cfRule type="expression" dxfId="471" priority="70" stopIfTrue="1">
      <formula>($J1231+$K1231)&lt;IF($G1231="?",8,(1*$G1231))</formula>
    </cfRule>
    <cfRule type="expression" dxfId="470" priority="71" stopIfTrue="1">
      <formula>AND($L$2="Nee",$E1231="WK",$J1231&lt;IF($G1231="?",8,(1*$G1231))/2)</formula>
    </cfRule>
    <cfRule type="expression" dxfId="469" priority="72" stopIfTrue="1">
      <formula>AND($L$2="Ja",$E1231="WK",$J1231&lt;IF($G1231="?",8,(1*$G1231)))</formula>
    </cfRule>
    <cfRule type="expression" dxfId="468" priority="73" stopIfTrue="1">
      <formula>AND(OR($W1231="E",$W1231="F"),$J1231=0)</formula>
    </cfRule>
  </conditionalFormatting>
  <conditionalFormatting sqref="J1251">
    <cfRule type="expression" priority="58" stopIfTrue="1">
      <formula>$W1251=""</formula>
    </cfRule>
    <cfRule type="expression" dxfId="467" priority="59" stopIfTrue="1">
      <formula>($J1251+$K1251)&lt;IF($G1251="?",8,(1*$G1251))</formula>
    </cfRule>
    <cfRule type="expression" dxfId="466" priority="60" stopIfTrue="1">
      <formula>AND($L$2="Nee",$E1251="WK",$J1251&lt;IF($G1251="?",8,(1*$G1251))/2)</formula>
    </cfRule>
    <cfRule type="expression" dxfId="465" priority="61" stopIfTrue="1">
      <formula>AND($L$2="Ja",$E1251="WK",$J1251&lt;IF($G1251="?",8,(1*$G1251)))</formula>
    </cfRule>
    <cfRule type="expression" dxfId="464" priority="62" stopIfTrue="1">
      <formula>AND(OR($W1251="E",$W1251="F"),$J1251=0)</formula>
    </cfRule>
  </conditionalFormatting>
  <conditionalFormatting sqref="J1271">
    <cfRule type="expression" priority="47" stopIfTrue="1">
      <formula>$W1271=""</formula>
    </cfRule>
    <cfRule type="expression" dxfId="463" priority="48" stopIfTrue="1">
      <formula>($J1271+$K1271)&lt;IF($G1271="?",8,(1*$G1271))</formula>
    </cfRule>
    <cfRule type="expression" dxfId="462" priority="49" stopIfTrue="1">
      <formula>AND($L$2="Nee",$E1271="WK",$J1271&lt;IF($G1271="?",8,(1*$G1271))/2)</formula>
    </cfRule>
    <cfRule type="expression" dxfId="461" priority="50" stopIfTrue="1">
      <formula>AND($L$2="Ja",$E1271="WK",$J1271&lt;IF($G1271="?",8,(1*$G1271)))</formula>
    </cfRule>
    <cfRule type="expression" dxfId="460" priority="51" stopIfTrue="1">
      <formula>AND(OR($W1271="E",$W1271="F"),$J1271=0)</formula>
    </cfRule>
  </conditionalFormatting>
  <conditionalFormatting sqref="J11">
    <cfRule type="expression" priority="27" stopIfTrue="1">
      <formula>$W11=""</formula>
    </cfRule>
    <cfRule type="expression" dxfId="459" priority="28" stopIfTrue="1">
      <formula>($J11+$K11)&lt;IF($G11="?",8,(1*$G11))</formula>
    </cfRule>
    <cfRule type="expression" dxfId="458" priority="29" stopIfTrue="1">
      <formula>AND($L$2="Nee",$E11="WK",$J11&lt;IF($G11="?",8,(1*$G11))/2)</formula>
    </cfRule>
    <cfRule type="expression" dxfId="457" priority="30" stopIfTrue="1">
      <formula>AND($L$2="Ja",$E11="WK",$J11&lt;IF($G11="?",8,(1*$G11)))</formula>
    </cfRule>
    <cfRule type="expression" dxfId="456" priority="3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4" stopIfTrue="1">
      <formula>$W11=""</formula>
    </cfRule>
    <cfRule type="expression" dxfId="455" priority="24" stopIfTrue="1">
      <formula>($J11+$K11)&lt;IF($G11="?",8,(1*$G11))</formula>
    </cfRule>
    <cfRule type="expression" dxfId="454" priority="25" stopIfTrue="1">
      <formula>AND($L$2="Nee",$E11="WK",$K11&lt;IF($G11="?",8,(1*$G11))/2)</formula>
    </cfRule>
    <cfRule type="expression" dxfId="453" priority="26">
      <formula>AND($L$2="Ja",$K11&gt;0,IFERROR(SEARCH(U11,"SMABCG"),0)&gt;0)</formula>
    </cfRule>
  </conditionalFormatting>
  <conditionalFormatting sqref="J31">
    <cfRule type="expression" priority="18" stopIfTrue="1">
      <formula>$W31=""</formula>
    </cfRule>
    <cfRule type="expression" dxfId="452" priority="19" stopIfTrue="1">
      <formula>($J31+$K31)&lt;IF($G31="?",8,(1*$G31))</formula>
    </cfRule>
    <cfRule type="expression" dxfId="451" priority="20" stopIfTrue="1">
      <formula>AND($L$2="Nee",$E31="WK",$J31&lt;IF($G31="?",8,(1*$G31))/2)</formula>
    </cfRule>
    <cfRule type="expression" dxfId="450" priority="21" stopIfTrue="1">
      <formula>AND($L$2="Ja",$E31="WK",$J31&lt;IF($G31="?",8,(1*$G31)))</formula>
    </cfRule>
    <cfRule type="expression" dxfId="449" priority="22" stopIfTrue="1">
      <formula>AND(OR($W31="E",$W31="F"),$J31=0)</formula>
    </cfRule>
  </conditionalFormatting>
  <conditionalFormatting sqref="J14:K28 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cfRule type="expression" dxfId="448" priority="3" stopIfTrue="1">
      <formula>AND($D14&lt;&gt;"",$H14&gt;11,LEN(J14)&lt;2)</formula>
    </cfRule>
    <cfRule type="expression" dxfId="447" priority="4">
      <formula>AND($D14&lt;&gt;"",J14&lt;&gt;Y14,J14&lt;&gt;0)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446" priority="2">
      <formula>AND(J11+K11&gt;0,L11&gt;V13)</formula>
    </cfRule>
  </conditionalFormatting>
  <pageMargins left="0.7" right="0.7" top="0.75" bottom="0.75" header="0.3" footer="0.3"/>
  <pageSetup paperSize="9" orientation="portrait" r:id="rId4"/>
  <customProperties>
    <customPr name="LastActive" r:id="rId5"/>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autoPageBreaks="0"/>
  </sheetPr>
  <dimension ref="A1:AH1290"/>
  <sheetViews>
    <sheetView showZeros="0" tabSelected="1" topLeftCell="B1" zoomScale="80" zoomScaleNormal="80" workbookViewId="0">
      <pane ySplit="9" topLeftCell="C351" activePane="bottomLeft" state="frozen"/>
      <selection pane="bottomLeft" activeCell="E355" sqref="E355"/>
      <selection activeCell="B1" sqref="B1"/>
    </sheetView>
  </sheetViews>
  <sheetFormatPr defaultColWidth="9.140625" defaultRowHeight="12.6"/>
  <cols>
    <col min="1" max="1" width="8.7109375" style="28" hidden="1" customWidth="1"/>
    <col min="2" max="2" width="3" style="28" bestFit="1" customWidth="1"/>
    <col min="3" max="3" width="4.42578125" style="29" bestFit="1" customWidth="1"/>
    <col min="4" max="4" width="10.140625" style="28" customWidth="1"/>
    <col min="5" max="5" width="32.7109375" style="28" customWidth="1"/>
    <col min="6" max="6" width="16.5703125" style="28" customWidth="1"/>
    <col min="7" max="7" width="12.85546875" style="30" bestFit="1" customWidth="1"/>
    <col min="8" max="8" width="6.7109375" style="30" bestFit="1" customWidth="1"/>
    <col min="9" max="9" width="2.28515625" style="30" bestFit="1" customWidth="1"/>
    <col min="10" max="10" width="7" style="29" bestFit="1" customWidth="1"/>
    <col min="11" max="11" width="6.28515625" style="29" bestFit="1" customWidth="1"/>
    <col min="12" max="12" width="7" style="29" bestFit="1" customWidth="1"/>
    <col min="13" max="13" width="4.85546875" style="29" customWidth="1"/>
    <col min="14" max="14" width="1.85546875" style="29" customWidth="1"/>
    <col min="15" max="15" width="2.140625" style="28" hidden="1" customWidth="1"/>
    <col min="16" max="19" width="6" style="41" hidden="1" customWidth="1"/>
    <col min="20" max="20" width="8.85546875" style="124" hidden="1" customWidth="1"/>
    <col min="21" max="21" width="3" style="28" hidden="1" customWidth="1"/>
    <col min="22" max="22" width="4.42578125" style="28" hidden="1" customWidth="1"/>
    <col min="23" max="23" width="5" style="28" hidden="1" customWidth="1"/>
    <col min="24" max="24" width="9.140625" style="28" hidden="1" customWidth="1"/>
    <col min="25" max="28" width="5.5703125" style="28" hidden="1" customWidth="1"/>
    <col min="29" max="29" width="3.42578125" style="28" hidden="1" customWidth="1"/>
    <col min="30" max="30" width="3.140625" style="19" hidden="1" customWidth="1"/>
    <col min="31" max="31" width="10.5703125" style="19" hidden="1" customWidth="1"/>
    <col min="32" max="32" width="13" style="19" hidden="1" customWidth="1"/>
    <col min="33" max="33" width="2.7109375" style="28" hidden="1" customWidth="1"/>
    <col min="34" max="34" width="7.140625" style="246" hidden="1" customWidth="1"/>
    <col min="35" max="16384" width="9.140625" style="28"/>
  </cols>
  <sheetData>
    <row r="1" spans="1:34" ht="8.25" customHeight="1">
      <c r="C1" s="319"/>
      <c r="D1" s="319"/>
      <c r="G1" s="330" t="s">
        <v>1156</v>
      </c>
      <c r="H1" s="330"/>
      <c r="I1" s="330"/>
      <c r="J1" s="330"/>
      <c r="K1" s="330"/>
      <c r="L1" s="330"/>
    </row>
    <row r="2" spans="1:34">
      <c r="C2" s="319" t="s">
        <v>4</v>
      </c>
      <c r="D2" s="319"/>
      <c r="E2" s="149" t="str">
        <f>IF(ISBLANK(Basis!C5),"",Basis!C5)</f>
        <v>Oranje Wit (D)</v>
      </c>
      <c r="F2" s="42"/>
      <c r="G2" s="320" t="s">
        <v>1134</v>
      </c>
      <c r="H2" s="320"/>
      <c r="I2" s="320"/>
      <c r="J2" s="320"/>
      <c r="K2" s="320"/>
      <c r="L2" s="72" t="str">
        <f>Basis!E5</f>
        <v>Nee</v>
      </c>
      <c r="M2" s="43"/>
      <c r="N2" s="43"/>
      <c r="P2" s="41" t="s">
        <v>1098</v>
      </c>
      <c r="Q2" s="40">
        <f>COUNTIF(Teams!AE:AE,P2)</f>
        <v>3</v>
      </c>
      <c r="R2" s="41">
        <f>IF(V2=0,0,IFERROR(VLOOKUP(Q2,V$2:W$7,2,0),15))</f>
        <v>25</v>
      </c>
      <c r="V2" s="28">
        <v>1</v>
      </c>
      <c r="W2" s="41">
        <v>35</v>
      </c>
    </row>
    <row r="3" spans="1:34">
      <c r="C3" s="319" t="s">
        <v>8</v>
      </c>
      <c r="D3" s="319"/>
      <c r="E3" s="125" t="str">
        <f>IF(ISBLANK(Basis!C6),"",Basis!C6)</f>
        <v>PE Wolff</v>
      </c>
      <c r="F3" s="127" t="s">
        <v>10</v>
      </c>
      <c r="G3" s="321" t="str">
        <f>Basis!E6</f>
        <v>NCX19J3</v>
      </c>
      <c r="H3" s="321"/>
      <c r="I3" s="321"/>
      <c r="J3" s="321"/>
      <c r="K3" s="321"/>
      <c r="L3" s="321"/>
      <c r="M3" s="44"/>
      <c r="N3" s="44"/>
      <c r="P3" s="41" t="s">
        <v>43</v>
      </c>
      <c r="Q3" s="40">
        <f>COUNTIF(Teams!AE:AE,P3)</f>
        <v>4</v>
      </c>
      <c r="R3" s="41">
        <f>IF(V3=0,0,IFERROR(VLOOKUP(Q3,V$2:W$7,2,0),15))</f>
        <v>20</v>
      </c>
      <c r="V3" s="28">
        <v>2</v>
      </c>
      <c r="W3" s="41">
        <v>30</v>
      </c>
    </row>
    <row r="4" spans="1:34">
      <c r="C4" s="319" t="s">
        <v>11</v>
      </c>
      <c r="D4" s="319"/>
      <c r="E4" s="125" t="str">
        <f>IF(ISBLANK(Basis!C7),"",Basis!C7)</f>
        <v>Technische Commissie</v>
      </c>
      <c r="F4" s="127" t="s">
        <v>13</v>
      </c>
      <c r="G4" s="321" t="str">
        <f>Basis!E7</f>
        <v>DORDRECHT</v>
      </c>
      <c r="H4" s="321"/>
      <c r="I4" s="321"/>
      <c r="J4" s="321"/>
      <c r="K4" s="321"/>
      <c r="L4" s="321"/>
      <c r="M4" s="44"/>
      <c r="N4" s="44"/>
      <c r="P4" s="41" t="s">
        <v>44</v>
      </c>
      <c r="Q4" s="40">
        <f>COUNTIF(Teams!AE:AE,P4)</f>
        <v>4</v>
      </c>
      <c r="R4" s="41">
        <f>IF(V4=0,0,IFERROR(VLOOKUP(Q4,V$2:W$7,2,0),15))</f>
        <v>20</v>
      </c>
      <c r="V4" s="28">
        <v>3</v>
      </c>
      <c r="W4" s="41">
        <v>25</v>
      </c>
    </row>
    <row r="5" spans="1:34">
      <c r="C5" s="319" t="s">
        <v>14</v>
      </c>
      <c r="D5" s="319"/>
      <c r="E5" s="125" t="str">
        <f>IF(ISBLANK(Basis!C8),"",Basis!C8)</f>
        <v>0645650818</v>
      </c>
      <c r="F5" s="127" t="s">
        <v>16</v>
      </c>
      <c r="G5" s="321" t="str">
        <f>Basis!E8</f>
        <v>ZUIDWEST</v>
      </c>
      <c r="H5" s="321"/>
      <c r="I5" s="321"/>
      <c r="J5" s="321"/>
      <c r="K5" s="321"/>
      <c r="L5" s="321"/>
      <c r="M5" s="44"/>
      <c r="N5" s="44"/>
      <c r="P5" s="41" t="s">
        <v>1099</v>
      </c>
      <c r="Q5" s="40">
        <f>COUNTIF(Teams!AE:AE,P5)</f>
        <v>5</v>
      </c>
      <c r="R5" s="41">
        <f>IF(V5=0,0,IFERROR(VLOOKUP(Q5,V$2:W$7,2,0),15))</f>
        <v>15</v>
      </c>
      <c r="V5" s="28">
        <v>4</v>
      </c>
      <c r="W5" s="41">
        <v>20</v>
      </c>
    </row>
    <row r="6" spans="1:34">
      <c r="C6" s="319" t="s">
        <v>17</v>
      </c>
      <c r="D6" s="319"/>
      <c r="E6" s="125" t="str">
        <f>IF(ISBLANK(Basis!C9),"",Basis!C9)</f>
        <v>pewolff@gmail.com</v>
      </c>
      <c r="F6" s="127" t="s">
        <v>19</v>
      </c>
      <c r="G6" s="321" t="str">
        <f>Basis!E9</f>
        <v>Zuid-Hollandse Eilanden</v>
      </c>
      <c r="H6" s="321"/>
      <c r="I6" s="321"/>
      <c r="J6" s="321"/>
      <c r="K6" s="321"/>
      <c r="L6" s="321"/>
      <c r="M6" s="44"/>
      <c r="N6" s="44"/>
      <c r="P6" s="41" t="s">
        <v>1135</v>
      </c>
      <c r="Q6" s="40">
        <f>COUNTIF(Teams!AE:AE,P6)</f>
        <v>4</v>
      </c>
      <c r="R6" s="41">
        <f>IF(V6=0,0,IFERROR(VLOOKUP(Q6,V$2:W$7,2,0),15))</f>
        <v>20</v>
      </c>
      <c r="V6" s="28">
        <v>5</v>
      </c>
      <c r="W6" s="41">
        <v>15</v>
      </c>
    </row>
    <row r="7" spans="1:34">
      <c r="C7" s="328"/>
      <c r="D7" s="328"/>
      <c r="F7" s="127"/>
      <c r="G7" s="327"/>
      <c r="H7" s="327"/>
      <c r="I7" s="327"/>
      <c r="J7" s="327"/>
      <c r="K7" s="327"/>
      <c r="L7" s="327"/>
    </row>
    <row r="8" spans="1:34" ht="70.5" customHeight="1">
      <c r="B8" s="45"/>
      <c r="C8" s="324" t="s">
        <v>1157</v>
      </c>
      <c r="D8" s="325"/>
      <c r="E8" s="325"/>
      <c r="F8" s="325"/>
      <c r="G8" s="325"/>
      <c r="H8" s="325"/>
      <c r="I8" s="325"/>
      <c r="J8" s="325"/>
      <c r="K8" s="325"/>
      <c r="L8" s="326"/>
      <c r="M8" s="284"/>
      <c r="N8" s="284"/>
    </row>
    <row r="9" spans="1:34" ht="13.5" thickBot="1">
      <c r="B9" s="46"/>
      <c r="C9" s="329"/>
      <c r="D9" s="329"/>
      <c r="E9" s="329"/>
      <c r="F9" s="329"/>
      <c r="G9" s="329"/>
      <c r="H9" s="329"/>
      <c r="I9" s="329"/>
      <c r="J9" s="329"/>
      <c r="K9" s="329"/>
      <c r="L9" s="329"/>
      <c r="M9" s="164"/>
      <c r="AD9" s="192" t="s">
        <v>1137</v>
      </c>
      <c r="AE9" s="192" t="s">
        <v>1090</v>
      </c>
      <c r="AF9" s="192" t="s">
        <v>1138</v>
      </c>
      <c r="AH9" s="247" t="s">
        <v>1139</v>
      </c>
    </row>
    <row r="10" spans="1:34" ht="12.95" thickTop="1">
      <c r="B10" s="47"/>
      <c r="C10" s="323" t="s">
        <v>1140</v>
      </c>
      <c r="D10" s="323"/>
      <c r="E10" s="76" t="s">
        <v>1141</v>
      </c>
      <c r="F10" s="76" t="s">
        <v>1142</v>
      </c>
      <c r="G10" s="48" t="s">
        <v>1143</v>
      </c>
      <c r="H10" s="49"/>
      <c r="I10" s="50"/>
      <c r="J10" s="51" t="s">
        <v>1144</v>
      </c>
      <c r="K10" s="51" t="s">
        <v>1145</v>
      </c>
      <c r="L10" s="51" t="s">
        <v>1146</v>
      </c>
      <c r="M10" s="52"/>
      <c r="N10" s="52"/>
      <c r="P10" s="53">
        <f>COUNT(P14:P28)</f>
        <v>0</v>
      </c>
      <c r="Q10" s="53">
        <f>COUNT(Q14:Q28)</f>
        <v>0</v>
      </c>
      <c r="R10" s="53">
        <f>COUNT(R14:R28)</f>
        <v>0</v>
      </c>
      <c r="S10" s="53">
        <f>COUNT(S14:S28)</f>
        <v>10</v>
      </c>
      <c r="T10" s="124">
        <f>T11-SUM(U14:U28)</f>
        <v>0</v>
      </c>
      <c r="X10" s="28">
        <v>1</v>
      </c>
    </row>
    <row r="11" spans="1:34" s="33" customFormat="1" ht="12.95">
      <c r="A11" s="33">
        <v>4</v>
      </c>
      <c r="B11" s="54"/>
      <c r="C11" s="322" t="str">
        <f>Leden!AR6</f>
        <v>S1</v>
      </c>
      <c r="D11" s="322"/>
      <c r="E11" s="286" t="str">
        <f>IF($C11="","",LEFT(IFERROR(VLOOKUP($C11,TeamsZ,2,0),"")&amp;"??",2))</f>
        <v>WK</v>
      </c>
      <c r="F11" s="286" t="str">
        <f>IF($C11="","",IFERROR(VLOOKUP($C11,TeamsZ,3,0),"??"))</f>
        <v>Za</v>
      </c>
      <c r="G11" s="286" t="str">
        <f>IF($C11="","",LEFT(IFERROR(VLOOKUP($C11,TeamsZ,4,0),"")&amp;"?",1))</f>
        <v>8</v>
      </c>
      <c r="H11" s="55"/>
      <c r="I11" s="56"/>
      <c r="J11" s="286">
        <f>COUNTIF(C14:C28,"V")</f>
        <v>5</v>
      </c>
      <c r="K11" s="286">
        <f>COUNTIF(C14:C28,"M")</f>
        <v>5</v>
      </c>
      <c r="L11" s="57">
        <f>IFERROR(AVERAGE(H14:H28),"")</f>
        <v>22.3</v>
      </c>
      <c r="M11" s="58"/>
      <c r="N11" s="58"/>
      <c r="O11" s="33" t="s">
        <v>2</v>
      </c>
      <c r="P11" s="253"/>
      <c r="Q11" s="253"/>
      <c r="R11" s="253"/>
      <c r="S11" s="253">
        <f>IF(COUNT(S14:S28)=0,"",TeamPunten(S14:S28,$C11,$T11))</f>
        <v>0</v>
      </c>
      <c r="T11" s="124">
        <f>SUM(T14:T28)</f>
        <v>10</v>
      </c>
      <c r="U11" s="158" t="str">
        <f>MID($C11,1,1)</f>
        <v>S</v>
      </c>
      <c r="V11" s="158" t="str">
        <f>MID($C11,1,1)</f>
        <v>S</v>
      </c>
      <c r="W11" s="158" t="str">
        <f>MID($C11,1,1)</f>
        <v>S</v>
      </c>
      <c r="X11" s="28">
        <v>2</v>
      </c>
      <c r="AD11" s="19" t="str">
        <f>IF($C11="","",IFERROR(VLOOKUP($C11,TeamsZ,6,0),""))</f>
        <v>A</v>
      </c>
      <c r="AE11" s="19" t="str">
        <f>TRIM(IF($AD11="","",IFERROR(VLOOKUP($AD11,Teams!$J$4:$O$8,2,0),"")))</f>
        <v>3312 AD</v>
      </c>
      <c r="AF11" s="19" t="str">
        <f>TRIM(IF($AD11="","",IFERROR(VLOOKUP($AD11,Teams!$J$4:$O$8,4,0),"")))</f>
        <v>Dordrecht</v>
      </c>
      <c r="AH11" s="247">
        <f>IFERROR(AVERAGE(AH14:AH28),"")</f>
        <v>22.684000000000005</v>
      </c>
    </row>
    <row r="12" spans="1:34" ht="5.25" customHeight="1">
      <c r="B12" s="47"/>
      <c r="C12" s="76"/>
      <c r="D12" s="47"/>
      <c r="E12" s="47"/>
      <c r="F12" s="47"/>
      <c r="G12" s="50"/>
      <c r="H12" s="50"/>
      <c r="I12" s="50"/>
      <c r="J12" s="76"/>
      <c r="K12" s="76"/>
      <c r="L12" s="76"/>
      <c r="M12" s="52"/>
      <c r="N12" s="52"/>
      <c r="U12" s="159"/>
      <c r="V12" s="159"/>
      <c r="W12" s="159"/>
      <c r="X12" s="28">
        <v>3</v>
      </c>
    </row>
    <row r="13" spans="1:34" s="59" customFormat="1" ht="12.75" customHeight="1">
      <c r="B13" s="60"/>
      <c r="C13" s="61" t="s">
        <v>1147</v>
      </c>
      <c r="D13" s="61" t="s">
        <v>1148</v>
      </c>
      <c r="E13" s="62" t="s">
        <v>1149</v>
      </c>
      <c r="F13" s="62" t="s">
        <v>1150</v>
      </c>
      <c r="G13" s="61" t="s">
        <v>1151</v>
      </c>
      <c r="H13" s="61" t="s">
        <v>1152</v>
      </c>
      <c r="I13" s="61" t="s">
        <v>54</v>
      </c>
      <c r="J13" s="61" t="s">
        <v>1153</v>
      </c>
      <c r="K13" s="61" t="s">
        <v>1154</v>
      </c>
      <c r="L13" s="61" t="s">
        <v>1155</v>
      </c>
      <c r="M13" s="61" t="s">
        <v>1158</v>
      </c>
      <c r="N13" s="63"/>
      <c r="P13" s="160" t="s">
        <v>76</v>
      </c>
      <c r="Q13" s="160" t="s">
        <v>77</v>
      </c>
      <c r="R13" s="160" t="s">
        <v>78</v>
      </c>
      <c r="S13" s="160" t="s">
        <v>76</v>
      </c>
      <c r="T13" s="124"/>
      <c r="U13" s="158">
        <f>IF(W11="","",VLOOKUP(W11,Leeftijdscat,2,FALSE))</f>
        <v>5</v>
      </c>
      <c r="V13" s="158">
        <f>IF(W11="","",VLOOKUP(W11,Leeftijdscat,3,FALSE))</f>
        <v>999</v>
      </c>
      <c r="W13" s="158">
        <f>IF(W11="","",VLOOKUP(W11,Leeftijdscat,4,FALSE))</f>
        <v>999</v>
      </c>
      <c r="X13" s="28">
        <v>4</v>
      </c>
      <c r="Y13" s="59">
        <f>LEN(Y14&amp;Y15&amp;Y16&amp;Y17&amp;Y18&amp;Y19&amp;Y20&amp;Y21&amp;Y22&amp;Y23&amp;Y24&amp;Y25&amp;Y26&amp;Y27&amp;Y28)</f>
        <v>20</v>
      </c>
      <c r="Z13" s="59">
        <f>LEN(Z14&amp;Z15&amp;Z16&amp;Z17&amp;Z18&amp;Z19&amp;Z20&amp;Z21&amp;Z22&amp;Z23&amp;Z24&amp;Z25&amp;Z26&amp;Z27&amp;Z28)</f>
        <v>20</v>
      </c>
      <c r="AA13" s="59">
        <f>LEN(AA14&amp;AA15&amp;AA16&amp;AA17&amp;AA18&amp;AA19&amp;AA20&amp;AA21&amp;AA22&amp;AA23&amp;AA24&amp;AA25&amp;AA26&amp;AA27&amp;AA28)</f>
        <v>0</v>
      </c>
      <c r="AB13" s="59">
        <f>LEN(AB14&amp;AB15&amp;AB16&amp;AB17&amp;AB18&amp;AB19&amp;AB20&amp;AB21&amp;AB22&amp;AB23&amp;AB24&amp;AB25&amp;AB26&amp;AB27&amp;AB28)</f>
        <v>20</v>
      </c>
      <c r="AC13" s="59">
        <f>SUM(Y13:AB13)</f>
        <v>60</v>
      </c>
      <c r="AD13" s="193"/>
      <c r="AE13" s="193"/>
      <c r="AF13" s="193"/>
      <c r="AH13" s="248"/>
    </row>
    <row r="14" spans="1:34" ht="12.75" customHeight="1">
      <c r="A14" s="28" t="str">
        <f>C11&amp;"x"&amp;B14</f>
        <v>S1x1</v>
      </c>
      <c r="B14" s="47">
        <v>1</v>
      </c>
      <c r="C14" s="64" t="str">
        <f t="shared" ref="C14:C28" si="0">IF(LEFT($A14,1)="x","",IFERROR(VLOOKUP($A14,LedenZ,5,0),""))</f>
        <v>V</v>
      </c>
      <c r="D14" s="64" t="str">
        <f t="shared" ref="D14:D28" si="1">IF(LEFT($A14,1)="x","",IFERROR(VLOOKUP($A14,LedenZ,6,0),""))</f>
        <v>NJH51Q1</v>
      </c>
      <c r="E14" s="65" t="str">
        <f t="shared" ref="E14:E28" si="2">IF(LEFT($A14,1)="x","",IFERROR(VLOOKUP($A14,LedenZ,7,0),""))</f>
        <v>Verweij, M.</v>
      </c>
      <c r="F14" s="65" t="str">
        <f t="shared" ref="F14:F28" si="3">IF(LEFT($A14,1)="x","",IFERROR(VLOOKUP($A14,LedenZ,8,0),""))</f>
        <v>Mirthe</v>
      </c>
      <c r="G14" s="66">
        <f t="shared" ref="G14:G28" si="4">IF(LEFT($A14,1)="x","",IFERROR(VLOOKUP($A14,LedenZ,9,0),""))</f>
        <v>34650</v>
      </c>
      <c r="H14" s="67">
        <f>IF(AND(ISNUMBER(G14),G14&lt;&gt;0),DATEDIF(G14,Peildatum,"Y"),"")</f>
        <v>26</v>
      </c>
      <c r="I14" s="73"/>
      <c r="J14" s="64" t="str">
        <f t="shared" ref="J14:J28" si="5">IF(LEFT($A14,1)="x","",IFERROR(VLOOKUP($A14,LedenZ,15,0),""))</f>
        <v>S1</v>
      </c>
      <c r="K14" s="64" t="str">
        <f t="shared" ref="K14:K28" si="6">IF(LEFT($A14,1)="x","",IFERROR(VLOOKUP($A14,LedenZ,16,0),""))</f>
        <v>S1</v>
      </c>
      <c r="L14" s="64">
        <f t="shared" ref="L14:L28" si="7">IF(LEFT($A14,1)="x","",IFERROR(VLOOKUP($A14,LedenZ,17,0),""))</f>
        <v>0</v>
      </c>
      <c r="M14" s="64" t="str">
        <f t="shared" ref="M14:M28" si="8">IF(LEFT($A14,1)="x","",IFERROR(VLOOKUP($A14,LedenZ,18,0),""))</f>
        <v>S1</v>
      </c>
      <c r="N14" s="52"/>
      <c r="P14" s="157"/>
      <c r="Q14" s="157"/>
      <c r="R14" s="157"/>
      <c r="S14" s="157">
        <f>IF(OR(LEFT($A14,1)="x",AND(AC13+$AC14=0,$AC13&gt;0)),"",IFERROR(VLOOKUP($A14,LedenZ,29,0),""))</f>
        <v>0</v>
      </c>
      <c r="T14" s="202">
        <f t="shared" ref="T14:T77" si="9">IF(LEN(C14&amp;D14&amp;E14&amp;F14)&gt;0,1,0)</f>
        <v>1</v>
      </c>
      <c r="U14" s="159">
        <f>MIN(LEN(Y14&amp;Z14&amp;AA14&amp;AB14),1)</f>
        <v>1</v>
      </c>
      <c r="V14" s="162">
        <f>V13</f>
        <v>999</v>
      </c>
      <c r="W14" s="162">
        <f>W13</f>
        <v>999</v>
      </c>
      <c r="X14" s="28">
        <v>5</v>
      </c>
      <c r="Y14" s="64" t="str">
        <f t="shared" ref="Y14:Y28" si="10">IF(LEFT($A14,1)="x","",IFERROR(VLOOKUP($A14,LedenZ,33,0),""))</f>
        <v>S1</v>
      </c>
      <c r="Z14" s="64" t="str">
        <f t="shared" ref="Z14:Z28" si="11">IF(LEFT($A14,1)="x","",IFERROR(VLOOKUP($A14,LedenZ,34,0),""))</f>
        <v>S1</v>
      </c>
      <c r="AA14" s="64" t="str">
        <f t="shared" ref="AA14:AA28" si="12">IF(LEFT($A14,1)="x","",IFERROR(VLOOKUP($A14,LedenZ,35,0),""))</f>
        <v/>
      </c>
      <c r="AB14" s="64" t="str">
        <f t="shared" ref="AB14:AB28" si="13">IF(LEFT($A14,1)="x","",IFERROR(VLOOKUP($A14,LedenZ,36,0),""))</f>
        <v>S1</v>
      </c>
      <c r="AC14" s="28">
        <f>LEN(Y14&amp;Z14&amp;AA14&amp;AB14)</f>
        <v>6</v>
      </c>
      <c r="AH14" s="246">
        <f t="shared" ref="AH14:AH28" si="14">lft(G14,Peildatum)</f>
        <v>26.14</v>
      </c>
    </row>
    <row r="15" spans="1:34" ht="12.75" customHeight="1">
      <c r="A15" s="28" t="str">
        <f>C11&amp;"x"&amp;B15</f>
        <v>S1x2</v>
      </c>
      <c r="B15" s="47">
        <v>2</v>
      </c>
      <c r="C15" s="64" t="str">
        <f t="shared" si="0"/>
        <v>V</v>
      </c>
      <c r="D15" s="64" t="str">
        <f t="shared" si="1"/>
        <v>NJF85B1</v>
      </c>
      <c r="E15" s="65" t="str">
        <f t="shared" si="2"/>
        <v>Klink, X</v>
      </c>
      <c r="F15" s="65" t="str">
        <f t="shared" si="3"/>
        <v>Xanne</v>
      </c>
      <c r="G15" s="66">
        <f t="shared" si="4"/>
        <v>34885</v>
      </c>
      <c r="H15" s="67">
        <f t="shared" ref="H15:H28" si="15">IF(AND(ISNUMBER(G15),G15&lt;&gt;0),DATEDIF(G15,Peildatum,"Y"),"")</f>
        <v>25</v>
      </c>
      <c r="I15" s="73"/>
      <c r="J15" s="64" t="str">
        <f t="shared" si="5"/>
        <v>S1</v>
      </c>
      <c r="K15" s="64" t="str">
        <f t="shared" si="6"/>
        <v>S1</v>
      </c>
      <c r="L15" s="64">
        <f>IF(LEFT($A15,1)="x","",IFERROR(VLOOKUP($A15,LedenZ,17,0),""))</f>
        <v>0</v>
      </c>
      <c r="M15" s="64" t="str">
        <f t="shared" si="8"/>
        <v>S1</v>
      </c>
      <c r="N15" s="52"/>
      <c r="P15" s="157"/>
      <c r="Q15" s="157"/>
      <c r="R15" s="157"/>
      <c r="S15" s="157">
        <f>IF(OR(LEFT($A15,1)="x",AND(AC13+$AC15=0,$AC13&gt;0)),"",IFERROR(VLOOKUP($A15,LedenZ,29,0),""))</f>
        <v>0</v>
      </c>
      <c r="T15" s="202">
        <f t="shared" si="9"/>
        <v>1</v>
      </c>
      <c r="U15" s="159">
        <f t="shared" ref="U15:U28" si="16">MIN(LEN(Y15&amp;Z15&amp;AA15&amp;AB15),1)</f>
        <v>1</v>
      </c>
      <c r="V15" s="162">
        <f t="shared" ref="V15:W28" si="17">V14</f>
        <v>999</v>
      </c>
      <c r="W15" s="162">
        <f t="shared" si="17"/>
        <v>999</v>
      </c>
      <c r="X15" s="28">
        <v>6</v>
      </c>
      <c r="Y15" s="64" t="str">
        <f t="shared" si="10"/>
        <v>S1</v>
      </c>
      <c r="Z15" s="64" t="str">
        <f t="shared" si="11"/>
        <v>S1</v>
      </c>
      <c r="AA15" s="64" t="str">
        <f t="shared" si="12"/>
        <v/>
      </c>
      <c r="AB15" s="64" t="str">
        <f t="shared" si="13"/>
        <v>S1</v>
      </c>
      <c r="AC15" s="28">
        <f t="shared" ref="AC15:AC28" si="18">LEN(Y15&amp;Z15&amp;AA15&amp;AB15)</f>
        <v>6</v>
      </c>
      <c r="AH15" s="246">
        <f t="shared" si="14"/>
        <v>25.49</v>
      </c>
    </row>
    <row r="16" spans="1:34" ht="12.75" customHeight="1">
      <c r="A16" s="28" t="str">
        <f>C11&amp;"x"&amp;B16</f>
        <v>S1x3</v>
      </c>
      <c r="B16" s="47">
        <v>3</v>
      </c>
      <c r="C16" s="64" t="str">
        <f t="shared" si="0"/>
        <v>V</v>
      </c>
      <c r="D16" s="64" t="str">
        <f t="shared" si="1"/>
        <v>NJQ72K1</v>
      </c>
      <c r="E16" s="65" t="str">
        <f t="shared" si="2"/>
        <v>Dommisse, R.</v>
      </c>
      <c r="F16" s="65" t="str">
        <f t="shared" si="3"/>
        <v>Robin</v>
      </c>
      <c r="G16" s="66">
        <f t="shared" si="4"/>
        <v>36111</v>
      </c>
      <c r="H16" s="67">
        <f t="shared" si="15"/>
        <v>22</v>
      </c>
      <c r="I16" s="73"/>
      <c r="J16" s="64" t="str">
        <f>IF(LEFT($A16,1)="x","",IFERROR(VLOOKUP($A16,LedenZ,15,0),""))</f>
        <v>S1</v>
      </c>
      <c r="K16" s="64" t="str">
        <f t="shared" si="6"/>
        <v>S1</v>
      </c>
      <c r="L16" s="64">
        <f t="shared" si="7"/>
        <v>0</v>
      </c>
      <c r="M16" s="64" t="str">
        <f t="shared" si="8"/>
        <v>S1</v>
      </c>
      <c r="N16" s="52"/>
      <c r="P16" s="157"/>
      <c r="Q16" s="157"/>
      <c r="R16" s="157"/>
      <c r="S16" s="157">
        <f>IF(OR(LEFT($A16,1)="x",AND(AC13+$AC16=0,$AC13&gt;0)),"",IFERROR(VLOOKUP($A16,LedenZ,29,0),""))</f>
        <v>0</v>
      </c>
      <c r="T16" s="202">
        <f t="shared" si="9"/>
        <v>1</v>
      </c>
      <c r="U16" s="159">
        <f t="shared" si="16"/>
        <v>1</v>
      </c>
      <c r="V16" s="162">
        <f t="shared" si="17"/>
        <v>999</v>
      </c>
      <c r="W16" s="162">
        <f t="shared" si="17"/>
        <v>999</v>
      </c>
      <c r="X16" s="28">
        <v>7</v>
      </c>
      <c r="Y16" s="64" t="str">
        <f t="shared" si="10"/>
        <v>S1</v>
      </c>
      <c r="Z16" s="64" t="str">
        <f t="shared" si="11"/>
        <v>S1</v>
      </c>
      <c r="AA16" s="64" t="str">
        <f t="shared" si="12"/>
        <v/>
      </c>
      <c r="AB16" s="64" t="str">
        <f t="shared" si="13"/>
        <v>S1</v>
      </c>
      <c r="AC16" s="28">
        <f t="shared" si="18"/>
        <v>6</v>
      </c>
      <c r="AH16" s="246">
        <f t="shared" si="14"/>
        <v>22.14</v>
      </c>
    </row>
    <row r="17" spans="1:34" ht="12.75" customHeight="1">
      <c r="A17" s="28" t="str">
        <f>C11&amp;"x"&amp;B17</f>
        <v>S1x4</v>
      </c>
      <c r="B17" s="47">
        <v>4</v>
      </c>
      <c r="C17" s="64" t="str">
        <f t="shared" si="0"/>
        <v>V</v>
      </c>
      <c r="D17" s="64" t="str">
        <f t="shared" si="1"/>
        <v>NKC46R0</v>
      </c>
      <c r="E17" s="65" t="str">
        <f t="shared" si="2"/>
        <v>Broere, D.</v>
      </c>
      <c r="F17" s="65" t="str">
        <f t="shared" si="3"/>
        <v>Dionne</v>
      </c>
      <c r="G17" s="66">
        <f t="shared" si="4"/>
        <v>36460</v>
      </c>
      <c r="H17" s="67">
        <f t="shared" si="15"/>
        <v>21</v>
      </c>
      <c r="I17" s="73"/>
      <c r="J17" s="64" t="str">
        <f t="shared" si="5"/>
        <v>S2</v>
      </c>
      <c r="K17" s="64" t="str">
        <f t="shared" si="6"/>
        <v>S2</v>
      </c>
      <c r="L17" s="64">
        <f t="shared" si="7"/>
        <v>0</v>
      </c>
      <c r="M17" s="64" t="str">
        <f t="shared" si="8"/>
        <v>S1</v>
      </c>
      <c r="N17" s="52"/>
      <c r="P17" s="157"/>
      <c r="Q17" s="157"/>
      <c r="R17" s="157"/>
      <c r="S17" s="157">
        <f>IF(OR(LEFT($A17,1)="x",AND(AC13+$AC17=0,$AC13&gt;0)),"",IFERROR(VLOOKUP($A17,LedenZ,29,0),""))</f>
        <v>0</v>
      </c>
      <c r="T17" s="202">
        <f t="shared" si="9"/>
        <v>1</v>
      </c>
      <c r="U17" s="159">
        <f t="shared" si="16"/>
        <v>1</v>
      </c>
      <c r="V17" s="162">
        <f t="shared" si="17"/>
        <v>999</v>
      </c>
      <c r="W17" s="162">
        <f t="shared" si="17"/>
        <v>999</v>
      </c>
      <c r="X17" s="28">
        <v>8</v>
      </c>
      <c r="Y17" s="64" t="str">
        <f t="shared" si="10"/>
        <v>S2</v>
      </c>
      <c r="Z17" s="64" t="str">
        <f t="shared" si="11"/>
        <v>S2</v>
      </c>
      <c r="AA17" s="64" t="str">
        <f t="shared" si="12"/>
        <v/>
      </c>
      <c r="AB17" s="64" t="str">
        <f t="shared" si="13"/>
        <v>S1</v>
      </c>
      <c r="AC17" s="28">
        <f t="shared" si="18"/>
        <v>6</v>
      </c>
      <c r="AH17" s="246">
        <f t="shared" si="14"/>
        <v>21.18</v>
      </c>
    </row>
    <row r="18" spans="1:34" ht="12.75" customHeight="1">
      <c r="A18" s="28" t="str">
        <f>C11&amp;"x"&amp;B18</f>
        <v>S1x5</v>
      </c>
      <c r="B18" s="47">
        <v>5</v>
      </c>
      <c r="C18" s="64" t="str">
        <f t="shared" si="0"/>
        <v>V</v>
      </c>
      <c r="D18" s="64" t="str">
        <f t="shared" si="1"/>
        <v>NKD20B1</v>
      </c>
      <c r="E18" s="65" t="str">
        <f t="shared" si="2"/>
        <v>Zuijderwijk, I.D.</v>
      </c>
      <c r="F18" s="65" t="str">
        <f t="shared" si="3"/>
        <v>Ilse</v>
      </c>
      <c r="G18" s="66">
        <f t="shared" si="4"/>
        <v>37091</v>
      </c>
      <c r="H18" s="67">
        <f t="shared" si="15"/>
        <v>19</v>
      </c>
      <c r="I18" s="73"/>
      <c r="J18" s="64" t="str">
        <f t="shared" si="5"/>
        <v>S1</v>
      </c>
      <c r="K18" s="64" t="str">
        <f t="shared" si="6"/>
        <v>S1</v>
      </c>
      <c r="L18" s="64">
        <f t="shared" si="7"/>
        <v>0</v>
      </c>
      <c r="M18" s="64" t="str">
        <f t="shared" si="8"/>
        <v>S1</v>
      </c>
      <c r="N18" s="52"/>
      <c r="P18" s="157"/>
      <c r="Q18" s="157"/>
      <c r="R18" s="157"/>
      <c r="S18" s="157">
        <f>IF(OR(LEFT($A18,1)="x",AND(AC13+$AC18=0,$AC13&gt;0)),"",IFERROR(VLOOKUP($A18,LedenZ,29,0),""))</f>
        <v>0</v>
      </c>
      <c r="T18" s="202">
        <f t="shared" si="9"/>
        <v>1</v>
      </c>
      <c r="U18" s="159">
        <f t="shared" si="16"/>
        <v>1</v>
      </c>
      <c r="V18" s="162">
        <f t="shared" si="17"/>
        <v>999</v>
      </c>
      <c r="W18" s="162">
        <f t="shared" si="17"/>
        <v>999</v>
      </c>
      <c r="X18" s="28">
        <v>9</v>
      </c>
      <c r="Y18" s="64" t="str">
        <f t="shared" si="10"/>
        <v>S1</v>
      </c>
      <c r="Z18" s="64" t="str">
        <f t="shared" si="11"/>
        <v>S1</v>
      </c>
      <c r="AA18" s="64" t="str">
        <f t="shared" si="12"/>
        <v/>
      </c>
      <c r="AB18" s="64" t="str">
        <f t="shared" si="13"/>
        <v>S1</v>
      </c>
      <c r="AC18" s="28">
        <f t="shared" si="18"/>
        <v>6</v>
      </c>
      <c r="AH18" s="246">
        <f t="shared" si="14"/>
        <v>19.45</v>
      </c>
    </row>
    <row r="19" spans="1:34" ht="12.75" customHeight="1">
      <c r="A19" s="28" t="str">
        <f>C11&amp;"x"&amp;B19</f>
        <v>S1x6</v>
      </c>
      <c r="B19" s="47">
        <v>6</v>
      </c>
      <c r="C19" s="64" t="str">
        <f t="shared" si="0"/>
        <v>M</v>
      </c>
      <c r="D19" s="64" t="str">
        <f t="shared" si="1"/>
        <v>NJG52P6</v>
      </c>
      <c r="E19" s="65" t="str">
        <f t="shared" si="2"/>
        <v>Peuter, de F.</v>
      </c>
      <c r="F19" s="65" t="str">
        <f t="shared" si="3"/>
        <v>Freek</v>
      </c>
      <c r="G19" s="66">
        <f t="shared" si="4"/>
        <v>35270</v>
      </c>
      <c r="H19" s="67">
        <f t="shared" si="15"/>
        <v>24</v>
      </c>
      <c r="I19" s="73"/>
      <c r="J19" s="64" t="str">
        <f t="shared" si="5"/>
        <v>S2</v>
      </c>
      <c r="K19" s="64" t="str">
        <f t="shared" si="6"/>
        <v>S2</v>
      </c>
      <c r="L19" s="64">
        <f t="shared" si="7"/>
        <v>0</v>
      </c>
      <c r="M19" s="64" t="str">
        <f t="shared" si="8"/>
        <v>S1</v>
      </c>
      <c r="N19" s="52"/>
      <c r="P19" s="157"/>
      <c r="Q19" s="157"/>
      <c r="R19" s="157"/>
      <c r="S19" s="157">
        <f>IF(OR(LEFT($A19,1)="x",AND(AC13+$AC19=0,$AC13&gt;0)),"",IFERROR(VLOOKUP($A19,LedenZ,29,0),""))</f>
        <v>0</v>
      </c>
      <c r="T19" s="202">
        <f t="shared" si="9"/>
        <v>1</v>
      </c>
      <c r="U19" s="159">
        <f t="shared" si="16"/>
        <v>1</v>
      </c>
      <c r="V19" s="162">
        <f t="shared" si="17"/>
        <v>999</v>
      </c>
      <c r="W19" s="162">
        <f t="shared" si="17"/>
        <v>999</v>
      </c>
      <c r="X19" s="28">
        <v>10</v>
      </c>
      <c r="Y19" s="64" t="str">
        <f t="shared" si="10"/>
        <v>S2</v>
      </c>
      <c r="Z19" s="64" t="str">
        <f t="shared" si="11"/>
        <v>S2</v>
      </c>
      <c r="AA19" s="64" t="str">
        <f t="shared" si="12"/>
        <v/>
      </c>
      <c r="AB19" s="64" t="str">
        <f t="shared" si="13"/>
        <v>S1</v>
      </c>
      <c r="AC19" s="28">
        <f t="shared" si="18"/>
        <v>6</v>
      </c>
      <c r="AH19" s="246">
        <f t="shared" si="14"/>
        <v>24.44</v>
      </c>
    </row>
    <row r="20" spans="1:34" ht="12.75" customHeight="1">
      <c r="A20" s="28" t="str">
        <f>C11&amp;"x"&amp;B20</f>
        <v>S1x7</v>
      </c>
      <c r="B20" s="47">
        <v>7</v>
      </c>
      <c r="C20" s="64" t="str">
        <f t="shared" si="0"/>
        <v>M</v>
      </c>
      <c r="D20" s="64" t="str">
        <f t="shared" si="1"/>
        <v>NJF53H2</v>
      </c>
      <c r="E20" s="65" t="str">
        <f t="shared" si="2"/>
        <v>Strijen, van L.A.</v>
      </c>
      <c r="F20" s="65" t="str">
        <f t="shared" si="3"/>
        <v>Lars</v>
      </c>
      <c r="G20" s="66">
        <f t="shared" si="4"/>
        <v>35330</v>
      </c>
      <c r="H20" s="67">
        <f t="shared" si="15"/>
        <v>24</v>
      </c>
      <c r="I20" s="73"/>
      <c r="J20" s="64" t="str">
        <f t="shared" si="5"/>
        <v>S1</v>
      </c>
      <c r="K20" s="64" t="str">
        <f t="shared" si="6"/>
        <v>S1</v>
      </c>
      <c r="L20" s="64">
        <f t="shared" si="7"/>
        <v>0</v>
      </c>
      <c r="M20" s="64" t="str">
        <f t="shared" si="8"/>
        <v>S1</v>
      </c>
      <c r="N20" s="52"/>
      <c r="P20" s="157"/>
      <c r="Q20" s="157"/>
      <c r="R20" s="157"/>
      <c r="S20" s="157">
        <f>IF(OR(LEFT($A20,1)="x",AND(AC13+$AC20=0,$AC13&gt;0)),"",IFERROR(VLOOKUP($A20,LedenZ,29,0),""))</f>
        <v>0</v>
      </c>
      <c r="T20" s="202">
        <f t="shared" si="9"/>
        <v>1</v>
      </c>
      <c r="U20" s="159">
        <f t="shared" si="16"/>
        <v>1</v>
      </c>
      <c r="V20" s="162">
        <f t="shared" si="17"/>
        <v>999</v>
      </c>
      <c r="W20" s="162">
        <f t="shared" si="17"/>
        <v>999</v>
      </c>
      <c r="X20" s="28">
        <v>11</v>
      </c>
      <c r="Y20" s="64" t="str">
        <f t="shared" si="10"/>
        <v>S1</v>
      </c>
      <c r="Z20" s="64" t="str">
        <f t="shared" si="11"/>
        <v>S1</v>
      </c>
      <c r="AA20" s="64" t="str">
        <f t="shared" si="12"/>
        <v/>
      </c>
      <c r="AB20" s="64" t="str">
        <f t="shared" si="13"/>
        <v>S1</v>
      </c>
      <c r="AC20" s="28">
        <f t="shared" si="18"/>
        <v>6</v>
      </c>
      <c r="AH20" s="246">
        <f t="shared" si="14"/>
        <v>24.27</v>
      </c>
    </row>
    <row r="21" spans="1:34" ht="12.75" customHeight="1">
      <c r="A21" s="28" t="str">
        <f>C11&amp;"x"&amp;B21</f>
        <v>S1x8</v>
      </c>
      <c r="B21" s="47">
        <v>8</v>
      </c>
      <c r="C21" s="64" t="str">
        <f t="shared" si="0"/>
        <v>M</v>
      </c>
      <c r="D21" s="64" t="str">
        <f t="shared" si="1"/>
        <v>NJF77Y3</v>
      </c>
      <c r="E21" s="65" t="str">
        <f t="shared" si="2"/>
        <v>Klink, M</v>
      </c>
      <c r="F21" s="65" t="str">
        <f t="shared" si="3"/>
        <v>Marijn</v>
      </c>
      <c r="G21" s="66">
        <f t="shared" si="4"/>
        <v>35550</v>
      </c>
      <c r="H21" s="67">
        <f t="shared" si="15"/>
        <v>23</v>
      </c>
      <c r="I21" s="73"/>
      <c r="J21" s="64" t="str">
        <f t="shared" si="5"/>
        <v>S1</v>
      </c>
      <c r="K21" s="64" t="str">
        <f t="shared" si="6"/>
        <v>S2</v>
      </c>
      <c r="L21" s="64">
        <f t="shared" si="7"/>
        <v>0</v>
      </c>
      <c r="M21" s="64" t="str">
        <f t="shared" si="8"/>
        <v>S1</v>
      </c>
      <c r="N21" s="52"/>
      <c r="P21" s="157"/>
      <c r="Q21" s="157"/>
      <c r="R21" s="157"/>
      <c r="S21" s="157">
        <f>IF(OR(LEFT($A21,1)="x",AND(AC13+$AC21=0,$AC13&gt;0)),"",IFERROR(VLOOKUP($A21,LedenZ,29,0),""))</f>
        <v>0</v>
      </c>
      <c r="T21" s="202">
        <f t="shared" si="9"/>
        <v>1</v>
      </c>
      <c r="U21" s="159">
        <f t="shared" si="16"/>
        <v>1</v>
      </c>
      <c r="V21" s="162">
        <f t="shared" si="17"/>
        <v>999</v>
      </c>
      <c r="W21" s="162">
        <f t="shared" si="17"/>
        <v>999</v>
      </c>
      <c r="X21" s="28">
        <v>12</v>
      </c>
      <c r="Y21" s="64" t="str">
        <f t="shared" si="10"/>
        <v>S1</v>
      </c>
      <c r="Z21" s="64" t="str">
        <f t="shared" si="11"/>
        <v>S2</v>
      </c>
      <c r="AA21" s="64" t="str">
        <f t="shared" si="12"/>
        <v/>
      </c>
      <c r="AB21" s="64" t="str">
        <f t="shared" si="13"/>
        <v>S1</v>
      </c>
      <c r="AC21" s="28">
        <f t="shared" si="18"/>
        <v>6</v>
      </c>
      <c r="AH21" s="246">
        <f t="shared" si="14"/>
        <v>23.67</v>
      </c>
    </row>
    <row r="22" spans="1:34" ht="12.75" customHeight="1">
      <c r="A22" s="28" t="str">
        <f>C11&amp;"x"&amp;B22</f>
        <v>S1x9</v>
      </c>
      <c r="B22" s="47">
        <v>9</v>
      </c>
      <c r="C22" s="64" t="str">
        <f t="shared" si="0"/>
        <v>M</v>
      </c>
      <c r="D22" s="64" t="str">
        <f t="shared" si="1"/>
        <v>NKD19Y4</v>
      </c>
      <c r="E22" s="65" t="str">
        <f t="shared" si="2"/>
        <v>Driesprong, B.</v>
      </c>
      <c r="F22" s="65" t="str">
        <f t="shared" si="3"/>
        <v>Bart</v>
      </c>
      <c r="G22" s="66">
        <f t="shared" si="4"/>
        <v>36077</v>
      </c>
      <c r="H22" s="67">
        <f t="shared" si="15"/>
        <v>22</v>
      </c>
      <c r="I22" s="73"/>
      <c r="J22" s="64" t="str">
        <f t="shared" si="5"/>
        <v>S1</v>
      </c>
      <c r="K22" s="64" t="str">
        <f t="shared" si="6"/>
        <v>S1</v>
      </c>
      <c r="L22" s="64">
        <f t="shared" si="7"/>
        <v>0</v>
      </c>
      <c r="M22" s="64" t="str">
        <f t="shared" si="8"/>
        <v>S1</v>
      </c>
      <c r="N22" s="52"/>
      <c r="P22" s="157"/>
      <c r="Q22" s="157"/>
      <c r="R22" s="157"/>
      <c r="S22" s="157">
        <f>IF(OR(LEFT($A22,1)="x",AND(AC13+$AC22=0,$AC13&gt;0)),"",IFERROR(VLOOKUP($A22,LedenZ,29,0),""))</f>
        <v>0</v>
      </c>
      <c r="T22" s="202">
        <f t="shared" si="9"/>
        <v>1</v>
      </c>
      <c r="U22" s="159">
        <f t="shared" si="16"/>
        <v>1</v>
      </c>
      <c r="V22" s="162">
        <f t="shared" si="17"/>
        <v>999</v>
      </c>
      <c r="W22" s="162">
        <f t="shared" si="17"/>
        <v>999</v>
      </c>
      <c r="X22" s="28">
        <v>13</v>
      </c>
      <c r="Y22" s="64" t="str">
        <f t="shared" si="10"/>
        <v>S1</v>
      </c>
      <c r="Z22" s="64" t="str">
        <f t="shared" si="11"/>
        <v>S1</v>
      </c>
      <c r="AA22" s="64" t="str">
        <f t="shared" si="12"/>
        <v/>
      </c>
      <c r="AB22" s="64" t="str">
        <f t="shared" si="13"/>
        <v>S1</v>
      </c>
      <c r="AC22" s="28">
        <f t="shared" si="18"/>
        <v>6</v>
      </c>
      <c r="AH22" s="246">
        <f t="shared" si="14"/>
        <v>22.23</v>
      </c>
    </row>
    <row r="23" spans="1:34" ht="12.75" customHeight="1">
      <c r="A23" s="28" t="str">
        <f>C11&amp;"x"&amp;B23</f>
        <v>S1x10</v>
      </c>
      <c r="B23" s="47">
        <v>10</v>
      </c>
      <c r="C23" s="64" t="str">
        <f t="shared" si="0"/>
        <v>M</v>
      </c>
      <c r="D23" s="64" t="str">
        <f t="shared" si="1"/>
        <v>NKJ95G2</v>
      </c>
      <c r="E23" s="65" t="str">
        <f t="shared" si="2"/>
        <v>Oppe, M.</v>
      </c>
      <c r="F23" s="65" t="str">
        <f t="shared" si="3"/>
        <v>Mees</v>
      </c>
      <c r="G23" s="66">
        <f t="shared" si="4"/>
        <v>37683</v>
      </c>
      <c r="H23" s="67">
        <f t="shared" si="15"/>
        <v>17</v>
      </c>
      <c r="I23" s="73"/>
      <c r="J23" s="64" t="str">
        <f t="shared" si="5"/>
        <v>A1</v>
      </c>
      <c r="K23" s="64" t="str">
        <f t="shared" si="6"/>
        <v>A1</v>
      </c>
      <c r="L23" s="64">
        <f t="shared" si="7"/>
        <v>0</v>
      </c>
      <c r="M23" s="64" t="str">
        <f t="shared" si="8"/>
        <v>S1</v>
      </c>
      <c r="N23" s="52"/>
      <c r="P23" s="157"/>
      <c r="Q23" s="157"/>
      <c r="R23" s="157"/>
      <c r="S23" s="157">
        <f>IF(OR(LEFT($A23,1)="x",AND(AC13+$AC23=0,$AC13&gt;0)),"",IFERROR(VLOOKUP($A23,LedenZ,29,0),""))</f>
        <v>0</v>
      </c>
      <c r="T23" s="202">
        <f t="shared" si="9"/>
        <v>1</v>
      </c>
      <c r="U23" s="159">
        <f t="shared" si="16"/>
        <v>1</v>
      </c>
      <c r="V23" s="162">
        <f t="shared" si="17"/>
        <v>999</v>
      </c>
      <c r="W23" s="162">
        <f t="shared" si="17"/>
        <v>999</v>
      </c>
      <c r="X23" s="28">
        <v>14</v>
      </c>
      <c r="Y23" s="64" t="str">
        <f t="shared" si="10"/>
        <v>A1</v>
      </c>
      <c r="Z23" s="64" t="str">
        <f t="shared" si="11"/>
        <v>A1</v>
      </c>
      <c r="AA23" s="64" t="str">
        <f t="shared" si="12"/>
        <v/>
      </c>
      <c r="AB23" s="64" t="str">
        <f t="shared" si="13"/>
        <v>S1</v>
      </c>
      <c r="AC23" s="28">
        <f t="shared" si="18"/>
        <v>6</v>
      </c>
      <c r="AH23" s="246">
        <f t="shared" si="14"/>
        <v>17.829999999999998</v>
      </c>
    </row>
    <row r="24" spans="1:34" ht="12.75" customHeight="1">
      <c r="A24" s="28" t="str">
        <f>C11&amp;"x"&amp;B24</f>
        <v>S1x11</v>
      </c>
      <c r="B24" s="47">
        <v>11</v>
      </c>
      <c r="C24" s="64" t="str">
        <f t="shared" si="0"/>
        <v/>
      </c>
      <c r="D24" s="64" t="str">
        <f t="shared" si="1"/>
        <v/>
      </c>
      <c r="E24" s="65" t="str">
        <f t="shared" si="2"/>
        <v/>
      </c>
      <c r="F24" s="65" t="str">
        <f t="shared" si="3"/>
        <v/>
      </c>
      <c r="G24" s="66" t="str">
        <f t="shared" si="4"/>
        <v/>
      </c>
      <c r="H24" s="67" t="str">
        <f t="shared" si="15"/>
        <v/>
      </c>
      <c r="I24" s="73"/>
      <c r="J24" s="64" t="str">
        <f t="shared" si="5"/>
        <v/>
      </c>
      <c r="K24" s="64" t="str">
        <f t="shared" si="6"/>
        <v/>
      </c>
      <c r="L24" s="64" t="str">
        <f t="shared" si="7"/>
        <v/>
      </c>
      <c r="M24" s="64" t="str">
        <f t="shared" si="8"/>
        <v/>
      </c>
      <c r="N24" s="52"/>
      <c r="P24" s="157"/>
      <c r="Q24" s="157"/>
      <c r="R24" s="157"/>
      <c r="S24" s="157" t="str">
        <f>IF(OR(LEFT($A24,1)="x",AND(AC13+$AC24=0,$AC13&gt;0)),"",IFERROR(VLOOKUP($A24,LedenZ,29,0),""))</f>
        <v/>
      </c>
      <c r="T24" s="202">
        <f t="shared" si="9"/>
        <v>0</v>
      </c>
      <c r="U24" s="159">
        <f t="shared" si="16"/>
        <v>0</v>
      </c>
      <c r="V24" s="162">
        <f t="shared" si="17"/>
        <v>999</v>
      </c>
      <c r="W24" s="162">
        <f t="shared" si="17"/>
        <v>999</v>
      </c>
      <c r="X24" s="28">
        <v>15</v>
      </c>
      <c r="Y24" s="64" t="str">
        <f t="shared" si="10"/>
        <v/>
      </c>
      <c r="Z24" s="64" t="str">
        <f t="shared" si="11"/>
        <v/>
      </c>
      <c r="AA24" s="64" t="str">
        <f t="shared" si="12"/>
        <v/>
      </c>
      <c r="AB24" s="64" t="str">
        <f t="shared" si="13"/>
        <v/>
      </c>
      <c r="AC24" s="28">
        <f t="shared" si="18"/>
        <v>0</v>
      </c>
      <c r="AH24" s="246" t="str">
        <f t="shared" si="14"/>
        <v/>
      </c>
    </row>
    <row r="25" spans="1:34" ht="12.75" customHeight="1">
      <c r="A25" s="28" t="str">
        <f>C11&amp;"x"&amp;B25</f>
        <v>S1x12</v>
      </c>
      <c r="B25" s="47">
        <v>12</v>
      </c>
      <c r="C25" s="64" t="str">
        <f t="shared" si="0"/>
        <v/>
      </c>
      <c r="D25" s="64" t="str">
        <f t="shared" si="1"/>
        <v/>
      </c>
      <c r="E25" s="65" t="str">
        <f t="shared" si="2"/>
        <v/>
      </c>
      <c r="F25" s="65" t="str">
        <f t="shared" si="3"/>
        <v/>
      </c>
      <c r="G25" s="66" t="str">
        <f t="shared" si="4"/>
        <v/>
      </c>
      <c r="H25" s="67" t="str">
        <f t="shared" si="15"/>
        <v/>
      </c>
      <c r="I25" s="73"/>
      <c r="J25" s="64" t="str">
        <f t="shared" si="5"/>
        <v/>
      </c>
      <c r="K25" s="64" t="str">
        <f t="shared" si="6"/>
        <v/>
      </c>
      <c r="L25" s="64" t="str">
        <f t="shared" si="7"/>
        <v/>
      </c>
      <c r="M25" s="64" t="str">
        <f t="shared" si="8"/>
        <v/>
      </c>
      <c r="N25" s="52"/>
      <c r="P25" s="157"/>
      <c r="Q25" s="157"/>
      <c r="R25" s="157"/>
      <c r="S25" s="157" t="str">
        <f>IF(OR(LEFT($A25,1)="x",AND(AC13+$AC25=0,$AC13&gt;0)),"",IFERROR(VLOOKUP($A25,LedenZ,29,0),""))</f>
        <v/>
      </c>
      <c r="T25" s="202">
        <f t="shared" si="9"/>
        <v>0</v>
      </c>
      <c r="U25" s="159">
        <f t="shared" si="16"/>
        <v>0</v>
      </c>
      <c r="V25" s="162">
        <f t="shared" si="17"/>
        <v>999</v>
      </c>
      <c r="W25" s="162">
        <f t="shared" si="17"/>
        <v>999</v>
      </c>
      <c r="X25" s="28">
        <v>16</v>
      </c>
      <c r="Y25" s="64" t="str">
        <f t="shared" si="10"/>
        <v/>
      </c>
      <c r="Z25" s="64" t="str">
        <f t="shared" si="11"/>
        <v/>
      </c>
      <c r="AA25" s="64" t="str">
        <f t="shared" si="12"/>
        <v/>
      </c>
      <c r="AB25" s="64" t="str">
        <f t="shared" si="13"/>
        <v/>
      </c>
      <c r="AC25" s="28">
        <f t="shared" si="18"/>
        <v>0</v>
      </c>
      <c r="AH25" s="246" t="str">
        <f t="shared" si="14"/>
        <v/>
      </c>
    </row>
    <row r="26" spans="1:34" ht="12.75" customHeight="1">
      <c r="A26" s="28" t="str">
        <f>C11&amp;"x"&amp;B26</f>
        <v>S1x13</v>
      </c>
      <c r="B26" s="47">
        <v>13</v>
      </c>
      <c r="C26" s="64" t="str">
        <f t="shared" si="0"/>
        <v/>
      </c>
      <c r="D26" s="64" t="str">
        <f t="shared" si="1"/>
        <v/>
      </c>
      <c r="E26" s="65" t="str">
        <f t="shared" si="2"/>
        <v/>
      </c>
      <c r="F26" s="65" t="str">
        <f t="shared" si="3"/>
        <v/>
      </c>
      <c r="G26" s="66" t="str">
        <f t="shared" si="4"/>
        <v/>
      </c>
      <c r="H26" s="67" t="str">
        <f t="shared" si="15"/>
        <v/>
      </c>
      <c r="I26" s="73"/>
      <c r="J26" s="64" t="str">
        <f t="shared" si="5"/>
        <v/>
      </c>
      <c r="K26" s="64" t="str">
        <f t="shared" si="6"/>
        <v/>
      </c>
      <c r="L26" s="64" t="str">
        <f t="shared" si="7"/>
        <v/>
      </c>
      <c r="M26" s="64" t="str">
        <f t="shared" si="8"/>
        <v/>
      </c>
      <c r="N26" s="52"/>
      <c r="P26" s="157"/>
      <c r="Q26" s="157"/>
      <c r="R26" s="157"/>
      <c r="S26" s="157" t="str">
        <f>IF(OR(LEFT($A26,1)="x",AND(AC13+$AC26=0,$AC13&gt;0)),"",IFERROR(VLOOKUP($A26,LedenZ,29,0),""))</f>
        <v/>
      </c>
      <c r="T26" s="202">
        <f t="shared" si="9"/>
        <v>0</v>
      </c>
      <c r="U26" s="159">
        <f t="shared" si="16"/>
        <v>0</v>
      </c>
      <c r="V26" s="162">
        <f t="shared" si="17"/>
        <v>999</v>
      </c>
      <c r="W26" s="162">
        <f t="shared" si="17"/>
        <v>999</v>
      </c>
      <c r="X26" s="28">
        <v>17</v>
      </c>
      <c r="Y26" s="64" t="str">
        <f t="shared" si="10"/>
        <v/>
      </c>
      <c r="Z26" s="64" t="str">
        <f t="shared" si="11"/>
        <v/>
      </c>
      <c r="AA26" s="64" t="str">
        <f t="shared" si="12"/>
        <v/>
      </c>
      <c r="AB26" s="64" t="str">
        <f t="shared" si="13"/>
        <v/>
      </c>
      <c r="AC26" s="28">
        <f t="shared" si="18"/>
        <v>0</v>
      </c>
      <c r="AH26" s="246" t="str">
        <f t="shared" si="14"/>
        <v/>
      </c>
    </row>
    <row r="27" spans="1:34" ht="12.75" customHeight="1">
      <c r="A27" s="28" t="str">
        <f>C11&amp;"x"&amp;B27</f>
        <v>S1x14</v>
      </c>
      <c r="B27" s="47">
        <v>14</v>
      </c>
      <c r="C27" s="64" t="str">
        <f t="shared" si="0"/>
        <v/>
      </c>
      <c r="D27" s="64" t="str">
        <f t="shared" si="1"/>
        <v/>
      </c>
      <c r="E27" s="65" t="str">
        <f t="shared" si="2"/>
        <v/>
      </c>
      <c r="F27" s="65" t="str">
        <f t="shared" si="3"/>
        <v/>
      </c>
      <c r="G27" s="66" t="str">
        <f t="shared" si="4"/>
        <v/>
      </c>
      <c r="H27" s="67" t="str">
        <f t="shared" si="15"/>
        <v/>
      </c>
      <c r="I27" s="73"/>
      <c r="J27" s="64" t="str">
        <f t="shared" si="5"/>
        <v/>
      </c>
      <c r="K27" s="64" t="str">
        <f t="shared" si="6"/>
        <v/>
      </c>
      <c r="L27" s="64" t="str">
        <f t="shared" si="7"/>
        <v/>
      </c>
      <c r="M27" s="64" t="str">
        <f t="shared" si="8"/>
        <v/>
      </c>
      <c r="N27" s="52"/>
      <c r="P27" s="157"/>
      <c r="Q27" s="157"/>
      <c r="R27" s="157"/>
      <c r="S27" s="157" t="str">
        <f>IF(OR(LEFT($A27,1)="x",AND(AC13+$AC27=0,$AC13&gt;0)),"",IFERROR(VLOOKUP($A27,LedenZ,29,0),""))</f>
        <v/>
      </c>
      <c r="T27" s="202">
        <f t="shared" si="9"/>
        <v>0</v>
      </c>
      <c r="U27" s="159">
        <f t="shared" si="16"/>
        <v>0</v>
      </c>
      <c r="V27" s="162">
        <f t="shared" si="17"/>
        <v>999</v>
      </c>
      <c r="W27" s="162">
        <f t="shared" si="17"/>
        <v>999</v>
      </c>
      <c r="X27" s="28">
        <v>18</v>
      </c>
      <c r="Y27" s="64" t="str">
        <f t="shared" si="10"/>
        <v/>
      </c>
      <c r="Z27" s="64" t="str">
        <f t="shared" si="11"/>
        <v/>
      </c>
      <c r="AA27" s="64" t="str">
        <f t="shared" si="12"/>
        <v/>
      </c>
      <c r="AB27" s="64" t="str">
        <f t="shared" si="13"/>
        <v/>
      </c>
      <c r="AC27" s="28">
        <f t="shared" si="18"/>
        <v>0</v>
      </c>
      <c r="AH27" s="246" t="str">
        <f t="shared" si="14"/>
        <v/>
      </c>
    </row>
    <row r="28" spans="1:34" ht="12.75" customHeight="1">
      <c r="A28" s="28" t="str">
        <f>C11&amp;"x"&amp;B28</f>
        <v>S1x15</v>
      </c>
      <c r="B28" s="47">
        <v>15</v>
      </c>
      <c r="C28" s="64" t="str">
        <f t="shared" si="0"/>
        <v/>
      </c>
      <c r="D28" s="64" t="str">
        <f t="shared" si="1"/>
        <v/>
      </c>
      <c r="E28" s="65" t="str">
        <f t="shared" si="2"/>
        <v/>
      </c>
      <c r="F28" s="65" t="str">
        <f t="shared" si="3"/>
        <v/>
      </c>
      <c r="G28" s="66" t="str">
        <f t="shared" si="4"/>
        <v/>
      </c>
      <c r="H28" s="67" t="str">
        <f t="shared" si="15"/>
        <v/>
      </c>
      <c r="I28" s="73"/>
      <c r="J28" s="64" t="str">
        <f t="shared" si="5"/>
        <v/>
      </c>
      <c r="K28" s="64" t="str">
        <f t="shared" si="6"/>
        <v/>
      </c>
      <c r="L28" s="64" t="str">
        <f t="shared" si="7"/>
        <v/>
      </c>
      <c r="M28" s="64" t="str">
        <f t="shared" si="8"/>
        <v/>
      </c>
      <c r="N28" s="52"/>
      <c r="P28" s="157"/>
      <c r="Q28" s="157"/>
      <c r="R28" s="157"/>
      <c r="S28" s="157" t="str">
        <f>IF(OR(LEFT($A28,1)="x",AND(AC13+$AC28=0,$AC13&gt;0)),"",IFERROR(VLOOKUP($A28,LedenZ,29,0),""))</f>
        <v/>
      </c>
      <c r="T28" s="202">
        <f t="shared" si="9"/>
        <v>0</v>
      </c>
      <c r="U28" s="159">
        <f t="shared" si="16"/>
        <v>0</v>
      </c>
      <c r="V28" s="162">
        <f t="shared" si="17"/>
        <v>999</v>
      </c>
      <c r="W28" s="162">
        <f t="shared" si="17"/>
        <v>999</v>
      </c>
      <c r="X28" s="28">
        <v>19</v>
      </c>
      <c r="Y28" s="64" t="str">
        <f t="shared" si="10"/>
        <v/>
      </c>
      <c r="Z28" s="64" t="str">
        <f t="shared" si="11"/>
        <v/>
      </c>
      <c r="AA28" s="64" t="str">
        <f t="shared" si="12"/>
        <v/>
      </c>
      <c r="AB28" s="64" t="str">
        <f t="shared" si="13"/>
        <v/>
      </c>
      <c r="AC28" s="28">
        <f t="shared" si="18"/>
        <v>0</v>
      </c>
      <c r="AH28" s="246" t="str">
        <f t="shared" si="14"/>
        <v/>
      </c>
    </row>
    <row r="29" spans="1:34" ht="12.95" thickBot="1">
      <c r="B29" s="69"/>
      <c r="C29" s="70"/>
      <c r="D29" s="69"/>
      <c r="E29" s="69"/>
      <c r="F29" s="69"/>
      <c r="G29" s="71"/>
      <c r="H29" s="71"/>
      <c r="I29" s="71"/>
      <c r="J29" s="70"/>
      <c r="K29" s="70"/>
      <c r="L29" s="70"/>
      <c r="M29" s="70"/>
      <c r="N29" s="52"/>
      <c r="X29" s="28">
        <v>20</v>
      </c>
    </row>
    <row r="30" spans="1:34" ht="12.95" thickTop="1">
      <c r="B30" s="47"/>
      <c r="C30" s="323" t="s">
        <v>1140</v>
      </c>
      <c r="D30" s="323"/>
      <c r="E30" s="76" t="s">
        <v>1141</v>
      </c>
      <c r="F30" s="76" t="s">
        <v>1142</v>
      </c>
      <c r="G30" s="48" t="s">
        <v>1143</v>
      </c>
      <c r="H30" s="49"/>
      <c r="I30" s="50"/>
      <c r="J30" s="51" t="s">
        <v>1144</v>
      </c>
      <c r="K30" s="51" t="s">
        <v>1145</v>
      </c>
      <c r="L30" s="51" t="s">
        <v>1146</v>
      </c>
      <c r="M30" s="52"/>
      <c r="N30" s="52"/>
      <c r="P30" s="53">
        <f>COUNT(P34:P48)</f>
        <v>0</v>
      </c>
      <c r="Q30" s="53">
        <f>COUNT(Q34:Q48)</f>
        <v>0</v>
      </c>
      <c r="R30" s="53">
        <f>COUNT(R34:R48)</f>
        <v>0</v>
      </c>
      <c r="S30" s="53">
        <f>COUNT(S34:S48)</f>
        <v>11</v>
      </c>
      <c r="T30" s="124">
        <f>T31-SUM(U34:U48)</f>
        <v>0</v>
      </c>
      <c r="X30" s="28">
        <v>1</v>
      </c>
    </row>
    <row r="31" spans="1:34" s="33" customFormat="1" ht="12.95">
      <c r="A31" s="33">
        <v>5</v>
      </c>
      <c r="B31" s="54"/>
      <c r="C31" s="322" t="str">
        <f>Leden!AR7</f>
        <v>S2</v>
      </c>
      <c r="D31" s="322"/>
      <c r="E31" s="286" t="str">
        <f>IF($C31="","",LEFT(IFERROR(VLOOKUP($C31,TeamsZ,2,0),"")&amp;"??",2))</f>
        <v>WK</v>
      </c>
      <c r="F31" s="286" t="str">
        <f>IF($C31="","",IFERROR(VLOOKUP($C31,TeamsZ,3,0),"??"))</f>
        <v>Za</v>
      </c>
      <c r="G31" s="286" t="str">
        <f>IF($C31="","",LEFT(IFERROR(VLOOKUP($C31,TeamsZ,4,0),"")&amp;"?",1))</f>
        <v>8</v>
      </c>
      <c r="H31" s="55"/>
      <c r="I31" s="56"/>
      <c r="J31" s="286">
        <f>COUNTIF(C34:C48,"V")</f>
        <v>6</v>
      </c>
      <c r="K31" s="286">
        <f>COUNTIF(C34:C48,"M")</f>
        <v>5</v>
      </c>
      <c r="L31" s="57">
        <f>IFERROR(AVERAGE(H34:H48),"")</f>
        <v>21.818181818181817</v>
      </c>
      <c r="M31" s="58"/>
      <c r="N31" s="58"/>
      <c r="O31" s="33" t="s">
        <v>2</v>
      </c>
      <c r="P31" s="253"/>
      <c r="Q31" s="253"/>
      <c r="R31" s="253"/>
      <c r="S31" s="253">
        <f>IF(COUNT(S34:S48)=0,"",TeamPunten(S34:S48,$C31,$T31))</f>
        <v>0</v>
      </c>
      <c r="T31" s="124">
        <f>SUM(T34:T48)</f>
        <v>11</v>
      </c>
      <c r="U31" s="158" t="str">
        <f>MID($C31,1,1)</f>
        <v>S</v>
      </c>
      <c r="V31" s="158" t="str">
        <f>MID($C31,1,1)</f>
        <v>S</v>
      </c>
      <c r="W31" s="158" t="str">
        <f>MID($C31,1,1)</f>
        <v>S</v>
      </c>
      <c r="X31" s="28">
        <v>2</v>
      </c>
      <c r="AD31" s="19" t="str">
        <f>IF($C31="","",IFERROR(VLOOKUP($C31,TeamsZ,6,0),""))</f>
        <v>A</v>
      </c>
      <c r="AE31" s="19" t="str">
        <f>TRIM(IF($AD31="","",IFERROR(VLOOKUP($AD31,Teams!$J$4:$O$8,2,0),"")))</f>
        <v>3312 AD</v>
      </c>
      <c r="AF31" s="19" t="str">
        <f>TRIM(IF($AD31="","",IFERROR(VLOOKUP($AD31,Teams!$J$4:$O$8,4,0),"")))</f>
        <v>Dordrecht</v>
      </c>
      <c r="AH31" s="247">
        <f>IFERROR(AVERAGE(AH34:AH48),"")</f>
        <v>22.350909090909092</v>
      </c>
    </row>
    <row r="32" spans="1:34" ht="5.25" customHeight="1">
      <c r="B32" s="47"/>
      <c r="C32" s="76"/>
      <c r="D32" s="47"/>
      <c r="E32" s="47"/>
      <c r="F32" s="47"/>
      <c r="G32" s="50"/>
      <c r="H32" s="50"/>
      <c r="I32" s="50"/>
      <c r="J32" s="76"/>
      <c r="K32" s="76"/>
      <c r="L32" s="76"/>
      <c r="M32" s="52"/>
      <c r="N32" s="52"/>
      <c r="U32" s="159"/>
      <c r="V32" s="159"/>
      <c r="W32" s="159"/>
      <c r="X32" s="28">
        <v>3</v>
      </c>
    </row>
    <row r="33" spans="1:34" s="59" customFormat="1" ht="12.75" customHeight="1">
      <c r="B33" s="60"/>
      <c r="C33" s="61" t="s">
        <v>1147</v>
      </c>
      <c r="D33" s="61" t="s">
        <v>1148</v>
      </c>
      <c r="E33" s="62" t="s">
        <v>1149</v>
      </c>
      <c r="F33" s="62" t="s">
        <v>1150</v>
      </c>
      <c r="G33" s="61" t="s">
        <v>1151</v>
      </c>
      <c r="H33" s="61" t="s">
        <v>1152</v>
      </c>
      <c r="I33" s="61" t="s">
        <v>54</v>
      </c>
      <c r="J33" s="61" t="s">
        <v>1153</v>
      </c>
      <c r="K33" s="61" t="s">
        <v>1154</v>
      </c>
      <c r="L33" s="61" t="s">
        <v>1155</v>
      </c>
      <c r="M33" s="61" t="s">
        <v>1158</v>
      </c>
      <c r="N33" s="63"/>
      <c r="P33" s="160" t="s">
        <v>76</v>
      </c>
      <c r="Q33" s="160" t="s">
        <v>77</v>
      </c>
      <c r="R33" s="160" t="s">
        <v>78</v>
      </c>
      <c r="S33" s="160" t="s">
        <v>76</v>
      </c>
      <c r="T33" s="124"/>
      <c r="U33" s="158">
        <f>IF(W31="","",VLOOKUP(W31,Leeftijdscat,2,FALSE))</f>
        <v>5</v>
      </c>
      <c r="V33" s="158">
        <f>IF(W31="","",VLOOKUP(W31,Leeftijdscat,3,FALSE))</f>
        <v>999</v>
      </c>
      <c r="W33" s="158">
        <f>IF(W31="","",VLOOKUP(W31,Leeftijdscat,4,FALSE))</f>
        <v>999</v>
      </c>
      <c r="X33" s="28">
        <v>4</v>
      </c>
      <c r="Y33" s="59">
        <f>LEN(Y34&amp;Y35&amp;Y36&amp;Y37&amp;Y38&amp;Y39&amp;Y40&amp;Y41&amp;Y42&amp;Y43&amp;Y44&amp;Y45&amp;Y46&amp;Y47&amp;Y48)</f>
        <v>22</v>
      </c>
      <c r="Z33" s="59">
        <f>LEN(Z34&amp;Z35&amp;Z36&amp;Z37&amp;Z38&amp;Z39&amp;Z40&amp;Z41&amp;Z42&amp;Z43&amp;Z44&amp;Z45&amp;Z46&amp;Z47&amp;Z48)</f>
        <v>22</v>
      </c>
      <c r="AA33" s="59">
        <f>LEN(AA34&amp;AA35&amp;AA36&amp;AA37&amp;AA38&amp;AA39&amp;AA40&amp;AA41&amp;AA42&amp;AA43&amp;AA44&amp;AA45&amp;AA46&amp;AA47&amp;AA48)</f>
        <v>0</v>
      </c>
      <c r="AB33" s="59">
        <f>LEN(AB34&amp;AB35&amp;AB36&amp;AB37&amp;AB38&amp;AB39&amp;AB40&amp;AB41&amp;AB42&amp;AB43&amp;AB44&amp;AB45&amp;AB46&amp;AB47&amp;AB48)</f>
        <v>22</v>
      </c>
      <c r="AC33" s="59">
        <f>SUM(Y33:AA33)</f>
        <v>44</v>
      </c>
      <c r="AD33" s="193"/>
      <c r="AE33" s="193"/>
      <c r="AF33" s="193"/>
      <c r="AH33" s="246"/>
    </row>
    <row r="34" spans="1:34" ht="12.75" customHeight="1">
      <c r="A34" s="28" t="str">
        <f>C31&amp;"x"&amp;B34</f>
        <v>S2x1</v>
      </c>
      <c r="B34" s="47">
        <v>1</v>
      </c>
      <c r="C34" s="64" t="str">
        <f t="shared" ref="C34:C48" si="19">IF(LEFT($A34,1)="x","",IFERROR(VLOOKUP($A34,LedenZ,5,0),""))</f>
        <v>V</v>
      </c>
      <c r="D34" s="64" t="str">
        <f t="shared" ref="D34:D48" si="20">IF(LEFT($A34,1)="x","",IFERROR(VLOOKUP($A34,LedenZ,6,0),""))</f>
        <v>NJG35B7</v>
      </c>
      <c r="E34" s="65" t="str">
        <f t="shared" ref="E34:E48" si="21">IF(LEFT($A34,1)="x","",IFERROR(VLOOKUP($A34,LedenZ,7,0),""))</f>
        <v>Visser, R.</v>
      </c>
      <c r="F34" s="65" t="str">
        <f t="shared" ref="F34:F48" si="22">IF(LEFT($A34,1)="x","",IFERROR(VLOOKUP($A34,LedenZ,8,0),""))</f>
        <v>Renske</v>
      </c>
      <c r="G34" s="66">
        <f t="shared" ref="G34:G48" si="23">IF(LEFT($A34,1)="x","",IFERROR(VLOOKUP($A34,LedenZ,9,0),""))</f>
        <v>36011</v>
      </c>
      <c r="H34" s="67">
        <f t="shared" ref="H34:H48" si="24">IF(AND(ISNUMBER(G34),G34&lt;&gt;0),DATEDIF(G34,Peildatum,"Y"),"")</f>
        <v>22</v>
      </c>
      <c r="I34" s="73"/>
      <c r="J34" s="64" t="str">
        <f t="shared" ref="J34:J48" si="25">IF(LEFT($A34,1)="x","",IFERROR(VLOOKUP($A34,LedenZ,15,0),""))</f>
        <v>S2</v>
      </c>
      <c r="K34" s="64" t="str">
        <f t="shared" ref="K34:K48" si="26">IF(LEFT($A34,1)="x","",IFERROR(VLOOKUP($A34,LedenZ,16,0),""))</f>
        <v>S2</v>
      </c>
      <c r="L34" s="64">
        <f t="shared" ref="L34:L48" si="27">IF(LEFT($A34,1)="x","",IFERROR(VLOOKUP($A34,LedenZ,17,0),""))</f>
        <v>0</v>
      </c>
      <c r="M34" s="64" t="str">
        <f t="shared" ref="M34:M48" si="28">IF(LEFT($A34,1)="x","",IFERROR(VLOOKUP($A34,LedenZ,18,0),""))</f>
        <v>S2</v>
      </c>
      <c r="N34" s="52"/>
      <c r="P34" s="157"/>
      <c r="Q34" s="157"/>
      <c r="R34" s="157"/>
      <c r="S34" s="157">
        <f>IF(OR(LEFT($A34,1)="x",AND(AC33+$AC34=0,$AC33&gt;0)),"",IFERROR(VLOOKUP($A34,LedenZ,29,0),""))</f>
        <v>0</v>
      </c>
      <c r="T34" s="202">
        <f t="shared" si="9"/>
        <v>1</v>
      </c>
      <c r="U34" s="159">
        <f t="shared" ref="U34:U48" si="29">MIN(LEN(Y34&amp;Z34&amp;AA34&amp;AB34),1)</f>
        <v>1</v>
      </c>
      <c r="V34" s="162">
        <f>V33</f>
        <v>999</v>
      </c>
      <c r="W34" s="162">
        <f>W33</f>
        <v>999</v>
      </c>
      <c r="X34" s="28">
        <v>5</v>
      </c>
      <c r="Y34" s="64" t="str">
        <f t="shared" ref="Y34:Y48" si="30">IF(LEFT($A34,1)="x","",IFERROR(VLOOKUP($A34,LedenZ,33,0),""))</f>
        <v>S2</v>
      </c>
      <c r="Z34" s="64" t="str">
        <f t="shared" ref="Z34:Z48" si="31">IF(LEFT($A34,1)="x","",IFERROR(VLOOKUP($A34,LedenZ,34,0),""))</f>
        <v>S2</v>
      </c>
      <c r="AA34" s="64" t="str">
        <f t="shared" ref="AA34:AA48" si="32">IF(LEFT($A34,1)="x","",IFERROR(VLOOKUP($A34,LedenZ,35,0),""))</f>
        <v/>
      </c>
      <c r="AB34" s="64" t="str">
        <f t="shared" ref="AB34:AB48" si="33">IF(LEFT($A34,1)="x","",IFERROR(VLOOKUP($A34,LedenZ,36,0),""))</f>
        <v>S2</v>
      </c>
      <c r="AC34" s="28">
        <f t="shared" ref="AC34:AC48" si="34">LEN(Y34&amp;Z34&amp;AA34&amp;AB34)</f>
        <v>6</v>
      </c>
      <c r="AH34" s="246">
        <f t="shared" ref="AH34:AH48" si="35">lft(G34,Peildatum)</f>
        <v>22.41</v>
      </c>
    </row>
    <row r="35" spans="1:34" ht="12.75" customHeight="1">
      <c r="A35" s="28" t="str">
        <f>C31&amp;"x"&amp;B35</f>
        <v>S2x2</v>
      </c>
      <c r="B35" s="47">
        <v>2</v>
      </c>
      <c r="C35" s="64" t="str">
        <f t="shared" si="19"/>
        <v>V</v>
      </c>
      <c r="D35" s="64" t="str">
        <f t="shared" si="20"/>
        <v>NJW77M6</v>
      </c>
      <c r="E35" s="65" t="str">
        <f t="shared" si="21"/>
        <v>Schram, M.C.</v>
      </c>
      <c r="F35" s="65" t="str">
        <f t="shared" si="22"/>
        <v>Merel</v>
      </c>
      <c r="G35" s="66">
        <f t="shared" si="23"/>
        <v>36432</v>
      </c>
      <c r="H35" s="67">
        <f t="shared" si="24"/>
        <v>21</v>
      </c>
      <c r="I35" s="73"/>
      <c r="J35" s="64" t="str">
        <f t="shared" si="25"/>
        <v>S2</v>
      </c>
      <c r="K35" s="64" t="str">
        <f t="shared" si="26"/>
        <v>S2</v>
      </c>
      <c r="L35" s="64">
        <f t="shared" si="27"/>
        <v>0</v>
      </c>
      <c r="M35" s="64" t="str">
        <f t="shared" si="28"/>
        <v>S2</v>
      </c>
      <c r="N35" s="52"/>
      <c r="P35" s="157"/>
      <c r="Q35" s="157"/>
      <c r="R35" s="157"/>
      <c r="S35" s="157">
        <f>IF(OR(LEFT($A35,1)="x",AND(AC33+$AC35=0,$AC33&gt;0)),"",IFERROR(VLOOKUP($A35,LedenZ,29,0),""))</f>
        <v>0</v>
      </c>
      <c r="T35" s="202">
        <f t="shared" si="9"/>
        <v>1</v>
      </c>
      <c r="U35" s="159">
        <f t="shared" si="29"/>
        <v>1</v>
      </c>
      <c r="V35" s="162">
        <f t="shared" ref="V35:W48" si="36">V34</f>
        <v>999</v>
      </c>
      <c r="W35" s="162">
        <f t="shared" si="36"/>
        <v>999</v>
      </c>
      <c r="X35" s="28">
        <v>6</v>
      </c>
      <c r="Y35" s="64" t="str">
        <f t="shared" si="30"/>
        <v>S2</v>
      </c>
      <c r="Z35" s="64" t="str">
        <f t="shared" si="31"/>
        <v>S2</v>
      </c>
      <c r="AA35" s="64" t="str">
        <f t="shared" si="32"/>
        <v/>
      </c>
      <c r="AB35" s="64" t="str">
        <f t="shared" si="33"/>
        <v>S2</v>
      </c>
      <c r="AC35" s="28">
        <f t="shared" si="34"/>
        <v>6</v>
      </c>
      <c r="AH35" s="246">
        <f t="shared" si="35"/>
        <v>21.26</v>
      </c>
    </row>
    <row r="36" spans="1:34" ht="12.75" customHeight="1">
      <c r="A36" s="28" t="str">
        <f>C31&amp;"x"&amp;B36</f>
        <v>S2x3</v>
      </c>
      <c r="B36" s="47">
        <v>3</v>
      </c>
      <c r="C36" s="64" t="str">
        <f t="shared" si="19"/>
        <v>V</v>
      </c>
      <c r="D36" s="64" t="str">
        <f t="shared" si="20"/>
        <v>NKD16N8</v>
      </c>
      <c r="E36" s="65" t="str">
        <f t="shared" si="21"/>
        <v>Morée, de J.</v>
      </c>
      <c r="F36" s="65" t="str">
        <f t="shared" si="22"/>
        <v>Jessica</v>
      </c>
      <c r="G36" s="66">
        <f t="shared" si="23"/>
        <v>36706</v>
      </c>
      <c r="H36" s="67">
        <f t="shared" si="24"/>
        <v>20</v>
      </c>
      <c r="I36" s="73"/>
      <c r="J36" s="64" t="str">
        <f t="shared" si="25"/>
        <v>S5</v>
      </c>
      <c r="K36" s="64" t="str">
        <f t="shared" si="26"/>
        <v>S5</v>
      </c>
      <c r="L36" s="64">
        <f t="shared" si="27"/>
        <v>0</v>
      </c>
      <c r="M36" s="64" t="str">
        <f t="shared" si="28"/>
        <v>S2</v>
      </c>
      <c r="N36" s="52"/>
      <c r="P36" s="157"/>
      <c r="Q36" s="157"/>
      <c r="R36" s="157"/>
      <c r="S36" s="157">
        <f>IF(OR(LEFT($A36,1)="x",AND(AC33+$AC36=0,$AC33&gt;0)),"",IFERROR(VLOOKUP($A36,LedenZ,29,0),""))</f>
        <v>0</v>
      </c>
      <c r="T36" s="202">
        <f t="shared" si="9"/>
        <v>1</v>
      </c>
      <c r="U36" s="159">
        <f t="shared" si="29"/>
        <v>1</v>
      </c>
      <c r="V36" s="162">
        <f t="shared" si="36"/>
        <v>999</v>
      </c>
      <c r="W36" s="162">
        <f t="shared" si="36"/>
        <v>999</v>
      </c>
      <c r="X36" s="28">
        <v>7</v>
      </c>
      <c r="Y36" s="64" t="str">
        <f t="shared" si="30"/>
        <v>S5</v>
      </c>
      <c r="Z36" s="64" t="str">
        <f t="shared" si="31"/>
        <v>S5</v>
      </c>
      <c r="AA36" s="64" t="str">
        <f t="shared" si="32"/>
        <v/>
      </c>
      <c r="AB36" s="64" t="str">
        <f t="shared" si="33"/>
        <v>S2</v>
      </c>
      <c r="AC36" s="28">
        <f t="shared" si="34"/>
        <v>6</v>
      </c>
      <c r="AH36" s="246">
        <f t="shared" si="35"/>
        <v>20.51</v>
      </c>
    </row>
    <row r="37" spans="1:34" ht="12.75" customHeight="1">
      <c r="A37" s="28" t="str">
        <f>C31&amp;"x"&amp;B37</f>
        <v>S2x4</v>
      </c>
      <c r="B37" s="47">
        <v>4</v>
      </c>
      <c r="C37" s="64" t="str">
        <f t="shared" si="19"/>
        <v>V</v>
      </c>
      <c r="D37" s="64" t="str">
        <f t="shared" si="20"/>
        <v>NKD19X7</v>
      </c>
      <c r="E37" s="65" t="str">
        <f t="shared" si="21"/>
        <v>Driesprong, A.</v>
      </c>
      <c r="F37" s="65" t="str">
        <f t="shared" si="22"/>
        <v>Anne</v>
      </c>
      <c r="G37" s="66">
        <f t="shared" si="23"/>
        <v>36727</v>
      </c>
      <c r="H37" s="67">
        <f t="shared" si="24"/>
        <v>20</v>
      </c>
      <c r="I37" s="73"/>
      <c r="J37" s="64" t="str">
        <f t="shared" si="25"/>
        <v>S5</v>
      </c>
      <c r="K37" s="64" t="str">
        <f t="shared" si="26"/>
        <v>S5</v>
      </c>
      <c r="L37" s="64">
        <f t="shared" si="27"/>
        <v>0</v>
      </c>
      <c r="M37" s="64" t="str">
        <f t="shared" si="28"/>
        <v>S2</v>
      </c>
      <c r="N37" s="52"/>
      <c r="P37" s="157"/>
      <c r="Q37" s="157"/>
      <c r="R37" s="157"/>
      <c r="S37" s="157">
        <f>IF(OR(LEFT($A37,1)="x",AND(AC33+$AC37=0,$AC33&gt;0)),"",IFERROR(VLOOKUP($A37,LedenZ,29,0),""))</f>
        <v>0</v>
      </c>
      <c r="T37" s="202">
        <f t="shared" si="9"/>
        <v>1</v>
      </c>
      <c r="U37" s="159">
        <f t="shared" si="29"/>
        <v>1</v>
      </c>
      <c r="V37" s="162">
        <f t="shared" si="36"/>
        <v>999</v>
      </c>
      <c r="W37" s="162">
        <f t="shared" si="36"/>
        <v>999</v>
      </c>
      <c r="X37" s="28">
        <v>8</v>
      </c>
      <c r="Y37" s="64" t="str">
        <f t="shared" si="30"/>
        <v>S5</v>
      </c>
      <c r="Z37" s="64" t="str">
        <f t="shared" si="31"/>
        <v>S5</v>
      </c>
      <c r="AA37" s="64" t="str">
        <f t="shared" si="32"/>
        <v/>
      </c>
      <c r="AB37" s="64" t="str">
        <f t="shared" si="33"/>
        <v>S2</v>
      </c>
      <c r="AC37" s="28">
        <f t="shared" si="34"/>
        <v>6</v>
      </c>
      <c r="AH37" s="246">
        <f t="shared" si="35"/>
        <v>20.45</v>
      </c>
    </row>
    <row r="38" spans="1:34" ht="12.75" customHeight="1">
      <c r="A38" s="28" t="str">
        <f>C31&amp;"x"&amp;B38</f>
        <v>S2x5</v>
      </c>
      <c r="B38" s="47">
        <v>5</v>
      </c>
      <c r="C38" s="64" t="str">
        <f t="shared" si="19"/>
        <v>V</v>
      </c>
      <c r="D38" s="64" t="str">
        <f t="shared" si="20"/>
        <v>NKG59L6</v>
      </c>
      <c r="E38" s="65" t="str">
        <f t="shared" si="21"/>
        <v>Dijk, van D.</v>
      </c>
      <c r="F38" s="65" t="str">
        <f t="shared" si="22"/>
        <v>Demi</v>
      </c>
      <c r="G38" s="66">
        <f t="shared" si="23"/>
        <v>36938</v>
      </c>
      <c r="H38" s="67">
        <f t="shared" si="24"/>
        <v>19</v>
      </c>
      <c r="I38" s="73"/>
      <c r="J38" s="64" t="str">
        <f t="shared" si="25"/>
        <v>A1</v>
      </c>
      <c r="K38" s="64" t="str">
        <f t="shared" si="26"/>
        <v>A1</v>
      </c>
      <c r="L38" s="64">
        <f t="shared" si="27"/>
        <v>0</v>
      </c>
      <c r="M38" s="64" t="str">
        <f t="shared" si="28"/>
        <v>S2</v>
      </c>
      <c r="N38" s="52"/>
      <c r="P38" s="157"/>
      <c r="Q38" s="157"/>
      <c r="R38" s="157"/>
      <c r="S38" s="157">
        <f>IF(OR(LEFT($A38,1)="x",AND(AC33+$AC38=0,$AC33&gt;0)),"",IFERROR(VLOOKUP($A38,LedenZ,29,0),""))</f>
        <v>0</v>
      </c>
      <c r="T38" s="202">
        <f t="shared" si="9"/>
        <v>1</v>
      </c>
      <c r="U38" s="159">
        <f t="shared" si="29"/>
        <v>1</v>
      </c>
      <c r="V38" s="162">
        <f t="shared" si="36"/>
        <v>999</v>
      </c>
      <c r="W38" s="162">
        <f t="shared" si="36"/>
        <v>999</v>
      </c>
      <c r="X38" s="28">
        <v>9</v>
      </c>
      <c r="Y38" s="64" t="str">
        <f t="shared" si="30"/>
        <v>A1</v>
      </c>
      <c r="Z38" s="64" t="str">
        <f t="shared" si="31"/>
        <v>A1</v>
      </c>
      <c r="AA38" s="64" t="str">
        <f t="shared" si="32"/>
        <v/>
      </c>
      <c r="AB38" s="64" t="str">
        <f t="shared" si="33"/>
        <v>S2</v>
      </c>
      <c r="AC38" s="28">
        <f t="shared" si="34"/>
        <v>6</v>
      </c>
      <c r="AH38" s="246">
        <f t="shared" si="35"/>
        <v>19.87</v>
      </c>
    </row>
    <row r="39" spans="1:34" ht="12.75" customHeight="1">
      <c r="A39" s="28" t="str">
        <f>C31&amp;"x"&amp;B39</f>
        <v>S2x6</v>
      </c>
      <c r="B39" s="47">
        <v>6</v>
      </c>
      <c r="C39" s="64" t="str">
        <f t="shared" si="19"/>
        <v>V</v>
      </c>
      <c r="D39" s="64" t="str">
        <f t="shared" si="20"/>
        <v>NKR20L5</v>
      </c>
      <c r="E39" s="65" t="str">
        <f t="shared" si="21"/>
        <v>Seevinck, D.</v>
      </c>
      <c r="F39" s="65" t="str">
        <f t="shared" si="22"/>
        <v>Djuna</v>
      </c>
      <c r="G39" s="66">
        <f t="shared" si="23"/>
        <v>37246</v>
      </c>
      <c r="H39" s="67">
        <f t="shared" si="24"/>
        <v>19</v>
      </c>
      <c r="I39" s="73"/>
      <c r="J39" s="64" t="str">
        <f t="shared" si="25"/>
        <v>A1</v>
      </c>
      <c r="K39" s="64" t="str">
        <f t="shared" si="26"/>
        <v>A1</v>
      </c>
      <c r="L39" s="64">
        <f t="shared" si="27"/>
        <v>0</v>
      </c>
      <c r="M39" s="64" t="str">
        <f t="shared" si="28"/>
        <v>S2</v>
      </c>
      <c r="N39" s="52"/>
      <c r="P39" s="157"/>
      <c r="Q39" s="157"/>
      <c r="R39" s="157"/>
      <c r="S39" s="157">
        <f>IF(OR(LEFT($A39,1)="x",AND(AC33+$AC39=0,$AC33&gt;0)),"",IFERROR(VLOOKUP($A39,LedenZ,29,0),""))</f>
        <v>0</v>
      </c>
      <c r="T39" s="202">
        <f t="shared" si="9"/>
        <v>1</v>
      </c>
      <c r="U39" s="159">
        <f t="shared" si="29"/>
        <v>1</v>
      </c>
      <c r="V39" s="162">
        <f t="shared" si="36"/>
        <v>999</v>
      </c>
      <c r="W39" s="162">
        <f t="shared" si="36"/>
        <v>999</v>
      </c>
      <c r="X39" s="28">
        <v>10</v>
      </c>
      <c r="Y39" s="64" t="str">
        <f t="shared" si="30"/>
        <v>A1</v>
      </c>
      <c r="Z39" s="64" t="str">
        <f t="shared" si="31"/>
        <v>A1</v>
      </c>
      <c r="AA39" s="64" t="str">
        <f t="shared" si="32"/>
        <v/>
      </c>
      <c r="AB39" s="64" t="str">
        <f t="shared" si="33"/>
        <v>S2</v>
      </c>
      <c r="AC39" s="28">
        <f t="shared" si="34"/>
        <v>6</v>
      </c>
      <c r="AH39" s="246">
        <f t="shared" si="35"/>
        <v>19.03</v>
      </c>
    </row>
    <row r="40" spans="1:34" ht="12.75" customHeight="1">
      <c r="A40" s="28" t="str">
        <f>C31&amp;"x"&amp;B40</f>
        <v>S2x7</v>
      </c>
      <c r="B40" s="47">
        <v>7</v>
      </c>
      <c r="C40" s="64" t="str">
        <f t="shared" si="19"/>
        <v>M</v>
      </c>
      <c r="D40" s="64" t="str">
        <f t="shared" si="20"/>
        <v>NGT16K5</v>
      </c>
      <c r="E40" s="65" t="str">
        <f t="shared" si="21"/>
        <v>Naaktgeboren, S.</v>
      </c>
      <c r="F40" s="65" t="str">
        <f t="shared" si="22"/>
        <v>Stefan</v>
      </c>
      <c r="G40" s="66">
        <f t="shared" si="23"/>
        <v>33241</v>
      </c>
      <c r="H40" s="67">
        <f t="shared" si="24"/>
        <v>29</v>
      </c>
      <c r="I40" s="73"/>
      <c r="J40" s="64" t="str">
        <f t="shared" si="25"/>
        <v>S2</v>
      </c>
      <c r="K40" s="64" t="str">
        <f t="shared" si="26"/>
        <v>S2</v>
      </c>
      <c r="L40" s="64">
        <f t="shared" si="27"/>
        <v>0</v>
      </c>
      <c r="M40" s="64" t="str">
        <f t="shared" si="28"/>
        <v>S2</v>
      </c>
      <c r="N40" s="52"/>
      <c r="P40" s="157"/>
      <c r="Q40" s="157"/>
      <c r="R40" s="157"/>
      <c r="S40" s="157">
        <f>IF(OR(LEFT($A40,1)="x",AND(AC33+$AC40=0,$AC33&gt;0)),"",IFERROR(VLOOKUP($A40,LedenZ,29,0),""))</f>
        <v>0</v>
      </c>
      <c r="T40" s="202">
        <f t="shared" si="9"/>
        <v>1</v>
      </c>
      <c r="U40" s="159">
        <f t="shared" si="29"/>
        <v>1</v>
      </c>
      <c r="V40" s="162">
        <f t="shared" si="36"/>
        <v>999</v>
      </c>
      <c r="W40" s="162">
        <f t="shared" si="36"/>
        <v>999</v>
      </c>
      <c r="X40" s="28">
        <v>11</v>
      </c>
      <c r="Y40" s="64" t="str">
        <f t="shared" si="30"/>
        <v>S2</v>
      </c>
      <c r="Z40" s="64" t="str">
        <f t="shared" si="31"/>
        <v>S2</v>
      </c>
      <c r="AA40" s="64" t="str">
        <f t="shared" si="32"/>
        <v/>
      </c>
      <c r="AB40" s="64" t="str">
        <f t="shared" si="33"/>
        <v>S2</v>
      </c>
      <c r="AC40" s="28">
        <f t="shared" si="34"/>
        <v>6</v>
      </c>
      <c r="AH40" s="246">
        <f t="shared" si="35"/>
        <v>29.99</v>
      </c>
    </row>
    <row r="41" spans="1:34" ht="12.75" customHeight="1">
      <c r="A41" s="28" t="str">
        <f>C31&amp;"x"&amp;B41</f>
        <v>S2x8</v>
      </c>
      <c r="B41" s="47">
        <v>8</v>
      </c>
      <c r="C41" s="64" t="str">
        <f t="shared" si="19"/>
        <v>M</v>
      </c>
      <c r="D41" s="64" t="str">
        <f t="shared" si="20"/>
        <v>NJF24X2</v>
      </c>
      <c r="E41" s="65" t="str">
        <f t="shared" si="21"/>
        <v>Kalkeren, van R.</v>
      </c>
      <c r="F41" s="65" t="str">
        <f t="shared" si="22"/>
        <v>Robin</v>
      </c>
      <c r="G41" s="66">
        <f t="shared" si="23"/>
        <v>35246</v>
      </c>
      <c r="H41" s="67">
        <f t="shared" si="24"/>
        <v>24</v>
      </c>
      <c r="I41" s="73"/>
      <c r="J41" s="64" t="str">
        <f t="shared" si="25"/>
        <v>S2</v>
      </c>
      <c r="K41" s="64" t="str">
        <f t="shared" si="26"/>
        <v>S1</v>
      </c>
      <c r="L41" s="64">
        <f t="shared" si="27"/>
        <v>0</v>
      </c>
      <c r="M41" s="64" t="str">
        <f t="shared" si="28"/>
        <v>S2</v>
      </c>
      <c r="N41" s="52"/>
      <c r="P41" s="157"/>
      <c r="Q41" s="157"/>
      <c r="R41" s="157"/>
      <c r="S41" s="157">
        <f>IF(OR(LEFT($A41,1)="x",AND(AC33+$AC41=0,$AC33&gt;0)),"",IFERROR(VLOOKUP($A41,LedenZ,29,0),""))</f>
        <v>0</v>
      </c>
      <c r="T41" s="202">
        <f t="shared" si="9"/>
        <v>1</v>
      </c>
      <c r="U41" s="159">
        <f t="shared" si="29"/>
        <v>1</v>
      </c>
      <c r="V41" s="162">
        <f t="shared" si="36"/>
        <v>999</v>
      </c>
      <c r="W41" s="162">
        <f t="shared" si="36"/>
        <v>999</v>
      </c>
      <c r="X41" s="28">
        <v>12</v>
      </c>
      <c r="Y41" s="64" t="str">
        <f t="shared" si="30"/>
        <v>S2</v>
      </c>
      <c r="Z41" s="64" t="str">
        <f t="shared" si="31"/>
        <v>S1</v>
      </c>
      <c r="AA41" s="64" t="str">
        <f t="shared" si="32"/>
        <v/>
      </c>
      <c r="AB41" s="64" t="str">
        <f t="shared" si="33"/>
        <v>S2</v>
      </c>
      <c r="AC41" s="28">
        <f t="shared" si="34"/>
        <v>6</v>
      </c>
      <c r="AH41" s="246">
        <f t="shared" si="35"/>
        <v>24.5</v>
      </c>
    </row>
    <row r="42" spans="1:34" ht="12.75" customHeight="1">
      <c r="A42" s="28" t="str">
        <f>C31&amp;"x"&amp;B42</f>
        <v>S2x9</v>
      </c>
      <c r="B42" s="47">
        <v>9</v>
      </c>
      <c r="C42" s="64" t="str">
        <f t="shared" si="19"/>
        <v>M</v>
      </c>
      <c r="D42" s="64" t="str">
        <f t="shared" si="20"/>
        <v>NJF95S5</v>
      </c>
      <c r="E42" s="65" t="str">
        <f t="shared" si="21"/>
        <v>Mans, B.</v>
      </c>
      <c r="F42" s="65" t="str">
        <f t="shared" si="22"/>
        <v>Bob</v>
      </c>
      <c r="G42" s="66">
        <f t="shared" si="23"/>
        <v>35372</v>
      </c>
      <c r="H42" s="67">
        <f t="shared" si="24"/>
        <v>24</v>
      </c>
      <c r="I42" s="73"/>
      <c r="J42" s="64" t="str">
        <f t="shared" si="25"/>
        <v>S2</v>
      </c>
      <c r="K42" s="64" t="str">
        <f t="shared" si="26"/>
        <v>S2</v>
      </c>
      <c r="L42" s="64">
        <f t="shared" si="27"/>
        <v>0</v>
      </c>
      <c r="M42" s="64" t="str">
        <f t="shared" si="28"/>
        <v>S2</v>
      </c>
      <c r="N42" s="52"/>
      <c r="P42" s="157"/>
      <c r="Q42" s="157"/>
      <c r="R42" s="157"/>
      <c r="S42" s="157">
        <f>IF(OR(LEFT($A42,1)="x",AND(AC33+$AC42=0,$AC33&gt;0)),"",IFERROR(VLOOKUP($A42,LedenZ,29,0),""))</f>
        <v>0</v>
      </c>
      <c r="T42" s="202">
        <f t="shared" si="9"/>
        <v>1</v>
      </c>
      <c r="U42" s="159">
        <f t="shared" si="29"/>
        <v>1</v>
      </c>
      <c r="V42" s="162">
        <f t="shared" si="36"/>
        <v>999</v>
      </c>
      <c r="W42" s="162">
        <f t="shared" si="36"/>
        <v>999</v>
      </c>
      <c r="X42" s="28">
        <v>13</v>
      </c>
      <c r="Y42" s="64" t="str">
        <f t="shared" si="30"/>
        <v>S2</v>
      </c>
      <c r="Z42" s="64" t="str">
        <f t="shared" si="31"/>
        <v>S2</v>
      </c>
      <c r="AA42" s="64" t="str">
        <f t="shared" si="32"/>
        <v/>
      </c>
      <c r="AB42" s="64" t="str">
        <f t="shared" si="33"/>
        <v>S2</v>
      </c>
      <c r="AC42" s="28">
        <f t="shared" si="34"/>
        <v>6</v>
      </c>
      <c r="AH42" s="246">
        <f t="shared" si="35"/>
        <v>24.16</v>
      </c>
    </row>
    <row r="43" spans="1:34" ht="12.75" customHeight="1">
      <c r="A43" s="28" t="str">
        <f>C31&amp;"x"&amp;B43</f>
        <v>S2x10</v>
      </c>
      <c r="B43" s="47">
        <v>10</v>
      </c>
      <c r="C43" s="64" t="str">
        <f t="shared" si="19"/>
        <v>M</v>
      </c>
      <c r="D43" s="64" t="str">
        <f t="shared" si="20"/>
        <v>NJD65S8</v>
      </c>
      <c r="E43" s="65" t="str">
        <f t="shared" si="21"/>
        <v>Dijk, van J.</v>
      </c>
      <c r="F43" s="65" t="str">
        <f t="shared" si="22"/>
        <v>Joeri</v>
      </c>
      <c r="G43" s="66">
        <f t="shared" si="23"/>
        <v>35873</v>
      </c>
      <c r="H43" s="67">
        <f t="shared" si="24"/>
        <v>22</v>
      </c>
      <c r="I43" s="73"/>
      <c r="J43" s="64" t="str">
        <f t="shared" si="25"/>
        <v>S2</v>
      </c>
      <c r="K43" s="64" t="str">
        <f t="shared" si="26"/>
        <v>S2</v>
      </c>
      <c r="L43" s="64">
        <f t="shared" si="27"/>
        <v>0</v>
      </c>
      <c r="M43" s="64" t="str">
        <f t="shared" si="28"/>
        <v>S2</v>
      </c>
      <c r="N43" s="52"/>
      <c r="P43" s="157"/>
      <c r="Q43" s="157"/>
      <c r="R43" s="157"/>
      <c r="S43" s="157">
        <f>IF(OR(LEFT($A43,1)="x",AND(AC33+$AC43=0,$AC33&gt;0)),"",IFERROR(VLOOKUP($A43,LedenZ,29,0),""))</f>
        <v>0</v>
      </c>
      <c r="T43" s="202">
        <f t="shared" si="9"/>
        <v>1</v>
      </c>
      <c r="U43" s="159">
        <f t="shared" si="29"/>
        <v>1</v>
      </c>
      <c r="V43" s="162">
        <f t="shared" si="36"/>
        <v>999</v>
      </c>
      <c r="W43" s="162">
        <f t="shared" si="36"/>
        <v>999</v>
      </c>
      <c r="X43" s="28">
        <v>14</v>
      </c>
      <c r="Y43" s="64" t="str">
        <f t="shared" si="30"/>
        <v>S2</v>
      </c>
      <c r="Z43" s="64" t="str">
        <f t="shared" si="31"/>
        <v>S2</v>
      </c>
      <c r="AA43" s="64" t="str">
        <f t="shared" si="32"/>
        <v/>
      </c>
      <c r="AB43" s="64" t="str">
        <f t="shared" si="33"/>
        <v>S2</v>
      </c>
      <c r="AC43" s="28">
        <f t="shared" si="34"/>
        <v>6</v>
      </c>
      <c r="AH43" s="246">
        <f t="shared" si="35"/>
        <v>22.79</v>
      </c>
    </row>
    <row r="44" spans="1:34" ht="12.75" customHeight="1">
      <c r="A44" s="28" t="str">
        <f>C31&amp;"x"&amp;B44</f>
        <v>S2x11</v>
      </c>
      <c r="B44" s="47">
        <v>11</v>
      </c>
      <c r="C44" s="64" t="str">
        <f t="shared" si="19"/>
        <v>M</v>
      </c>
      <c r="D44" s="64" t="str">
        <f t="shared" si="20"/>
        <v>NJZ00W3</v>
      </c>
      <c r="E44" s="65" t="str">
        <f t="shared" si="21"/>
        <v>Gent, van T.</v>
      </c>
      <c r="F44" s="65" t="str">
        <f t="shared" si="22"/>
        <v>Tim</v>
      </c>
      <c r="G44" s="66">
        <f t="shared" si="23"/>
        <v>36567</v>
      </c>
      <c r="H44" s="67">
        <f t="shared" si="24"/>
        <v>20</v>
      </c>
      <c r="I44" s="73"/>
      <c r="J44" s="64" t="str">
        <f t="shared" si="25"/>
        <v>S2</v>
      </c>
      <c r="K44" s="64" t="str">
        <f t="shared" si="26"/>
        <v>S2</v>
      </c>
      <c r="L44" s="64">
        <f t="shared" si="27"/>
        <v>0</v>
      </c>
      <c r="M44" s="64" t="str">
        <f t="shared" si="28"/>
        <v>S2</v>
      </c>
      <c r="N44" s="52"/>
      <c r="P44" s="157"/>
      <c r="Q44" s="157"/>
      <c r="R44" s="157"/>
      <c r="S44" s="157">
        <f>IF(OR(LEFT($A44,1)="x",AND(AC33+$AC44=0,$AC33&gt;0)),"",IFERROR(VLOOKUP($A44,LedenZ,29,0),""))</f>
        <v>0</v>
      </c>
      <c r="T44" s="202">
        <f t="shared" si="9"/>
        <v>1</v>
      </c>
      <c r="U44" s="159">
        <f t="shared" si="29"/>
        <v>1</v>
      </c>
      <c r="V44" s="162">
        <f t="shared" si="36"/>
        <v>999</v>
      </c>
      <c r="W44" s="162">
        <f t="shared" si="36"/>
        <v>999</v>
      </c>
      <c r="X44" s="28">
        <v>15</v>
      </c>
      <c r="Y44" s="64" t="str">
        <f t="shared" si="30"/>
        <v>S2</v>
      </c>
      <c r="Z44" s="64" t="str">
        <f t="shared" si="31"/>
        <v>S2</v>
      </c>
      <c r="AA44" s="64" t="str">
        <f t="shared" si="32"/>
        <v/>
      </c>
      <c r="AB44" s="64" t="str">
        <f t="shared" si="33"/>
        <v>S2</v>
      </c>
      <c r="AC44" s="28">
        <f t="shared" si="34"/>
        <v>6</v>
      </c>
      <c r="AH44" s="246">
        <f t="shared" si="35"/>
        <v>20.89</v>
      </c>
    </row>
    <row r="45" spans="1:34" ht="12.75" customHeight="1">
      <c r="A45" s="28" t="str">
        <f>C31&amp;"x"&amp;B45</f>
        <v>S2x12</v>
      </c>
      <c r="B45" s="47">
        <v>12</v>
      </c>
      <c r="C45" s="64" t="str">
        <f t="shared" si="19"/>
        <v/>
      </c>
      <c r="D45" s="64" t="str">
        <f t="shared" si="20"/>
        <v/>
      </c>
      <c r="E45" s="65" t="str">
        <f t="shared" si="21"/>
        <v/>
      </c>
      <c r="F45" s="65" t="str">
        <f t="shared" si="22"/>
        <v/>
      </c>
      <c r="G45" s="66" t="str">
        <f t="shared" si="23"/>
        <v/>
      </c>
      <c r="H45" s="67" t="str">
        <f t="shared" si="24"/>
        <v/>
      </c>
      <c r="I45" s="73"/>
      <c r="J45" s="64" t="str">
        <f t="shared" si="25"/>
        <v/>
      </c>
      <c r="K45" s="64" t="str">
        <f t="shared" si="26"/>
        <v/>
      </c>
      <c r="L45" s="64" t="str">
        <f t="shared" si="27"/>
        <v/>
      </c>
      <c r="M45" s="64" t="str">
        <f t="shared" si="28"/>
        <v/>
      </c>
      <c r="N45" s="52"/>
      <c r="P45" s="157"/>
      <c r="Q45" s="157"/>
      <c r="R45" s="157"/>
      <c r="S45" s="157" t="str">
        <f>IF(OR(LEFT($A45,1)="x",AND(AC33+$AC45=0,$AC33&gt;0)),"",IFERROR(VLOOKUP($A45,LedenZ,29,0),""))</f>
        <v/>
      </c>
      <c r="T45" s="202">
        <f t="shared" si="9"/>
        <v>0</v>
      </c>
      <c r="U45" s="159">
        <f t="shared" si="29"/>
        <v>0</v>
      </c>
      <c r="V45" s="162">
        <f t="shared" si="36"/>
        <v>999</v>
      </c>
      <c r="W45" s="162">
        <f t="shared" si="36"/>
        <v>999</v>
      </c>
      <c r="X45" s="28">
        <v>16</v>
      </c>
      <c r="Y45" s="64" t="str">
        <f t="shared" si="30"/>
        <v/>
      </c>
      <c r="Z45" s="64" t="str">
        <f t="shared" si="31"/>
        <v/>
      </c>
      <c r="AA45" s="64" t="str">
        <f t="shared" si="32"/>
        <v/>
      </c>
      <c r="AB45" s="64" t="str">
        <f t="shared" si="33"/>
        <v/>
      </c>
      <c r="AC45" s="28">
        <f t="shared" si="34"/>
        <v>0</v>
      </c>
      <c r="AH45" s="246" t="str">
        <f t="shared" si="35"/>
        <v/>
      </c>
    </row>
    <row r="46" spans="1:34" ht="12.75" customHeight="1">
      <c r="A46" s="28" t="str">
        <f>C31&amp;"x"&amp;B46</f>
        <v>S2x13</v>
      </c>
      <c r="B46" s="47">
        <v>13</v>
      </c>
      <c r="C46" s="64" t="str">
        <f t="shared" si="19"/>
        <v/>
      </c>
      <c r="D46" s="64" t="str">
        <f t="shared" si="20"/>
        <v/>
      </c>
      <c r="E46" s="65" t="str">
        <f t="shared" si="21"/>
        <v/>
      </c>
      <c r="F46" s="65" t="str">
        <f t="shared" si="22"/>
        <v/>
      </c>
      <c r="G46" s="66" t="str">
        <f t="shared" si="23"/>
        <v/>
      </c>
      <c r="H46" s="67" t="str">
        <f t="shared" si="24"/>
        <v/>
      </c>
      <c r="I46" s="73"/>
      <c r="J46" s="64" t="str">
        <f t="shared" si="25"/>
        <v/>
      </c>
      <c r="K46" s="64" t="str">
        <f t="shared" si="26"/>
        <v/>
      </c>
      <c r="L46" s="64" t="str">
        <f t="shared" si="27"/>
        <v/>
      </c>
      <c r="M46" s="64" t="str">
        <f t="shared" si="28"/>
        <v/>
      </c>
      <c r="N46" s="52"/>
      <c r="P46" s="157"/>
      <c r="Q46" s="157"/>
      <c r="R46" s="157"/>
      <c r="S46" s="157" t="str">
        <f>IF(OR(LEFT($A46,1)="x",AND(AC33+$AC46=0,$AC33&gt;0)),"",IFERROR(VLOOKUP($A46,LedenZ,29,0),""))</f>
        <v/>
      </c>
      <c r="T46" s="202">
        <f t="shared" si="9"/>
        <v>0</v>
      </c>
      <c r="U46" s="159">
        <f t="shared" si="29"/>
        <v>0</v>
      </c>
      <c r="V46" s="162">
        <f t="shared" si="36"/>
        <v>999</v>
      </c>
      <c r="W46" s="162">
        <f t="shared" si="36"/>
        <v>999</v>
      </c>
      <c r="X46" s="28">
        <v>17</v>
      </c>
      <c r="Y46" s="64" t="str">
        <f t="shared" si="30"/>
        <v/>
      </c>
      <c r="Z46" s="64" t="str">
        <f t="shared" si="31"/>
        <v/>
      </c>
      <c r="AA46" s="64" t="str">
        <f t="shared" si="32"/>
        <v/>
      </c>
      <c r="AB46" s="64" t="str">
        <f t="shared" si="33"/>
        <v/>
      </c>
      <c r="AC46" s="28">
        <f t="shared" si="34"/>
        <v>0</v>
      </c>
      <c r="AH46" s="246" t="str">
        <f t="shared" si="35"/>
        <v/>
      </c>
    </row>
    <row r="47" spans="1:34" ht="12.75" customHeight="1">
      <c r="A47" s="28" t="str">
        <f>C31&amp;"x"&amp;B47</f>
        <v>S2x14</v>
      </c>
      <c r="B47" s="47">
        <v>14</v>
      </c>
      <c r="C47" s="64" t="str">
        <f t="shared" si="19"/>
        <v/>
      </c>
      <c r="D47" s="64" t="str">
        <f t="shared" si="20"/>
        <v/>
      </c>
      <c r="E47" s="65" t="str">
        <f t="shared" si="21"/>
        <v/>
      </c>
      <c r="F47" s="65" t="str">
        <f t="shared" si="22"/>
        <v/>
      </c>
      <c r="G47" s="66" t="str">
        <f t="shared" si="23"/>
        <v/>
      </c>
      <c r="H47" s="67" t="str">
        <f t="shared" si="24"/>
        <v/>
      </c>
      <c r="I47" s="73"/>
      <c r="J47" s="64" t="str">
        <f t="shared" si="25"/>
        <v/>
      </c>
      <c r="K47" s="64" t="str">
        <f t="shared" si="26"/>
        <v/>
      </c>
      <c r="L47" s="64" t="str">
        <f t="shared" si="27"/>
        <v/>
      </c>
      <c r="M47" s="64" t="str">
        <f t="shared" si="28"/>
        <v/>
      </c>
      <c r="N47" s="52"/>
      <c r="P47" s="157"/>
      <c r="Q47" s="157"/>
      <c r="R47" s="157"/>
      <c r="S47" s="157" t="str">
        <f>IF(OR(LEFT($A47,1)="x",AND(AC33+$AC47=0,$AC33&gt;0)),"",IFERROR(VLOOKUP($A47,LedenZ,29,0),""))</f>
        <v/>
      </c>
      <c r="T47" s="202">
        <f t="shared" si="9"/>
        <v>0</v>
      </c>
      <c r="U47" s="159">
        <f t="shared" si="29"/>
        <v>0</v>
      </c>
      <c r="V47" s="162">
        <f t="shared" si="36"/>
        <v>999</v>
      </c>
      <c r="W47" s="162">
        <f t="shared" si="36"/>
        <v>999</v>
      </c>
      <c r="X47" s="28">
        <v>18</v>
      </c>
      <c r="Y47" s="64" t="str">
        <f t="shared" si="30"/>
        <v/>
      </c>
      <c r="Z47" s="64" t="str">
        <f t="shared" si="31"/>
        <v/>
      </c>
      <c r="AA47" s="64" t="str">
        <f t="shared" si="32"/>
        <v/>
      </c>
      <c r="AB47" s="64" t="str">
        <f t="shared" si="33"/>
        <v/>
      </c>
      <c r="AC47" s="28">
        <f t="shared" si="34"/>
        <v>0</v>
      </c>
      <c r="AH47" s="246" t="str">
        <f t="shared" si="35"/>
        <v/>
      </c>
    </row>
    <row r="48" spans="1:34" ht="12.75" customHeight="1">
      <c r="A48" s="28" t="str">
        <f>C31&amp;"x"&amp;B48</f>
        <v>S2x15</v>
      </c>
      <c r="B48" s="47">
        <v>15</v>
      </c>
      <c r="C48" s="64" t="str">
        <f t="shared" si="19"/>
        <v/>
      </c>
      <c r="D48" s="64" t="str">
        <f t="shared" si="20"/>
        <v/>
      </c>
      <c r="E48" s="65" t="str">
        <f t="shared" si="21"/>
        <v/>
      </c>
      <c r="F48" s="65" t="str">
        <f t="shared" si="22"/>
        <v/>
      </c>
      <c r="G48" s="66" t="str">
        <f t="shared" si="23"/>
        <v/>
      </c>
      <c r="H48" s="67" t="str">
        <f t="shared" si="24"/>
        <v/>
      </c>
      <c r="I48" s="73"/>
      <c r="J48" s="64" t="str">
        <f t="shared" si="25"/>
        <v/>
      </c>
      <c r="K48" s="64" t="str">
        <f t="shared" si="26"/>
        <v/>
      </c>
      <c r="L48" s="64" t="str">
        <f t="shared" si="27"/>
        <v/>
      </c>
      <c r="M48" s="64" t="str">
        <f t="shared" si="28"/>
        <v/>
      </c>
      <c r="N48" s="52"/>
      <c r="P48" s="157"/>
      <c r="Q48" s="157"/>
      <c r="R48" s="157"/>
      <c r="S48" s="157" t="str">
        <f>IF(OR(LEFT($A48,1)="x",AND(AC33+$AC48=0,$AC33&gt;0)),"",IFERROR(VLOOKUP($A48,LedenZ,29,0),""))</f>
        <v/>
      </c>
      <c r="T48" s="202">
        <f t="shared" si="9"/>
        <v>0</v>
      </c>
      <c r="U48" s="159">
        <f t="shared" si="29"/>
        <v>0</v>
      </c>
      <c r="V48" s="162">
        <f t="shared" si="36"/>
        <v>999</v>
      </c>
      <c r="W48" s="162">
        <f t="shared" si="36"/>
        <v>999</v>
      </c>
      <c r="X48" s="28">
        <v>19</v>
      </c>
      <c r="Y48" s="64" t="str">
        <f t="shared" si="30"/>
        <v/>
      </c>
      <c r="Z48" s="64" t="str">
        <f t="shared" si="31"/>
        <v/>
      </c>
      <c r="AA48" s="64" t="str">
        <f t="shared" si="32"/>
        <v/>
      </c>
      <c r="AB48" s="64" t="str">
        <f t="shared" si="33"/>
        <v/>
      </c>
      <c r="AC48" s="28">
        <f t="shared" si="34"/>
        <v>0</v>
      </c>
      <c r="AH48" s="246" t="str">
        <f t="shared" si="35"/>
        <v/>
      </c>
    </row>
    <row r="49" spans="1:34" ht="12.95" thickBot="1">
      <c r="B49" s="69"/>
      <c r="C49" s="70"/>
      <c r="D49" s="69"/>
      <c r="E49" s="69"/>
      <c r="F49" s="69"/>
      <c r="G49" s="71"/>
      <c r="H49" s="71"/>
      <c r="I49" s="71"/>
      <c r="J49" s="70"/>
      <c r="K49" s="70"/>
      <c r="L49" s="70"/>
      <c r="M49" s="70"/>
      <c r="N49" s="52"/>
      <c r="X49" s="28">
        <v>20</v>
      </c>
    </row>
    <row r="50" spans="1:34" ht="12.95" thickTop="1">
      <c r="B50" s="47"/>
      <c r="C50" s="323" t="s">
        <v>1140</v>
      </c>
      <c r="D50" s="323"/>
      <c r="E50" s="76" t="s">
        <v>1141</v>
      </c>
      <c r="F50" s="76" t="s">
        <v>1142</v>
      </c>
      <c r="G50" s="48" t="s">
        <v>1143</v>
      </c>
      <c r="H50" s="49"/>
      <c r="I50" s="50"/>
      <c r="J50" s="51" t="s">
        <v>1144</v>
      </c>
      <c r="K50" s="51" t="s">
        <v>1145</v>
      </c>
      <c r="L50" s="51" t="s">
        <v>1146</v>
      </c>
      <c r="M50" s="52"/>
      <c r="N50" s="52"/>
      <c r="P50" s="53">
        <f>COUNT(P54:P68)</f>
        <v>0</v>
      </c>
      <c r="Q50" s="53">
        <f>COUNT(Q54:Q68)</f>
        <v>0</v>
      </c>
      <c r="R50" s="53">
        <f>COUNT(R54:R68)</f>
        <v>0</v>
      </c>
      <c r="S50" s="53">
        <f>COUNT(S54:S68)</f>
        <v>12</v>
      </c>
      <c r="T50" s="124">
        <f>T51-SUM(U54:U68)</f>
        <v>0</v>
      </c>
      <c r="X50" s="28">
        <v>1</v>
      </c>
    </row>
    <row r="51" spans="1:34" s="33" customFormat="1" ht="12.95">
      <c r="A51" s="33">
        <v>6</v>
      </c>
      <c r="B51" s="54"/>
      <c r="C51" s="322" t="str">
        <f>Leden!AR8</f>
        <v>S3</v>
      </c>
      <c r="D51" s="322"/>
      <c r="E51" s="286" t="str">
        <f>IF($C51="","",LEFT(IFERROR(VLOOKUP($C51,TeamsZ,2,0),"")&amp;"??",2))</f>
        <v>WK</v>
      </c>
      <c r="F51" s="286" t="str">
        <f>IF($C51="","",IFERROR(VLOOKUP($C51,TeamsZ,3,0),"??"))</f>
        <v>Za</v>
      </c>
      <c r="G51" s="286" t="str">
        <f>IF($C51="","",LEFT(IFERROR(VLOOKUP($C51,TeamsZ,4,0),"")&amp;"?",1))</f>
        <v>8</v>
      </c>
      <c r="H51" s="55"/>
      <c r="I51" s="56"/>
      <c r="J51" s="286">
        <f>COUNTIF(C54:C68,"V")</f>
        <v>6</v>
      </c>
      <c r="K51" s="286">
        <f>COUNTIF(C54:C68,"M")</f>
        <v>6</v>
      </c>
      <c r="L51" s="57">
        <f>IFERROR(AVERAGE(H54:H68),"")</f>
        <v>27.416666666666668</v>
      </c>
      <c r="M51" s="58"/>
      <c r="N51" s="58"/>
      <c r="O51" s="33" t="s">
        <v>2</v>
      </c>
      <c r="P51" s="253"/>
      <c r="Q51" s="253"/>
      <c r="R51" s="253"/>
      <c r="S51" s="253">
        <f>IF(COUNT(S54:S68)=0,"",TeamPunten(S54:S68,$C51,$T51))</f>
        <v>0</v>
      </c>
      <c r="T51" s="124">
        <f>SUM(T54:T68)</f>
        <v>12</v>
      </c>
      <c r="U51" s="158" t="str">
        <f>MID($C51,1,1)</f>
        <v>S</v>
      </c>
      <c r="V51" s="158" t="str">
        <f>MID($C51,1,1)</f>
        <v>S</v>
      </c>
      <c r="W51" s="158" t="str">
        <f>MID($C51,1,1)</f>
        <v>S</v>
      </c>
      <c r="X51" s="28">
        <v>2</v>
      </c>
      <c r="AD51" s="19" t="str">
        <f>IF($C51="","",IFERROR(VLOOKUP($C51,TeamsZ,6,0),""))</f>
        <v>A</v>
      </c>
      <c r="AE51" s="19" t="str">
        <f>TRIM(IF($AD51="","",IFERROR(VLOOKUP($AD51,Teams!$J$4:$O$8,2,0),"")))</f>
        <v>3312 AD</v>
      </c>
      <c r="AF51" s="19" t="str">
        <f>TRIM(IF($AD51="","",IFERROR(VLOOKUP($AD51,Teams!$J$4:$O$8,4,0),"")))</f>
        <v>Dordrecht</v>
      </c>
      <c r="AH51" s="247">
        <f>IFERROR(AVERAGE(AH54:AH68),"")</f>
        <v>27.877499999999998</v>
      </c>
    </row>
    <row r="52" spans="1:34" ht="5.25" customHeight="1">
      <c r="B52" s="47"/>
      <c r="C52" s="76"/>
      <c r="D52" s="47"/>
      <c r="E52" s="47"/>
      <c r="F52" s="47"/>
      <c r="G52" s="50"/>
      <c r="H52" s="50"/>
      <c r="I52" s="50"/>
      <c r="J52" s="76"/>
      <c r="K52" s="76"/>
      <c r="L52" s="76"/>
      <c r="M52" s="52"/>
      <c r="N52" s="52"/>
      <c r="U52" s="159"/>
      <c r="V52" s="159"/>
      <c r="W52" s="159"/>
      <c r="X52" s="28">
        <v>3</v>
      </c>
    </row>
    <row r="53" spans="1:34" s="59" customFormat="1" ht="12.75" customHeight="1">
      <c r="B53" s="60"/>
      <c r="C53" s="61" t="s">
        <v>1147</v>
      </c>
      <c r="D53" s="61" t="s">
        <v>1148</v>
      </c>
      <c r="E53" s="62" t="s">
        <v>1149</v>
      </c>
      <c r="F53" s="62" t="s">
        <v>1150</v>
      </c>
      <c r="G53" s="61" t="s">
        <v>1151</v>
      </c>
      <c r="H53" s="61" t="s">
        <v>1152</v>
      </c>
      <c r="I53" s="61" t="s">
        <v>54</v>
      </c>
      <c r="J53" s="61" t="s">
        <v>1153</v>
      </c>
      <c r="K53" s="61" t="s">
        <v>1154</v>
      </c>
      <c r="L53" s="61" t="s">
        <v>1155</v>
      </c>
      <c r="M53" s="61" t="s">
        <v>1158</v>
      </c>
      <c r="N53" s="63"/>
      <c r="P53" s="160" t="s">
        <v>76</v>
      </c>
      <c r="Q53" s="160" t="s">
        <v>77</v>
      </c>
      <c r="R53" s="160" t="s">
        <v>78</v>
      </c>
      <c r="S53" s="160" t="s">
        <v>76</v>
      </c>
      <c r="T53" s="124"/>
      <c r="U53" s="158">
        <f>IF(W51="","",VLOOKUP(W51,Leeftijdscat,2,FALSE))</f>
        <v>5</v>
      </c>
      <c r="V53" s="158">
        <f>IF(W51="","",VLOOKUP(W51,Leeftijdscat,3,FALSE))</f>
        <v>999</v>
      </c>
      <c r="W53" s="158">
        <f>IF(W51="","",VLOOKUP(W51,Leeftijdscat,4,FALSE))</f>
        <v>999</v>
      </c>
      <c r="X53" s="28">
        <v>4</v>
      </c>
      <c r="Y53" s="59">
        <f>LEN(Y54&amp;Y55&amp;Y56&amp;Y57&amp;Y58&amp;Y59&amp;Y60&amp;Y61&amp;Y62&amp;Y63&amp;Y64&amp;Y65&amp;Y66&amp;Y67&amp;Y68)</f>
        <v>24</v>
      </c>
      <c r="Z53" s="59">
        <f>LEN(Z54&amp;Z55&amp;Z56&amp;Z57&amp;Z58&amp;Z59&amp;Z60&amp;Z61&amp;Z62&amp;Z63&amp;Z64&amp;Z65&amp;Z66&amp;Z67&amp;Z68)</f>
        <v>24</v>
      </c>
      <c r="AA53" s="59">
        <f>LEN(AA54&amp;AA55&amp;AA56&amp;AA57&amp;AA58&amp;AA59&amp;AA60&amp;AA61&amp;AA62&amp;AA63&amp;AA64&amp;AA65&amp;AA66&amp;AA67&amp;AA68)</f>
        <v>0</v>
      </c>
      <c r="AB53" s="59">
        <f>LEN(AB54&amp;AB55&amp;AB56&amp;AB57&amp;AB58&amp;AB59&amp;AB60&amp;AB61&amp;AB62&amp;AB63&amp;AB64&amp;AB65&amp;AB66&amp;AB67&amp;AB68)</f>
        <v>24</v>
      </c>
      <c r="AC53" s="59">
        <f>SUM(Y53:AA53)</f>
        <v>48</v>
      </c>
      <c r="AD53" s="193"/>
      <c r="AE53" s="193"/>
      <c r="AF53" s="193"/>
      <c r="AH53" s="248"/>
    </row>
    <row r="54" spans="1:34" ht="12.75" customHeight="1">
      <c r="A54" s="28" t="str">
        <f>C51&amp;"x"&amp;B54</f>
        <v>S3x1</v>
      </c>
      <c r="B54" s="47">
        <v>1</v>
      </c>
      <c r="C54" s="64" t="str">
        <f t="shared" ref="C54:C68" si="37">IF(LEFT($A54,1)="x","",IFERROR(VLOOKUP($A54,LedenZ,5,0),""))</f>
        <v>V</v>
      </c>
      <c r="D54" s="64" t="str">
        <f t="shared" ref="D54:D68" si="38">IF(LEFT($A54,1)="x","",IFERROR(VLOOKUP($A54,LedenZ,6,0),""))</f>
        <v>NGG54V3</v>
      </c>
      <c r="E54" s="65" t="str">
        <f t="shared" ref="E54:E68" si="39">IF(LEFT($A54,1)="x","",IFERROR(VLOOKUP($A54,LedenZ,7,0),""))</f>
        <v>Batenburg, H</v>
      </c>
      <c r="F54" s="65" t="str">
        <f t="shared" ref="F54:F68" si="40">IF(LEFT($A54,1)="x","",IFERROR(VLOOKUP($A54,LedenZ,8,0),""))</f>
        <v>Hanneke</v>
      </c>
      <c r="G54" s="66">
        <f t="shared" ref="G54:G68" si="41">IF(LEFT($A54,1)="x","",IFERROR(VLOOKUP($A54,LedenZ,9,0),""))</f>
        <v>32050</v>
      </c>
      <c r="H54" s="67">
        <f t="shared" ref="H54:H68" si="42">IF(AND(ISNUMBER(G54),G54&lt;&gt;0),DATEDIF(G54,Peildatum,"Y"),"")</f>
        <v>33</v>
      </c>
      <c r="I54" s="73"/>
      <c r="J54" s="64" t="str">
        <f t="shared" ref="J54:J68" si="43">IF(LEFT($A54,1)="x","",IFERROR(VLOOKUP($A54,LedenZ,15,0),""))</f>
        <v>S3</v>
      </c>
      <c r="K54" s="64" t="str">
        <f t="shared" ref="K54:K68" si="44">IF(LEFT($A54,1)="x","",IFERROR(VLOOKUP($A54,LedenZ,16,0),""))</f>
        <v>S3</v>
      </c>
      <c r="L54" s="64">
        <f t="shared" ref="L54:L68" si="45">IF(LEFT($A54,1)="x","",IFERROR(VLOOKUP($A54,LedenZ,17,0),""))</f>
        <v>0</v>
      </c>
      <c r="M54" s="64" t="str">
        <f t="shared" ref="M54:M68" si="46">IF(LEFT($A54,1)="x","",IFERROR(VLOOKUP($A54,LedenZ,18,0),""))</f>
        <v>S3</v>
      </c>
      <c r="N54" s="52"/>
      <c r="P54" s="157"/>
      <c r="Q54" s="157"/>
      <c r="R54" s="157"/>
      <c r="S54" s="157">
        <f>IF(OR(LEFT($A54,1)="x",AND(AC53+$AC54=0,$AC53&gt;0)),"",IFERROR(VLOOKUP($A54,LedenZ,29,0),""))</f>
        <v>0</v>
      </c>
      <c r="T54" s="202">
        <f t="shared" si="9"/>
        <v>1</v>
      </c>
      <c r="U54" s="159">
        <f t="shared" ref="U54:U68" si="47">MIN(LEN(Y54&amp;Z54&amp;AA54&amp;AB54),1)</f>
        <v>1</v>
      </c>
      <c r="V54" s="162">
        <f>V53</f>
        <v>999</v>
      </c>
      <c r="W54" s="162">
        <f>W53</f>
        <v>999</v>
      </c>
      <c r="X54" s="28">
        <v>5</v>
      </c>
      <c r="Y54" s="64" t="str">
        <f t="shared" ref="Y54:Y68" si="48">IF(LEFT($A54,1)="x","",IFERROR(VLOOKUP($A54,LedenZ,33,0),""))</f>
        <v>S3</v>
      </c>
      <c r="Z54" s="64" t="str">
        <f t="shared" ref="Z54:Z68" si="49">IF(LEFT($A54,1)="x","",IFERROR(VLOOKUP($A54,LedenZ,34,0),""))</f>
        <v>S3</v>
      </c>
      <c r="AA54" s="64" t="str">
        <f t="shared" ref="AA54:AA68" si="50">IF(LEFT($A54,1)="x","",IFERROR(VLOOKUP($A54,LedenZ,35,0),""))</f>
        <v/>
      </c>
      <c r="AB54" s="64" t="str">
        <f t="shared" ref="AB54:AB68" si="51">IF(LEFT($A54,1)="x","",IFERROR(VLOOKUP($A54,LedenZ,36,0),""))</f>
        <v>S3</v>
      </c>
      <c r="AC54" s="28">
        <f t="shared" ref="AC54:AC68" si="52">LEN(Y54&amp;Z54&amp;AA54&amp;AB54)</f>
        <v>6</v>
      </c>
      <c r="AH54" s="246">
        <f t="shared" ref="AH54:AH68" si="53">lft(G54,Peildatum)</f>
        <v>33.25</v>
      </c>
    </row>
    <row r="55" spans="1:34" ht="12.75" customHeight="1">
      <c r="A55" s="28" t="str">
        <f>C51&amp;"x"&amp;B55</f>
        <v>S3x2</v>
      </c>
      <c r="B55" s="47">
        <v>2</v>
      </c>
      <c r="C55" s="64" t="str">
        <f t="shared" si="37"/>
        <v>V</v>
      </c>
      <c r="D55" s="64" t="str">
        <f t="shared" si="38"/>
        <v>NJK42D1</v>
      </c>
      <c r="E55" s="65" t="str">
        <f t="shared" si="39"/>
        <v>Ardon, L</v>
      </c>
      <c r="F55" s="65" t="str">
        <f t="shared" si="40"/>
        <v>Linda</v>
      </c>
      <c r="G55" s="66">
        <f t="shared" si="41"/>
        <v>33696</v>
      </c>
      <c r="H55" s="67">
        <f t="shared" si="42"/>
        <v>28</v>
      </c>
      <c r="I55" s="73"/>
      <c r="J55" s="64" t="str">
        <f t="shared" si="43"/>
        <v>S3</v>
      </c>
      <c r="K55" s="64" t="str">
        <f t="shared" si="44"/>
        <v>S3</v>
      </c>
      <c r="L55" s="64">
        <f t="shared" si="45"/>
        <v>0</v>
      </c>
      <c r="M55" s="64" t="str">
        <f t="shared" si="46"/>
        <v>S3</v>
      </c>
      <c r="N55" s="52"/>
      <c r="P55" s="157"/>
      <c r="Q55" s="157"/>
      <c r="R55" s="157"/>
      <c r="S55" s="157">
        <f>IF(OR(LEFT($A55,1)="x",AND(AC53+$AC55=0,$AC53&gt;0)),"",IFERROR(VLOOKUP($A55,LedenZ,29,0),""))</f>
        <v>0</v>
      </c>
      <c r="T55" s="202">
        <f t="shared" si="9"/>
        <v>1</v>
      </c>
      <c r="U55" s="159">
        <f t="shared" si="47"/>
        <v>1</v>
      </c>
      <c r="V55" s="162">
        <f t="shared" ref="V55:W68" si="54">V54</f>
        <v>999</v>
      </c>
      <c r="W55" s="162">
        <f t="shared" si="54"/>
        <v>999</v>
      </c>
      <c r="X55" s="28">
        <v>6</v>
      </c>
      <c r="Y55" s="64" t="str">
        <f t="shared" si="48"/>
        <v>S3</v>
      </c>
      <c r="Z55" s="64" t="str">
        <f t="shared" si="49"/>
        <v>S3</v>
      </c>
      <c r="AA55" s="64" t="str">
        <f t="shared" si="50"/>
        <v/>
      </c>
      <c r="AB55" s="64" t="str">
        <f t="shared" si="51"/>
        <v>S3</v>
      </c>
      <c r="AC55" s="28">
        <f t="shared" si="52"/>
        <v>6</v>
      </c>
      <c r="AH55" s="246">
        <f t="shared" si="53"/>
        <v>28.75</v>
      </c>
    </row>
    <row r="56" spans="1:34" ht="12.75" customHeight="1">
      <c r="A56" s="28" t="str">
        <f>C51&amp;"x"&amp;B56</f>
        <v>S3x3</v>
      </c>
      <c r="B56" s="47">
        <v>3</v>
      </c>
      <c r="C56" s="64" t="str">
        <f t="shared" si="37"/>
        <v>V</v>
      </c>
      <c r="D56" s="64" t="str">
        <f t="shared" si="38"/>
        <v>NJK08X9</v>
      </c>
      <c r="E56" s="65" t="str">
        <f t="shared" si="39"/>
        <v>Gurp, van M</v>
      </c>
      <c r="F56" s="65" t="str">
        <f t="shared" si="40"/>
        <v>Merel</v>
      </c>
      <c r="G56" s="66">
        <f t="shared" si="41"/>
        <v>33828</v>
      </c>
      <c r="H56" s="67">
        <f t="shared" si="42"/>
        <v>28</v>
      </c>
      <c r="I56" s="73"/>
      <c r="J56" s="64" t="str">
        <f t="shared" si="43"/>
        <v>S3</v>
      </c>
      <c r="K56" s="64" t="str">
        <f t="shared" si="44"/>
        <v>S3</v>
      </c>
      <c r="L56" s="64">
        <f t="shared" si="45"/>
        <v>0</v>
      </c>
      <c r="M56" s="64" t="str">
        <f t="shared" si="46"/>
        <v>S3</v>
      </c>
      <c r="N56" s="52"/>
      <c r="P56" s="157"/>
      <c r="Q56" s="157"/>
      <c r="R56" s="157"/>
      <c r="S56" s="157">
        <f>IF(OR(LEFT($A56,1)="x",AND(AC53+$AC56=0,$AC53&gt;0)),"",IFERROR(VLOOKUP($A56,LedenZ,29,0),""))</f>
        <v>0</v>
      </c>
      <c r="T56" s="202">
        <f t="shared" si="9"/>
        <v>1</v>
      </c>
      <c r="U56" s="159">
        <f t="shared" si="47"/>
        <v>1</v>
      </c>
      <c r="V56" s="162">
        <f t="shared" si="54"/>
        <v>999</v>
      </c>
      <c r="W56" s="162">
        <f t="shared" si="54"/>
        <v>999</v>
      </c>
      <c r="X56" s="28">
        <v>7</v>
      </c>
      <c r="Y56" s="64" t="str">
        <f t="shared" si="48"/>
        <v>S3</v>
      </c>
      <c r="Z56" s="64" t="str">
        <f t="shared" si="49"/>
        <v>S3</v>
      </c>
      <c r="AA56" s="64" t="str">
        <f t="shared" si="50"/>
        <v/>
      </c>
      <c r="AB56" s="64" t="str">
        <f t="shared" si="51"/>
        <v>S3</v>
      </c>
      <c r="AC56" s="28">
        <f t="shared" si="52"/>
        <v>6</v>
      </c>
      <c r="AH56" s="246">
        <f t="shared" si="53"/>
        <v>28.39</v>
      </c>
    </row>
    <row r="57" spans="1:34" ht="12.75" customHeight="1">
      <c r="A57" s="28" t="str">
        <f>C51&amp;"x"&amp;B57</f>
        <v>S3x4</v>
      </c>
      <c r="B57" s="47">
        <v>4</v>
      </c>
      <c r="C57" s="64" t="str">
        <f t="shared" si="37"/>
        <v>V</v>
      </c>
      <c r="D57" s="64" t="str">
        <f t="shared" si="38"/>
        <v>NJF17P0</v>
      </c>
      <c r="E57" s="65" t="str">
        <f t="shared" si="39"/>
        <v>Leijdsman, R.</v>
      </c>
      <c r="F57" s="65" t="str">
        <f t="shared" si="40"/>
        <v>Robin</v>
      </c>
      <c r="G57" s="66">
        <f t="shared" si="41"/>
        <v>35195</v>
      </c>
      <c r="H57" s="67">
        <f t="shared" si="42"/>
        <v>24</v>
      </c>
      <c r="I57" s="73"/>
      <c r="J57" s="64" t="str">
        <f t="shared" si="43"/>
        <v>S3</v>
      </c>
      <c r="K57" s="64" t="str">
        <f t="shared" si="44"/>
        <v>S3</v>
      </c>
      <c r="L57" s="64">
        <f t="shared" si="45"/>
        <v>0</v>
      </c>
      <c r="M57" s="64" t="str">
        <f t="shared" si="46"/>
        <v>S3</v>
      </c>
      <c r="N57" s="52"/>
      <c r="P57" s="157"/>
      <c r="Q57" s="157"/>
      <c r="R57" s="157"/>
      <c r="S57" s="157">
        <f>IF(OR(LEFT($A57,1)="x",AND(AC53+$AC57=0,$AC53&gt;0)),"",IFERROR(VLOOKUP($A57,LedenZ,29,0),""))</f>
        <v>0</v>
      </c>
      <c r="T57" s="202">
        <f t="shared" si="9"/>
        <v>1</v>
      </c>
      <c r="U57" s="159">
        <f t="shared" si="47"/>
        <v>1</v>
      </c>
      <c r="V57" s="162">
        <f t="shared" si="54"/>
        <v>999</v>
      </c>
      <c r="W57" s="162">
        <f t="shared" si="54"/>
        <v>999</v>
      </c>
      <c r="X57" s="28">
        <v>8</v>
      </c>
      <c r="Y57" s="64" t="str">
        <f t="shared" si="48"/>
        <v>S3</v>
      </c>
      <c r="Z57" s="64" t="str">
        <f t="shared" si="49"/>
        <v>S3</v>
      </c>
      <c r="AA57" s="64" t="str">
        <f t="shared" si="50"/>
        <v/>
      </c>
      <c r="AB57" s="64" t="str">
        <f t="shared" si="51"/>
        <v>S3</v>
      </c>
      <c r="AC57" s="28">
        <f t="shared" si="52"/>
        <v>6</v>
      </c>
      <c r="AH57" s="246">
        <f t="shared" si="53"/>
        <v>24.64</v>
      </c>
    </row>
    <row r="58" spans="1:34" ht="12.75" customHeight="1">
      <c r="A58" s="28" t="str">
        <f>C51&amp;"x"&amp;B58</f>
        <v>S3x5</v>
      </c>
      <c r="B58" s="47">
        <v>5</v>
      </c>
      <c r="C58" s="64" t="str">
        <f t="shared" si="37"/>
        <v>V</v>
      </c>
      <c r="D58" s="64" t="str">
        <f t="shared" si="38"/>
        <v>NJG13L1</v>
      </c>
      <c r="E58" s="65" t="str">
        <f t="shared" si="39"/>
        <v>Ardon, E.</v>
      </c>
      <c r="F58" s="65" t="str">
        <f t="shared" si="40"/>
        <v>Esther</v>
      </c>
      <c r="G58" s="66">
        <f t="shared" si="41"/>
        <v>35337</v>
      </c>
      <c r="H58" s="67">
        <f t="shared" si="42"/>
        <v>24</v>
      </c>
      <c r="I58" s="73"/>
      <c r="J58" s="64" t="str">
        <f t="shared" si="43"/>
        <v>S3</v>
      </c>
      <c r="K58" s="64" t="str">
        <f t="shared" si="44"/>
        <v>S3</v>
      </c>
      <c r="L58" s="64">
        <f t="shared" si="45"/>
        <v>0</v>
      </c>
      <c r="M58" s="64" t="str">
        <f t="shared" si="46"/>
        <v>S3</v>
      </c>
      <c r="N58" s="52"/>
      <c r="P58" s="157"/>
      <c r="Q58" s="157"/>
      <c r="R58" s="157"/>
      <c r="S58" s="157">
        <f>IF(OR(LEFT($A58,1)="x",AND(AC53+$AC58=0,$AC53&gt;0)),"",IFERROR(VLOOKUP($A58,LedenZ,29,0),""))</f>
        <v>0</v>
      </c>
      <c r="T58" s="202">
        <f t="shared" si="9"/>
        <v>1</v>
      </c>
      <c r="U58" s="159">
        <f t="shared" si="47"/>
        <v>1</v>
      </c>
      <c r="V58" s="162">
        <f t="shared" si="54"/>
        <v>999</v>
      </c>
      <c r="W58" s="162">
        <f t="shared" si="54"/>
        <v>999</v>
      </c>
      <c r="X58" s="28">
        <v>9</v>
      </c>
      <c r="Y58" s="64" t="str">
        <f t="shared" si="48"/>
        <v>S3</v>
      </c>
      <c r="Z58" s="64" t="str">
        <f t="shared" si="49"/>
        <v>S3</v>
      </c>
      <c r="AA58" s="64" t="str">
        <f t="shared" si="50"/>
        <v/>
      </c>
      <c r="AB58" s="64" t="str">
        <f t="shared" si="51"/>
        <v>S3</v>
      </c>
      <c r="AC58" s="28">
        <f t="shared" si="52"/>
        <v>6</v>
      </c>
      <c r="AH58" s="246">
        <f t="shared" si="53"/>
        <v>24.25</v>
      </c>
    </row>
    <row r="59" spans="1:34" ht="12.75" customHeight="1">
      <c r="A59" s="28" t="str">
        <f>C51&amp;"x"&amp;B59</f>
        <v>S3x6</v>
      </c>
      <c r="B59" s="47">
        <v>6</v>
      </c>
      <c r="C59" s="64" t="str">
        <f t="shared" si="37"/>
        <v>V</v>
      </c>
      <c r="D59" s="64" t="str">
        <f t="shared" si="38"/>
        <v>NJX04V6</v>
      </c>
      <c r="E59" s="65" t="str">
        <f t="shared" si="39"/>
        <v>Jong, de C.C.</v>
      </c>
      <c r="F59" s="65" t="str">
        <f t="shared" si="40"/>
        <v>Céline</v>
      </c>
      <c r="G59" s="66">
        <f t="shared" si="41"/>
        <v>36849</v>
      </c>
      <c r="H59" s="67">
        <f t="shared" si="42"/>
        <v>20</v>
      </c>
      <c r="I59" s="73"/>
      <c r="J59" s="64" t="str">
        <f t="shared" si="43"/>
        <v>S2</v>
      </c>
      <c r="K59" s="64" t="str">
        <f t="shared" si="44"/>
        <v>S2</v>
      </c>
      <c r="L59" s="64">
        <f t="shared" si="45"/>
        <v>0</v>
      </c>
      <c r="M59" s="64" t="str">
        <f t="shared" si="46"/>
        <v>S3</v>
      </c>
      <c r="N59" s="52"/>
      <c r="P59" s="157"/>
      <c r="Q59" s="157"/>
      <c r="R59" s="157"/>
      <c r="S59" s="157">
        <f>IF(OR(LEFT($A59,1)="x",AND(AC53+$AC59=0,$AC53&gt;0)),"",IFERROR(VLOOKUP($A59,LedenZ,29,0),""))</f>
        <v>0</v>
      </c>
      <c r="T59" s="202">
        <f t="shared" si="9"/>
        <v>1</v>
      </c>
      <c r="U59" s="159">
        <f t="shared" si="47"/>
        <v>1</v>
      </c>
      <c r="V59" s="162">
        <f t="shared" si="54"/>
        <v>999</v>
      </c>
      <c r="W59" s="162">
        <f t="shared" si="54"/>
        <v>999</v>
      </c>
      <c r="X59" s="28">
        <v>10</v>
      </c>
      <c r="Y59" s="64" t="str">
        <f t="shared" si="48"/>
        <v>S2</v>
      </c>
      <c r="Z59" s="64" t="str">
        <f t="shared" si="49"/>
        <v>S2</v>
      </c>
      <c r="AA59" s="64" t="str">
        <f t="shared" si="50"/>
        <v/>
      </c>
      <c r="AB59" s="64" t="str">
        <f t="shared" si="51"/>
        <v>S3</v>
      </c>
      <c r="AC59" s="28">
        <f t="shared" si="52"/>
        <v>6</v>
      </c>
      <c r="AH59" s="246">
        <f t="shared" si="53"/>
        <v>20.11</v>
      </c>
    </row>
    <row r="60" spans="1:34" ht="12.75" customHeight="1">
      <c r="A60" s="28" t="str">
        <f>C51&amp;"x"&amp;B60</f>
        <v>S3x7</v>
      </c>
      <c r="B60" s="47">
        <v>7</v>
      </c>
      <c r="C60" s="64" t="str">
        <f t="shared" si="37"/>
        <v>M</v>
      </c>
      <c r="D60" s="64" t="str">
        <f t="shared" si="38"/>
        <v>NKQ40P2</v>
      </c>
      <c r="E60" s="65" t="str">
        <f t="shared" si="39"/>
        <v>Vlaming, de R.</v>
      </c>
      <c r="F60" s="65" t="str">
        <f t="shared" si="40"/>
        <v>Roy</v>
      </c>
      <c r="G60" s="66">
        <f t="shared" si="41"/>
        <v>30994</v>
      </c>
      <c r="H60" s="67">
        <f t="shared" si="42"/>
        <v>36</v>
      </c>
      <c r="I60" s="73"/>
      <c r="J60" s="64" t="str">
        <f t="shared" si="43"/>
        <v>S3</v>
      </c>
      <c r="K60" s="64" t="str">
        <f t="shared" si="44"/>
        <v>S3</v>
      </c>
      <c r="L60" s="64">
        <f t="shared" si="45"/>
        <v>0</v>
      </c>
      <c r="M60" s="64" t="str">
        <f t="shared" si="46"/>
        <v>S3</v>
      </c>
      <c r="N60" s="52"/>
      <c r="P60" s="157"/>
      <c r="Q60" s="157"/>
      <c r="R60" s="157"/>
      <c r="S60" s="157">
        <f>IF(OR(LEFT($A60,1)="x",AND(AC53+$AC60=0,$AC53&gt;0)),"",IFERROR(VLOOKUP($A60,LedenZ,29,0),""))</f>
        <v>0</v>
      </c>
      <c r="T60" s="202">
        <f t="shared" si="9"/>
        <v>1</v>
      </c>
      <c r="U60" s="159">
        <f t="shared" si="47"/>
        <v>1</v>
      </c>
      <c r="V60" s="162">
        <f t="shared" si="54"/>
        <v>999</v>
      </c>
      <c r="W60" s="162">
        <f t="shared" si="54"/>
        <v>999</v>
      </c>
      <c r="X60" s="28">
        <v>11</v>
      </c>
      <c r="Y60" s="64" t="str">
        <f t="shared" si="48"/>
        <v>S3</v>
      </c>
      <c r="Z60" s="64" t="str">
        <f t="shared" si="49"/>
        <v>S3</v>
      </c>
      <c r="AA60" s="64" t="str">
        <f t="shared" si="50"/>
        <v/>
      </c>
      <c r="AB60" s="64" t="str">
        <f t="shared" si="51"/>
        <v>S3</v>
      </c>
      <c r="AC60" s="28">
        <f t="shared" si="52"/>
        <v>6</v>
      </c>
      <c r="AH60" s="246">
        <f t="shared" si="53"/>
        <v>36.15</v>
      </c>
    </row>
    <row r="61" spans="1:34" ht="12.75" customHeight="1">
      <c r="A61" s="28" t="str">
        <f>C51&amp;"x"&amp;B61</f>
        <v>S3x8</v>
      </c>
      <c r="B61" s="47">
        <v>8</v>
      </c>
      <c r="C61" s="64" t="str">
        <f t="shared" si="37"/>
        <v>M</v>
      </c>
      <c r="D61" s="64" t="str">
        <f t="shared" si="38"/>
        <v>NGD51N5</v>
      </c>
      <c r="E61" s="65" t="str">
        <f t="shared" si="39"/>
        <v>Isarin, T P</v>
      </c>
      <c r="F61" s="65" t="str">
        <f t="shared" si="40"/>
        <v>Thomas</v>
      </c>
      <c r="G61" s="66">
        <f t="shared" si="41"/>
        <v>32357</v>
      </c>
      <c r="H61" s="67">
        <f t="shared" si="42"/>
        <v>32</v>
      </c>
      <c r="I61" s="73"/>
      <c r="J61" s="64" t="str">
        <f t="shared" si="43"/>
        <v>S3</v>
      </c>
      <c r="K61" s="64" t="str">
        <f t="shared" si="44"/>
        <v>S3</v>
      </c>
      <c r="L61" s="64">
        <f t="shared" si="45"/>
        <v>0</v>
      </c>
      <c r="M61" s="64" t="str">
        <f t="shared" si="46"/>
        <v>S3</v>
      </c>
      <c r="N61" s="52"/>
      <c r="P61" s="157"/>
      <c r="Q61" s="157"/>
      <c r="R61" s="157"/>
      <c r="S61" s="157">
        <f>IF(OR(LEFT($A61,1)="x",AND(AC53+$AC61=0,$AC53&gt;0)),"",IFERROR(VLOOKUP($A61,LedenZ,29,0),""))</f>
        <v>0</v>
      </c>
      <c r="T61" s="202">
        <f t="shared" si="9"/>
        <v>1</v>
      </c>
      <c r="U61" s="159">
        <f t="shared" si="47"/>
        <v>1</v>
      </c>
      <c r="V61" s="162">
        <f t="shared" si="54"/>
        <v>999</v>
      </c>
      <c r="W61" s="162">
        <f t="shared" si="54"/>
        <v>999</v>
      </c>
      <c r="X61" s="28">
        <v>12</v>
      </c>
      <c r="Y61" s="64" t="str">
        <f t="shared" si="48"/>
        <v>S3</v>
      </c>
      <c r="Z61" s="64" t="str">
        <f t="shared" si="49"/>
        <v>S3</v>
      </c>
      <c r="AA61" s="64" t="str">
        <f t="shared" si="50"/>
        <v/>
      </c>
      <c r="AB61" s="64" t="str">
        <f t="shared" si="51"/>
        <v>S3</v>
      </c>
      <c r="AC61" s="28">
        <f t="shared" si="52"/>
        <v>6</v>
      </c>
      <c r="AH61" s="246">
        <f t="shared" si="53"/>
        <v>32.409999999999997</v>
      </c>
    </row>
    <row r="62" spans="1:34" ht="12.75" customHeight="1">
      <c r="A62" s="28" t="str">
        <f>C51&amp;"x"&amp;B62</f>
        <v>S3x9</v>
      </c>
      <c r="B62" s="47">
        <v>9</v>
      </c>
      <c r="C62" s="64" t="str">
        <f t="shared" si="37"/>
        <v>M</v>
      </c>
      <c r="D62" s="64" t="str">
        <f t="shared" si="38"/>
        <v>NGW00S1</v>
      </c>
      <c r="E62" s="65" t="str">
        <f t="shared" si="39"/>
        <v>Booy, J</v>
      </c>
      <c r="F62" s="65" t="str">
        <f t="shared" si="40"/>
        <v>Jan</v>
      </c>
      <c r="G62" s="66">
        <f t="shared" si="41"/>
        <v>33100</v>
      </c>
      <c r="H62" s="67">
        <f t="shared" si="42"/>
        <v>30</v>
      </c>
      <c r="I62" s="73"/>
      <c r="J62" s="64" t="str">
        <f t="shared" si="43"/>
        <v>S3</v>
      </c>
      <c r="K62" s="64" t="str">
        <f t="shared" si="44"/>
        <v>S3</v>
      </c>
      <c r="L62" s="64">
        <f t="shared" si="45"/>
        <v>0</v>
      </c>
      <c r="M62" s="64" t="str">
        <f t="shared" si="46"/>
        <v>S3</v>
      </c>
      <c r="N62" s="52"/>
      <c r="P62" s="157"/>
      <c r="Q62" s="157"/>
      <c r="R62" s="157"/>
      <c r="S62" s="157">
        <f>IF(OR(LEFT($A62,1)="x",AND(AC53+$AC62=0,$AC53&gt;0)),"",IFERROR(VLOOKUP($A62,LedenZ,29,0),""))</f>
        <v>0</v>
      </c>
      <c r="T62" s="202">
        <f t="shared" si="9"/>
        <v>1</v>
      </c>
      <c r="U62" s="159">
        <f t="shared" si="47"/>
        <v>1</v>
      </c>
      <c r="V62" s="162">
        <f t="shared" si="54"/>
        <v>999</v>
      </c>
      <c r="W62" s="162">
        <f t="shared" si="54"/>
        <v>999</v>
      </c>
      <c r="X62" s="28">
        <v>13</v>
      </c>
      <c r="Y62" s="64" t="str">
        <f t="shared" si="48"/>
        <v>S3</v>
      </c>
      <c r="Z62" s="64" t="str">
        <f t="shared" si="49"/>
        <v>S3</v>
      </c>
      <c r="AA62" s="64" t="str">
        <f t="shared" si="50"/>
        <v/>
      </c>
      <c r="AB62" s="64" t="str">
        <f t="shared" si="51"/>
        <v>S3</v>
      </c>
      <c r="AC62" s="28">
        <f t="shared" si="52"/>
        <v>6</v>
      </c>
      <c r="AH62" s="246">
        <f t="shared" si="53"/>
        <v>30.38</v>
      </c>
    </row>
    <row r="63" spans="1:34" ht="12.75" customHeight="1">
      <c r="A63" s="28" t="str">
        <f>C51&amp;"x"&amp;B63</f>
        <v>S3x10</v>
      </c>
      <c r="B63" s="47">
        <v>10</v>
      </c>
      <c r="C63" s="64" t="str">
        <f t="shared" si="37"/>
        <v>M</v>
      </c>
      <c r="D63" s="64" t="str">
        <f t="shared" si="38"/>
        <v>NJC17J5</v>
      </c>
      <c r="E63" s="65" t="str">
        <f t="shared" si="39"/>
        <v>Gent, van L</v>
      </c>
      <c r="F63" s="65" t="str">
        <f t="shared" si="40"/>
        <v>Lex</v>
      </c>
      <c r="G63" s="66">
        <f t="shared" si="41"/>
        <v>34711</v>
      </c>
      <c r="H63" s="67">
        <f t="shared" si="42"/>
        <v>25</v>
      </c>
      <c r="I63" s="73"/>
      <c r="J63" s="64" t="str">
        <f t="shared" si="43"/>
        <v>S3</v>
      </c>
      <c r="K63" s="64" t="str">
        <f t="shared" si="44"/>
        <v>S3</v>
      </c>
      <c r="L63" s="64">
        <f t="shared" si="45"/>
        <v>0</v>
      </c>
      <c r="M63" s="64" t="str">
        <f t="shared" si="46"/>
        <v>S3</v>
      </c>
      <c r="N63" s="52"/>
      <c r="P63" s="157"/>
      <c r="Q63" s="157"/>
      <c r="R63" s="157"/>
      <c r="S63" s="157">
        <f>IF(OR(LEFT($A63,1)="x",AND(AC53+$AC63=0,$AC53&gt;0)),"",IFERROR(VLOOKUP($A63,LedenZ,29,0),""))</f>
        <v>0</v>
      </c>
      <c r="T63" s="202">
        <f t="shared" si="9"/>
        <v>1</v>
      </c>
      <c r="U63" s="159">
        <f t="shared" si="47"/>
        <v>1</v>
      </c>
      <c r="V63" s="162">
        <f t="shared" si="54"/>
        <v>999</v>
      </c>
      <c r="W63" s="162">
        <f t="shared" si="54"/>
        <v>999</v>
      </c>
      <c r="X63" s="28">
        <v>14</v>
      </c>
      <c r="Y63" s="64" t="str">
        <f t="shared" si="48"/>
        <v>S3</v>
      </c>
      <c r="Z63" s="64" t="str">
        <f t="shared" si="49"/>
        <v>S3</v>
      </c>
      <c r="AA63" s="64" t="str">
        <f t="shared" si="50"/>
        <v/>
      </c>
      <c r="AB63" s="64" t="str">
        <f t="shared" si="51"/>
        <v>S3</v>
      </c>
      <c r="AC63" s="28">
        <f t="shared" si="52"/>
        <v>6</v>
      </c>
      <c r="AH63" s="246">
        <f t="shared" si="53"/>
        <v>25.97</v>
      </c>
    </row>
    <row r="64" spans="1:34" ht="12.75" customHeight="1">
      <c r="A64" s="28" t="str">
        <f>C51&amp;"x"&amp;B64</f>
        <v>S3x11</v>
      </c>
      <c r="B64" s="47">
        <v>11</v>
      </c>
      <c r="C64" s="64" t="str">
        <f t="shared" si="37"/>
        <v>M</v>
      </c>
      <c r="D64" s="64" t="str">
        <f t="shared" si="38"/>
        <v>NJH39X4</v>
      </c>
      <c r="E64" s="65" t="str">
        <f t="shared" si="39"/>
        <v>Brugge, van der B.R.</v>
      </c>
      <c r="F64" s="65" t="str">
        <f t="shared" si="40"/>
        <v>Bart</v>
      </c>
      <c r="G64" s="66">
        <f t="shared" si="41"/>
        <v>34900</v>
      </c>
      <c r="H64" s="67">
        <f t="shared" si="42"/>
        <v>25</v>
      </c>
      <c r="I64" s="73"/>
      <c r="J64" s="64" t="str">
        <f t="shared" si="43"/>
        <v>S3</v>
      </c>
      <c r="K64" s="64" t="str">
        <f t="shared" si="44"/>
        <v>S3</v>
      </c>
      <c r="L64" s="64">
        <f t="shared" si="45"/>
        <v>0</v>
      </c>
      <c r="M64" s="64" t="str">
        <f t="shared" si="46"/>
        <v>S3</v>
      </c>
      <c r="N64" s="52"/>
      <c r="P64" s="157"/>
      <c r="Q64" s="157"/>
      <c r="R64" s="157"/>
      <c r="S64" s="157">
        <f>IF(OR(LEFT($A64,1)="x",AND(AC53+$AC64=0,$AC53&gt;0)),"",IFERROR(VLOOKUP($A64,LedenZ,29,0),""))</f>
        <v>0</v>
      </c>
      <c r="T64" s="202">
        <f t="shared" si="9"/>
        <v>1</v>
      </c>
      <c r="U64" s="159">
        <f t="shared" si="47"/>
        <v>1</v>
      </c>
      <c r="V64" s="162">
        <f t="shared" si="54"/>
        <v>999</v>
      </c>
      <c r="W64" s="162">
        <f t="shared" si="54"/>
        <v>999</v>
      </c>
      <c r="X64" s="28">
        <v>15</v>
      </c>
      <c r="Y64" s="64" t="str">
        <f t="shared" si="48"/>
        <v>S3</v>
      </c>
      <c r="Z64" s="64" t="str">
        <f t="shared" si="49"/>
        <v>S3</v>
      </c>
      <c r="AA64" s="64" t="str">
        <f t="shared" si="50"/>
        <v/>
      </c>
      <c r="AB64" s="64" t="str">
        <f t="shared" si="51"/>
        <v>S3</v>
      </c>
      <c r="AC64" s="28">
        <f t="shared" si="52"/>
        <v>6</v>
      </c>
      <c r="AH64" s="246">
        <f t="shared" si="53"/>
        <v>25.45</v>
      </c>
    </row>
    <row r="65" spans="1:34" ht="12.75" customHeight="1">
      <c r="A65" s="28" t="str">
        <f>C51&amp;"x"&amp;B65</f>
        <v>S3x12</v>
      </c>
      <c r="B65" s="47">
        <v>12</v>
      </c>
      <c r="C65" s="64" t="str">
        <f t="shared" si="37"/>
        <v>M</v>
      </c>
      <c r="D65" s="64" t="str">
        <f t="shared" si="38"/>
        <v>NJH51J2</v>
      </c>
      <c r="E65" s="65" t="str">
        <f t="shared" si="39"/>
        <v>Huijgen, J</v>
      </c>
      <c r="F65" s="65" t="str">
        <f t="shared" si="40"/>
        <v>Jeroen</v>
      </c>
      <c r="G65" s="66">
        <f t="shared" si="41"/>
        <v>35145</v>
      </c>
      <c r="H65" s="67">
        <f t="shared" si="42"/>
        <v>24</v>
      </c>
      <c r="I65" s="73"/>
      <c r="J65" s="64" t="str">
        <f t="shared" si="43"/>
        <v>S3</v>
      </c>
      <c r="K65" s="64" t="str">
        <f t="shared" si="44"/>
        <v>S3</v>
      </c>
      <c r="L65" s="64">
        <f t="shared" si="45"/>
        <v>0</v>
      </c>
      <c r="M65" s="64" t="str">
        <f t="shared" si="46"/>
        <v>S3</v>
      </c>
      <c r="N65" s="52"/>
      <c r="P65" s="157"/>
      <c r="Q65" s="157"/>
      <c r="R65" s="157"/>
      <c r="S65" s="157">
        <f>IF(OR(LEFT($A65,1)="x",AND(AC53+$AC65=0,$AC53&gt;0)),"",IFERROR(VLOOKUP($A65,LedenZ,29,0),""))</f>
        <v>0</v>
      </c>
      <c r="T65" s="202">
        <f t="shared" si="9"/>
        <v>1</v>
      </c>
      <c r="U65" s="159">
        <f t="shared" si="47"/>
        <v>1</v>
      </c>
      <c r="V65" s="162">
        <f t="shared" si="54"/>
        <v>999</v>
      </c>
      <c r="W65" s="162">
        <f t="shared" si="54"/>
        <v>999</v>
      </c>
      <c r="X65" s="28">
        <v>16</v>
      </c>
      <c r="Y65" s="64" t="str">
        <f t="shared" si="48"/>
        <v>S3</v>
      </c>
      <c r="Z65" s="64" t="str">
        <f t="shared" si="49"/>
        <v>S3</v>
      </c>
      <c r="AA65" s="64" t="str">
        <f t="shared" si="50"/>
        <v/>
      </c>
      <c r="AB65" s="64" t="str">
        <f t="shared" si="51"/>
        <v>S3</v>
      </c>
      <c r="AC65" s="28">
        <f t="shared" si="52"/>
        <v>6</v>
      </c>
      <c r="AH65" s="246">
        <f t="shared" si="53"/>
        <v>24.78</v>
      </c>
    </row>
    <row r="66" spans="1:34" ht="12.75" customHeight="1">
      <c r="A66" s="28" t="str">
        <f>C51&amp;"x"&amp;B66</f>
        <v>S3x13</v>
      </c>
      <c r="B66" s="47">
        <v>13</v>
      </c>
      <c r="C66" s="64" t="str">
        <f t="shared" si="37"/>
        <v/>
      </c>
      <c r="D66" s="64" t="str">
        <f t="shared" si="38"/>
        <v/>
      </c>
      <c r="E66" s="65" t="str">
        <f t="shared" si="39"/>
        <v/>
      </c>
      <c r="F66" s="65" t="str">
        <f t="shared" si="40"/>
        <v/>
      </c>
      <c r="G66" s="66" t="str">
        <f t="shared" si="41"/>
        <v/>
      </c>
      <c r="H66" s="67" t="str">
        <f t="shared" si="42"/>
        <v/>
      </c>
      <c r="I66" s="73"/>
      <c r="J66" s="64" t="str">
        <f t="shared" si="43"/>
        <v/>
      </c>
      <c r="K66" s="64" t="str">
        <f t="shared" si="44"/>
        <v/>
      </c>
      <c r="L66" s="64" t="str">
        <f t="shared" si="45"/>
        <v/>
      </c>
      <c r="M66" s="64" t="str">
        <f t="shared" si="46"/>
        <v/>
      </c>
      <c r="N66" s="52"/>
      <c r="P66" s="157"/>
      <c r="Q66" s="157"/>
      <c r="R66" s="157"/>
      <c r="S66" s="157" t="str">
        <f>IF(OR(LEFT($A66,1)="x",AND(AC53+$AC66=0,$AC53&gt;0)),"",IFERROR(VLOOKUP($A66,LedenZ,29,0),""))</f>
        <v/>
      </c>
      <c r="T66" s="202">
        <f t="shared" si="9"/>
        <v>0</v>
      </c>
      <c r="U66" s="159">
        <f t="shared" si="47"/>
        <v>0</v>
      </c>
      <c r="V66" s="162">
        <f t="shared" si="54"/>
        <v>999</v>
      </c>
      <c r="W66" s="162">
        <f t="shared" si="54"/>
        <v>999</v>
      </c>
      <c r="X66" s="28">
        <v>17</v>
      </c>
      <c r="Y66" s="64" t="str">
        <f t="shared" si="48"/>
        <v/>
      </c>
      <c r="Z66" s="64" t="str">
        <f t="shared" si="49"/>
        <v/>
      </c>
      <c r="AA66" s="64" t="str">
        <f t="shared" si="50"/>
        <v/>
      </c>
      <c r="AB66" s="64" t="str">
        <f t="shared" si="51"/>
        <v/>
      </c>
      <c r="AC66" s="28">
        <f t="shared" si="52"/>
        <v>0</v>
      </c>
      <c r="AH66" s="246" t="str">
        <f t="shared" si="53"/>
        <v/>
      </c>
    </row>
    <row r="67" spans="1:34" ht="12.75" customHeight="1">
      <c r="A67" s="28" t="str">
        <f>C51&amp;"x"&amp;B67</f>
        <v>S3x14</v>
      </c>
      <c r="B67" s="47">
        <v>14</v>
      </c>
      <c r="C67" s="64" t="str">
        <f t="shared" si="37"/>
        <v/>
      </c>
      <c r="D67" s="64" t="str">
        <f t="shared" si="38"/>
        <v/>
      </c>
      <c r="E67" s="65" t="str">
        <f t="shared" si="39"/>
        <v/>
      </c>
      <c r="F67" s="65" t="str">
        <f t="shared" si="40"/>
        <v/>
      </c>
      <c r="G67" s="66" t="str">
        <f t="shared" si="41"/>
        <v/>
      </c>
      <c r="H67" s="67" t="str">
        <f t="shared" si="42"/>
        <v/>
      </c>
      <c r="I67" s="73"/>
      <c r="J67" s="64" t="str">
        <f t="shared" si="43"/>
        <v/>
      </c>
      <c r="K67" s="64" t="str">
        <f t="shared" si="44"/>
        <v/>
      </c>
      <c r="L67" s="64" t="str">
        <f t="shared" si="45"/>
        <v/>
      </c>
      <c r="M67" s="64" t="str">
        <f t="shared" si="46"/>
        <v/>
      </c>
      <c r="N67" s="52"/>
      <c r="P67" s="157"/>
      <c r="Q67" s="157"/>
      <c r="R67" s="157"/>
      <c r="S67" s="157" t="str">
        <f>IF(OR(LEFT($A67,1)="x",AND(AC53+$AC67=0,$AC53&gt;0)),"",IFERROR(VLOOKUP($A67,LedenZ,29,0),""))</f>
        <v/>
      </c>
      <c r="T67" s="202">
        <f t="shared" si="9"/>
        <v>0</v>
      </c>
      <c r="U67" s="159">
        <f t="shared" si="47"/>
        <v>0</v>
      </c>
      <c r="V67" s="162">
        <f t="shared" si="54"/>
        <v>999</v>
      </c>
      <c r="W67" s="162">
        <f t="shared" si="54"/>
        <v>999</v>
      </c>
      <c r="X67" s="28">
        <v>18</v>
      </c>
      <c r="Y67" s="64" t="str">
        <f t="shared" si="48"/>
        <v/>
      </c>
      <c r="Z67" s="64" t="str">
        <f t="shared" si="49"/>
        <v/>
      </c>
      <c r="AA67" s="64" t="str">
        <f t="shared" si="50"/>
        <v/>
      </c>
      <c r="AB67" s="64" t="str">
        <f t="shared" si="51"/>
        <v/>
      </c>
      <c r="AC67" s="28">
        <f t="shared" si="52"/>
        <v>0</v>
      </c>
      <c r="AH67" s="246" t="str">
        <f t="shared" si="53"/>
        <v/>
      </c>
    </row>
    <row r="68" spans="1:34" ht="12.75" customHeight="1">
      <c r="A68" s="28" t="str">
        <f>C51&amp;"x"&amp;B68</f>
        <v>S3x15</v>
      </c>
      <c r="B68" s="47">
        <v>15</v>
      </c>
      <c r="C68" s="64" t="str">
        <f t="shared" si="37"/>
        <v/>
      </c>
      <c r="D68" s="64" t="str">
        <f t="shared" si="38"/>
        <v/>
      </c>
      <c r="E68" s="65" t="str">
        <f t="shared" si="39"/>
        <v/>
      </c>
      <c r="F68" s="65" t="str">
        <f t="shared" si="40"/>
        <v/>
      </c>
      <c r="G68" s="66" t="str">
        <f t="shared" si="41"/>
        <v/>
      </c>
      <c r="H68" s="67" t="str">
        <f t="shared" si="42"/>
        <v/>
      </c>
      <c r="I68" s="73"/>
      <c r="J68" s="64" t="str">
        <f t="shared" si="43"/>
        <v/>
      </c>
      <c r="K68" s="64" t="str">
        <f t="shared" si="44"/>
        <v/>
      </c>
      <c r="L68" s="64" t="str">
        <f t="shared" si="45"/>
        <v/>
      </c>
      <c r="M68" s="64" t="str">
        <f t="shared" si="46"/>
        <v/>
      </c>
      <c r="N68" s="52"/>
      <c r="P68" s="157"/>
      <c r="Q68" s="157"/>
      <c r="R68" s="157"/>
      <c r="S68" s="157" t="str">
        <f>IF(OR(LEFT($A68,1)="x",AND(AC53+$AC68=0,$AC53&gt;0)),"",IFERROR(VLOOKUP($A68,LedenZ,29,0),""))</f>
        <v/>
      </c>
      <c r="T68" s="202">
        <f t="shared" si="9"/>
        <v>0</v>
      </c>
      <c r="U68" s="159">
        <f t="shared" si="47"/>
        <v>0</v>
      </c>
      <c r="V68" s="162">
        <f t="shared" si="54"/>
        <v>999</v>
      </c>
      <c r="W68" s="162">
        <f t="shared" si="54"/>
        <v>999</v>
      </c>
      <c r="X68" s="28">
        <v>19</v>
      </c>
      <c r="Y68" s="64" t="str">
        <f t="shared" si="48"/>
        <v/>
      </c>
      <c r="Z68" s="64" t="str">
        <f t="shared" si="49"/>
        <v/>
      </c>
      <c r="AA68" s="64" t="str">
        <f t="shared" si="50"/>
        <v/>
      </c>
      <c r="AB68" s="64" t="str">
        <f t="shared" si="51"/>
        <v/>
      </c>
      <c r="AC68" s="28">
        <f t="shared" si="52"/>
        <v>0</v>
      </c>
      <c r="AH68" s="246" t="str">
        <f t="shared" si="53"/>
        <v/>
      </c>
    </row>
    <row r="69" spans="1:34" ht="12.95" thickBot="1">
      <c r="B69" s="69"/>
      <c r="C69" s="70"/>
      <c r="D69" s="69"/>
      <c r="E69" s="69"/>
      <c r="F69" s="69"/>
      <c r="G69" s="71"/>
      <c r="H69" s="71"/>
      <c r="I69" s="71"/>
      <c r="J69" s="70"/>
      <c r="K69" s="70"/>
      <c r="L69" s="70"/>
      <c r="M69" s="52"/>
      <c r="N69" s="52"/>
      <c r="X69" s="28">
        <v>20</v>
      </c>
    </row>
    <row r="70" spans="1:34" ht="12.95" thickTop="1">
      <c r="B70" s="47"/>
      <c r="C70" s="323" t="s">
        <v>1140</v>
      </c>
      <c r="D70" s="323"/>
      <c r="E70" s="76" t="s">
        <v>1141</v>
      </c>
      <c r="F70" s="76" t="s">
        <v>1142</v>
      </c>
      <c r="G70" s="48" t="s">
        <v>1143</v>
      </c>
      <c r="H70" s="49"/>
      <c r="I70" s="50"/>
      <c r="J70" s="51" t="s">
        <v>1144</v>
      </c>
      <c r="K70" s="51" t="s">
        <v>1145</v>
      </c>
      <c r="L70" s="51" t="s">
        <v>1146</v>
      </c>
      <c r="M70" s="52"/>
      <c r="N70" s="52"/>
      <c r="P70" s="53">
        <f>COUNT(P74:P88)</f>
        <v>0</v>
      </c>
      <c r="Q70" s="53">
        <f>COUNT(Q74:Q88)</f>
        <v>0</v>
      </c>
      <c r="R70" s="53">
        <f>COUNT(R74:R88)</f>
        <v>0</v>
      </c>
      <c r="S70" s="53">
        <f>COUNT(S74:S88)</f>
        <v>13</v>
      </c>
      <c r="T70" s="124">
        <f>T71-SUM(U74:U88)</f>
        <v>0</v>
      </c>
      <c r="X70" s="28">
        <v>1</v>
      </c>
    </row>
    <row r="71" spans="1:34" s="33" customFormat="1" ht="12.95">
      <c r="A71" s="33">
        <v>7</v>
      </c>
      <c r="B71" s="54"/>
      <c r="C71" s="322" t="str">
        <f>Leden!AR9</f>
        <v>S4</v>
      </c>
      <c r="D71" s="322"/>
      <c r="E71" s="286" t="str">
        <f>IF($C71="","",LEFT(IFERROR(VLOOKUP($C71,TeamsZ,2,0),"")&amp;"??",2))</f>
        <v>WK</v>
      </c>
      <c r="F71" s="286" t="str">
        <f>IF($C71="","",IFERROR(VLOOKUP($C71,TeamsZ,3,0),"??"))</f>
        <v>Za</v>
      </c>
      <c r="G71" s="286" t="str">
        <f>IF($C71="","",LEFT(IFERROR(VLOOKUP($C71,TeamsZ,4,0),"")&amp;"?",1))</f>
        <v>8</v>
      </c>
      <c r="H71" s="55"/>
      <c r="I71" s="56"/>
      <c r="J71" s="286">
        <f>COUNTIF(C74:C88,"V")</f>
        <v>7</v>
      </c>
      <c r="K71" s="286">
        <f>COUNTIF(C74:C88,"M")</f>
        <v>6</v>
      </c>
      <c r="L71" s="57">
        <f>IFERROR(AVERAGE(H74:H88),"")</f>
        <v>36.46153846153846</v>
      </c>
      <c r="M71" s="58"/>
      <c r="N71" s="58"/>
      <c r="O71" s="33" t="s">
        <v>2</v>
      </c>
      <c r="P71" s="253"/>
      <c r="Q71" s="253"/>
      <c r="R71" s="253"/>
      <c r="S71" s="253">
        <f>IF(COUNT(S74:S88)=0,"",TeamPunten(S74:S88,$C71,$T71))</f>
        <v>0</v>
      </c>
      <c r="T71" s="124">
        <f>SUM(T74:T88)</f>
        <v>13</v>
      </c>
      <c r="U71" s="158" t="str">
        <f>MID($C71,1,1)</f>
        <v>S</v>
      </c>
      <c r="V71" s="158" t="str">
        <f>MID($C71,1,1)</f>
        <v>S</v>
      </c>
      <c r="W71" s="158" t="str">
        <f>MID($C71,1,1)</f>
        <v>S</v>
      </c>
      <c r="X71" s="28">
        <v>2</v>
      </c>
      <c r="AD71" s="19" t="str">
        <f>IF($C71="","",IFERROR(VLOOKUP($C71,TeamsZ,6,0),""))</f>
        <v>A</v>
      </c>
      <c r="AE71" s="19" t="str">
        <f>TRIM(IF($AD71="","",IFERROR(VLOOKUP($AD71,Teams!$J$4:$O$8,2,0),"")))</f>
        <v>3312 AD</v>
      </c>
      <c r="AF71" s="19" t="str">
        <f>TRIM(IF($AD71="","",IFERROR(VLOOKUP($AD71,Teams!$J$4:$O$8,4,0),"")))</f>
        <v>Dordrecht</v>
      </c>
      <c r="AH71" s="247">
        <f>IFERROR(AVERAGE(AH74:AH88),"")</f>
        <v>36.949230769230773</v>
      </c>
    </row>
    <row r="72" spans="1:34" ht="5.25" customHeight="1">
      <c r="B72" s="47"/>
      <c r="C72" s="76"/>
      <c r="D72" s="47"/>
      <c r="E72" s="47"/>
      <c r="F72" s="47"/>
      <c r="G72" s="50"/>
      <c r="H72" s="50"/>
      <c r="I72" s="50"/>
      <c r="J72" s="76"/>
      <c r="K72" s="76"/>
      <c r="L72" s="76"/>
      <c r="M72" s="52"/>
      <c r="N72" s="52"/>
      <c r="U72" s="159"/>
      <c r="V72" s="159"/>
      <c r="W72" s="159"/>
      <c r="X72" s="28">
        <v>3</v>
      </c>
    </row>
    <row r="73" spans="1:34" s="59" customFormat="1" ht="12.75" customHeight="1">
      <c r="B73" s="60"/>
      <c r="C73" s="61" t="s">
        <v>1147</v>
      </c>
      <c r="D73" s="61" t="s">
        <v>1148</v>
      </c>
      <c r="E73" s="62" t="s">
        <v>1149</v>
      </c>
      <c r="F73" s="62" t="s">
        <v>1150</v>
      </c>
      <c r="G73" s="61" t="s">
        <v>1151</v>
      </c>
      <c r="H73" s="61" t="s">
        <v>1152</v>
      </c>
      <c r="I73" s="61" t="s">
        <v>54</v>
      </c>
      <c r="J73" s="61" t="s">
        <v>1153</v>
      </c>
      <c r="K73" s="61" t="s">
        <v>1154</v>
      </c>
      <c r="L73" s="61" t="s">
        <v>1155</v>
      </c>
      <c r="M73" s="61" t="s">
        <v>1158</v>
      </c>
      <c r="N73" s="63"/>
      <c r="P73" s="160" t="s">
        <v>76</v>
      </c>
      <c r="Q73" s="160" t="s">
        <v>77</v>
      </c>
      <c r="R73" s="160" t="s">
        <v>78</v>
      </c>
      <c r="S73" s="160" t="s">
        <v>76</v>
      </c>
      <c r="T73" s="124"/>
      <c r="U73" s="158">
        <f>IF(W71="","",VLOOKUP(W71,Leeftijdscat,2,FALSE))</f>
        <v>5</v>
      </c>
      <c r="V73" s="158">
        <f>IF(W71="","",VLOOKUP(W71,Leeftijdscat,3,FALSE))</f>
        <v>999</v>
      </c>
      <c r="W73" s="158">
        <f>IF(W71="","",VLOOKUP(W71,Leeftijdscat,4,FALSE))</f>
        <v>999</v>
      </c>
      <c r="X73" s="28">
        <v>4</v>
      </c>
      <c r="Y73" s="59">
        <f>LEN(Y74&amp;Y75&amp;Y76&amp;Y77&amp;Y78&amp;Y79&amp;Y80&amp;Y81&amp;Y82&amp;Y83&amp;Y84&amp;Y85&amp;Y86&amp;Y87&amp;Y88)</f>
        <v>26</v>
      </c>
      <c r="Z73" s="59">
        <f>LEN(Z74&amp;Z75&amp;Z76&amp;Z77&amp;Z78&amp;Z79&amp;Z80&amp;Z81&amp;Z82&amp;Z83&amp;Z84&amp;Z85&amp;Z86&amp;Z87&amp;Z88)</f>
        <v>26</v>
      </c>
      <c r="AA73" s="59">
        <f>LEN(AA74&amp;AA75&amp;AA76&amp;AA77&amp;AA78&amp;AA79&amp;AA80&amp;AA81&amp;AA82&amp;AA83&amp;AA84&amp;AA85&amp;AA86&amp;AA87&amp;AA88)</f>
        <v>0</v>
      </c>
      <c r="AB73" s="59">
        <f>LEN(AB74&amp;AB75&amp;AB76&amp;AB77&amp;AB78&amp;AB79&amp;AB80&amp;AB81&amp;AB82&amp;AB83&amp;AB84&amp;AB85&amp;AB86&amp;AB87&amp;AB88)</f>
        <v>26</v>
      </c>
      <c r="AC73" s="59">
        <f>SUM(Y73:AA73)</f>
        <v>52</v>
      </c>
      <c r="AD73" s="193"/>
      <c r="AE73" s="193"/>
      <c r="AF73" s="193"/>
      <c r="AH73" s="248"/>
    </row>
    <row r="74" spans="1:34" ht="12.75" customHeight="1">
      <c r="A74" s="28" t="str">
        <f>C71&amp;"x"&amp;B74</f>
        <v>S4x1</v>
      </c>
      <c r="B74" s="47">
        <v>1</v>
      </c>
      <c r="C74" s="64" t="str">
        <f t="shared" ref="C74:C88" si="55">IF(LEFT($A74,1)="x","",IFERROR(VLOOKUP($A74,LedenZ,5,0),""))</f>
        <v>V</v>
      </c>
      <c r="D74" s="64" t="str">
        <f t="shared" ref="D74:D88" si="56">IF(LEFT($A74,1)="x","",IFERROR(VLOOKUP($A74,LedenZ,6,0),""))</f>
        <v>NFX00K9</v>
      </c>
      <c r="E74" s="65" t="str">
        <f t="shared" ref="E74:E88" si="57">IF(LEFT($A74,1)="x","",IFERROR(VLOOKUP($A74,LedenZ,7,0),""))</f>
        <v>Nelemans, I.</v>
      </c>
      <c r="F74" s="65" t="str">
        <f t="shared" ref="F74:F88" si="58">IF(LEFT($A74,1)="x","",IFERROR(VLOOKUP($A74,LedenZ,8,0),""))</f>
        <v>Ingrid</v>
      </c>
      <c r="G74" s="66">
        <f t="shared" ref="G74:G88" si="59">IF(LEFT($A74,1)="x","",IFERROR(VLOOKUP($A74,LedenZ,9,0),""))</f>
        <v>24525</v>
      </c>
      <c r="H74" s="67">
        <f t="shared" ref="H74:H88" si="60">IF(AND(ISNUMBER(G74),G74&lt;&gt;0),DATEDIF(G74,Peildatum,"Y"),"")</f>
        <v>53</v>
      </c>
      <c r="I74" s="73"/>
      <c r="J74" s="64" t="str">
        <f t="shared" ref="J74:J88" si="61">IF(LEFT($A74,1)="x","",IFERROR(VLOOKUP($A74,LedenZ,15,0),""))</f>
        <v>S4</v>
      </c>
      <c r="K74" s="64" t="str">
        <f t="shared" ref="K74:K88" si="62">IF(LEFT($A74,1)="x","",IFERROR(VLOOKUP($A74,LedenZ,16,0),""))</f>
        <v>S4</v>
      </c>
      <c r="L74" s="64">
        <f t="shared" ref="L74:L88" si="63">IF(LEFT($A74,1)="x","",IFERROR(VLOOKUP($A74,LedenZ,17,0),""))</f>
        <v>0</v>
      </c>
      <c r="M74" s="64" t="str">
        <f t="shared" ref="M74:M88" si="64">IF(LEFT($A74,1)="x","",IFERROR(VLOOKUP($A74,LedenZ,18,0),""))</f>
        <v>S4</v>
      </c>
      <c r="N74" s="52"/>
      <c r="P74" s="157"/>
      <c r="Q74" s="157"/>
      <c r="R74" s="157"/>
      <c r="S74" s="157">
        <f>IF(OR(LEFT($A74,1)="x",AND(AC73+$AC74=0,$AC73&gt;0)),"",IFERROR(VLOOKUP($A74,LedenZ,29,0),""))</f>
        <v>0</v>
      </c>
      <c r="T74" s="202">
        <f t="shared" si="9"/>
        <v>1</v>
      </c>
      <c r="U74" s="159">
        <f t="shared" ref="U74:U88" si="65">MIN(LEN(Y74&amp;Z74&amp;AA74&amp;AB74),1)</f>
        <v>1</v>
      </c>
      <c r="V74" s="162">
        <f>V73</f>
        <v>999</v>
      </c>
      <c r="W74" s="162">
        <f>W73</f>
        <v>999</v>
      </c>
      <c r="X74" s="28">
        <v>5</v>
      </c>
      <c r="Y74" s="64" t="str">
        <f t="shared" ref="Y74:Y88" si="66">IF(LEFT($A74,1)="x","",IFERROR(VLOOKUP($A74,LedenZ,33,0),""))</f>
        <v>S4</v>
      </c>
      <c r="Z74" s="64" t="str">
        <f t="shared" ref="Z74:Z88" si="67">IF(LEFT($A74,1)="x","",IFERROR(VLOOKUP($A74,LedenZ,34,0),""))</f>
        <v>S4</v>
      </c>
      <c r="AA74" s="64" t="str">
        <f t="shared" ref="AA74:AA88" si="68">IF(LEFT($A74,1)="x","",IFERROR(VLOOKUP($A74,LedenZ,35,0),""))</f>
        <v/>
      </c>
      <c r="AB74" s="64" t="str">
        <f t="shared" ref="AB74:AB88" si="69">IF(LEFT($A74,1)="x","",IFERROR(VLOOKUP($A74,LedenZ,36,0),""))</f>
        <v>S4</v>
      </c>
      <c r="AC74" s="28">
        <f t="shared" ref="AC74:AC88" si="70">LEN(Y74&amp;Z74&amp;AA74&amp;AB74)</f>
        <v>6</v>
      </c>
      <c r="AH74" s="246">
        <f t="shared" ref="AH74:AH88" si="71">lft(G74,Peildatum)</f>
        <v>53.86</v>
      </c>
    </row>
    <row r="75" spans="1:34" ht="12.75" customHeight="1">
      <c r="A75" s="28" t="str">
        <f>C71&amp;"x"&amp;B75</f>
        <v>S4x2</v>
      </c>
      <c r="B75" s="47">
        <v>2</v>
      </c>
      <c r="C75" s="64" t="str">
        <f t="shared" si="55"/>
        <v>V</v>
      </c>
      <c r="D75" s="64" t="str">
        <f t="shared" si="56"/>
        <v>NFW26V3</v>
      </c>
      <c r="E75" s="65" t="str">
        <f t="shared" si="57"/>
        <v>Assem, van den L.</v>
      </c>
      <c r="F75" s="65" t="str">
        <f t="shared" si="58"/>
        <v>Lisette</v>
      </c>
      <c r="G75" s="66">
        <f t="shared" si="59"/>
        <v>30573</v>
      </c>
      <c r="H75" s="67">
        <f t="shared" si="60"/>
        <v>37</v>
      </c>
      <c r="I75" s="73"/>
      <c r="J75" s="64" t="str">
        <f t="shared" si="61"/>
        <v>S4</v>
      </c>
      <c r="K75" s="64" t="str">
        <f t="shared" si="62"/>
        <v>S4</v>
      </c>
      <c r="L75" s="64">
        <f t="shared" si="63"/>
        <v>0</v>
      </c>
      <c r="M75" s="64" t="str">
        <f t="shared" si="64"/>
        <v>S4</v>
      </c>
      <c r="N75" s="52"/>
      <c r="P75" s="157"/>
      <c r="Q75" s="157"/>
      <c r="R75" s="157"/>
      <c r="S75" s="157">
        <f>IF(OR(LEFT($A75,1)="x",AND(AC73+$AC75=0,$AC73&gt;0)),"",IFERROR(VLOOKUP($A75,LedenZ,29,0),""))</f>
        <v>0</v>
      </c>
      <c r="T75" s="202">
        <f t="shared" si="9"/>
        <v>1</v>
      </c>
      <c r="U75" s="159">
        <f t="shared" si="65"/>
        <v>1</v>
      </c>
      <c r="V75" s="162">
        <f t="shared" ref="V75:W88" si="72">V74</f>
        <v>999</v>
      </c>
      <c r="W75" s="162">
        <f t="shared" si="72"/>
        <v>999</v>
      </c>
      <c r="X75" s="28">
        <v>6</v>
      </c>
      <c r="Y75" s="64" t="str">
        <f t="shared" si="66"/>
        <v>S4</v>
      </c>
      <c r="Z75" s="64" t="str">
        <f t="shared" si="67"/>
        <v>S4</v>
      </c>
      <c r="AA75" s="64" t="str">
        <f t="shared" si="68"/>
        <v/>
      </c>
      <c r="AB75" s="64" t="str">
        <f t="shared" si="69"/>
        <v>S4</v>
      </c>
      <c r="AC75" s="28">
        <f t="shared" si="70"/>
        <v>6</v>
      </c>
      <c r="AH75" s="246">
        <f t="shared" si="71"/>
        <v>37.299999999999997</v>
      </c>
    </row>
    <row r="76" spans="1:34" ht="12.75" customHeight="1">
      <c r="A76" s="28" t="str">
        <f>C71&amp;"x"&amp;B76</f>
        <v>S4x3</v>
      </c>
      <c r="B76" s="47">
        <v>3</v>
      </c>
      <c r="C76" s="64" t="str">
        <f t="shared" si="55"/>
        <v>V</v>
      </c>
      <c r="D76" s="64" t="str">
        <f t="shared" si="56"/>
        <v>NGQ19P6</v>
      </c>
      <c r="E76" s="65" t="str">
        <f t="shared" si="57"/>
        <v>Laban-Sinke, I.W.</v>
      </c>
      <c r="F76" s="65" t="str">
        <f t="shared" si="58"/>
        <v>Ingrid</v>
      </c>
      <c r="G76" s="66">
        <f t="shared" si="59"/>
        <v>31209</v>
      </c>
      <c r="H76" s="67">
        <f t="shared" si="60"/>
        <v>35</v>
      </c>
      <c r="I76" s="73"/>
      <c r="J76" s="64" t="str">
        <f t="shared" si="61"/>
        <v>S4</v>
      </c>
      <c r="K76" s="64" t="str">
        <f t="shared" si="62"/>
        <v>S4</v>
      </c>
      <c r="L76" s="64">
        <f t="shared" si="63"/>
        <v>0</v>
      </c>
      <c r="M76" s="64" t="str">
        <f t="shared" si="64"/>
        <v>S4</v>
      </c>
      <c r="N76" s="52"/>
      <c r="P76" s="157"/>
      <c r="Q76" s="157"/>
      <c r="R76" s="157"/>
      <c r="S76" s="157">
        <f>IF(OR(LEFT($A76,1)="x",AND(AC73+$AC76=0,$AC73&gt;0)),"",IFERROR(VLOOKUP($A76,LedenZ,29,0),""))</f>
        <v>0</v>
      </c>
      <c r="T76" s="202">
        <f t="shared" si="9"/>
        <v>1</v>
      </c>
      <c r="U76" s="159">
        <f t="shared" si="65"/>
        <v>1</v>
      </c>
      <c r="V76" s="162">
        <f t="shared" si="72"/>
        <v>999</v>
      </c>
      <c r="W76" s="162">
        <f t="shared" si="72"/>
        <v>999</v>
      </c>
      <c r="X76" s="28">
        <v>7</v>
      </c>
      <c r="Y76" s="64" t="str">
        <f t="shared" si="66"/>
        <v>S4</v>
      </c>
      <c r="Z76" s="64" t="str">
        <f t="shared" si="67"/>
        <v>S4</v>
      </c>
      <c r="AA76" s="64" t="str">
        <f t="shared" si="68"/>
        <v/>
      </c>
      <c r="AB76" s="64" t="str">
        <f t="shared" si="69"/>
        <v>S4</v>
      </c>
      <c r="AC76" s="28">
        <f t="shared" si="70"/>
        <v>6</v>
      </c>
      <c r="AH76" s="246">
        <f t="shared" si="71"/>
        <v>35.56</v>
      </c>
    </row>
    <row r="77" spans="1:34" ht="12.75" customHeight="1">
      <c r="A77" s="28" t="str">
        <f>C71&amp;"x"&amp;B77</f>
        <v>S4x4</v>
      </c>
      <c r="B77" s="47">
        <v>4</v>
      </c>
      <c r="C77" s="64" t="str">
        <f t="shared" si="55"/>
        <v>V</v>
      </c>
      <c r="D77" s="64" t="str">
        <f t="shared" si="56"/>
        <v>NJK34W5</v>
      </c>
      <c r="E77" s="65" t="str">
        <f t="shared" si="57"/>
        <v>Ploeg, L</v>
      </c>
      <c r="F77" s="65" t="str">
        <f t="shared" si="58"/>
        <v>Lieke</v>
      </c>
      <c r="G77" s="66">
        <f t="shared" si="59"/>
        <v>31732</v>
      </c>
      <c r="H77" s="67">
        <f t="shared" si="60"/>
        <v>34</v>
      </c>
      <c r="I77" s="73"/>
      <c r="J77" s="64" t="str">
        <f t="shared" si="61"/>
        <v>S4</v>
      </c>
      <c r="K77" s="64" t="str">
        <f t="shared" si="62"/>
        <v>S4</v>
      </c>
      <c r="L77" s="64">
        <f t="shared" si="63"/>
        <v>0</v>
      </c>
      <c r="M77" s="64" t="str">
        <f t="shared" si="64"/>
        <v>S4</v>
      </c>
      <c r="N77" s="52"/>
      <c r="P77" s="157"/>
      <c r="Q77" s="157"/>
      <c r="R77" s="157"/>
      <c r="S77" s="157">
        <f>IF(OR(LEFT($A77,1)="x",AND(AC73+$AC77=0,$AC73&gt;0)),"",IFERROR(VLOOKUP($A77,LedenZ,29,0),""))</f>
        <v>0</v>
      </c>
      <c r="T77" s="202">
        <f t="shared" si="9"/>
        <v>1</v>
      </c>
      <c r="U77" s="159">
        <f t="shared" si="65"/>
        <v>1</v>
      </c>
      <c r="V77" s="162">
        <f t="shared" si="72"/>
        <v>999</v>
      </c>
      <c r="W77" s="162">
        <f t="shared" si="72"/>
        <v>999</v>
      </c>
      <c r="X77" s="28">
        <v>8</v>
      </c>
      <c r="Y77" s="64" t="str">
        <f t="shared" si="66"/>
        <v>S4</v>
      </c>
      <c r="Z77" s="64" t="str">
        <f t="shared" si="67"/>
        <v>S4</v>
      </c>
      <c r="AA77" s="64" t="str">
        <f t="shared" si="68"/>
        <v/>
      </c>
      <c r="AB77" s="64" t="str">
        <f t="shared" si="69"/>
        <v>S4</v>
      </c>
      <c r="AC77" s="28">
        <f t="shared" si="70"/>
        <v>6</v>
      </c>
      <c r="AH77" s="246">
        <f t="shared" si="71"/>
        <v>34.119999999999997</v>
      </c>
    </row>
    <row r="78" spans="1:34" ht="12.75" customHeight="1">
      <c r="A78" s="28" t="str">
        <f>C71&amp;"x"&amp;B78</f>
        <v>S4x5</v>
      </c>
      <c r="B78" s="47">
        <v>5</v>
      </c>
      <c r="C78" s="64" t="str">
        <f t="shared" si="55"/>
        <v>V</v>
      </c>
      <c r="D78" s="64" t="str">
        <f t="shared" si="56"/>
        <v>NGT43H0</v>
      </c>
      <c r="E78" s="65" t="str">
        <f t="shared" si="57"/>
        <v>Noordam, M.</v>
      </c>
      <c r="F78" s="65" t="str">
        <f t="shared" si="58"/>
        <v>Mirjam</v>
      </c>
      <c r="G78" s="66">
        <f t="shared" si="59"/>
        <v>32119</v>
      </c>
      <c r="H78" s="67">
        <f t="shared" si="60"/>
        <v>33</v>
      </c>
      <c r="I78" s="73"/>
      <c r="J78" s="64" t="str">
        <f t="shared" si="61"/>
        <v>S4</v>
      </c>
      <c r="K78" s="64" t="str">
        <f t="shared" si="62"/>
        <v>S4</v>
      </c>
      <c r="L78" s="64">
        <f t="shared" si="63"/>
        <v>0</v>
      </c>
      <c r="M78" s="64" t="str">
        <f t="shared" si="64"/>
        <v>S4</v>
      </c>
      <c r="N78" s="52"/>
      <c r="P78" s="157"/>
      <c r="Q78" s="157"/>
      <c r="R78" s="157"/>
      <c r="S78" s="157">
        <f>IF(OR(LEFT($A78,1)="x",AND(AC73+$AC78=0,$AC73&gt;0)),"",IFERROR(VLOOKUP($A78,LedenZ,29,0),""))</f>
        <v>0</v>
      </c>
      <c r="T78" s="202">
        <f t="shared" ref="T78:T88" si="73">IF(LEN(C78&amp;D78&amp;E78&amp;F78)&gt;0,1,0)</f>
        <v>1</v>
      </c>
      <c r="U78" s="159">
        <f t="shared" si="65"/>
        <v>1</v>
      </c>
      <c r="V78" s="162">
        <f t="shared" si="72"/>
        <v>999</v>
      </c>
      <c r="W78" s="162">
        <f t="shared" si="72"/>
        <v>999</v>
      </c>
      <c r="X78" s="28">
        <v>9</v>
      </c>
      <c r="Y78" s="64" t="str">
        <f t="shared" si="66"/>
        <v>S4</v>
      </c>
      <c r="Z78" s="64" t="str">
        <f t="shared" si="67"/>
        <v>S4</v>
      </c>
      <c r="AA78" s="64" t="str">
        <f t="shared" si="68"/>
        <v/>
      </c>
      <c r="AB78" s="64" t="str">
        <f t="shared" si="69"/>
        <v>S4</v>
      </c>
      <c r="AC78" s="28">
        <f t="shared" si="70"/>
        <v>6</v>
      </c>
      <c r="AH78" s="246">
        <f t="shared" si="71"/>
        <v>33.07</v>
      </c>
    </row>
    <row r="79" spans="1:34" ht="12.75" customHeight="1">
      <c r="A79" s="28" t="str">
        <f>C71&amp;"x"&amp;B79</f>
        <v>S4x6</v>
      </c>
      <c r="B79" s="47">
        <v>6</v>
      </c>
      <c r="C79" s="64" t="str">
        <f t="shared" si="55"/>
        <v>V</v>
      </c>
      <c r="D79" s="64" t="str">
        <f t="shared" si="56"/>
        <v>NJC46R3</v>
      </c>
      <c r="E79" s="65" t="str">
        <f t="shared" si="57"/>
        <v>Wibbens, E.</v>
      </c>
      <c r="F79" s="65" t="str">
        <f t="shared" si="58"/>
        <v>Esther</v>
      </c>
      <c r="G79" s="66">
        <f t="shared" si="59"/>
        <v>33690</v>
      </c>
      <c r="H79" s="67">
        <f t="shared" si="60"/>
        <v>28</v>
      </c>
      <c r="I79" s="73"/>
      <c r="J79" s="64" t="str">
        <f t="shared" si="61"/>
        <v>S4</v>
      </c>
      <c r="K79" s="64" t="str">
        <f t="shared" si="62"/>
        <v>S4</v>
      </c>
      <c r="L79" s="64">
        <f t="shared" si="63"/>
        <v>0</v>
      </c>
      <c r="M79" s="64" t="str">
        <f t="shared" si="64"/>
        <v>S4</v>
      </c>
      <c r="N79" s="52"/>
      <c r="P79" s="157"/>
      <c r="Q79" s="157"/>
      <c r="R79" s="157"/>
      <c r="S79" s="157">
        <f>IF(OR(LEFT($A79,1)="x",AND(AC73+$AC79=0,$AC73&gt;0)),"",IFERROR(VLOOKUP($A79,LedenZ,29,0),""))</f>
        <v>0</v>
      </c>
      <c r="T79" s="202">
        <f t="shared" si="73"/>
        <v>1</v>
      </c>
      <c r="U79" s="159">
        <f t="shared" si="65"/>
        <v>1</v>
      </c>
      <c r="V79" s="162">
        <f t="shared" si="72"/>
        <v>999</v>
      </c>
      <c r="W79" s="162">
        <f t="shared" si="72"/>
        <v>999</v>
      </c>
      <c r="X79" s="28">
        <v>10</v>
      </c>
      <c r="Y79" s="64" t="str">
        <f t="shared" si="66"/>
        <v>S4</v>
      </c>
      <c r="Z79" s="64" t="str">
        <f t="shared" si="67"/>
        <v>S4</v>
      </c>
      <c r="AA79" s="64" t="str">
        <f t="shared" si="68"/>
        <v/>
      </c>
      <c r="AB79" s="64" t="str">
        <f t="shared" si="69"/>
        <v>S4</v>
      </c>
      <c r="AC79" s="28">
        <f t="shared" si="70"/>
        <v>6</v>
      </c>
      <c r="AH79" s="246">
        <f t="shared" si="71"/>
        <v>28.76</v>
      </c>
    </row>
    <row r="80" spans="1:34" ht="12.75" customHeight="1">
      <c r="A80" s="28" t="str">
        <f>C71&amp;"x"&amp;B80</f>
        <v>S4x7</v>
      </c>
      <c r="B80" s="47">
        <v>7</v>
      </c>
      <c r="C80" s="64" t="str">
        <f t="shared" si="55"/>
        <v>V</v>
      </c>
      <c r="D80" s="64" t="str">
        <f t="shared" si="56"/>
        <v>NJC15T9</v>
      </c>
      <c r="E80" s="65" t="str">
        <f t="shared" si="57"/>
        <v>Visser-Michelsen, D.</v>
      </c>
      <c r="F80" s="65" t="str">
        <f t="shared" si="58"/>
        <v>Diana</v>
      </c>
      <c r="G80" s="66">
        <f t="shared" si="59"/>
        <v>33777</v>
      </c>
      <c r="H80" s="67">
        <f t="shared" si="60"/>
        <v>28</v>
      </c>
      <c r="I80" s="73"/>
      <c r="J80" s="64" t="str">
        <f t="shared" si="61"/>
        <v>S4</v>
      </c>
      <c r="K80" s="64" t="str">
        <f t="shared" si="62"/>
        <v>S4</v>
      </c>
      <c r="L80" s="64">
        <f t="shared" si="63"/>
        <v>0</v>
      </c>
      <c r="M80" s="64" t="str">
        <f t="shared" si="64"/>
        <v>S4</v>
      </c>
      <c r="N80" s="52"/>
      <c r="P80" s="157"/>
      <c r="Q80" s="157"/>
      <c r="R80" s="157"/>
      <c r="S80" s="157">
        <f>IF(OR(LEFT($A80,1)="x",AND(AC73+$AC80=0,$AC73&gt;0)),"",IFERROR(VLOOKUP($A80,LedenZ,29,0),""))</f>
        <v>0</v>
      </c>
      <c r="T80" s="202">
        <f t="shared" si="73"/>
        <v>1</v>
      </c>
      <c r="U80" s="159">
        <f t="shared" si="65"/>
        <v>1</v>
      </c>
      <c r="V80" s="162">
        <f t="shared" si="72"/>
        <v>999</v>
      </c>
      <c r="W80" s="162">
        <f t="shared" si="72"/>
        <v>999</v>
      </c>
      <c r="X80" s="28">
        <v>11</v>
      </c>
      <c r="Y80" s="64" t="str">
        <f t="shared" si="66"/>
        <v>S4</v>
      </c>
      <c r="Z80" s="64" t="str">
        <f t="shared" si="67"/>
        <v>S4</v>
      </c>
      <c r="AA80" s="64" t="str">
        <f t="shared" si="68"/>
        <v/>
      </c>
      <c r="AB80" s="64" t="str">
        <f t="shared" si="69"/>
        <v>S4</v>
      </c>
      <c r="AC80" s="28">
        <f t="shared" si="70"/>
        <v>6</v>
      </c>
      <c r="AH80" s="246">
        <f t="shared" si="71"/>
        <v>28.53</v>
      </c>
    </row>
    <row r="81" spans="1:34" ht="12.75" customHeight="1">
      <c r="A81" s="28" t="str">
        <f>C71&amp;"x"&amp;B81</f>
        <v>S4x8</v>
      </c>
      <c r="B81" s="47">
        <v>8</v>
      </c>
      <c r="C81" s="64" t="str">
        <f t="shared" si="55"/>
        <v>M</v>
      </c>
      <c r="D81" s="64" t="str">
        <f t="shared" si="56"/>
        <v>NFW40D9</v>
      </c>
      <c r="E81" s="65" t="str">
        <f t="shared" si="57"/>
        <v>Boshoven, D.</v>
      </c>
      <c r="F81" s="65" t="str">
        <f t="shared" si="58"/>
        <v>Davy</v>
      </c>
      <c r="G81" s="66">
        <f t="shared" si="59"/>
        <v>27506</v>
      </c>
      <c r="H81" s="67">
        <f t="shared" si="60"/>
        <v>45</v>
      </c>
      <c r="I81" s="73"/>
      <c r="J81" s="64" t="str">
        <f t="shared" si="61"/>
        <v>S4</v>
      </c>
      <c r="K81" s="64" t="str">
        <f t="shared" si="62"/>
        <v>S4</v>
      </c>
      <c r="L81" s="64">
        <f t="shared" si="63"/>
        <v>0</v>
      </c>
      <c r="M81" s="64" t="str">
        <f t="shared" si="64"/>
        <v>S4</v>
      </c>
      <c r="N81" s="52"/>
      <c r="P81" s="157"/>
      <c r="Q81" s="157"/>
      <c r="R81" s="157"/>
      <c r="S81" s="157">
        <f>IF(OR(LEFT($A81,1)="x",AND(AC73+$AC81=0,$AC73&gt;0)),"",IFERROR(VLOOKUP($A81,LedenZ,29,0),""))</f>
        <v>0</v>
      </c>
      <c r="T81" s="202">
        <f t="shared" si="73"/>
        <v>1</v>
      </c>
      <c r="U81" s="159">
        <f t="shared" si="65"/>
        <v>1</v>
      </c>
      <c r="V81" s="162">
        <f t="shared" si="72"/>
        <v>999</v>
      </c>
      <c r="W81" s="162">
        <f t="shared" si="72"/>
        <v>999</v>
      </c>
      <c r="X81" s="28">
        <v>12</v>
      </c>
      <c r="Y81" s="64" t="str">
        <f t="shared" si="66"/>
        <v>S4</v>
      </c>
      <c r="Z81" s="64" t="str">
        <f t="shared" si="67"/>
        <v>S4</v>
      </c>
      <c r="AA81" s="64" t="str">
        <f t="shared" si="68"/>
        <v/>
      </c>
      <c r="AB81" s="64" t="str">
        <f t="shared" si="69"/>
        <v>S4</v>
      </c>
      <c r="AC81" s="28">
        <f t="shared" si="70"/>
        <v>6</v>
      </c>
      <c r="AH81" s="246">
        <f t="shared" si="71"/>
        <v>45.69</v>
      </c>
    </row>
    <row r="82" spans="1:34" ht="12.75" customHeight="1">
      <c r="A82" s="28" t="str">
        <f>C71&amp;"x"&amp;B82</f>
        <v>S4x9</v>
      </c>
      <c r="B82" s="47">
        <v>9</v>
      </c>
      <c r="C82" s="64" t="str">
        <f t="shared" si="55"/>
        <v>M</v>
      </c>
      <c r="D82" s="64" t="str">
        <f t="shared" si="56"/>
        <v>NFS90V6</v>
      </c>
      <c r="E82" s="65" t="str">
        <f t="shared" si="57"/>
        <v>Wit, de B.</v>
      </c>
      <c r="F82" s="65" t="str">
        <f t="shared" si="58"/>
        <v>Bart</v>
      </c>
      <c r="G82" s="66">
        <f t="shared" si="59"/>
        <v>29031</v>
      </c>
      <c r="H82" s="67">
        <f t="shared" si="60"/>
        <v>41</v>
      </c>
      <c r="I82" s="73"/>
      <c r="J82" s="64" t="str">
        <f t="shared" si="61"/>
        <v>S4</v>
      </c>
      <c r="K82" s="64" t="str">
        <f t="shared" si="62"/>
        <v>S4</v>
      </c>
      <c r="L82" s="64">
        <f t="shared" si="63"/>
        <v>0</v>
      </c>
      <c r="M82" s="64" t="str">
        <f t="shared" si="64"/>
        <v>S4</v>
      </c>
      <c r="N82" s="52"/>
      <c r="P82" s="157"/>
      <c r="Q82" s="157"/>
      <c r="R82" s="157"/>
      <c r="S82" s="157">
        <f>IF(OR(LEFT($A82,1)="x",AND(AC73+$AC82=0,$AC73&gt;0)),"",IFERROR(VLOOKUP($A82,LedenZ,29,0),""))</f>
        <v>0</v>
      </c>
      <c r="T82" s="202">
        <f t="shared" si="73"/>
        <v>1</v>
      </c>
      <c r="U82" s="159">
        <f t="shared" si="65"/>
        <v>1</v>
      </c>
      <c r="V82" s="162">
        <f t="shared" si="72"/>
        <v>999</v>
      </c>
      <c r="W82" s="162">
        <f t="shared" si="72"/>
        <v>999</v>
      </c>
      <c r="X82" s="28">
        <v>13</v>
      </c>
      <c r="Y82" s="64" t="str">
        <f t="shared" si="66"/>
        <v>S4</v>
      </c>
      <c r="Z82" s="64" t="str">
        <f t="shared" si="67"/>
        <v>S4</v>
      </c>
      <c r="AA82" s="64" t="str">
        <f t="shared" si="68"/>
        <v/>
      </c>
      <c r="AB82" s="64" t="str">
        <f t="shared" si="69"/>
        <v>S4</v>
      </c>
      <c r="AC82" s="28">
        <f t="shared" si="70"/>
        <v>6</v>
      </c>
      <c r="AH82" s="246">
        <f t="shared" si="71"/>
        <v>41.52</v>
      </c>
    </row>
    <row r="83" spans="1:34" ht="12.75" customHeight="1">
      <c r="A83" s="28" t="str">
        <f>C71&amp;"x"&amp;B83</f>
        <v>S4x10</v>
      </c>
      <c r="B83" s="47">
        <v>10</v>
      </c>
      <c r="C83" s="64" t="str">
        <f t="shared" si="55"/>
        <v>M</v>
      </c>
      <c r="D83" s="64" t="str">
        <f t="shared" si="56"/>
        <v>NFW92M3</v>
      </c>
      <c r="E83" s="65" t="str">
        <f t="shared" si="57"/>
        <v>Laban, A.J.</v>
      </c>
      <c r="F83" s="65" t="str">
        <f t="shared" si="58"/>
        <v>Antjan</v>
      </c>
      <c r="G83" s="66">
        <f t="shared" si="59"/>
        <v>29340</v>
      </c>
      <c r="H83" s="67">
        <f t="shared" si="60"/>
        <v>40</v>
      </c>
      <c r="I83" s="73"/>
      <c r="J83" s="64" t="str">
        <f t="shared" si="61"/>
        <v>S4</v>
      </c>
      <c r="K83" s="64" t="str">
        <f t="shared" si="62"/>
        <v>S4</v>
      </c>
      <c r="L83" s="64">
        <f t="shared" si="63"/>
        <v>0</v>
      </c>
      <c r="M83" s="64" t="str">
        <f t="shared" si="64"/>
        <v>S4</v>
      </c>
      <c r="N83" s="52"/>
      <c r="P83" s="157"/>
      <c r="Q83" s="157"/>
      <c r="R83" s="157"/>
      <c r="S83" s="157">
        <f>IF(OR(LEFT($A83,1)="x",AND(AC73+$AC83=0,$AC73&gt;0)),"",IFERROR(VLOOKUP($A83,LedenZ,29,0),""))</f>
        <v>0</v>
      </c>
      <c r="T83" s="202">
        <f t="shared" si="73"/>
        <v>1</v>
      </c>
      <c r="U83" s="159">
        <f t="shared" si="65"/>
        <v>1</v>
      </c>
      <c r="V83" s="162">
        <f t="shared" si="72"/>
        <v>999</v>
      </c>
      <c r="W83" s="162">
        <f t="shared" si="72"/>
        <v>999</v>
      </c>
      <c r="X83" s="28">
        <v>14</v>
      </c>
      <c r="Y83" s="64" t="str">
        <f t="shared" si="66"/>
        <v>S4</v>
      </c>
      <c r="Z83" s="64" t="str">
        <f t="shared" si="67"/>
        <v>S4</v>
      </c>
      <c r="AA83" s="64" t="str">
        <f t="shared" si="68"/>
        <v/>
      </c>
      <c r="AB83" s="64" t="str">
        <f t="shared" si="69"/>
        <v>S4</v>
      </c>
      <c r="AC83" s="28">
        <f t="shared" si="70"/>
        <v>6</v>
      </c>
      <c r="AH83" s="246">
        <f t="shared" si="71"/>
        <v>40.67</v>
      </c>
    </row>
    <row r="84" spans="1:34" ht="12.75" customHeight="1">
      <c r="A84" s="28" t="str">
        <f>C71&amp;"x"&amp;B84</f>
        <v>S4x11</v>
      </c>
      <c r="B84" s="47">
        <v>11</v>
      </c>
      <c r="C84" s="64" t="str">
        <f t="shared" si="55"/>
        <v>M</v>
      </c>
      <c r="D84" s="64" t="str">
        <f t="shared" si="56"/>
        <v>NFW26G8</v>
      </c>
      <c r="E84" s="65" t="str">
        <f t="shared" si="57"/>
        <v>Noels, A.</v>
      </c>
      <c r="F84" s="65" t="str">
        <f t="shared" si="58"/>
        <v>Arjan</v>
      </c>
      <c r="G84" s="66">
        <f t="shared" si="59"/>
        <v>29523</v>
      </c>
      <c r="H84" s="67">
        <f t="shared" si="60"/>
        <v>40</v>
      </c>
      <c r="I84" s="73"/>
      <c r="J84" s="64" t="str">
        <f t="shared" si="61"/>
        <v>S4</v>
      </c>
      <c r="K84" s="64" t="str">
        <f t="shared" si="62"/>
        <v>S4</v>
      </c>
      <c r="L84" s="64">
        <f t="shared" si="63"/>
        <v>0</v>
      </c>
      <c r="M84" s="64" t="str">
        <f t="shared" si="64"/>
        <v>S4</v>
      </c>
      <c r="N84" s="52"/>
      <c r="P84" s="157"/>
      <c r="Q84" s="157"/>
      <c r="R84" s="157"/>
      <c r="S84" s="157">
        <f>IF(OR(LEFT($A84,1)="x",AND(AC73+$AC84=0,$AC73&gt;0)),"",IFERROR(VLOOKUP($A84,LedenZ,29,0),""))</f>
        <v>0</v>
      </c>
      <c r="T84" s="202">
        <f t="shared" si="73"/>
        <v>1</v>
      </c>
      <c r="U84" s="159">
        <f t="shared" si="65"/>
        <v>1</v>
      </c>
      <c r="V84" s="162">
        <f t="shared" si="72"/>
        <v>999</v>
      </c>
      <c r="W84" s="162">
        <f t="shared" si="72"/>
        <v>999</v>
      </c>
      <c r="X84" s="28">
        <v>15</v>
      </c>
      <c r="Y84" s="64" t="str">
        <f t="shared" si="66"/>
        <v>S4</v>
      </c>
      <c r="Z84" s="64" t="str">
        <f t="shared" si="67"/>
        <v>S4</v>
      </c>
      <c r="AA84" s="64" t="str">
        <f t="shared" si="68"/>
        <v/>
      </c>
      <c r="AB84" s="64" t="str">
        <f t="shared" si="69"/>
        <v>S4</v>
      </c>
      <c r="AC84" s="28">
        <f t="shared" si="70"/>
        <v>6</v>
      </c>
      <c r="AH84" s="246">
        <f t="shared" si="71"/>
        <v>40.17</v>
      </c>
    </row>
    <row r="85" spans="1:34" ht="12.75" customHeight="1">
      <c r="A85" s="28" t="str">
        <f>C71&amp;"x"&amp;B85</f>
        <v>S4x12</v>
      </c>
      <c r="B85" s="47">
        <v>12</v>
      </c>
      <c r="C85" s="64" t="str">
        <f t="shared" si="55"/>
        <v>M</v>
      </c>
      <c r="D85" s="64" t="str">
        <f t="shared" si="56"/>
        <v>NGW10M4</v>
      </c>
      <c r="E85" s="65" t="str">
        <f t="shared" si="57"/>
        <v>Jong, de B.</v>
      </c>
      <c r="F85" s="65" t="str">
        <f t="shared" si="58"/>
        <v>Bas</v>
      </c>
      <c r="G85" s="66">
        <f t="shared" si="59"/>
        <v>33019</v>
      </c>
      <c r="H85" s="67">
        <f t="shared" si="60"/>
        <v>30</v>
      </c>
      <c r="I85" s="73"/>
      <c r="J85" s="64" t="str">
        <f t="shared" si="61"/>
        <v>S4</v>
      </c>
      <c r="K85" s="64" t="str">
        <f t="shared" si="62"/>
        <v>S4</v>
      </c>
      <c r="L85" s="64">
        <f t="shared" si="63"/>
        <v>0</v>
      </c>
      <c r="M85" s="64" t="str">
        <f t="shared" si="64"/>
        <v>S4</v>
      </c>
      <c r="N85" s="52"/>
      <c r="P85" s="157"/>
      <c r="Q85" s="157"/>
      <c r="R85" s="157"/>
      <c r="S85" s="157">
        <f>IF(OR(LEFT($A85,1)="x",AND(AC73+$AC85=0,$AC73&gt;0)),"",IFERROR(VLOOKUP($A85,LedenZ,29,0),""))</f>
        <v>0</v>
      </c>
      <c r="T85" s="202">
        <f t="shared" si="73"/>
        <v>1</v>
      </c>
      <c r="U85" s="159">
        <f t="shared" si="65"/>
        <v>1</v>
      </c>
      <c r="V85" s="162">
        <f t="shared" si="72"/>
        <v>999</v>
      </c>
      <c r="W85" s="162">
        <f t="shared" si="72"/>
        <v>999</v>
      </c>
      <c r="X85" s="28">
        <v>16</v>
      </c>
      <c r="Y85" s="64" t="str">
        <f t="shared" si="66"/>
        <v>S4</v>
      </c>
      <c r="Z85" s="64" t="str">
        <f t="shared" si="67"/>
        <v>S4</v>
      </c>
      <c r="AA85" s="64" t="str">
        <f t="shared" si="68"/>
        <v/>
      </c>
      <c r="AB85" s="64" t="str">
        <f t="shared" si="69"/>
        <v>S4</v>
      </c>
      <c r="AC85" s="28">
        <f t="shared" si="70"/>
        <v>6</v>
      </c>
      <c r="AH85" s="246">
        <f t="shared" si="71"/>
        <v>30.6</v>
      </c>
    </row>
    <row r="86" spans="1:34" ht="12.75" customHeight="1">
      <c r="A86" s="28" t="str">
        <f>C71&amp;"x"&amp;B86</f>
        <v>S4x13</v>
      </c>
      <c r="B86" s="47">
        <v>13</v>
      </c>
      <c r="C86" s="64" t="str">
        <f t="shared" si="55"/>
        <v>M</v>
      </c>
      <c r="D86" s="64" t="str">
        <f t="shared" si="56"/>
        <v>NGT92Q5</v>
      </c>
      <c r="E86" s="65" t="str">
        <f t="shared" si="57"/>
        <v>Kuperus, S.</v>
      </c>
      <c r="F86" s="65" t="str">
        <f t="shared" si="58"/>
        <v>Steven</v>
      </c>
      <c r="G86" s="66">
        <f t="shared" si="59"/>
        <v>33058</v>
      </c>
      <c r="H86" s="67">
        <f t="shared" si="60"/>
        <v>30</v>
      </c>
      <c r="I86" s="73"/>
      <c r="J86" s="64" t="str">
        <f t="shared" si="61"/>
        <v>S4</v>
      </c>
      <c r="K86" s="64" t="str">
        <f t="shared" si="62"/>
        <v>S4</v>
      </c>
      <c r="L86" s="64">
        <f t="shared" si="63"/>
        <v>0</v>
      </c>
      <c r="M86" s="64" t="str">
        <f t="shared" si="64"/>
        <v>S4</v>
      </c>
      <c r="N86" s="52"/>
      <c r="P86" s="157"/>
      <c r="Q86" s="157"/>
      <c r="R86" s="157"/>
      <c r="S86" s="157">
        <f>IF(OR(LEFT($A86,1)="x",AND(AC73+$AC86=0,$AC73&gt;0)),"",IFERROR(VLOOKUP($A86,LedenZ,29,0),""))</f>
        <v>0</v>
      </c>
      <c r="T86" s="202">
        <f t="shared" si="73"/>
        <v>1</v>
      </c>
      <c r="U86" s="159">
        <f t="shared" si="65"/>
        <v>1</v>
      </c>
      <c r="V86" s="162">
        <f t="shared" si="72"/>
        <v>999</v>
      </c>
      <c r="W86" s="162">
        <f t="shared" si="72"/>
        <v>999</v>
      </c>
      <c r="X86" s="28">
        <v>17</v>
      </c>
      <c r="Y86" s="64" t="str">
        <f t="shared" si="66"/>
        <v>S4</v>
      </c>
      <c r="Z86" s="64" t="str">
        <f t="shared" si="67"/>
        <v>S4</v>
      </c>
      <c r="AA86" s="64" t="str">
        <f t="shared" si="68"/>
        <v/>
      </c>
      <c r="AB86" s="64" t="str">
        <f t="shared" si="69"/>
        <v>S4</v>
      </c>
      <c r="AC86" s="28">
        <f t="shared" si="70"/>
        <v>6</v>
      </c>
      <c r="AH86" s="246">
        <f t="shared" si="71"/>
        <v>30.49</v>
      </c>
    </row>
    <row r="87" spans="1:34" ht="12.75" customHeight="1">
      <c r="A87" s="28" t="str">
        <f>C71&amp;"x"&amp;B87</f>
        <v>S4x14</v>
      </c>
      <c r="B87" s="47">
        <v>14</v>
      </c>
      <c r="C87" s="64" t="str">
        <f t="shared" si="55"/>
        <v/>
      </c>
      <c r="D87" s="64" t="str">
        <f t="shared" si="56"/>
        <v/>
      </c>
      <c r="E87" s="65" t="str">
        <f t="shared" si="57"/>
        <v/>
      </c>
      <c r="F87" s="65" t="str">
        <f t="shared" si="58"/>
        <v/>
      </c>
      <c r="G87" s="66" t="str">
        <f t="shared" si="59"/>
        <v/>
      </c>
      <c r="H87" s="67" t="str">
        <f t="shared" si="60"/>
        <v/>
      </c>
      <c r="I87" s="73"/>
      <c r="J87" s="64" t="str">
        <f t="shared" si="61"/>
        <v/>
      </c>
      <c r="K87" s="64" t="str">
        <f t="shared" si="62"/>
        <v/>
      </c>
      <c r="L87" s="64" t="str">
        <f t="shared" si="63"/>
        <v/>
      </c>
      <c r="M87" s="64" t="str">
        <f t="shared" si="64"/>
        <v/>
      </c>
      <c r="N87" s="52"/>
      <c r="P87" s="157"/>
      <c r="Q87" s="157"/>
      <c r="R87" s="157"/>
      <c r="S87" s="157" t="str">
        <f>IF(OR(LEFT($A87,1)="x",AND(AC73+$AC87=0,$AC73&gt;0)),"",IFERROR(VLOOKUP($A87,LedenZ,29,0),""))</f>
        <v/>
      </c>
      <c r="T87" s="202">
        <f t="shared" si="73"/>
        <v>0</v>
      </c>
      <c r="U87" s="159">
        <f t="shared" si="65"/>
        <v>0</v>
      </c>
      <c r="V87" s="162">
        <f t="shared" si="72"/>
        <v>999</v>
      </c>
      <c r="W87" s="162">
        <f t="shared" si="72"/>
        <v>999</v>
      </c>
      <c r="X87" s="28">
        <v>18</v>
      </c>
      <c r="Y87" s="64" t="str">
        <f t="shared" si="66"/>
        <v/>
      </c>
      <c r="Z87" s="64" t="str">
        <f t="shared" si="67"/>
        <v/>
      </c>
      <c r="AA87" s="64" t="str">
        <f t="shared" si="68"/>
        <v/>
      </c>
      <c r="AB87" s="64" t="str">
        <f t="shared" si="69"/>
        <v/>
      </c>
      <c r="AC87" s="28">
        <f t="shared" si="70"/>
        <v>0</v>
      </c>
      <c r="AH87" s="246" t="str">
        <f t="shared" si="71"/>
        <v/>
      </c>
    </row>
    <row r="88" spans="1:34" ht="12.75" customHeight="1">
      <c r="A88" s="28" t="str">
        <f>C71&amp;"x"&amp;B88</f>
        <v>S4x15</v>
      </c>
      <c r="B88" s="47">
        <v>15</v>
      </c>
      <c r="C88" s="64" t="str">
        <f t="shared" si="55"/>
        <v/>
      </c>
      <c r="D88" s="64" t="str">
        <f t="shared" si="56"/>
        <v/>
      </c>
      <c r="E88" s="65" t="str">
        <f t="shared" si="57"/>
        <v/>
      </c>
      <c r="F88" s="65" t="str">
        <f t="shared" si="58"/>
        <v/>
      </c>
      <c r="G88" s="66" t="str">
        <f t="shared" si="59"/>
        <v/>
      </c>
      <c r="H88" s="67" t="str">
        <f t="shared" si="60"/>
        <v/>
      </c>
      <c r="I88" s="73"/>
      <c r="J88" s="64" t="str">
        <f t="shared" si="61"/>
        <v/>
      </c>
      <c r="K88" s="64" t="str">
        <f t="shared" si="62"/>
        <v/>
      </c>
      <c r="L88" s="64" t="str">
        <f t="shared" si="63"/>
        <v/>
      </c>
      <c r="M88" s="64" t="str">
        <f t="shared" si="64"/>
        <v/>
      </c>
      <c r="N88" s="52"/>
      <c r="P88" s="157"/>
      <c r="Q88" s="157"/>
      <c r="R88" s="157"/>
      <c r="S88" s="157" t="str">
        <f>IF(OR(LEFT($A88,1)="x",AND(AC73+$AC88=0,$AC73&gt;0)),"",IFERROR(VLOOKUP($A88,LedenZ,29,0),""))</f>
        <v/>
      </c>
      <c r="T88" s="202">
        <f t="shared" si="73"/>
        <v>0</v>
      </c>
      <c r="U88" s="159">
        <f t="shared" si="65"/>
        <v>0</v>
      </c>
      <c r="V88" s="162">
        <f t="shared" si="72"/>
        <v>999</v>
      </c>
      <c r="W88" s="162">
        <f t="shared" si="72"/>
        <v>999</v>
      </c>
      <c r="X88" s="28">
        <v>19</v>
      </c>
      <c r="Y88" s="64" t="str">
        <f t="shared" si="66"/>
        <v/>
      </c>
      <c r="Z88" s="64" t="str">
        <f t="shared" si="67"/>
        <v/>
      </c>
      <c r="AA88" s="64" t="str">
        <f t="shared" si="68"/>
        <v/>
      </c>
      <c r="AB88" s="64" t="str">
        <f t="shared" si="69"/>
        <v/>
      </c>
      <c r="AC88" s="28">
        <f t="shared" si="70"/>
        <v>0</v>
      </c>
      <c r="AH88" s="246" t="str">
        <f t="shared" si="71"/>
        <v/>
      </c>
    </row>
    <row r="89" spans="1:34" ht="12.95" thickBot="1">
      <c r="B89" s="69"/>
      <c r="C89" s="70"/>
      <c r="D89" s="69"/>
      <c r="E89" s="69"/>
      <c r="F89" s="69"/>
      <c r="G89" s="71"/>
      <c r="H89" s="71"/>
      <c r="I89" s="71"/>
      <c r="J89" s="70"/>
      <c r="K89" s="70"/>
      <c r="L89" s="70"/>
      <c r="M89" s="52"/>
      <c r="N89" s="52"/>
      <c r="X89" s="28">
        <v>20</v>
      </c>
    </row>
    <row r="90" spans="1:34" ht="12.95" thickTop="1">
      <c r="B90" s="47"/>
      <c r="C90" s="323" t="s">
        <v>1140</v>
      </c>
      <c r="D90" s="323"/>
      <c r="E90" s="76" t="s">
        <v>1141</v>
      </c>
      <c r="F90" s="76" t="s">
        <v>1142</v>
      </c>
      <c r="G90" s="48" t="s">
        <v>1143</v>
      </c>
      <c r="H90" s="49"/>
      <c r="I90" s="50"/>
      <c r="J90" s="51" t="s">
        <v>1144</v>
      </c>
      <c r="K90" s="51" t="s">
        <v>1145</v>
      </c>
      <c r="L90" s="51" t="s">
        <v>1146</v>
      </c>
      <c r="M90" s="52"/>
      <c r="N90" s="52"/>
      <c r="P90" s="53">
        <f>COUNT(P94:P108)</f>
        <v>0</v>
      </c>
      <c r="Q90" s="53">
        <f>COUNT(Q94:Q108)</f>
        <v>0</v>
      </c>
      <c r="R90" s="53">
        <f>COUNT(R94:R108)</f>
        <v>0</v>
      </c>
      <c r="S90" s="53">
        <f>COUNT(S94:S108)</f>
        <v>13</v>
      </c>
      <c r="T90" s="124">
        <f>T91-SUM(U94:U108)</f>
        <v>0</v>
      </c>
      <c r="X90" s="28">
        <v>1</v>
      </c>
    </row>
    <row r="91" spans="1:34" ht="12.95">
      <c r="A91" s="33">
        <v>8</v>
      </c>
      <c r="B91" s="54"/>
      <c r="C91" s="322" t="str">
        <f>Leden!AR10</f>
        <v>S5</v>
      </c>
      <c r="D91" s="322"/>
      <c r="E91" s="286" t="str">
        <f>IF($C91="","",LEFT(IFERROR(VLOOKUP($C91,TeamsZ,2,0),"")&amp;"??",2))</f>
        <v>WK</v>
      </c>
      <c r="F91" s="286" t="str">
        <f>IF($C91="","",IFERROR(VLOOKUP($C91,TeamsZ,3,0),"??"))</f>
        <v>Za</v>
      </c>
      <c r="G91" s="286" t="str">
        <f>IF($C91="","",LEFT(IFERROR(VLOOKUP($C91,TeamsZ,4,0),"")&amp;"?",1))</f>
        <v>8</v>
      </c>
      <c r="H91" s="55"/>
      <c r="I91" s="56"/>
      <c r="J91" s="286">
        <f>COUNTIF(C94:C108,"V")</f>
        <v>6</v>
      </c>
      <c r="K91" s="286">
        <f>COUNTIF(C94:C108,"M")</f>
        <v>7</v>
      </c>
      <c r="L91" s="57">
        <f>IFERROR(AVERAGE(H94:H108),"")</f>
        <v>20.846153846153847</v>
      </c>
      <c r="M91" s="58"/>
      <c r="N91" s="58"/>
      <c r="O91" s="33" t="s">
        <v>2</v>
      </c>
      <c r="P91" s="253"/>
      <c r="Q91" s="253"/>
      <c r="R91" s="253"/>
      <c r="S91" s="253">
        <f>IF(COUNT(S94:S108)=0,"",TeamPunten(S94:S108,$C91,$T91))</f>
        <v>0</v>
      </c>
      <c r="T91" s="124">
        <f>SUM(T94:T108)</f>
        <v>13</v>
      </c>
      <c r="U91" s="158" t="str">
        <f>MID($C91,1,1)</f>
        <v>S</v>
      </c>
      <c r="V91" s="158" t="str">
        <f>MID($C91,1,1)</f>
        <v>S</v>
      </c>
      <c r="W91" s="158" t="str">
        <f>MID($C91,1,1)</f>
        <v>S</v>
      </c>
      <c r="X91" s="28">
        <v>2</v>
      </c>
      <c r="Y91" s="33"/>
      <c r="Z91" s="33"/>
      <c r="AA91" s="33"/>
      <c r="AB91" s="33"/>
      <c r="AC91" s="33"/>
      <c r="AD91" s="19" t="str">
        <f>IF($C91="","",IFERROR(VLOOKUP($C91,TeamsZ,6,0),""))</f>
        <v>A</v>
      </c>
      <c r="AE91" s="19" t="str">
        <f>TRIM(IF($AD91="","",IFERROR(VLOOKUP($AD91,Teams!$J$4:$O$8,2,0),"")))</f>
        <v>3312 AD</v>
      </c>
      <c r="AF91" s="19" t="str">
        <f>TRIM(IF($AD91="","",IFERROR(VLOOKUP($AD91,Teams!$J$4:$O$8,4,0),"")))</f>
        <v>Dordrecht</v>
      </c>
      <c r="AH91" s="247">
        <f>IFERROR(AVERAGE(AH94:AH108),"")</f>
        <v>21.22384615384615</v>
      </c>
    </row>
    <row r="92" spans="1:34">
      <c r="B92" s="47"/>
      <c r="C92" s="76"/>
      <c r="D92" s="47"/>
      <c r="E92" s="47"/>
      <c r="F92" s="47"/>
      <c r="G92" s="50"/>
      <c r="H92" s="50"/>
      <c r="I92" s="50"/>
      <c r="J92" s="76"/>
      <c r="K92" s="76"/>
      <c r="L92" s="76"/>
      <c r="M92" s="52"/>
      <c r="N92" s="52"/>
      <c r="U92" s="159"/>
      <c r="V92" s="159"/>
      <c r="W92" s="159"/>
      <c r="X92" s="28">
        <v>3</v>
      </c>
    </row>
    <row r="93" spans="1:34">
      <c r="A93" s="59"/>
      <c r="B93" s="60"/>
      <c r="C93" s="61" t="s">
        <v>1147</v>
      </c>
      <c r="D93" s="61" t="s">
        <v>1148</v>
      </c>
      <c r="E93" s="62" t="s">
        <v>1149</v>
      </c>
      <c r="F93" s="62" t="s">
        <v>1150</v>
      </c>
      <c r="G93" s="61" t="s">
        <v>1151</v>
      </c>
      <c r="H93" s="61" t="s">
        <v>1152</v>
      </c>
      <c r="I93" s="61" t="s">
        <v>54</v>
      </c>
      <c r="J93" s="61" t="s">
        <v>1153</v>
      </c>
      <c r="K93" s="61" t="s">
        <v>1154</v>
      </c>
      <c r="L93" s="61" t="s">
        <v>1155</v>
      </c>
      <c r="M93" s="61" t="s">
        <v>1158</v>
      </c>
      <c r="N93" s="63"/>
      <c r="O93" s="59"/>
      <c r="P93" s="160" t="s">
        <v>76</v>
      </c>
      <c r="Q93" s="160" t="s">
        <v>77</v>
      </c>
      <c r="R93" s="160" t="s">
        <v>78</v>
      </c>
      <c r="S93" s="160" t="s">
        <v>76</v>
      </c>
      <c r="U93" s="158">
        <f>IF(W91="","",VLOOKUP(W91,Leeftijdscat,2,FALSE))</f>
        <v>5</v>
      </c>
      <c r="V93" s="158">
        <f>IF(W91="","",VLOOKUP(W91,Leeftijdscat,3,FALSE))</f>
        <v>999</v>
      </c>
      <c r="W93" s="158">
        <f>IF(W91="","",VLOOKUP(W91,Leeftijdscat,4,FALSE))</f>
        <v>999</v>
      </c>
      <c r="X93" s="28">
        <v>4</v>
      </c>
      <c r="Y93" s="59">
        <f>LEN(Y94&amp;Y95&amp;Y96&amp;Y97&amp;Y98&amp;Y99&amp;Y100&amp;Y101&amp;Y102&amp;Y103&amp;Y104&amp;Y105&amp;Y106&amp;Y107&amp;Y108)</f>
        <v>26</v>
      </c>
      <c r="Z93" s="59">
        <f>LEN(Z94&amp;Z95&amp;Z96&amp;Z97&amp;Z98&amp;Z99&amp;Z100&amp;Z101&amp;Z102&amp;Z103&amp;Z104&amp;Z105&amp;Z106&amp;Z107&amp;Z108)</f>
        <v>26</v>
      </c>
      <c r="AA93" s="59">
        <f>LEN(AA94&amp;AA95&amp;AA96&amp;AA97&amp;AA98&amp;AA99&amp;AA100&amp;AA101&amp;AA102&amp;AA103&amp;AA104&amp;AA105&amp;AA106&amp;AA107&amp;AA108)</f>
        <v>0</v>
      </c>
      <c r="AB93" s="59">
        <f>LEN(AB94&amp;AB95&amp;AB96&amp;AB97&amp;AB98&amp;AB99&amp;AB100&amp;AB101&amp;AB102&amp;AB103&amp;AB104&amp;AB105&amp;AB106&amp;AB107&amp;AB108)</f>
        <v>26</v>
      </c>
      <c r="AC93" s="59">
        <f>SUM(Y93:AA93)</f>
        <v>52</v>
      </c>
    </row>
    <row r="94" spans="1:34">
      <c r="A94" s="28" t="str">
        <f>C91&amp;"x"&amp;B94</f>
        <v>S5x1</v>
      </c>
      <c r="B94" s="47">
        <v>1</v>
      </c>
      <c r="C94" s="64" t="str">
        <f t="shared" ref="C94:C108" si="74">IF(LEFT($A94,1)="x","",IFERROR(VLOOKUP($A94,LedenZ,5,0),""))</f>
        <v>V</v>
      </c>
      <c r="D94" s="64" t="str">
        <f t="shared" ref="D94:D108" si="75">IF(LEFT($A94,1)="x","",IFERROR(VLOOKUP($A94,LedenZ,6,0),""))</f>
        <v>NJQ72J4</v>
      </c>
      <c r="E94" s="65" t="str">
        <f t="shared" ref="E94:E108" si="76">IF(LEFT($A94,1)="x","",IFERROR(VLOOKUP($A94,LedenZ,7,0),""))</f>
        <v>Zwoll, van S.</v>
      </c>
      <c r="F94" s="65" t="str">
        <f t="shared" ref="F94:F108" si="77">IF(LEFT($A94,1)="x","",IFERROR(VLOOKUP($A94,LedenZ,8,0),""))</f>
        <v>Simone</v>
      </c>
      <c r="G94" s="66">
        <f t="shared" ref="G94:G108" si="78">IF(LEFT($A94,1)="x","",IFERROR(VLOOKUP($A94,LedenZ,9,0),""))</f>
        <v>34635</v>
      </c>
      <c r="H94" s="67">
        <f t="shared" ref="H94:H108" si="79">IF(AND(ISNUMBER(G94),G94&lt;&gt;0),DATEDIF(G94,Peildatum,"Y"),"")</f>
        <v>26</v>
      </c>
      <c r="I94" s="73"/>
      <c r="J94" s="64" t="str">
        <f t="shared" ref="J94:J108" si="80">IF(LEFT($A94,1)="x","",IFERROR(VLOOKUP($A94,LedenZ,15,0),""))</f>
        <v>S5</v>
      </c>
      <c r="K94" s="64" t="str">
        <f t="shared" ref="K94:K108" si="81">IF(LEFT($A94,1)="x","",IFERROR(VLOOKUP($A94,LedenZ,16,0),""))</f>
        <v>S5</v>
      </c>
      <c r="L94" s="64">
        <f t="shared" ref="L94:L108" si="82">IF(LEFT($A94,1)="x","",IFERROR(VLOOKUP($A94,LedenZ,17,0),""))</f>
        <v>0</v>
      </c>
      <c r="M94" s="64" t="str">
        <f t="shared" ref="M94:M108" si="83">IF(LEFT($A94,1)="x","",IFERROR(VLOOKUP($A94,LedenZ,18,0),""))</f>
        <v>S5</v>
      </c>
      <c r="N94" s="52"/>
      <c r="P94" s="157"/>
      <c r="Q94" s="157"/>
      <c r="R94" s="157"/>
      <c r="S94" s="157">
        <f>IF(OR(LEFT($A94,1)="x",AND(AC93+$AC94=0,$AC93&gt;0)),"",IFERROR(VLOOKUP($A94,LedenZ,29,0),""))</f>
        <v>0</v>
      </c>
      <c r="T94" s="202">
        <f t="shared" ref="T94:T108" si="84">IF(LEN(C94&amp;D94&amp;E94&amp;F94)&gt;0,1,0)</f>
        <v>1</v>
      </c>
      <c r="U94" s="159">
        <f t="shared" ref="U94:U108" si="85">MIN(LEN(Y94&amp;Z94&amp;AA94&amp;AB94),1)</f>
        <v>1</v>
      </c>
      <c r="V94" s="162">
        <f>V93</f>
        <v>999</v>
      </c>
      <c r="W94" s="162">
        <f>W93</f>
        <v>999</v>
      </c>
      <c r="X94" s="28">
        <v>5</v>
      </c>
      <c r="Y94" s="64" t="str">
        <f t="shared" ref="Y94:Y108" si="86">IF(LEFT($A94,1)="x","",IFERROR(VLOOKUP($A94,LedenZ,33,0),""))</f>
        <v>S5</v>
      </c>
      <c r="Z94" s="64" t="str">
        <f t="shared" ref="Z94:Z108" si="87">IF(LEFT($A94,1)="x","",IFERROR(VLOOKUP($A94,LedenZ,34,0),""))</f>
        <v>S5</v>
      </c>
      <c r="AA94" s="64" t="str">
        <f t="shared" ref="AA94:AA108" si="88">IF(LEFT($A94,1)="x","",IFERROR(VLOOKUP($A94,LedenZ,35,0),""))</f>
        <v/>
      </c>
      <c r="AB94" s="64" t="str">
        <f t="shared" ref="AB94:AB108" si="89">IF(LEFT($A94,1)="x","",IFERROR(VLOOKUP($A94,LedenZ,36,0),""))</f>
        <v>S5</v>
      </c>
      <c r="AC94" s="28">
        <f t="shared" ref="AC94:AC108" si="90">LEN(Y94&amp;Z94&amp;AA94&amp;AB94)</f>
        <v>6</v>
      </c>
      <c r="AH94" s="246">
        <f t="shared" ref="AH94:AH108" si="91">lft(G94,Peildatum)</f>
        <v>26.18</v>
      </c>
    </row>
    <row r="95" spans="1:34">
      <c r="A95" s="28" t="str">
        <f>C91&amp;"x"&amp;B95</f>
        <v>S5x2</v>
      </c>
      <c r="B95" s="47">
        <v>2</v>
      </c>
      <c r="C95" s="64" t="str">
        <f t="shared" si="74"/>
        <v>V</v>
      </c>
      <c r="D95" s="64" t="str">
        <f t="shared" si="75"/>
        <v>NJH13R4</v>
      </c>
      <c r="E95" s="65" t="str">
        <f t="shared" si="76"/>
        <v>Lacroes, M.J.</v>
      </c>
      <c r="F95" s="65" t="str">
        <f t="shared" si="77"/>
        <v>Jany</v>
      </c>
      <c r="G95" s="66">
        <f t="shared" si="78"/>
        <v>36013</v>
      </c>
      <c r="H95" s="67">
        <f t="shared" si="79"/>
        <v>22</v>
      </c>
      <c r="I95" s="73"/>
      <c r="J95" s="64" t="str">
        <f t="shared" si="80"/>
        <v>S5</v>
      </c>
      <c r="K95" s="64" t="str">
        <f t="shared" si="81"/>
        <v>S5</v>
      </c>
      <c r="L95" s="64">
        <f t="shared" si="82"/>
        <v>0</v>
      </c>
      <c r="M95" s="64" t="str">
        <f t="shared" si="83"/>
        <v>S5</v>
      </c>
      <c r="N95" s="52"/>
      <c r="P95" s="157"/>
      <c r="Q95" s="157"/>
      <c r="R95" s="157"/>
      <c r="S95" s="157">
        <f>IF(OR(LEFT($A95,1)="x",AND(AC93+$AC95=0,$AC93&gt;0)),"",IFERROR(VLOOKUP($A95,LedenZ,29,0),""))</f>
        <v>0</v>
      </c>
      <c r="T95" s="202">
        <f t="shared" si="84"/>
        <v>1</v>
      </c>
      <c r="U95" s="159">
        <f t="shared" si="85"/>
        <v>1</v>
      </c>
      <c r="V95" s="162">
        <f t="shared" ref="V95:W108" si="92">V94</f>
        <v>999</v>
      </c>
      <c r="W95" s="162">
        <f t="shared" si="92"/>
        <v>999</v>
      </c>
      <c r="X95" s="28">
        <v>6</v>
      </c>
      <c r="Y95" s="64" t="str">
        <f t="shared" si="86"/>
        <v>S5</v>
      </c>
      <c r="Z95" s="64" t="str">
        <f t="shared" si="87"/>
        <v>S5</v>
      </c>
      <c r="AA95" s="64" t="str">
        <f t="shared" si="88"/>
        <v/>
      </c>
      <c r="AB95" s="64" t="str">
        <f t="shared" si="89"/>
        <v>S5</v>
      </c>
      <c r="AC95" s="28">
        <f t="shared" si="90"/>
        <v>6</v>
      </c>
      <c r="AH95" s="246">
        <f t="shared" si="91"/>
        <v>22.4</v>
      </c>
    </row>
    <row r="96" spans="1:34">
      <c r="A96" s="28" t="str">
        <f>C91&amp;"x"&amp;B96</f>
        <v>S5x3</v>
      </c>
      <c r="B96" s="47">
        <v>3</v>
      </c>
      <c r="C96" s="64" t="str">
        <f t="shared" si="74"/>
        <v>V</v>
      </c>
      <c r="D96" s="64" t="str">
        <f t="shared" si="75"/>
        <v>NJX40G9</v>
      </c>
      <c r="E96" s="65" t="str">
        <f t="shared" si="76"/>
        <v>Bax, E. S.</v>
      </c>
      <c r="F96" s="65" t="str">
        <f t="shared" si="77"/>
        <v>Erinn</v>
      </c>
      <c r="G96" s="66">
        <f t="shared" si="78"/>
        <v>36032</v>
      </c>
      <c r="H96" s="67">
        <f t="shared" si="79"/>
        <v>22</v>
      </c>
      <c r="I96" s="73"/>
      <c r="J96" s="64" t="str">
        <f t="shared" si="80"/>
        <v>S5</v>
      </c>
      <c r="K96" s="64" t="str">
        <f t="shared" si="81"/>
        <v>S5</v>
      </c>
      <c r="L96" s="64">
        <f t="shared" si="82"/>
        <v>0</v>
      </c>
      <c r="M96" s="64" t="str">
        <f t="shared" si="83"/>
        <v>S5</v>
      </c>
      <c r="N96" s="52"/>
      <c r="P96" s="157"/>
      <c r="Q96" s="157"/>
      <c r="R96" s="157"/>
      <c r="S96" s="157">
        <f>IF(OR(LEFT($A96,1)="x",AND(AC93+$AC96=0,$AC93&gt;0)),"",IFERROR(VLOOKUP($A96,LedenZ,29,0),""))</f>
        <v>0</v>
      </c>
      <c r="T96" s="202">
        <f t="shared" si="84"/>
        <v>1</v>
      </c>
      <c r="U96" s="159">
        <f t="shared" si="85"/>
        <v>1</v>
      </c>
      <c r="V96" s="162">
        <f t="shared" si="92"/>
        <v>999</v>
      </c>
      <c r="W96" s="162">
        <f t="shared" si="92"/>
        <v>999</v>
      </c>
      <c r="X96" s="28">
        <v>7</v>
      </c>
      <c r="Y96" s="64" t="str">
        <f t="shared" si="86"/>
        <v>S5</v>
      </c>
      <c r="Z96" s="64" t="str">
        <f t="shared" si="87"/>
        <v>S5</v>
      </c>
      <c r="AA96" s="64" t="str">
        <f t="shared" si="88"/>
        <v/>
      </c>
      <c r="AB96" s="64" t="str">
        <f t="shared" si="89"/>
        <v>S5</v>
      </c>
      <c r="AC96" s="28">
        <f t="shared" si="90"/>
        <v>6</v>
      </c>
      <c r="AH96" s="246">
        <f t="shared" si="91"/>
        <v>22.35</v>
      </c>
    </row>
    <row r="97" spans="1:34">
      <c r="A97" s="28" t="str">
        <f>C91&amp;"x"&amp;B97</f>
        <v>S5x4</v>
      </c>
      <c r="B97" s="47">
        <v>4</v>
      </c>
      <c r="C97" s="64" t="str">
        <f t="shared" si="74"/>
        <v>V</v>
      </c>
      <c r="D97" s="64" t="str">
        <f t="shared" si="75"/>
        <v>NKC46S7</v>
      </c>
      <c r="E97" s="65" t="str">
        <f t="shared" si="76"/>
        <v>Schram, L.J.</v>
      </c>
      <c r="F97" s="65" t="str">
        <f t="shared" si="77"/>
        <v>Lara</v>
      </c>
      <c r="G97" s="66">
        <f t="shared" si="78"/>
        <v>36887</v>
      </c>
      <c r="H97" s="67">
        <f t="shared" si="79"/>
        <v>20</v>
      </c>
      <c r="I97" s="73"/>
      <c r="J97" s="64" t="str">
        <f t="shared" si="80"/>
        <v>S5</v>
      </c>
      <c r="K97" s="64" t="str">
        <f t="shared" si="81"/>
        <v>S5</v>
      </c>
      <c r="L97" s="64">
        <f t="shared" si="82"/>
        <v>0</v>
      </c>
      <c r="M97" s="64" t="str">
        <f t="shared" si="83"/>
        <v>S5</v>
      </c>
      <c r="N97" s="52"/>
      <c r="P97" s="157"/>
      <c r="Q97" s="157"/>
      <c r="R97" s="157"/>
      <c r="S97" s="157">
        <f>IF(OR(LEFT($A97,1)="x",AND(AC93+$AC97=0,$AC93&gt;0)),"",IFERROR(VLOOKUP($A97,LedenZ,29,0),""))</f>
        <v>0</v>
      </c>
      <c r="T97" s="202">
        <f t="shared" si="84"/>
        <v>1</v>
      </c>
      <c r="U97" s="159">
        <f t="shared" si="85"/>
        <v>1</v>
      </c>
      <c r="V97" s="162">
        <f t="shared" si="92"/>
        <v>999</v>
      </c>
      <c r="W97" s="162">
        <f t="shared" si="92"/>
        <v>999</v>
      </c>
      <c r="X97" s="28">
        <v>8</v>
      </c>
      <c r="Y97" s="64" t="str">
        <f t="shared" si="86"/>
        <v>S5</v>
      </c>
      <c r="Z97" s="64" t="str">
        <f t="shared" si="87"/>
        <v>S5</v>
      </c>
      <c r="AA97" s="64" t="str">
        <f t="shared" si="88"/>
        <v/>
      </c>
      <c r="AB97" s="64" t="str">
        <f t="shared" si="89"/>
        <v>S5</v>
      </c>
      <c r="AC97" s="28">
        <f t="shared" si="90"/>
        <v>6</v>
      </c>
      <c r="AH97" s="246">
        <f t="shared" si="91"/>
        <v>20.010000000000002</v>
      </c>
    </row>
    <row r="98" spans="1:34">
      <c r="A98" s="28" t="str">
        <f>C91&amp;"x"&amp;B98</f>
        <v>S5x5</v>
      </c>
      <c r="B98" s="47">
        <v>5</v>
      </c>
      <c r="C98" s="64" t="str">
        <f t="shared" si="74"/>
        <v>V</v>
      </c>
      <c r="D98" s="64" t="str">
        <f t="shared" si="75"/>
        <v>NKG59H8</v>
      </c>
      <c r="E98" s="65" t="str">
        <f t="shared" si="76"/>
        <v>Dommisse, K.</v>
      </c>
      <c r="F98" s="65" t="str">
        <f t="shared" si="77"/>
        <v>Kim</v>
      </c>
      <c r="G98" s="66">
        <f t="shared" si="78"/>
        <v>36993</v>
      </c>
      <c r="H98" s="67">
        <f t="shared" si="79"/>
        <v>19</v>
      </c>
      <c r="I98" s="73"/>
      <c r="J98" s="64" t="str">
        <f t="shared" si="80"/>
        <v>S5</v>
      </c>
      <c r="K98" s="64" t="str">
        <f t="shared" si="81"/>
        <v>S5</v>
      </c>
      <c r="L98" s="64">
        <f t="shared" si="82"/>
        <v>0</v>
      </c>
      <c r="M98" s="64" t="str">
        <f t="shared" si="83"/>
        <v>S5</v>
      </c>
      <c r="N98" s="52"/>
      <c r="P98" s="157"/>
      <c r="Q98" s="157"/>
      <c r="R98" s="157"/>
      <c r="S98" s="157">
        <f>IF(OR(LEFT($A98,1)="x",AND(AC93+$AC98=0,$AC93&gt;0)),"",IFERROR(VLOOKUP($A98,LedenZ,29,0),""))</f>
        <v>0</v>
      </c>
      <c r="T98" s="202">
        <f t="shared" si="84"/>
        <v>1</v>
      </c>
      <c r="U98" s="159">
        <f t="shared" si="85"/>
        <v>1</v>
      </c>
      <c r="V98" s="162">
        <f t="shared" si="92"/>
        <v>999</v>
      </c>
      <c r="W98" s="162">
        <f t="shared" si="92"/>
        <v>999</v>
      </c>
      <c r="X98" s="28">
        <v>9</v>
      </c>
      <c r="Y98" s="64" t="str">
        <f t="shared" si="86"/>
        <v>S5</v>
      </c>
      <c r="Z98" s="64" t="str">
        <f t="shared" si="87"/>
        <v>S5</v>
      </c>
      <c r="AA98" s="64" t="str">
        <f t="shared" si="88"/>
        <v/>
      </c>
      <c r="AB98" s="64" t="str">
        <f t="shared" si="89"/>
        <v>S5</v>
      </c>
      <c r="AC98" s="28">
        <f t="shared" si="90"/>
        <v>6</v>
      </c>
      <c r="AH98" s="246">
        <f t="shared" si="91"/>
        <v>19.72</v>
      </c>
    </row>
    <row r="99" spans="1:34">
      <c r="A99" s="28" t="str">
        <f>C91&amp;"x"&amp;B99</f>
        <v>S5x6</v>
      </c>
      <c r="B99" s="47">
        <v>6</v>
      </c>
      <c r="C99" s="64" t="str">
        <f t="shared" si="74"/>
        <v>V</v>
      </c>
      <c r="D99" s="64" t="str">
        <f t="shared" si="75"/>
        <v>NKK88P0</v>
      </c>
      <c r="E99" s="65" t="str">
        <f t="shared" si="76"/>
        <v>Slotboom, A.</v>
      </c>
      <c r="F99" s="65" t="str">
        <f t="shared" si="77"/>
        <v>Amber</v>
      </c>
      <c r="G99" s="66">
        <f t="shared" si="78"/>
        <v>37224</v>
      </c>
      <c r="H99" s="67">
        <f t="shared" si="79"/>
        <v>19</v>
      </c>
      <c r="I99" s="73"/>
      <c r="J99" s="64" t="str">
        <f t="shared" si="80"/>
        <v>S6</v>
      </c>
      <c r="K99" s="64" t="str">
        <f t="shared" si="81"/>
        <v>S6</v>
      </c>
      <c r="L99" s="64">
        <f t="shared" si="82"/>
        <v>0</v>
      </c>
      <c r="M99" s="64" t="str">
        <f t="shared" si="83"/>
        <v>S5</v>
      </c>
      <c r="N99" s="52"/>
      <c r="P99" s="157"/>
      <c r="Q99" s="157"/>
      <c r="R99" s="157"/>
      <c r="S99" s="157">
        <f>IF(OR(LEFT($A99,1)="x",AND(AC93+$AC99=0,$AC93&gt;0)),"",IFERROR(VLOOKUP($A99,LedenZ,29,0),""))</f>
        <v>0</v>
      </c>
      <c r="T99" s="202">
        <f t="shared" si="84"/>
        <v>1</v>
      </c>
      <c r="U99" s="159">
        <f t="shared" si="85"/>
        <v>1</v>
      </c>
      <c r="V99" s="162">
        <f t="shared" si="92"/>
        <v>999</v>
      </c>
      <c r="W99" s="162">
        <f t="shared" si="92"/>
        <v>999</v>
      </c>
      <c r="X99" s="28">
        <v>10</v>
      </c>
      <c r="Y99" s="64" t="str">
        <f t="shared" si="86"/>
        <v>S6</v>
      </c>
      <c r="Z99" s="64" t="str">
        <f t="shared" si="87"/>
        <v>S6</v>
      </c>
      <c r="AA99" s="64" t="str">
        <f t="shared" si="88"/>
        <v/>
      </c>
      <c r="AB99" s="64" t="str">
        <f t="shared" si="89"/>
        <v>S5</v>
      </c>
      <c r="AC99" s="28">
        <f t="shared" si="90"/>
        <v>6</v>
      </c>
      <c r="AH99" s="246">
        <f t="shared" si="91"/>
        <v>19.09</v>
      </c>
    </row>
    <row r="100" spans="1:34">
      <c r="A100" s="28" t="str">
        <f>C91&amp;"x"&amp;B100</f>
        <v>S5x7</v>
      </c>
      <c r="B100" s="47">
        <v>7</v>
      </c>
      <c r="C100" s="64" t="str">
        <f t="shared" si="74"/>
        <v>M</v>
      </c>
      <c r="D100" s="64" t="str">
        <f t="shared" si="75"/>
        <v>NKH35N9</v>
      </c>
      <c r="E100" s="65" t="str">
        <f t="shared" si="76"/>
        <v>Jong, de I.J.</v>
      </c>
      <c r="F100" s="65" t="str">
        <f t="shared" si="77"/>
        <v>Jouke</v>
      </c>
      <c r="G100" s="66">
        <f t="shared" si="78"/>
        <v>35797</v>
      </c>
      <c r="H100" s="67">
        <f t="shared" si="79"/>
        <v>22</v>
      </c>
      <c r="I100" s="73"/>
      <c r="J100" s="64" t="str">
        <f t="shared" si="80"/>
        <v>S5</v>
      </c>
      <c r="K100" s="64" t="str">
        <f t="shared" si="81"/>
        <v>S5</v>
      </c>
      <c r="L100" s="64">
        <f t="shared" si="82"/>
        <v>0</v>
      </c>
      <c r="M100" s="64" t="str">
        <f t="shared" si="83"/>
        <v>S5</v>
      </c>
      <c r="N100" s="52"/>
      <c r="P100" s="157"/>
      <c r="Q100" s="157"/>
      <c r="R100" s="157"/>
      <c r="S100" s="157">
        <f>IF(OR(LEFT($A100,1)="x",AND(AC93+$AC100=0,$AC93&gt;0)),"",IFERROR(VLOOKUP($A100,LedenZ,29,0),""))</f>
        <v>0</v>
      </c>
      <c r="T100" s="202">
        <f t="shared" si="84"/>
        <v>1</v>
      </c>
      <c r="U100" s="159">
        <f t="shared" si="85"/>
        <v>1</v>
      </c>
      <c r="V100" s="162">
        <f t="shared" si="92"/>
        <v>999</v>
      </c>
      <c r="W100" s="162">
        <f t="shared" si="92"/>
        <v>999</v>
      </c>
      <c r="X100" s="28">
        <v>11</v>
      </c>
      <c r="Y100" s="64" t="str">
        <f t="shared" si="86"/>
        <v>S5</v>
      </c>
      <c r="Z100" s="64" t="str">
        <f t="shared" si="87"/>
        <v>S5</v>
      </c>
      <c r="AA100" s="64" t="str">
        <f t="shared" si="88"/>
        <v/>
      </c>
      <c r="AB100" s="64" t="str">
        <f t="shared" si="89"/>
        <v>S5</v>
      </c>
      <c r="AC100" s="28">
        <f t="shared" si="90"/>
        <v>6</v>
      </c>
      <c r="AH100" s="246">
        <f t="shared" si="91"/>
        <v>22.99</v>
      </c>
    </row>
    <row r="101" spans="1:34">
      <c r="A101" s="28" t="str">
        <f>C91&amp;"x"&amp;B101</f>
        <v>S5x8</v>
      </c>
      <c r="B101" s="47">
        <v>8</v>
      </c>
      <c r="C101" s="64" t="str">
        <f t="shared" si="74"/>
        <v>M</v>
      </c>
      <c r="D101" s="64" t="str">
        <f t="shared" si="75"/>
        <v>NJH76N5</v>
      </c>
      <c r="E101" s="65" t="str">
        <f t="shared" si="76"/>
        <v>Klink, O.C.</v>
      </c>
      <c r="F101" s="65" t="str">
        <f t="shared" si="77"/>
        <v>Olivier</v>
      </c>
      <c r="G101" s="66">
        <f t="shared" si="78"/>
        <v>36143</v>
      </c>
      <c r="H101" s="67">
        <f t="shared" si="79"/>
        <v>22</v>
      </c>
      <c r="I101" s="73"/>
      <c r="J101" s="64" t="str">
        <f t="shared" si="80"/>
        <v>S5</v>
      </c>
      <c r="K101" s="64" t="str">
        <f t="shared" si="81"/>
        <v>S5</v>
      </c>
      <c r="L101" s="64">
        <f t="shared" si="82"/>
        <v>0</v>
      </c>
      <c r="M101" s="64" t="str">
        <f t="shared" si="83"/>
        <v>S5</v>
      </c>
      <c r="N101" s="52"/>
      <c r="P101" s="157"/>
      <c r="Q101" s="157"/>
      <c r="R101" s="157"/>
      <c r="S101" s="157">
        <f>IF(OR(LEFT($A101,1)="x",AND(AC93+$AC101=0,$AC93&gt;0)),"",IFERROR(VLOOKUP($A101,LedenZ,29,0),""))</f>
        <v>0</v>
      </c>
      <c r="T101" s="202">
        <f t="shared" si="84"/>
        <v>1</v>
      </c>
      <c r="U101" s="159">
        <f t="shared" si="85"/>
        <v>1</v>
      </c>
      <c r="V101" s="162">
        <f t="shared" si="92"/>
        <v>999</v>
      </c>
      <c r="W101" s="162">
        <f t="shared" si="92"/>
        <v>999</v>
      </c>
      <c r="X101" s="28">
        <v>12</v>
      </c>
      <c r="Y101" s="64" t="str">
        <f t="shared" si="86"/>
        <v>S5</v>
      </c>
      <c r="Z101" s="64" t="str">
        <f t="shared" si="87"/>
        <v>S5</v>
      </c>
      <c r="AA101" s="64" t="str">
        <f t="shared" si="88"/>
        <v/>
      </c>
      <c r="AB101" s="64" t="str">
        <f t="shared" si="89"/>
        <v>S5</v>
      </c>
      <c r="AC101" s="28">
        <f t="shared" si="90"/>
        <v>6</v>
      </c>
      <c r="AH101" s="246">
        <f t="shared" si="91"/>
        <v>22.05</v>
      </c>
    </row>
    <row r="102" spans="1:34">
      <c r="A102" s="28" t="str">
        <f>C91&amp;"x"&amp;B102</f>
        <v>S5x9</v>
      </c>
      <c r="B102" s="47">
        <v>9</v>
      </c>
      <c r="C102" s="64" t="str">
        <f t="shared" si="74"/>
        <v>M</v>
      </c>
      <c r="D102" s="64" t="str">
        <f t="shared" si="75"/>
        <v>NJZ00Y7</v>
      </c>
      <c r="E102" s="65" t="str">
        <f t="shared" si="76"/>
        <v>Jager, de S.</v>
      </c>
      <c r="F102" s="65" t="str">
        <f t="shared" si="77"/>
        <v>Sam</v>
      </c>
      <c r="G102" s="66">
        <f t="shared" si="78"/>
        <v>36588</v>
      </c>
      <c r="H102" s="67">
        <f t="shared" si="79"/>
        <v>20</v>
      </c>
      <c r="I102" s="73"/>
      <c r="J102" s="64" t="str">
        <f t="shared" si="80"/>
        <v>S5</v>
      </c>
      <c r="K102" s="64" t="str">
        <f t="shared" si="81"/>
        <v>S5</v>
      </c>
      <c r="L102" s="64">
        <f t="shared" si="82"/>
        <v>0</v>
      </c>
      <c r="M102" s="64" t="str">
        <f t="shared" si="83"/>
        <v>S5</v>
      </c>
      <c r="N102" s="52"/>
      <c r="P102" s="157"/>
      <c r="Q102" s="157"/>
      <c r="R102" s="157"/>
      <c r="S102" s="157">
        <f>IF(OR(LEFT($A102,1)="x",AND(AC93+$AC102=0,$AC93&gt;0)),"",IFERROR(VLOOKUP($A102,LedenZ,29,0),""))</f>
        <v>0</v>
      </c>
      <c r="T102" s="202">
        <f t="shared" si="84"/>
        <v>1</v>
      </c>
      <c r="U102" s="159">
        <f t="shared" si="85"/>
        <v>1</v>
      </c>
      <c r="V102" s="162">
        <f t="shared" si="92"/>
        <v>999</v>
      </c>
      <c r="W102" s="162">
        <f t="shared" si="92"/>
        <v>999</v>
      </c>
      <c r="X102" s="28">
        <v>13</v>
      </c>
      <c r="Y102" s="64" t="str">
        <f t="shared" si="86"/>
        <v>S5</v>
      </c>
      <c r="Z102" s="64" t="str">
        <f t="shared" si="87"/>
        <v>S5</v>
      </c>
      <c r="AA102" s="64" t="str">
        <f t="shared" si="88"/>
        <v/>
      </c>
      <c r="AB102" s="64" t="str">
        <f t="shared" si="89"/>
        <v>S5</v>
      </c>
      <c r="AC102" s="28">
        <f t="shared" si="90"/>
        <v>6</v>
      </c>
      <c r="AH102" s="246">
        <f t="shared" si="91"/>
        <v>20.83</v>
      </c>
    </row>
    <row r="103" spans="1:34">
      <c r="A103" s="28" t="str">
        <f>C91&amp;"x"&amp;B103</f>
        <v>S5x10</v>
      </c>
      <c r="B103" s="47">
        <v>10</v>
      </c>
      <c r="C103" s="64" t="str">
        <f t="shared" si="74"/>
        <v>M</v>
      </c>
      <c r="D103" s="64" t="str">
        <f t="shared" si="75"/>
        <v>NKC46P6</v>
      </c>
      <c r="E103" s="65" t="str">
        <f t="shared" si="76"/>
        <v>Wall, van der J.</v>
      </c>
      <c r="F103" s="65" t="str">
        <f t="shared" si="77"/>
        <v>Jeffrey</v>
      </c>
      <c r="G103" s="66">
        <f t="shared" si="78"/>
        <v>36664</v>
      </c>
      <c r="H103" s="67">
        <f t="shared" si="79"/>
        <v>20</v>
      </c>
      <c r="I103" s="73"/>
      <c r="J103" s="64" t="str">
        <f t="shared" si="80"/>
        <v>S5</v>
      </c>
      <c r="K103" s="64" t="str">
        <f t="shared" si="81"/>
        <v>S5</v>
      </c>
      <c r="L103" s="64">
        <f t="shared" si="82"/>
        <v>0</v>
      </c>
      <c r="M103" s="64" t="str">
        <f t="shared" si="83"/>
        <v>S5</v>
      </c>
      <c r="N103" s="52"/>
      <c r="P103" s="157"/>
      <c r="Q103" s="157"/>
      <c r="R103" s="157"/>
      <c r="S103" s="157">
        <f>IF(OR(LEFT($A103,1)="x",AND(AC93+$AC103=0,$AC93&gt;0)),"",IFERROR(VLOOKUP($A103,LedenZ,29,0),""))</f>
        <v>0</v>
      </c>
      <c r="T103" s="202">
        <f t="shared" si="84"/>
        <v>1</v>
      </c>
      <c r="U103" s="159">
        <f t="shared" si="85"/>
        <v>1</v>
      </c>
      <c r="V103" s="162">
        <f t="shared" si="92"/>
        <v>999</v>
      </c>
      <c r="W103" s="162">
        <f t="shared" si="92"/>
        <v>999</v>
      </c>
      <c r="X103" s="28">
        <v>14</v>
      </c>
      <c r="Y103" s="64" t="str">
        <f t="shared" si="86"/>
        <v>S5</v>
      </c>
      <c r="Z103" s="64" t="str">
        <f t="shared" si="87"/>
        <v>S5</v>
      </c>
      <c r="AA103" s="64" t="str">
        <f t="shared" si="88"/>
        <v/>
      </c>
      <c r="AB103" s="64" t="str">
        <f t="shared" si="89"/>
        <v>S5</v>
      </c>
      <c r="AC103" s="28">
        <f t="shared" si="90"/>
        <v>6</v>
      </c>
      <c r="AH103" s="246">
        <f t="shared" si="91"/>
        <v>20.62</v>
      </c>
    </row>
    <row r="104" spans="1:34">
      <c r="A104" s="28" t="str">
        <f>C91&amp;"x"&amp;B104</f>
        <v>S5x11</v>
      </c>
      <c r="B104" s="47">
        <v>11</v>
      </c>
      <c r="C104" s="64" t="str">
        <f t="shared" si="74"/>
        <v>M</v>
      </c>
      <c r="D104" s="64" t="str">
        <f t="shared" si="75"/>
        <v>NLB70W8</v>
      </c>
      <c r="E104" s="65" t="str">
        <f t="shared" si="76"/>
        <v>Friebel, L.</v>
      </c>
      <c r="F104" s="65" t="str">
        <f t="shared" si="77"/>
        <v>Luuk</v>
      </c>
      <c r="G104" s="66">
        <f t="shared" si="78"/>
        <v>36683</v>
      </c>
      <c r="H104" s="67">
        <f t="shared" si="79"/>
        <v>20</v>
      </c>
      <c r="I104" s="73"/>
      <c r="J104" s="64" t="str">
        <f t="shared" si="80"/>
        <v>S6</v>
      </c>
      <c r="K104" s="64" t="str">
        <f t="shared" si="81"/>
        <v>S6</v>
      </c>
      <c r="L104" s="64">
        <f t="shared" si="82"/>
        <v>0</v>
      </c>
      <c r="M104" s="64" t="str">
        <f t="shared" si="83"/>
        <v>S5</v>
      </c>
      <c r="N104" s="52"/>
      <c r="P104" s="157"/>
      <c r="Q104" s="157"/>
      <c r="R104" s="157"/>
      <c r="S104" s="157">
        <f>IF(OR(LEFT($A104,1)="x",AND(AC93+$AC104=0,$AC93&gt;0)),"",IFERROR(VLOOKUP($A104,LedenZ,29,0),""))</f>
        <v>0</v>
      </c>
      <c r="T104" s="202">
        <f t="shared" si="84"/>
        <v>1</v>
      </c>
      <c r="U104" s="159">
        <f t="shared" si="85"/>
        <v>1</v>
      </c>
      <c r="V104" s="162">
        <f t="shared" si="92"/>
        <v>999</v>
      </c>
      <c r="W104" s="162">
        <f t="shared" si="92"/>
        <v>999</v>
      </c>
      <c r="X104" s="28">
        <v>15</v>
      </c>
      <c r="Y104" s="64" t="str">
        <f t="shared" si="86"/>
        <v>S6</v>
      </c>
      <c r="Z104" s="64" t="str">
        <f t="shared" si="87"/>
        <v>S6</v>
      </c>
      <c r="AA104" s="64" t="str">
        <f t="shared" si="88"/>
        <v/>
      </c>
      <c r="AB104" s="64" t="str">
        <f t="shared" si="89"/>
        <v>S5</v>
      </c>
      <c r="AC104" s="28">
        <f t="shared" si="90"/>
        <v>6</v>
      </c>
      <c r="AH104" s="246">
        <f t="shared" si="91"/>
        <v>20.57</v>
      </c>
    </row>
    <row r="105" spans="1:34">
      <c r="A105" s="28" t="str">
        <f>C91&amp;"x"&amp;B105</f>
        <v>S5x12</v>
      </c>
      <c r="B105" s="47">
        <v>12</v>
      </c>
      <c r="C105" s="64" t="str">
        <f t="shared" si="74"/>
        <v>M</v>
      </c>
      <c r="D105" s="64" t="str">
        <f t="shared" si="75"/>
        <v>NJY83B4</v>
      </c>
      <c r="E105" s="65" t="str">
        <f t="shared" si="76"/>
        <v>Dubbeld, R.</v>
      </c>
      <c r="F105" s="65" t="str">
        <f t="shared" si="77"/>
        <v>Ruben</v>
      </c>
      <c r="G105" s="66">
        <f t="shared" si="78"/>
        <v>36865</v>
      </c>
      <c r="H105" s="67">
        <f t="shared" si="79"/>
        <v>20</v>
      </c>
      <c r="I105" s="73"/>
      <c r="J105" s="64" t="str">
        <f t="shared" si="80"/>
        <v>S5</v>
      </c>
      <c r="K105" s="64" t="str">
        <f t="shared" si="81"/>
        <v>S5</v>
      </c>
      <c r="L105" s="64">
        <f t="shared" si="82"/>
        <v>0</v>
      </c>
      <c r="M105" s="64" t="str">
        <f t="shared" si="83"/>
        <v>S5</v>
      </c>
      <c r="N105" s="52"/>
      <c r="P105" s="157"/>
      <c r="Q105" s="157"/>
      <c r="R105" s="157"/>
      <c r="S105" s="157">
        <f>IF(OR(LEFT($A105,1)="x",AND(AC93+$AC105=0,$AC93&gt;0)),"",IFERROR(VLOOKUP($A105,LedenZ,29,0),""))</f>
        <v>0</v>
      </c>
      <c r="T105" s="202">
        <f t="shared" si="84"/>
        <v>1</v>
      </c>
      <c r="U105" s="159">
        <f t="shared" si="85"/>
        <v>1</v>
      </c>
      <c r="V105" s="162">
        <f t="shared" si="92"/>
        <v>999</v>
      </c>
      <c r="W105" s="162">
        <f t="shared" si="92"/>
        <v>999</v>
      </c>
      <c r="X105" s="28">
        <v>16</v>
      </c>
      <c r="Y105" s="64" t="str">
        <f t="shared" si="86"/>
        <v>S5</v>
      </c>
      <c r="Z105" s="64" t="str">
        <f t="shared" si="87"/>
        <v>S5</v>
      </c>
      <c r="AA105" s="64" t="str">
        <f t="shared" si="88"/>
        <v/>
      </c>
      <c r="AB105" s="64" t="str">
        <f t="shared" si="89"/>
        <v>S5</v>
      </c>
      <c r="AC105" s="28">
        <f t="shared" si="90"/>
        <v>6</v>
      </c>
      <c r="AH105" s="246">
        <f t="shared" si="91"/>
        <v>20.07</v>
      </c>
    </row>
    <row r="106" spans="1:34">
      <c r="A106" s="28" t="str">
        <f>C91&amp;"x"&amp;B106</f>
        <v>S5x13</v>
      </c>
      <c r="B106" s="47">
        <v>13</v>
      </c>
      <c r="C106" s="64" t="str">
        <f t="shared" si="74"/>
        <v>M</v>
      </c>
      <c r="D106" s="64" t="str">
        <f t="shared" si="75"/>
        <v>NKG59J2</v>
      </c>
      <c r="E106" s="65" t="str">
        <f t="shared" si="76"/>
        <v>Groeneweg, T.D.</v>
      </c>
      <c r="F106" s="65" t="str">
        <f t="shared" si="77"/>
        <v>Tim</v>
      </c>
      <c r="G106" s="66">
        <f t="shared" si="78"/>
        <v>37246</v>
      </c>
      <c r="H106" s="67">
        <f t="shared" si="79"/>
        <v>19</v>
      </c>
      <c r="I106" s="73"/>
      <c r="J106" s="64" t="str">
        <f t="shared" si="80"/>
        <v>A1</v>
      </c>
      <c r="K106" s="64" t="str">
        <f t="shared" si="81"/>
        <v>A1</v>
      </c>
      <c r="L106" s="64">
        <f t="shared" si="82"/>
        <v>0</v>
      </c>
      <c r="M106" s="64" t="str">
        <f t="shared" si="83"/>
        <v>S5</v>
      </c>
      <c r="N106" s="52"/>
      <c r="P106" s="157"/>
      <c r="Q106" s="157"/>
      <c r="R106" s="157"/>
      <c r="S106" s="157">
        <f>IF(OR(LEFT($A106,1)="x",AND(AC93+$AC106=0,$AC93&gt;0)),"",IFERROR(VLOOKUP($A106,LedenZ,29,0),""))</f>
        <v>0</v>
      </c>
      <c r="T106" s="202">
        <f t="shared" si="84"/>
        <v>1</v>
      </c>
      <c r="U106" s="159">
        <f t="shared" si="85"/>
        <v>1</v>
      </c>
      <c r="V106" s="162">
        <f t="shared" si="92"/>
        <v>999</v>
      </c>
      <c r="W106" s="162">
        <f t="shared" si="92"/>
        <v>999</v>
      </c>
      <c r="X106" s="28">
        <v>17</v>
      </c>
      <c r="Y106" s="64" t="str">
        <f t="shared" si="86"/>
        <v>A1</v>
      </c>
      <c r="Z106" s="64" t="str">
        <f t="shared" si="87"/>
        <v>A1</v>
      </c>
      <c r="AA106" s="64" t="str">
        <f t="shared" si="88"/>
        <v/>
      </c>
      <c r="AB106" s="64" t="str">
        <f t="shared" si="89"/>
        <v>S5</v>
      </c>
      <c r="AC106" s="28">
        <f t="shared" si="90"/>
        <v>6</v>
      </c>
      <c r="AH106" s="246">
        <f t="shared" si="91"/>
        <v>19.03</v>
      </c>
    </row>
    <row r="107" spans="1:34">
      <c r="A107" s="28" t="str">
        <f>C91&amp;"x"&amp;B107</f>
        <v>S5x14</v>
      </c>
      <c r="B107" s="47">
        <v>14</v>
      </c>
      <c r="C107" s="64" t="str">
        <f t="shared" si="74"/>
        <v/>
      </c>
      <c r="D107" s="64" t="str">
        <f t="shared" si="75"/>
        <v/>
      </c>
      <c r="E107" s="65" t="str">
        <f t="shared" si="76"/>
        <v/>
      </c>
      <c r="F107" s="65" t="str">
        <f t="shared" si="77"/>
        <v/>
      </c>
      <c r="G107" s="66" t="str">
        <f t="shared" si="78"/>
        <v/>
      </c>
      <c r="H107" s="67" t="str">
        <f t="shared" si="79"/>
        <v/>
      </c>
      <c r="I107" s="73"/>
      <c r="J107" s="64" t="str">
        <f t="shared" si="80"/>
        <v/>
      </c>
      <c r="K107" s="64" t="str">
        <f t="shared" si="81"/>
        <v/>
      </c>
      <c r="L107" s="64" t="str">
        <f t="shared" si="82"/>
        <v/>
      </c>
      <c r="M107" s="64" t="str">
        <f t="shared" si="83"/>
        <v/>
      </c>
      <c r="N107" s="52"/>
      <c r="P107" s="157"/>
      <c r="Q107" s="157"/>
      <c r="R107" s="157"/>
      <c r="S107" s="157" t="str">
        <f>IF(OR(LEFT($A107,1)="x",AND(AC93+$AC107=0,$AC93&gt;0)),"",IFERROR(VLOOKUP($A107,LedenZ,29,0),""))</f>
        <v/>
      </c>
      <c r="T107" s="202">
        <f t="shared" si="84"/>
        <v>0</v>
      </c>
      <c r="U107" s="159">
        <f t="shared" si="85"/>
        <v>0</v>
      </c>
      <c r="V107" s="162">
        <f t="shared" si="92"/>
        <v>999</v>
      </c>
      <c r="W107" s="162">
        <f t="shared" si="92"/>
        <v>999</v>
      </c>
      <c r="X107" s="28">
        <v>18</v>
      </c>
      <c r="Y107" s="64" t="str">
        <f t="shared" si="86"/>
        <v/>
      </c>
      <c r="Z107" s="64" t="str">
        <f t="shared" si="87"/>
        <v/>
      </c>
      <c r="AA107" s="64" t="str">
        <f t="shared" si="88"/>
        <v/>
      </c>
      <c r="AB107" s="64" t="str">
        <f t="shared" si="89"/>
        <v/>
      </c>
      <c r="AC107" s="28">
        <f t="shared" si="90"/>
        <v>0</v>
      </c>
      <c r="AH107" s="246" t="str">
        <f t="shared" si="91"/>
        <v/>
      </c>
    </row>
    <row r="108" spans="1:34">
      <c r="A108" s="28" t="str">
        <f>C91&amp;"x"&amp;B108</f>
        <v>S5x15</v>
      </c>
      <c r="B108" s="47">
        <v>15</v>
      </c>
      <c r="C108" s="64" t="str">
        <f t="shared" si="74"/>
        <v/>
      </c>
      <c r="D108" s="64" t="str">
        <f t="shared" si="75"/>
        <v/>
      </c>
      <c r="E108" s="65" t="str">
        <f t="shared" si="76"/>
        <v/>
      </c>
      <c r="F108" s="65" t="str">
        <f t="shared" si="77"/>
        <v/>
      </c>
      <c r="G108" s="66" t="str">
        <f t="shared" si="78"/>
        <v/>
      </c>
      <c r="H108" s="67" t="str">
        <f t="shared" si="79"/>
        <v/>
      </c>
      <c r="I108" s="73"/>
      <c r="J108" s="64" t="str">
        <f t="shared" si="80"/>
        <v/>
      </c>
      <c r="K108" s="64" t="str">
        <f t="shared" si="81"/>
        <v/>
      </c>
      <c r="L108" s="64" t="str">
        <f t="shared" si="82"/>
        <v/>
      </c>
      <c r="M108" s="64" t="str">
        <f t="shared" si="83"/>
        <v/>
      </c>
      <c r="N108" s="52"/>
      <c r="P108" s="157"/>
      <c r="Q108" s="157"/>
      <c r="R108" s="157"/>
      <c r="S108" s="157" t="str">
        <f>IF(OR(LEFT($A108,1)="x",AND(AC93+$AC108=0,$AC93&gt;0)),"",IFERROR(VLOOKUP($A108,LedenZ,29,0),""))</f>
        <v/>
      </c>
      <c r="T108" s="202">
        <f t="shared" si="84"/>
        <v>0</v>
      </c>
      <c r="U108" s="159">
        <f t="shared" si="85"/>
        <v>0</v>
      </c>
      <c r="V108" s="162">
        <f t="shared" si="92"/>
        <v>999</v>
      </c>
      <c r="W108" s="162">
        <f t="shared" si="92"/>
        <v>999</v>
      </c>
      <c r="X108" s="28">
        <v>19</v>
      </c>
      <c r="Y108" s="64" t="str">
        <f t="shared" si="86"/>
        <v/>
      </c>
      <c r="Z108" s="64" t="str">
        <f t="shared" si="87"/>
        <v/>
      </c>
      <c r="AA108" s="64" t="str">
        <f t="shared" si="88"/>
        <v/>
      </c>
      <c r="AB108" s="64" t="str">
        <f t="shared" si="89"/>
        <v/>
      </c>
      <c r="AC108" s="28">
        <f t="shared" si="90"/>
        <v>0</v>
      </c>
      <c r="AH108" s="246" t="str">
        <f t="shared" si="91"/>
        <v/>
      </c>
    </row>
    <row r="109" spans="1:34" ht="12.95" thickBot="1">
      <c r="B109" s="69"/>
      <c r="C109" s="70"/>
      <c r="D109" s="69"/>
      <c r="E109" s="69"/>
      <c r="F109" s="69"/>
      <c r="G109" s="71"/>
      <c r="H109" s="71"/>
      <c r="I109" s="71"/>
      <c r="J109" s="70"/>
      <c r="K109" s="70"/>
      <c r="L109" s="70"/>
      <c r="M109" s="52"/>
      <c r="N109" s="52"/>
      <c r="X109" s="28">
        <v>20</v>
      </c>
    </row>
    <row r="110" spans="1:34" ht="12.95" thickTop="1">
      <c r="B110" s="47"/>
      <c r="C110" s="323" t="s">
        <v>1140</v>
      </c>
      <c r="D110" s="323"/>
      <c r="E110" s="76" t="s">
        <v>1141</v>
      </c>
      <c r="F110" s="76" t="s">
        <v>1142</v>
      </c>
      <c r="G110" s="48" t="s">
        <v>1143</v>
      </c>
      <c r="H110" s="49"/>
      <c r="I110" s="50"/>
      <c r="J110" s="51" t="s">
        <v>1144</v>
      </c>
      <c r="K110" s="51" t="s">
        <v>1145</v>
      </c>
      <c r="L110" s="51" t="s">
        <v>1146</v>
      </c>
      <c r="M110" s="52"/>
      <c r="N110" s="52"/>
      <c r="P110" s="53">
        <f>COUNT(P114:P128)</f>
        <v>0</v>
      </c>
      <c r="Q110" s="53">
        <f>COUNT(Q114:Q128)</f>
        <v>0</v>
      </c>
      <c r="R110" s="53">
        <f>COUNT(R114:R128)</f>
        <v>0</v>
      </c>
      <c r="S110" s="53">
        <f>COUNT(S114:S128)</f>
        <v>11</v>
      </c>
      <c r="T110" s="124">
        <f>T111-SUM(U114:U128)</f>
        <v>0</v>
      </c>
      <c r="X110" s="28">
        <v>1</v>
      </c>
    </row>
    <row r="111" spans="1:34" ht="12.95">
      <c r="A111" s="33">
        <v>9</v>
      </c>
      <c r="B111" s="54"/>
      <c r="C111" s="322" t="str">
        <f>Leden!AR11</f>
        <v>S6</v>
      </c>
      <c r="D111" s="322"/>
      <c r="E111" s="286" t="str">
        <f>IF($C111="","",LEFT(IFERROR(VLOOKUP($C111,TeamsZ,2,0),"")&amp;"??",2))</f>
        <v>BK</v>
      </c>
      <c r="F111" s="286" t="str">
        <f>IF($C111="","",IFERROR(VLOOKUP($C111,TeamsZ,3,0),"??"))</f>
        <v>Za</v>
      </c>
      <c r="G111" s="286" t="str">
        <f>IF($C111="","",LEFT(IFERROR(VLOOKUP($C111,TeamsZ,4,0),"")&amp;"?",1))</f>
        <v>8</v>
      </c>
      <c r="H111" s="55"/>
      <c r="I111" s="56"/>
      <c r="J111" s="286">
        <f>COUNTIF(C114:C128,"V")</f>
        <v>6</v>
      </c>
      <c r="K111" s="286">
        <f>COUNTIF(C114:C128,"M")</f>
        <v>5</v>
      </c>
      <c r="L111" s="57">
        <f>IFERROR(AVERAGE(H114:H128),"")</f>
        <v>19.272727272727273</v>
      </c>
      <c r="M111" s="58"/>
      <c r="N111" s="58"/>
      <c r="O111" s="33" t="s">
        <v>2</v>
      </c>
      <c r="P111" s="253"/>
      <c r="Q111" s="253"/>
      <c r="R111" s="253"/>
      <c r="S111" s="253">
        <f>IF(COUNT(S114:S128)=0,"",TeamPunten(S114:S128,$C111,$T111))</f>
        <v>0</v>
      </c>
      <c r="T111" s="124">
        <f>SUM(T114:T128)</f>
        <v>11</v>
      </c>
      <c r="U111" s="158" t="str">
        <f>MID($C111,1,1)</f>
        <v>S</v>
      </c>
      <c r="V111" s="158" t="str">
        <f>MID($C111,1,1)</f>
        <v>S</v>
      </c>
      <c r="W111" s="158" t="str">
        <f>MID($C111,1,1)</f>
        <v>S</v>
      </c>
      <c r="X111" s="28">
        <v>2</v>
      </c>
      <c r="Y111" s="33"/>
      <c r="Z111" s="33"/>
      <c r="AA111" s="33"/>
      <c r="AB111" s="33"/>
      <c r="AC111" s="33"/>
      <c r="AD111" s="19" t="str">
        <f>IF($C111="","",IFERROR(VLOOKUP($C111,TeamsZ,6,0),""))</f>
        <v>A</v>
      </c>
      <c r="AE111" s="19" t="str">
        <f>TRIM(IF($AD111="","",IFERROR(VLOOKUP($AD111,Teams!$J$4:$O$8,2,0),"")))</f>
        <v>3312 AD</v>
      </c>
      <c r="AF111" s="19" t="str">
        <f>TRIM(IF($AD111="","",IFERROR(VLOOKUP($AD111,Teams!$J$4:$O$8,4,0),"")))</f>
        <v>Dordrecht</v>
      </c>
      <c r="AH111" s="247">
        <f>IFERROR(AVERAGE(AH114:AH128),"")</f>
        <v>19.83727272727273</v>
      </c>
    </row>
    <row r="112" spans="1:34">
      <c r="B112" s="47"/>
      <c r="C112" s="76"/>
      <c r="D112" s="47"/>
      <c r="E112" s="47"/>
      <c r="F112" s="47"/>
      <c r="G112" s="50"/>
      <c r="H112" s="50"/>
      <c r="I112" s="50"/>
      <c r="J112" s="76"/>
      <c r="K112" s="76"/>
      <c r="L112" s="76"/>
      <c r="M112" s="52"/>
      <c r="N112" s="52"/>
      <c r="U112" s="159"/>
      <c r="V112" s="159"/>
      <c r="W112" s="159"/>
      <c r="X112" s="28">
        <v>3</v>
      </c>
    </row>
    <row r="113" spans="1:34">
      <c r="A113" s="59"/>
      <c r="B113" s="60"/>
      <c r="C113" s="61" t="s">
        <v>1147</v>
      </c>
      <c r="D113" s="61" t="s">
        <v>1148</v>
      </c>
      <c r="E113" s="62" t="s">
        <v>1149</v>
      </c>
      <c r="F113" s="62" t="s">
        <v>1150</v>
      </c>
      <c r="G113" s="61" t="s">
        <v>1151</v>
      </c>
      <c r="H113" s="61" t="s">
        <v>1152</v>
      </c>
      <c r="I113" s="61" t="s">
        <v>54</v>
      </c>
      <c r="J113" s="61" t="s">
        <v>1153</v>
      </c>
      <c r="K113" s="61" t="s">
        <v>1154</v>
      </c>
      <c r="L113" s="61" t="s">
        <v>1155</v>
      </c>
      <c r="M113" s="61" t="s">
        <v>1158</v>
      </c>
      <c r="N113" s="63"/>
      <c r="O113" s="59"/>
      <c r="P113" s="160" t="s">
        <v>76</v>
      </c>
      <c r="Q113" s="160" t="s">
        <v>77</v>
      </c>
      <c r="R113" s="160" t="s">
        <v>78</v>
      </c>
      <c r="S113" s="160" t="s">
        <v>76</v>
      </c>
      <c r="U113" s="158">
        <f>IF(W111="","",VLOOKUP(W111,Leeftijdscat,2,FALSE))</f>
        <v>5</v>
      </c>
      <c r="V113" s="158">
        <f>IF(W111="","",VLOOKUP(W111,Leeftijdscat,3,FALSE))</f>
        <v>999</v>
      </c>
      <c r="W113" s="158">
        <f>IF(W111="","",VLOOKUP(W111,Leeftijdscat,4,FALSE))</f>
        <v>999</v>
      </c>
      <c r="X113" s="28">
        <v>4</v>
      </c>
      <c r="Y113" s="59">
        <f>LEN(Y114&amp;Y115&amp;Y116&amp;Y117&amp;Y118&amp;Y119&amp;Y120&amp;Y121&amp;Y122&amp;Y123&amp;Y124&amp;Y125&amp;Y126&amp;Y127&amp;Y128)</f>
        <v>22</v>
      </c>
      <c r="Z113" s="59">
        <f>LEN(Z114&amp;Z115&amp;Z116&amp;Z117&amp;Z118&amp;Z119&amp;Z120&amp;Z121&amp;Z122&amp;Z123&amp;Z124&amp;Z125&amp;Z126&amp;Z127&amp;Z128)</f>
        <v>22</v>
      </c>
      <c r="AA113" s="59">
        <f>LEN(AA114&amp;AA115&amp;AA116&amp;AA117&amp;AA118&amp;AA119&amp;AA120&amp;AA121&amp;AA122&amp;AA123&amp;AA124&amp;AA125&amp;AA126&amp;AA127&amp;AA128)</f>
        <v>0</v>
      </c>
      <c r="AB113" s="59">
        <f>LEN(AB114&amp;AB115&amp;AB116&amp;AB117&amp;AB118&amp;AB119&amp;AB120&amp;AB121&amp;AB122&amp;AB123&amp;AB124&amp;AB125&amp;AB126&amp;AB127&amp;AB128)</f>
        <v>22</v>
      </c>
      <c r="AC113" s="59">
        <f>SUM(Y113:AA113)</f>
        <v>44</v>
      </c>
    </row>
    <row r="114" spans="1:34">
      <c r="A114" s="28" t="str">
        <f>C111&amp;"x"&amp;B114</f>
        <v>S6x1</v>
      </c>
      <c r="B114" s="47">
        <v>1</v>
      </c>
      <c r="C114" s="64" t="str">
        <f t="shared" ref="C114:C128" si="93">IF(LEFT($A114,1)="x","",IFERROR(VLOOKUP($A114,LedenZ,5,0),""))</f>
        <v>V</v>
      </c>
      <c r="D114" s="64" t="str">
        <f t="shared" ref="D114:D128" si="94">IF(LEFT($A114,1)="x","",IFERROR(VLOOKUP($A114,LedenZ,6,0),""))</f>
        <v>NJY82Z9</v>
      </c>
      <c r="E114" s="65" t="str">
        <f t="shared" ref="E114:E128" si="95">IF(LEFT($A114,1)="x","",IFERROR(VLOOKUP($A114,LedenZ,7,0),""))</f>
        <v>Dubbeld, T.</v>
      </c>
      <c r="F114" s="65" t="str">
        <f t="shared" ref="F114:F128" si="96">IF(LEFT($A114,1)="x","",IFERROR(VLOOKUP($A114,LedenZ,8,0),""))</f>
        <v>Tessa</v>
      </c>
      <c r="G114" s="66">
        <f t="shared" ref="G114:G128" si="97">IF(LEFT($A114,1)="x","",IFERROR(VLOOKUP($A114,LedenZ,9,0),""))</f>
        <v>36865</v>
      </c>
      <c r="H114" s="67">
        <f t="shared" ref="H114:H128" si="98">IF(AND(ISNUMBER(G114),G114&lt;&gt;0),DATEDIF(G114,Peildatum,"Y"),"")</f>
        <v>20</v>
      </c>
      <c r="I114" s="73"/>
      <c r="J114" s="64" t="str">
        <f t="shared" ref="J114:J128" si="99">IF(LEFT($A114,1)="x","",IFERROR(VLOOKUP($A114,LedenZ,15,0),""))</f>
        <v>S6</v>
      </c>
      <c r="K114" s="64" t="str">
        <f t="shared" ref="K114:K128" si="100">IF(LEFT($A114,1)="x","",IFERROR(VLOOKUP($A114,LedenZ,16,0),""))</f>
        <v>S6</v>
      </c>
      <c r="L114" s="64">
        <f t="shared" ref="L114:L128" si="101">IF(LEFT($A114,1)="x","",IFERROR(VLOOKUP($A114,LedenZ,17,0),""))</f>
        <v>0</v>
      </c>
      <c r="M114" s="64" t="str">
        <f t="shared" ref="M114:M128" si="102">IF(LEFT($A114,1)="x","",IFERROR(VLOOKUP($A114,LedenZ,18,0),""))</f>
        <v>S6</v>
      </c>
      <c r="N114" s="52"/>
      <c r="P114" s="157"/>
      <c r="Q114" s="157"/>
      <c r="R114" s="157"/>
      <c r="S114" s="157">
        <f>IF(OR(LEFT($A114,1)="x",AND(AC113+$AC114=0,$AC113&gt;0)),"",IFERROR(VLOOKUP($A114,LedenZ,29,0),""))</f>
        <v>0</v>
      </c>
      <c r="T114" s="202">
        <f t="shared" ref="T114:T128" si="103">IF(LEN(C114&amp;D114&amp;E114&amp;F114)&gt;0,1,0)</f>
        <v>1</v>
      </c>
      <c r="U114" s="159">
        <f t="shared" ref="U114:U128" si="104">MIN(LEN(Y114&amp;Z114&amp;AA114&amp;AB114),1)</f>
        <v>1</v>
      </c>
      <c r="V114" s="162">
        <f>V113</f>
        <v>999</v>
      </c>
      <c r="W114" s="162">
        <f>W113</f>
        <v>999</v>
      </c>
      <c r="X114" s="28">
        <v>5</v>
      </c>
      <c r="Y114" s="64" t="str">
        <f t="shared" ref="Y114:Y128" si="105">IF(LEFT($A114,1)="x","",IFERROR(VLOOKUP($A114,LedenZ,33,0),""))</f>
        <v>S6</v>
      </c>
      <c r="Z114" s="64" t="str">
        <f t="shared" ref="Z114:Z128" si="106">IF(LEFT($A114,1)="x","",IFERROR(VLOOKUP($A114,LedenZ,34,0),""))</f>
        <v>S6</v>
      </c>
      <c r="AA114" s="64" t="str">
        <f t="shared" ref="AA114:AA128" si="107">IF(LEFT($A114,1)="x","",IFERROR(VLOOKUP($A114,LedenZ,35,0),""))</f>
        <v/>
      </c>
      <c r="AB114" s="64" t="str">
        <f t="shared" ref="AB114:AB128" si="108">IF(LEFT($A114,1)="x","",IFERROR(VLOOKUP($A114,LedenZ,36,0),""))</f>
        <v>S6</v>
      </c>
      <c r="AC114" s="28">
        <f t="shared" ref="AC114:AC128" si="109">LEN(Y114&amp;Z114&amp;AA114&amp;AB114)</f>
        <v>6</v>
      </c>
      <c r="AH114" s="246">
        <f t="shared" ref="AH114:AH128" si="110">lft(G114,Peildatum)</f>
        <v>20.07</v>
      </c>
    </row>
    <row r="115" spans="1:34">
      <c r="A115" s="28" t="str">
        <f>C111&amp;"x"&amp;B115</f>
        <v>S6x2</v>
      </c>
      <c r="B115" s="47">
        <v>2</v>
      </c>
      <c r="C115" s="64" t="str">
        <f t="shared" si="93"/>
        <v>V</v>
      </c>
      <c r="D115" s="64" t="str">
        <f t="shared" si="94"/>
        <v>NKQ14R3</v>
      </c>
      <c r="E115" s="65" t="str">
        <f t="shared" si="95"/>
        <v>Wit, de N.M.T.</v>
      </c>
      <c r="F115" s="65" t="str">
        <f t="shared" si="96"/>
        <v>Nadia</v>
      </c>
      <c r="G115" s="66">
        <f t="shared" si="97"/>
        <v>37104</v>
      </c>
      <c r="H115" s="67">
        <f t="shared" si="98"/>
        <v>19</v>
      </c>
      <c r="I115" s="73"/>
      <c r="J115" s="64" t="str">
        <f t="shared" si="99"/>
        <v>S6</v>
      </c>
      <c r="K115" s="64" t="str">
        <f t="shared" si="100"/>
        <v>S6</v>
      </c>
      <c r="L115" s="64">
        <f t="shared" si="101"/>
        <v>0</v>
      </c>
      <c r="M115" s="64" t="str">
        <f t="shared" si="102"/>
        <v>S6</v>
      </c>
      <c r="N115" s="52"/>
      <c r="P115" s="157"/>
      <c r="Q115" s="157"/>
      <c r="R115" s="157"/>
      <c r="S115" s="157">
        <f>IF(OR(LEFT($A115,1)="x",AND(AC113+$AC115=0,$AC113&gt;0)),"",IFERROR(VLOOKUP($A115,LedenZ,29,0),""))</f>
        <v>0</v>
      </c>
      <c r="T115" s="202">
        <f t="shared" si="103"/>
        <v>1</v>
      </c>
      <c r="U115" s="159">
        <f t="shared" si="104"/>
        <v>1</v>
      </c>
      <c r="V115" s="162">
        <f t="shared" ref="V115:W128" si="111">V114</f>
        <v>999</v>
      </c>
      <c r="W115" s="162">
        <f t="shared" si="111"/>
        <v>999</v>
      </c>
      <c r="X115" s="28">
        <v>6</v>
      </c>
      <c r="Y115" s="64" t="str">
        <f t="shared" si="105"/>
        <v>S6</v>
      </c>
      <c r="Z115" s="64" t="str">
        <f t="shared" si="106"/>
        <v>S6</v>
      </c>
      <c r="AA115" s="64" t="str">
        <f t="shared" si="107"/>
        <v/>
      </c>
      <c r="AB115" s="64" t="str">
        <f t="shared" si="108"/>
        <v>S6</v>
      </c>
      <c r="AC115" s="28">
        <f t="shared" si="109"/>
        <v>6</v>
      </c>
      <c r="AH115" s="246">
        <f t="shared" si="110"/>
        <v>19.420000000000002</v>
      </c>
    </row>
    <row r="116" spans="1:34">
      <c r="A116" s="28" t="str">
        <f>C111&amp;"x"&amp;B116</f>
        <v>S6x3</v>
      </c>
      <c r="B116" s="47">
        <v>3</v>
      </c>
      <c r="C116" s="64" t="str">
        <f t="shared" si="93"/>
        <v>V</v>
      </c>
      <c r="D116" s="64" t="str">
        <f t="shared" si="94"/>
        <v>NKQ13Q3</v>
      </c>
      <c r="E116" s="65" t="str">
        <f t="shared" si="95"/>
        <v>Wit, de S.E.E.</v>
      </c>
      <c r="F116" s="65" t="str">
        <f t="shared" si="96"/>
        <v>Syrah</v>
      </c>
      <c r="G116" s="66">
        <f t="shared" si="97"/>
        <v>37104</v>
      </c>
      <c r="H116" s="67">
        <f t="shared" si="98"/>
        <v>19</v>
      </c>
      <c r="I116" s="73"/>
      <c r="J116" s="64" t="str">
        <f t="shared" si="99"/>
        <v>S6</v>
      </c>
      <c r="K116" s="64" t="str">
        <f t="shared" si="100"/>
        <v>S6</v>
      </c>
      <c r="L116" s="64">
        <f t="shared" si="101"/>
        <v>0</v>
      </c>
      <c r="M116" s="64" t="str">
        <f t="shared" si="102"/>
        <v>S6</v>
      </c>
      <c r="N116" s="52"/>
      <c r="P116" s="157"/>
      <c r="Q116" s="157"/>
      <c r="R116" s="157"/>
      <c r="S116" s="157">
        <f>IF(OR(LEFT($A116,1)="x",AND(AC113+$AC116=0,$AC113&gt;0)),"",IFERROR(VLOOKUP($A116,LedenZ,29,0),""))</f>
        <v>0</v>
      </c>
      <c r="T116" s="202">
        <f t="shared" si="103"/>
        <v>1</v>
      </c>
      <c r="U116" s="159">
        <f t="shared" si="104"/>
        <v>1</v>
      </c>
      <c r="V116" s="162">
        <f t="shared" si="111"/>
        <v>999</v>
      </c>
      <c r="W116" s="162">
        <f t="shared" si="111"/>
        <v>999</v>
      </c>
      <c r="X116" s="28">
        <v>7</v>
      </c>
      <c r="Y116" s="64" t="str">
        <f t="shared" si="105"/>
        <v>S6</v>
      </c>
      <c r="Z116" s="64" t="str">
        <f t="shared" si="106"/>
        <v>S6</v>
      </c>
      <c r="AA116" s="64" t="str">
        <f t="shared" si="107"/>
        <v/>
      </c>
      <c r="AB116" s="64" t="str">
        <f t="shared" si="108"/>
        <v>S6</v>
      </c>
      <c r="AC116" s="28">
        <f t="shared" si="109"/>
        <v>6</v>
      </c>
      <c r="AH116" s="246">
        <f t="shared" si="110"/>
        <v>19.420000000000002</v>
      </c>
    </row>
    <row r="117" spans="1:34">
      <c r="A117" s="28" t="str">
        <f>C111&amp;"x"&amp;B117</f>
        <v>S6x4</v>
      </c>
      <c r="B117" s="47">
        <v>4</v>
      </c>
      <c r="C117" s="64" t="str">
        <f t="shared" si="93"/>
        <v>V</v>
      </c>
      <c r="D117" s="64" t="str">
        <f t="shared" si="94"/>
        <v>NKC46T4</v>
      </c>
      <c r="E117" s="65" t="str">
        <f t="shared" si="95"/>
        <v>Koote, L.D.</v>
      </c>
      <c r="F117" s="65" t="str">
        <f t="shared" si="96"/>
        <v>Laura</v>
      </c>
      <c r="G117" s="66">
        <f t="shared" si="97"/>
        <v>37269</v>
      </c>
      <c r="H117" s="67">
        <f t="shared" si="98"/>
        <v>18</v>
      </c>
      <c r="I117" s="73"/>
      <c r="J117" s="64" t="str">
        <f t="shared" si="99"/>
        <v>A3</v>
      </c>
      <c r="K117" s="64" t="str">
        <f t="shared" si="100"/>
        <v>A3</v>
      </c>
      <c r="L117" s="64">
        <f t="shared" si="101"/>
        <v>0</v>
      </c>
      <c r="M117" s="64" t="str">
        <f t="shared" si="102"/>
        <v>S6</v>
      </c>
      <c r="N117" s="52"/>
      <c r="P117" s="157"/>
      <c r="Q117" s="157"/>
      <c r="R117" s="157"/>
      <c r="S117" s="157">
        <f>IF(OR(LEFT($A117,1)="x",AND(AC113+$AC117=0,$AC113&gt;0)),"",IFERROR(VLOOKUP($A117,LedenZ,29,0),""))</f>
        <v>0</v>
      </c>
      <c r="T117" s="202">
        <f t="shared" si="103"/>
        <v>1</v>
      </c>
      <c r="U117" s="159">
        <f t="shared" si="104"/>
        <v>1</v>
      </c>
      <c r="V117" s="162">
        <f t="shared" si="111"/>
        <v>999</v>
      </c>
      <c r="W117" s="162">
        <f t="shared" si="111"/>
        <v>999</v>
      </c>
      <c r="X117" s="28">
        <v>8</v>
      </c>
      <c r="Y117" s="64" t="str">
        <f t="shared" si="105"/>
        <v>A3</v>
      </c>
      <c r="Z117" s="64" t="str">
        <f t="shared" si="106"/>
        <v>A3</v>
      </c>
      <c r="AA117" s="64" t="str">
        <f t="shared" si="107"/>
        <v/>
      </c>
      <c r="AB117" s="64" t="str">
        <f t="shared" si="108"/>
        <v>S6</v>
      </c>
      <c r="AC117" s="28">
        <f t="shared" si="109"/>
        <v>6</v>
      </c>
      <c r="AH117" s="246">
        <f t="shared" si="110"/>
        <v>18.97</v>
      </c>
    </row>
    <row r="118" spans="1:34">
      <c r="A118" s="28" t="str">
        <f>C111&amp;"x"&amp;B118</f>
        <v>S6x5</v>
      </c>
      <c r="B118" s="47">
        <v>5</v>
      </c>
      <c r="C118" s="64" t="str">
        <f t="shared" si="93"/>
        <v>V</v>
      </c>
      <c r="D118" s="64" t="str">
        <f t="shared" si="94"/>
        <v>NKW81C0</v>
      </c>
      <c r="E118" s="65" t="str">
        <f t="shared" si="95"/>
        <v>Temme, J.</v>
      </c>
      <c r="F118" s="65" t="str">
        <f t="shared" si="96"/>
        <v>Judith</v>
      </c>
      <c r="G118" s="66">
        <f t="shared" si="97"/>
        <v>37448</v>
      </c>
      <c r="H118" s="67">
        <f t="shared" si="98"/>
        <v>18</v>
      </c>
      <c r="I118" s="73"/>
      <c r="J118" s="64" t="str">
        <f t="shared" si="99"/>
        <v>S5</v>
      </c>
      <c r="K118" s="64" t="str">
        <f t="shared" si="100"/>
        <v>S5</v>
      </c>
      <c r="L118" s="64">
        <f t="shared" si="101"/>
        <v>0</v>
      </c>
      <c r="M118" s="64" t="str">
        <f t="shared" si="102"/>
        <v>S6</v>
      </c>
      <c r="N118" s="52"/>
      <c r="P118" s="157"/>
      <c r="Q118" s="157"/>
      <c r="R118" s="157"/>
      <c r="S118" s="157">
        <f>IF(OR(LEFT($A118,1)="x",AND(AC113+$AC118=0,$AC113&gt;0)),"",IFERROR(VLOOKUP($A118,LedenZ,29,0),""))</f>
        <v>0</v>
      </c>
      <c r="T118" s="202">
        <f t="shared" si="103"/>
        <v>1</v>
      </c>
      <c r="U118" s="159">
        <f t="shared" si="104"/>
        <v>1</v>
      </c>
      <c r="V118" s="162">
        <f t="shared" si="111"/>
        <v>999</v>
      </c>
      <c r="W118" s="162">
        <f t="shared" si="111"/>
        <v>999</v>
      </c>
      <c r="X118" s="28">
        <v>9</v>
      </c>
      <c r="Y118" s="64" t="str">
        <f t="shared" si="105"/>
        <v>S5</v>
      </c>
      <c r="Z118" s="64" t="str">
        <f t="shared" si="106"/>
        <v>S5</v>
      </c>
      <c r="AA118" s="64" t="str">
        <f t="shared" si="107"/>
        <v/>
      </c>
      <c r="AB118" s="64" t="str">
        <f t="shared" si="108"/>
        <v>S6</v>
      </c>
      <c r="AC118" s="28">
        <f t="shared" si="109"/>
        <v>6</v>
      </c>
      <c r="AH118" s="246">
        <f t="shared" si="110"/>
        <v>18.48</v>
      </c>
    </row>
    <row r="119" spans="1:34">
      <c r="A119" s="28" t="str">
        <f>C111&amp;"x"&amp;B119</f>
        <v>S6x6</v>
      </c>
      <c r="B119" s="47">
        <v>6</v>
      </c>
      <c r="C119" s="64" t="str">
        <f t="shared" si="93"/>
        <v>V</v>
      </c>
      <c r="D119" s="64" t="str">
        <f t="shared" si="94"/>
        <v>NKK27G4</v>
      </c>
      <c r="E119" s="65" t="str">
        <f t="shared" si="95"/>
        <v>Valk, M.E.</v>
      </c>
      <c r="F119" s="65" t="str">
        <f t="shared" si="96"/>
        <v>Marlies</v>
      </c>
      <c r="G119" s="66">
        <f t="shared" si="97"/>
        <v>37702</v>
      </c>
      <c r="H119" s="67">
        <f t="shared" si="98"/>
        <v>17</v>
      </c>
      <c r="I119" s="73"/>
      <c r="J119" s="64" t="str">
        <f t="shared" si="99"/>
        <v>A3</v>
      </c>
      <c r="K119" s="64" t="str">
        <f t="shared" si="100"/>
        <v>A3</v>
      </c>
      <c r="L119" s="64">
        <f t="shared" si="101"/>
        <v>0</v>
      </c>
      <c r="M119" s="64" t="str">
        <f t="shared" si="102"/>
        <v>S6</v>
      </c>
      <c r="N119" s="52"/>
      <c r="P119" s="157"/>
      <c r="Q119" s="157"/>
      <c r="R119" s="157"/>
      <c r="S119" s="157">
        <f>IF(OR(LEFT($A119,1)="x",AND(AC113+$AC119=0,$AC113&gt;0)),"",IFERROR(VLOOKUP($A119,LedenZ,29,0),""))</f>
        <v>0</v>
      </c>
      <c r="T119" s="202">
        <f t="shared" si="103"/>
        <v>1</v>
      </c>
      <c r="U119" s="159">
        <f t="shared" si="104"/>
        <v>1</v>
      </c>
      <c r="V119" s="162">
        <f t="shared" si="111"/>
        <v>999</v>
      </c>
      <c r="W119" s="162">
        <f t="shared" si="111"/>
        <v>999</v>
      </c>
      <c r="X119" s="28">
        <v>10</v>
      </c>
      <c r="Y119" s="64" t="str">
        <f t="shared" si="105"/>
        <v>A3</v>
      </c>
      <c r="Z119" s="64" t="str">
        <f t="shared" si="106"/>
        <v>A3</v>
      </c>
      <c r="AA119" s="64" t="str">
        <f t="shared" si="107"/>
        <v/>
      </c>
      <c r="AB119" s="64" t="str">
        <f t="shared" si="108"/>
        <v>S6</v>
      </c>
      <c r="AC119" s="28">
        <f t="shared" si="109"/>
        <v>6</v>
      </c>
      <c r="AH119" s="246">
        <f t="shared" si="110"/>
        <v>17.78</v>
      </c>
    </row>
    <row r="120" spans="1:34">
      <c r="A120" s="28" t="str">
        <f>C111&amp;"x"&amp;B120</f>
        <v>S6x7</v>
      </c>
      <c r="B120" s="47">
        <v>7</v>
      </c>
      <c r="C120" s="64" t="str">
        <f t="shared" si="93"/>
        <v>M</v>
      </c>
      <c r="D120" s="64" t="str">
        <f t="shared" si="94"/>
        <v>NKD39Q8</v>
      </c>
      <c r="E120" s="65" t="str">
        <f t="shared" si="95"/>
        <v>Schindler, M.</v>
      </c>
      <c r="F120" s="65" t="str">
        <f t="shared" si="96"/>
        <v>Mark</v>
      </c>
      <c r="G120" s="66">
        <f t="shared" si="97"/>
        <v>36308</v>
      </c>
      <c r="H120" s="67">
        <f t="shared" si="98"/>
        <v>21</v>
      </c>
      <c r="I120" s="73"/>
      <c r="J120" s="64" t="str">
        <f t="shared" si="99"/>
        <v>S6</v>
      </c>
      <c r="K120" s="64" t="str">
        <f t="shared" si="100"/>
        <v>S6</v>
      </c>
      <c r="L120" s="64">
        <f t="shared" si="101"/>
        <v>0</v>
      </c>
      <c r="M120" s="64" t="str">
        <f t="shared" si="102"/>
        <v>S6</v>
      </c>
      <c r="N120" s="52"/>
      <c r="P120" s="157"/>
      <c r="Q120" s="157"/>
      <c r="R120" s="157"/>
      <c r="S120" s="157">
        <f>IF(OR(LEFT($A120,1)="x",AND(AC113+$AC120=0,$AC113&gt;0)),"",IFERROR(VLOOKUP($A120,LedenZ,29,0),""))</f>
        <v>0</v>
      </c>
      <c r="T120" s="202">
        <f t="shared" si="103"/>
        <v>1</v>
      </c>
      <c r="U120" s="159">
        <f t="shared" si="104"/>
        <v>1</v>
      </c>
      <c r="V120" s="162">
        <f t="shared" si="111"/>
        <v>999</v>
      </c>
      <c r="W120" s="162">
        <f t="shared" si="111"/>
        <v>999</v>
      </c>
      <c r="X120" s="28">
        <v>11</v>
      </c>
      <c r="Y120" s="64" t="str">
        <f t="shared" si="105"/>
        <v>S6</v>
      </c>
      <c r="Z120" s="64" t="str">
        <f t="shared" si="106"/>
        <v>S6</v>
      </c>
      <c r="AA120" s="64" t="str">
        <f t="shared" si="107"/>
        <v/>
      </c>
      <c r="AB120" s="64" t="str">
        <f t="shared" si="108"/>
        <v>S6</v>
      </c>
      <c r="AC120" s="28">
        <f t="shared" si="109"/>
        <v>6</v>
      </c>
      <c r="AH120" s="246">
        <f t="shared" si="110"/>
        <v>21.6</v>
      </c>
    </row>
    <row r="121" spans="1:34">
      <c r="A121" s="28" t="str">
        <f>C111&amp;"x"&amp;B121</f>
        <v>S6x8</v>
      </c>
      <c r="B121" s="47">
        <v>8</v>
      </c>
      <c r="C121" s="64" t="str">
        <f t="shared" si="93"/>
        <v>M</v>
      </c>
      <c r="D121" s="64" t="str">
        <f t="shared" si="94"/>
        <v>NKX56P2</v>
      </c>
      <c r="E121" s="65" t="str">
        <f t="shared" si="95"/>
        <v>Flach, J.H.</v>
      </c>
      <c r="F121" s="65" t="str">
        <f t="shared" si="96"/>
        <v>Joram</v>
      </c>
      <c r="G121" s="66">
        <f t="shared" si="97"/>
        <v>36465</v>
      </c>
      <c r="H121" s="67">
        <f t="shared" si="98"/>
        <v>21</v>
      </c>
      <c r="I121" s="73"/>
      <c r="J121" s="64" t="str">
        <f t="shared" si="99"/>
        <v>S6</v>
      </c>
      <c r="K121" s="64" t="str">
        <f t="shared" si="100"/>
        <v>S6</v>
      </c>
      <c r="L121" s="64">
        <f t="shared" si="101"/>
        <v>0</v>
      </c>
      <c r="M121" s="64" t="str">
        <f t="shared" si="102"/>
        <v>S6</v>
      </c>
      <c r="N121" s="52"/>
      <c r="P121" s="157"/>
      <c r="Q121" s="157"/>
      <c r="R121" s="157"/>
      <c r="S121" s="157">
        <f>IF(OR(LEFT($A121,1)="x",AND(AC113+$AC121=0,$AC113&gt;0)),"",IFERROR(VLOOKUP($A121,LedenZ,29,0),""))</f>
        <v>0</v>
      </c>
      <c r="T121" s="202">
        <f t="shared" si="103"/>
        <v>1</v>
      </c>
      <c r="U121" s="159">
        <f t="shared" si="104"/>
        <v>1</v>
      </c>
      <c r="V121" s="162">
        <f t="shared" si="111"/>
        <v>999</v>
      </c>
      <c r="W121" s="162">
        <f t="shared" si="111"/>
        <v>999</v>
      </c>
      <c r="X121" s="28">
        <v>12</v>
      </c>
      <c r="Y121" s="64" t="str">
        <f t="shared" si="105"/>
        <v>S6</v>
      </c>
      <c r="Z121" s="64" t="str">
        <f t="shared" si="106"/>
        <v>S6</v>
      </c>
      <c r="AA121" s="64" t="str">
        <f t="shared" si="107"/>
        <v/>
      </c>
      <c r="AB121" s="64" t="str">
        <f t="shared" si="108"/>
        <v>S6</v>
      </c>
      <c r="AC121" s="28">
        <f t="shared" si="109"/>
        <v>6</v>
      </c>
      <c r="AH121" s="246">
        <f t="shared" si="110"/>
        <v>21.17</v>
      </c>
    </row>
    <row r="122" spans="1:34">
      <c r="A122" s="28" t="str">
        <f>C111&amp;"x"&amp;B122</f>
        <v>S6x9</v>
      </c>
      <c r="B122" s="47">
        <v>9</v>
      </c>
      <c r="C122" s="64" t="str">
        <f t="shared" si="93"/>
        <v>M</v>
      </c>
      <c r="D122" s="64" t="str">
        <f t="shared" si="94"/>
        <v>NKQ70H1</v>
      </c>
      <c r="E122" s="65" t="str">
        <f t="shared" si="95"/>
        <v>Klijn, C.L.</v>
      </c>
      <c r="F122" s="65" t="str">
        <f t="shared" si="96"/>
        <v>Calvin</v>
      </c>
      <c r="G122" s="66">
        <f t="shared" si="97"/>
        <v>36605</v>
      </c>
      <c r="H122" s="67">
        <f t="shared" si="98"/>
        <v>20</v>
      </c>
      <c r="I122" s="73"/>
      <c r="J122" s="64" t="str">
        <f t="shared" si="99"/>
        <v>S6</v>
      </c>
      <c r="K122" s="64" t="str">
        <f t="shared" si="100"/>
        <v>S6</v>
      </c>
      <c r="L122" s="64">
        <f t="shared" si="101"/>
        <v>0</v>
      </c>
      <c r="M122" s="64" t="str">
        <f t="shared" si="102"/>
        <v>S6</v>
      </c>
      <c r="N122" s="52"/>
      <c r="P122" s="157"/>
      <c r="Q122" s="157"/>
      <c r="R122" s="157"/>
      <c r="S122" s="157">
        <f>IF(OR(LEFT($A122,1)="x",AND(AC113+$AC122=0,$AC113&gt;0)),"",IFERROR(VLOOKUP($A122,LedenZ,29,0),""))</f>
        <v>0</v>
      </c>
      <c r="T122" s="202">
        <f t="shared" si="103"/>
        <v>1</v>
      </c>
      <c r="U122" s="159">
        <f t="shared" si="104"/>
        <v>1</v>
      </c>
      <c r="V122" s="162">
        <f t="shared" si="111"/>
        <v>999</v>
      </c>
      <c r="W122" s="162">
        <f t="shared" si="111"/>
        <v>999</v>
      </c>
      <c r="X122" s="28">
        <v>13</v>
      </c>
      <c r="Y122" s="64" t="str">
        <f t="shared" si="105"/>
        <v>S6</v>
      </c>
      <c r="Z122" s="64" t="str">
        <f t="shared" si="106"/>
        <v>S6</v>
      </c>
      <c r="AA122" s="64" t="str">
        <f t="shared" si="107"/>
        <v/>
      </c>
      <c r="AB122" s="64" t="str">
        <f t="shared" si="108"/>
        <v>S6</v>
      </c>
      <c r="AC122" s="28">
        <f t="shared" si="109"/>
        <v>6</v>
      </c>
      <c r="AH122" s="246">
        <f t="shared" si="110"/>
        <v>20.78</v>
      </c>
    </row>
    <row r="123" spans="1:34">
      <c r="A123" s="28" t="str">
        <f>C111&amp;"x"&amp;B123</f>
        <v>S6x10</v>
      </c>
      <c r="B123" s="47">
        <v>10</v>
      </c>
      <c r="C123" s="64" t="str">
        <f t="shared" si="93"/>
        <v>M</v>
      </c>
      <c r="D123" s="64" t="str">
        <f t="shared" si="94"/>
        <v>NKT73W8</v>
      </c>
      <c r="E123" s="65" t="str">
        <f t="shared" si="95"/>
        <v>Driel, van Q.</v>
      </c>
      <c r="F123" s="65" t="str">
        <f t="shared" si="96"/>
        <v>Quinten</v>
      </c>
      <c r="G123" s="66">
        <f t="shared" si="97"/>
        <v>36666</v>
      </c>
      <c r="H123" s="67">
        <f t="shared" si="98"/>
        <v>20</v>
      </c>
      <c r="I123" s="73"/>
      <c r="J123" s="64" t="str">
        <f t="shared" si="99"/>
        <v>S6</v>
      </c>
      <c r="K123" s="64" t="str">
        <f t="shared" si="100"/>
        <v>S6</v>
      </c>
      <c r="L123" s="64">
        <f t="shared" si="101"/>
        <v>0</v>
      </c>
      <c r="M123" s="64" t="str">
        <f t="shared" si="102"/>
        <v>S6</v>
      </c>
      <c r="N123" s="52"/>
      <c r="P123" s="157"/>
      <c r="Q123" s="157"/>
      <c r="R123" s="157"/>
      <c r="S123" s="157">
        <f>IF(OR(LEFT($A123,1)="x",AND(AC113+$AC123=0,$AC113&gt;0)),"",IFERROR(VLOOKUP($A123,LedenZ,29,0),""))</f>
        <v>0</v>
      </c>
      <c r="T123" s="202">
        <f t="shared" si="103"/>
        <v>1</v>
      </c>
      <c r="U123" s="159">
        <f t="shared" si="104"/>
        <v>1</v>
      </c>
      <c r="V123" s="162">
        <f t="shared" si="111"/>
        <v>999</v>
      </c>
      <c r="W123" s="162">
        <f t="shared" si="111"/>
        <v>999</v>
      </c>
      <c r="X123" s="28">
        <v>14</v>
      </c>
      <c r="Y123" s="64" t="str">
        <f t="shared" si="105"/>
        <v>S6</v>
      </c>
      <c r="Z123" s="64" t="str">
        <f t="shared" si="106"/>
        <v>S6</v>
      </c>
      <c r="AA123" s="64" t="str">
        <f t="shared" si="107"/>
        <v/>
      </c>
      <c r="AB123" s="64" t="str">
        <f t="shared" si="108"/>
        <v>S6</v>
      </c>
      <c r="AC123" s="28">
        <f t="shared" si="109"/>
        <v>6</v>
      </c>
      <c r="AH123" s="246">
        <f t="shared" si="110"/>
        <v>20.62</v>
      </c>
    </row>
    <row r="124" spans="1:34">
      <c r="A124" s="28" t="str">
        <f>C111&amp;"x"&amp;B124</f>
        <v>S6x11</v>
      </c>
      <c r="B124" s="47">
        <v>11</v>
      </c>
      <c r="C124" s="64" t="str">
        <f t="shared" si="93"/>
        <v>M</v>
      </c>
      <c r="D124" s="64" t="str">
        <f t="shared" si="94"/>
        <v>NKN65B6</v>
      </c>
      <c r="E124" s="65" t="str">
        <f t="shared" si="95"/>
        <v>Baars, L.A.</v>
      </c>
      <c r="F124" s="65" t="str">
        <f t="shared" si="96"/>
        <v>Luuk</v>
      </c>
      <c r="G124" s="66">
        <f t="shared" si="97"/>
        <v>36929</v>
      </c>
      <c r="H124" s="67">
        <f t="shared" si="98"/>
        <v>19</v>
      </c>
      <c r="I124" s="73"/>
      <c r="J124" s="64" t="str">
        <f t="shared" si="99"/>
        <v>S6</v>
      </c>
      <c r="K124" s="64" t="str">
        <f t="shared" si="100"/>
        <v>S6</v>
      </c>
      <c r="L124" s="64">
        <f t="shared" si="101"/>
        <v>0</v>
      </c>
      <c r="M124" s="64" t="str">
        <f t="shared" si="102"/>
        <v>S6</v>
      </c>
      <c r="N124" s="52"/>
      <c r="P124" s="157"/>
      <c r="Q124" s="157"/>
      <c r="R124" s="157"/>
      <c r="S124" s="157">
        <f>IF(OR(LEFT($A124,1)="x",AND(AC113+$AC124=0,$AC113&gt;0)),"",IFERROR(VLOOKUP($A124,LedenZ,29,0),""))</f>
        <v>0</v>
      </c>
      <c r="T124" s="202">
        <f t="shared" si="103"/>
        <v>1</v>
      </c>
      <c r="U124" s="159">
        <f t="shared" si="104"/>
        <v>1</v>
      </c>
      <c r="V124" s="162">
        <f t="shared" si="111"/>
        <v>999</v>
      </c>
      <c r="W124" s="162">
        <f t="shared" si="111"/>
        <v>999</v>
      </c>
      <c r="X124" s="28">
        <v>15</v>
      </c>
      <c r="Y124" s="64" t="str">
        <f t="shared" si="105"/>
        <v>S6</v>
      </c>
      <c r="Z124" s="64" t="str">
        <f t="shared" si="106"/>
        <v>S6</v>
      </c>
      <c r="AA124" s="64" t="str">
        <f t="shared" si="107"/>
        <v/>
      </c>
      <c r="AB124" s="64" t="str">
        <f t="shared" si="108"/>
        <v>S6</v>
      </c>
      <c r="AC124" s="28">
        <f t="shared" si="109"/>
        <v>6</v>
      </c>
      <c r="AH124" s="246">
        <f t="shared" si="110"/>
        <v>19.899999999999999</v>
      </c>
    </row>
    <row r="125" spans="1:34">
      <c r="A125" s="28" t="str">
        <f>C111&amp;"x"&amp;B125</f>
        <v>S6x12</v>
      </c>
      <c r="B125" s="47">
        <v>12</v>
      </c>
      <c r="C125" s="64" t="str">
        <f t="shared" si="93"/>
        <v/>
      </c>
      <c r="D125" s="64" t="str">
        <f t="shared" si="94"/>
        <v/>
      </c>
      <c r="E125" s="65" t="str">
        <f t="shared" si="95"/>
        <v/>
      </c>
      <c r="F125" s="65" t="str">
        <f t="shared" si="96"/>
        <v/>
      </c>
      <c r="G125" s="66" t="str">
        <f t="shared" si="97"/>
        <v/>
      </c>
      <c r="H125" s="67" t="str">
        <f t="shared" si="98"/>
        <v/>
      </c>
      <c r="I125" s="73"/>
      <c r="J125" s="64" t="str">
        <f t="shared" si="99"/>
        <v/>
      </c>
      <c r="K125" s="64" t="str">
        <f t="shared" si="100"/>
        <v/>
      </c>
      <c r="L125" s="64" t="str">
        <f t="shared" si="101"/>
        <v/>
      </c>
      <c r="M125" s="64" t="str">
        <f t="shared" si="102"/>
        <v/>
      </c>
      <c r="N125" s="52"/>
      <c r="P125" s="157"/>
      <c r="Q125" s="157"/>
      <c r="R125" s="157"/>
      <c r="S125" s="157" t="str">
        <f>IF(OR(LEFT($A125,1)="x",AND(AC113+$AC125=0,$AC113&gt;0)),"",IFERROR(VLOOKUP($A125,LedenZ,29,0),""))</f>
        <v/>
      </c>
      <c r="T125" s="202">
        <f t="shared" si="103"/>
        <v>0</v>
      </c>
      <c r="U125" s="159">
        <f t="shared" si="104"/>
        <v>0</v>
      </c>
      <c r="V125" s="162">
        <f t="shared" si="111"/>
        <v>999</v>
      </c>
      <c r="W125" s="162">
        <f t="shared" si="111"/>
        <v>999</v>
      </c>
      <c r="X125" s="28">
        <v>16</v>
      </c>
      <c r="Y125" s="64" t="str">
        <f t="shared" si="105"/>
        <v/>
      </c>
      <c r="Z125" s="64" t="str">
        <f t="shared" si="106"/>
        <v/>
      </c>
      <c r="AA125" s="64" t="str">
        <f t="shared" si="107"/>
        <v/>
      </c>
      <c r="AB125" s="64" t="str">
        <f t="shared" si="108"/>
        <v/>
      </c>
      <c r="AC125" s="28">
        <f t="shared" si="109"/>
        <v>0</v>
      </c>
      <c r="AH125" s="246" t="str">
        <f t="shared" si="110"/>
        <v/>
      </c>
    </row>
    <row r="126" spans="1:34">
      <c r="A126" s="28" t="str">
        <f>C111&amp;"x"&amp;B126</f>
        <v>S6x13</v>
      </c>
      <c r="B126" s="47">
        <v>13</v>
      </c>
      <c r="C126" s="64" t="str">
        <f t="shared" si="93"/>
        <v/>
      </c>
      <c r="D126" s="64" t="str">
        <f t="shared" si="94"/>
        <v/>
      </c>
      <c r="E126" s="65" t="str">
        <f t="shared" si="95"/>
        <v/>
      </c>
      <c r="F126" s="65" t="str">
        <f t="shared" si="96"/>
        <v/>
      </c>
      <c r="G126" s="66" t="str">
        <f t="shared" si="97"/>
        <v/>
      </c>
      <c r="H126" s="67" t="str">
        <f t="shared" si="98"/>
        <v/>
      </c>
      <c r="I126" s="73"/>
      <c r="J126" s="64" t="str">
        <f t="shared" si="99"/>
        <v/>
      </c>
      <c r="K126" s="64" t="str">
        <f t="shared" si="100"/>
        <v/>
      </c>
      <c r="L126" s="64" t="str">
        <f t="shared" si="101"/>
        <v/>
      </c>
      <c r="M126" s="64" t="str">
        <f t="shared" si="102"/>
        <v/>
      </c>
      <c r="N126" s="52"/>
      <c r="P126" s="157"/>
      <c r="Q126" s="157"/>
      <c r="R126" s="157"/>
      <c r="S126" s="157" t="str">
        <f>IF(OR(LEFT($A126,1)="x",AND(AC113+$AC126=0,$AC113&gt;0)),"",IFERROR(VLOOKUP($A126,LedenZ,29,0),""))</f>
        <v/>
      </c>
      <c r="T126" s="202">
        <f t="shared" si="103"/>
        <v>0</v>
      </c>
      <c r="U126" s="159">
        <f t="shared" si="104"/>
        <v>0</v>
      </c>
      <c r="V126" s="162">
        <f t="shared" si="111"/>
        <v>999</v>
      </c>
      <c r="W126" s="162">
        <f t="shared" si="111"/>
        <v>999</v>
      </c>
      <c r="X126" s="28">
        <v>17</v>
      </c>
      <c r="Y126" s="64" t="str">
        <f t="shared" si="105"/>
        <v/>
      </c>
      <c r="Z126" s="64" t="str">
        <f t="shared" si="106"/>
        <v/>
      </c>
      <c r="AA126" s="64" t="str">
        <f t="shared" si="107"/>
        <v/>
      </c>
      <c r="AB126" s="64" t="str">
        <f t="shared" si="108"/>
        <v/>
      </c>
      <c r="AC126" s="28">
        <f t="shared" si="109"/>
        <v>0</v>
      </c>
      <c r="AH126" s="246" t="str">
        <f t="shared" si="110"/>
        <v/>
      </c>
    </row>
    <row r="127" spans="1:34">
      <c r="A127" s="28" t="str">
        <f>C111&amp;"x"&amp;B127</f>
        <v>S6x14</v>
      </c>
      <c r="B127" s="47">
        <v>14</v>
      </c>
      <c r="C127" s="64" t="str">
        <f t="shared" si="93"/>
        <v/>
      </c>
      <c r="D127" s="64" t="str">
        <f t="shared" si="94"/>
        <v/>
      </c>
      <c r="E127" s="65" t="str">
        <f t="shared" si="95"/>
        <v/>
      </c>
      <c r="F127" s="65" t="str">
        <f t="shared" si="96"/>
        <v/>
      </c>
      <c r="G127" s="66" t="str">
        <f t="shared" si="97"/>
        <v/>
      </c>
      <c r="H127" s="67" t="str">
        <f t="shared" si="98"/>
        <v/>
      </c>
      <c r="I127" s="73"/>
      <c r="J127" s="64" t="str">
        <f t="shared" si="99"/>
        <v/>
      </c>
      <c r="K127" s="64" t="str">
        <f t="shared" si="100"/>
        <v/>
      </c>
      <c r="L127" s="64" t="str">
        <f t="shared" si="101"/>
        <v/>
      </c>
      <c r="M127" s="64" t="str">
        <f t="shared" si="102"/>
        <v/>
      </c>
      <c r="N127" s="52"/>
      <c r="P127" s="157"/>
      <c r="Q127" s="157"/>
      <c r="R127" s="157"/>
      <c r="S127" s="157" t="str">
        <f>IF(OR(LEFT($A127,1)="x",AND(AC113+$AC127=0,$AC113&gt;0)),"",IFERROR(VLOOKUP($A127,LedenZ,29,0),""))</f>
        <v/>
      </c>
      <c r="T127" s="202">
        <f t="shared" si="103"/>
        <v>0</v>
      </c>
      <c r="U127" s="159">
        <f t="shared" si="104"/>
        <v>0</v>
      </c>
      <c r="V127" s="162">
        <f t="shared" si="111"/>
        <v>999</v>
      </c>
      <c r="W127" s="162">
        <f t="shared" si="111"/>
        <v>999</v>
      </c>
      <c r="X127" s="28">
        <v>18</v>
      </c>
      <c r="Y127" s="64" t="str">
        <f t="shared" si="105"/>
        <v/>
      </c>
      <c r="Z127" s="64" t="str">
        <f t="shared" si="106"/>
        <v/>
      </c>
      <c r="AA127" s="64" t="str">
        <f t="shared" si="107"/>
        <v/>
      </c>
      <c r="AB127" s="64" t="str">
        <f t="shared" si="108"/>
        <v/>
      </c>
      <c r="AC127" s="28">
        <f t="shared" si="109"/>
        <v>0</v>
      </c>
      <c r="AH127" s="246" t="str">
        <f t="shared" si="110"/>
        <v/>
      </c>
    </row>
    <row r="128" spans="1:34">
      <c r="A128" s="28" t="str">
        <f>C111&amp;"x"&amp;B128</f>
        <v>S6x15</v>
      </c>
      <c r="B128" s="47">
        <v>15</v>
      </c>
      <c r="C128" s="64" t="str">
        <f t="shared" si="93"/>
        <v/>
      </c>
      <c r="D128" s="64" t="str">
        <f t="shared" si="94"/>
        <v/>
      </c>
      <c r="E128" s="65" t="str">
        <f t="shared" si="95"/>
        <v/>
      </c>
      <c r="F128" s="65" t="str">
        <f t="shared" si="96"/>
        <v/>
      </c>
      <c r="G128" s="66" t="str">
        <f t="shared" si="97"/>
        <v/>
      </c>
      <c r="H128" s="67" t="str">
        <f t="shared" si="98"/>
        <v/>
      </c>
      <c r="I128" s="73"/>
      <c r="J128" s="64" t="str">
        <f t="shared" si="99"/>
        <v/>
      </c>
      <c r="K128" s="64" t="str">
        <f t="shared" si="100"/>
        <v/>
      </c>
      <c r="L128" s="64" t="str">
        <f t="shared" si="101"/>
        <v/>
      </c>
      <c r="M128" s="64" t="str">
        <f t="shared" si="102"/>
        <v/>
      </c>
      <c r="N128" s="52"/>
      <c r="P128" s="157"/>
      <c r="Q128" s="157"/>
      <c r="R128" s="157"/>
      <c r="S128" s="157" t="str">
        <f>IF(OR(LEFT($A128,1)="x",AND(AC113+$AC128=0,$AC113&gt;0)),"",IFERROR(VLOOKUP($A128,LedenZ,29,0),""))</f>
        <v/>
      </c>
      <c r="T128" s="202">
        <f t="shared" si="103"/>
        <v>0</v>
      </c>
      <c r="U128" s="159">
        <f t="shared" si="104"/>
        <v>0</v>
      </c>
      <c r="V128" s="162">
        <f t="shared" si="111"/>
        <v>999</v>
      </c>
      <c r="W128" s="162">
        <f t="shared" si="111"/>
        <v>999</v>
      </c>
      <c r="X128" s="28">
        <v>19</v>
      </c>
      <c r="Y128" s="64" t="str">
        <f t="shared" si="105"/>
        <v/>
      </c>
      <c r="Z128" s="64" t="str">
        <f t="shared" si="106"/>
        <v/>
      </c>
      <c r="AA128" s="64" t="str">
        <f t="shared" si="107"/>
        <v/>
      </c>
      <c r="AB128" s="64" t="str">
        <f t="shared" si="108"/>
        <v/>
      </c>
      <c r="AC128" s="28">
        <f t="shared" si="109"/>
        <v>0</v>
      </c>
      <c r="AH128" s="246" t="str">
        <f t="shared" si="110"/>
        <v/>
      </c>
    </row>
    <row r="129" spans="1:34" ht="12.95" thickBot="1">
      <c r="B129" s="69"/>
      <c r="C129" s="70"/>
      <c r="D129" s="69"/>
      <c r="E129" s="69"/>
      <c r="F129" s="69"/>
      <c r="G129" s="71"/>
      <c r="H129" s="71"/>
      <c r="I129" s="71"/>
      <c r="J129" s="70"/>
      <c r="K129" s="70"/>
      <c r="L129" s="70"/>
      <c r="M129" s="52"/>
      <c r="N129" s="52"/>
      <c r="X129" s="28">
        <v>20</v>
      </c>
    </row>
    <row r="130" spans="1:34" ht="12.95" thickTop="1">
      <c r="B130" s="47"/>
      <c r="C130" s="323" t="s">
        <v>1140</v>
      </c>
      <c r="D130" s="323"/>
      <c r="E130" s="76" t="s">
        <v>1141</v>
      </c>
      <c r="F130" s="76" t="s">
        <v>1142</v>
      </c>
      <c r="G130" s="48" t="s">
        <v>1143</v>
      </c>
      <c r="H130" s="49"/>
      <c r="I130" s="50"/>
      <c r="J130" s="51" t="s">
        <v>1144</v>
      </c>
      <c r="K130" s="51" t="s">
        <v>1145</v>
      </c>
      <c r="L130" s="51" t="s">
        <v>1146</v>
      </c>
      <c r="M130" s="52"/>
      <c r="N130" s="52"/>
      <c r="P130" s="53">
        <f>COUNT(P134:P148)</f>
        <v>0</v>
      </c>
      <c r="Q130" s="53">
        <f>COUNT(Q134:Q148)</f>
        <v>0</v>
      </c>
      <c r="R130" s="53">
        <f>COUNT(R134:R148)</f>
        <v>0</v>
      </c>
      <c r="S130" s="53">
        <f>COUNT(S134:S148)</f>
        <v>11</v>
      </c>
      <c r="T130" s="124">
        <f>T131-SUM(U134:U148)</f>
        <v>0</v>
      </c>
      <c r="X130" s="28">
        <v>1</v>
      </c>
    </row>
    <row r="131" spans="1:34" ht="12.95">
      <c r="A131" s="33">
        <v>10</v>
      </c>
      <c r="B131" s="54"/>
      <c r="C131" s="322" t="str">
        <f>Leden!AR12</f>
        <v>MW1</v>
      </c>
      <c r="D131" s="322"/>
      <c r="E131" s="286" t="str">
        <f>IF($C131="","",LEFT(IFERROR(VLOOKUP($C131,TeamsZ,2,0),"")&amp;"??",2))</f>
        <v>MW</v>
      </c>
      <c r="F131" s="286" t="str">
        <f>IF($C131="","",IFERROR(VLOOKUP($C131,TeamsZ,3,0),"??"))</f>
        <v>Wo</v>
      </c>
      <c r="G131" s="286" t="str">
        <f>IF($C131="","",LEFT(IFERROR(VLOOKUP($C131,TeamsZ,4,0),"")&amp;"?",1))</f>
        <v>8</v>
      </c>
      <c r="H131" s="55"/>
      <c r="I131" s="56"/>
      <c r="J131" s="286">
        <f>COUNTIF(C134:C148,"V")</f>
        <v>6</v>
      </c>
      <c r="K131" s="286">
        <f>COUNTIF(C134:C148,"M")</f>
        <v>5</v>
      </c>
      <c r="L131" s="57">
        <f>IFERROR(AVERAGE(H134:H148),"")</f>
        <v>41</v>
      </c>
      <c r="M131" s="58"/>
      <c r="N131" s="58"/>
      <c r="O131" s="33" t="s">
        <v>2</v>
      </c>
      <c r="P131" s="253"/>
      <c r="Q131" s="253"/>
      <c r="R131" s="253"/>
      <c r="S131" s="253">
        <f>IF(COUNT(S134:S148)=0,"",TeamPunten(S134:S148,$C131,$T131))</f>
        <v>0</v>
      </c>
      <c r="T131" s="124">
        <f>SUM(T134:T148)</f>
        <v>11</v>
      </c>
      <c r="U131" s="158" t="str">
        <f>MID($C131,1,1)</f>
        <v>M</v>
      </c>
      <c r="V131" s="158" t="str">
        <f>MID($C131,1,1)</f>
        <v>M</v>
      </c>
      <c r="W131" s="158" t="str">
        <f>MID($C131,1,1)</f>
        <v>M</v>
      </c>
      <c r="X131" s="28">
        <v>2</v>
      </c>
      <c r="Y131" s="33"/>
      <c r="Z131" s="33"/>
      <c r="AA131" s="33"/>
      <c r="AB131" s="33"/>
      <c r="AC131" s="33"/>
      <c r="AD131" s="19" t="str">
        <f>IF($C131="","",IFERROR(VLOOKUP($C131,TeamsZ,6,0),""))</f>
        <v>A</v>
      </c>
      <c r="AE131" s="19" t="str">
        <f>TRIM(IF($AD131="","",IFERROR(VLOOKUP($AD131,Teams!$J$4:$O$8,2,0),"")))</f>
        <v>3312 AD</v>
      </c>
      <c r="AF131" s="19" t="str">
        <f>TRIM(IF($AD131="","",IFERROR(VLOOKUP($AD131,Teams!$J$4:$O$8,4,0),"")))</f>
        <v>Dordrecht</v>
      </c>
      <c r="AH131" s="247">
        <f>IFERROR(AVERAGE(AH134:AH148),"")</f>
        <v>41.647272727272728</v>
      </c>
    </row>
    <row r="132" spans="1:34">
      <c r="B132" s="47"/>
      <c r="C132" s="76"/>
      <c r="D132" s="47"/>
      <c r="E132" s="47"/>
      <c r="F132" s="47"/>
      <c r="G132" s="50"/>
      <c r="H132" s="50"/>
      <c r="I132" s="50"/>
      <c r="J132" s="76"/>
      <c r="K132" s="76"/>
      <c r="L132" s="76"/>
      <c r="M132" s="52"/>
      <c r="N132" s="52"/>
      <c r="U132" s="159"/>
      <c r="V132" s="159"/>
      <c r="W132" s="159"/>
      <c r="X132" s="28">
        <v>3</v>
      </c>
    </row>
    <row r="133" spans="1:34">
      <c r="A133" s="59"/>
      <c r="B133" s="60"/>
      <c r="C133" s="61" t="s">
        <v>1147</v>
      </c>
      <c r="D133" s="61" t="s">
        <v>1148</v>
      </c>
      <c r="E133" s="62" t="s">
        <v>1149</v>
      </c>
      <c r="F133" s="62" t="s">
        <v>1150</v>
      </c>
      <c r="G133" s="61" t="s">
        <v>1151</v>
      </c>
      <c r="H133" s="61" t="s">
        <v>1152</v>
      </c>
      <c r="I133" s="61" t="s">
        <v>54</v>
      </c>
      <c r="J133" s="61" t="s">
        <v>1153</v>
      </c>
      <c r="K133" s="61" t="s">
        <v>1154</v>
      </c>
      <c r="L133" s="61" t="s">
        <v>1155</v>
      </c>
      <c r="M133" s="61" t="s">
        <v>1158</v>
      </c>
      <c r="N133" s="63"/>
      <c r="O133" s="59"/>
      <c r="P133" s="160" t="s">
        <v>76</v>
      </c>
      <c r="Q133" s="160" t="s">
        <v>77</v>
      </c>
      <c r="R133" s="160" t="s">
        <v>78</v>
      </c>
      <c r="S133" s="160" t="s">
        <v>76</v>
      </c>
      <c r="U133" s="158">
        <f>IF(W131="","",VLOOKUP(W131,Leeftijdscat,2,FALSE))</f>
        <v>5</v>
      </c>
      <c r="V133" s="158">
        <f>IF(W131="","",VLOOKUP(W131,Leeftijdscat,3,FALSE))</f>
        <v>999</v>
      </c>
      <c r="W133" s="158">
        <f>IF(W131="","",VLOOKUP(W131,Leeftijdscat,4,FALSE))</f>
        <v>999</v>
      </c>
      <c r="X133" s="28">
        <v>4</v>
      </c>
      <c r="Y133" s="59">
        <f>LEN(Y134&amp;Y135&amp;Y136&amp;Y137&amp;Y138&amp;Y139&amp;Y140&amp;Y141&amp;Y142&amp;Y143&amp;Y144&amp;Y145&amp;Y146&amp;Y147&amp;Y148)</f>
        <v>33</v>
      </c>
      <c r="Z133" s="59">
        <f>LEN(Z134&amp;Z135&amp;Z136&amp;Z137&amp;Z138&amp;Z139&amp;Z140&amp;Z141&amp;Z142&amp;Z143&amp;Z144&amp;Z145&amp;Z146&amp;Z147&amp;Z148)</f>
        <v>0</v>
      </c>
      <c r="AA133" s="59">
        <f>LEN(AA134&amp;AA135&amp;AA136&amp;AA137&amp;AA138&amp;AA139&amp;AA140&amp;AA141&amp;AA142&amp;AA143&amp;AA144&amp;AA145&amp;AA146&amp;AA147&amp;AA148)</f>
        <v>0</v>
      </c>
      <c r="AB133" s="59">
        <f>LEN(AB134&amp;AB135&amp;AB136&amp;AB137&amp;AB138&amp;AB139&amp;AB140&amp;AB141&amp;AB142&amp;AB143&amp;AB144&amp;AB145&amp;AB146&amp;AB147&amp;AB148)</f>
        <v>33</v>
      </c>
      <c r="AC133" s="59">
        <f>SUM(Y133:AA133)</f>
        <v>33</v>
      </c>
    </row>
    <row r="134" spans="1:34">
      <c r="A134" s="28" t="str">
        <f>C131&amp;"x"&amp;B134</f>
        <v>MW1x1</v>
      </c>
      <c r="B134" s="47">
        <v>1</v>
      </c>
      <c r="C134" s="64" t="str">
        <f t="shared" ref="C134:C148" si="112">IF(LEFT($A134,1)="x","",IFERROR(VLOOKUP($A134,LedenZ,5,0),""))</f>
        <v>V</v>
      </c>
      <c r="D134" s="64" t="str">
        <f t="shared" ref="D134:D148" si="113">IF(LEFT($A134,1)="x","",IFERROR(VLOOKUP($A134,LedenZ,6,0),""))</f>
        <v>NMH24Z9</v>
      </c>
      <c r="E134" s="65" t="str">
        <f t="shared" ref="E134:E148" si="114">IF(LEFT($A134,1)="x","",IFERROR(VLOOKUP($A134,LedenZ,7,0),""))</f>
        <v>Verheijde, P.</v>
      </c>
      <c r="F134" s="65" t="str">
        <f t="shared" ref="F134:F148" si="115">IF(LEFT($A134,1)="x","",IFERROR(VLOOKUP($A134,LedenZ,8,0),""))</f>
        <v>Petra</v>
      </c>
      <c r="G134" s="66">
        <f t="shared" ref="G134:G148" si="116">IF(LEFT($A134,1)="x","",IFERROR(VLOOKUP($A134,LedenZ,9,0),""))</f>
        <v>27135</v>
      </c>
      <c r="H134" s="67">
        <f t="shared" ref="H134:H148" si="117">IF(AND(ISNUMBER(G134),G134&lt;&gt;0),DATEDIF(G134,Peildatum,"Y"),"")</f>
        <v>46</v>
      </c>
      <c r="I134" s="73"/>
      <c r="J134" s="64" t="str">
        <f t="shared" ref="J134:J148" si="118">IF(LEFT($A134,1)="x","",IFERROR(VLOOKUP($A134,LedenZ,15,0),""))</f>
        <v>MW1</v>
      </c>
      <c r="K134" s="64" t="str">
        <f t="shared" ref="K134:K148" si="119">IF(LEFT($A134,1)="x","",IFERROR(VLOOKUP($A134,LedenZ,16,0),""))</f>
        <v/>
      </c>
      <c r="L134" s="64">
        <f t="shared" ref="L134:L148" si="120">IF(LEFT($A134,1)="x","",IFERROR(VLOOKUP($A134,LedenZ,17,0),""))</f>
        <v>0</v>
      </c>
      <c r="M134" s="64" t="str">
        <f t="shared" ref="M134:M148" si="121">IF(LEFT($A134,1)="x","",IFERROR(VLOOKUP($A134,LedenZ,18,0),""))</f>
        <v>MW1</v>
      </c>
      <c r="N134" s="52"/>
      <c r="P134" s="157"/>
      <c r="Q134" s="157"/>
      <c r="R134" s="157"/>
      <c r="S134" s="157">
        <f>IF(OR(LEFT($A134,1)="x",AND(AC133+$AC134=0,$AC133&gt;0)),"",IFERROR(VLOOKUP($A134,LedenZ,29,0),""))</f>
        <v>0</v>
      </c>
      <c r="T134" s="202">
        <f t="shared" ref="T134:T148" si="122">IF(LEN(C134&amp;D134&amp;E134&amp;F134)&gt;0,1,0)</f>
        <v>1</v>
      </c>
      <c r="U134" s="159">
        <f t="shared" ref="U134:U148" si="123">MIN(LEN(Y134&amp;Z134&amp;AA134&amp;AB134),1)</f>
        <v>1</v>
      </c>
      <c r="V134" s="162">
        <f>V133</f>
        <v>999</v>
      </c>
      <c r="W134" s="162">
        <f>W133</f>
        <v>999</v>
      </c>
      <c r="X134" s="28">
        <v>5</v>
      </c>
      <c r="Y134" s="64" t="str">
        <f t="shared" ref="Y134:Y148" si="124">IF(LEFT($A134,1)="x","",IFERROR(VLOOKUP($A134,LedenZ,33,0),""))</f>
        <v>MW1</v>
      </c>
      <c r="Z134" s="64" t="str">
        <f t="shared" ref="Z134:Z148" si="125">IF(LEFT($A134,1)="x","",IFERROR(VLOOKUP($A134,LedenZ,34,0),""))</f>
        <v/>
      </c>
      <c r="AA134" s="64" t="str">
        <f t="shared" ref="AA134:AA148" si="126">IF(LEFT($A134,1)="x","",IFERROR(VLOOKUP($A134,LedenZ,35,0),""))</f>
        <v/>
      </c>
      <c r="AB134" s="64" t="str">
        <f t="shared" ref="AB134:AB148" si="127">IF(LEFT($A134,1)="x","",IFERROR(VLOOKUP($A134,LedenZ,36,0),""))</f>
        <v>MW1</v>
      </c>
      <c r="AC134" s="28">
        <f t="shared" ref="AC134:AC148" si="128">LEN(Y134&amp;Z134&amp;AA134&amp;AB134)</f>
        <v>6</v>
      </c>
      <c r="AH134" s="246">
        <f t="shared" ref="AH134:AH148" si="129">lft(G134,Peildatum)</f>
        <v>46.71</v>
      </c>
    </row>
    <row r="135" spans="1:34">
      <c r="A135" s="28" t="str">
        <f>C131&amp;"x"&amp;B135</f>
        <v>MW1x2</v>
      </c>
      <c r="B135" s="47">
        <v>2</v>
      </c>
      <c r="C135" s="64" t="str">
        <f t="shared" si="112"/>
        <v>V</v>
      </c>
      <c r="D135" s="64" t="str">
        <f t="shared" si="113"/>
        <v>NFW15S4</v>
      </c>
      <c r="E135" s="65" t="str">
        <f t="shared" si="114"/>
        <v>Zwanenburg-Moerman, D.</v>
      </c>
      <c r="F135" s="65" t="str">
        <f t="shared" si="115"/>
        <v>Debita</v>
      </c>
      <c r="G135" s="66">
        <f t="shared" si="116"/>
        <v>28329</v>
      </c>
      <c r="H135" s="67">
        <f t="shared" si="117"/>
        <v>43</v>
      </c>
      <c r="I135" s="73"/>
      <c r="J135" s="64" t="str">
        <f t="shared" si="118"/>
        <v>MW1</v>
      </c>
      <c r="K135" s="64" t="str">
        <f t="shared" si="119"/>
        <v/>
      </c>
      <c r="L135" s="64">
        <f t="shared" si="120"/>
        <v>0</v>
      </c>
      <c r="M135" s="64" t="str">
        <f t="shared" si="121"/>
        <v>MW1</v>
      </c>
      <c r="N135" s="52"/>
      <c r="P135" s="157"/>
      <c r="Q135" s="157"/>
      <c r="R135" s="157"/>
      <c r="S135" s="157">
        <f>IF(OR(LEFT($A135,1)="x",AND(AC133+$AC135=0,$AC133&gt;0)),"",IFERROR(VLOOKUP($A135,LedenZ,29,0),""))</f>
        <v>0</v>
      </c>
      <c r="T135" s="202">
        <f t="shared" si="122"/>
        <v>1</v>
      </c>
      <c r="U135" s="159">
        <f t="shared" si="123"/>
        <v>1</v>
      </c>
      <c r="V135" s="162">
        <f t="shared" ref="V135:W148" si="130">V134</f>
        <v>999</v>
      </c>
      <c r="W135" s="162">
        <f t="shared" si="130"/>
        <v>999</v>
      </c>
      <c r="X135" s="28">
        <v>6</v>
      </c>
      <c r="Y135" s="64" t="str">
        <f t="shared" si="124"/>
        <v>MW1</v>
      </c>
      <c r="Z135" s="64" t="str">
        <f t="shared" si="125"/>
        <v/>
      </c>
      <c r="AA135" s="64" t="str">
        <f t="shared" si="126"/>
        <v/>
      </c>
      <c r="AB135" s="64" t="str">
        <f t="shared" si="127"/>
        <v>MW1</v>
      </c>
      <c r="AC135" s="28">
        <f t="shared" si="128"/>
        <v>6</v>
      </c>
      <c r="AH135" s="246">
        <f t="shared" si="129"/>
        <v>43.44</v>
      </c>
    </row>
    <row r="136" spans="1:34">
      <c r="A136" s="28" t="str">
        <f>C131&amp;"x"&amp;B136</f>
        <v>MW1x3</v>
      </c>
      <c r="B136" s="47">
        <v>3</v>
      </c>
      <c r="C136" s="64" t="str">
        <f t="shared" si="112"/>
        <v>V</v>
      </c>
      <c r="D136" s="64" t="str">
        <f t="shared" si="113"/>
        <v>NKX56Q9</v>
      </c>
      <c r="E136" s="65" t="str">
        <f t="shared" si="114"/>
        <v>Everaarts, D.</v>
      </c>
      <c r="F136" s="65" t="str">
        <f t="shared" si="115"/>
        <v>Damaris</v>
      </c>
      <c r="G136" s="66">
        <f t="shared" si="116"/>
        <v>28948</v>
      </c>
      <c r="H136" s="67">
        <f t="shared" si="117"/>
        <v>41</v>
      </c>
      <c r="I136" s="73"/>
      <c r="J136" s="64" t="str">
        <f t="shared" si="118"/>
        <v>MW1</v>
      </c>
      <c r="K136" s="64" t="str">
        <f t="shared" si="119"/>
        <v/>
      </c>
      <c r="L136" s="64">
        <f t="shared" si="120"/>
        <v>0</v>
      </c>
      <c r="M136" s="64" t="str">
        <f t="shared" si="121"/>
        <v>MW1</v>
      </c>
      <c r="N136" s="52"/>
      <c r="P136" s="157"/>
      <c r="Q136" s="157"/>
      <c r="R136" s="157"/>
      <c r="S136" s="157">
        <f>IF(OR(LEFT($A136,1)="x",AND(AC133+$AC136=0,$AC133&gt;0)),"",IFERROR(VLOOKUP($A136,LedenZ,29,0),""))</f>
        <v>0</v>
      </c>
      <c r="T136" s="202">
        <f t="shared" si="122"/>
        <v>1</v>
      </c>
      <c r="U136" s="159">
        <f t="shared" si="123"/>
        <v>1</v>
      </c>
      <c r="V136" s="162">
        <f t="shared" si="130"/>
        <v>999</v>
      </c>
      <c r="W136" s="162">
        <f t="shared" si="130"/>
        <v>999</v>
      </c>
      <c r="X136" s="28">
        <v>7</v>
      </c>
      <c r="Y136" s="64" t="str">
        <f t="shared" si="124"/>
        <v>MW1</v>
      </c>
      <c r="Z136" s="64" t="str">
        <f t="shared" si="125"/>
        <v/>
      </c>
      <c r="AA136" s="64" t="str">
        <f t="shared" si="126"/>
        <v/>
      </c>
      <c r="AB136" s="64" t="str">
        <f t="shared" si="127"/>
        <v>MW1</v>
      </c>
      <c r="AC136" s="28">
        <f t="shared" si="128"/>
        <v>6</v>
      </c>
      <c r="AH136" s="246">
        <f t="shared" si="129"/>
        <v>41.75</v>
      </c>
    </row>
    <row r="137" spans="1:34">
      <c r="A137" s="28" t="str">
        <f>C131&amp;"x"&amp;B137</f>
        <v>MW1x4</v>
      </c>
      <c r="B137" s="47">
        <v>4</v>
      </c>
      <c r="C137" s="64" t="str">
        <f t="shared" si="112"/>
        <v>V</v>
      </c>
      <c r="D137" s="64" t="str">
        <f t="shared" si="113"/>
        <v>NFW41S7</v>
      </c>
      <c r="E137" s="65" t="str">
        <f t="shared" si="114"/>
        <v>Camphens-Moerman, B.</v>
      </c>
      <c r="F137" s="65" t="str">
        <f t="shared" si="115"/>
        <v>Barbara</v>
      </c>
      <c r="G137" s="66">
        <f t="shared" si="116"/>
        <v>29885</v>
      </c>
      <c r="H137" s="67">
        <f t="shared" si="117"/>
        <v>39</v>
      </c>
      <c r="I137" s="73"/>
      <c r="J137" s="64" t="str">
        <f t="shared" si="118"/>
        <v>MW1</v>
      </c>
      <c r="K137" s="64" t="str">
        <f t="shared" si="119"/>
        <v/>
      </c>
      <c r="L137" s="64">
        <f t="shared" si="120"/>
        <v>0</v>
      </c>
      <c r="M137" s="64" t="str">
        <f t="shared" si="121"/>
        <v>MW1</v>
      </c>
      <c r="N137" s="52"/>
      <c r="P137" s="157"/>
      <c r="Q137" s="157"/>
      <c r="R137" s="157"/>
      <c r="S137" s="157">
        <f>IF(OR(LEFT($A137,1)="x",AND(AC133+$AC137=0,$AC133&gt;0)),"",IFERROR(VLOOKUP($A137,LedenZ,29,0),""))</f>
        <v>0</v>
      </c>
      <c r="T137" s="202">
        <f t="shared" si="122"/>
        <v>1</v>
      </c>
      <c r="U137" s="159">
        <f t="shared" si="123"/>
        <v>1</v>
      </c>
      <c r="V137" s="162">
        <f t="shared" si="130"/>
        <v>999</v>
      </c>
      <c r="W137" s="162">
        <f t="shared" si="130"/>
        <v>999</v>
      </c>
      <c r="X137" s="28">
        <v>8</v>
      </c>
      <c r="Y137" s="64" t="str">
        <f t="shared" si="124"/>
        <v>MW1</v>
      </c>
      <c r="Z137" s="64" t="str">
        <f t="shared" si="125"/>
        <v/>
      </c>
      <c r="AA137" s="64" t="str">
        <f t="shared" si="126"/>
        <v/>
      </c>
      <c r="AB137" s="64" t="str">
        <f t="shared" si="127"/>
        <v>MW1</v>
      </c>
      <c r="AC137" s="28">
        <f t="shared" si="128"/>
        <v>6</v>
      </c>
      <c r="AH137" s="246">
        <f t="shared" si="129"/>
        <v>39.18</v>
      </c>
    </row>
    <row r="138" spans="1:34">
      <c r="A138" s="28" t="str">
        <f>C131&amp;"x"&amp;B138</f>
        <v>MW1x5</v>
      </c>
      <c r="B138" s="47">
        <v>5</v>
      </c>
      <c r="C138" s="64" t="str">
        <f t="shared" si="112"/>
        <v>V</v>
      </c>
      <c r="D138" s="64" t="str">
        <f t="shared" si="113"/>
        <v>NFW28D3</v>
      </c>
      <c r="E138" s="65" t="str">
        <f t="shared" si="114"/>
        <v>Veld, in 't D.</v>
      </c>
      <c r="F138" s="65" t="str">
        <f t="shared" si="115"/>
        <v>Dorien</v>
      </c>
      <c r="G138" s="66">
        <f t="shared" si="116"/>
        <v>31086</v>
      </c>
      <c r="H138" s="67">
        <f t="shared" si="117"/>
        <v>35</v>
      </c>
      <c r="I138" s="73"/>
      <c r="J138" s="64" t="str">
        <f t="shared" si="118"/>
        <v>MW1</v>
      </c>
      <c r="K138" s="64" t="str">
        <f t="shared" si="119"/>
        <v/>
      </c>
      <c r="L138" s="64">
        <f t="shared" si="120"/>
        <v>0</v>
      </c>
      <c r="M138" s="64" t="str">
        <f t="shared" si="121"/>
        <v>MW1</v>
      </c>
      <c r="N138" s="52"/>
      <c r="P138" s="157"/>
      <c r="Q138" s="157"/>
      <c r="R138" s="157"/>
      <c r="S138" s="157">
        <f>IF(OR(LEFT($A138,1)="x",AND(AC133+$AC138=0,$AC133&gt;0)),"",IFERROR(VLOOKUP($A138,LedenZ,29,0),""))</f>
        <v>0</v>
      </c>
      <c r="T138" s="202">
        <f t="shared" si="122"/>
        <v>1</v>
      </c>
      <c r="U138" s="159">
        <f t="shared" si="123"/>
        <v>1</v>
      </c>
      <c r="V138" s="162">
        <f t="shared" si="130"/>
        <v>999</v>
      </c>
      <c r="W138" s="162">
        <f t="shared" si="130"/>
        <v>999</v>
      </c>
      <c r="X138" s="28">
        <v>9</v>
      </c>
      <c r="Y138" s="64" t="str">
        <f t="shared" si="124"/>
        <v>MW1</v>
      </c>
      <c r="Z138" s="64" t="str">
        <f t="shared" si="125"/>
        <v/>
      </c>
      <c r="AA138" s="64" t="str">
        <f t="shared" si="126"/>
        <v/>
      </c>
      <c r="AB138" s="64" t="str">
        <f t="shared" si="127"/>
        <v>MW1</v>
      </c>
      <c r="AC138" s="28">
        <f t="shared" si="128"/>
        <v>6</v>
      </c>
      <c r="AH138" s="246">
        <f t="shared" si="129"/>
        <v>35.89</v>
      </c>
    </row>
    <row r="139" spans="1:34">
      <c r="A139" s="28" t="str">
        <f>C131&amp;"x"&amp;B139</f>
        <v>MW1x6</v>
      </c>
      <c r="B139" s="47">
        <v>6</v>
      </c>
      <c r="C139" s="64" t="str">
        <f t="shared" si="112"/>
        <v>V</v>
      </c>
      <c r="D139" s="64" t="str">
        <f t="shared" si="113"/>
        <v>NFX24T4</v>
      </c>
      <c r="E139" s="65" t="str">
        <f t="shared" si="114"/>
        <v>Opstal-Haksteen, van T.K.</v>
      </c>
      <c r="F139" s="65" t="str">
        <f t="shared" si="115"/>
        <v>Tamara</v>
      </c>
      <c r="G139" s="66">
        <f t="shared" si="116"/>
        <v>32197</v>
      </c>
      <c r="H139" s="67">
        <f t="shared" si="117"/>
        <v>32</v>
      </c>
      <c r="I139" s="73"/>
      <c r="J139" s="64" t="str">
        <f t="shared" si="118"/>
        <v>MW1</v>
      </c>
      <c r="K139" s="64" t="str">
        <f t="shared" si="119"/>
        <v/>
      </c>
      <c r="L139" s="64">
        <f t="shared" si="120"/>
        <v>0</v>
      </c>
      <c r="M139" s="64" t="str">
        <f t="shared" si="121"/>
        <v>MW1</v>
      </c>
      <c r="N139" s="52"/>
      <c r="P139" s="157"/>
      <c r="Q139" s="157"/>
      <c r="R139" s="157"/>
      <c r="S139" s="157">
        <f>IF(OR(LEFT($A139,1)="x",AND(AC133+$AC139=0,$AC133&gt;0)),"",IFERROR(VLOOKUP($A139,LedenZ,29,0),""))</f>
        <v>0</v>
      </c>
      <c r="T139" s="202">
        <f t="shared" si="122"/>
        <v>1</v>
      </c>
      <c r="U139" s="159">
        <f t="shared" si="123"/>
        <v>1</v>
      </c>
      <c r="V139" s="162">
        <f t="shared" si="130"/>
        <v>999</v>
      </c>
      <c r="W139" s="162">
        <f t="shared" si="130"/>
        <v>999</v>
      </c>
      <c r="X139" s="28">
        <v>10</v>
      </c>
      <c r="Y139" s="64" t="str">
        <f t="shared" si="124"/>
        <v>MW1</v>
      </c>
      <c r="Z139" s="64" t="str">
        <f t="shared" si="125"/>
        <v/>
      </c>
      <c r="AA139" s="64" t="str">
        <f t="shared" si="126"/>
        <v/>
      </c>
      <c r="AB139" s="64" t="str">
        <f t="shared" si="127"/>
        <v>MW1</v>
      </c>
      <c r="AC139" s="28">
        <f t="shared" si="128"/>
        <v>6</v>
      </c>
      <c r="AH139" s="246">
        <f t="shared" si="129"/>
        <v>32.85</v>
      </c>
    </row>
    <row r="140" spans="1:34">
      <c r="A140" s="28" t="str">
        <f>C131&amp;"x"&amp;B140</f>
        <v>MW1x7</v>
      </c>
      <c r="B140" s="47">
        <v>7</v>
      </c>
      <c r="C140" s="64" t="str">
        <f t="shared" si="112"/>
        <v>M</v>
      </c>
      <c r="D140" s="64" t="str">
        <f t="shared" si="113"/>
        <v>NFW13Y0</v>
      </c>
      <c r="E140" s="65" t="str">
        <f t="shared" si="114"/>
        <v>Kalkeren, van M.</v>
      </c>
      <c r="F140" s="65" t="str">
        <f t="shared" si="115"/>
        <v>Marco</v>
      </c>
      <c r="G140" s="66">
        <f t="shared" si="116"/>
        <v>25227</v>
      </c>
      <c r="H140" s="67">
        <f t="shared" si="117"/>
        <v>51</v>
      </c>
      <c r="I140" s="73"/>
      <c r="J140" s="64" t="str">
        <f t="shared" si="118"/>
        <v>MW1</v>
      </c>
      <c r="K140" s="64" t="str">
        <f t="shared" si="119"/>
        <v/>
      </c>
      <c r="L140" s="64">
        <f t="shared" si="120"/>
        <v>0</v>
      </c>
      <c r="M140" s="64" t="str">
        <f t="shared" si="121"/>
        <v>MW1</v>
      </c>
      <c r="N140" s="52"/>
      <c r="P140" s="157"/>
      <c r="Q140" s="157"/>
      <c r="R140" s="157"/>
      <c r="S140" s="157">
        <f>IF(OR(LEFT($A140,1)="x",AND(AC133+$AC140=0,$AC133&gt;0)),"",IFERROR(VLOOKUP($A140,LedenZ,29,0),""))</f>
        <v>0</v>
      </c>
      <c r="T140" s="202">
        <f t="shared" si="122"/>
        <v>1</v>
      </c>
      <c r="U140" s="159">
        <f t="shared" si="123"/>
        <v>1</v>
      </c>
      <c r="V140" s="162">
        <f t="shared" si="130"/>
        <v>999</v>
      </c>
      <c r="W140" s="162">
        <f t="shared" si="130"/>
        <v>999</v>
      </c>
      <c r="X140" s="28">
        <v>11</v>
      </c>
      <c r="Y140" s="64" t="str">
        <f t="shared" si="124"/>
        <v>MW1</v>
      </c>
      <c r="Z140" s="64" t="str">
        <f t="shared" si="125"/>
        <v/>
      </c>
      <c r="AA140" s="64" t="str">
        <f t="shared" si="126"/>
        <v/>
      </c>
      <c r="AB140" s="64" t="str">
        <f t="shared" si="127"/>
        <v>MW1</v>
      </c>
      <c r="AC140" s="28">
        <f t="shared" si="128"/>
        <v>6</v>
      </c>
      <c r="AH140" s="246">
        <f t="shared" si="129"/>
        <v>51.93</v>
      </c>
    </row>
    <row r="141" spans="1:34">
      <c r="A141" s="28" t="str">
        <f>C131&amp;"x"&amp;B141</f>
        <v>MW1x8</v>
      </c>
      <c r="B141" s="47">
        <v>8</v>
      </c>
      <c r="C141" s="64" t="str">
        <f t="shared" si="112"/>
        <v>M</v>
      </c>
      <c r="D141" s="64" t="str">
        <f t="shared" si="113"/>
        <v>NKH71P1</v>
      </c>
      <c r="E141" s="65" t="str">
        <f t="shared" si="114"/>
        <v>Kooij, C.W.</v>
      </c>
      <c r="F141" s="65" t="str">
        <f t="shared" si="115"/>
        <v>Wilco</v>
      </c>
      <c r="G141" s="66">
        <f t="shared" si="116"/>
        <v>27643</v>
      </c>
      <c r="H141" s="67">
        <f t="shared" si="117"/>
        <v>45</v>
      </c>
      <c r="I141" s="73"/>
      <c r="J141" s="64" t="str">
        <f t="shared" si="118"/>
        <v>MW1</v>
      </c>
      <c r="K141" s="64" t="str">
        <f t="shared" si="119"/>
        <v/>
      </c>
      <c r="L141" s="64">
        <f t="shared" si="120"/>
        <v>0</v>
      </c>
      <c r="M141" s="64" t="str">
        <f t="shared" si="121"/>
        <v>MW1</v>
      </c>
      <c r="N141" s="52"/>
      <c r="P141" s="157"/>
      <c r="Q141" s="157"/>
      <c r="R141" s="157"/>
      <c r="S141" s="157">
        <f>IF(OR(LEFT($A141,1)="x",AND(AC133+$AC141=0,$AC133&gt;0)),"",IFERROR(VLOOKUP($A141,LedenZ,29,0),""))</f>
        <v>0</v>
      </c>
      <c r="T141" s="202">
        <f t="shared" si="122"/>
        <v>1</v>
      </c>
      <c r="U141" s="159">
        <f t="shared" si="123"/>
        <v>1</v>
      </c>
      <c r="V141" s="162">
        <f t="shared" si="130"/>
        <v>999</v>
      </c>
      <c r="W141" s="162">
        <f t="shared" si="130"/>
        <v>999</v>
      </c>
      <c r="X141" s="28">
        <v>12</v>
      </c>
      <c r="Y141" s="64" t="str">
        <f t="shared" si="124"/>
        <v>MW1</v>
      </c>
      <c r="Z141" s="64" t="str">
        <f t="shared" si="125"/>
        <v/>
      </c>
      <c r="AA141" s="64" t="str">
        <f t="shared" si="126"/>
        <v/>
      </c>
      <c r="AB141" s="64" t="str">
        <f t="shared" si="127"/>
        <v>MW1</v>
      </c>
      <c r="AC141" s="28">
        <f t="shared" si="128"/>
        <v>6</v>
      </c>
      <c r="AH141" s="246">
        <f t="shared" si="129"/>
        <v>45.32</v>
      </c>
    </row>
    <row r="142" spans="1:34">
      <c r="A142" s="28" t="str">
        <f>C131&amp;"x"&amp;B142</f>
        <v>MW1x9</v>
      </c>
      <c r="B142" s="47">
        <v>9</v>
      </c>
      <c r="C142" s="64" t="str">
        <f t="shared" si="112"/>
        <v>M</v>
      </c>
      <c r="D142" s="64" t="str">
        <f t="shared" si="113"/>
        <v>NFW40B5</v>
      </c>
      <c r="E142" s="65" t="str">
        <f t="shared" si="114"/>
        <v>Belder, E.</v>
      </c>
      <c r="F142" s="65" t="str">
        <f t="shared" si="115"/>
        <v>Erwin</v>
      </c>
      <c r="G142" s="66">
        <f t="shared" si="116"/>
        <v>28259</v>
      </c>
      <c r="H142" s="67">
        <f t="shared" si="117"/>
        <v>43</v>
      </c>
      <c r="I142" s="73"/>
      <c r="J142" s="64" t="str">
        <f t="shared" si="118"/>
        <v>MW1</v>
      </c>
      <c r="K142" s="64" t="str">
        <f t="shared" si="119"/>
        <v/>
      </c>
      <c r="L142" s="64">
        <f t="shared" si="120"/>
        <v>0</v>
      </c>
      <c r="M142" s="64" t="str">
        <f t="shared" si="121"/>
        <v>MW1</v>
      </c>
      <c r="N142" s="52"/>
      <c r="P142" s="157"/>
      <c r="Q142" s="157"/>
      <c r="R142" s="157"/>
      <c r="S142" s="157">
        <f>IF(OR(LEFT($A142,1)="x",AND(AC133+$AC142=0,$AC133&gt;0)),"",IFERROR(VLOOKUP($A142,LedenZ,29,0),""))</f>
        <v>0</v>
      </c>
      <c r="T142" s="202">
        <f t="shared" si="122"/>
        <v>1</v>
      </c>
      <c r="U142" s="159">
        <f t="shared" si="123"/>
        <v>1</v>
      </c>
      <c r="V142" s="162">
        <f t="shared" si="130"/>
        <v>999</v>
      </c>
      <c r="W142" s="162">
        <f t="shared" si="130"/>
        <v>999</v>
      </c>
      <c r="X142" s="28">
        <v>13</v>
      </c>
      <c r="Y142" s="64" t="str">
        <f t="shared" si="124"/>
        <v>MW1</v>
      </c>
      <c r="Z142" s="64" t="str">
        <f t="shared" si="125"/>
        <v/>
      </c>
      <c r="AA142" s="64" t="str">
        <f t="shared" si="126"/>
        <v/>
      </c>
      <c r="AB142" s="64" t="str">
        <f t="shared" si="127"/>
        <v>MW1</v>
      </c>
      <c r="AC142" s="28">
        <f t="shared" si="128"/>
        <v>6</v>
      </c>
      <c r="AH142" s="246">
        <f t="shared" si="129"/>
        <v>43.63</v>
      </c>
    </row>
    <row r="143" spans="1:34">
      <c r="A143" s="28" t="str">
        <f>C131&amp;"x"&amp;B143</f>
        <v>MW1x10</v>
      </c>
      <c r="B143" s="47">
        <v>10</v>
      </c>
      <c r="C143" s="64" t="str">
        <f t="shared" si="112"/>
        <v>M</v>
      </c>
      <c r="D143" s="64" t="str">
        <f t="shared" si="113"/>
        <v>NFW42X5</v>
      </c>
      <c r="E143" s="65" t="str">
        <f t="shared" si="114"/>
        <v>Jong, 't M.</v>
      </c>
      <c r="F143" s="65" t="str">
        <f t="shared" si="115"/>
        <v>Michiel</v>
      </c>
      <c r="G143" s="66">
        <f t="shared" si="116"/>
        <v>29718</v>
      </c>
      <c r="H143" s="67">
        <f t="shared" si="117"/>
        <v>39</v>
      </c>
      <c r="I143" s="73"/>
      <c r="J143" s="64" t="str">
        <f t="shared" si="118"/>
        <v>MW1</v>
      </c>
      <c r="K143" s="64" t="str">
        <f t="shared" si="119"/>
        <v/>
      </c>
      <c r="L143" s="64">
        <f t="shared" si="120"/>
        <v>0</v>
      </c>
      <c r="M143" s="64" t="str">
        <f t="shared" si="121"/>
        <v>MW1</v>
      </c>
      <c r="N143" s="52"/>
      <c r="P143" s="157"/>
      <c r="Q143" s="157"/>
      <c r="R143" s="157"/>
      <c r="S143" s="157">
        <f>IF(OR(LEFT($A143,1)="x",AND(AC133+$AC143=0,$AC133&gt;0)),"",IFERROR(VLOOKUP($A143,LedenZ,29,0),""))</f>
        <v>0</v>
      </c>
      <c r="T143" s="202">
        <f t="shared" si="122"/>
        <v>1</v>
      </c>
      <c r="U143" s="159">
        <f t="shared" si="123"/>
        <v>1</v>
      </c>
      <c r="V143" s="162">
        <f t="shared" si="130"/>
        <v>999</v>
      </c>
      <c r="W143" s="162">
        <f t="shared" si="130"/>
        <v>999</v>
      </c>
      <c r="X143" s="28">
        <v>14</v>
      </c>
      <c r="Y143" s="64" t="str">
        <f t="shared" si="124"/>
        <v>MW1</v>
      </c>
      <c r="Z143" s="64" t="str">
        <f t="shared" si="125"/>
        <v/>
      </c>
      <c r="AA143" s="64" t="str">
        <f t="shared" si="126"/>
        <v/>
      </c>
      <c r="AB143" s="64" t="str">
        <f t="shared" si="127"/>
        <v>MW1</v>
      </c>
      <c r="AC143" s="28">
        <f t="shared" si="128"/>
        <v>6</v>
      </c>
      <c r="AH143" s="246">
        <f t="shared" si="129"/>
        <v>39.64</v>
      </c>
    </row>
    <row r="144" spans="1:34">
      <c r="A144" s="28" t="str">
        <f>C131&amp;"x"&amp;B144</f>
        <v>MW1x11</v>
      </c>
      <c r="B144" s="47">
        <v>11</v>
      </c>
      <c r="C144" s="64" t="str">
        <f t="shared" si="112"/>
        <v>M</v>
      </c>
      <c r="D144" s="64" t="str">
        <f t="shared" si="113"/>
        <v>NFV13V8</v>
      </c>
      <c r="E144" s="65" t="str">
        <f t="shared" si="114"/>
        <v>Riet, R.</v>
      </c>
      <c r="F144" s="65" t="str">
        <f t="shared" si="115"/>
        <v>Ronald</v>
      </c>
      <c r="G144" s="66">
        <f t="shared" si="116"/>
        <v>30397</v>
      </c>
      <c r="H144" s="67">
        <f t="shared" si="117"/>
        <v>37</v>
      </c>
      <c r="I144" s="73"/>
      <c r="J144" s="64" t="str">
        <f t="shared" si="118"/>
        <v>MW1</v>
      </c>
      <c r="K144" s="64" t="str">
        <f t="shared" si="119"/>
        <v/>
      </c>
      <c r="L144" s="64">
        <f t="shared" si="120"/>
        <v>0</v>
      </c>
      <c r="M144" s="64" t="str">
        <f t="shared" si="121"/>
        <v>MW1</v>
      </c>
      <c r="N144" s="52"/>
      <c r="P144" s="157"/>
      <c r="Q144" s="157"/>
      <c r="R144" s="157"/>
      <c r="S144" s="157">
        <f>IF(OR(LEFT($A144,1)="x",AND(AC133+$AC144=0,$AC133&gt;0)),"",IFERROR(VLOOKUP($A144,LedenZ,29,0),""))</f>
        <v>0</v>
      </c>
      <c r="T144" s="202">
        <f t="shared" si="122"/>
        <v>1</v>
      </c>
      <c r="U144" s="159">
        <f t="shared" si="123"/>
        <v>1</v>
      </c>
      <c r="V144" s="162">
        <f t="shared" si="130"/>
        <v>999</v>
      </c>
      <c r="W144" s="162">
        <f t="shared" si="130"/>
        <v>999</v>
      </c>
      <c r="X144" s="28">
        <v>15</v>
      </c>
      <c r="Y144" s="64" t="str">
        <f t="shared" si="124"/>
        <v>MW1</v>
      </c>
      <c r="Z144" s="64" t="str">
        <f t="shared" si="125"/>
        <v/>
      </c>
      <c r="AA144" s="64" t="str">
        <f t="shared" si="126"/>
        <v/>
      </c>
      <c r="AB144" s="64" t="str">
        <f t="shared" si="127"/>
        <v>MW1</v>
      </c>
      <c r="AC144" s="28">
        <f t="shared" si="128"/>
        <v>6</v>
      </c>
      <c r="AH144" s="246">
        <f t="shared" si="129"/>
        <v>37.78</v>
      </c>
    </row>
    <row r="145" spans="1:34">
      <c r="A145" s="28" t="str">
        <f>C131&amp;"x"&amp;B145</f>
        <v>MW1x12</v>
      </c>
      <c r="B145" s="47">
        <v>12</v>
      </c>
      <c r="C145" s="64" t="str">
        <f t="shared" si="112"/>
        <v/>
      </c>
      <c r="D145" s="64" t="str">
        <f t="shared" si="113"/>
        <v/>
      </c>
      <c r="E145" s="65" t="str">
        <f t="shared" si="114"/>
        <v/>
      </c>
      <c r="F145" s="65" t="str">
        <f t="shared" si="115"/>
        <v/>
      </c>
      <c r="G145" s="66" t="str">
        <f t="shared" si="116"/>
        <v/>
      </c>
      <c r="H145" s="67" t="str">
        <f t="shared" si="117"/>
        <v/>
      </c>
      <c r="I145" s="73"/>
      <c r="J145" s="64" t="str">
        <f t="shared" si="118"/>
        <v/>
      </c>
      <c r="K145" s="64" t="str">
        <f t="shared" si="119"/>
        <v/>
      </c>
      <c r="L145" s="64" t="str">
        <f t="shared" si="120"/>
        <v/>
      </c>
      <c r="M145" s="64" t="str">
        <f t="shared" si="121"/>
        <v/>
      </c>
      <c r="N145" s="52"/>
      <c r="P145" s="157"/>
      <c r="Q145" s="157"/>
      <c r="R145" s="157"/>
      <c r="S145" s="157" t="str">
        <f>IF(OR(LEFT($A145,1)="x",AND(AC133+$AC145=0,$AC133&gt;0)),"",IFERROR(VLOOKUP($A145,LedenZ,29,0),""))</f>
        <v/>
      </c>
      <c r="T145" s="202">
        <f t="shared" si="122"/>
        <v>0</v>
      </c>
      <c r="U145" s="159">
        <f t="shared" si="123"/>
        <v>0</v>
      </c>
      <c r="V145" s="162">
        <f t="shared" si="130"/>
        <v>999</v>
      </c>
      <c r="W145" s="162">
        <f t="shared" si="130"/>
        <v>999</v>
      </c>
      <c r="X145" s="28">
        <v>16</v>
      </c>
      <c r="Y145" s="64" t="str">
        <f t="shared" si="124"/>
        <v/>
      </c>
      <c r="Z145" s="64" t="str">
        <f t="shared" si="125"/>
        <v/>
      </c>
      <c r="AA145" s="64" t="str">
        <f t="shared" si="126"/>
        <v/>
      </c>
      <c r="AB145" s="64" t="str">
        <f t="shared" si="127"/>
        <v/>
      </c>
      <c r="AC145" s="28">
        <f t="shared" si="128"/>
        <v>0</v>
      </c>
      <c r="AH145" s="246" t="str">
        <f t="shared" si="129"/>
        <v/>
      </c>
    </row>
    <row r="146" spans="1:34">
      <c r="A146" s="28" t="str">
        <f>C131&amp;"x"&amp;B146</f>
        <v>MW1x13</v>
      </c>
      <c r="B146" s="47">
        <v>13</v>
      </c>
      <c r="C146" s="64" t="str">
        <f t="shared" si="112"/>
        <v/>
      </c>
      <c r="D146" s="64" t="str">
        <f t="shared" si="113"/>
        <v/>
      </c>
      <c r="E146" s="65" t="str">
        <f t="shared" si="114"/>
        <v/>
      </c>
      <c r="F146" s="65" t="str">
        <f t="shared" si="115"/>
        <v/>
      </c>
      <c r="G146" s="66" t="str">
        <f t="shared" si="116"/>
        <v/>
      </c>
      <c r="H146" s="67" t="str">
        <f t="shared" si="117"/>
        <v/>
      </c>
      <c r="I146" s="73"/>
      <c r="J146" s="64" t="str">
        <f t="shared" si="118"/>
        <v/>
      </c>
      <c r="K146" s="64" t="str">
        <f t="shared" si="119"/>
        <v/>
      </c>
      <c r="L146" s="64" t="str">
        <f t="shared" si="120"/>
        <v/>
      </c>
      <c r="M146" s="64" t="str">
        <f t="shared" si="121"/>
        <v/>
      </c>
      <c r="N146" s="52"/>
      <c r="P146" s="157"/>
      <c r="Q146" s="157"/>
      <c r="R146" s="157"/>
      <c r="S146" s="157" t="str">
        <f>IF(OR(LEFT($A146,1)="x",AND(AC133+$AC146=0,$AC133&gt;0)),"",IFERROR(VLOOKUP($A146,LedenZ,29,0),""))</f>
        <v/>
      </c>
      <c r="T146" s="202">
        <f t="shared" si="122"/>
        <v>0</v>
      </c>
      <c r="U146" s="159">
        <f t="shared" si="123"/>
        <v>0</v>
      </c>
      <c r="V146" s="162">
        <f t="shared" si="130"/>
        <v>999</v>
      </c>
      <c r="W146" s="162">
        <f t="shared" si="130"/>
        <v>999</v>
      </c>
      <c r="X146" s="28">
        <v>17</v>
      </c>
      <c r="Y146" s="64" t="str">
        <f t="shared" si="124"/>
        <v/>
      </c>
      <c r="Z146" s="64" t="str">
        <f t="shared" si="125"/>
        <v/>
      </c>
      <c r="AA146" s="64" t="str">
        <f t="shared" si="126"/>
        <v/>
      </c>
      <c r="AB146" s="64" t="str">
        <f t="shared" si="127"/>
        <v/>
      </c>
      <c r="AC146" s="28">
        <f t="shared" si="128"/>
        <v>0</v>
      </c>
      <c r="AH146" s="246" t="str">
        <f t="shared" si="129"/>
        <v/>
      </c>
    </row>
    <row r="147" spans="1:34">
      <c r="A147" s="28" t="str">
        <f>C131&amp;"x"&amp;B147</f>
        <v>MW1x14</v>
      </c>
      <c r="B147" s="47">
        <v>14</v>
      </c>
      <c r="C147" s="64" t="str">
        <f t="shared" si="112"/>
        <v/>
      </c>
      <c r="D147" s="64" t="str">
        <f t="shared" si="113"/>
        <v/>
      </c>
      <c r="E147" s="65" t="str">
        <f t="shared" si="114"/>
        <v/>
      </c>
      <c r="F147" s="65" t="str">
        <f t="shared" si="115"/>
        <v/>
      </c>
      <c r="G147" s="66" t="str">
        <f t="shared" si="116"/>
        <v/>
      </c>
      <c r="H147" s="67" t="str">
        <f t="shared" si="117"/>
        <v/>
      </c>
      <c r="I147" s="73"/>
      <c r="J147" s="64" t="str">
        <f t="shared" si="118"/>
        <v/>
      </c>
      <c r="K147" s="64" t="str">
        <f t="shared" si="119"/>
        <v/>
      </c>
      <c r="L147" s="64" t="str">
        <f t="shared" si="120"/>
        <v/>
      </c>
      <c r="M147" s="64" t="str">
        <f t="shared" si="121"/>
        <v/>
      </c>
      <c r="N147" s="52"/>
      <c r="P147" s="157"/>
      <c r="Q147" s="157"/>
      <c r="R147" s="157"/>
      <c r="S147" s="157" t="str">
        <f>IF(OR(LEFT($A147,1)="x",AND(AC133+$AC147=0,$AC133&gt;0)),"",IFERROR(VLOOKUP($A147,LedenZ,29,0),""))</f>
        <v/>
      </c>
      <c r="T147" s="202">
        <f t="shared" si="122"/>
        <v>0</v>
      </c>
      <c r="U147" s="159">
        <f t="shared" si="123"/>
        <v>0</v>
      </c>
      <c r="V147" s="162">
        <f t="shared" si="130"/>
        <v>999</v>
      </c>
      <c r="W147" s="162">
        <f t="shared" si="130"/>
        <v>999</v>
      </c>
      <c r="X147" s="28">
        <v>18</v>
      </c>
      <c r="Y147" s="64" t="str">
        <f t="shared" si="124"/>
        <v/>
      </c>
      <c r="Z147" s="64" t="str">
        <f t="shared" si="125"/>
        <v/>
      </c>
      <c r="AA147" s="64" t="str">
        <f t="shared" si="126"/>
        <v/>
      </c>
      <c r="AB147" s="64" t="str">
        <f t="shared" si="127"/>
        <v/>
      </c>
      <c r="AC147" s="28">
        <f t="shared" si="128"/>
        <v>0</v>
      </c>
      <c r="AH147" s="246" t="str">
        <f t="shared" si="129"/>
        <v/>
      </c>
    </row>
    <row r="148" spans="1:34">
      <c r="A148" s="28" t="str">
        <f>C131&amp;"x"&amp;B148</f>
        <v>MW1x15</v>
      </c>
      <c r="B148" s="47">
        <v>15</v>
      </c>
      <c r="C148" s="64" t="str">
        <f t="shared" si="112"/>
        <v/>
      </c>
      <c r="D148" s="64" t="str">
        <f t="shared" si="113"/>
        <v/>
      </c>
      <c r="E148" s="65" t="str">
        <f t="shared" si="114"/>
        <v/>
      </c>
      <c r="F148" s="65" t="str">
        <f t="shared" si="115"/>
        <v/>
      </c>
      <c r="G148" s="66" t="str">
        <f t="shared" si="116"/>
        <v/>
      </c>
      <c r="H148" s="67" t="str">
        <f t="shared" si="117"/>
        <v/>
      </c>
      <c r="I148" s="73"/>
      <c r="J148" s="64" t="str">
        <f t="shared" si="118"/>
        <v/>
      </c>
      <c r="K148" s="64" t="str">
        <f t="shared" si="119"/>
        <v/>
      </c>
      <c r="L148" s="64" t="str">
        <f t="shared" si="120"/>
        <v/>
      </c>
      <c r="M148" s="64" t="str">
        <f t="shared" si="121"/>
        <v/>
      </c>
      <c r="N148" s="52"/>
      <c r="P148" s="157"/>
      <c r="Q148" s="157"/>
      <c r="R148" s="157"/>
      <c r="S148" s="157" t="str">
        <f>IF(OR(LEFT($A148,1)="x",AND(AC133+$AC148=0,$AC133&gt;0)),"",IFERROR(VLOOKUP($A148,LedenZ,29,0),""))</f>
        <v/>
      </c>
      <c r="T148" s="202">
        <f t="shared" si="122"/>
        <v>0</v>
      </c>
      <c r="U148" s="159">
        <f t="shared" si="123"/>
        <v>0</v>
      </c>
      <c r="V148" s="162">
        <f t="shared" si="130"/>
        <v>999</v>
      </c>
      <c r="W148" s="162">
        <f t="shared" si="130"/>
        <v>999</v>
      </c>
      <c r="X148" s="28">
        <v>19</v>
      </c>
      <c r="Y148" s="64" t="str">
        <f t="shared" si="124"/>
        <v/>
      </c>
      <c r="Z148" s="64" t="str">
        <f t="shared" si="125"/>
        <v/>
      </c>
      <c r="AA148" s="64" t="str">
        <f t="shared" si="126"/>
        <v/>
      </c>
      <c r="AB148" s="64" t="str">
        <f t="shared" si="127"/>
        <v/>
      </c>
      <c r="AC148" s="28">
        <f t="shared" si="128"/>
        <v>0</v>
      </c>
      <c r="AH148" s="246" t="str">
        <f t="shared" si="129"/>
        <v/>
      </c>
    </row>
    <row r="149" spans="1:34" ht="12.95" thickBot="1">
      <c r="B149" s="69"/>
      <c r="C149" s="70"/>
      <c r="D149" s="69"/>
      <c r="E149" s="69"/>
      <c r="F149" s="69"/>
      <c r="G149" s="71"/>
      <c r="H149" s="71"/>
      <c r="I149" s="71"/>
      <c r="J149" s="70"/>
      <c r="K149" s="70"/>
      <c r="L149" s="70"/>
      <c r="M149" s="52"/>
      <c r="N149" s="52"/>
      <c r="X149" s="28">
        <v>20</v>
      </c>
    </row>
    <row r="150" spans="1:34" ht="12.95" thickTop="1">
      <c r="B150" s="47"/>
      <c r="C150" s="323" t="s">
        <v>1140</v>
      </c>
      <c r="D150" s="323"/>
      <c r="E150" s="76" t="s">
        <v>1141</v>
      </c>
      <c r="F150" s="76" t="s">
        <v>1142</v>
      </c>
      <c r="G150" s="48" t="s">
        <v>1143</v>
      </c>
      <c r="H150" s="49"/>
      <c r="I150" s="50"/>
      <c r="J150" s="51" t="s">
        <v>1144</v>
      </c>
      <c r="K150" s="51" t="s">
        <v>1145</v>
      </c>
      <c r="L150" s="51" t="s">
        <v>1146</v>
      </c>
      <c r="M150" s="52"/>
      <c r="N150" s="52"/>
      <c r="P150" s="53">
        <f>COUNT(P154:P168)</f>
        <v>0</v>
      </c>
      <c r="Q150" s="53">
        <f>COUNT(Q154:Q168)</f>
        <v>0</v>
      </c>
      <c r="R150" s="53">
        <f>COUNT(R154:R168)</f>
        <v>0</v>
      </c>
      <c r="S150" s="53">
        <f>COUNT(S154:S168)</f>
        <v>8</v>
      </c>
      <c r="T150" s="124">
        <f>T151-SUM(U154:U168)</f>
        <v>0</v>
      </c>
      <c r="X150" s="28">
        <v>1</v>
      </c>
    </row>
    <row r="151" spans="1:34" ht="12.95">
      <c r="A151" s="33">
        <v>11</v>
      </c>
      <c r="B151" s="54"/>
      <c r="C151" s="322" t="str">
        <f>Leden!AR13</f>
        <v>A1</v>
      </c>
      <c r="D151" s="322"/>
      <c r="E151" s="286" t="str">
        <f>IF($C151="","",LEFT(IFERROR(VLOOKUP($C151,TeamsZ,2,0),"")&amp;"??",2))</f>
        <v>WK</v>
      </c>
      <c r="F151" s="286" t="str">
        <f>IF($C151="","",IFERROR(VLOOKUP($C151,TeamsZ,3,0),"??"))</f>
        <v>Za</v>
      </c>
      <c r="G151" s="286" t="str">
        <f>IF($C151="","",LEFT(IFERROR(VLOOKUP($C151,TeamsZ,4,0),"")&amp;"?",1))</f>
        <v>8</v>
      </c>
      <c r="H151" s="55"/>
      <c r="I151" s="56"/>
      <c r="J151" s="286">
        <f>COUNTIF(C154:C168,"V")</f>
        <v>4</v>
      </c>
      <c r="K151" s="286">
        <f>COUNTIF(C154:C168,"M")</f>
        <v>4</v>
      </c>
      <c r="L151" s="57">
        <f>IFERROR(AVERAGE(H154:H168),"")</f>
        <v>16.75</v>
      </c>
      <c r="M151" s="58"/>
      <c r="N151" s="58"/>
      <c r="O151" s="33" t="s">
        <v>2</v>
      </c>
      <c r="P151" s="253"/>
      <c r="Q151" s="253"/>
      <c r="R151" s="253"/>
      <c r="S151" s="253">
        <f>IF(COUNT(S154:S168)=0,"",TeamPunten(S154:S168,$C151,$T151))</f>
        <v>0</v>
      </c>
      <c r="T151" s="124">
        <f>SUM(T154:T168)</f>
        <v>8</v>
      </c>
      <c r="U151" s="158" t="str">
        <f>MID($C151,1,1)</f>
        <v>A</v>
      </c>
      <c r="V151" s="158" t="str">
        <f>MID($C151,1,1)</f>
        <v>A</v>
      </c>
      <c r="W151" s="158" t="str">
        <f>MID($C151,1,1)</f>
        <v>A</v>
      </c>
      <c r="X151" s="28">
        <v>2</v>
      </c>
      <c r="Y151" s="33"/>
      <c r="Z151" s="33"/>
      <c r="AA151" s="33"/>
      <c r="AB151" s="33"/>
      <c r="AC151" s="33"/>
      <c r="AD151" s="19" t="str">
        <f>IF($C151="","",IFERROR(VLOOKUP($C151,TeamsZ,6,0),""))</f>
        <v>A</v>
      </c>
      <c r="AE151" s="19" t="str">
        <f>TRIM(IF($AD151="","",IFERROR(VLOOKUP($AD151,Teams!$J$4:$O$8,2,0),"")))</f>
        <v>3312 AD</v>
      </c>
      <c r="AF151" s="19" t="str">
        <f>TRIM(IF($AD151="","",IFERROR(VLOOKUP($AD151,Teams!$J$4:$O$8,4,0),"")))</f>
        <v>Dordrecht</v>
      </c>
      <c r="AH151" s="247">
        <f>IFERROR(AVERAGE(AH154:AH168),"")</f>
        <v>17.522500000000001</v>
      </c>
    </row>
    <row r="152" spans="1:34">
      <c r="B152" s="47"/>
      <c r="C152" s="76"/>
      <c r="D152" s="47"/>
      <c r="E152" s="47"/>
      <c r="F152" s="47"/>
      <c r="G152" s="50"/>
      <c r="H152" s="50"/>
      <c r="I152" s="50"/>
      <c r="J152" s="76"/>
      <c r="K152" s="76"/>
      <c r="L152" s="76"/>
      <c r="M152" s="52"/>
      <c r="N152" s="52"/>
      <c r="U152" s="159"/>
      <c r="V152" s="159"/>
      <c r="W152" s="159"/>
      <c r="X152" s="28">
        <v>3</v>
      </c>
    </row>
    <row r="153" spans="1:34">
      <c r="A153" s="59"/>
      <c r="B153" s="60"/>
      <c r="C153" s="61" t="s">
        <v>1147</v>
      </c>
      <c r="D153" s="61" t="s">
        <v>1148</v>
      </c>
      <c r="E153" s="62" t="s">
        <v>1149</v>
      </c>
      <c r="F153" s="62" t="s">
        <v>1150</v>
      </c>
      <c r="G153" s="61" t="s">
        <v>1151</v>
      </c>
      <c r="H153" s="61" t="s">
        <v>1152</v>
      </c>
      <c r="I153" s="61" t="s">
        <v>54</v>
      </c>
      <c r="J153" s="61" t="s">
        <v>1153</v>
      </c>
      <c r="K153" s="61" t="s">
        <v>1154</v>
      </c>
      <c r="L153" s="61" t="s">
        <v>1155</v>
      </c>
      <c r="M153" s="61" t="s">
        <v>1158</v>
      </c>
      <c r="N153" s="63"/>
      <c r="O153" s="59"/>
      <c r="P153" s="160" t="s">
        <v>76</v>
      </c>
      <c r="Q153" s="160" t="s">
        <v>77</v>
      </c>
      <c r="R153" s="160" t="s">
        <v>78</v>
      </c>
      <c r="S153" s="160" t="s">
        <v>76</v>
      </c>
      <c r="U153" s="158">
        <f>IF(W151="","",VLOOKUP(W151,Leeftijdscat,2,FALSE))</f>
        <v>15</v>
      </c>
      <c r="V153" s="158">
        <f>IF(W151="","",VLOOKUP(W151,Leeftijdscat,3,FALSE))</f>
        <v>18</v>
      </c>
      <c r="W153" s="158">
        <f>IF(W151="","",VLOOKUP(W151,Leeftijdscat,4,FALSE))</f>
        <v>19</v>
      </c>
      <c r="X153" s="28">
        <v>4</v>
      </c>
      <c r="Y153" s="59">
        <f>LEN(Y154&amp;Y155&amp;Y156&amp;Y157&amp;Y158&amp;Y159&amp;Y160&amp;Y161&amp;Y162&amp;Y163&amp;Y164&amp;Y165&amp;Y166&amp;Y167&amp;Y168)</f>
        <v>16</v>
      </c>
      <c r="Z153" s="59">
        <f>LEN(Z154&amp;Z155&amp;Z156&amp;Z157&amp;Z158&amp;Z159&amp;Z160&amp;Z161&amp;Z162&amp;Z163&amp;Z164&amp;Z165&amp;Z166&amp;Z167&amp;Z168)</f>
        <v>16</v>
      </c>
      <c r="AA153" s="59">
        <f>LEN(AA154&amp;AA155&amp;AA156&amp;AA157&amp;AA158&amp;AA159&amp;AA160&amp;AA161&amp;AA162&amp;AA163&amp;AA164&amp;AA165&amp;AA166&amp;AA167&amp;AA168)</f>
        <v>0</v>
      </c>
      <c r="AB153" s="59">
        <f>LEN(AB154&amp;AB155&amp;AB156&amp;AB157&amp;AB158&amp;AB159&amp;AB160&amp;AB161&amp;AB162&amp;AB163&amp;AB164&amp;AB165&amp;AB166&amp;AB167&amp;AB168)</f>
        <v>16</v>
      </c>
      <c r="AC153" s="59">
        <f>SUM(Y153:AA153)</f>
        <v>32</v>
      </c>
    </row>
    <row r="154" spans="1:34">
      <c r="A154" s="28" t="str">
        <f>C151&amp;"x"&amp;B154</f>
        <v>A1x1</v>
      </c>
      <c r="B154" s="47">
        <v>1</v>
      </c>
      <c r="C154" s="64" t="str">
        <f t="shared" ref="C154:C168" si="131">IF(LEFT($A154,1)="x","",IFERROR(VLOOKUP($A154,LedenZ,5,0),""))</f>
        <v>V</v>
      </c>
      <c r="D154" s="64" t="str">
        <f t="shared" ref="D154:D168" si="132">IF(LEFT($A154,1)="x","",IFERROR(VLOOKUP($A154,LedenZ,6,0),""))</f>
        <v>NKJ95L7</v>
      </c>
      <c r="E154" s="65" t="str">
        <f t="shared" ref="E154:E168" si="133">IF(LEFT($A154,1)="x","",IFERROR(VLOOKUP($A154,LedenZ,7,0),""))</f>
        <v>Oppe, M.</v>
      </c>
      <c r="F154" s="65" t="str">
        <f t="shared" ref="F154:F168" si="134">IF(LEFT($A154,1)="x","",IFERROR(VLOOKUP($A154,LedenZ,8,0),""))</f>
        <v>Milou</v>
      </c>
      <c r="G154" s="66">
        <f t="shared" ref="G154:G168" si="135">IF(LEFT($A154,1)="x","",IFERROR(VLOOKUP($A154,LedenZ,9,0),""))</f>
        <v>37307</v>
      </c>
      <c r="H154" s="67">
        <f t="shared" ref="H154:H168" si="136">IF(AND(ISNUMBER(G154),G154&lt;&gt;0),DATEDIF(G154,Peildatum,"Y"),"")</f>
        <v>18</v>
      </c>
      <c r="I154" s="73"/>
      <c r="J154" s="64" t="str">
        <f t="shared" ref="J154:J168" si="137">IF(LEFT($A154,1)="x","",IFERROR(VLOOKUP($A154,LedenZ,15,0),""))</f>
        <v>A2</v>
      </c>
      <c r="K154" s="64" t="str">
        <f t="shared" ref="K154:K168" si="138">IF(LEFT($A154,1)="x","",IFERROR(VLOOKUP($A154,LedenZ,16,0),""))</f>
        <v>A1</v>
      </c>
      <c r="L154" s="64">
        <f t="shared" ref="L154:L168" si="139">IF(LEFT($A154,1)="x","",IFERROR(VLOOKUP($A154,LedenZ,17,0),""))</f>
        <v>0</v>
      </c>
      <c r="M154" s="64" t="str">
        <f t="shared" ref="M154:M168" si="140">IF(LEFT($A154,1)="x","",IFERROR(VLOOKUP($A154,LedenZ,18,0),""))</f>
        <v>A1</v>
      </c>
      <c r="N154" s="52"/>
      <c r="P154" s="157"/>
      <c r="Q154" s="157"/>
      <c r="R154" s="157"/>
      <c r="S154" s="157">
        <f>IF(OR(LEFT($A154,1)="x",AND(AC153+$AC154=0,$AC153&gt;0)),"",IFERROR(VLOOKUP($A154,LedenZ,29,0),""))</f>
        <v>0</v>
      </c>
      <c r="T154" s="202">
        <f t="shared" ref="T154:T168" si="141">IF(LEN(C154&amp;D154&amp;E154&amp;F154)&gt;0,1,0)</f>
        <v>1</v>
      </c>
      <c r="U154" s="159">
        <f t="shared" ref="U154:U168" si="142">MIN(LEN(Y154&amp;Z154&amp;AA154&amp;AB154),1)</f>
        <v>1</v>
      </c>
      <c r="V154" s="162">
        <f>V153</f>
        <v>18</v>
      </c>
      <c r="W154" s="162">
        <f>W153</f>
        <v>19</v>
      </c>
      <c r="X154" s="28">
        <v>5</v>
      </c>
      <c r="Y154" s="64" t="str">
        <f t="shared" ref="Y154:Y168" si="143">IF(LEFT($A154,1)="x","",IFERROR(VLOOKUP($A154,LedenZ,33,0),""))</f>
        <v>A2</v>
      </c>
      <c r="Z154" s="64" t="str">
        <f t="shared" ref="Z154:Z168" si="144">IF(LEFT($A154,1)="x","",IFERROR(VLOOKUP($A154,LedenZ,34,0),""))</f>
        <v>A1</v>
      </c>
      <c r="AA154" s="64" t="str">
        <f t="shared" ref="AA154:AA168" si="145">IF(LEFT($A154,1)="x","",IFERROR(VLOOKUP($A154,LedenZ,35,0),""))</f>
        <v/>
      </c>
      <c r="AB154" s="64" t="str">
        <f t="shared" ref="AB154:AB168" si="146">IF(LEFT($A154,1)="x","",IFERROR(VLOOKUP($A154,LedenZ,36,0),""))</f>
        <v>A1</v>
      </c>
      <c r="AC154" s="28">
        <f t="shared" ref="AC154:AC168" si="147">LEN(Y154&amp;Z154&amp;AA154&amp;AB154)</f>
        <v>6</v>
      </c>
      <c r="AH154" s="246">
        <f t="shared" ref="AH154:AH168" si="148">lft(G154,Peildatum)</f>
        <v>18.86</v>
      </c>
    </row>
    <row r="155" spans="1:34">
      <c r="A155" s="28" t="str">
        <f>C151&amp;"x"&amp;B155</f>
        <v>A1x2</v>
      </c>
      <c r="B155" s="47">
        <v>2</v>
      </c>
      <c r="C155" s="64" t="str">
        <f t="shared" si="131"/>
        <v>V</v>
      </c>
      <c r="D155" s="64" t="str">
        <f t="shared" si="132"/>
        <v>NKJ95M4</v>
      </c>
      <c r="E155" s="65" t="str">
        <f t="shared" si="133"/>
        <v>Brouwer, N.</v>
      </c>
      <c r="F155" s="65" t="str">
        <f t="shared" si="134"/>
        <v>Nynke</v>
      </c>
      <c r="G155" s="66">
        <f t="shared" si="135"/>
        <v>37624</v>
      </c>
      <c r="H155" s="67">
        <f t="shared" si="136"/>
        <v>17</v>
      </c>
      <c r="I155" s="73"/>
      <c r="J155" s="64" t="str">
        <f t="shared" si="137"/>
        <v>A1</v>
      </c>
      <c r="K155" s="64" t="str">
        <f t="shared" si="138"/>
        <v>A1</v>
      </c>
      <c r="L155" s="64">
        <f t="shared" si="139"/>
        <v>0</v>
      </c>
      <c r="M155" s="64" t="str">
        <f t="shared" si="140"/>
        <v>A1</v>
      </c>
      <c r="N155" s="52"/>
      <c r="P155" s="157"/>
      <c r="Q155" s="157"/>
      <c r="R155" s="157"/>
      <c r="S155" s="157">
        <f>IF(OR(LEFT($A155,1)="x",AND(AC153+$AC155=0,$AC153&gt;0)),"",IFERROR(VLOOKUP($A155,LedenZ,29,0),""))</f>
        <v>0</v>
      </c>
      <c r="T155" s="202">
        <f t="shared" si="141"/>
        <v>1</v>
      </c>
      <c r="U155" s="159">
        <f t="shared" si="142"/>
        <v>1</v>
      </c>
      <c r="V155" s="162">
        <f t="shared" ref="V155:W168" si="149">V154</f>
        <v>18</v>
      </c>
      <c r="W155" s="162">
        <f t="shared" si="149"/>
        <v>19</v>
      </c>
      <c r="X155" s="28">
        <v>6</v>
      </c>
      <c r="Y155" s="64" t="str">
        <f t="shared" si="143"/>
        <v>A1</v>
      </c>
      <c r="Z155" s="64" t="str">
        <f t="shared" si="144"/>
        <v>A1</v>
      </c>
      <c r="AA155" s="64" t="str">
        <f t="shared" si="145"/>
        <v/>
      </c>
      <c r="AB155" s="64" t="str">
        <f t="shared" si="146"/>
        <v>A1</v>
      </c>
      <c r="AC155" s="28">
        <f t="shared" si="147"/>
        <v>6</v>
      </c>
      <c r="AH155" s="246">
        <f t="shared" si="148"/>
        <v>17.989999999999998</v>
      </c>
    </row>
    <row r="156" spans="1:34">
      <c r="A156" s="28" t="str">
        <f>C151&amp;"x"&amp;B156</f>
        <v>A1x3</v>
      </c>
      <c r="B156" s="47">
        <v>3</v>
      </c>
      <c r="C156" s="64" t="str">
        <f t="shared" si="131"/>
        <v>V</v>
      </c>
      <c r="D156" s="64" t="str">
        <f t="shared" si="132"/>
        <v>NKW49Y8</v>
      </c>
      <c r="E156" s="65" t="str">
        <f t="shared" si="133"/>
        <v>Volker, L.A.</v>
      </c>
      <c r="F156" s="65" t="str">
        <f t="shared" si="134"/>
        <v>Lisa</v>
      </c>
      <c r="G156" s="66">
        <f t="shared" si="135"/>
        <v>37712</v>
      </c>
      <c r="H156" s="67">
        <f t="shared" si="136"/>
        <v>17</v>
      </c>
      <c r="I156" s="73"/>
      <c r="J156" s="64" t="str">
        <f t="shared" si="137"/>
        <v>A2</v>
      </c>
      <c r="K156" s="64" t="str">
        <f t="shared" si="138"/>
        <v>A2</v>
      </c>
      <c r="L156" s="64">
        <f t="shared" si="139"/>
        <v>0</v>
      </c>
      <c r="M156" s="64" t="str">
        <f t="shared" si="140"/>
        <v>A1</v>
      </c>
      <c r="N156" s="52"/>
      <c r="P156" s="157"/>
      <c r="Q156" s="157"/>
      <c r="R156" s="157"/>
      <c r="S156" s="157">
        <f>IF(OR(LEFT($A156,1)="x",AND(AC153+$AC156=0,$AC153&gt;0)),"",IFERROR(VLOOKUP($A156,LedenZ,29,0),""))</f>
        <v>0</v>
      </c>
      <c r="T156" s="202">
        <f t="shared" si="141"/>
        <v>1</v>
      </c>
      <c r="U156" s="159">
        <f t="shared" si="142"/>
        <v>1</v>
      </c>
      <c r="V156" s="162">
        <f t="shared" si="149"/>
        <v>18</v>
      </c>
      <c r="W156" s="162">
        <f t="shared" si="149"/>
        <v>19</v>
      </c>
      <c r="X156" s="28">
        <v>7</v>
      </c>
      <c r="Y156" s="64" t="str">
        <f t="shared" si="143"/>
        <v>A2</v>
      </c>
      <c r="Z156" s="64" t="str">
        <f t="shared" si="144"/>
        <v>A2</v>
      </c>
      <c r="AA156" s="64" t="str">
        <f t="shared" si="145"/>
        <v/>
      </c>
      <c r="AB156" s="64" t="str">
        <f t="shared" si="146"/>
        <v>A1</v>
      </c>
      <c r="AC156" s="28">
        <f t="shared" si="147"/>
        <v>6</v>
      </c>
      <c r="AH156" s="246">
        <f t="shared" si="148"/>
        <v>17.75</v>
      </c>
    </row>
    <row r="157" spans="1:34">
      <c r="A157" s="28" t="str">
        <f>C151&amp;"x"&amp;B157</f>
        <v>A1x4</v>
      </c>
      <c r="B157" s="47">
        <v>4</v>
      </c>
      <c r="C157" s="64" t="str">
        <f t="shared" si="131"/>
        <v>V</v>
      </c>
      <c r="D157" s="64" t="str">
        <f t="shared" si="132"/>
        <v>NKQ40Q9</v>
      </c>
      <c r="E157" s="65" t="str">
        <f t="shared" si="133"/>
        <v>Driesprong, M.</v>
      </c>
      <c r="F157" s="65" t="str">
        <f t="shared" si="134"/>
        <v>Meike</v>
      </c>
      <c r="G157" s="66">
        <f t="shared" si="135"/>
        <v>38011</v>
      </c>
      <c r="H157" s="67">
        <f t="shared" si="136"/>
        <v>16</v>
      </c>
      <c r="I157" s="73"/>
      <c r="J157" s="64" t="str">
        <f t="shared" si="137"/>
        <v>A1</v>
      </c>
      <c r="K157" s="64" t="str">
        <f t="shared" si="138"/>
        <v>A1</v>
      </c>
      <c r="L157" s="64">
        <f t="shared" si="139"/>
        <v>0</v>
      </c>
      <c r="M157" s="64" t="str">
        <f t="shared" si="140"/>
        <v>A1</v>
      </c>
      <c r="N157" s="52"/>
      <c r="P157" s="157"/>
      <c r="Q157" s="157"/>
      <c r="R157" s="157"/>
      <c r="S157" s="157">
        <f>IF(OR(LEFT($A157,1)="x",AND(AC153+$AC157=0,$AC153&gt;0)),"",IFERROR(VLOOKUP($A157,LedenZ,29,0),""))</f>
        <v>0</v>
      </c>
      <c r="T157" s="202">
        <f t="shared" si="141"/>
        <v>1</v>
      </c>
      <c r="U157" s="159">
        <f t="shared" si="142"/>
        <v>1</v>
      </c>
      <c r="V157" s="162">
        <f t="shared" si="149"/>
        <v>18</v>
      </c>
      <c r="W157" s="162">
        <f t="shared" si="149"/>
        <v>19</v>
      </c>
      <c r="X157" s="28">
        <v>8</v>
      </c>
      <c r="Y157" s="64" t="str">
        <f t="shared" si="143"/>
        <v>A1</v>
      </c>
      <c r="Z157" s="64" t="str">
        <f t="shared" si="144"/>
        <v>A1</v>
      </c>
      <c r="AA157" s="64" t="str">
        <f t="shared" si="145"/>
        <v/>
      </c>
      <c r="AB157" s="64" t="str">
        <f t="shared" si="146"/>
        <v>A1</v>
      </c>
      <c r="AC157" s="28">
        <f t="shared" si="147"/>
        <v>6</v>
      </c>
      <c r="AH157" s="246">
        <f t="shared" si="148"/>
        <v>16.93</v>
      </c>
    </row>
    <row r="158" spans="1:34">
      <c r="A158" s="28" t="str">
        <f>C151&amp;"x"&amp;B158</f>
        <v>A1x5</v>
      </c>
      <c r="B158" s="47">
        <v>5</v>
      </c>
      <c r="C158" s="64" t="str">
        <f t="shared" si="131"/>
        <v>M</v>
      </c>
      <c r="D158" s="64" t="str">
        <f t="shared" si="132"/>
        <v>NKR57N5</v>
      </c>
      <c r="E158" s="65" t="str">
        <f t="shared" si="133"/>
        <v>Hooijdonk, van O.</v>
      </c>
      <c r="F158" s="65" t="str">
        <f t="shared" si="134"/>
        <v>Otte</v>
      </c>
      <c r="G158" s="66">
        <f t="shared" si="135"/>
        <v>37715</v>
      </c>
      <c r="H158" s="67">
        <f t="shared" si="136"/>
        <v>17</v>
      </c>
      <c r="I158" s="73"/>
      <c r="J158" s="64" t="str">
        <f t="shared" si="137"/>
        <v>A1</v>
      </c>
      <c r="K158" s="64" t="str">
        <f t="shared" si="138"/>
        <v>A1</v>
      </c>
      <c r="L158" s="64">
        <f t="shared" si="139"/>
        <v>0</v>
      </c>
      <c r="M158" s="64" t="str">
        <f t="shared" si="140"/>
        <v>A1</v>
      </c>
      <c r="N158" s="52"/>
      <c r="P158" s="157"/>
      <c r="Q158" s="157"/>
      <c r="R158" s="157"/>
      <c r="S158" s="157">
        <f>IF(OR(LEFT($A158,1)="x",AND(AC153+$AC158=0,$AC153&gt;0)),"",IFERROR(VLOOKUP($A158,LedenZ,29,0),""))</f>
        <v>0</v>
      </c>
      <c r="T158" s="202">
        <f t="shared" si="141"/>
        <v>1</v>
      </c>
      <c r="U158" s="159">
        <f t="shared" si="142"/>
        <v>1</v>
      </c>
      <c r="V158" s="162">
        <f t="shared" si="149"/>
        <v>18</v>
      </c>
      <c r="W158" s="162">
        <f t="shared" si="149"/>
        <v>19</v>
      </c>
      <c r="X158" s="28">
        <v>9</v>
      </c>
      <c r="Y158" s="64" t="str">
        <f t="shared" si="143"/>
        <v>A1</v>
      </c>
      <c r="Z158" s="64" t="str">
        <f t="shared" si="144"/>
        <v>A1</v>
      </c>
      <c r="AA158" s="64" t="str">
        <f t="shared" si="145"/>
        <v/>
      </c>
      <c r="AB158" s="64" t="str">
        <f t="shared" si="146"/>
        <v>A1</v>
      </c>
      <c r="AC158" s="28">
        <f t="shared" si="147"/>
        <v>6</v>
      </c>
      <c r="AH158" s="246">
        <f t="shared" si="148"/>
        <v>17.739999999999998</v>
      </c>
    </row>
    <row r="159" spans="1:34">
      <c r="A159" s="28" t="str">
        <f>C151&amp;"x"&amp;B159</f>
        <v>A1x6</v>
      </c>
      <c r="B159" s="47">
        <v>6</v>
      </c>
      <c r="C159" s="64" t="str">
        <f t="shared" si="131"/>
        <v>M</v>
      </c>
      <c r="D159" s="64" t="str">
        <f t="shared" si="132"/>
        <v>NKY88T2</v>
      </c>
      <c r="E159" s="65" t="str">
        <f t="shared" si="133"/>
        <v>Uijl, den D.</v>
      </c>
      <c r="F159" s="65" t="str">
        <f t="shared" si="134"/>
        <v>Daniel</v>
      </c>
      <c r="G159" s="66">
        <f t="shared" si="135"/>
        <v>37832</v>
      </c>
      <c r="H159" s="67">
        <f t="shared" si="136"/>
        <v>17</v>
      </c>
      <c r="I159" s="73"/>
      <c r="J159" s="64" t="str">
        <f t="shared" si="137"/>
        <v>A2</v>
      </c>
      <c r="K159" s="64" t="str">
        <f t="shared" si="138"/>
        <v>A2</v>
      </c>
      <c r="L159" s="64">
        <f t="shared" si="139"/>
        <v>0</v>
      </c>
      <c r="M159" s="64" t="str">
        <f t="shared" si="140"/>
        <v>A1</v>
      </c>
      <c r="N159" s="52"/>
      <c r="P159" s="157"/>
      <c r="Q159" s="157"/>
      <c r="R159" s="157"/>
      <c r="S159" s="157">
        <f>IF(OR(LEFT($A159,1)="x",AND(AC153+$AC159=0,$AC153&gt;0)),"",IFERROR(VLOOKUP($A159,LedenZ,29,0),""))</f>
        <v>0</v>
      </c>
      <c r="T159" s="202">
        <f t="shared" si="141"/>
        <v>1</v>
      </c>
      <c r="U159" s="159">
        <f t="shared" si="142"/>
        <v>1</v>
      </c>
      <c r="V159" s="162">
        <f t="shared" si="149"/>
        <v>18</v>
      </c>
      <c r="W159" s="162">
        <f t="shared" si="149"/>
        <v>19</v>
      </c>
      <c r="X159" s="28">
        <v>10</v>
      </c>
      <c r="Y159" s="64" t="str">
        <f t="shared" si="143"/>
        <v>A2</v>
      </c>
      <c r="Z159" s="64" t="str">
        <f t="shared" si="144"/>
        <v>A2</v>
      </c>
      <c r="AA159" s="64" t="str">
        <f t="shared" si="145"/>
        <v/>
      </c>
      <c r="AB159" s="64" t="str">
        <f t="shared" si="146"/>
        <v>A1</v>
      </c>
      <c r="AC159" s="28">
        <f t="shared" si="147"/>
        <v>6</v>
      </c>
      <c r="AH159" s="246">
        <f t="shared" si="148"/>
        <v>17.420000000000002</v>
      </c>
    </row>
    <row r="160" spans="1:34">
      <c r="A160" s="28" t="str">
        <f>C151&amp;"x"&amp;B160</f>
        <v>A1x7</v>
      </c>
      <c r="B160" s="47">
        <v>7</v>
      </c>
      <c r="C160" s="64" t="str">
        <f t="shared" si="131"/>
        <v>M</v>
      </c>
      <c r="D160" s="64" t="str">
        <f t="shared" si="132"/>
        <v>NLL37Q7</v>
      </c>
      <c r="E160" s="65" t="str">
        <f t="shared" si="133"/>
        <v>Timmer, J.</v>
      </c>
      <c r="F160" s="65" t="str">
        <f t="shared" si="134"/>
        <v>Jordan</v>
      </c>
      <c r="G160" s="66">
        <f t="shared" si="135"/>
        <v>38010</v>
      </c>
      <c r="H160" s="67">
        <f t="shared" si="136"/>
        <v>16</v>
      </c>
      <c r="I160" s="73"/>
      <c r="J160" s="64" t="str">
        <f t="shared" si="137"/>
        <v>B2</v>
      </c>
      <c r="K160" s="64" t="str">
        <f t="shared" si="138"/>
        <v>B2</v>
      </c>
      <c r="L160" s="64">
        <f t="shared" si="139"/>
        <v>0</v>
      </c>
      <c r="M160" s="64" t="str">
        <f t="shared" si="140"/>
        <v>A1</v>
      </c>
      <c r="N160" s="52"/>
      <c r="P160" s="157"/>
      <c r="Q160" s="157"/>
      <c r="R160" s="157"/>
      <c r="S160" s="157">
        <f>IF(OR(LEFT($A160,1)="x",AND(AC153+$AC160=0,$AC153&gt;0)),"",IFERROR(VLOOKUP($A160,LedenZ,29,0),""))</f>
        <v>0</v>
      </c>
      <c r="T160" s="202">
        <f t="shared" si="141"/>
        <v>1</v>
      </c>
      <c r="U160" s="159">
        <f t="shared" si="142"/>
        <v>1</v>
      </c>
      <c r="V160" s="162">
        <f t="shared" si="149"/>
        <v>18</v>
      </c>
      <c r="W160" s="162">
        <f t="shared" si="149"/>
        <v>19</v>
      </c>
      <c r="X160" s="28">
        <v>11</v>
      </c>
      <c r="Y160" s="64" t="str">
        <f t="shared" si="143"/>
        <v>B2</v>
      </c>
      <c r="Z160" s="64" t="str">
        <f t="shared" si="144"/>
        <v>B2</v>
      </c>
      <c r="AA160" s="64" t="str">
        <f t="shared" si="145"/>
        <v/>
      </c>
      <c r="AB160" s="64" t="str">
        <f t="shared" si="146"/>
        <v>A1</v>
      </c>
      <c r="AC160" s="28">
        <f t="shared" si="147"/>
        <v>6</v>
      </c>
      <c r="AH160" s="246">
        <f t="shared" si="148"/>
        <v>16.940000000000001</v>
      </c>
    </row>
    <row r="161" spans="1:34">
      <c r="A161" s="28" t="str">
        <f>C151&amp;"x"&amp;B161</f>
        <v>A1x8</v>
      </c>
      <c r="B161" s="47">
        <v>8</v>
      </c>
      <c r="C161" s="64" t="str">
        <f t="shared" si="131"/>
        <v>M</v>
      </c>
      <c r="D161" s="64" t="str">
        <f t="shared" si="132"/>
        <v>NKT15G2</v>
      </c>
      <c r="E161" s="65" t="str">
        <f t="shared" si="133"/>
        <v>Alberts, S.</v>
      </c>
      <c r="F161" s="65" t="str">
        <f t="shared" si="134"/>
        <v>Sem</v>
      </c>
      <c r="G161" s="66">
        <f t="shared" si="135"/>
        <v>38150</v>
      </c>
      <c r="H161" s="67">
        <f t="shared" si="136"/>
        <v>16</v>
      </c>
      <c r="I161" s="73"/>
      <c r="J161" s="64" t="str">
        <f t="shared" si="137"/>
        <v>B1</v>
      </c>
      <c r="K161" s="64" t="str">
        <f t="shared" si="138"/>
        <v>B1</v>
      </c>
      <c r="L161" s="64">
        <f t="shared" si="139"/>
        <v>0</v>
      </c>
      <c r="M161" s="64" t="str">
        <f t="shared" si="140"/>
        <v>A1</v>
      </c>
      <c r="N161" s="52"/>
      <c r="P161" s="157"/>
      <c r="Q161" s="157"/>
      <c r="R161" s="157"/>
      <c r="S161" s="157">
        <f>IF(OR(LEFT($A161,1)="x",AND(AC153+$AC161=0,$AC153&gt;0)),"",IFERROR(VLOOKUP($A161,LedenZ,29,0),""))</f>
        <v>0</v>
      </c>
      <c r="T161" s="202">
        <f t="shared" si="141"/>
        <v>1</v>
      </c>
      <c r="U161" s="159">
        <f t="shared" si="142"/>
        <v>1</v>
      </c>
      <c r="V161" s="162">
        <f t="shared" si="149"/>
        <v>18</v>
      </c>
      <c r="W161" s="162">
        <f t="shared" si="149"/>
        <v>19</v>
      </c>
      <c r="X161" s="28">
        <v>12</v>
      </c>
      <c r="Y161" s="64" t="str">
        <f t="shared" si="143"/>
        <v>B1</v>
      </c>
      <c r="Z161" s="64" t="str">
        <f t="shared" si="144"/>
        <v>B1</v>
      </c>
      <c r="AA161" s="64" t="str">
        <f t="shared" si="145"/>
        <v/>
      </c>
      <c r="AB161" s="64" t="str">
        <f t="shared" si="146"/>
        <v>A1</v>
      </c>
      <c r="AC161" s="28">
        <f t="shared" si="147"/>
        <v>6</v>
      </c>
      <c r="AH161" s="246">
        <f t="shared" si="148"/>
        <v>16.55</v>
      </c>
    </row>
    <row r="162" spans="1:34">
      <c r="A162" s="28" t="str">
        <f>C151&amp;"x"&amp;B162</f>
        <v>A1x9</v>
      </c>
      <c r="B162" s="47">
        <v>9</v>
      </c>
      <c r="C162" s="64" t="str">
        <f t="shared" si="131"/>
        <v/>
      </c>
      <c r="D162" s="64" t="str">
        <f t="shared" si="132"/>
        <v/>
      </c>
      <c r="E162" s="65" t="str">
        <f t="shared" si="133"/>
        <v/>
      </c>
      <c r="F162" s="65" t="str">
        <f t="shared" si="134"/>
        <v/>
      </c>
      <c r="G162" s="66" t="str">
        <f t="shared" si="135"/>
        <v/>
      </c>
      <c r="H162" s="67" t="str">
        <f t="shared" si="136"/>
        <v/>
      </c>
      <c r="I162" s="73"/>
      <c r="J162" s="64" t="str">
        <f t="shared" si="137"/>
        <v/>
      </c>
      <c r="K162" s="64" t="str">
        <f t="shared" si="138"/>
        <v/>
      </c>
      <c r="L162" s="64" t="str">
        <f t="shared" si="139"/>
        <v/>
      </c>
      <c r="M162" s="64" t="str">
        <f t="shared" si="140"/>
        <v/>
      </c>
      <c r="N162" s="52"/>
      <c r="P162" s="157"/>
      <c r="Q162" s="157"/>
      <c r="R162" s="157"/>
      <c r="S162" s="157" t="str">
        <f>IF(OR(LEFT($A162,1)="x",AND(AC153+$AC162=0,$AC153&gt;0)),"",IFERROR(VLOOKUP($A162,LedenZ,29,0),""))</f>
        <v/>
      </c>
      <c r="T162" s="202">
        <f t="shared" si="141"/>
        <v>0</v>
      </c>
      <c r="U162" s="159">
        <f t="shared" si="142"/>
        <v>0</v>
      </c>
      <c r="V162" s="162">
        <f t="shared" si="149"/>
        <v>18</v>
      </c>
      <c r="W162" s="162">
        <f t="shared" si="149"/>
        <v>19</v>
      </c>
      <c r="X162" s="28">
        <v>13</v>
      </c>
      <c r="Y162" s="64" t="str">
        <f t="shared" si="143"/>
        <v/>
      </c>
      <c r="Z162" s="64" t="str">
        <f t="shared" si="144"/>
        <v/>
      </c>
      <c r="AA162" s="64" t="str">
        <f t="shared" si="145"/>
        <v/>
      </c>
      <c r="AB162" s="64" t="str">
        <f t="shared" si="146"/>
        <v/>
      </c>
      <c r="AC162" s="28">
        <f t="shared" si="147"/>
        <v>0</v>
      </c>
      <c r="AH162" s="246" t="str">
        <f t="shared" si="148"/>
        <v/>
      </c>
    </row>
    <row r="163" spans="1:34">
      <c r="A163" s="28" t="str">
        <f>C151&amp;"x"&amp;B163</f>
        <v>A1x10</v>
      </c>
      <c r="B163" s="47">
        <v>10</v>
      </c>
      <c r="C163" s="64" t="str">
        <f t="shared" si="131"/>
        <v/>
      </c>
      <c r="D163" s="64" t="str">
        <f t="shared" si="132"/>
        <v/>
      </c>
      <c r="E163" s="65" t="str">
        <f t="shared" si="133"/>
        <v/>
      </c>
      <c r="F163" s="65" t="str">
        <f t="shared" si="134"/>
        <v/>
      </c>
      <c r="G163" s="66" t="str">
        <f t="shared" si="135"/>
        <v/>
      </c>
      <c r="H163" s="67" t="str">
        <f t="shared" si="136"/>
        <v/>
      </c>
      <c r="I163" s="73"/>
      <c r="J163" s="64" t="str">
        <f t="shared" si="137"/>
        <v/>
      </c>
      <c r="K163" s="64" t="str">
        <f t="shared" si="138"/>
        <v/>
      </c>
      <c r="L163" s="64" t="str">
        <f t="shared" si="139"/>
        <v/>
      </c>
      <c r="M163" s="64" t="str">
        <f t="shared" si="140"/>
        <v/>
      </c>
      <c r="N163" s="52"/>
      <c r="P163" s="157"/>
      <c r="Q163" s="157"/>
      <c r="R163" s="157"/>
      <c r="S163" s="157" t="str">
        <f>IF(OR(LEFT($A163,1)="x",AND(AC153+$AC163=0,$AC153&gt;0)),"",IFERROR(VLOOKUP($A163,LedenZ,29,0),""))</f>
        <v/>
      </c>
      <c r="T163" s="202">
        <f t="shared" si="141"/>
        <v>0</v>
      </c>
      <c r="U163" s="159">
        <f t="shared" si="142"/>
        <v>0</v>
      </c>
      <c r="V163" s="162">
        <f t="shared" si="149"/>
        <v>18</v>
      </c>
      <c r="W163" s="162">
        <f t="shared" si="149"/>
        <v>19</v>
      </c>
      <c r="X163" s="28">
        <v>14</v>
      </c>
      <c r="Y163" s="64" t="str">
        <f t="shared" si="143"/>
        <v/>
      </c>
      <c r="Z163" s="64" t="str">
        <f t="shared" si="144"/>
        <v/>
      </c>
      <c r="AA163" s="64" t="str">
        <f t="shared" si="145"/>
        <v/>
      </c>
      <c r="AB163" s="64" t="str">
        <f t="shared" si="146"/>
        <v/>
      </c>
      <c r="AC163" s="28">
        <f t="shared" si="147"/>
        <v>0</v>
      </c>
      <c r="AH163" s="246" t="str">
        <f t="shared" si="148"/>
        <v/>
      </c>
    </row>
    <row r="164" spans="1:34">
      <c r="A164" s="28" t="str">
        <f>C151&amp;"x"&amp;B164</f>
        <v>A1x11</v>
      </c>
      <c r="B164" s="47">
        <v>11</v>
      </c>
      <c r="C164" s="64" t="str">
        <f t="shared" si="131"/>
        <v/>
      </c>
      <c r="D164" s="64" t="str">
        <f t="shared" si="132"/>
        <v/>
      </c>
      <c r="E164" s="65" t="str">
        <f t="shared" si="133"/>
        <v/>
      </c>
      <c r="F164" s="65" t="str">
        <f t="shared" si="134"/>
        <v/>
      </c>
      <c r="G164" s="66" t="str">
        <f t="shared" si="135"/>
        <v/>
      </c>
      <c r="H164" s="67" t="str">
        <f t="shared" si="136"/>
        <v/>
      </c>
      <c r="I164" s="73"/>
      <c r="J164" s="64" t="str">
        <f t="shared" si="137"/>
        <v/>
      </c>
      <c r="K164" s="64" t="str">
        <f t="shared" si="138"/>
        <v/>
      </c>
      <c r="L164" s="64" t="str">
        <f t="shared" si="139"/>
        <v/>
      </c>
      <c r="M164" s="64" t="str">
        <f t="shared" si="140"/>
        <v/>
      </c>
      <c r="N164" s="52"/>
      <c r="P164" s="157"/>
      <c r="Q164" s="157"/>
      <c r="R164" s="157"/>
      <c r="S164" s="157" t="str">
        <f>IF(OR(LEFT($A164,1)="x",AND(AC153+$AC164=0,$AC153&gt;0)),"",IFERROR(VLOOKUP($A164,LedenZ,29,0),""))</f>
        <v/>
      </c>
      <c r="T164" s="202">
        <f t="shared" si="141"/>
        <v>0</v>
      </c>
      <c r="U164" s="159">
        <f t="shared" si="142"/>
        <v>0</v>
      </c>
      <c r="V164" s="162">
        <f t="shared" si="149"/>
        <v>18</v>
      </c>
      <c r="W164" s="162">
        <f t="shared" si="149"/>
        <v>19</v>
      </c>
      <c r="X164" s="28">
        <v>15</v>
      </c>
      <c r="Y164" s="64" t="str">
        <f t="shared" si="143"/>
        <v/>
      </c>
      <c r="Z164" s="64" t="str">
        <f t="shared" si="144"/>
        <v/>
      </c>
      <c r="AA164" s="64" t="str">
        <f t="shared" si="145"/>
        <v/>
      </c>
      <c r="AB164" s="64" t="str">
        <f t="shared" si="146"/>
        <v/>
      </c>
      <c r="AC164" s="28">
        <f t="shared" si="147"/>
        <v>0</v>
      </c>
      <c r="AH164" s="246" t="str">
        <f t="shared" si="148"/>
        <v/>
      </c>
    </row>
    <row r="165" spans="1:34">
      <c r="A165" s="28" t="str">
        <f>C151&amp;"x"&amp;B165</f>
        <v>A1x12</v>
      </c>
      <c r="B165" s="47">
        <v>12</v>
      </c>
      <c r="C165" s="64" t="str">
        <f t="shared" si="131"/>
        <v/>
      </c>
      <c r="D165" s="64" t="str">
        <f t="shared" si="132"/>
        <v/>
      </c>
      <c r="E165" s="65" t="str">
        <f t="shared" si="133"/>
        <v/>
      </c>
      <c r="F165" s="65" t="str">
        <f t="shared" si="134"/>
        <v/>
      </c>
      <c r="G165" s="66" t="str">
        <f t="shared" si="135"/>
        <v/>
      </c>
      <c r="H165" s="67" t="str">
        <f t="shared" si="136"/>
        <v/>
      </c>
      <c r="I165" s="73"/>
      <c r="J165" s="64" t="str">
        <f t="shared" si="137"/>
        <v/>
      </c>
      <c r="K165" s="64" t="str">
        <f t="shared" si="138"/>
        <v/>
      </c>
      <c r="L165" s="64" t="str">
        <f t="shared" si="139"/>
        <v/>
      </c>
      <c r="M165" s="64" t="str">
        <f t="shared" si="140"/>
        <v/>
      </c>
      <c r="N165" s="52"/>
      <c r="P165" s="157"/>
      <c r="Q165" s="157"/>
      <c r="R165" s="157"/>
      <c r="S165" s="157" t="str">
        <f>IF(OR(LEFT($A165,1)="x",AND(AC153+$AC165=0,$AC153&gt;0)),"",IFERROR(VLOOKUP($A165,LedenZ,29,0),""))</f>
        <v/>
      </c>
      <c r="T165" s="202">
        <f t="shared" si="141"/>
        <v>0</v>
      </c>
      <c r="U165" s="159">
        <f t="shared" si="142"/>
        <v>0</v>
      </c>
      <c r="V165" s="162">
        <f t="shared" si="149"/>
        <v>18</v>
      </c>
      <c r="W165" s="162">
        <f t="shared" si="149"/>
        <v>19</v>
      </c>
      <c r="X165" s="28">
        <v>16</v>
      </c>
      <c r="Y165" s="64" t="str">
        <f t="shared" si="143"/>
        <v/>
      </c>
      <c r="Z165" s="64" t="str">
        <f t="shared" si="144"/>
        <v/>
      </c>
      <c r="AA165" s="64" t="str">
        <f t="shared" si="145"/>
        <v/>
      </c>
      <c r="AB165" s="64" t="str">
        <f t="shared" si="146"/>
        <v/>
      </c>
      <c r="AC165" s="28">
        <f t="shared" si="147"/>
        <v>0</v>
      </c>
      <c r="AH165" s="246" t="str">
        <f t="shared" si="148"/>
        <v/>
      </c>
    </row>
    <row r="166" spans="1:34">
      <c r="A166" s="28" t="str">
        <f>C151&amp;"x"&amp;B166</f>
        <v>A1x13</v>
      </c>
      <c r="B166" s="47">
        <v>13</v>
      </c>
      <c r="C166" s="64" t="str">
        <f t="shared" si="131"/>
        <v/>
      </c>
      <c r="D166" s="64" t="str">
        <f t="shared" si="132"/>
        <v/>
      </c>
      <c r="E166" s="65" t="str">
        <f t="shared" si="133"/>
        <v/>
      </c>
      <c r="F166" s="65" t="str">
        <f t="shared" si="134"/>
        <v/>
      </c>
      <c r="G166" s="66" t="str">
        <f t="shared" si="135"/>
        <v/>
      </c>
      <c r="H166" s="67" t="str">
        <f t="shared" si="136"/>
        <v/>
      </c>
      <c r="I166" s="73"/>
      <c r="J166" s="64" t="str">
        <f t="shared" si="137"/>
        <v/>
      </c>
      <c r="K166" s="64" t="str">
        <f t="shared" si="138"/>
        <v/>
      </c>
      <c r="L166" s="64" t="str">
        <f t="shared" si="139"/>
        <v/>
      </c>
      <c r="M166" s="64" t="str">
        <f t="shared" si="140"/>
        <v/>
      </c>
      <c r="N166" s="52"/>
      <c r="P166" s="157"/>
      <c r="Q166" s="157"/>
      <c r="R166" s="157"/>
      <c r="S166" s="157" t="str">
        <f>IF(OR(LEFT($A166,1)="x",AND(AC153+$AC166=0,$AC153&gt;0)),"",IFERROR(VLOOKUP($A166,LedenZ,29,0),""))</f>
        <v/>
      </c>
      <c r="T166" s="202">
        <f t="shared" si="141"/>
        <v>0</v>
      </c>
      <c r="U166" s="159">
        <f t="shared" si="142"/>
        <v>0</v>
      </c>
      <c r="V166" s="162">
        <f t="shared" si="149"/>
        <v>18</v>
      </c>
      <c r="W166" s="162">
        <f t="shared" si="149"/>
        <v>19</v>
      </c>
      <c r="X166" s="28">
        <v>17</v>
      </c>
      <c r="Y166" s="64" t="str">
        <f t="shared" si="143"/>
        <v/>
      </c>
      <c r="Z166" s="64" t="str">
        <f t="shared" si="144"/>
        <v/>
      </c>
      <c r="AA166" s="64" t="str">
        <f t="shared" si="145"/>
        <v/>
      </c>
      <c r="AB166" s="64" t="str">
        <f t="shared" si="146"/>
        <v/>
      </c>
      <c r="AC166" s="28">
        <f t="shared" si="147"/>
        <v>0</v>
      </c>
      <c r="AH166" s="246" t="str">
        <f t="shared" si="148"/>
        <v/>
      </c>
    </row>
    <row r="167" spans="1:34">
      <c r="A167" s="28" t="str">
        <f>C151&amp;"x"&amp;B167</f>
        <v>A1x14</v>
      </c>
      <c r="B167" s="47">
        <v>14</v>
      </c>
      <c r="C167" s="64" t="str">
        <f t="shared" si="131"/>
        <v/>
      </c>
      <c r="D167" s="64" t="str">
        <f t="shared" si="132"/>
        <v/>
      </c>
      <c r="E167" s="65" t="str">
        <f t="shared" si="133"/>
        <v/>
      </c>
      <c r="F167" s="65" t="str">
        <f t="shared" si="134"/>
        <v/>
      </c>
      <c r="G167" s="66" t="str">
        <f t="shared" si="135"/>
        <v/>
      </c>
      <c r="H167" s="67" t="str">
        <f t="shared" si="136"/>
        <v/>
      </c>
      <c r="I167" s="73"/>
      <c r="J167" s="64" t="str">
        <f t="shared" si="137"/>
        <v/>
      </c>
      <c r="K167" s="64" t="str">
        <f t="shared" si="138"/>
        <v/>
      </c>
      <c r="L167" s="64" t="str">
        <f t="shared" si="139"/>
        <v/>
      </c>
      <c r="M167" s="64" t="str">
        <f t="shared" si="140"/>
        <v/>
      </c>
      <c r="N167" s="52"/>
      <c r="P167" s="157"/>
      <c r="Q167" s="157"/>
      <c r="R167" s="157"/>
      <c r="S167" s="157" t="str">
        <f>IF(OR(LEFT($A167,1)="x",AND(AC153+$AC167=0,$AC153&gt;0)),"",IFERROR(VLOOKUP($A167,LedenZ,29,0),""))</f>
        <v/>
      </c>
      <c r="T167" s="202">
        <f t="shared" si="141"/>
        <v>0</v>
      </c>
      <c r="U167" s="159">
        <f t="shared" si="142"/>
        <v>0</v>
      </c>
      <c r="V167" s="162">
        <f t="shared" si="149"/>
        <v>18</v>
      </c>
      <c r="W167" s="162">
        <f t="shared" si="149"/>
        <v>19</v>
      </c>
      <c r="X167" s="28">
        <v>18</v>
      </c>
      <c r="Y167" s="64" t="str">
        <f t="shared" si="143"/>
        <v/>
      </c>
      <c r="Z167" s="64" t="str">
        <f t="shared" si="144"/>
        <v/>
      </c>
      <c r="AA167" s="64" t="str">
        <f t="shared" si="145"/>
        <v/>
      </c>
      <c r="AB167" s="64" t="str">
        <f t="shared" si="146"/>
        <v/>
      </c>
      <c r="AC167" s="28">
        <f t="shared" si="147"/>
        <v>0</v>
      </c>
      <c r="AH167" s="246" t="str">
        <f t="shared" si="148"/>
        <v/>
      </c>
    </row>
    <row r="168" spans="1:34">
      <c r="A168" s="28" t="str">
        <f>C151&amp;"x"&amp;B168</f>
        <v>A1x15</v>
      </c>
      <c r="B168" s="47">
        <v>15</v>
      </c>
      <c r="C168" s="64" t="str">
        <f t="shared" si="131"/>
        <v/>
      </c>
      <c r="D168" s="64" t="str">
        <f t="shared" si="132"/>
        <v/>
      </c>
      <c r="E168" s="65" t="str">
        <f t="shared" si="133"/>
        <v/>
      </c>
      <c r="F168" s="65" t="str">
        <f t="shared" si="134"/>
        <v/>
      </c>
      <c r="G168" s="66" t="str">
        <f t="shared" si="135"/>
        <v/>
      </c>
      <c r="H168" s="67" t="str">
        <f t="shared" si="136"/>
        <v/>
      </c>
      <c r="I168" s="73"/>
      <c r="J168" s="64" t="str">
        <f t="shared" si="137"/>
        <v/>
      </c>
      <c r="K168" s="64" t="str">
        <f t="shared" si="138"/>
        <v/>
      </c>
      <c r="L168" s="64" t="str">
        <f t="shared" si="139"/>
        <v/>
      </c>
      <c r="M168" s="64" t="str">
        <f t="shared" si="140"/>
        <v/>
      </c>
      <c r="N168" s="52"/>
      <c r="P168" s="157"/>
      <c r="Q168" s="157"/>
      <c r="R168" s="157"/>
      <c r="S168" s="157" t="str">
        <f>IF(OR(LEFT($A168,1)="x",AND(AC153+$AC168=0,$AC153&gt;0)),"",IFERROR(VLOOKUP($A168,LedenZ,29,0),""))</f>
        <v/>
      </c>
      <c r="T168" s="202">
        <f t="shared" si="141"/>
        <v>0</v>
      </c>
      <c r="U168" s="159">
        <f t="shared" si="142"/>
        <v>0</v>
      </c>
      <c r="V168" s="162">
        <f t="shared" si="149"/>
        <v>18</v>
      </c>
      <c r="W168" s="162">
        <f t="shared" si="149"/>
        <v>19</v>
      </c>
      <c r="X168" s="28">
        <v>19</v>
      </c>
      <c r="Y168" s="64" t="str">
        <f t="shared" si="143"/>
        <v/>
      </c>
      <c r="Z168" s="64" t="str">
        <f t="shared" si="144"/>
        <v/>
      </c>
      <c r="AA168" s="64" t="str">
        <f t="shared" si="145"/>
        <v/>
      </c>
      <c r="AB168" s="64" t="str">
        <f t="shared" si="146"/>
        <v/>
      </c>
      <c r="AC168" s="28">
        <f t="shared" si="147"/>
        <v>0</v>
      </c>
      <c r="AH168" s="246" t="str">
        <f t="shared" si="148"/>
        <v/>
      </c>
    </row>
    <row r="169" spans="1:34" ht="12.95" thickBot="1">
      <c r="B169" s="69"/>
      <c r="C169" s="70"/>
      <c r="D169" s="69"/>
      <c r="E169" s="69"/>
      <c r="F169" s="69"/>
      <c r="G169" s="71"/>
      <c r="H169" s="71"/>
      <c r="I169" s="71"/>
      <c r="J169" s="70"/>
      <c r="K169" s="70"/>
      <c r="L169" s="70"/>
      <c r="M169" s="52"/>
      <c r="N169" s="52"/>
      <c r="X169" s="28">
        <v>20</v>
      </c>
    </row>
    <row r="170" spans="1:34" ht="12.95" thickTop="1">
      <c r="B170" s="47"/>
      <c r="C170" s="323" t="s">
        <v>1140</v>
      </c>
      <c r="D170" s="323"/>
      <c r="E170" s="76" t="s">
        <v>1141</v>
      </c>
      <c r="F170" s="76" t="s">
        <v>1142</v>
      </c>
      <c r="G170" s="48" t="s">
        <v>1143</v>
      </c>
      <c r="H170" s="49"/>
      <c r="I170" s="50"/>
      <c r="J170" s="51" t="s">
        <v>1144</v>
      </c>
      <c r="K170" s="51" t="s">
        <v>1145</v>
      </c>
      <c r="L170" s="51" t="s">
        <v>1146</v>
      </c>
      <c r="M170" s="52"/>
      <c r="N170" s="52"/>
      <c r="P170" s="53">
        <f>COUNT(P174:P188)</f>
        <v>0</v>
      </c>
      <c r="Q170" s="53">
        <f>COUNT(Q174:Q188)</f>
        <v>0</v>
      </c>
      <c r="R170" s="53">
        <f>COUNT(R174:R188)</f>
        <v>0</v>
      </c>
      <c r="S170" s="53">
        <f>COUNT(S174:S188)</f>
        <v>11</v>
      </c>
      <c r="T170" s="124">
        <f>T171-SUM(U174:U188)</f>
        <v>0</v>
      </c>
      <c r="X170" s="28">
        <v>1</v>
      </c>
    </row>
    <row r="171" spans="1:34" ht="12.95">
      <c r="A171" s="33">
        <v>12</v>
      </c>
      <c r="B171" s="54"/>
      <c r="C171" s="322" t="str">
        <f>Leden!AR14</f>
        <v>A2</v>
      </c>
      <c r="D171" s="322"/>
      <c r="E171" s="286" t="str">
        <f>IF($C171="","",LEFT(IFERROR(VLOOKUP($C171,TeamsZ,2,0),"")&amp;"??",2))</f>
        <v>WK</v>
      </c>
      <c r="F171" s="286" t="str">
        <f>IF($C171="","",IFERROR(VLOOKUP($C171,TeamsZ,3,0),"??"))</f>
        <v>Za</v>
      </c>
      <c r="G171" s="286" t="str">
        <f>IF($C171="","",LEFT(IFERROR(VLOOKUP($C171,TeamsZ,4,0),"")&amp;"?",1))</f>
        <v>8</v>
      </c>
      <c r="H171" s="55"/>
      <c r="I171" s="56"/>
      <c r="J171" s="286">
        <f>COUNTIF(C174:C188,"V")</f>
        <v>6</v>
      </c>
      <c r="K171" s="286">
        <f>COUNTIF(C174:C188,"M")</f>
        <v>5</v>
      </c>
      <c r="L171" s="57">
        <f>IFERROR(AVERAGE(H174:H188),"")</f>
        <v>16.818181818181817</v>
      </c>
      <c r="M171" s="58"/>
      <c r="N171" s="58"/>
      <c r="O171" s="33" t="s">
        <v>2</v>
      </c>
      <c r="P171" s="253"/>
      <c r="Q171" s="253"/>
      <c r="R171" s="253"/>
      <c r="S171" s="253">
        <f>IF(COUNT(S174:S188)=0,"",TeamPunten(S174:S188,$C171,$T171))</f>
        <v>0</v>
      </c>
      <c r="T171" s="124">
        <f>SUM(T174:T188)</f>
        <v>11</v>
      </c>
      <c r="U171" s="158" t="str">
        <f>MID($C171,1,1)</f>
        <v>A</v>
      </c>
      <c r="V171" s="158" t="str">
        <f>MID($C171,1,1)</f>
        <v>A</v>
      </c>
      <c r="W171" s="158" t="str">
        <f>MID($C171,1,1)</f>
        <v>A</v>
      </c>
      <c r="X171" s="28">
        <v>2</v>
      </c>
      <c r="Y171" s="33"/>
      <c r="Z171" s="33"/>
      <c r="AA171" s="33"/>
      <c r="AB171" s="33"/>
      <c r="AC171" s="33"/>
      <c r="AD171" s="19" t="str">
        <f>IF($C171="","",IFERROR(VLOOKUP($C171,TeamsZ,6,0),""))</f>
        <v>A</v>
      </c>
      <c r="AE171" s="19" t="str">
        <f>TRIM(IF($AD171="","",IFERROR(VLOOKUP($AD171,Teams!$J$4:$O$8,2,0),"")))</f>
        <v>3312 AD</v>
      </c>
      <c r="AF171" s="19" t="str">
        <f>TRIM(IF($AD171="","",IFERROR(VLOOKUP($AD171,Teams!$J$4:$O$8,4,0),"")))</f>
        <v>Dordrecht</v>
      </c>
      <c r="AH171" s="247">
        <f>IFERROR(AVERAGE(AH174:AH188),"")</f>
        <v>17.288181818181815</v>
      </c>
    </row>
    <row r="172" spans="1:34">
      <c r="B172" s="47"/>
      <c r="C172" s="76"/>
      <c r="D172" s="47"/>
      <c r="E172" s="47"/>
      <c r="F172" s="47"/>
      <c r="G172" s="50"/>
      <c r="H172" s="50"/>
      <c r="I172" s="50"/>
      <c r="J172" s="76"/>
      <c r="K172" s="76"/>
      <c r="L172" s="76"/>
      <c r="M172" s="52"/>
      <c r="N172" s="52"/>
      <c r="U172" s="159"/>
      <c r="V172" s="159"/>
      <c r="W172" s="159"/>
      <c r="X172" s="28">
        <v>3</v>
      </c>
    </row>
    <row r="173" spans="1:34">
      <c r="A173" s="59"/>
      <c r="B173" s="60"/>
      <c r="C173" s="61" t="s">
        <v>1147</v>
      </c>
      <c r="D173" s="61" t="s">
        <v>1148</v>
      </c>
      <c r="E173" s="62" t="s">
        <v>1149</v>
      </c>
      <c r="F173" s="62" t="s">
        <v>1150</v>
      </c>
      <c r="G173" s="61" t="s">
        <v>1151</v>
      </c>
      <c r="H173" s="61" t="s">
        <v>1152</v>
      </c>
      <c r="I173" s="61" t="s">
        <v>54</v>
      </c>
      <c r="J173" s="61" t="s">
        <v>1153</v>
      </c>
      <c r="K173" s="61" t="s">
        <v>1154</v>
      </c>
      <c r="L173" s="61" t="s">
        <v>1155</v>
      </c>
      <c r="M173" s="61" t="s">
        <v>1158</v>
      </c>
      <c r="N173" s="63"/>
      <c r="O173" s="59"/>
      <c r="P173" s="160" t="s">
        <v>76</v>
      </c>
      <c r="Q173" s="160" t="s">
        <v>77</v>
      </c>
      <c r="R173" s="160" t="s">
        <v>78</v>
      </c>
      <c r="S173" s="160" t="s">
        <v>76</v>
      </c>
      <c r="U173" s="158">
        <f>IF(W171="","",VLOOKUP(W171,Leeftijdscat,2,FALSE))</f>
        <v>15</v>
      </c>
      <c r="V173" s="158">
        <f>IF(W171="","",VLOOKUP(W171,Leeftijdscat,3,FALSE))</f>
        <v>18</v>
      </c>
      <c r="W173" s="158">
        <f>IF(W171="","",VLOOKUP(W171,Leeftijdscat,4,FALSE))</f>
        <v>19</v>
      </c>
      <c r="X173" s="28">
        <v>4</v>
      </c>
      <c r="Y173" s="59">
        <f>LEN(Y174&amp;Y175&amp;Y176&amp;Y177&amp;Y178&amp;Y179&amp;Y180&amp;Y181&amp;Y182&amp;Y183&amp;Y184&amp;Y185&amp;Y186&amp;Y187&amp;Y188)</f>
        <v>22</v>
      </c>
      <c r="Z173" s="59">
        <f>LEN(Z174&amp;Z175&amp;Z176&amp;Z177&amp;Z178&amp;Z179&amp;Z180&amp;Z181&amp;Z182&amp;Z183&amp;Z184&amp;Z185&amp;Z186&amp;Z187&amp;Z188)</f>
        <v>22</v>
      </c>
      <c r="AA173" s="59">
        <f>LEN(AA174&amp;AA175&amp;AA176&amp;AA177&amp;AA178&amp;AA179&amp;AA180&amp;AA181&amp;AA182&amp;AA183&amp;AA184&amp;AA185&amp;AA186&amp;AA187&amp;AA188)</f>
        <v>0</v>
      </c>
      <c r="AB173" s="59">
        <f>LEN(AB174&amp;AB175&amp;AB176&amp;AB177&amp;AB178&amp;AB179&amp;AB180&amp;AB181&amp;AB182&amp;AB183&amp;AB184&amp;AB185&amp;AB186&amp;AB187&amp;AB188)</f>
        <v>22</v>
      </c>
      <c r="AC173" s="59">
        <f>SUM(Y173:AA173)</f>
        <v>44</v>
      </c>
    </row>
    <row r="174" spans="1:34">
      <c r="A174" s="28" t="str">
        <f>C171&amp;"x"&amp;B174</f>
        <v>A2x1</v>
      </c>
      <c r="B174" s="47">
        <v>1</v>
      </c>
      <c r="C174" s="64" t="str">
        <f t="shared" ref="C174:C188" si="150">IF(LEFT($A174,1)="x","",IFERROR(VLOOKUP($A174,LedenZ,5,0),""))</f>
        <v>V</v>
      </c>
      <c r="D174" s="64" t="str">
        <f t="shared" ref="D174:D188" si="151">IF(LEFT($A174,1)="x","",IFERROR(VLOOKUP($A174,LedenZ,6,0),""))</f>
        <v>NKG18N7</v>
      </c>
      <c r="E174" s="65" t="str">
        <f t="shared" ref="E174:E188" si="152">IF(LEFT($A174,1)="x","",IFERROR(VLOOKUP($A174,LedenZ,7,0),""))</f>
        <v>Teerds, E.L.</v>
      </c>
      <c r="F174" s="65" t="str">
        <f t="shared" ref="F174:F188" si="153">IF(LEFT($A174,1)="x","",IFERROR(VLOOKUP($A174,LedenZ,8,0),""))</f>
        <v>Eva</v>
      </c>
      <c r="G174" s="66">
        <f t="shared" ref="G174:G188" si="154">IF(LEFT($A174,1)="x","",IFERROR(VLOOKUP($A174,LedenZ,9,0),""))</f>
        <v>37551</v>
      </c>
      <c r="H174" s="67">
        <f t="shared" ref="H174:H188" si="155">IF(AND(ISNUMBER(G174),G174&lt;&gt;0),DATEDIF(G174,Peildatum,"Y"),"")</f>
        <v>18</v>
      </c>
      <c r="I174" s="73"/>
      <c r="J174" s="64" t="str">
        <f t="shared" ref="J174:J188" si="156">IF(LEFT($A174,1)="x","",IFERROR(VLOOKUP($A174,LedenZ,15,0),""))</f>
        <v>A2</v>
      </c>
      <c r="K174" s="64" t="str">
        <f t="shared" ref="K174:K188" si="157">IF(LEFT($A174,1)="x","",IFERROR(VLOOKUP($A174,LedenZ,16,0),""))</f>
        <v>A2</v>
      </c>
      <c r="L174" s="64">
        <f t="shared" ref="L174:L188" si="158">IF(LEFT($A174,1)="x","",IFERROR(VLOOKUP($A174,LedenZ,17,0),""))</f>
        <v>0</v>
      </c>
      <c r="M174" s="64" t="str">
        <f t="shared" ref="M174:M188" si="159">IF(LEFT($A174,1)="x","",IFERROR(VLOOKUP($A174,LedenZ,18,0),""))</f>
        <v>A2</v>
      </c>
      <c r="N174" s="52"/>
      <c r="P174" s="157"/>
      <c r="Q174" s="157"/>
      <c r="R174" s="157"/>
      <c r="S174" s="157">
        <f>IF(OR(LEFT($A174,1)="x",AND(AC173+$AC174=0,$AC173&gt;0)),"",IFERROR(VLOOKUP($A174,LedenZ,29,0),""))</f>
        <v>0</v>
      </c>
      <c r="T174" s="202">
        <f t="shared" ref="T174:T188" si="160">IF(LEN(C174&amp;D174&amp;E174&amp;F174)&gt;0,1,0)</f>
        <v>1</v>
      </c>
      <c r="U174" s="159">
        <f t="shared" ref="U174:U188" si="161">MIN(LEN(Y174&amp;Z174&amp;AA174&amp;AB174),1)</f>
        <v>1</v>
      </c>
      <c r="V174" s="162">
        <f>V173</f>
        <v>18</v>
      </c>
      <c r="W174" s="162">
        <f>W173</f>
        <v>19</v>
      </c>
      <c r="X174" s="28">
        <v>5</v>
      </c>
      <c r="Y174" s="64" t="str">
        <f t="shared" ref="Y174:Y188" si="162">IF(LEFT($A174,1)="x","",IFERROR(VLOOKUP($A174,LedenZ,33,0),""))</f>
        <v>A2</v>
      </c>
      <c r="Z174" s="64" t="str">
        <f t="shared" ref="Z174:Z188" si="163">IF(LEFT($A174,1)="x","",IFERROR(VLOOKUP($A174,LedenZ,34,0),""))</f>
        <v>A2</v>
      </c>
      <c r="AA174" s="64" t="str">
        <f t="shared" ref="AA174:AA188" si="164">IF(LEFT($A174,1)="x","",IFERROR(VLOOKUP($A174,LedenZ,35,0),""))</f>
        <v/>
      </c>
      <c r="AB174" s="64" t="str">
        <f t="shared" ref="AB174:AB188" si="165">IF(LEFT($A174,1)="x","",IFERROR(VLOOKUP($A174,LedenZ,36,0),""))</f>
        <v>A2</v>
      </c>
      <c r="AC174" s="28">
        <f t="shared" ref="AC174:AC188" si="166">LEN(Y174&amp;Z174&amp;AA174&amp;AB174)</f>
        <v>6</v>
      </c>
      <c r="AH174" s="246">
        <f t="shared" ref="AH174:AH188" si="167">lft(G174,Peildatum)</f>
        <v>18.190000000000001</v>
      </c>
    </row>
    <row r="175" spans="1:34">
      <c r="A175" s="28" t="str">
        <f>C171&amp;"x"&amp;B175</f>
        <v>A2x2</v>
      </c>
      <c r="B175" s="47">
        <v>2</v>
      </c>
      <c r="C175" s="64" t="str">
        <f t="shared" si="150"/>
        <v>V</v>
      </c>
      <c r="D175" s="64" t="str">
        <f t="shared" si="151"/>
        <v>NKS62Q7</v>
      </c>
      <c r="E175" s="65" t="str">
        <f t="shared" si="152"/>
        <v>Seijner, F.C.</v>
      </c>
      <c r="F175" s="65" t="str">
        <f t="shared" si="153"/>
        <v>Fabiënne</v>
      </c>
      <c r="G175" s="66">
        <f t="shared" si="154"/>
        <v>37673</v>
      </c>
      <c r="H175" s="67">
        <f t="shared" si="155"/>
        <v>17</v>
      </c>
      <c r="I175" s="73"/>
      <c r="J175" s="64" t="str">
        <f t="shared" si="156"/>
        <v>A2</v>
      </c>
      <c r="K175" s="64" t="str">
        <f t="shared" si="157"/>
        <v>A2</v>
      </c>
      <c r="L175" s="64">
        <f t="shared" si="158"/>
        <v>0</v>
      </c>
      <c r="M175" s="64" t="str">
        <f t="shared" si="159"/>
        <v>A2</v>
      </c>
      <c r="N175" s="52"/>
      <c r="P175" s="157"/>
      <c r="Q175" s="157"/>
      <c r="R175" s="157"/>
      <c r="S175" s="157">
        <f>IF(OR(LEFT($A175,1)="x",AND(AC173+$AC175=0,$AC173&gt;0)),"",IFERROR(VLOOKUP($A175,LedenZ,29,0),""))</f>
        <v>0</v>
      </c>
      <c r="T175" s="202">
        <f t="shared" si="160"/>
        <v>1</v>
      </c>
      <c r="U175" s="159">
        <f t="shared" si="161"/>
        <v>1</v>
      </c>
      <c r="V175" s="162">
        <f t="shared" ref="V175:W188" si="168">V174</f>
        <v>18</v>
      </c>
      <c r="W175" s="162">
        <f t="shared" si="168"/>
        <v>19</v>
      </c>
      <c r="X175" s="28">
        <v>6</v>
      </c>
      <c r="Y175" s="64" t="str">
        <f t="shared" si="162"/>
        <v>A2</v>
      </c>
      <c r="Z175" s="64" t="str">
        <f t="shared" si="163"/>
        <v>A2</v>
      </c>
      <c r="AA175" s="64" t="str">
        <f t="shared" si="164"/>
        <v/>
      </c>
      <c r="AB175" s="64" t="str">
        <f t="shared" si="165"/>
        <v>A2</v>
      </c>
      <c r="AC175" s="28">
        <f t="shared" si="166"/>
        <v>6</v>
      </c>
      <c r="AH175" s="246">
        <f t="shared" si="167"/>
        <v>17.86</v>
      </c>
    </row>
    <row r="176" spans="1:34">
      <c r="A176" s="28" t="str">
        <f>C171&amp;"x"&amp;B176</f>
        <v>A2x3</v>
      </c>
      <c r="B176" s="47">
        <v>3</v>
      </c>
      <c r="C176" s="64" t="str">
        <f t="shared" si="150"/>
        <v>V</v>
      </c>
      <c r="D176" s="64" t="str">
        <f t="shared" si="151"/>
        <v>NKK27B9</v>
      </c>
      <c r="E176" s="65" t="str">
        <f t="shared" si="152"/>
        <v>Fernhout, L.</v>
      </c>
      <c r="F176" s="65" t="str">
        <f t="shared" si="153"/>
        <v>Loïs</v>
      </c>
      <c r="G176" s="66">
        <f t="shared" si="154"/>
        <v>37684</v>
      </c>
      <c r="H176" s="67">
        <f t="shared" si="155"/>
        <v>17</v>
      </c>
      <c r="I176" s="73"/>
      <c r="J176" s="64" t="str">
        <f t="shared" si="156"/>
        <v>A2</v>
      </c>
      <c r="K176" s="64" t="str">
        <f t="shared" si="157"/>
        <v>A2</v>
      </c>
      <c r="L176" s="64">
        <f t="shared" si="158"/>
        <v>0</v>
      </c>
      <c r="M176" s="64" t="str">
        <f t="shared" si="159"/>
        <v>A2</v>
      </c>
      <c r="N176" s="52"/>
      <c r="P176" s="157"/>
      <c r="Q176" s="157"/>
      <c r="R176" s="157"/>
      <c r="S176" s="157">
        <f>IF(OR(LEFT($A176,1)="x",AND(AC173+$AC176=0,$AC173&gt;0)),"",IFERROR(VLOOKUP($A176,LedenZ,29,0),""))</f>
        <v>0</v>
      </c>
      <c r="T176" s="202">
        <f t="shared" si="160"/>
        <v>1</v>
      </c>
      <c r="U176" s="159">
        <f t="shared" si="161"/>
        <v>1</v>
      </c>
      <c r="V176" s="162">
        <f t="shared" si="168"/>
        <v>18</v>
      </c>
      <c r="W176" s="162">
        <f t="shared" si="168"/>
        <v>19</v>
      </c>
      <c r="X176" s="28">
        <v>7</v>
      </c>
      <c r="Y176" s="64" t="str">
        <f t="shared" si="162"/>
        <v>A2</v>
      </c>
      <c r="Z176" s="64" t="str">
        <f t="shared" si="163"/>
        <v>A2</v>
      </c>
      <c r="AA176" s="64" t="str">
        <f t="shared" si="164"/>
        <v/>
      </c>
      <c r="AB176" s="64" t="str">
        <f t="shared" si="165"/>
        <v>A2</v>
      </c>
      <c r="AC176" s="28">
        <f t="shared" si="166"/>
        <v>6</v>
      </c>
      <c r="AH176" s="246">
        <f t="shared" si="167"/>
        <v>17.829999999999998</v>
      </c>
    </row>
    <row r="177" spans="1:34">
      <c r="A177" s="28" t="str">
        <f>C171&amp;"x"&amp;B177</f>
        <v>A2x4</v>
      </c>
      <c r="B177" s="47">
        <v>4</v>
      </c>
      <c r="C177" s="64" t="str">
        <f t="shared" si="150"/>
        <v>V</v>
      </c>
      <c r="D177" s="64" t="str">
        <f t="shared" si="151"/>
        <v>NKR88F7</v>
      </c>
      <c r="E177" s="65" t="str">
        <f t="shared" si="152"/>
        <v>Horst, ter B.A.</v>
      </c>
      <c r="F177" s="65" t="str">
        <f t="shared" si="153"/>
        <v>Bridget</v>
      </c>
      <c r="G177" s="66">
        <f t="shared" si="154"/>
        <v>37771</v>
      </c>
      <c r="H177" s="67">
        <f t="shared" si="155"/>
        <v>17</v>
      </c>
      <c r="I177" s="73"/>
      <c r="J177" s="64" t="str">
        <f t="shared" si="156"/>
        <v>A2</v>
      </c>
      <c r="K177" s="64" t="str">
        <f t="shared" si="157"/>
        <v>A2</v>
      </c>
      <c r="L177" s="64">
        <f t="shared" si="158"/>
        <v>0</v>
      </c>
      <c r="M177" s="64" t="str">
        <f t="shared" si="159"/>
        <v>A2</v>
      </c>
      <c r="N177" s="52"/>
      <c r="P177" s="157"/>
      <c r="Q177" s="157"/>
      <c r="R177" s="157"/>
      <c r="S177" s="157">
        <f>IF(OR(LEFT($A177,1)="x",AND(AC173+$AC177=0,$AC173&gt;0)),"",IFERROR(VLOOKUP($A177,LedenZ,29,0),""))</f>
        <v>0</v>
      </c>
      <c r="T177" s="202">
        <f t="shared" si="160"/>
        <v>1</v>
      </c>
      <c r="U177" s="159">
        <f t="shared" si="161"/>
        <v>1</v>
      </c>
      <c r="V177" s="162">
        <f t="shared" si="168"/>
        <v>18</v>
      </c>
      <c r="W177" s="162">
        <f t="shared" si="168"/>
        <v>19</v>
      </c>
      <c r="X177" s="28">
        <v>8</v>
      </c>
      <c r="Y177" s="64" t="str">
        <f t="shared" si="162"/>
        <v>A2</v>
      </c>
      <c r="Z177" s="64" t="str">
        <f t="shared" si="163"/>
        <v>A2</v>
      </c>
      <c r="AA177" s="64" t="str">
        <f t="shared" si="164"/>
        <v/>
      </c>
      <c r="AB177" s="64" t="str">
        <f t="shared" si="165"/>
        <v>A2</v>
      </c>
      <c r="AC177" s="28">
        <f t="shared" si="166"/>
        <v>6</v>
      </c>
      <c r="AH177" s="246">
        <f t="shared" si="167"/>
        <v>17.59</v>
      </c>
    </row>
    <row r="178" spans="1:34">
      <c r="A178" s="28" t="str">
        <f>C171&amp;"x"&amp;B178</f>
        <v>A2x5</v>
      </c>
      <c r="B178" s="47">
        <v>5</v>
      </c>
      <c r="C178" s="64" t="str">
        <f t="shared" si="150"/>
        <v>V</v>
      </c>
      <c r="D178" s="64" t="str">
        <f t="shared" si="151"/>
        <v>NKS24M5</v>
      </c>
      <c r="E178" s="65" t="str">
        <f t="shared" si="152"/>
        <v>Verbeek, Y.</v>
      </c>
      <c r="F178" s="65" t="str">
        <f t="shared" si="153"/>
        <v>Yente</v>
      </c>
      <c r="G178" s="66">
        <f t="shared" si="154"/>
        <v>38012</v>
      </c>
      <c r="H178" s="67">
        <f t="shared" si="155"/>
        <v>16</v>
      </c>
      <c r="I178" s="73"/>
      <c r="J178" s="64" t="str">
        <f t="shared" si="156"/>
        <v>B1</v>
      </c>
      <c r="K178" s="64" t="str">
        <f t="shared" si="157"/>
        <v>B1</v>
      </c>
      <c r="L178" s="64">
        <f t="shared" si="158"/>
        <v>0</v>
      </c>
      <c r="M178" s="64" t="str">
        <f t="shared" si="159"/>
        <v>A2</v>
      </c>
      <c r="N178" s="52"/>
      <c r="P178" s="157"/>
      <c r="Q178" s="157"/>
      <c r="R178" s="157"/>
      <c r="S178" s="157">
        <f>IF(OR(LEFT($A178,1)="x",AND(AC173+$AC178=0,$AC173&gt;0)),"",IFERROR(VLOOKUP($A178,LedenZ,29,0),""))</f>
        <v>0</v>
      </c>
      <c r="T178" s="202">
        <f t="shared" si="160"/>
        <v>1</v>
      </c>
      <c r="U178" s="159">
        <f t="shared" si="161"/>
        <v>1</v>
      </c>
      <c r="V178" s="162">
        <f t="shared" si="168"/>
        <v>18</v>
      </c>
      <c r="W178" s="162">
        <f t="shared" si="168"/>
        <v>19</v>
      </c>
      <c r="X178" s="28">
        <v>9</v>
      </c>
      <c r="Y178" s="64" t="str">
        <f t="shared" si="162"/>
        <v>B1</v>
      </c>
      <c r="Z178" s="64" t="str">
        <f t="shared" si="163"/>
        <v>B1</v>
      </c>
      <c r="AA178" s="64" t="str">
        <f t="shared" si="164"/>
        <v/>
      </c>
      <c r="AB178" s="64" t="str">
        <f t="shared" si="165"/>
        <v>A2</v>
      </c>
      <c r="AC178" s="28">
        <f t="shared" si="166"/>
        <v>6</v>
      </c>
      <c r="AH178" s="246">
        <f t="shared" si="167"/>
        <v>16.93</v>
      </c>
    </row>
    <row r="179" spans="1:34">
      <c r="A179" s="28" t="str">
        <f>C171&amp;"x"&amp;B179</f>
        <v>A2x6</v>
      </c>
      <c r="B179" s="47">
        <v>6</v>
      </c>
      <c r="C179" s="64" t="str">
        <f t="shared" si="150"/>
        <v>V</v>
      </c>
      <c r="D179" s="64" t="str">
        <f t="shared" si="151"/>
        <v>NKK48D6</v>
      </c>
      <c r="E179" s="65" t="str">
        <f t="shared" si="152"/>
        <v>Mol, L.N.A.</v>
      </c>
      <c r="F179" s="65" t="str">
        <f t="shared" si="153"/>
        <v>Laura</v>
      </c>
      <c r="G179" s="66">
        <f t="shared" si="154"/>
        <v>38079</v>
      </c>
      <c r="H179" s="67">
        <f t="shared" si="155"/>
        <v>16</v>
      </c>
      <c r="I179" s="73"/>
      <c r="J179" s="64" t="str">
        <f t="shared" si="156"/>
        <v>B1</v>
      </c>
      <c r="K179" s="64" t="str">
        <f t="shared" si="157"/>
        <v>B1</v>
      </c>
      <c r="L179" s="64">
        <f t="shared" si="158"/>
        <v>0</v>
      </c>
      <c r="M179" s="64" t="str">
        <f t="shared" si="159"/>
        <v>A2</v>
      </c>
      <c r="N179" s="52"/>
      <c r="P179" s="157"/>
      <c r="Q179" s="157"/>
      <c r="R179" s="157"/>
      <c r="S179" s="157">
        <f>IF(OR(LEFT($A179,1)="x",AND(AC173+$AC179=0,$AC173&gt;0)),"",IFERROR(VLOOKUP($A179,LedenZ,29,0),""))</f>
        <v>0</v>
      </c>
      <c r="T179" s="202">
        <f t="shared" si="160"/>
        <v>1</v>
      </c>
      <c r="U179" s="159">
        <f t="shared" si="161"/>
        <v>1</v>
      </c>
      <c r="V179" s="162">
        <f t="shared" si="168"/>
        <v>18</v>
      </c>
      <c r="W179" s="162">
        <f t="shared" si="168"/>
        <v>19</v>
      </c>
      <c r="X179" s="28">
        <v>10</v>
      </c>
      <c r="Y179" s="64" t="str">
        <f t="shared" si="162"/>
        <v>B1</v>
      </c>
      <c r="Z179" s="64" t="str">
        <f t="shared" si="163"/>
        <v>B1</v>
      </c>
      <c r="AA179" s="64" t="str">
        <f t="shared" si="164"/>
        <v/>
      </c>
      <c r="AB179" s="64" t="str">
        <f t="shared" si="165"/>
        <v>A2</v>
      </c>
      <c r="AC179" s="28">
        <f t="shared" si="166"/>
        <v>6</v>
      </c>
      <c r="AH179" s="246">
        <f t="shared" si="167"/>
        <v>16.75</v>
      </c>
    </row>
    <row r="180" spans="1:34">
      <c r="A180" s="28" t="str">
        <f>C171&amp;"x"&amp;B180</f>
        <v>A2x7</v>
      </c>
      <c r="B180" s="47">
        <v>7</v>
      </c>
      <c r="C180" s="64" t="str">
        <f t="shared" si="150"/>
        <v>M</v>
      </c>
      <c r="D180" s="64" t="str">
        <f t="shared" si="151"/>
        <v>NKV95Q4</v>
      </c>
      <c r="E180" s="65" t="str">
        <f t="shared" si="152"/>
        <v>Fasbender, T.</v>
      </c>
      <c r="F180" s="65" t="str">
        <f t="shared" si="153"/>
        <v>Tijmen</v>
      </c>
      <c r="G180" s="66">
        <f t="shared" si="154"/>
        <v>37810</v>
      </c>
      <c r="H180" s="67">
        <f t="shared" si="155"/>
        <v>17</v>
      </c>
      <c r="I180" s="73"/>
      <c r="J180" s="64" t="str">
        <f t="shared" si="156"/>
        <v>A2</v>
      </c>
      <c r="K180" s="64" t="str">
        <f t="shared" si="157"/>
        <v>A2</v>
      </c>
      <c r="L180" s="64">
        <f t="shared" si="158"/>
        <v>0</v>
      </c>
      <c r="M180" s="64" t="str">
        <f t="shared" si="159"/>
        <v>A2</v>
      </c>
      <c r="N180" s="52"/>
      <c r="P180" s="157"/>
      <c r="Q180" s="157"/>
      <c r="R180" s="157"/>
      <c r="S180" s="157">
        <f>IF(OR(LEFT($A180,1)="x",AND(AC173+$AC180=0,$AC173&gt;0)),"",IFERROR(VLOOKUP($A180,LedenZ,29,0),""))</f>
        <v>0</v>
      </c>
      <c r="T180" s="202">
        <f t="shared" si="160"/>
        <v>1</v>
      </c>
      <c r="U180" s="159">
        <f t="shared" si="161"/>
        <v>1</v>
      </c>
      <c r="V180" s="162">
        <f t="shared" si="168"/>
        <v>18</v>
      </c>
      <c r="W180" s="162">
        <f t="shared" si="168"/>
        <v>19</v>
      </c>
      <c r="X180" s="28">
        <v>11</v>
      </c>
      <c r="Y180" s="64" t="str">
        <f t="shared" si="162"/>
        <v>A2</v>
      </c>
      <c r="Z180" s="64" t="str">
        <f t="shared" si="163"/>
        <v>A2</v>
      </c>
      <c r="AA180" s="64" t="str">
        <f t="shared" si="164"/>
        <v/>
      </c>
      <c r="AB180" s="64" t="str">
        <f t="shared" si="165"/>
        <v>A2</v>
      </c>
      <c r="AC180" s="28">
        <f t="shared" si="166"/>
        <v>6</v>
      </c>
      <c r="AH180" s="246">
        <f t="shared" si="167"/>
        <v>17.48</v>
      </c>
    </row>
    <row r="181" spans="1:34">
      <c r="A181" s="28" t="str">
        <f>C171&amp;"x"&amp;B181</f>
        <v>A2x8</v>
      </c>
      <c r="B181" s="47">
        <v>8</v>
      </c>
      <c r="C181" s="64" t="str">
        <f t="shared" si="150"/>
        <v>M</v>
      </c>
      <c r="D181" s="64" t="str">
        <f t="shared" si="151"/>
        <v>NKR24P5</v>
      </c>
      <c r="E181" s="65" t="str">
        <f t="shared" si="152"/>
        <v>Hoeve, ten M.</v>
      </c>
      <c r="F181" s="65" t="str">
        <f t="shared" si="153"/>
        <v>Milan</v>
      </c>
      <c r="G181" s="66">
        <f t="shared" si="154"/>
        <v>37897</v>
      </c>
      <c r="H181" s="67">
        <f t="shared" si="155"/>
        <v>17</v>
      </c>
      <c r="I181" s="73"/>
      <c r="J181" s="64" t="str">
        <f t="shared" si="156"/>
        <v>B1</v>
      </c>
      <c r="K181" s="64" t="str">
        <f t="shared" si="157"/>
        <v>B1</v>
      </c>
      <c r="L181" s="64">
        <f t="shared" si="158"/>
        <v>0</v>
      </c>
      <c r="M181" s="64" t="str">
        <f t="shared" si="159"/>
        <v>A2</v>
      </c>
      <c r="N181" s="52"/>
      <c r="P181" s="157"/>
      <c r="Q181" s="157"/>
      <c r="R181" s="157"/>
      <c r="S181" s="157">
        <f>IF(OR(LEFT($A181,1)="x",AND(AC173+$AC181=0,$AC173&gt;0)),"",IFERROR(VLOOKUP($A181,LedenZ,29,0),""))</f>
        <v>0</v>
      </c>
      <c r="T181" s="202">
        <f t="shared" si="160"/>
        <v>1</v>
      </c>
      <c r="U181" s="159">
        <f t="shared" si="161"/>
        <v>1</v>
      </c>
      <c r="V181" s="162">
        <f t="shared" si="168"/>
        <v>18</v>
      </c>
      <c r="W181" s="162">
        <f t="shared" si="168"/>
        <v>19</v>
      </c>
      <c r="X181" s="28">
        <v>12</v>
      </c>
      <c r="Y181" s="64" t="str">
        <f t="shared" si="162"/>
        <v>B1</v>
      </c>
      <c r="Z181" s="64" t="str">
        <f t="shared" si="163"/>
        <v>B1</v>
      </c>
      <c r="AA181" s="64" t="str">
        <f t="shared" si="164"/>
        <v/>
      </c>
      <c r="AB181" s="64" t="str">
        <f t="shared" si="165"/>
        <v>A2</v>
      </c>
      <c r="AC181" s="28">
        <f t="shared" si="166"/>
        <v>6</v>
      </c>
      <c r="AH181" s="246">
        <f t="shared" si="167"/>
        <v>17.25</v>
      </c>
    </row>
    <row r="182" spans="1:34">
      <c r="A182" s="28" t="str">
        <f>C171&amp;"x"&amp;B182</f>
        <v>A2x9</v>
      </c>
      <c r="B182" s="47">
        <v>9</v>
      </c>
      <c r="C182" s="64" t="str">
        <f t="shared" si="150"/>
        <v>M</v>
      </c>
      <c r="D182" s="64" t="str">
        <f t="shared" si="151"/>
        <v>NKR20M2</v>
      </c>
      <c r="E182" s="65" t="str">
        <f t="shared" si="152"/>
        <v>Seevinck, T.</v>
      </c>
      <c r="F182" s="65" t="str">
        <f t="shared" si="153"/>
        <v>Tim</v>
      </c>
      <c r="G182" s="66">
        <f t="shared" si="154"/>
        <v>37932</v>
      </c>
      <c r="H182" s="67">
        <f t="shared" si="155"/>
        <v>17</v>
      </c>
      <c r="I182" s="73"/>
      <c r="J182" s="64" t="str">
        <f t="shared" si="156"/>
        <v>B1</v>
      </c>
      <c r="K182" s="64" t="str">
        <f t="shared" si="157"/>
        <v>B1</v>
      </c>
      <c r="L182" s="64">
        <f t="shared" si="158"/>
        <v>0</v>
      </c>
      <c r="M182" s="64" t="str">
        <f t="shared" si="159"/>
        <v>A2</v>
      </c>
      <c r="N182" s="52"/>
      <c r="P182" s="157"/>
      <c r="Q182" s="157"/>
      <c r="R182" s="157"/>
      <c r="S182" s="157">
        <f>IF(OR(LEFT($A182,1)="x",AND(AC173+$AC182=0,$AC173&gt;0)),"",IFERROR(VLOOKUP($A182,LedenZ,29,0),""))</f>
        <v>0</v>
      </c>
      <c r="T182" s="202">
        <f t="shared" si="160"/>
        <v>1</v>
      </c>
      <c r="U182" s="159">
        <f t="shared" si="161"/>
        <v>1</v>
      </c>
      <c r="V182" s="162">
        <f t="shared" si="168"/>
        <v>18</v>
      </c>
      <c r="W182" s="162">
        <f t="shared" si="168"/>
        <v>19</v>
      </c>
      <c r="X182" s="28">
        <v>13</v>
      </c>
      <c r="Y182" s="64" t="str">
        <f t="shared" si="162"/>
        <v>B1</v>
      </c>
      <c r="Z182" s="64" t="str">
        <f t="shared" si="163"/>
        <v>B1</v>
      </c>
      <c r="AA182" s="64" t="str">
        <f t="shared" si="164"/>
        <v/>
      </c>
      <c r="AB182" s="64" t="str">
        <f t="shared" si="165"/>
        <v>A2</v>
      </c>
      <c r="AC182" s="28">
        <f t="shared" si="166"/>
        <v>6</v>
      </c>
      <c r="AH182" s="246">
        <f t="shared" si="167"/>
        <v>17.149999999999999</v>
      </c>
    </row>
    <row r="183" spans="1:34">
      <c r="A183" s="28" t="str">
        <f>C171&amp;"x"&amp;B183</f>
        <v>A2x10</v>
      </c>
      <c r="B183" s="47">
        <v>10</v>
      </c>
      <c r="C183" s="64" t="str">
        <f t="shared" si="150"/>
        <v>M</v>
      </c>
      <c r="D183" s="64" t="str">
        <f t="shared" si="151"/>
        <v>NKW21H5</v>
      </c>
      <c r="E183" s="65" t="str">
        <f t="shared" si="152"/>
        <v>Kuijper, D.V.</v>
      </c>
      <c r="F183" s="65" t="str">
        <f t="shared" si="153"/>
        <v>David</v>
      </c>
      <c r="G183" s="66">
        <f t="shared" si="154"/>
        <v>37971</v>
      </c>
      <c r="H183" s="67">
        <f t="shared" si="155"/>
        <v>17</v>
      </c>
      <c r="I183" s="73"/>
      <c r="J183" s="64" t="str">
        <f t="shared" si="156"/>
        <v>A2</v>
      </c>
      <c r="K183" s="64" t="str">
        <f t="shared" si="157"/>
        <v>A2</v>
      </c>
      <c r="L183" s="64">
        <f t="shared" si="158"/>
        <v>0</v>
      </c>
      <c r="M183" s="64" t="str">
        <f t="shared" si="159"/>
        <v>A2</v>
      </c>
      <c r="N183" s="52"/>
      <c r="P183" s="157"/>
      <c r="Q183" s="157"/>
      <c r="R183" s="157"/>
      <c r="S183" s="157">
        <f>IF(OR(LEFT($A183,1)="x",AND(AC173+$AC183=0,$AC173&gt;0)),"",IFERROR(VLOOKUP($A183,LedenZ,29,0),""))</f>
        <v>0</v>
      </c>
      <c r="T183" s="202">
        <f t="shared" si="160"/>
        <v>1</v>
      </c>
      <c r="U183" s="159">
        <f t="shared" si="161"/>
        <v>1</v>
      </c>
      <c r="V183" s="162">
        <f t="shared" si="168"/>
        <v>18</v>
      </c>
      <c r="W183" s="162">
        <f t="shared" si="168"/>
        <v>19</v>
      </c>
      <c r="X183" s="28">
        <v>14</v>
      </c>
      <c r="Y183" s="64" t="str">
        <f t="shared" si="162"/>
        <v>A2</v>
      </c>
      <c r="Z183" s="64" t="str">
        <f t="shared" si="163"/>
        <v>A2</v>
      </c>
      <c r="AA183" s="64" t="str">
        <f t="shared" si="164"/>
        <v/>
      </c>
      <c r="AB183" s="64" t="str">
        <f t="shared" si="165"/>
        <v>A2</v>
      </c>
      <c r="AC183" s="28">
        <f t="shared" si="166"/>
        <v>6</v>
      </c>
      <c r="AH183" s="246">
        <f t="shared" si="167"/>
        <v>17.04</v>
      </c>
    </row>
    <row r="184" spans="1:34">
      <c r="A184" s="28" t="str">
        <f>C171&amp;"x"&amp;B184</f>
        <v>A2x11</v>
      </c>
      <c r="B184" s="47">
        <v>11</v>
      </c>
      <c r="C184" s="64" t="str">
        <f t="shared" si="150"/>
        <v>M</v>
      </c>
      <c r="D184" s="64" t="str">
        <f t="shared" si="151"/>
        <v>NKW21L3</v>
      </c>
      <c r="E184" s="65" t="str">
        <f t="shared" si="152"/>
        <v>Minkelis, van de J.W.</v>
      </c>
      <c r="F184" s="65" t="str">
        <f t="shared" si="153"/>
        <v>Jonathan</v>
      </c>
      <c r="G184" s="66">
        <f t="shared" si="154"/>
        <v>38317</v>
      </c>
      <c r="H184" s="67">
        <f t="shared" si="155"/>
        <v>16</v>
      </c>
      <c r="I184" s="73"/>
      <c r="J184" s="64" t="str">
        <f t="shared" si="156"/>
        <v>B1</v>
      </c>
      <c r="K184" s="64" t="str">
        <f t="shared" si="157"/>
        <v>B1</v>
      </c>
      <c r="L184" s="64">
        <f t="shared" si="158"/>
        <v>0</v>
      </c>
      <c r="M184" s="64" t="str">
        <f t="shared" si="159"/>
        <v>A2</v>
      </c>
      <c r="N184" s="52"/>
      <c r="P184" s="157"/>
      <c r="Q184" s="157"/>
      <c r="R184" s="157"/>
      <c r="S184" s="157">
        <f>IF(OR(LEFT($A184,1)="x",AND(AC173+$AC184=0,$AC173&gt;0)),"",IFERROR(VLOOKUP($A184,LedenZ,29,0),""))</f>
        <v>0</v>
      </c>
      <c r="T184" s="202">
        <f t="shared" si="160"/>
        <v>1</v>
      </c>
      <c r="U184" s="159">
        <f t="shared" si="161"/>
        <v>1</v>
      </c>
      <c r="V184" s="162">
        <f t="shared" si="168"/>
        <v>18</v>
      </c>
      <c r="W184" s="162">
        <f t="shared" si="168"/>
        <v>19</v>
      </c>
      <c r="X184" s="28">
        <v>15</v>
      </c>
      <c r="Y184" s="64" t="str">
        <f t="shared" si="162"/>
        <v>B1</v>
      </c>
      <c r="Z184" s="64" t="str">
        <f t="shared" si="163"/>
        <v>B1</v>
      </c>
      <c r="AA184" s="64" t="str">
        <f t="shared" si="164"/>
        <v/>
      </c>
      <c r="AB184" s="64" t="str">
        <f t="shared" si="165"/>
        <v>A2</v>
      </c>
      <c r="AC184" s="28">
        <f t="shared" si="166"/>
        <v>6</v>
      </c>
      <c r="AH184" s="246">
        <f t="shared" si="167"/>
        <v>16.100000000000001</v>
      </c>
    </row>
    <row r="185" spans="1:34">
      <c r="A185" s="28" t="str">
        <f>C171&amp;"x"&amp;B185</f>
        <v>A2x12</v>
      </c>
      <c r="B185" s="47">
        <v>12</v>
      </c>
      <c r="C185" s="64" t="str">
        <f t="shared" si="150"/>
        <v/>
      </c>
      <c r="D185" s="64" t="str">
        <f t="shared" si="151"/>
        <v/>
      </c>
      <c r="E185" s="65" t="str">
        <f t="shared" si="152"/>
        <v/>
      </c>
      <c r="F185" s="65" t="str">
        <f t="shared" si="153"/>
        <v/>
      </c>
      <c r="G185" s="66" t="str">
        <f t="shared" si="154"/>
        <v/>
      </c>
      <c r="H185" s="67" t="str">
        <f t="shared" si="155"/>
        <v/>
      </c>
      <c r="I185" s="73"/>
      <c r="J185" s="64" t="str">
        <f t="shared" si="156"/>
        <v/>
      </c>
      <c r="K185" s="64" t="str">
        <f t="shared" si="157"/>
        <v/>
      </c>
      <c r="L185" s="64" t="str">
        <f t="shared" si="158"/>
        <v/>
      </c>
      <c r="M185" s="64" t="str">
        <f t="shared" si="159"/>
        <v/>
      </c>
      <c r="N185" s="52"/>
      <c r="P185" s="157"/>
      <c r="Q185" s="157"/>
      <c r="R185" s="157"/>
      <c r="S185" s="157" t="str">
        <f>IF(OR(LEFT($A185,1)="x",AND(AC173+$AC185=0,$AC173&gt;0)),"",IFERROR(VLOOKUP($A185,LedenZ,29,0),""))</f>
        <v/>
      </c>
      <c r="T185" s="202">
        <f t="shared" si="160"/>
        <v>0</v>
      </c>
      <c r="U185" s="159">
        <f t="shared" si="161"/>
        <v>0</v>
      </c>
      <c r="V185" s="162">
        <f t="shared" si="168"/>
        <v>18</v>
      </c>
      <c r="W185" s="162">
        <f t="shared" si="168"/>
        <v>19</v>
      </c>
      <c r="X185" s="28">
        <v>16</v>
      </c>
      <c r="Y185" s="64" t="str">
        <f t="shared" si="162"/>
        <v/>
      </c>
      <c r="Z185" s="64" t="str">
        <f t="shared" si="163"/>
        <v/>
      </c>
      <c r="AA185" s="64" t="str">
        <f t="shared" si="164"/>
        <v/>
      </c>
      <c r="AB185" s="64" t="str">
        <f t="shared" si="165"/>
        <v/>
      </c>
      <c r="AC185" s="28">
        <f t="shared" si="166"/>
        <v>0</v>
      </c>
      <c r="AH185" s="246" t="str">
        <f t="shared" si="167"/>
        <v/>
      </c>
    </row>
    <row r="186" spans="1:34">
      <c r="A186" s="28" t="str">
        <f>C171&amp;"x"&amp;B186</f>
        <v>A2x13</v>
      </c>
      <c r="B186" s="47">
        <v>13</v>
      </c>
      <c r="C186" s="64" t="str">
        <f t="shared" si="150"/>
        <v/>
      </c>
      <c r="D186" s="64" t="str">
        <f t="shared" si="151"/>
        <v/>
      </c>
      <c r="E186" s="65" t="str">
        <f t="shared" si="152"/>
        <v/>
      </c>
      <c r="F186" s="65" t="str">
        <f t="shared" si="153"/>
        <v/>
      </c>
      <c r="G186" s="66" t="str">
        <f t="shared" si="154"/>
        <v/>
      </c>
      <c r="H186" s="67" t="str">
        <f t="shared" si="155"/>
        <v/>
      </c>
      <c r="I186" s="73"/>
      <c r="J186" s="64" t="str">
        <f t="shared" si="156"/>
        <v/>
      </c>
      <c r="K186" s="64" t="str">
        <f t="shared" si="157"/>
        <v/>
      </c>
      <c r="L186" s="64" t="str">
        <f t="shared" si="158"/>
        <v/>
      </c>
      <c r="M186" s="64" t="str">
        <f t="shared" si="159"/>
        <v/>
      </c>
      <c r="N186" s="52"/>
      <c r="P186" s="157"/>
      <c r="Q186" s="157"/>
      <c r="R186" s="157"/>
      <c r="S186" s="157" t="str">
        <f>IF(OR(LEFT($A186,1)="x",AND(AC173+$AC186=0,$AC173&gt;0)),"",IFERROR(VLOOKUP($A186,LedenZ,29,0),""))</f>
        <v/>
      </c>
      <c r="T186" s="202">
        <f t="shared" si="160"/>
        <v>0</v>
      </c>
      <c r="U186" s="159">
        <f t="shared" si="161"/>
        <v>0</v>
      </c>
      <c r="V186" s="162">
        <f t="shared" si="168"/>
        <v>18</v>
      </c>
      <c r="W186" s="162">
        <f t="shared" si="168"/>
        <v>19</v>
      </c>
      <c r="X186" s="28">
        <v>17</v>
      </c>
      <c r="Y186" s="64" t="str">
        <f t="shared" si="162"/>
        <v/>
      </c>
      <c r="Z186" s="64" t="str">
        <f t="shared" si="163"/>
        <v/>
      </c>
      <c r="AA186" s="64" t="str">
        <f t="shared" si="164"/>
        <v/>
      </c>
      <c r="AB186" s="64" t="str">
        <f t="shared" si="165"/>
        <v/>
      </c>
      <c r="AC186" s="28">
        <f t="shared" si="166"/>
        <v>0</v>
      </c>
      <c r="AH186" s="246" t="str">
        <f t="shared" si="167"/>
        <v/>
      </c>
    </row>
    <row r="187" spans="1:34">
      <c r="A187" s="28" t="str">
        <f>C171&amp;"x"&amp;B187</f>
        <v>A2x14</v>
      </c>
      <c r="B187" s="47">
        <v>14</v>
      </c>
      <c r="C187" s="64" t="str">
        <f t="shared" si="150"/>
        <v/>
      </c>
      <c r="D187" s="64" t="str">
        <f t="shared" si="151"/>
        <v/>
      </c>
      <c r="E187" s="65" t="str">
        <f t="shared" si="152"/>
        <v/>
      </c>
      <c r="F187" s="65" t="str">
        <f t="shared" si="153"/>
        <v/>
      </c>
      <c r="G187" s="66" t="str">
        <f t="shared" si="154"/>
        <v/>
      </c>
      <c r="H187" s="67" t="str">
        <f t="shared" si="155"/>
        <v/>
      </c>
      <c r="I187" s="73"/>
      <c r="J187" s="64" t="str">
        <f t="shared" si="156"/>
        <v/>
      </c>
      <c r="K187" s="64" t="str">
        <f t="shared" si="157"/>
        <v/>
      </c>
      <c r="L187" s="64" t="str">
        <f t="shared" si="158"/>
        <v/>
      </c>
      <c r="M187" s="64" t="str">
        <f t="shared" si="159"/>
        <v/>
      </c>
      <c r="N187" s="52"/>
      <c r="P187" s="157"/>
      <c r="Q187" s="157"/>
      <c r="R187" s="157"/>
      <c r="S187" s="157" t="str">
        <f>IF(OR(LEFT($A187,1)="x",AND(AC173+$AC187=0,$AC173&gt;0)),"",IFERROR(VLOOKUP($A187,LedenZ,29,0),""))</f>
        <v/>
      </c>
      <c r="T187" s="202">
        <f t="shared" si="160"/>
        <v>0</v>
      </c>
      <c r="U187" s="159">
        <f t="shared" si="161"/>
        <v>0</v>
      </c>
      <c r="V187" s="162">
        <f t="shared" si="168"/>
        <v>18</v>
      </c>
      <c r="W187" s="162">
        <f t="shared" si="168"/>
        <v>19</v>
      </c>
      <c r="X187" s="28">
        <v>18</v>
      </c>
      <c r="Y187" s="64" t="str">
        <f t="shared" si="162"/>
        <v/>
      </c>
      <c r="Z187" s="64" t="str">
        <f t="shared" si="163"/>
        <v/>
      </c>
      <c r="AA187" s="64" t="str">
        <f t="shared" si="164"/>
        <v/>
      </c>
      <c r="AB187" s="64" t="str">
        <f t="shared" si="165"/>
        <v/>
      </c>
      <c r="AC187" s="28">
        <f t="shared" si="166"/>
        <v>0</v>
      </c>
      <c r="AH187" s="246" t="str">
        <f t="shared" si="167"/>
        <v/>
      </c>
    </row>
    <row r="188" spans="1:34">
      <c r="A188" s="28" t="str">
        <f>C171&amp;"x"&amp;B188</f>
        <v>A2x15</v>
      </c>
      <c r="B188" s="47">
        <v>15</v>
      </c>
      <c r="C188" s="64" t="str">
        <f t="shared" si="150"/>
        <v/>
      </c>
      <c r="D188" s="64" t="str">
        <f t="shared" si="151"/>
        <v/>
      </c>
      <c r="E188" s="65" t="str">
        <f t="shared" si="152"/>
        <v/>
      </c>
      <c r="F188" s="65" t="str">
        <f t="shared" si="153"/>
        <v/>
      </c>
      <c r="G188" s="66" t="str">
        <f t="shared" si="154"/>
        <v/>
      </c>
      <c r="H188" s="67" t="str">
        <f t="shared" si="155"/>
        <v/>
      </c>
      <c r="I188" s="73"/>
      <c r="J188" s="64" t="str">
        <f t="shared" si="156"/>
        <v/>
      </c>
      <c r="K188" s="64" t="str">
        <f t="shared" si="157"/>
        <v/>
      </c>
      <c r="L188" s="64" t="str">
        <f t="shared" si="158"/>
        <v/>
      </c>
      <c r="M188" s="64" t="str">
        <f t="shared" si="159"/>
        <v/>
      </c>
      <c r="N188" s="52"/>
      <c r="P188" s="157"/>
      <c r="Q188" s="157"/>
      <c r="R188" s="157"/>
      <c r="S188" s="157" t="str">
        <f>IF(OR(LEFT($A188,1)="x",AND(AC173+$AC188=0,$AC173&gt;0)),"",IFERROR(VLOOKUP($A188,LedenZ,29,0),""))</f>
        <v/>
      </c>
      <c r="T188" s="202">
        <f t="shared" si="160"/>
        <v>0</v>
      </c>
      <c r="U188" s="159">
        <f t="shared" si="161"/>
        <v>0</v>
      </c>
      <c r="V188" s="162">
        <f t="shared" si="168"/>
        <v>18</v>
      </c>
      <c r="W188" s="162">
        <f t="shared" si="168"/>
        <v>19</v>
      </c>
      <c r="X188" s="28">
        <v>19</v>
      </c>
      <c r="Y188" s="64" t="str">
        <f t="shared" si="162"/>
        <v/>
      </c>
      <c r="Z188" s="64" t="str">
        <f t="shared" si="163"/>
        <v/>
      </c>
      <c r="AA188" s="64" t="str">
        <f t="shared" si="164"/>
        <v/>
      </c>
      <c r="AB188" s="64" t="str">
        <f t="shared" si="165"/>
        <v/>
      </c>
      <c r="AC188" s="28">
        <f t="shared" si="166"/>
        <v>0</v>
      </c>
      <c r="AH188" s="246" t="str">
        <f t="shared" si="167"/>
        <v/>
      </c>
    </row>
    <row r="189" spans="1:34" ht="12.95" thickBot="1">
      <c r="B189" s="69"/>
      <c r="C189" s="70"/>
      <c r="D189" s="69"/>
      <c r="E189" s="69"/>
      <c r="F189" s="69"/>
      <c r="G189" s="71"/>
      <c r="H189" s="71"/>
      <c r="I189" s="71"/>
      <c r="J189" s="70"/>
      <c r="K189" s="70"/>
      <c r="L189" s="70"/>
      <c r="M189" s="52"/>
      <c r="N189" s="52"/>
      <c r="X189" s="28">
        <v>20</v>
      </c>
    </row>
    <row r="190" spans="1:34" ht="12.95" thickTop="1">
      <c r="B190" s="47"/>
      <c r="C190" s="323" t="s">
        <v>1140</v>
      </c>
      <c r="D190" s="323"/>
      <c r="E190" s="76" t="s">
        <v>1141</v>
      </c>
      <c r="F190" s="76" t="s">
        <v>1142</v>
      </c>
      <c r="G190" s="48" t="s">
        <v>1143</v>
      </c>
      <c r="H190" s="49"/>
      <c r="I190" s="50"/>
      <c r="J190" s="51" t="s">
        <v>1144</v>
      </c>
      <c r="K190" s="51" t="s">
        <v>1145</v>
      </c>
      <c r="L190" s="51" t="s">
        <v>1146</v>
      </c>
      <c r="M190" s="52"/>
      <c r="N190" s="52"/>
      <c r="P190" s="53">
        <f>COUNT(P194:P208)</f>
        <v>0</v>
      </c>
      <c r="Q190" s="53">
        <f>COUNT(Q194:Q208)</f>
        <v>0</v>
      </c>
      <c r="R190" s="53">
        <f>COUNT(R194:R208)</f>
        <v>0</v>
      </c>
      <c r="S190" s="53">
        <f>COUNT(S194:S208)</f>
        <v>10</v>
      </c>
      <c r="T190" s="124">
        <f>T191-SUM(U194:U208)</f>
        <v>0</v>
      </c>
      <c r="X190" s="28">
        <v>1</v>
      </c>
    </row>
    <row r="191" spans="1:34" ht="12.95">
      <c r="A191" s="33">
        <v>13</v>
      </c>
      <c r="B191" s="54"/>
      <c r="C191" s="322" t="str">
        <f>Leden!AR15</f>
        <v>A3</v>
      </c>
      <c r="D191" s="322"/>
      <c r="E191" s="286" t="str">
        <f>IF($C191="","",LEFT(IFERROR(VLOOKUP($C191,TeamsZ,2,0),"")&amp;"??",2))</f>
        <v>BK</v>
      </c>
      <c r="F191" s="286" t="str">
        <f>IF($C191="","",IFERROR(VLOOKUP($C191,TeamsZ,3,0),"??"))</f>
        <v>Za</v>
      </c>
      <c r="G191" s="286" t="str">
        <f>IF($C191="","",LEFT(IFERROR(VLOOKUP($C191,TeamsZ,4,0),"")&amp;"?",1))</f>
        <v>8</v>
      </c>
      <c r="H191" s="55"/>
      <c r="I191" s="56"/>
      <c r="J191" s="286">
        <f>COUNTIF(C194:C208,"V")</f>
        <v>6</v>
      </c>
      <c r="K191" s="286">
        <f>COUNTIF(C194:C208,"M")</f>
        <v>4</v>
      </c>
      <c r="L191" s="57">
        <f>IFERROR(AVERAGE(H194:H208),"")</f>
        <v>16.8</v>
      </c>
      <c r="M191" s="58"/>
      <c r="N191" s="58"/>
      <c r="O191" s="33" t="s">
        <v>2</v>
      </c>
      <c r="P191" s="253"/>
      <c r="Q191" s="253"/>
      <c r="R191" s="253"/>
      <c r="S191" s="253">
        <f>IF(COUNT(S194:S208)=0,"",TeamPunten(S194:S208,$C191,$T191))</f>
        <v>0</v>
      </c>
      <c r="T191" s="124">
        <f>SUM(T194:T208)</f>
        <v>10</v>
      </c>
      <c r="U191" s="158" t="str">
        <f>MID($C191,1,1)</f>
        <v>A</v>
      </c>
      <c r="V191" s="158" t="str">
        <f>MID($C191,1,1)</f>
        <v>A</v>
      </c>
      <c r="W191" s="158" t="str">
        <f>MID($C191,1,1)</f>
        <v>A</v>
      </c>
      <c r="X191" s="28">
        <v>2</v>
      </c>
      <c r="Y191" s="33"/>
      <c r="Z191" s="33"/>
      <c r="AA191" s="33"/>
      <c r="AB191" s="33"/>
      <c r="AC191" s="33"/>
      <c r="AD191" s="19" t="str">
        <f>IF($C191="","",IFERROR(VLOOKUP($C191,TeamsZ,6,0),""))</f>
        <v>A</v>
      </c>
      <c r="AE191" s="19" t="str">
        <f>TRIM(IF($AD191="","",IFERROR(VLOOKUP($AD191,Teams!$J$4:$O$8,2,0),"")))</f>
        <v>3312 AD</v>
      </c>
      <c r="AF191" s="19" t="str">
        <f>TRIM(IF($AD191="","",IFERROR(VLOOKUP($AD191,Teams!$J$4:$O$8,4,0),"")))</f>
        <v>Dordrecht</v>
      </c>
      <c r="AH191" s="247">
        <f>IFERROR(AVERAGE(AH194:AH208),"")</f>
        <v>17.123000000000001</v>
      </c>
    </row>
    <row r="192" spans="1:34">
      <c r="B192" s="47"/>
      <c r="C192" s="76"/>
      <c r="D192" s="47"/>
      <c r="E192" s="47"/>
      <c r="F192" s="47"/>
      <c r="G192" s="50"/>
      <c r="H192" s="50"/>
      <c r="I192" s="50"/>
      <c r="J192" s="76"/>
      <c r="K192" s="76"/>
      <c r="L192" s="76"/>
      <c r="M192" s="52"/>
      <c r="N192" s="52"/>
      <c r="U192" s="159"/>
      <c r="V192" s="159"/>
      <c r="W192" s="159"/>
      <c r="X192" s="28">
        <v>3</v>
      </c>
    </row>
    <row r="193" spans="1:34">
      <c r="A193" s="59"/>
      <c r="B193" s="60"/>
      <c r="C193" s="61" t="s">
        <v>1147</v>
      </c>
      <c r="D193" s="61" t="s">
        <v>1148</v>
      </c>
      <c r="E193" s="62" t="s">
        <v>1149</v>
      </c>
      <c r="F193" s="62" t="s">
        <v>1150</v>
      </c>
      <c r="G193" s="61" t="s">
        <v>1151</v>
      </c>
      <c r="H193" s="61" t="s">
        <v>1152</v>
      </c>
      <c r="I193" s="61" t="s">
        <v>54</v>
      </c>
      <c r="J193" s="61" t="s">
        <v>1153</v>
      </c>
      <c r="K193" s="61" t="s">
        <v>1154</v>
      </c>
      <c r="L193" s="61" t="s">
        <v>1155</v>
      </c>
      <c r="M193" s="61" t="s">
        <v>1158</v>
      </c>
      <c r="N193" s="63"/>
      <c r="O193" s="59"/>
      <c r="P193" s="160" t="s">
        <v>76</v>
      </c>
      <c r="Q193" s="160" t="s">
        <v>77</v>
      </c>
      <c r="R193" s="160" t="s">
        <v>78</v>
      </c>
      <c r="S193" s="160" t="s">
        <v>76</v>
      </c>
      <c r="U193" s="158">
        <f>IF(W191="","",VLOOKUP(W191,Leeftijdscat,2,FALSE))</f>
        <v>15</v>
      </c>
      <c r="V193" s="158">
        <f>IF(W191="","",VLOOKUP(W191,Leeftijdscat,3,FALSE))</f>
        <v>18</v>
      </c>
      <c r="W193" s="158">
        <f>IF(W191="","",VLOOKUP(W191,Leeftijdscat,4,FALSE))</f>
        <v>19</v>
      </c>
      <c r="X193" s="28">
        <v>4</v>
      </c>
      <c r="Y193" s="59">
        <f>LEN(Y194&amp;Y195&amp;Y196&amp;Y197&amp;Y198&amp;Y199&amp;Y200&amp;Y201&amp;Y202&amp;Y203&amp;Y204&amp;Y205&amp;Y206&amp;Y207&amp;Y208)</f>
        <v>20</v>
      </c>
      <c r="Z193" s="59">
        <f>LEN(Z194&amp;Z195&amp;Z196&amp;Z197&amp;Z198&amp;Z199&amp;Z200&amp;Z201&amp;Z202&amp;Z203&amp;Z204&amp;Z205&amp;Z206&amp;Z207&amp;Z208)</f>
        <v>20</v>
      </c>
      <c r="AA193" s="59">
        <f>LEN(AA194&amp;AA195&amp;AA196&amp;AA197&amp;AA198&amp;AA199&amp;AA200&amp;AA201&amp;AA202&amp;AA203&amp;AA204&amp;AA205&amp;AA206&amp;AA207&amp;AA208)</f>
        <v>0</v>
      </c>
      <c r="AB193" s="59">
        <f>LEN(AB194&amp;AB195&amp;AB196&amp;AB197&amp;AB198&amp;AB199&amp;AB200&amp;AB201&amp;AB202&amp;AB203&amp;AB204&amp;AB205&amp;AB206&amp;AB207&amp;AB208)</f>
        <v>20</v>
      </c>
      <c r="AC193" s="59">
        <f>SUM(Y193:AA193)</f>
        <v>40</v>
      </c>
    </row>
    <row r="194" spans="1:34">
      <c r="A194" s="28" t="str">
        <f>C191&amp;"x"&amp;B194</f>
        <v>A3x1</v>
      </c>
      <c r="B194" s="47">
        <v>1</v>
      </c>
      <c r="C194" s="64" t="str">
        <f t="shared" ref="C194:C208" si="169">IF(LEFT($A194,1)="x","",IFERROR(VLOOKUP($A194,LedenZ,5,0),""))</f>
        <v>V</v>
      </c>
      <c r="D194" s="64" t="str">
        <f t="shared" ref="D194:D208" si="170">IF(LEFT($A194,1)="x","",IFERROR(VLOOKUP($A194,LedenZ,6,0),""))</f>
        <v>NLB70X5</v>
      </c>
      <c r="E194" s="65" t="str">
        <f t="shared" ref="E194:E208" si="171">IF(LEFT($A194,1)="x","",IFERROR(VLOOKUP($A194,LedenZ,7,0),""))</f>
        <v>Friebel, A.</v>
      </c>
      <c r="F194" s="65" t="str">
        <f t="shared" ref="F194:F208" si="172">IF(LEFT($A194,1)="x","",IFERROR(VLOOKUP($A194,LedenZ,8,0),""))</f>
        <v>Angela</v>
      </c>
      <c r="G194" s="66">
        <f t="shared" ref="G194:G208" si="173">IF(LEFT($A194,1)="x","",IFERROR(VLOOKUP($A194,LedenZ,9,0),""))</f>
        <v>37541</v>
      </c>
      <c r="H194" s="67">
        <f t="shared" ref="H194:H208" si="174">IF(AND(ISNUMBER(G194),G194&lt;&gt;0),DATEDIF(G194,Peildatum,"Y"),"")</f>
        <v>18</v>
      </c>
      <c r="I194" s="73"/>
      <c r="J194" s="64" t="str">
        <f t="shared" ref="J194:J208" si="175">IF(LEFT($A194,1)="x","",IFERROR(VLOOKUP($A194,LedenZ,15,0),""))</f>
        <v>A3</v>
      </c>
      <c r="K194" s="64" t="str">
        <f t="shared" ref="K194:K208" si="176">IF(LEFT($A194,1)="x","",IFERROR(VLOOKUP($A194,LedenZ,16,0),""))</f>
        <v>A3</v>
      </c>
      <c r="L194" s="64">
        <f t="shared" ref="L194:L208" si="177">IF(LEFT($A194,1)="x","",IFERROR(VLOOKUP($A194,LedenZ,17,0),""))</f>
        <v>0</v>
      </c>
      <c r="M194" s="64" t="str">
        <f t="shared" ref="M194:M208" si="178">IF(LEFT($A194,1)="x","",IFERROR(VLOOKUP($A194,LedenZ,18,0),""))</f>
        <v>A3</v>
      </c>
      <c r="N194" s="52"/>
      <c r="P194" s="157"/>
      <c r="Q194" s="157"/>
      <c r="R194" s="157"/>
      <c r="S194" s="157">
        <f>IF(OR(LEFT($A194,1)="x",AND(AC193+$AC194=0,$AC193&gt;0)),"",IFERROR(VLOOKUP($A194,LedenZ,29,0),""))</f>
        <v>0</v>
      </c>
      <c r="T194" s="202">
        <f t="shared" ref="T194:T208" si="179">IF(LEN(C194&amp;D194&amp;E194&amp;F194)&gt;0,1,0)</f>
        <v>1</v>
      </c>
      <c r="U194" s="159">
        <f t="shared" ref="U194:U208" si="180">MIN(LEN(Y194&amp;Z194&amp;AA194&amp;AB194),1)</f>
        <v>1</v>
      </c>
      <c r="V194" s="162">
        <f>V193</f>
        <v>18</v>
      </c>
      <c r="W194" s="162">
        <f>W193</f>
        <v>19</v>
      </c>
      <c r="X194" s="28">
        <v>5</v>
      </c>
      <c r="Y194" s="64" t="str">
        <f t="shared" ref="Y194:Y208" si="181">IF(LEFT($A194,1)="x","",IFERROR(VLOOKUP($A194,LedenZ,33,0),""))</f>
        <v>A3</v>
      </c>
      <c r="Z194" s="64" t="str">
        <f t="shared" ref="Z194:Z208" si="182">IF(LEFT($A194,1)="x","",IFERROR(VLOOKUP($A194,LedenZ,34,0),""))</f>
        <v>A3</v>
      </c>
      <c r="AA194" s="64" t="str">
        <f t="shared" ref="AA194:AA208" si="183">IF(LEFT($A194,1)="x","",IFERROR(VLOOKUP($A194,LedenZ,35,0),""))</f>
        <v/>
      </c>
      <c r="AB194" s="64" t="str">
        <f t="shared" ref="AB194:AB208" si="184">IF(LEFT($A194,1)="x","",IFERROR(VLOOKUP($A194,LedenZ,36,0),""))</f>
        <v>A3</v>
      </c>
      <c r="AC194" s="28">
        <f t="shared" ref="AC194:AC208" si="185">LEN(Y194&amp;Z194&amp;AA194&amp;AB194)</f>
        <v>6</v>
      </c>
      <c r="AH194" s="246">
        <f t="shared" ref="AH194:AH208" si="186">lft(G194,Peildatum)</f>
        <v>18.22</v>
      </c>
    </row>
    <row r="195" spans="1:34">
      <c r="A195" s="28" t="str">
        <f>C191&amp;"x"&amp;B195</f>
        <v>A3x2</v>
      </c>
      <c r="B195" s="47">
        <v>2</v>
      </c>
      <c r="C195" s="64" t="str">
        <f t="shared" si="169"/>
        <v>V</v>
      </c>
      <c r="D195" s="64" t="str">
        <f t="shared" si="170"/>
        <v>NKR09G7</v>
      </c>
      <c r="E195" s="65" t="str">
        <f t="shared" si="171"/>
        <v>Klink, S.L.</v>
      </c>
      <c r="F195" s="65" t="str">
        <f t="shared" si="172"/>
        <v>Suzanne</v>
      </c>
      <c r="G195" s="66">
        <f t="shared" si="173"/>
        <v>37801</v>
      </c>
      <c r="H195" s="67">
        <f t="shared" si="174"/>
        <v>17</v>
      </c>
      <c r="I195" s="73"/>
      <c r="J195" s="64" t="str">
        <f t="shared" si="175"/>
        <v>A3</v>
      </c>
      <c r="K195" s="64" t="str">
        <f t="shared" si="176"/>
        <v>A3</v>
      </c>
      <c r="L195" s="64">
        <f t="shared" si="177"/>
        <v>0</v>
      </c>
      <c r="M195" s="64" t="str">
        <f t="shared" si="178"/>
        <v>A3</v>
      </c>
      <c r="N195" s="52"/>
      <c r="P195" s="157"/>
      <c r="Q195" s="157"/>
      <c r="R195" s="157"/>
      <c r="S195" s="157">
        <f>IF(OR(LEFT($A195,1)="x",AND(AC193+$AC195=0,$AC193&gt;0)),"",IFERROR(VLOOKUP($A195,LedenZ,29,0),""))</f>
        <v>0</v>
      </c>
      <c r="T195" s="202">
        <f t="shared" si="179"/>
        <v>1</v>
      </c>
      <c r="U195" s="159">
        <f t="shared" si="180"/>
        <v>1</v>
      </c>
      <c r="V195" s="162">
        <f t="shared" ref="V195:W208" si="187">V194</f>
        <v>18</v>
      </c>
      <c r="W195" s="162">
        <f t="shared" si="187"/>
        <v>19</v>
      </c>
      <c r="X195" s="28">
        <v>6</v>
      </c>
      <c r="Y195" s="64" t="str">
        <f t="shared" si="181"/>
        <v>A3</v>
      </c>
      <c r="Z195" s="64" t="str">
        <f t="shared" si="182"/>
        <v>A3</v>
      </c>
      <c r="AA195" s="64" t="str">
        <f t="shared" si="183"/>
        <v/>
      </c>
      <c r="AB195" s="64" t="str">
        <f t="shared" si="184"/>
        <v>A3</v>
      </c>
      <c r="AC195" s="28">
        <f t="shared" si="185"/>
        <v>6</v>
      </c>
      <c r="AH195" s="246">
        <f t="shared" si="186"/>
        <v>17.510000000000002</v>
      </c>
    </row>
    <row r="196" spans="1:34">
      <c r="A196" s="28" t="str">
        <f>C191&amp;"x"&amp;B196</f>
        <v>A3x3</v>
      </c>
      <c r="B196" s="47">
        <v>3</v>
      </c>
      <c r="C196" s="64" t="str">
        <f t="shared" si="169"/>
        <v>V</v>
      </c>
      <c r="D196" s="64" t="str">
        <f t="shared" si="170"/>
        <v>NKR57P9</v>
      </c>
      <c r="E196" s="65" t="str">
        <f t="shared" si="171"/>
        <v>Spijk, van J.M.</v>
      </c>
      <c r="F196" s="65" t="str">
        <f t="shared" si="172"/>
        <v>Jikke</v>
      </c>
      <c r="G196" s="66">
        <f t="shared" si="173"/>
        <v>37868</v>
      </c>
      <c r="H196" s="67">
        <f t="shared" si="174"/>
        <v>17</v>
      </c>
      <c r="I196" s="73"/>
      <c r="J196" s="64" t="str">
        <f t="shared" si="175"/>
        <v>A3</v>
      </c>
      <c r="K196" s="64" t="str">
        <f t="shared" si="176"/>
        <v>A3</v>
      </c>
      <c r="L196" s="64">
        <f t="shared" si="177"/>
        <v>0</v>
      </c>
      <c r="M196" s="64" t="str">
        <f t="shared" si="178"/>
        <v>A3</v>
      </c>
      <c r="N196" s="52"/>
      <c r="P196" s="157"/>
      <c r="Q196" s="157"/>
      <c r="R196" s="157"/>
      <c r="S196" s="157">
        <f>IF(OR(LEFT($A196,1)="x",AND(AC193+$AC196=0,$AC193&gt;0)),"",IFERROR(VLOOKUP($A196,LedenZ,29,0),""))</f>
        <v>0</v>
      </c>
      <c r="T196" s="202">
        <f t="shared" si="179"/>
        <v>1</v>
      </c>
      <c r="U196" s="159">
        <f t="shared" si="180"/>
        <v>1</v>
      </c>
      <c r="V196" s="162">
        <f t="shared" si="187"/>
        <v>18</v>
      </c>
      <c r="W196" s="162">
        <f t="shared" si="187"/>
        <v>19</v>
      </c>
      <c r="X196" s="28">
        <v>7</v>
      </c>
      <c r="Y196" s="64" t="str">
        <f t="shared" si="181"/>
        <v>A3</v>
      </c>
      <c r="Z196" s="64" t="str">
        <f t="shared" si="182"/>
        <v>A3</v>
      </c>
      <c r="AA196" s="64" t="str">
        <f t="shared" si="183"/>
        <v/>
      </c>
      <c r="AB196" s="64" t="str">
        <f t="shared" si="184"/>
        <v>A3</v>
      </c>
      <c r="AC196" s="28">
        <f t="shared" si="185"/>
        <v>6</v>
      </c>
      <c r="AH196" s="246">
        <f t="shared" si="186"/>
        <v>17.329999999999998</v>
      </c>
    </row>
    <row r="197" spans="1:34">
      <c r="A197" s="28" t="str">
        <f>C191&amp;"x"&amp;B197</f>
        <v>A3x4</v>
      </c>
      <c r="B197" s="47">
        <v>4</v>
      </c>
      <c r="C197" s="64" t="str">
        <f t="shared" si="169"/>
        <v>V</v>
      </c>
      <c r="D197" s="64" t="str">
        <f t="shared" si="170"/>
        <v>NKP41W3</v>
      </c>
      <c r="E197" s="65" t="str">
        <f t="shared" si="171"/>
        <v>Gent, van E.</v>
      </c>
      <c r="F197" s="65" t="str">
        <f t="shared" si="172"/>
        <v>Elsemieke</v>
      </c>
      <c r="G197" s="66">
        <f t="shared" si="173"/>
        <v>38113</v>
      </c>
      <c r="H197" s="67">
        <f t="shared" si="174"/>
        <v>16</v>
      </c>
      <c r="I197" s="73"/>
      <c r="J197" s="64" t="str">
        <f t="shared" si="175"/>
        <v>B2</v>
      </c>
      <c r="K197" s="64" t="str">
        <f t="shared" si="176"/>
        <v>B2</v>
      </c>
      <c r="L197" s="64">
        <f t="shared" si="177"/>
        <v>0</v>
      </c>
      <c r="M197" s="64" t="str">
        <f t="shared" si="178"/>
        <v>A3</v>
      </c>
      <c r="N197" s="52"/>
      <c r="P197" s="157"/>
      <c r="Q197" s="157"/>
      <c r="R197" s="157"/>
      <c r="S197" s="157">
        <f>IF(OR(LEFT($A197,1)="x",AND(AC193+$AC197=0,$AC193&gt;0)),"",IFERROR(VLOOKUP($A197,LedenZ,29,0),""))</f>
        <v>0</v>
      </c>
      <c r="T197" s="202">
        <f t="shared" si="179"/>
        <v>1</v>
      </c>
      <c r="U197" s="159">
        <f t="shared" si="180"/>
        <v>1</v>
      </c>
      <c r="V197" s="162">
        <f t="shared" si="187"/>
        <v>18</v>
      </c>
      <c r="W197" s="162">
        <f t="shared" si="187"/>
        <v>19</v>
      </c>
      <c r="X197" s="28">
        <v>8</v>
      </c>
      <c r="Y197" s="64" t="str">
        <f t="shared" si="181"/>
        <v>B2</v>
      </c>
      <c r="Z197" s="64" t="str">
        <f t="shared" si="182"/>
        <v>B2</v>
      </c>
      <c r="AA197" s="64" t="str">
        <f t="shared" si="183"/>
        <v/>
      </c>
      <c r="AB197" s="64" t="str">
        <f t="shared" si="184"/>
        <v>A3</v>
      </c>
      <c r="AC197" s="28">
        <f t="shared" si="185"/>
        <v>6</v>
      </c>
      <c r="AH197" s="246">
        <f t="shared" si="186"/>
        <v>16.649999999999999</v>
      </c>
    </row>
    <row r="198" spans="1:34">
      <c r="A198" s="28" t="str">
        <f>C191&amp;"x"&amp;B198</f>
        <v>A3x5</v>
      </c>
      <c r="B198" s="47">
        <v>5</v>
      </c>
      <c r="C198" s="64" t="str">
        <f t="shared" si="169"/>
        <v>V</v>
      </c>
      <c r="D198" s="64" t="str">
        <f t="shared" si="170"/>
        <v>NKL60P7</v>
      </c>
      <c r="E198" s="65" t="str">
        <f t="shared" si="171"/>
        <v>Reus, de K.</v>
      </c>
      <c r="F198" s="65" t="str">
        <f t="shared" si="172"/>
        <v>Kim</v>
      </c>
      <c r="G198" s="66">
        <f t="shared" si="173"/>
        <v>38159</v>
      </c>
      <c r="H198" s="67">
        <f t="shared" si="174"/>
        <v>16</v>
      </c>
      <c r="I198" s="73"/>
      <c r="J198" s="64" t="str">
        <f t="shared" si="175"/>
        <v>B2</v>
      </c>
      <c r="K198" s="64" t="str">
        <f t="shared" si="176"/>
        <v>B2</v>
      </c>
      <c r="L198" s="64">
        <f t="shared" si="177"/>
        <v>0</v>
      </c>
      <c r="M198" s="64" t="str">
        <f t="shared" si="178"/>
        <v>A3</v>
      </c>
      <c r="N198" s="52"/>
      <c r="P198" s="157"/>
      <c r="Q198" s="157"/>
      <c r="R198" s="157"/>
      <c r="S198" s="157">
        <f>IF(OR(LEFT($A198,1)="x",AND(AC193+$AC198=0,$AC193&gt;0)),"",IFERROR(VLOOKUP($A198,LedenZ,29,0),""))</f>
        <v>0</v>
      </c>
      <c r="T198" s="202">
        <f t="shared" si="179"/>
        <v>1</v>
      </c>
      <c r="U198" s="159">
        <f t="shared" si="180"/>
        <v>1</v>
      </c>
      <c r="V198" s="162">
        <f t="shared" si="187"/>
        <v>18</v>
      </c>
      <c r="W198" s="162">
        <f t="shared" si="187"/>
        <v>19</v>
      </c>
      <c r="X198" s="28">
        <v>9</v>
      </c>
      <c r="Y198" s="64" t="str">
        <f t="shared" si="181"/>
        <v>B2</v>
      </c>
      <c r="Z198" s="64" t="str">
        <f t="shared" si="182"/>
        <v>B2</v>
      </c>
      <c r="AA198" s="64" t="str">
        <f t="shared" si="183"/>
        <v/>
      </c>
      <c r="AB198" s="64" t="str">
        <f t="shared" si="184"/>
        <v>A3</v>
      </c>
      <c r="AC198" s="28">
        <f t="shared" si="185"/>
        <v>6</v>
      </c>
      <c r="AH198" s="246">
        <f t="shared" si="186"/>
        <v>16.53</v>
      </c>
    </row>
    <row r="199" spans="1:34">
      <c r="A199" s="28" t="str">
        <f>C191&amp;"x"&amp;B199</f>
        <v>A3x6</v>
      </c>
      <c r="B199" s="47">
        <v>6</v>
      </c>
      <c r="C199" s="64" t="str">
        <f t="shared" si="169"/>
        <v>V</v>
      </c>
      <c r="D199" s="64" t="str">
        <f t="shared" si="170"/>
        <v>NLB70Z9</v>
      </c>
      <c r="E199" s="65" t="str">
        <f t="shared" si="171"/>
        <v>Lievaart, C.A.</v>
      </c>
      <c r="F199" s="65" t="str">
        <f t="shared" si="172"/>
        <v>Carlijn</v>
      </c>
      <c r="G199" s="66">
        <f t="shared" si="173"/>
        <v>38267</v>
      </c>
      <c r="H199" s="67">
        <f t="shared" si="174"/>
        <v>16</v>
      </c>
      <c r="I199" s="73"/>
      <c r="J199" s="64" t="str">
        <f t="shared" si="175"/>
        <v>B2</v>
      </c>
      <c r="K199" s="64" t="str">
        <f t="shared" si="176"/>
        <v>B2</v>
      </c>
      <c r="L199" s="64">
        <f t="shared" si="177"/>
        <v>0</v>
      </c>
      <c r="M199" s="64" t="str">
        <f t="shared" si="178"/>
        <v>A3</v>
      </c>
      <c r="N199" s="52"/>
      <c r="P199" s="157"/>
      <c r="Q199" s="157"/>
      <c r="R199" s="157"/>
      <c r="S199" s="157">
        <f>IF(OR(LEFT($A199,1)="x",AND(AC193+$AC199=0,$AC193&gt;0)),"",IFERROR(VLOOKUP($A199,LedenZ,29,0),""))</f>
        <v>0</v>
      </c>
      <c r="T199" s="202">
        <f t="shared" si="179"/>
        <v>1</v>
      </c>
      <c r="U199" s="159">
        <f t="shared" si="180"/>
        <v>1</v>
      </c>
      <c r="V199" s="162">
        <f t="shared" si="187"/>
        <v>18</v>
      </c>
      <c r="W199" s="162">
        <f t="shared" si="187"/>
        <v>19</v>
      </c>
      <c r="X199" s="28">
        <v>10</v>
      </c>
      <c r="Y199" s="64" t="str">
        <f t="shared" si="181"/>
        <v>B2</v>
      </c>
      <c r="Z199" s="64" t="str">
        <f t="shared" si="182"/>
        <v>B2</v>
      </c>
      <c r="AA199" s="64" t="str">
        <f t="shared" si="183"/>
        <v/>
      </c>
      <c r="AB199" s="64" t="str">
        <f t="shared" si="184"/>
        <v>A3</v>
      </c>
      <c r="AC199" s="28">
        <f t="shared" si="185"/>
        <v>6</v>
      </c>
      <c r="AH199" s="246">
        <f t="shared" si="186"/>
        <v>16.23</v>
      </c>
    </row>
    <row r="200" spans="1:34">
      <c r="A200" s="28" t="str">
        <f>C191&amp;"x"&amp;B200</f>
        <v>A3x7</v>
      </c>
      <c r="B200" s="47">
        <v>7</v>
      </c>
      <c r="C200" s="64" t="str">
        <f t="shared" si="169"/>
        <v>M</v>
      </c>
      <c r="D200" s="64" t="str">
        <f t="shared" si="170"/>
        <v>NKN65J2</v>
      </c>
      <c r="E200" s="65" t="str">
        <f t="shared" si="171"/>
        <v>Dalen, van F.G.</v>
      </c>
      <c r="F200" s="65" t="str">
        <f t="shared" si="172"/>
        <v>Freek</v>
      </c>
      <c r="G200" s="66">
        <f t="shared" si="173"/>
        <v>37823</v>
      </c>
      <c r="H200" s="67">
        <f t="shared" si="174"/>
        <v>17</v>
      </c>
      <c r="I200" s="73"/>
      <c r="J200" s="64" t="str">
        <f t="shared" si="175"/>
        <v>A3</v>
      </c>
      <c r="K200" s="64" t="str">
        <f t="shared" si="176"/>
        <v>A3</v>
      </c>
      <c r="L200" s="64">
        <f t="shared" si="177"/>
        <v>0</v>
      </c>
      <c r="M200" s="64" t="str">
        <f t="shared" si="178"/>
        <v>A3</v>
      </c>
      <c r="N200" s="52"/>
      <c r="P200" s="157"/>
      <c r="Q200" s="157"/>
      <c r="R200" s="157"/>
      <c r="S200" s="157">
        <f>IF(OR(LEFT($A200,1)="x",AND(AC193+$AC200=0,$AC193&gt;0)),"",IFERROR(VLOOKUP($A200,LedenZ,29,0),""))</f>
        <v>0</v>
      </c>
      <c r="T200" s="202">
        <f t="shared" si="179"/>
        <v>1</v>
      </c>
      <c r="U200" s="159">
        <f t="shared" si="180"/>
        <v>1</v>
      </c>
      <c r="V200" s="162">
        <f t="shared" si="187"/>
        <v>18</v>
      </c>
      <c r="W200" s="162">
        <f t="shared" si="187"/>
        <v>19</v>
      </c>
      <c r="X200" s="28">
        <v>11</v>
      </c>
      <c r="Y200" s="64" t="str">
        <f t="shared" si="181"/>
        <v>A3</v>
      </c>
      <c r="Z200" s="64" t="str">
        <f t="shared" si="182"/>
        <v>A3</v>
      </c>
      <c r="AA200" s="64" t="str">
        <f t="shared" si="183"/>
        <v/>
      </c>
      <c r="AB200" s="64" t="str">
        <f t="shared" si="184"/>
        <v>A3</v>
      </c>
      <c r="AC200" s="28">
        <f t="shared" si="185"/>
        <v>6</v>
      </c>
      <c r="AH200" s="246">
        <f t="shared" si="186"/>
        <v>17.45</v>
      </c>
    </row>
    <row r="201" spans="1:34">
      <c r="A201" s="28" t="str">
        <f>C191&amp;"x"&amp;B201</f>
        <v>A3x8</v>
      </c>
      <c r="B201" s="47">
        <v>8</v>
      </c>
      <c r="C201" s="64" t="str">
        <f t="shared" si="169"/>
        <v>M</v>
      </c>
      <c r="D201" s="64" t="str">
        <f t="shared" si="170"/>
        <v>NLR23F9</v>
      </c>
      <c r="E201" s="65" t="str">
        <f t="shared" si="171"/>
        <v>Wijgaart, van de R.L.H.</v>
      </c>
      <c r="F201" s="65" t="str">
        <f t="shared" si="172"/>
        <v>Rick</v>
      </c>
      <c r="G201" s="66">
        <f t="shared" si="173"/>
        <v>37909</v>
      </c>
      <c r="H201" s="67">
        <f t="shared" si="174"/>
        <v>17</v>
      </c>
      <c r="I201" s="73"/>
      <c r="J201" s="64" t="str">
        <f t="shared" si="175"/>
        <v>A4</v>
      </c>
      <c r="K201" s="64" t="str">
        <f t="shared" si="176"/>
        <v>A4</v>
      </c>
      <c r="L201" s="64">
        <f t="shared" si="177"/>
        <v>0</v>
      </c>
      <c r="M201" s="64" t="str">
        <f t="shared" si="178"/>
        <v>A3</v>
      </c>
      <c r="N201" s="52"/>
      <c r="P201" s="157"/>
      <c r="Q201" s="157"/>
      <c r="R201" s="157"/>
      <c r="S201" s="157">
        <f>IF(OR(LEFT($A201,1)="x",AND(AC193+$AC201=0,$AC193&gt;0)),"",IFERROR(VLOOKUP($A201,LedenZ,29,0),""))</f>
        <v>0</v>
      </c>
      <c r="T201" s="202">
        <f t="shared" si="179"/>
        <v>1</v>
      </c>
      <c r="U201" s="159">
        <f t="shared" si="180"/>
        <v>1</v>
      </c>
      <c r="V201" s="162">
        <f t="shared" si="187"/>
        <v>18</v>
      </c>
      <c r="W201" s="162">
        <f t="shared" si="187"/>
        <v>19</v>
      </c>
      <c r="X201" s="28">
        <v>12</v>
      </c>
      <c r="Y201" s="64" t="str">
        <f t="shared" si="181"/>
        <v>A4</v>
      </c>
      <c r="Z201" s="64" t="str">
        <f t="shared" si="182"/>
        <v>A4</v>
      </c>
      <c r="AA201" s="64" t="str">
        <f t="shared" si="183"/>
        <v/>
      </c>
      <c r="AB201" s="64" t="str">
        <f t="shared" si="184"/>
        <v>A3</v>
      </c>
      <c r="AC201" s="28">
        <f t="shared" si="185"/>
        <v>6</v>
      </c>
      <c r="AH201" s="246">
        <f t="shared" si="186"/>
        <v>17.21</v>
      </c>
    </row>
    <row r="202" spans="1:34">
      <c r="A202" s="28" t="str">
        <f>C191&amp;"x"&amp;B202</f>
        <v>A3x9</v>
      </c>
      <c r="B202" s="47">
        <v>9</v>
      </c>
      <c r="C202" s="64" t="str">
        <f t="shared" si="169"/>
        <v>M</v>
      </c>
      <c r="D202" s="64" t="str">
        <f t="shared" si="170"/>
        <v>NKW50C2</v>
      </c>
      <c r="E202" s="65" t="str">
        <f t="shared" si="171"/>
        <v>Boon, T.</v>
      </c>
      <c r="F202" s="65" t="str">
        <f t="shared" si="172"/>
        <v>Thijs</v>
      </c>
      <c r="G202" s="66">
        <f t="shared" si="173"/>
        <v>37960</v>
      </c>
      <c r="H202" s="67">
        <f t="shared" si="174"/>
        <v>17</v>
      </c>
      <c r="I202" s="73"/>
      <c r="J202" s="64" t="str">
        <f t="shared" si="175"/>
        <v>A2</v>
      </c>
      <c r="K202" s="64" t="str">
        <f t="shared" si="176"/>
        <v>A2</v>
      </c>
      <c r="L202" s="64">
        <f t="shared" si="177"/>
        <v>0</v>
      </c>
      <c r="M202" s="64" t="str">
        <f t="shared" si="178"/>
        <v>A3</v>
      </c>
      <c r="N202" s="52"/>
      <c r="P202" s="157"/>
      <c r="Q202" s="157"/>
      <c r="R202" s="157"/>
      <c r="S202" s="157">
        <f>IF(OR(LEFT($A202,1)="x",AND(AC193+$AC202=0,$AC193&gt;0)),"",IFERROR(VLOOKUP($A202,LedenZ,29,0),""))</f>
        <v>0</v>
      </c>
      <c r="T202" s="202">
        <f t="shared" si="179"/>
        <v>1</v>
      </c>
      <c r="U202" s="159">
        <f t="shared" si="180"/>
        <v>1</v>
      </c>
      <c r="V202" s="162">
        <f t="shared" si="187"/>
        <v>18</v>
      </c>
      <c r="W202" s="162">
        <f t="shared" si="187"/>
        <v>19</v>
      </c>
      <c r="X202" s="28">
        <v>13</v>
      </c>
      <c r="Y202" s="64" t="str">
        <f t="shared" si="181"/>
        <v>A2</v>
      </c>
      <c r="Z202" s="64" t="str">
        <f t="shared" si="182"/>
        <v>A2</v>
      </c>
      <c r="AA202" s="64" t="str">
        <f t="shared" si="183"/>
        <v/>
      </c>
      <c r="AB202" s="64" t="str">
        <f t="shared" si="184"/>
        <v>A3</v>
      </c>
      <c r="AC202" s="28">
        <f t="shared" si="185"/>
        <v>6</v>
      </c>
      <c r="AH202" s="246">
        <f t="shared" si="186"/>
        <v>17.07</v>
      </c>
    </row>
    <row r="203" spans="1:34">
      <c r="A203" s="28" t="str">
        <f>C191&amp;"x"&amp;B203</f>
        <v>A3x10</v>
      </c>
      <c r="B203" s="47">
        <v>10</v>
      </c>
      <c r="C203" s="64" t="str">
        <f t="shared" si="169"/>
        <v>M</v>
      </c>
      <c r="D203" s="64" t="str">
        <f t="shared" si="170"/>
        <v>NKW30G0</v>
      </c>
      <c r="E203" s="65" t="str">
        <f t="shared" si="171"/>
        <v>Vlaming, de J.C.</v>
      </c>
      <c r="F203" s="65" t="str">
        <f t="shared" si="172"/>
        <v>Jens</v>
      </c>
      <c r="G203" s="66">
        <f t="shared" si="173"/>
        <v>37974</v>
      </c>
      <c r="H203" s="67">
        <f t="shared" si="174"/>
        <v>17</v>
      </c>
      <c r="I203" s="73"/>
      <c r="J203" s="64" t="str">
        <f t="shared" si="175"/>
        <v>A2</v>
      </c>
      <c r="K203" s="64" t="str">
        <f t="shared" si="176"/>
        <v>A2</v>
      </c>
      <c r="L203" s="64">
        <f t="shared" si="177"/>
        <v>0</v>
      </c>
      <c r="M203" s="64" t="str">
        <f t="shared" si="178"/>
        <v>A3</v>
      </c>
      <c r="N203" s="52"/>
      <c r="P203" s="157"/>
      <c r="Q203" s="157"/>
      <c r="R203" s="157"/>
      <c r="S203" s="157">
        <f>IF(OR(LEFT($A203,1)="x",AND(AC193+$AC203=0,$AC193&gt;0)),"",IFERROR(VLOOKUP($A203,LedenZ,29,0),""))</f>
        <v>0</v>
      </c>
      <c r="T203" s="202">
        <f t="shared" si="179"/>
        <v>1</v>
      </c>
      <c r="U203" s="159">
        <f t="shared" si="180"/>
        <v>1</v>
      </c>
      <c r="V203" s="162">
        <f t="shared" si="187"/>
        <v>18</v>
      </c>
      <c r="W203" s="162">
        <f t="shared" si="187"/>
        <v>19</v>
      </c>
      <c r="X203" s="28">
        <v>14</v>
      </c>
      <c r="Y203" s="64" t="str">
        <f t="shared" si="181"/>
        <v>A2</v>
      </c>
      <c r="Z203" s="64" t="str">
        <f t="shared" si="182"/>
        <v>A2</v>
      </c>
      <c r="AA203" s="64" t="str">
        <f t="shared" si="183"/>
        <v/>
      </c>
      <c r="AB203" s="64" t="str">
        <f t="shared" si="184"/>
        <v>A3</v>
      </c>
      <c r="AC203" s="28">
        <f t="shared" si="185"/>
        <v>6</v>
      </c>
      <c r="AH203" s="246">
        <f t="shared" si="186"/>
        <v>17.03</v>
      </c>
    </row>
    <row r="204" spans="1:34">
      <c r="A204" s="28" t="str">
        <f>C191&amp;"x"&amp;B204</f>
        <v>A3x11</v>
      </c>
      <c r="B204" s="47">
        <v>11</v>
      </c>
      <c r="C204" s="64" t="str">
        <f t="shared" si="169"/>
        <v/>
      </c>
      <c r="D204" s="64" t="str">
        <f t="shared" si="170"/>
        <v/>
      </c>
      <c r="E204" s="65" t="str">
        <f t="shared" si="171"/>
        <v/>
      </c>
      <c r="F204" s="65" t="str">
        <f t="shared" si="172"/>
        <v/>
      </c>
      <c r="G204" s="66" t="str">
        <f t="shared" si="173"/>
        <v/>
      </c>
      <c r="H204" s="67" t="str">
        <f t="shared" si="174"/>
        <v/>
      </c>
      <c r="I204" s="73"/>
      <c r="J204" s="64" t="str">
        <f t="shared" si="175"/>
        <v/>
      </c>
      <c r="K204" s="64" t="str">
        <f t="shared" si="176"/>
        <v/>
      </c>
      <c r="L204" s="64" t="str">
        <f t="shared" si="177"/>
        <v/>
      </c>
      <c r="M204" s="64" t="str">
        <f t="shared" si="178"/>
        <v/>
      </c>
      <c r="N204" s="52"/>
      <c r="P204" s="157"/>
      <c r="Q204" s="157"/>
      <c r="R204" s="157"/>
      <c r="S204" s="157" t="str">
        <f>IF(OR(LEFT($A204,1)="x",AND(AC193+$AC204=0,$AC193&gt;0)),"",IFERROR(VLOOKUP($A204,LedenZ,29,0),""))</f>
        <v/>
      </c>
      <c r="T204" s="202">
        <f t="shared" si="179"/>
        <v>0</v>
      </c>
      <c r="U204" s="159">
        <f t="shared" si="180"/>
        <v>0</v>
      </c>
      <c r="V204" s="162">
        <f t="shared" si="187"/>
        <v>18</v>
      </c>
      <c r="W204" s="162">
        <f t="shared" si="187"/>
        <v>19</v>
      </c>
      <c r="X204" s="28">
        <v>15</v>
      </c>
      <c r="Y204" s="64" t="str">
        <f t="shared" si="181"/>
        <v/>
      </c>
      <c r="Z204" s="64" t="str">
        <f t="shared" si="182"/>
        <v/>
      </c>
      <c r="AA204" s="64" t="str">
        <f t="shared" si="183"/>
        <v/>
      </c>
      <c r="AB204" s="64" t="str">
        <f t="shared" si="184"/>
        <v/>
      </c>
      <c r="AC204" s="28">
        <f t="shared" si="185"/>
        <v>0</v>
      </c>
      <c r="AH204" s="246" t="str">
        <f t="shared" si="186"/>
        <v/>
      </c>
    </row>
    <row r="205" spans="1:34">
      <c r="A205" s="28" t="str">
        <f>C191&amp;"x"&amp;B205</f>
        <v>A3x12</v>
      </c>
      <c r="B205" s="47">
        <v>12</v>
      </c>
      <c r="C205" s="64" t="str">
        <f t="shared" si="169"/>
        <v/>
      </c>
      <c r="D205" s="64" t="str">
        <f t="shared" si="170"/>
        <v/>
      </c>
      <c r="E205" s="65" t="str">
        <f t="shared" si="171"/>
        <v/>
      </c>
      <c r="F205" s="65" t="str">
        <f t="shared" si="172"/>
        <v/>
      </c>
      <c r="G205" s="66" t="str">
        <f t="shared" si="173"/>
        <v/>
      </c>
      <c r="H205" s="67" t="str">
        <f t="shared" si="174"/>
        <v/>
      </c>
      <c r="I205" s="73"/>
      <c r="J205" s="64" t="str">
        <f t="shared" si="175"/>
        <v/>
      </c>
      <c r="K205" s="64" t="str">
        <f t="shared" si="176"/>
        <v/>
      </c>
      <c r="L205" s="64" t="str">
        <f t="shared" si="177"/>
        <v/>
      </c>
      <c r="M205" s="64" t="str">
        <f t="shared" si="178"/>
        <v/>
      </c>
      <c r="N205" s="52"/>
      <c r="P205" s="157"/>
      <c r="Q205" s="157"/>
      <c r="R205" s="157"/>
      <c r="S205" s="157" t="str">
        <f>IF(OR(LEFT($A205,1)="x",AND(AC193+$AC205=0,$AC193&gt;0)),"",IFERROR(VLOOKUP($A205,LedenZ,29,0),""))</f>
        <v/>
      </c>
      <c r="T205" s="202">
        <f t="shared" si="179"/>
        <v>0</v>
      </c>
      <c r="U205" s="159">
        <f t="shared" si="180"/>
        <v>0</v>
      </c>
      <c r="V205" s="162">
        <f t="shared" si="187"/>
        <v>18</v>
      </c>
      <c r="W205" s="162">
        <f t="shared" si="187"/>
        <v>19</v>
      </c>
      <c r="X205" s="28">
        <v>16</v>
      </c>
      <c r="Y205" s="64" t="str">
        <f t="shared" si="181"/>
        <v/>
      </c>
      <c r="Z205" s="64" t="str">
        <f t="shared" si="182"/>
        <v/>
      </c>
      <c r="AA205" s="64" t="str">
        <f t="shared" si="183"/>
        <v/>
      </c>
      <c r="AB205" s="64" t="str">
        <f t="shared" si="184"/>
        <v/>
      </c>
      <c r="AC205" s="28">
        <f t="shared" si="185"/>
        <v>0</v>
      </c>
      <c r="AH205" s="246" t="str">
        <f t="shared" si="186"/>
        <v/>
      </c>
    </row>
    <row r="206" spans="1:34">
      <c r="A206" s="28" t="str">
        <f>C191&amp;"x"&amp;B206</f>
        <v>A3x13</v>
      </c>
      <c r="B206" s="47">
        <v>13</v>
      </c>
      <c r="C206" s="64" t="str">
        <f t="shared" si="169"/>
        <v/>
      </c>
      <c r="D206" s="64" t="str">
        <f t="shared" si="170"/>
        <v/>
      </c>
      <c r="E206" s="65" t="str">
        <f t="shared" si="171"/>
        <v/>
      </c>
      <c r="F206" s="65" t="str">
        <f t="shared" si="172"/>
        <v/>
      </c>
      <c r="G206" s="66" t="str">
        <f t="shared" si="173"/>
        <v/>
      </c>
      <c r="H206" s="67" t="str">
        <f t="shared" si="174"/>
        <v/>
      </c>
      <c r="I206" s="73"/>
      <c r="J206" s="64" t="str">
        <f t="shared" si="175"/>
        <v/>
      </c>
      <c r="K206" s="64" t="str">
        <f t="shared" si="176"/>
        <v/>
      </c>
      <c r="L206" s="64" t="str">
        <f t="shared" si="177"/>
        <v/>
      </c>
      <c r="M206" s="64" t="str">
        <f t="shared" si="178"/>
        <v/>
      </c>
      <c r="N206" s="52"/>
      <c r="P206" s="157"/>
      <c r="Q206" s="157"/>
      <c r="R206" s="157"/>
      <c r="S206" s="157" t="str">
        <f>IF(OR(LEFT($A206,1)="x",AND(AC193+$AC206=0,$AC193&gt;0)),"",IFERROR(VLOOKUP($A206,LedenZ,29,0),""))</f>
        <v/>
      </c>
      <c r="T206" s="202">
        <f t="shared" si="179"/>
        <v>0</v>
      </c>
      <c r="U206" s="159">
        <f t="shared" si="180"/>
        <v>0</v>
      </c>
      <c r="V206" s="162">
        <f t="shared" si="187"/>
        <v>18</v>
      </c>
      <c r="W206" s="162">
        <f t="shared" si="187"/>
        <v>19</v>
      </c>
      <c r="X206" s="28">
        <v>17</v>
      </c>
      <c r="Y206" s="64" t="str">
        <f t="shared" si="181"/>
        <v/>
      </c>
      <c r="Z206" s="64" t="str">
        <f t="shared" si="182"/>
        <v/>
      </c>
      <c r="AA206" s="64" t="str">
        <f t="shared" si="183"/>
        <v/>
      </c>
      <c r="AB206" s="64" t="str">
        <f t="shared" si="184"/>
        <v/>
      </c>
      <c r="AC206" s="28">
        <f t="shared" si="185"/>
        <v>0</v>
      </c>
      <c r="AH206" s="246" t="str">
        <f t="shared" si="186"/>
        <v/>
      </c>
    </row>
    <row r="207" spans="1:34">
      <c r="A207" s="28" t="str">
        <f>C191&amp;"x"&amp;B207</f>
        <v>A3x14</v>
      </c>
      <c r="B207" s="47">
        <v>14</v>
      </c>
      <c r="C207" s="64" t="str">
        <f t="shared" si="169"/>
        <v/>
      </c>
      <c r="D207" s="64" t="str">
        <f t="shared" si="170"/>
        <v/>
      </c>
      <c r="E207" s="65" t="str">
        <f t="shared" si="171"/>
        <v/>
      </c>
      <c r="F207" s="65" t="str">
        <f t="shared" si="172"/>
        <v/>
      </c>
      <c r="G207" s="66" t="str">
        <f t="shared" si="173"/>
        <v/>
      </c>
      <c r="H207" s="67" t="str">
        <f t="shared" si="174"/>
        <v/>
      </c>
      <c r="I207" s="73"/>
      <c r="J207" s="64" t="str">
        <f t="shared" si="175"/>
        <v/>
      </c>
      <c r="K207" s="64" t="str">
        <f t="shared" si="176"/>
        <v/>
      </c>
      <c r="L207" s="64" t="str">
        <f t="shared" si="177"/>
        <v/>
      </c>
      <c r="M207" s="64" t="str">
        <f t="shared" si="178"/>
        <v/>
      </c>
      <c r="N207" s="52"/>
      <c r="P207" s="157"/>
      <c r="Q207" s="157"/>
      <c r="R207" s="157"/>
      <c r="S207" s="157" t="str">
        <f>IF(OR(LEFT($A207,1)="x",AND(AC193+$AC207=0,$AC193&gt;0)),"",IFERROR(VLOOKUP($A207,LedenZ,29,0),""))</f>
        <v/>
      </c>
      <c r="T207" s="202">
        <f t="shared" si="179"/>
        <v>0</v>
      </c>
      <c r="U207" s="159">
        <f t="shared" si="180"/>
        <v>0</v>
      </c>
      <c r="V207" s="162">
        <f t="shared" si="187"/>
        <v>18</v>
      </c>
      <c r="W207" s="162">
        <f t="shared" si="187"/>
        <v>19</v>
      </c>
      <c r="X207" s="28">
        <v>18</v>
      </c>
      <c r="Y207" s="64" t="str">
        <f t="shared" si="181"/>
        <v/>
      </c>
      <c r="Z207" s="64" t="str">
        <f t="shared" si="182"/>
        <v/>
      </c>
      <c r="AA207" s="64" t="str">
        <f t="shared" si="183"/>
        <v/>
      </c>
      <c r="AB207" s="64" t="str">
        <f t="shared" si="184"/>
        <v/>
      </c>
      <c r="AC207" s="28">
        <f t="shared" si="185"/>
        <v>0</v>
      </c>
      <c r="AH207" s="246" t="str">
        <f t="shared" si="186"/>
        <v/>
      </c>
    </row>
    <row r="208" spans="1:34">
      <c r="A208" s="28" t="str">
        <f>C191&amp;"x"&amp;B208</f>
        <v>A3x15</v>
      </c>
      <c r="B208" s="47">
        <v>15</v>
      </c>
      <c r="C208" s="64" t="str">
        <f t="shared" si="169"/>
        <v/>
      </c>
      <c r="D208" s="64" t="str">
        <f t="shared" si="170"/>
        <v/>
      </c>
      <c r="E208" s="65" t="str">
        <f t="shared" si="171"/>
        <v/>
      </c>
      <c r="F208" s="65" t="str">
        <f t="shared" si="172"/>
        <v/>
      </c>
      <c r="G208" s="66" t="str">
        <f t="shared" si="173"/>
        <v/>
      </c>
      <c r="H208" s="67" t="str">
        <f t="shared" si="174"/>
        <v/>
      </c>
      <c r="I208" s="73"/>
      <c r="J208" s="64" t="str">
        <f t="shared" si="175"/>
        <v/>
      </c>
      <c r="K208" s="64" t="str">
        <f t="shared" si="176"/>
        <v/>
      </c>
      <c r="L208" s="64" t="str">
        <f t="shared" si="177"/>
        <v/>
      </c>
      <c r="M208" s="64" t="str">
        <f t="shared" si="178"/>
        <v/>
      </c>
      <c r="N208" s="52"/>
      <c r="P208" s="157"/>
      <c r="Q208" s="157"/>
      <c r="R208" s="157"/>
      <c r="S208" s="157" t="str">
        <f>IF(OR(LEFT($A208,1)="x",AND(AC193+$AC208=0,$AC193&gt;0)),"",IFERROR(VLOOKUP($A208,LedenZ,29,0),""))</f>
        <v/>
      </c>
      <c r="T208" s="202">
        <f t="shared" si="179"/>
        <v>0</v>
      </c>
      <c r="U208" s="159">
        <f t="shared" si="180"/>
        <v>0</v>
      </c>
      <c r="V208" s="162">
        <f t="shared" si="187"/>
        <v>18</v>
      </c>
      <c r="W208" s="162">
        <f t="shared" si="187"/>
        <v>19</v>
      </c>
      <c r="X208" s="28">
        <v>19</v>
      </c>
      <c r="Y208" s="64" t="str">
        <f t="shared" si="181"/>
        <v/>
      </c>
      <c r="Z208" s="64" t="str">
        <f t="shared" si="182"/>
        <v/>
      </c>
      <c r="AA208" s="64" t="str">
        <f t="shared" si="183"/>
        <v/>
      </c>
      <c r="AB208" s="64" t="str">
        <f t="shared" si="184"/>
        <v/>
      </c>
      <c r="AC208" s="28">
        <f t="shared" si="185"/>
        <v>0</v>
      </c>
      <c r="AH208" s="246" t="str">
        <f t="shared" si="186"/>
        <v/>
      </c>
    </row>
    <row r="209" spans="1:34" ht="12.95" thickBot="1">
      <c r="B209" s="69"/>
      <c r="C209" s="70"/>
      <c r="D209" s="69"/>
      <c r="E209" s="69"/>
      <c r="F209" s="69"/>
      <c r="G209" s="71"/>
      <c r="H209" s="71"/>
      <c r="I209" s="71"/>
      <c r="J209" s="70"/>
      <c r="K209" s="70"/>
      <c r="L209" s="70"/>
      <c r="M209" s="52"/>
      <c r="N209" s="52"/>
      <c r="X209" s="28">
        <v>20</v>
      </c>
    </row>
    <row r="210" spans="1:34" ht="12.95" thickTop="1">
      <c r="B210" s="47"/>
      <c r="C210" s="323" t="s">
        <v>1140</v>
      </c>
      <c r="D210" s="323"/>
      <c r="E210" s="76" t="s">
        <v>1141</v>
      </c>
      <c r="F210" s="76" t="s">
        <v>1142</v>
      </c>
      <c r="G210" s="48" t="s">
        <v>1143</v>
      </c>
      <c r="H210" s="49"/>
      <c r="I210" s="50"/>
      <c r="J210" s="51" t="s">
        <v>1144</v>
      </c>
      <c r="K210" s="51" t="s">
        <v>1145</v>
      </c>
      <c r="L210" s="51" t="s">
        <v>1146</v>
      </c>
      <c r="M210" s="52"/>
      <c r="N210" s="52"/>
      <c r="P210" s="53">
        <f>COUNT(P214:P228)</f>
        <v>0</v>
      </c>
      <c r="Q210" s="53">
        <f>COUNT(Q214:Q228)</f>
        <v>0</v>
      </c>
      <c r="R210" s="53">
        <f>COUNT(R214:R228)</f>
        <v>0</v>
      </c>
      <c r="S210" s="53">
        <f>COUNT(S214:S228)</f>
        <v>10</v>
      </c>
      <c r="T210" s="124">
        <f>T211-SUM(U214:U228)</f>
        <v>0</v>
      </c>
      <c r="X210" s="28">
        <v>1</v>
      </c>
    </row>
    <row r="211" spans="1:34" ht="12.95">
      <c r="A211" s="33">
        <v>14</v>
      </c>
      <c r="B211" s="54"/>
      <c r="C211" s="322" t="str">
        <f>Leden!AR16</f>
        <v>A4</v>
      </c>
      <c r="D211" s="322"/>
      <c r="E211" s="286" t="str">
        <f>IF($C211="","",LEFT(IFERROR(VLOOKUP($C211,TeamsZ,2,0),"")&amp;"??",2))</f>
        <v>BK</v>
      </c>
      <c r="F211" s="286" t="str">
        <f>IF($C211="","",IFERROR(VLOOKUP($C211,TeamsZ,3,0),"??"))</f>
        <v>Za</v>
      </c>
      <c r="G211" s="286" t="str">
        <f>IF($C211="","",LEFT(IFERROR(VLOOKUP($C211,TeamsZ,4,0),"")&amp;"?",1))</f>
        <v>8</v>
      </c>
      <c r="H211" s="55"/>
      <c r="I211" s="56"/>
      <c r="J211" s="286">
        <f>COUNTIF(C214:C228,"V")</f>
        <v>6</v>
      </c>
      <c r="K211" s="286">
        <f>COUNTIF(C214:C228,"M")</f>
        <v>4</v>
      </c>
      <c r="L211" s="57">
        <f>IFERROR(AVERAGE(H214:H228),"")</f>
        <v>17.100000000000001</v>
      </c>
      <c r="M211" s="58"/>
      <c r="N211" s="58"/>
      <c r="O211" s="33" t="s">
        <v>2</v>
      </c>
      <c r="P211" s="253"/>
      <c r="Q211" s="253"/>
      <c r="R211" s="253"/>
      <c r="S211" s="253">
        <f>IF(COUNT(S214:S228)=0,"",TeamPunten(S214:S228,$C211,$T211))</f>
        <v>0</v>
      </c>
      <c r="T211" s="124">
        <f>SUM(T214:T228)</f>
        <v>10</v>
      </c>
      <c r="U211" s="158" t="str">
        <f>MID($C211,1,1)</f>
        <v>A</v>
      </c>
      <c r="V211" s="158" t="str">
        <f>MID($C211,1,1)</f>
        <v>A</v>
      </c>
      <c r="W211" s="158" t="str">
        <f>MID($C211,1,1)</f>
        <v>A</v>
      </c>
      <c r="X211" s="28">
        <v>2</v>
      </c>
      <c r="Y211" s="33"/>
      <c r="Z211" s="33"/>
      <c r="AA211" s="33"/>
      <c r="AB211" s="33"/>
      <c r="AC211" s="33"/>
      <c r="AD211" s="19" t="str">
        <f>IF($C211="","",IFERROR(VLOOKUP($C211,TeamsZ,6,0),""))</f>
        <v>A</v>
      </c>
      <c r="AE211" s="19" t="str">
        <f>TRIM(IF($AD211="","",IFERROR(VLOOKUP($AD211,Teams!$J$4:$O$8,2,0),"")))</f>
        <v>3312 AD</v>
      </c>
      <c r="AF211" s="19" t="str">
        <f>TRIM(IF($AD211="","",IFERROR(VLOOKUP($AD211,Teams!$J$4:$O$8,4,0),"")))</f>
        <v>Dordrecht</v>
      </c>
      <c r="AH211" s="247">
        <f>IFERROR(AVERAGE(AH214:AH228),"")</f>
        <v>17.584</v>
      </c>
    </row>
    <row r="212" spans="1:34">
      <c r="B212" s="47"/>
      <c r="C212" s="76"/>
      <c r="D212" s="47"/>
      <c r="E212" s="47"/>
      <c r="F212" s="47"/>
      <c r="G212" s="50"/>
      <c r="H212" s="50"/>
      <c r="I212" s="50"/>
      <c r="J212" s="76"/>
      <c r="K212" s="76"/>
      <c r="L212" s="76"/>
      <c r="M212" s="52"/>
      <c r="N212" s="52"/>
      <c r="U212" s="159"/>
      <c r="V212" s="159"/>
      <c r="W212" s="159"/>
      <c r="X212" s="28">
        <v>3</v>
      </c>
    </row>
    <row r="213" spans="1:34">
      <c r="A213" s="59"/>
      <c r="B213" s="60"/>
      <c r="C213" s="61" t="s">
        <v>1147</v>
      </c>
      <c r="D213" s="61" t="s">
        <v>1148</v>
      </c>
      <c r="E213" s="62" t="s">
        <v>1149</v>
      </c>
      <c r="F213" s="62" t="s">
        <v>1150</v>
      </c>
      <c r="G213" s="61" t="s">
        <v>1151</v>
      </c>
      <c r="H213" s="61" t="s">
        <v>1152</v>
      </c>
      <c r="I213" s="61" t="s">
        <v>54</v>
      </c>
      <c r="J213" s="61" t="s">
        <v>1153</v>
      </c>
      <c r="K213" s="61" t="s">
        <v>1154</v>
      </c>
      <c r="L213" s="61" t="s">
        <v>1155</v>
      </c>
      <c r="M213" s="61" t="s">
        <v>1158</v>
      </c>
      <c r="N213" s="63"/>
      <c r="O213" s="59"/>
      <c r="P213" s="160" t="s">
        <v>76</v>
      </c>
      <c r="Q213" s="160" t="s">
        <v>77</v>
      </c>
      <c r="R213" s="160" t="s">
        <v>78</v>
      </c>
      <c r="S213" s="160" t="s">
        <v>76</v>
      </c>
      <c r="U213" s="158">
        <f>IF(W211="","",VLOOKUP(W211,Leeftijdscat,2,FALSE))</f>
        <v>15</v>
      </c>
      <c r="V213" s="158">
        <f>IF(W211="","",VLOOKUP(W211,Leeftijdscat,3,FALSE))</f>
        <v>18</v>
      </c>
      <c r="W213" s="158">
        <f>IF(W211="","",VLOOKUP(W211,Leeftijdscat,4,FALSE))</f>
        <v>19</v>
      </c>
      <c r="X213" s="28">
        <v>4</v>
      </c>
      <c r="Y213" s="59">
        <f>LEN(Y214&amp;Y215&amp;Y216&amp;Y217&amp;Y218&amp;Y219&amp;Y220&amp;Y221&amp;Y222&amp;Y223&amp;Y224&amp;Y225&amp;Y226&amp;Y227&amp;Y228)</f>
        <v>20</v>
      </c>
      <c r="Z213" s="59">
        <f>LEN(Z214&amp;Z215&amp;Z216&amp;Z217&amp;Z218&amp;Z219&amp;Z220&amp;Z221&amp;Z222&amp;Z223&amp;Z224&amp;Z225&amp;Z226&amp;Z227&amp;Z228)</f>
        <v>20</v>
      </c>
      <c r="AA213" s="59">
        <f>LEN(AA214&amp;AA215&amp;AA216&amp;AA217&amp;AA218&amp;AA219&amp;AA220&amp;AA221&amp;AA222&amp;AA223&amp;AA224&amp;AA225&amp;AA226&amp;AA227&amp;AA228)</f>
        <v>0</v>
      </c>
      <c r="AB213" s="59">
        <f>LEN(AB214&amp;AB215&amp;AB216&amp;AB217&amp;AB218&amp;AB219&amp;AB220&amp;AB221&amp;AB222&amp;AB223&amp;AB224&amp;AB225&amp;AB226&amp;AB227&amp;AB228)</f>
        <v>20</v>
      </c>
      <c r="AC213" s="59">
        <f>SUM(Y213:AA213)</f>
        <v>40</v>
      </c>
    </row>
    <row r="214" spans="1:34">
      <c r="A214" s="28" t="str">
        <f>C211&amp;"x"&amp;B214</f>
        <v>A4x1</v>
      </c>
      <c r="B214" s="47">
        <v>1</v>
      </c>
      <c r="C214" s="64" t="str">
        <f t="shared" ref="C214:C228" si="188">IF(LEFT($A214,1)="x","",IFERROR(VLOOKUP($A214,LedenZ,5,0),""))</f>
        <v>V</v>
      </c>
      <c r="D214" s="64" t="str">
        <f t="shared" ref="D214:D228" si="189">IF(LEFT($A214,1)="x","",IFERROR(VLOOKUP($A214,LedenZ,6,0),""))</f>
        <v>NKR24N1</v>
      </c>
      <c r="E214" s="65" t="str">
        <f t="shared" ref="E214:E228" si="190">IF(LEFT($A214,1)="x","",IFERROR(VLOOKUP($A214,LedenZ,7,0),""))</f>
        <v>Wijngaarden, van D.N.</v>
      </c>
      <c r="F214" s="65" t="str">
        <f t="shared" ref="F214:F228" si="191">IF(LEFT($A214,1)="x","",IFERROR(VLOOKUP($A214,LedenZ,8,0),""))</f>
        <v>Dagmar</v>
      </c>
      <c r="G214" s="66">
        <f t="shared" ref="G214:G228" si="192">IF(LEFT($A214,1)="x","",IFERROR(VLOOKUP($A214,LedenZ,9,0),""))</f>
        <v>37177</v>
      </c>
      <c r="H214" s="67">
        <f t="shared" ref="H214:H228" si="193">IF(AND(ISNUMBER(G214),G214&lt;&gt;0),DATEDIF(G214,Peildatum,"Y"),"")</f>
        <v>19</v>
      </c>
      <c r="I214" s="73"/>
      <c r="J214" s="64" t="str">
        <f t="shared" ref="J214:J228" si="194">IF(LEFT($A214,1)="x","",IFERROR(VLOOKUP($A214,LedenZ,15,0),""))</f>
        <v>A4</v>
      </c>
      <c r="K214" s="64" t="str">
        <f t="shared" ref="K214:K228" si="195">IF(LEFT($A214,1)="x","",IFERROR(VLOOKUP($A214,LedenZ,16,0),""))</f>
        <v>A4</v>
      </c>
      <c r="L214" s="64">
        <f t="shared" ref="L214:L228" si="196">IF(LEFT($A214,1)="x","",IFERROR(VLOOKUP($A214,LedenZ,17,0),""))</f>
        <v>0</v>
      </c>
      <c r="M214" s="64" t="str">
        <f t="shared" ref="M214:M228" si="197">IF(LEFT($A214,1)="x","",IFERROR(VLOOKUP($A214,LedenZ,18,0),""))</f>
        <v>A4</v>
      </c>
      <c r="N214" s="52"/>
      <c r="P214" s="157"/>
      <c r="Q214" s="157"/>
      <c r="R214" s="157"/>
      <c r="S214" s="157">
        <f>IF(OR(LEFT($A214,1)="x",AND(AC213+$AC214=0,$AC213&gt;0)),"",IFERROR(VLOOKUP($A214,LedenZ,29,0),""))</f>
        <v>0</v>
      </c>
      <c r="T214" s="202">
        <f t="shared" ref="T214:T228" si="198">IF(LEN(C214&amp;D214&amp;E214&amp;F214)&gt;0,1,0)</f>
        <v>1</v>
      </c>
      <c r="U214" s="159">
        <f t="shared" ref="U214:U228" si="199">MIN(LEN(Y214&amp;Z214&amp;AA214&amp;AB214),1)</f>
        <v>1</v>
      </c>
      <c r="V214" s="162">
        <f>V213</f>
        <v>18</v>
      </c>
      <c r="W214" s="162">
        <f>W213</f>
        <v>19</v>
      </c>
      <c r="X214" s="28">
        <v>5</v>
      </c>
      <c r="Y214" s="64" t="str">
        <f t="shared" ref="Y214:Y228" si="200">IF(LEFT($A214,1)="x","",IFERROR(VLOOKUP($A214,LedenZ,33,0),""))</f>
        <v>A4</v>
      </c>
      <c r="Z214" s="64" t="str">
        <f t="shared" ref="Z214:Z228" si="201">IF(LEFT($A214,1)="x","",IFERROR(VLOOKUP($A214,LedenZ,34,0),""))</f>
        <v>A4</v>
      </c>
      <c r="AA214" s="64" t="str">
        <f t="shared" ref="AA214:AA228" si="202">IF(LEFT($A214,1)="x","",IFERROR(VLOOKUP($A214,LedenZ,35,0),""))</f>
        <v/>
      </c>
      <c r="AB214" s="64" t="str">
        <f t="shared" ref="AB214:AB228" si="203">IF(LEFT($A214,1)="x","",IFERROR(VLOOKUP($A214,LedenZ,36,0),""))</f>
        <v>A4</v>
      </c>
      <c r="AC214" s="28">
        <f t="shared" ref="AC214:AC228" si="204">LEN(Y214&amp;Z214&amp;AA214&amp;AB214)</f>
        <v>6</v>
      </c>
      <c r="AH214" s="246">
        <f t="shared" ref="AH214:AH228" si="205">lft(G214,Peildatum)</f>
        <v>19.22</v>
      </c>
    </row>
    <row r="215" spans="1:34">
      <c r="A215" s="28" t="str">
        <f>C211&amp;"x"&amp;B215</f>
        <v>A4x2</v>
      </c>
      <c r="B215" s="47">
        <v>2</v>
      </c>
      <c r="C215" s="64" t="str">
        <f t="shared" si="188"/>
        <v>V</v>
      </c>
      <c r="D215" s="64" t="str">
        <f t="shared" si="189"/>
        <v>NLS08G2</v>
      </c>
      <c r="E215" s="65" t="str">
        <f t="shared" si="190"/>
        <v>Dubbeld, S.</v>
      </c>
      <c r="F215" s="65" t="str">
        <f t="shared" si="191"/>
        <v>Sanne</v>
      </c>
      <c r="G215" s="66">
        <f t="shared" si="192"/>
        <v>37295</v>
      </c>
      <c r="H215" s="67">
        <f t="shared" si="193"/>
        <v>18</v>
      </c>
      <c r="I215" s="73"/>
      <c r="J215" s="64" t="str">
        <f t="shared" si="194"/>
        <v>A4</v>
      </c>
      <c r="K215" s="64" t="str">
        <f t="shared" si="195"/>
        <v>A4</v>
      </c>
      <c r="L215" s="64">
        <f t="shared" si="196"/>
        <v>0</v>
      </c>
      <c r="M215" s="64" t="str">
        <f t="shared" si="197"/>
        <v>A4</v>
      </c>
      <c r="N215" s="52"/>
      <c r="P215" s="157"/>
      <c r="Q215" s="157"/>
      <c r="R215" s="157"/>
      <c r="S215" s="157">
        <f>IF(OR(LEFT($A215,1)="x",AND(AC213+$AC215=0,$AC213&gt;0)),"",IFERROR(VLOOKUP($A215,LedenZ,29,0),""))</f>
        <v>0</v>
      </c>
      <c r="T215" s="202">
        <f t="shared" si="198"/>
        <v>1</v>
      </c>
      <c r="U215" s="159">
        <f t="shared" si="199"/>
        <v>1</v>
      </c>
      <c r="V215" s="162">
        <f t="shared" ref="V215:W228" si="206">V214</f>
        <v>18</v>
      </c>
      <c r="W215" s="162">
        <f t="shared" si="206"/>
        <v>19</v>
      </c>
      <c r="X215" s="28">
        <v>6</v>
      </c>
      <c r="Y215" s="64" t="str">
        <f t="shared" si="200"/>
        <v>A4</v>
      </c>
      <c r="Z215" s="64" t="str">
        <f t="shared" si="201"/>
        <v>A4</v>
      </c>
      <c r="AA215" s="64" t="str">
        <f t="shared" si="202"/>
        <v/>
      </c>
      <c r="AB215" s="64" t="str">
        <f t="shared" si="203"/>
        <v>A4</v>
      </c>
      <c r="AC215" s="28">
        <f t="shared" si="204"/>
        <v>6</v>
      </c>
      <c r="AH215" s="246">
        <f t="shared" si="205"/>
        <v>18.89</v>
      </c>
    </row>
    <row r="216" spans="1:34">
      <c r="A216" s="28" t="str">
        <f>C211&amp;"x"&amp;B216</f>
        <v>A4x3</v>
      </c>
      <c r="B216" s="47">
        <v>3</v>
      </c>
      <c r="C216" s="64" t="str">
        <f t="shared" si="188"/>
        <v>V</v>
      </c>
      <c r="D216" s="64" t="str">
        <f t="shared" si="189"/>
        <v>NLN68P0</v>
      </c>
      <c r="E216" s="65" t="str">
        <f t="shared" si="190"/>
        <v>Canli, D.</v>
      </c>
      <c r="F216" s="65" t="str">
        <f t="shared" si="191"/>
        <v>Dilan</v>
      </c>
      <c r="G216" s="66">
        <f t="shared" si="192"/>
        <v>37333</v>
      </c>
      <c r="H216" s="67">
        <f t="shared" si="193"/>
        <v>18</v>
      </c>
      <c r="I216" s="73"/>
      <c r="J216" s="64" t="str">
        <f t="shared" si="194"/>
        <v>A4</v>
      </c>
      <c r="K216" s="64" t="str">
        <f t="shared" si="195"/>
        <v>A4</v>
      </c>
      <c r="L216" s="64">
        <f t="shared" si="196"/>
        <v>0</v>
      </c>
      <c r="M216" s="64" t="str">
        <f t="shared" si="197"/>
        <v>A4</v>
      </c>
      <c r="N216" s="52"/>
      <c r="P216" s="157"/>
      <c r="Q216" s="157"/>
      <c r="R216" s="157"/>
      <c r="S216" s="157">
        <f>IF(OR(LEFT($A216,1)="x",AND(AC213+$AC216=0,$AC213&gt;0)),"",IFERROR(VLOOKUP($A216,LedenZ,29,0),""))</f>
        <v>0</v>
      </c>
      <c r="T216" s="202">
        <f t="shared" si="198"/>
        <v>1</v>
      </c>
      <c r="U216" s="159">
        <f t="shared" si="199"/>
        <v>1</v>
      </c>
      <c r="V216" s="162">
        <f t="shared" si="206"/>
        <v>18</v>
      </c>
      <c r="W216" s="162">
        <f t="shared" si="206"/>
        <v>19</v>
      </c>
      <c r="X216" s="28">
        <v>7</v>
      </c>
      <c r="Y216" s="64" t="str">
        <f t="shared" si="200"/>
        <v>A4</v>
      </c>
      <c r="Z216" s="64" t="str">
        <f t="shared" si="201"/>
        <v>A4</v>
      </c>
      <c r="AA216" s="64" t="str">
        <f t="shared" si="202"/>
        <v/>
      </c>
      <c r="AB216" s="64" t="str">
        <f t="shared" si="203"/>
        <v>A4</v>
      </c>
      <c r="AC216" s="28">
        <f t="shared" si="204"/>
        <v>6</v>
      </c>
      <c r="AH216" s="246">
        <f t="shared" si="205"/>
        <v>18.79</v>
      </c>
    </row>
    <row r="217" spans="1:34">
      <c r="A217" s="28" t="str">
        <f>C211&amp;"x"&amp;B217</f>
        <v>A4x4</v>
      </c>
      <c r="B217" s="47">
        <v>4</v>
      </c>
      <c r="C217" s="64" t="str">
        <f t="shared" si="188"/>
        <v>V</v>
      </c>
      <c r="D217" s="64" t="str">
        <f t="shared" si="189"/>
        <v>NLZ81W0</v>
      </c>
      <c r="E217" s="65" t="str">
        <f t="shared" si="190"/>
        <v>Wijnstekers, I.</v>
      </c>
      <c r="F217" s="65" t="str">
        <f t="shared" si="191"/>
        <v>Isis</v>
      </c>
      <c r="G217" s="66">
        <f t="shared" si="192"/>
        <v>37960</v>
      </c>
      <c r="H217" s="67">
        <f t="shared" si="193"/>
        <v>17</v>
      </c>
      <c r="I217" s="73"/>
      <c r="J217" s="64" t="str">
        <f t="shared" si="194"/>
        <v>A4</v>
      </c>
      <c r="K217" s="64" t="str">
        <f t="shared" si="195"/>
        <v>A4</v>
      </c>
      <c r="L217" s="64">
        <f t="shared" si="196"/>
        <v>0</v>
      </c>
      <c r="M217" s="64" t="str">
        <f t="shared" si="197"/>
        <v>A4</v>
      </c>
      <c r="N217" s="52"/>
      <c r="P217" s="157"/>
      <c r="Q217" s="157"/>
      <c r="R217" s="157"/>
      <c r="S217" s="157">
        <f>IF(OR(LEFT($A217,1)="x",AND(AC213+$AC217=0,$AC213&gt;0)),"",IFERROR(VLOOKUP($A217,LedenZ,29,0),""))</f>
        <v>0</v>
      </c>
      <c r="T217" s="202">
        <f t="shared" si="198"/>
        <v>1</v>
      </c>
      <c r="U217" s="159">
        <f t="shared" si="199"/>
        <v>1</v>
      </c>
      <c r="V217" s="162">
        <f t="shared" si="206"/>
        <v>18</v>
      </c>
      <c r="W217" s="162">
        <f t="shared" si="206"/>
        <v>19</v>
      </c>
      <c r="X217" s="28">
        <v>8</v>
      </c>
      <c r="Y217" s="64" t="str">
        <f t="shared" si="200"/>
        <v>A4</v>
      </c>
      <c r="Z217" s="64" t="str">
        <f t="shared" si="201"/>
        <v>A4</v>
      </c>
      <c r="AA217" s="64" t="str">
        <f t="shared" si="202"/>
        <v/>
      </c>
      <c r="AB217" s="64" t="str">
        <f t="shared" si="203"/>
        <v>A4</v>
      </c>
      <c r="AC217" s="28">
        <f t="shared" si="204"/>
        <v>6</v>
      </c>
      <c r="AH217" s="246">
        <f t="shared" si="205"/>
        <v>17.07</v>
      </c>
    </row>
    <row r="218" spans="1:34">
      <c r="A218" s="28" t="str">
        <f>C211&amp;"x"&amp;B218</f>
        <v>A4x5</v>
      </c>
      <c r="B218" s="47">
        <v>5</v>
      </c>
      <c r="C218" s="64" t="str">
        <f t="shared" si="188"/>
        <v>V</v>
      </c>
      <c r="D218" s="64" t="str">
        <f t="shared" si="189"/>
        <v>NKR62S0</v>
      </c>
      <c r="E218" s="65" t="str">
        <f t="shared" si="190"/>
        <v>Dekker, D.</v>
      </c>
      <c r="F218" s="65" t="str">
        <f t="shared" si="191"/>
        <v>Daniëlle</v>
      </c>
      <c r="G218" s="66">
        <f t="shared" si="192"/>
        <v>38035</v>
      </c>
      <c r="H218" s="67">
        <f t="shared" si="193"/>
        <v>16</v>
      </c>
      <c r="I218" s="73"/>
      <c r="J218" s="64" t="str">
        <f t="shared" si="194"/>
        <v>A3</v>
      </c>
      <c r="K218" s="64" t="str">
        <f t="shared" si="195"/>
        <v>A3</v>
      </c>
      <c r="L218" s="64">
        <f t="shared" si="196"/>
        <v>0</v>
      </c>
      <c r="M218" s="64" t="str">
        <f t="shared" si="197"/>
        <v>A4</v>
      </c>
      <c r="N218" s="52"/>
      <c r="P218" s="157"/>
      <c r="Q218" s="157"/>
      <c r="R218" s="157"/>
      <c r="S218" s="157">
        <f>IF(OR(LEFT($A218,1)="x",AND(AC213+$AC218=0,$AC213&gt;0)),"",IFERROR(VLOOKUP($A218,LedenZ,29,0),""))</f>
        <v>0</v>
      </c>
      <c r="T218" s="202">
        <f t="shared" si="198"/>
        <v>1</v>
      </c>
      <c r="U218" s="159">
        <f t="shared" si="199"/>
        <v>1</v>
      </c>
      <c r="V218" s="162">
        <f t="shared" si="206"/>
        <v>18</v>
      </c>
      <c r="W218" s="162">
        <f t="shared" si="206"/>
        <v>19</v>
      </c>
      <c r="X218" s="28">
        <v>9</v>
      </c>
      <c r="Y218" s="64" t="str">
        <f t="shared" si="200"/>
        <v>A3</v>
      </c>
      <c r="Z218" s="64" t="str">
        <f t="shared" si="201"/>
        <v>A3</v>
      </c>
      <c r="AA218" s="64" t="str">
        <f t="shared" si="202"/>
        <v/>
      </c>
      <c r="AB218" s="64" t="str">
        <f t="shared" si="203"/>
        <v>A4</v>
      </c>
      <c r="AC218" s="28">
        <f t="shared" si="204"/>
        <v>6</v>
      </c>
      <c r="AH218" s="246">
        <f t="shared" si="205"/>
        <v>16.87</v>
      </c>
    </row>
    <row r="219" spans="1:34">
      <c r="A219" s="28" t="str">
        <f>C211&amp;"x"&amp;B219</f>
        <v>A4x6</v>
      </c>
      <c r="B219" s="47">
        <v>6</v>
      </c>
      <c r="C219" s="64" t="str">
        <f t="shared" si="188"/>
        <v>V</v>
      </c>
      <c r="D219" s="64" t="str">
        <f t="shared" si="189"/>
        <v>NKX36X8</v>
      </c>
      <c r="E219" s="65" t="str">
        <f t="shared" si="190"/>
        <v>Witman, K.</v>
      </c>
      <c r="F219" s="65" t="str">
        <f t="shared" si="191"/>
        <v>Kimberley</v>
      </c>
      <c r="G219" s="66">
        <f t="shared" si="192"/>
        <v>38163</v>
      </c>
      <c r="H219" s="67">
        <f t="shared" si="193"/>
        <v>16</v>
      </c>
      <c r="I219" s="73"/>
      <c r="J219" s="64" t="str">
        <f t="shared" si="194"/>
        <v>B4</v>
      </c>
      <c r="K219" s="64" t="str">
        <f t="shared" si="195"/>
        <v>B4</v>
      </c>
      <c r="L219" s="64">
        <f t="shared" si="196"/>
        <v>0</v>
      </c>
      <c r="M219" s="64" t="str">
        <f t="shared" si="197"/>
        <v>A4</v>
      </c>
      <c r="N219" s="52"/>
      <c r="P219" s="157"/>
      <c r="Q219" s="157"/>
      <c r="R219" s="157"/>
      <c r="S219" s="157">
        <f>IF(OR(LEFT($A219,1)="x",AND(AC213+$AC219=0,$AC213&gt;0)),"",IFERROR(VLOOKUP($A219,LedenZ,29,0),""))</f>
        <v>0</v>
      </c>
      <c r="T219" s="202">
        <f t="shared" si="198"/>
        <v>1</v>
      </c>
      <c r="U219" s="159">
        <f t="shared" si="199"/>
        <v>1</v>
      </c>
      <c r="V219" s="162">
        <f t="shared" si="206"/>
        <v>18</v>
      </c>
      <c r="W219" s="162">
        <f t="shared" si="206"/>
        <v>19</v>
      </c>
      <c r="X219" s="28">
        <v>10</v>
      </c>
      <c r="Y219" s="64" t="str">
        <f t="shared" si="200"/>
        <v>B4</v>
      </c>
      <c r="Z219" s="64" t="str">
        <f t="shared" si="201"/>
        <v>B4</v>
      </c>
      <c r="AA219" s="64" t="str">
        <f t="shared" si="202"/>
        <v/>
      </c>
      <c r="AB219" s="64" t="str">
        <f t="shared" si="203"/>
        <v>A4</v>
      </c>
      <c r="AC219" s="28">
        <f t="shared" si="204"/>
        <v>6</v>
      </c>
      <c r="AH219" s="246">
        <f t="shared" si="205"/>
        <v>16.52</v>
      </c>
    </row>
    <row r="220" spans="1:34">
      <c r="A220" s="28" t="str">
        <f>C211&amp;"x"&amp;B220</f>
        <v>A4x7</v>
      </c>
      <c r="B220" s="47">
        <v>7</v>
      </c>
      <c r="C220" s="64" t="str">
        <f t="shared" si="188"/>
        <v>M</v>
      </c>
      <c r="D220" s="64" t="str">
        <f t="shared" si="189"/>
        <v>NLL19Y9</v>
      </c>
      <c r="E220" s="65" t="str">
        <f t="shared" si="190"/>
        <v>Altena, J.D.</v>
      </c>
      <c r="F220" s="65" t="str">
        <f t="shared" si="191"/>
        <v>Jaron</v>
      </c>
      <c r="G220" s="66">
        <f t="shared" si="192"/>
        <v>37170</v>
      </c>
      <c r="H220" s="67">
        <f t="shared" si="193"/>
        <v>19</v>
      </c>
      <c r="I220" s="73"/>
      <c r="J220" s="64" t="str">
        <f t="shared" si="194"/>
        <v>A4</v>
      </c>
      <c r="K220" s="64" t="str">
        <f t="shared" si="195"/>
        <v>A4</v>
      </c>
      <c r="L220" s="64">
        <f t="shared" si="196"/>
        <v>0</v>
      </c>
      <c r="M220" s="64" t="str">
        <f t="shared" si="197"/>
        <v>A4</v>
      </c>
      <c r="N220" s="52"/>
      <c r="P220" s="157"/>
      <c r="Q220" s="157"/>
      <c r="R220" s="157"/>
      <c r="S220" s="157">
        <f>IF(OR(LEFT($A220,1)="x",AND(AC213+$AC220=0,$AC213&gt;0)),"",IFERROR(VLOOKUP($A220,LedenZ,29,0),""))</f>
        <v>0</v>
      </c>
      <c r="T220" s="202">
        <f t="shared" si="198"/>
        <v>1</v>
      </c>
      <c r="U220" s="159">
        <f t="shared" si="199"/>
        <v>1</v>
      </c>
      <c r="V220" s="162">
        <f t="shared" si="206"/>
        <v>18</v>
      </c>
      <c r="W220" s="162">
        <f t="shared" si="206"/>
        <v>19</v>
      </c>
      <c r="X220" s="28">
        <v>11</v>
      </c>
      <c r="Y220" s="64" t="str">
        <f t="shared" si="200"/>
        <v>A4</v>
      </c>
      <c r="Z220" s="64" t="str">
        <f t="shared" si="201"/>
        <v>A4</v>
      </c>
      <c r="AA220" s="64" t="str">
        <f t="shared" si="202"/>
        <v/>
      </c>
      <c r="AB220" s="64" t="str">
        <f t="shared" si="203"/>
        <v>A4</v>
      </c>
      <c r="AC220" s="28">
        <f t="shared" si="204"/>
        <v>6</v>
      </c>
      <c r="AH220" s="246">
        <f t="shared" si="205"/>
        <v>19.239999999999998</v>
      </c>
    </row>
    <row r="221" spans="1:34">
      <c r="A221" s="28" t="str">
        <f>C211&amp;"x"&amp;B221</f>
        <v>A4x8</v>
      </c>
      <c r="B221" s="47">
        <v>8</v>
      </c>
      <c r="C221" s="64" t="str">
        <f t="shared" si="188"/>
        <v>M</v>
      </c>
      <c r="D221" s="64" t="str">
        <f t="shared" si="189"/>
        <v>NKX56T0</v>
      </c>
      <c r="E221" s="65" t="str">
        <f t="shared" si="190"/>
        <v>Verhagen, L.A.J.</v>
      </c>
      <c r="F221" s="65" t="str">
        <f t="shared" si="191"/>
        <v>Laurens</v>
      </c>
      <c r="G221" s="66">
        <f t="shared" si="192"/>
        <v>38090</v>
      </c>
      <c r="H221" s="67">
        <f t="shared" si="193"/>
        <v>16</v>
      </c>
      <c r="I221" s="73"/>
      <c r="J221" s="64" t="str">
        <f t="shared" si="194"/>
        <v>B4</v>
      </c>
      <c r="K221" s="64" t="str">
        <f t="shared" si="195"/>
        <v>B4</v>
      </c>
      <c r="L221" s="64">
        <f t="shared" si="196"/>
        <v>0</v>
      </c>
      <c r="M221" s="64" t="str">
        <f t="shared" si="197"/>
        <v>A4</v>
      </c>
      <c r="N221" s="52"/>
      <c r="P221" s="157"/>
      <c r="Q221" s="157"/>
      <c r="R221" s="157"/>
      <c r="S221" s="157">
        <f>IF(OR(LEFT($A221,1)="x",AND(AC213+$AC221=0,$AC213&gt;0)),"",IFERROR(VLOOKUP($A221,LedenZ,29,0),""))</f>
        <v>0</v>
      </c>
      <c r="T221" s="202">
        <f t="shared" si="198"/>
        <v>1</v>
      </c>
      <c r="U221" s="159">
        <f t="shared" si="199"/>
        <v>1</v>
      </c>
      <c r="V221" s="162">
        <f t="shared" si="206"/>
        <v>18</v>
      </c>
      <c r="W221" s="162">
        <f t="shared" si="206"/>
        <v>19</v>
      </c>
      <c r="X221" s="28">
        <v>12</v>
      </c>
      <c r="Y221" s="64" t="str">
        <f t="shared" si="200"/>
        <v>B4</v>
      </c>
      <c r="Z221" s="64" t="str">
        <f t="shared" si="201"/>
        <v>B4</v>
      </c>
      <c r="AA221" s="64" t="str">
        <f t="shared" si="202"/>
        <v/>
      </c>
      <c r="AB221" s="64" t="str">
        <f t="shared" si="203"/>
        <v>A4</v>
      </c>
      <c r="AC221" s="28">
        <f t="shared" si="204"/>
        <v>6</v>
      </c>
      <c r="AH221" s="246">
        <f t="shared" si="205"/>
        <v>16.72</v>
      </c>
    </row>
    <row r="222" spans="1:34">
      <c r="A222" s="28" t="str">
        <f>C211&amp;"x"&amp;B222</f>
        <v>A4x9</v>
      </c>
      <c r="B222" s="47">
        <v>9</v>
      </c>
      <c r="C222" s="64" t="str">
        <f t="shared" si="188"/>
        <v>M</v>
      </c>
      <c r="D222" s="64" t="str">
        <f t="shared" si="189"/>
        <v>NKW50D9</v>
      </c>
      <c r="E222" s="65" t="str">
        <f t="shared" si="190"/>
        <v>Lange, M.J.D.</v>
      </c>
      <c r="F222" s="65" t="str">
        <f t="shared" si="191"/>
        <v>Mathijs</v>
      </c>
      <c r="G222" s="66">
        <f t="shared" si="192"/>
        <v>38169</v>
      </c>
      <c r="H222" s="67">
        <f t="shared" si="193"/>
        <v>16</v>
      </c>
      <c r="I222" s="73"/>
      <c r="J222" s="64" t="str">
        <f t="shared" si="194"/>
        <v>B4</v>
      </c>
      <c r="K222" s="64" t="str">
        <f t="shared" si="195"/>
        <v>B4</v>
      </c>
      <c r="L222" s="64">
        <f t="shared" si="196"/>
        <v>0</v>
      </c>
      <c r="M222" s="64" t="str">
        <f t="shared" si="197"/>
        <v>A4</v>
      </c>
      <c r="N222" s="52"/>
      <c r="P222" s="157"/>
      <c r="Q222" s="157"/>
      <c r="R222" s="157"/>
      <c r="S222" s="157">
        <f>IF(OR(LEFT($A222,1)="x",AND(AC213+$AC222=0,$AC213&gt;0)),"",IFERROR(VLOOKUP($A222,LedenZ,29,0),""))</f>
        <v>0</v>
      </c>
      <c r="T222" s="202">
        <f t="shared" si="198"/>
        <v>1</v>
      </c>
      <c r="U222" s="159">
        <f t="shared" si="199"/>
        <v>1</v>
      </c>
      <c r="V222" s="162">
        <f t="shared" si="206"/>
        <v>18</v>
      </c>
      <c r="W222" s="162">
        <f t="shared" si="206"/>
        <v>19</v>
      </c>
      <c r="X222" s="28">
        <v>13</v>
      </c>
      <c r="Y222" s="64" t="str">
        <f t="shared" si="200"/>
        <v>B4</v>
      </c>
      <c r="Z222" s="64" t="str">
        <f t="shared" si="201"/>
        <v>B4</v>
      </c>
      <c r="AA222" s="64" t="str">
        <f t="shared" si="202"/>
        <v/>
      </c>
      <c r="AB222" s="64" t="str">
        <f t="shared" si="203"/>
        <v>A4</v>
      </c>
      <c r="AC222" s="28">
        <f t="shared" si="204"/>
        <v>6</v>
      </c>
      <c r="AH222" s="246">
        <f t="shared" si="205"/>
        <v>16.5</v>
      </c>
    </row>
    <row r="223" spans="1:34">
      <c r="A223" s="28" t="str">
        <f>C211&amp;"x"&amp;B223</f>
        <v>A4x10</v>
      </c>
      <c r="B223" s="47">
        <v>10</v>
      </c>
      <c r="C223" s="64" t="str">
        <f t="shared" si="188"/>
        <v>M</v>
      </c>
      <c r="D223" s="64" t="str">
        <f t="shared" si="189"/>
        <v>NLC07T4</v>
      </c>
      <c r="E223" s="65" t="str">
        <f t="shared" si="190"/>
        <v>Everaarts, J.D.</v>
      </c>
      <c r="F223" s="65" t="str">
        <f t="shared" si="191"/>
        <v>Jesse</v>
      </c>
      <c r="G223" s="66">
        <f t="shared" si="192"/>
        <v>38346</v>
      </c>
      <c r="H223" s="67">
        <f t="shared" si="193"/>
        <v>16</v>
      </c>
      <c r="I223" s="73"/>
      <c r="J223" s="64" t="str">
        <f t="shared" si="194"/>
        <v>B4</v>
      </c>
      <c r="K223" s="64" t="str">
        <f t="shared" si="195"/>
        <v>B4</v>
      </c>
      <c r="L223" s="64">
        <f t="shared" si="196"/>
        <v>0</v>
      </c>
      <c r="M223" s="64" t="str">
        <f t="shared" si="197"/>
        <v>A4</v>
      </c>
      <c r="N223" s="52"/>
      <c r="P223" s="157"/>
      <c r="Q223" s="157"/>
      <c r="R223" s="157"/>
      <c r="S223" s="157">
        <f>IF(OR(LEFT($A223,1)="x",AND(AC213+$AC223=0,$AC213&gt;0)),"",IFERROR(VLOOKUP($A223,LedenZ,29,0),""))</f>
        <v>0</v>
      </c>
      <c r="T223" s="202">
        <f t="shared" si="198"/>
        <v>1</v>
      </c>
      <c r="U223" s="159">
        <f t="shared" si="199"/>
        <v>1</v>
      </c>
      <c r="V223" s="162">
        <f t="shared" si="206"/>
        <v>18</v>
      </c>
      <c r="W223" s="162">
        <f t="shared" si="206"/>
        <v>19</v>
      </c>
      <c r="X223" s="28">
        <v>14</v>
      </c>
      <c r="Y223" s="64" t="str">
        <f t="shared" si="200"/>
        <v>B4</v>
      </c>
      <c r="Z223" s="64" t="str">
        <f t="shared" si="201"/>
        <v>B4</v>
      </c>
      <c r="AA223" s="64" t="str">
        <f t="shared" si="202"/>
        <v/>
      </c>
      <c r="AB223" s="64" t="str">
        <f t="shared" si="203"/>
        <v>A4</v>
      </c>
      <c r="AC223" s="28">
        <f t="shared" si="204"/>
        <v>6</v>
      </c>
      <c r="AH223" s="246">
        <f t="shared" si="205"/>
        <v>16.02</v>
      </c>
    </row>
    <row r="224" spans="1:34">
      <c r="A224" s="28" t="str">
        <f>C211&amp;"x"&amp;B224</f>
        <v>A4x11</v>
      </c>
      <c r="B224" s="47">
        <v>11</v>
      </c>
      <c r="C224" s="64" t="str">
        <f t="shared" si="188"/>
        <v/>
      </c>
      <c r="D224" s="64" t="str">
        <f t="shared" si="189"/>
        <v/>
      </c>
      <c r="E224" s="65" t="str">
        <f t="shared" si="190"/>
        <v/>
      </c>
      <c r="F224" s="65" t="str">
        <f t="shared" si="191"/>
        <v/>
      </c>
      <c r="G224" s="66" t="str">
        <f t="shared" si="192"/>
        <v/>
      </c>
      <c r="H224" s="67" t="str">
        <f t="shared" si="193"/>
        <v/>
      </c>
      <c r="I224" s="73"/>
      <c r="J224" s="64" t="str">
        <f t="shared" si="194"/>
        <v/>
      </c>
      <c r="K224" s="64" t="str">
        <f t="shared" si="195"/>
        <v/>
      </c>
      <c r="L224" s="64" t="str">
        <f t="shared" si="196"/>
        <v/>
      </c>
      <c r="M224" s="64" t="str">
        <f t="shared" si="197"/>
        <v/>
      </c>
      <c r="N224" s="52"/>
      <c r="P224" s="157"/>
      <c r="Q224" s="157"/>
      <c r="R224" s="157"/>
      <c r="S224" s="157" t="str">
        <f>IF(OR(LEFT($A224,1)="x",AND(AC213+$AC224=0,$AC213&gt;0)),"",IFERROR(VLOOKUP($A224,LedenZ,29,0),""))</f>
        <v/>
      </c>
      <c r="T224" s="202">
        <f t="shared" si="198"/>
        <v>0</v>
      </c>
      <c r="U224" s="159">
        <f t="shared" si="199"/>
        <v>0</v>
      </c>
      <c r="V224" s="162">
        <f t="shared" si="206"/>
        <v>18</v>
      </c>
      <c r="W224" s="162">
        <f t="shared" si="206"/>
        <v>19</v>
      </c>
      <c r="X224" s="28">
        <v>15</v>
      </c>
      <c r="Y224" s="64" t="str">
        <f t="shared" si="200"/>
        <v/>
      </c>
      <c r="Z224" s="64" t="str">
        <f t="shared" si="201"/>
        <v/>
      </c>
      <c r="AA224" s="64" t="str">
        <f t="shared" si="202"/>
        <v/>
      </c>
      <c r="AB224" s="64" t="str">
        <f t="shared" si="203"/>
        <v/>
      </c>
      <c r="AC224" s="28">
        <f t="shared" si="204"/>
        <v>0</v>
      </c>
      <c r="AH224" s="246" t="str">
        <f t="shared" si="205"/>
        <v/>
      </c>
    </row>
    <row r="225" spans="1:34">
      <c r="A225" s="28" t="str">
        <f>C211&amp;"x"&amp;B225</f>
        <v>A4x12</v>
      </c>
      <c r="B225" s="47">
        <v>12</v>
      </c>
      <c r="C225" s="64" t="str">
        <f t="shared" si="188"/>
        <v/>
      </c>
      <c r="D225" s="64" t="str">
        <f t="shared" si="189"/>
        <v/>
      </c>
      <c r="E225" s="65" t="str">
        <f t="shared" si="190"/>
        <v/>
      </c>
      <c r="F225" s="65" t="str">
        <f t="shared" si="191"/>
        <v/>
      </c>
      <c r="G225" s="66" t="str">
        <f t="shared" si="192"/>
        <v/>
      </c>
      <c r="H225" s="67" t="str">
        <f t="shared" si="193"/>
        <v/>
      </c>
      <c r="I225" s="73"/>
      <c r="J225" s="64" t="str">
        <f t="shared" si="194"/>
        <v/>
      </c>
      <c r="K225" s="64" t="str">
        <f t="shared" si="195"/>
        <v/>
      </c>
      <c r="L225" s="64" t="str">
        <f t="shared" si="196"/>
        <v/>
      </c>
      <c r="M225" s="64" t="str">
        <f t="shared" si="197"/>
        <v/>
      </c>
      <c r="N225" s="52"/>
      <c r="P225" s="157"/>
      <c r="Q225" s="157"/>
      <c r="R225" s="157"/>
      <c r="S225" s="157" t="str">
        <f>IF(OR(LEFT($A225,1)="x",AND(AC213+$AC225=0,$AC213&gt;0)),"",IFERROR(VLOOKUP($A225,LedenZ,29,0),""))</f>
        <v/>
      </c>
      <c r="T225" s="202">
        <f t="shared" si="198"/>
        <v>0</v>
      </c>
      <c r="U225" s="159">
        <f t="shared" si="199"/>
        <v>0</v>
      </c>
      <c r="V225" s="162">
        <f t="shared" si="206"/>
        <v>18</v>
      </c>
      <c r="W225" s="162">
        <f t="shared" si="206"/>
        <v>19</v>
      </c>
      <c r="X225" s="28">
        <v>16</v>
      </c>
      <c r="Y225" s="64" t="str">
        <f t="shared" si="200"/>
        <v/>
      </c>
      <c r="Z225" s="64" t="str">
        <f t="shared" si="201"/>
        <v/>
      </c>
      <c r="AA225" s="64" t="str">
        <f t="shared" si="202"/>
        <v/>
      </c>
      <c r="AB225" s="64" t="str">
        <f t="shared" si="203"/>
        <v/>
      </c>
      <c r="AC225" s="28">
        <f t="shared" si="204"/>
        <v>0</v>
      </c>
      <c r="AH225" s="246" t="str">
        <f t="shared" si="205"/>
        <v/>
      </c>
    </row>
    <row r="226" spans="1:34">
      <c r="A226" s="28" t="str">
        <f>C211&amp;"x"&amp;B226</f>
        <v>A4x13</v>
      </c>
      <c r="B226" s="47">
        <v>13</v>
      </c>
      <c r="C226" s="64" t="str">
        <f t="shared" si="188"/>
        <v/>
      </c>
      <c r="D226" s="64" t="str">
        <f t="shared" si="189"/>
        <v/>
      </c>
      <c r="E226" s="65" t="str">
        <f t="shared" si="190"/>
        <v/>
      </c>
      <c r="F226" s="65" t="str">
        <f t="shared" si="191"/>
        <v/>
      </c>
      <c r="G226" s="66" t="str">
        <f t="shared" si="192"/>
        <v/>
      </c>
      <c r="H226" s="67" t="str">
        <f t="shared" si="193"/>
        <v/>
      </c>
      <c r="I226" s="73"/>
      <c r="J226" s="64" t="str">
        <f t="shared" si="194"/>
        <v/>
      </c>
      <c r="K226" s="64" t="str">
        <f t="shared" si="195"/>
        <v/>
      </c>
      <c r="L226" s="64" t="str">
        <f t="shared" si="196"/>
        <v/>
      </c>
      <c r="M226" s="64" t="str">
        <f t="shared" si="197"/>
        <v/>
      </c>
      <c r="N226" s="52"/>
      <c r="P226" s="157"/>
      <c r="Q226" s="157"/>
      <c r="R226" s="157"/>
      <c r="S226" s="157" t="str">
        <f>IF(OR(LEFT($A226,1)="x",AND(AC213+$AC226=0,$AC213&gt;0)),"",IFERROR(VLOOKUP($A226,LedenZ,29,0),""))</f>
        <v/>
      </c>
      <c r="T226" s="202">
        <f t="shared" si="198"/>
        <v>0</v>
      </c>
      <c r="U226" s="159">
        <f t="shared" si="199"/>
        <v>0</v>
      </c>
      <c r="V226" s="162">
        <f t="shared" si="206"/>
        <v>18</v>
      </c>
      <c r="W226" s="162">
        <f t="shared" si="206"/>
        <v>19</v>
      </c>
      <c r="X226" s="28">
        <v>17</v>
      </c>
      <c r="Y226" s="64" t="str">
        <f t="shared" si="200"/>
        <v/>
      </c>
      <c r="Z226" s="64" t="str">
        <f t="shared" si="201"/>
        <v/>
      </c>
      <c r="AA226" s="64" t="str">
        <f t="shared" si="202"/>
        <v/>
      </c>
      <c r="AB226" s="64" t="str">
        <f t="shared" si="203"/>
        <v/>
      </c>
      <c r="AC226" s="28">
        <f t="shared" si="204"/>
        <v>0</v>
      </c>
      <c r="AH226" s="246" t="str">
        <f t="shared" si="205"/>
        <v/>
      </c>
    </row>
    <row r="227" spans="1:34">
      <c r="A227" s="28" t="str">
        <f>C211&amp;"x"&amp;B227</f>
        <v>A4x14</v>
      </c>
      <c r="B227" s="47">
        <v>14</v>
      </c>
      <c r="C227" s="64" t="str">
        <f t="shared" si="188"/>
        <v/>
      </c>
      <c r="D227" s="64" t="str">
        <f t="shared" si="189"/>
        <v/>
      </c>
      <c r="E227" s="65" t="str">
        <f t="shared" si="190"/>
        <v/>
      </c>
      <c r="F227" s="65" t="str">
        <f t="shared" si="191"/>
        <v/>
      </c>
      <c r="G227" s="66" t="str">
        <f t="shared" si="192"/>
        <v/>
      </c>
      <c r="H227" s="67" t="str">
        <f t="shared" si="193"/>
        <v/>
      </c>
      <c r="I227" s="73"/>
      <c r="J227" s="64" t="str">
        <f t="shared" si="194"/>
        <v/>
      </c>
      <c r="K227" s="64" t="str">
        <f t="shared" si="195"/>
        <v/>
      </c>
      <c r="L227" s="64" t="str">
        <f t="shared" si="196"/>
        <v/>
      </c>
      <c r="M227" s="64" t="str">
        <f t="shared" si="197"/>
        <v/>
      </c>
      <c r="N227" s="52"/>
      <c r="P227" s="157"/>
      <c r="Q227" s="157"/>
      <c r="R227" s="157"/>
      <c r="S227" s="157" t="str">
        <f>IF(OR(LEFT($A227,1)="x",AND(AC213+$AC227=0,$AC213&gt;0)),"",IFERROR(VLOOKUP($A227,LedenZ,29,0),""))</f>
        <v/>
      </c>
      <c r="T227" s="202">
        <f t="shared" si="198"/>
        <v>0</v>
      </c>
      <c r="U227" s="159">
        <f t="shared" si="199"/>
        <v>0</v>
      </c>
      <c r="V227" s="162">
        <f t="shared" si="206"/>
        <v>18</v>
      </c>
      <c r="W227" s="162">
        <f t="shared" si="206"/>
        <v>19</v>
      </c>
      <c r="X227" s="28">
        <v>18</v>
      </c>
      <c r="Y227" s="64" t="str">
        <f t="shared" si="200"/>
        <v/>
      </c>
      <c r="Z227" s="64" t="str">
        <f t="shared" si="201"/>
        <v/>
      </c>
      <c r="AA227" s="64" t="str">
        <f t="shared" si="202"/>
        <v/>
      </c>
      <c r="AB227" s="64" t="str">
        <f t="shared" si="203"/>
        <v/>
      </c>
      <c r="AC227" s="28">
        <f t="shared" si="204"/>
        <v>0</v>
      </c>
      <c r="AH227" s="246" t="str">
        <f t="shared" si="205"/>
        <v/>
      </c>
    </row>
    <row r="228" spans="1:34">
      <c r="A228" s="28" t="str">
        <f>C211&amp;"x"&amp;B228</f>
        <v>A4x15</v>
      </c>
      <c r="B228" s="47">
        <v>15</v>
      </c>
      <c r="C228" s="64" t="str">
        <f t="shared" si="188"/>
        <v/>
      </c>
      <c r="D228" s="64" t="str">
        <f t="shared" si="189"/>
        <v/>
      </c>
      <c r="E228" s="65" t="str">
        <f t="shared" si="190"/>
        <v/>
      </c>
      <c r="F228" s="65" t="str">
        <f t="shared" si="191"/>
        <v/>
      </c>
      <c r="G228" s="66" t="str">
        <f t="shared" si="192"/>
        <v/>
      </c>
      <c r="H228" s="67" t="str">
        <f t="shared" si="193"/>
        <v/>
      </c>
      <c r="I228" s="73"/>
      <c r="J228" s="64" t="str">
        <f t="shared" si="194"/>
        <v/>
      </c>
      <c r="K228" s="64" t="str">
        <f t="shared" si="195"/>
        <v/>
      </c>
      <c r="L228" s="64" t="str">
        <f t="shared" si="196"/>
        <v/>
      </c>
      <c r="M228" s="64" t="str">
        <f t="shared" si="197"/>
        <v/>
      </c>
      <c r="N228" s="52"/>
      <c r="P228" s="157"/>
      <c r="Q228" s="157"/>
      <c r="R228" s="157"/>
      <c r="S228" s="157" t="str">
        <f>IF(OR(LEFT($A228,1)="x",AND(AC213+$AC228=0,$AC213&gt;0)),"",IFERROR(VLOOKUP($A228,LedenZ,29,0),""))</f>
        <v/>
      </c>
      <c r="T228" s="202">
        <f t="shared" si="198"/>
        <v>0</v>
      </c>
      <c r="U228" s="159">
        <f t="shared" si="199"/>
        <v>0</v>
      </c>
      <c r="V228" s="162">
        <f t="shared" si="206"/>
        <v>18</v>
      </c>
      <c r="W228" s="162">
        <f t="shared" si="206"/>
        <v>19</v>
      </c>
      <c r="X228" s="28">
        <v>19</v>
      </c>
      <c r="Y228" s="64" t="str">
        <f t="shared" si="200"/>
        <v/>
      </c>
      <c r="Z228" s="64" t="str">
        <f t="shared" si="201"/>
        <v/>
      </c>
      <c r="AA228" s="64" t="str">
        <f t="shared" si="202"/>
        <v/>
      </c>
      <c r="AB228" s="64" t="str">
        <f t="shared" si="203"/>
        <v/>
      </c>
      <c r="AC228" s="28">
        <f t="shared" si="204"/>
        <v>0</v>
      </c>
      <c r="AH228" s="246" t="str">
        <f t="shared" si="205"/>
        <v/>
      </c>
    </row>
    <row r="229" spans="1:34" ht="12.95" thickBot="1">
      <c r="B229" s="69"/>
      <c r="C229" s="70"/>
      <c r="D229" s="69"/>
      <c r="E229" s="69"/>
      <c r="F229" s="69"/>
      <c r="G229" s="71"/>
      <c r="H229" s="71"/>
      <c r="I229" s="71"/>
      <c r="J229" s="70"/>
      <c r="K229" s="70"/>
      <c r="L229" s="70"/>
      <c r="M229" s="52"/>
      <c r="N229" s="52"/>
      <c r="X229" s="28">
        <v>20</v>
      </c>
    </row>
    <row r="230" spans="1:34" ht="12.95" thickTop="1">
      <c r="B230" s="47"/>
      <c r="C230" s="323" t="s">
        <v>1140</v>
      </c>
      <c r="D230" s="323"/>
      <c r="E230" s="76" t="s">
        <v>1141</v>
      </c>
      <c r="F230" s="76" t="s">
        <v>1142</v>
      </c>
      <c r="G230" s="48" t="s">
        <v>1143</v>
      </c>
      <c r="H230" s="49"/>
      <c r="I230" s="50"/>
      <c r="J230" s="51" t="s">
        <v>1144</v>
      </c>
      <c r="K230" s="51" t="s">
        <v>1145</v>
      </c>
      <c r="L230" s="51" t="s">
        <v>1146</v>
      </c>
      <c r="M230" s="52"/>
      <c r="N230" s="52"/>
      <c r="P230" s="53">
        <f>COUNT(P234:P248)</f>
        <v>0</v>
      </c>
      <c r="Q230" s="53">
        <f>COUNT(Q234:Q248)</f>
        <v>0</v>
      </c>
      <c r="R230" s="53">
        <f>COUNT(R234:R248)</f>
        <v>0</v>
      </c>
      <c r="S230" s="53">
        <f>COUNT(S234:S248)</f>
        <v>8</v>
      </c>
      <c r="T230" s="124">
        <f>T231-SUM(U234:U248)</f>
        <v>0</v>
      </c>
      <c r="X230" s="28">
        <v>1</v>
      </c>
    </row>
    <row r="231" spans="1:34" ht="12.95">
      <c r="A231" s="33">
        <v>15</v>
      </c>
      <c r="B231" s="54"/>
      <c r="C231" s="322" t="str">
        <f>Leden!AR17</f>
        <v>B1</v>
      </c>
      <c r="D231" s="322"/>
      <c r="E231" s="286" t="str">
        <f>IF($C231="","",LEFT(IFERROR(VLOOKUP($C231,TeamsZ,2,0),"")&amp;"??",2))</f>
        <v>WK</v>
      </c>
      <c r="F231" s="286" t="str">
        <f>IF($C231="","",IFERROR(VLOOKUP($C231,TeamsZ,3,0),"??"))</f>
        <v>Za</v>
      </c>
      <c r="G231" s="286" t="str">
        <f>IF($C231="","",LEFT(IFERROR(VLOOKUP($C231,TeamsZ,4,0),"")&amp;"?",1))</f>
        <v>8</v>
      </c>
      <c r="H231" s="55"/>
      <c r="I231" s="56"/>
      <c r="J231" s="286">
        <f>COUNTIF(C234:C248,"V")</f>
        <v>4</v>
      </c>
      <c r="K231" s="286">
        <f>COUNTIF(C234:C248,"M")</f>
        <v>4</v>
      </c>
      <c r="L231" s="57">
        <f>IFERROR(AVERAGE(H234:H248),"")</f>
        <v>15</v>
      </c>
      <c r="M231" s="58"/>
      <c r="N231" s="58"/>
      <c r="O231" s="33" t="s">
        <v>2</v>
      </c>
      <c r="P231" s="253"/>
      <c r="Q231" s="253"/>
      <c r="R231" s="253"/>
      <c r="S231" s="253">
        <f>IF(COUNT(S234:S248)=0,"",TeamPunten(S234:S248,$C231,$T231))</f>
        <v>0</v>
      </c>
      <c r="T231" s="124">
        <f>SUM(T234:T248)</f>
        <v>8</v>
      </c>
      <c r="U231" s="158" t="str">
        <f>MID($C231,1,1)</f>
        <v>B</v>
      </c>
      <c r="V231" s="158" t="str">
        <f>MID($C231,1,1)</f>
        <v>B</v>
      </c>
      <c r="W231" s="158" t="str">
        <f>MID($C231,1,1)</f>
        <v>B</v>
      </c>
      <c r="X231" s="28">
        <v>2</v>
      </c>
      <c r="Y231" s="33"/>
      <c r="Z231" s="33"/>
      <c r="AA231" s="33"/>
      <c r="AB231" s="33"/>
      <c r="AC231" s="33"/>
      <c r="AD231" s="19" t="str">
        <f>IF($C231="","",IFERROR(VLOOKUP($C231,TeamsZ,6,0),""))</f>
        <v>A</v>
      </c>
      <c r="AE231" s="19" t="str">
        <f>TRIM(IF($AD231="","",IFERROR(VLOOKUP($AD231,Teams!$J$4:$O$8,2,0),"")))</f>
        <v>3312 AD</v>
      </c>
      <c r="AF231" s="19" t="str">
        <f>TRIM(IF($AD231="","",IFERROR(VLOOKUP($AD231,Teams!$J$4:$O$8,4,0),"")))</f>
        <v>Dordrecht</v>
      </c>
      <c r="AH231" s="247">
        <f>IFERROR(AVERAGE(AH234:AH248),"")</f>
        <v>15.447499999999998</v>
      </c>
    </row>
    <row r="232" spans="1:34">
      <c r="B232" s="47"/>
      <c r="C232" s="76"/>
      <c r="D232" s="47"/>
      <c r="E232" s="47"/>
      <c r="F232" s="47"/>
      <c r="G232" s="50"/>
      <c r="H232" s="50"/>
      <c r="I232" s="50"/>
      <c r="J232" s="76"/>
      <c r="K232" s="76"/>
      <c r="L232" s="76"/>
      <c r="M232" s="52"/>
      <c r="N232" s="52"/>
      <c r="U232" s="159"/>
      <c r="V232" s="159"/>
      <c r="W232" s="159"/>
      <c r="X232" s="28">
        <v>3</v>
      </c>
    </row>
    <row r="233" spans="1:34">
      <c r="A233" s="59"/>
      <c r="B233" s="60"/>
      <c r="C233" s="61" t="s">
        <v>1147</v>
      </c>
      <c r="D233" s="61" t="s">
        <v>1148</v>
      </c>
      <c r="E233" s="62" t="s">
        <v>1149</v>
      </c>
      <c r="F233" s="62" t="s">
        <v>1150</v>
      </c>
      <c r="G233" s="61" t="s">
        <v>1151</v>
      </c>
      <c r="H233" s="61" t="s">
        <v>1152</v>
      </c>
      <c r="I233" s="61" t="s">
        <v>54</v>
      </c>
      <c r="J233" s="61" t="s">
        <v>1153</v>
      </c>
      <c r="K233" s="61" t="s">
        <v>1154</v>
      </c>
      <c r="L233" s="61" t="s">
        <v>1155</v>
      </c>
      <c r="M233" s="61" t="s">
        <v>1158</v>
      </c>
      <c r="N233" s="63"/>
      <c r="O233" s="59"/>
      <c r="P233" s="160" t="s">
        <v>76</v>
      </c>
      <c r="Q233" s="160" t="s">
        <v>77</v>
      </c>
      <c r="R233" s="160" t="s">
        <v>78</v>
      </c>
      <c r="S233" s="160" t="s">
        <v>76</v>
      </c>
      <c r="U233" s="158">
        <f>IF(W231="","",VLOOKUP(W231,Leeftijdscat,2,FALSE))</f>
        <v>13</v>
      </c>
      <c r="V233" s="158">
        <f>IF(W231="","",VLOOKUP(W231,Leeftijdscat,3,FALSE))</f>
        <v>15</v>
      </c>
      <c r="W233" s="158">
        <f>IF(W231="","",VLOOKUP(W231,Leeftijdscat,4,FALSE))</f>
        <v>16</v>
      </c>
      <c r="X233" s="28">
        <v>4</v>
      </c>
      <c r="Y233" s="59">
        <f>LEN(Y234&amp;Y235&amp;Y236&amp;Y237&amp;Y238&amp;Y239&amp;Y240&amp;Y241&amp;Y242&amp;Y243&amp;Y244&amp;Y245&amp;Y246&amp;Y247&amp;Y248)</f>
        <v>16</v>
      </c>
      <c r="Z233" s="59">
        <f>LEN(Z234&amp;Z235&amp;Z236&amp;Z237&amp;Z238&amp;Z239&amp;Z240&amp;Z241&amp;Z242&amp;Z243&amp;Z244&amp;Z245&amp;Z246&amp;Z247&amp;Z248)</f>
        <v>16</v>
      </c>
      <c r="AA233" s="59">
        <f>LEN(AA234&amp;AA235&amp;AA236&amp;AA237&amp;AA238&amp;AA239&amp;AA240&amp;AA241&amp;AA242&amp;AA243&amp;AA244&amp;AA245&amp;AA246&amp;AA247&amp;AA248)</f>
        <v>0</v>
      </c>
      <c r="AB233" s="59">
        <f>LEN(AB234&amp;AB235&amp;AB236&amp;AB237&amp;AB238&amp;AB239&amp;AB240&amp;AB241&amp;AB242&amp;AB243&amp;AB244&amp;AB245&amp;AB246&amp;AB247&amp;AB248)</f>
        <v>16</v>
      </c>
      <c r="AC233" s="59">
        <f>SUM(Y233:AA233)</f>
        <v>32</v>
      </c>
    </row>
    <row r="234" spans="1:34">
      <c r="A234" s="28" t="str">
        <f>C231&amp;"x"&amp;B234</f>
        <v>B1x1</v>
      </c>
      <c r="B234" s="47">
        <v>1</v>
      </c>
      <c r="C234" s="64" t="str">
        <f t="shared" ref="C234:C248" si="207">IF(LEFT($A234,1)="x","",IFERROR(VLOOKUP($A234,LedenZ,5,0),""))</f>
        <v>V</v>
      </c>
      <c r="D234" s="64" t="str">
        <f t="shared" ref="D234:D248" si="208">IF(LEFT($A234,1)="x","",IFERROR(VLOOKUP($A234,LedenZ,6,0),""))</f>
        <v>NKY17P6</v>
      </c>
      <c r="E234" s="65" t="str">
        <f t="shared" ref="E234:E248" si="209">IF(LEFT($A234,1)="x","",IFERROR(VLOOKUP($A234,LedenZ,7,0),""))</f>
        <v>Groeneweg, R.K.</v>
      </c>
      <c r="F234" s="65" t="str">
        <f t="shared" ref="F234:F248" si="210">IF(LEFT($A234,1)="x","",IFERROR(VLOOKUP($A234,LedenZ,8,0),""))</f>
        <v>Roos</v>
      </c>
      <c r="G234" s="66">
        <f t="shared" ref="G234:G248" si="211">IF(LEFT($A234,1)="x","",IFERROR(VLOOKUP($A234,LedenZ,9,0),""))</f>
        <v>38432</v>
      </c>
      <c r="H234" s="67">
        <f t="shared" ref="H234:H248" si="212">IF(AND(ISNUMBER(G234),G234&lt;&gt;0),DATEDIF(G234,Peildatum,"Y"),"")</f>
        <v>15</v>
      </c>
      <c r="I234" s="73"/>
      <c r="J234" s="64" t="str">
        <f t="shared" ref="J234:J248" si="213">IF(LEFT($A234,1)="x","",IFERROR(VLOOKUP($A234,LedenZ,15,0),""))</f>
        <v>B3</v>
      </c>
      <c r="K234" s="64" t="str">
        <f t="shared" ref="K234:K248" si="214">IF(LEFT($A234,1)="x","",IFERROR(VLOOKUP($A234,LedenZ,16,0),""))</f>
        <v>B3</v>
      </c>
      <c r="L234" s="64">
        <f t="shared" ref="L234:L248" si="215">IF(LEFT($A234,1)="x","",IFERROR(VLOOKUP($A234,LedenZ,17,0),""))</f>
        <v>0</v>
      </c>
      <c r="M234" s="64" t="str">
        <f t="shared" ref="M234:M248" si="216">IF(LEFT($A234,1)="x","",IFERROR(VLOOKUP($A234,LedenZ,18,0),""))</f>
        <v>B1</v>
      </c>
      <c r="N234" s="52"/>
      <c r="P234" s="157"/>
      <c r="Q234" s="157"/>
      <c r="R234" s="157"/>
      <c r="S234" s="157">
        <f>IF(OR(LEFT($A234,1)="x",AND(AC233+$AC234=0,$AC233&gt;0)),"",IFERROR(VLOOKUP($A234,LedenZ,29,0),""))</f>
        <v>0</v>
      </c>
      <c r="T234" s="202">
        <f t="shared" ref="T234:T248" si="217">IF(LEN(C234&amp;D234&amp;E234&amp;F234)&gt;0,1,0)</f>
        <v>1</v>
      </c>
      <c r="U234" s="159">
        <f t="shared" ref="U234:U248" si="218">MIN(LEN(Y234&amp;Z234&amp;AA234&amp;AB234),1)</f>
        <v>1</v>
      </c>
      <c r="V234" s="162">
        <f>V233</f>
        <v>15</v>
      </c>
      <c r="W234" s="162">
        <f>W233</f>
        <v>16</v>
      </c>
      <c r="X234" s="28">
        <v>5</v>
      </c>
      <c r="Y234" s="64" t="str">
        <f t="shared" ref="Y234:Y248" si="219">IF(LEFT($A234,1)="x","",IFERROR(VLOOKUP($A234,LedenZ,33,0),""))</f>
        <v>B3</v>
      </c>
      <c r="Z234" s="64" t="str">
        <f t="shared" ref="Z234:Z248" si="220">IF(LEFT($A234,1)="x","",IFERROR(VLOOKUP($A234,LedenZ,34,0),""))</f>
        <v>B3</v>
      </c>
      <c r="AA234" s="64" t="str">
        <f t="shared" ref="AA234:AA248" si="221">IF(LEFT($A234,1)="x","",IFERROR(VLOOKUP($A234,LedenZ,35,0),""))</f>
        <v/>
      </c>
      <c r="AB234" s="64" t="str">
        <f t="shared" ref="AB234:AB248" si="222">IF(LEFT($A234,1)="x","",IFERROR(VLOOKUP($A234,LedenZ,36,0),""))</f>
        <v>B1</v>
      </c>
      <c r="AC234" s="28">
        <f t="shared" ref="AC234:AC248" si="223">LEN(Y234&amp;Z234&amp;AA234&amp;AB234)</f>
        <v>6</v>
      </c>
      <c r="AH234" s="246">
        <f t="shared" ref="AH234:AH248" si="224">lft(G234,Peildatum)</f>
        <v>15.78</v>
      </c>
    </row>
    <row r="235" spans="1:34">
      <c r="A235" s="28" t="str">
        <f>C231&amp;"x"&amp;B235</f>
        <v>B1x2</v>
      </c>
      <c r="B235" s="47">
        <v>2</v>
      </c>
      <c r="C235" s="64" t="str">
        <f t="shared" si="207"/>
        <v>V</v>
      </c>
      <c r="D235" s="64" t="str">
        <f t="shared" si="208"/>
        <v>NLL20B6</v>
      </c>
      <c r="E235" s="65" t="str">
        <f t="shared" si="209"/>
        <v>Wensen, van M.</v>
      </c>
      <c r="F235" s="65" t="str">
        <f t="shared" si="210"/>
        <v>Maud</v>
      </c>
      <c r="G235" s="66">
        <f t="shared" si="211"/>
        <v>38451</v>
      </c>
      <c r="H235" s="67">
        <f t="shared" si="212"/>
        <v>15</v>
      </c>
      <c r="I235" s="73"/>
      <c r="J235" s="64" t="str">
        <f t="shared" si="213"/>
        <v>B2</v>
      </c>
      <c r="K235" s="64" t="str">
        <f t="shared" si="214"/>
        <v>B2</v>
      </c>
      <c r="L235" s="64">
        <f t="shared" si="215"/>
        <v>0</v>
      </c>
      <c r="M235" s="64" t="str">
        <f t="shared" si="216"/>
        <v>B1</v>
      </c>
      <c r="N235" s="52"/>
      <c r="P235" s="157"/>
      <c r="Q235" s="157"/>
      <c r="R235" s="157"/>
      <c r="S235" s="157">
        <f>IF(OR(LEFT($A235,1)="x",AND(AC233+$AC235=0,$AC233&gt;0)),"",IFERROR(VLOOKUP($A235,LedenZ,29,0),""))</f>
        <v>0</v>
      </c>
      <c r="T235" s="202">
        <f t="shared" si="217"/>
        <v>1</v>
      </c>
      <c r="U235" s="159">
        <f t="shared" si="218"/>
        <v>1</v>
      </c>
      <c r="V235" s="162">
        <f t="shared" ref="V235:W248" si="225">V234</f>
        <v>15</v>
      </c>
      <c r="W235" s="162">
        <f t="shared" si="225"/>
        <v>16</v>
      </c>
      <c r="X235" s="28">
        <v>6</v>
      </c>
      <c r="Y235" s="64" t="str">
        <f t="shared" si="219"/>
        <v>B2</v>
      </c>
      <c r="Z235" s="64" t="str">
        <f t="shared" si="220"/>
        <v>B2</v>
      </c>
      <c r="AA235" s="64" t="str">
        <f t="shared" si="221"/>
        <v/>
      </c>
      <c r="AB235" s="64" t="str">
        <f t="shared" si="222"/>
        <v>B1</v>
      </c>
      <c r="AC235" s="28">
        <f t="shared" si="223"/>
        <v>6</v>
      </c>
      <c r="AH235" s="246">
        <f t="shared" si="224"/>
        <v>15.73</v>
      </c>
    </row>
    <row r="236" spans="1:34">
      <c r="A236" s="28" t="str">
        <f>C231&amp;"x"&amp;B236</f>
        <v>B1x3</v>
      </c>
      <c r="B236" s="47">
        <v>3</v>
      </c>
      <c r="C236" s="64" t="str">
        <f t="shared" si="207"/>
        <v>V</v>
      </c>
      <c r="D236" s="64" t="str">
        <f t="shared" si="208"/>
        <v>NLB71D8</v>
      </c>
      <c r="E236" s="65" t="str">
        <f t="shared" si="209"/>
        <v>Boshoven, S.A.E.</v>
      </c>
      <c r="F236" s="65" t="str">
        <f t="shared" si="210"/>
        <v>Sara</v>
      </c>
      <c r="G236" s="66">
        <f t="shared" si="211"/>
        <v>38635</v>
      </c>
      <c r="H236" s="67">
        <f t="shared" si="212"/>
        <v>15</v>
      </c>
      <c r="I236" s="73"/>
      <c r="J236" s="64" t="str">
        <f t="shared" si="213"/>
        <v>B1</v>
      </c>
      <c r="K236" s="64" t="str">
        <f t="shared" si="214"/>
        <v>B1</v>
      </c>
      <c r="L236" s="64">
        <f t="shared" si="215"/>
        <v>0</v>
      </c>
      <c r="M236" s="64" t="str">
        <f t="shared" si="216"/>
        <v>B1</v>
      </c>
      <c r="N236" s="52"/>
      <c r="P236" s="157"/>
      <c r="Q236" s="157"/>
      <c r="R236" s="157"/>
      <c r="S236" s="157">
        <f>IF(OR(LEFT($A236,1)="x",AND(AC233+$AC236=0,$AC233&gt;0)),"",IFERROR(VLOOKUP($A236,LedenZ,29,0),""))</f>
        <v>0</v>
      </c>
      <c r="T236" s="202">
        <f t="shared" si="217"/>
        <v>1</v>
      </c>
      <c r="U236" s="159">
        <f t="shared" si="218"/>
        <v>1</v>
      </c>
      <c r="V236" s="162">
        <f t="shared" si="225"/>
        <v>15</v>
      </c>
      <c r="W236" s="162">
        <f t="shared" si="225"/>
        <v>16</v>
      </c>
      <c r="X236" s="28">
        <v>7</v>
      </c>
      <c r="Y236" s="64" t="str">
        <f t="shared" si="219"/>
        <v>B1</v>
      </c>
      <c r="Z236" s="64" t="str">
        <f t="shared" si="220"/>
        <v>B1</v>
      </c>
      <c r="AA236" s="64" t="str">
        <f t="shared" si="221"/>
        <v/>
      </c>
      <c r="AB236" s="64" t="str">
        <f t="shared" si="222"/>
        <v>B1</v>
      </c>
      <c r="AC236" s="28">
        <f t="shared" si="223"/>
        <v>6</v>
      </c>
      <c r="AH236" s="246">
        <f t="shared" si="224"/>
        <v>15.23</v>
      </c>
    </row>
    <row r="237" spans="1:34">
      <c r="A237" s="28" t="str">
        <f>C231&amp;"x"&amp;B237</f>
        <v>B1x4</v>
      </c>
      <c r="B237" s="47">
        <v>4</v>
      </c>
      <c r="C237" s="64" t="str">
        <f t="shared" si="207"/>
        <v>V</v>
      </c>
      <c r="D237" s="64" t="str">
        <f t="shared" si="208"/>
        <v>NLF50K8</v>
      </c>
      <c r="E237" s="65" t="str">
        <f t="shared" si="209"/>
        <v>Fasbender, L.</v>
      </c>
      <c r="F237" s="65" t="str">
        <f t="shared" si="210"/>
        <v>Lindi</v>
      </c>
      <c r="G237" s="66">
        <f t="shared" si="211"/>
        <v>38656</v>
      </c>
      <c r="H237" s="67">
        <f t="shared" si="212"/>
        <v>15</v>
      </c>
      <c r="I237" s="73"/>
      <c r="J237" s="64" t="str">
        <f t="shared" si="213"/>
        <v>B2</v>
      </c>
      <c r="K237" s="64" t="str">
        <f t="shared" si="214"/>
        <v>B2</v>
      </c>
      <c r="L237" s="64">
        <f t="shared" si="215"/>
        <v>0</v>
      </c>
      <c r="M237" s="64" t="str">
        <f t="shared" si="216"/>
        <v>B1</v>
      </c>
      <c r="N237" s="52"/>
      <c r="P237" s="157"/>
      <c r="Q237" s="157"/>
      <c r="R237" s="157"/>
      <c r="S237" s="157">
        <f>IF(OR(LEFT($A237,1)="x",AND(AC233+$AC237=0,$AC233&gt;0)),"",IFERROR(VLOOKUP($A237,LedenZ,29,0),""))</f>
        <v>0</v>
      </c>
      <c r="T237" s="202">
        <f t="shared" si="217"/>
        <v>1</v>
      </c>
      <c r="U237" s="159">
        <f t="shared" si="218"/>
        <v>1</v>
      </c>
      <c r="V237" s="162">
        <f t="shared" si="225"/>
        <v>15</v>
      </c>
      <c r="W237" s="162">
        <f t="shared" si="225"/>
        <v>16</v>
      </c>
      <c r="X237" s="28">
        <v>8</v>
      </c>
      <c r="Y237" s="64" t="str">
        <f t="shared" si="219"/>
        <v>B2</v>
      </c>
      <c r="Z237" s="64" t="str">
        <f t="shared" si="220"/>
        <v>B2</v>
      </c>
      <c r="AA237" s="64" t="str">
        <f t="shared" si="221"/>
        <v/>
      </c>
      <c r="AB237" s="64" t="str">
        <f t="shared" si="222"/>
        <v>B1</v>
      </c>
      <c r="AC237" s="28">
        <f t="shared" si="223"/>
        <v>6</v>
      </c>
      <c r="AH237" s="246">
        <f t="shared" si="224"/>
        <v>15.17</v>
      </c>
    </row>
    <row r="238" spans="1:34">
      <c r="A238" s="28" t="str">
        <f>C231&amp;"x"&amp;B238</f>
        <v>B1x5</v>
      </c>
      <c r="B238" s="47">
        <v>5</v>
      </c>
      <c r="C238" s="64" t="str">
        <f t="shared" si="207"/>
        <v>M</v>
      </c>
      <c r="D238" s="64" t="str">
        <f t="shared" si="208"/>
        <v>NKX66T5</v>
      </c>
      <c r="E238" s="65" t="str">
        <f t="shared" si="209"/>
        <v>Wietses, J.</v>
      </c>
      <c r="F238" s="65" t="str">
        <f t="shared" si="210"/>
        <v>Joël</v>
      </c>
      <c r="G238" s="66">
        <f t="shared" si="211"/>
        <v>38502</v>
      </c>
      <c r="H238" s="67">
        <f t="shared" si="212"/>
        <v>15</v>
      </c>
      <c r="I238" s="73"/>
      <c r="J238" s="64" t="str">
        <f t="shared" si="213"/>
        <v>B2</v>
      </c>
      <c r="K238" s="64" t="str">
        <f t="shared" si="214"/>
        <v>B2</v>
      </c>
      <c r="L238" s="64">
        <f t="shared" si="215"/>
        <v>0</v>
      </c>
      <c r="M238" s="64" t="str">
        <f t="shared" si="216"/>
        <v>B1</v>
      </c>
      <c r="N238" s="52"/>
      <c r="P238" s="157"/>
      <c r="Q238" s="157"/>
      <c r="R238" s="157"/>
      <c r="S238" s="157">
        <f>IF(OR(LEFT($A238,1)="x",AND(AC233+$AC238=0,$AC233&gt;0)),"",IFERROR(VLOOKUP($A238,LedenZ,29,0),""))</f>
        <v>0</v>
      </c>
      <c r="T238" s="202">
        <f t="shared" si="217"/>
        <v>1</v>
      </c>
      <c r="U238" s="159">
        <f t="shared" si="218"/>
        <v>1</v>
      </c>
      <c r="V238" s="162">
        <f t="shared" si="225"/>
        <v>15</v>
      </c>
      <c r="W238" s="162">
        <f t="shared" si="225"/>
        <v>16</v>
      </c>
      <c r="X238" s="28">
        <v>9</v>
      </c>
      <c r="Y238" s="64" t="str">
        <f t="shared" si="219"/>
        <v>B2</v>
      </c>
      <c r="Z238" s="64" t="str">
        <f t="shared" si="220"/>
        <v>B2</v>
      </c>
      <c r="AA238" s="64" t="str">
        <f t="shared" si="221"/>
        <v/>
      </c>
      <c r="AB238" s="64" t="str">
        <f t="shared" si="222"/>
        <v>B1</v>
      </c>
      <c r="AC238" s="28">
        <f t="shared" si="223"/>
        <v>6</v>
      </c>
      <c r="AH238" s="246">
        <f t="shared" si="224"/>
        <v>15.59</v>
      </c>
    </row>
    <row r="239" spans="1:34">
      <c r="A239" s="28" t="str">
        <f>C231&amp;"x"&amp;B239</f>
        <v>B1x6</v>
      </c>
      <c r="B239" s="47">
        <v>6</v>
      </c>
      <c r="C239" s="64" t="str">
        <f t="shared" si="207"/>
        <v>M</v>
      </c>
      <c r="D239" s="64" t="str">
        <f t="shared" si="208"/>
        <v>NLJ47N9</v>
      </c>
      <c r="E239" s="65" t="str">
        <f t="shared" si="209"/>
        <v>IJben, C.</v>
      </c>
      <c r="F239" s="65" t="str">
        <f t="shared" si="210"/>
        <v>Chris</v>
      </c>
      <c r="G239" s="66">
        <f t="shared" si="211"/>
        <v>38519</v>
      </c>
      <c r="H239" s="67">
        <f t="shared" si="212"/>
        <v>15</v>
      </c>
      <c r="I239" s="73"/>
      <c r="J239" s="64" t="str">
        <f t="shared" si="213"/>
        <v>B3</v>
      </c>
      <c r="K239" s="64" t="str">
        <f t="shared" si="214"/>
        <v>B3</v>
      </c>
      <c r="L239" s="64">
        <f t="shared" si="215"/>
        <v>0</v>
      </c>
      <c r="M239" s="64" t="str">
        <f t="shared" si="216"/>
        <v>B1</v>
      </c>
      <c r="N239" s="52"/>
      <c r="P239" s="157"/>
      <c r="Q239" s="157"/>
      <c r="R239" s="157"/>
      <c r="S239" s="157">
        <f>IF(OR(LEFT($A239,1)="x",AND(AC233+$AC239=0,$AC233&gt;0)),"",IFERROR(VLOOKUP($A239,LedenZ,29,0),""))</f>
        <v>0</v>
      </c>
      <c r="T239" s="202">
        <f t="shared" si="217"/>
        <v>1</v>
      </c>
      <c r="U239" s="159">
        <f t="shared" si="218"/>
        <v>1</v>
      </c>
      <c r="V239" s="162">
        <f t="shared" si="225"/>
        <v>15</v>
      </c>
      <c r="W239" s="162">
        <f t="shared" si="225"/>
        <v>16</v>
      </c>
      <c r="X239" s="28">
        <v>10</v>
      </c>
      <c r="Y239" s="64" t="str">
        <f t="shared" si="219"/>
        <v>B3</v>
      </c>
      <c r="Z239" s="64" t="str">
        <f t="shared" si="220"/>
        <v>B3</v>
      </c>
      <c r="AA239" s="64" t="str">
        <f t="shared" si="221"/>
        <v/>
      </c>
      <c r="AB239" s="64" t="str">
        <f t="shared" si="222"/>
        <v>B1</v>
      </c>
      <c r="AC239" s="28">
        <f t="shared" si="223"/>
        <v>6</v>
      </c>
      <c r="AH239" s="246">
        <f t="shared" si="224"/>
        <v>15.54</v>
      </c>
    </row>
    <row r="240" spans="1:34">
      <c r="A240" s="28" t="str">
        <f>C231&amp;"x"&amp;B240</f>
        <v>B1x7</v>
      </c>
      <c r="B240" s="47">
        <v>7</v>
      </c>
      <c r="C240" s="64" t="str">
        <f t="shared" si="207"/>
        <v>M</v>
      </c>
      <c r="D240" s="64" t="str">
        <f t="shared" si="208"/>
        <v>NLG59F1</v>
      </c>
      <c r="E240" s="65" t="str">
        <f t="shared" si="209"/>
        <v>Lohuis, J.A.</v>
      </c>
      <c r="F240" s="65" t="str">
        <f t="shared" si="210"/>
        <v>Jens</v>
      </c>
      <c r="G240" s="66">
        <f t="shared" si="211"/>
        <v>38578</v>
      </c>
      <c r="H240" s="67">
        <f t="shared" si="212"/>
        <v>15</v>
      </c>
      <c r="I240" s="73"/>
      <c r="J240" s="64" t="str">
        <f t="shared" si="213"/>
        <v>B2</v>
      </c>
      <c r="K240" s="64" t="str">
        <f t="shared" si="214"/>
        <v>B2</v>
      </c>
      <c r="L240" s="64">
        <f t="shared" si="215"/>
        <v>0</v>
      </c>
      <c r="M240" s="64" t="str">
        <f t="shared" si="216"/>
        <v>B1</v>
      </c>
      <c r="N240" s="52"/>
      <c r="P240" s="157"/>
      <c r="Q240" s="157"/>
      <c r="R240" s="157"/>
      <c r="S240" s="157">
        <f>IF(OR(LEFT($A240,1)="x",AND(AC233+$AC240=0,$AC233&gt;0)),"",IFERROR(VLOOKUP($A240,LedenZ,29,0),""))</f>
        <v>0</v>
      </c>
      <c r="T240" s="202">
        <f t="shared" si="217"/>
        <v>1</v>
      </c>
      <c r="U240" s="159">
        <f t="shared" si="218"/>
        <v>1</v>
      </c>
      <c r="V240" s="162">
        <f t="shared" si="225"/>
        <v>15</v>
      </c>
      <c r="W240" s="162">
        <f t="shared" si="225"/>
        <v>16</v>
      </c>
      <c r="X240" s="28">
        <v>11</v>
      </c>
      <c r="Y240" s="64" t="str">
        <f t="shared" si="219"/>
        <v>B2</v>
      </c>
      <c r="Z240" s="64" t="str">
        <f t="shared" si="220"/>
        <v>B2</v>
      </c>
      <c r="AA240" s="64" t="str">
        <f t="shared" si="221"/>
        <v/>
      </c>
      <c r="AB240" s="64" t="str">
        <f t="shared" si="222"/>
        <v>B1</v>
      </c>
      <c r="AC240" s="28">
        <f t="shared" si="223"/>
        <v>6</v>
      </c>
      <c r="AH240" s="246">
        <f t="shared" si="224"/>
        <v>15.38</v>
      </c>
    </row>
    <row r="241" spans="1:34">
      <c r="A241" s="28" t="str">
        <f>C231&amp;"x"&amp;B241</f>
        <v>B1x8</v>
      </c>
      <c r="B241" s="47">
        <v>8</v>
      </c>
      <c r="C241" s="64" t="str">
        <f t="shared" si="207"/>
        <v>M</v>
      </c>
      <c r="D241" s="64" t="str">
        <f t="shared" si="208"/>
        <v>NLG59G8</v>
      </c>
      <c r="E241" s="65" t="str">
        <f t="shared" si="209"/>
        <v>Koster, S.</v>
      </c>
      <c r="F241" s="65" t="str">
        <f t="shared" si="210"/>
        <v>Senne</v>
      </c>
      <c r="G241" s="66">
        <f t="shared" si="211"/>
        <v>38657</v>
      </c>
      <c r="H241" s="67">
        <f t="shared" si="212"/>
        <v>15</v>
      </c>
      <c r="I241" s="73"/>
      <c r="J241" s="64" t="str">
        <f t="shared" si="213"/>
        <v>B1</v>
      </c>
      <c r="K241" s="64" t="str">
        <f t="shared" si="214"/>
        <v>B1</v>
      </c>
      <c r="L241" s="64">
        <f t="shared" si="215"/>
        <v>0</v>
      </c>
      <c r="M241" s="64" t="str">
        <f t="shared" si="216"/>
        <v>B1</v>
      </c>
      <c r="N241" s="52"/>
      <c r="P241" s="157"/>
      <c r="Q241" s="157"/>
      <c r="R241" s="157"/>
      <c r="S241" s="157">
        <f>IF(OR(LEFT($A241,1)="x",AND(AC233+$AC241=0,$AC233&gt;0)),"",IFERROR(VLOOKUP($A241,LedenZ,29,0),""))</f>
        <v>0</v>
      </c>
      <c r="T241" s="202">
        <f t="shared" si="217"/>
        <v>1</v>
      </c>
      <c r="U241" s="159">
        <f t="shared" si="218"/>
        <v>1</v>
      </c>
      <c r="V241" s="162">
        <f t="shared" si="225"/>
        <v>15</v>
      </c>
      <c r="W241" s="162">
        <f t="shared" si="225"/>
        <v>16</v>
      </c>
      <c r="X241" s="28">
        <v>12</v>
      </c>
      <c r="Y241" s="64" t="str">
        <f t="shared" si="219"/>
        <v>B1</v>
      </c>
      <c r="Z241" s="64" t="str">
        <f t="shared" si="220"/>
        <v>B1</v>
      </c>
      <c r="AA241" s="64" t="str">
        <f t="shared" si="221"/>
        <v/>
      </c>
      <c r="AB241" s="64" t="str">
        <f t="shared" si="222"/>
        <v>B1</v>
      </c>
      <c r="AC241" s="28">
        <f t="shared" si="223"/>
        <v>6</v>
      </c>
      <c r="AH241" s="246">
        <f t="shared" si="224"/>
        <v>15.16</v>
      </c>
    </row>
    <row r="242" spans="1:34">
      <c r="A242" s="28" t="str">
        <f>C231&amp;"x"&amp;B242</f>
        <v>B1x9</v>
      </c>
      <c r="B242" s="47">
        <v>9</v>
      </c>
      <c r="C242" s="64" t="str">
        <f t="shared" si="207"/>
        <v/>
      </c>
      <c r="D242" s="64" t="str">
        <f t="shared" si="208"/>
        <v/>
      </c>
      <c r="E242" s="65" t="str">
        <f t="shared" si="209"/>
        <v/>
      </c>
      <c r="F242" s="65" t="str">
        <f t="shared" si="210"/>
        <v/>
      </c>
      <c r="G242" s="66" t="str">
        <f t="shared" si="211"/>
        <v/>
      </c>
      <c r="H242" s="67" t="str">
        <f t="shared" si="212"/>
        <v/>
      </c>
      <c r="I242" s="73"/>
      <c r="J242" s="64" t="str">
        <f t="shared" si="213"/>
        <v/>
      </c>
      <c r="K242" s="64" t="str">
        <f t="shared" si="214"/>
        <v/>
      </c>
      <c r="L242" s="64" t="str">
        <f t="shared" si="215"/>
        <v/>
      </c>
      <c r="M242" s="64" t="str">
        <f t="shared" si="216"/>
        <v/>
      </c>
      <c r="N242" s="52"/>
      <c r="P242" s="157"/>
      <c r="Q242" s="157"/>
      <c r="R242" s="157"/>
      <c r="S242" s="157" t="str">
        <f>IF(OR(LEFT($A242,1)="x",AND(AC233+$AC242=0,$AC233&gt;0)),"",IFERROR(VLOOKUP($A242,LedenZ,29,0),""))</f>
        <v/>
      </c>
      <c r="T242" s="202">
        <f t="shared" si="217"/>
        <v>0</v>
      </c>
      <c r="U242" s="159">
        <f t="shared" si="218"/>
        <v>0</v>
      </c>
      <c r="V242" s="162">
        <f t="shared" si="225"/>
        <v>15</v>
      </c>
      <c r="W242" s="162">
        <f t="shared" si="225"/>
        <v>16</v>
      </c>
      <c r="X242" s="28">
        <v>13</v>
      </c>
      <c r="Y242" s="64" t="str">
        <f t="shared" si="219"/>
        <v/>
      </c>
      <c r="Z242" s="64" t="str">
        <f t="shared" si="220"/>
        <v/>
      </c>
      <c r="AA242" s="64" t="str">
        <f t="shared" si="221"/>
        <v/>
      </c>
      <c r="AB242" s="64" t="str">
        <f t="shared" si="222"/>
        <v/>
      </c>
      <c r="AC242" s="28">
        <f t="shared" si="223"/>
        <v>0</v>
      </c>
      <c r="AH242" s="246" t="str">
        <f t="shared" si="224"/>
        <v/>
      </c>
    </row>
    <row r="243" spans="1:34">
      <c r="A243" s="28" t="str">
        <f>C231&amp;"x"&amp;B243</f>
        <v>B1x10</v>
      </c>
      <c r="B243" s="47">
        <v>10</v>
      </c>
      <c r="C243" s="64" t="str">
        <f t="shared" si="207"/>
        <v/>
      </c>
      <c r="D243" s="64" t="str">
        <f t="shared" si="208"/>
        <v/>
      </c>
      <c r="E243" s="65" t="str">
        <f t="shared" si="209"/>
        <v/>
      </c>
      <c r="F243" s="65" t="str">
        <f t="shared" si="210"/>
        <v/>
      </c>
      <c r="G243" s="66" t="str">
        <f t="shared" si="211"/>
        <v/>
      </c>
      <c r="H243" s="67" t="str">
        <f t="shared" si="212"/>
        <v/>
      </c>
      <c r="I243" s="73"/>
      <c r="J243" s="64" t="str">
        <f t="shared" si="213"/>
        <v/>
      </c>
      <c r="K243" s="64" t="str">
        <f t="shared" si="214"/>
        <v/>
      </c>
      <c r="L243" s="64" t="str">
        <f t="shared" si="215"/>
        <v/>
      </c>
      <c r="M243" s="64" t="str">
        <f t="shared" si="216"/>
        <v/>
      </c>
      <c r="N243" s="52"/>
      <c r="P243" s="157"/>
      <c r="Q243" s="157"/>
      <c r="R243" s="157"/>
      <c r="S243" s="157" t="str">
        <f>IF(OR(LEFT($A243,1)="x",AND(AC233+$AC243=0,$AC233&gt;0)),"",IFERROR(VLOOKUP($A243,LedenZ,29,0),""))</f>
        <v/>
      </c>
      <c r="T243" s="202">
        <f t="shared" si="217"/>
        <v>0</v>
      </c>
      <c r="U243" s="159">
        <f t="shared" si="218"/>
        <v>0</v>
      </c>
      <c r="V243" s="162">
        <f t="shared" si="225"/>
        <v>15</v>
      </c>
      <c r="W243" s="162">
        <f t="shared" si="225"/>
        <v>16</v>
      </c>
      <c r="X243" s="28">
        <v>14</v>
      </c>
      <c r="Y243" s="64" t="str">
        <f t="shared" si="219"/>
        <v/>
      </c>
      <c r="Z243" s="64" t="str">
        <f t="shared" si="220"/>
        <v/>
      </c>
      <c r="AA243" s="64" t="str">
        <f t="shared" si="221"/>
        <v/>
      </c>
      <c r="AB243" s="64" t="str">
        <f t="shared" si="222"/>
        <v/>
      </c>
      <c r="AC243" s="28">
        <f t="shared" si="223"/>
        <v>0</v>
      </c>
      <c r="AH243" s="246" t="str">
        <f t="shared" si="224"/>
        <v/>
      </c>
    </row>
    <row r="244" spans="1:34">
      <c r="A244" s="28" t="str">
        <f>C231&amp;"x"&amp;B244</f>
        <v>B1x11</v>
      </c>
      <c r="B244" s="47">
        <v>11</v>
      </c>
      <c r="C244" s="64" t="str">
        <f t="shared" si="207"/>
        <v/>
      </c>
      <c r="D244" s="64" t="str">
        <f t="shared" si="208"/>
        <v/>
      </c>
      <c r="E244" s="65" t="str">
        <f t="shared" si="209"/>
        <v/>
      </c>
      <c r="F244" s="65" t="str">
        <f t="shared" si="210"/>
        <v/>
      </c>
      <c r="G244" s="66" t="str">
        <f t="shared" si="211"/>
        <v/>
      </c>
      <c r="H244" s="67" t="str">
        <f t="shared" si="212"/>
        <v/>
      </c>
      <c r="I244" s="73"/>
      <c r="J244" s="64" t="str">
        <f t="shared" si="213"/>
        <v/>
      </c>
      <c r="K244" s="64" t="str">
        <f t="shared" si="214"/>
        <v/>
      </c>
      <c r="L244" s="64" t="str">
        <f t="shared" si="215"/>
        <v/>
      </c>
      <c r="M244" s="64" t="str">
        <f t="shared" si="216"/>
        <v/>
      </c>
      <c r="N244" s="52"/>
      <c r="P244" s="157"/>
      <c r="Q244" s="157"/>
      <c r="R244" s="157"/>
      <c r="S244" s="157" t="str">
        <f>IF(OR(LEFT($A244,1)="x",AND(AC233+$AC244=0,$AC233&gt;0)),"",IFERROR(VLOOKUP($A244,LedenZ,29,0),""))</f>
        <v/>
      </c>
      <c r="T244" s="202">
        <f t="shared" si="217"/>
        <v>0</v>
      </c>
      <c r="U244" s="159">
        <f t="shared" si="218"/>
        <v>0</v>
      </c>
      <c r="V244" s="162">
        <f t="shared" si="225"/>
        <v>15</v>
      </c>
      <c r="W244" s="162">
        <f t="shared" si="225"/>
        <v>16</v>
      </c>
      <c r="X244" s="28">
        <v>15</v>
      </c>
      <c r="Y244" s="64" t="str">
        <f t="shared" si="219"/>
        <v/>
      </c>
      <c r="Z244" s="64" t="str">
        <f t="shared" si="220"/>
        <v/>
      </c>
      <c r="AA244" s="64" t="str">
        <f t="shared" si="221"/>
        <v/>
      </c>
      <c r="AB244" s="64" t="str">
        <f t="shared" si="222"/>
        <v/>
      </c>
      <c r="AC244" s="28">
        <f t="shared" si="223"/>
        <v>0</v>
      </c>
      <c r="AH244" s="246" t="str">
        <f t="shared" si="224"/>
        <v/>
      </c>
    </row>
    <row r="245" spans="1:34">
      <c r="A245" s="28" t="str">
        <f>C231&amp;"x"&amp;B245</f>
        <v>B1x12</v>
      </c>
      <c r="B245" s="47">
        <v>12</v>
      </c>
      <c r="C245" s="64" t="str">
        <f t="shared" si="207"/>
        <v/>
      </c>
      <c r="D245" s="64" t="str">
        <f t="shared" si="208"/>
        <v/>
      </c>
      <c r="E245" s="65" t="str">
        <f t="shared" si="209"/>
        <v/>
      </c>
      <c r="F245" s="65" t="str">
        <f t="shared" si="210"/>
        <v/>
      </c>
      <c r="G245" s="66" t="str">
        <f t="shared" si="211"/>
        <v/>
      </c>
      <c r="H245" s="67" t="str">
        <f t="shared" si="212"/>
        <v/>
      </c>
      <c r="I245" s="73"/>
      <c r="J245" s="64" t="str">
        <f t="shared" si="213"/>
        <v/>
      </c>
      <c r="K245" s="64" t="str">
        <f t="shared" si="214"/>
        <v/>
      </c>
      <c r="L245" s="64" t="str">
        <f t="shared" si="215"/>
        <v/>
      </c>
      <c r="M245" s="64" t="str">
        <f t="shared" si="216"/>
        <v/>
      </c>
      <c r="N245" s="52"/>
      <c r="P245" s="157"/>
      <c r="Q245" s="157"/>
      <c r="R245" s="157"/>
      <c r="S245" s="157" t="str">
        <f>IF(OR(LEFT($A245,1)="x",AND(AC233+$AC245=0,$AC233&gt;0)),"",IFERROR(VLOOKUP($A245,LedenZ,29,0),""))</f>
        <v/>
      </c>
      <c r="T245" s="202">
        <f t="shared" si="217"/>
        <v>0</v>
      </c>
      <c r="U245" s="159">
        <f t="shared" si="218"/>
        <v>0</v>
      </c>
      <c r="V245" s="162">
        <f t="shared" si="225"/>
        <v>15</v>
      </c>
      <c r="W245" s="162">
        <f t="shared" si="225"/>
        <v>16</v>
      </c>
      <c r="X245" s="28">
        <v>16</v>
      </c>
      <c r="Y245" s="64" t="str">
        <f t="shared" si="219"/>
        <v/>
      </c>
      <c r="Z245" s="64" t="str">
        <f t="shared" si="220"/>
        <v/>
      </c>
      <c r="AA245" s="64" t="str">
        <f t="shared" si="221"/>
        <v/>
      </c>
      <c r="AB245" s="64" t="str">
        <f t="shared" si="222"/>
        <v/>
      </c>
      <c r="AC245" s="28">
        <f t="shared" si="223"/>
        <v>0</v>
      </c>
      <c r="AH245" s="246" t="str">
        <f t="shared" si="224"/>
        <v/>
      </c>
    </row>
    <row r="246" spans="1:34">
      <c r="A246" s="28" t="str">
        <f>C231&amp;"x"&amp;B246</f>
        <v>B1x13</v>
      </c>
      <c r="B246" s="47">
        <v>13</v>
      </c>
      <c r="C246" s="64" t="str">
        <f t="shared" si="207"/>
        <v/>
      </c>
      <c r="D246" s="64" t="str">
        <f t="shared" si="208"/>
        <v/>
      </c>
      <c r="E246" s="65" t="str">
        <f t="shared" si="209"/>
        <v/>
      </c>
      <c r="F246" s="65" t="str">
        <f t="shared" si="210"/>
        <v/>
      </c>
      <c r="G246" s="66" t="str">
        <f t="shared" si="211"/>
        <v/>
      </c>
      <c r="H246" s="67" t="str">
        <f t="shared" si="212"/>
        <v/>
      </c>
      <c r="I246" s="73"/>
      <c r="J246" s="64" t="str">
        <f t="shared" si="213"/>
        <v/>
      </c>
      <c r="K246" s="64" t="str">
        <f t="shared" si="214"/>
        <v/>
      </c>
      <c r="L246" s="64" t="str">
        <f t="shared" si="215"/>
        <v/>
      </c>
      <c r="M246" s="64" t="str">
        <f t="shared" si="216"/>
        <v/>
      </c>
      <c r="N246" s="52"/>
      <c r="P246" s="157"/>
      <c r="Q246" s="157"/>
      <c r="R246" s="157"/>
      <c r="S246" s="157" t="str">
        <f>IF(OR(LEFT($A246,1)="x",AND(AC233+$AC246=0,$AC233&gt;0)),"",IFERROR(VLOOKUP($A246,LedenZ,29,0),""))</f>
        <v/>
      </c>
      <c r="T246" s="202">
        <f t="shared" si="217"/>
        <v>0</v>
      </c>
      <c r="U246" s="159">
        <f t="shared" si="218"/>
        <v>0</v>
      </c>
      <c r="V246" s="162">
        <f t="shared" si="225"/>
        <v>15</v>
      </c>
      <c r="W246" s="162">
        <f t="shared" si="225"/>
        <v>16</v>
      </c>
      <c r="X246" s="28">
        <v>17</v>
      </c>
      <c r="Y246" s="64" t="str">
        <f t="shared" si="219"/>
        <v/>
      </c>
      <c r="Z246" s="64" t="str">
        <f t="shared" si="220"/>
        <v/>
      </c>
      <c r="AA246" s="64" t="str">
        <f t="shared" si="221"/>
        <v/>
      </c>
      <c r="AB246" s="64" t="str">
        <f t="shared" si="222"/>
        <v/>
      </c>
      <c r="AC246" s="28">
        <f t="shared" si="223"/>
        <v>0</v>
      </c>
      <c r="AH246" s="246" t="str">
        <f t="shared" si="224"/>
        <v/>
      </c>
    </row>
    <row r="247" spans="1:34">
      <c r="A247" s="28" t="str">
        <f>C231&amp;"x"&amp;B247</f>
        <v>B1x14</v>
      </c>
      <c r="B247" s="47">
        <v>14</v>
      </c>
      <c r="C247" s="64" t="str">
        <f t="shared" si="207"/>
        <v/>
      </c>
      <c r="D247" s="64" t="str">
        <f t="shared" si="208"/>
        <v/>
      </c>
      <c r="E247" s="65" t="str">
        <f t="shared" si="209"/>
        <v/>
      </c>
      <c r="F247" s="65" t="str">
        <f t="shared" si="210"/>
        <v/>
      </c>
      <c r="G247" s="66" t="str">
        <f t="shared" si="211"/>
        <v/>
      </c>
      <c r="H247" s="67" t="str">
        <f t="shared" si="212"/>
        <v/>
      </c>
      <c r="I247" s="73"/>
      <c r="J247" s="64" t="str">
        <f t="shared" si="213"/>
        <v/>
      </c>
      <c r="K247" s="64" t="str">
        <f t="shared" si="214"/>
        <v/>
      </c>
      <c r="L247" s="64" t="str">
        <f t="shared" si="215"/>
        <v/>
      </c>
      <c r="M247" s="64" t="str">
        <f t="shared" si="216"/>
        <v/>
      </c>
      <c r="N247" s="52"/>
      <c r="P247" s="157"/>
      <c r="Q247" s="157"/>
      <c r="R247" s="157"/>
      <c r="S247" s="157" t="str">
        <f>IF(OR(LEFT($A247,1)="x",AND(AC233+$AC247=0,$AC233&gt;0)),"",IFERROR(VLOOKUP($A247,LedenZ,29,0),""))</f>
        <v/>
      </c>
      <c r="T247" s="202">
        <f t="shared" si="217"/>
        <v>0</v>
      </c>
      <c r="U247" s="159">
        <f t="shared" si="218"/>
        <v>0</v>
      </c>
      <c r="V247" s="162">
        <f t="shared" si="225"/>
        <v>15</v>
      </c>
      <c r="W247" s="162">
        <f t="shared" si="225"/>
        <v>16</v>
      </c>
      <c r="X247" s="28">
        <v>18</v>
      </c>
      <c r="Y247" s="64" t="str">
        <f t="shared" si="219"/>
        <v/>
      </c>
      <c r="Z247" s="64" t="str">
        <f t="shared" si="220"/>
        <v/>
      </c>
      <c r="AA247" s="64" t="str">
        <f t="shared" si="221"/>
        <v/>
      </c>
      <c r="AB247" s="64" t="str">
        <f t="shared" si="222"/>
        <v/>
      </c>
      <c r="AC247" s="28">
        <f t="shared" si="223"/>
        <v>0</v>
      </c>
      <c r="AH247" s="246" t="str">
        <f t="shared" si="224"/>
        <v/>
      </c>
    </row>
    <row r="248" spans="1:34">
      <c r="A248" s="28" t="str">
        <f>C231&amp;"x"&amp;B248</f>
        <v>B1x15</v>
      </c>
      <c r="B248" s="47">
        <v>15</v>
      </c>
      <c r="C248" s="64" t="str">
        <f t="shared" si="207"/>
        <v/>
      </c>
      <c r="D248" s="64" t="str">
        <f t="shared" si="208"/>
        <v/>
      </c>
      <c r="E248" s="65" t="str">
        <f t="shared" si="209"/>
        <v/>
      </c>
      <c r="F248" s="65" t="str">
        <f t="shared" si="210"/>
        <v/>
      </c>
      <c r="G248" s="66" t="str">
        <f t="shared" si="211"/>
        <v/>
      </c>
      <c r="H248" s="67" t="str">
        <f t="shared" si="212"/>
        <v/>
      </c>
      <c r="I248" s="73"/>
      <c r="J248" s="64" t="str">
        <f t="shared" si="213"/>
        <v/>
      </c>
      <c r="K248" s="64" t="str">
        <f t="shared" si="214"/>
        <v/>
      </c>
      <c r="L248" s="64" t="str">
        <f t="shared" si="215"/>
        <v/>
      </c>
      <c r="M248" s="64" t="str">
        <f t="shared" si="216"/>
        <v/>
      </c>
      <c r="N248" s="52"/>
      <c r="P248" s="157"/>
      <c r="Q248" s="157"/>
      <c r="R248" s="157"/>
      <c r="S248" s="157" t="str">
        <f>IF(OR(LEFT($A248,1)="x",AND(AC233+$AC248=0,$AC233&gt;0)),"",IFERROR(VLOOKUP($A248,LedenZ,29,0),""))</f>
        <v/>
      </c>
      <c r="T248" s="202">
        <f t="shared" si="217"/>
        <v>0</v>
      </c>
      <c r="U248" s="159">
        <f t="shared" si="218"/>
        <v>0</v>
      </c>
      <c r="V248" s="162">
        <f t="shared" si="225"/>
        <v>15</v>
      </c>
      <c r="W248" s="162">
        <f t="shared" si="225"/>
        <v>16</v>
      </c>
      <c r="X248" s="28">
        <v>19</v>
      </c>
      <c r="Y248" s="64" t="str">
        <f t="shared" si="219"/>
        <v/>
      </c>
      <c r="Z248" s="64" t="str">
        <f t="shared" si="220"/>
        <v/>
      </c>
      <c r="AA248" s="64" t="str">
        <f t="shared" si="221"/>
        <v/>
      </c>
      <c r="AB248" s="64" t="str">
        <f t="shared" si="222"/>
        <v/>
      </c>
      <c r="AC248" s="28">
        <f t="shared" si="223"/>
        <v>0</v>
      </c>
      <c r="AH248" s="246" t="str">
        <f t="shared" si="224"/>
        <v/>
      </c>
    </row>
    <row r="249" spans="1:34" ht="12.95" thickBot="1">
      <c r="B249" s="69"/>
      <c r="C249" s="70"/>
      <c r="D249" s="69"/>
      <c r="E249" s="69"/>
      <c r="F249" s="69"/>
      <c r="G249" s="71"/>
      <c r="H249" s="71"/>
      <c r="I249" s="71"/>
      <c r="J249" s="70"/>
      <c r="K249" s="70"/>
      <c r="L249" s="70"/>
      <c r="M249" s="52"/>
      <c r="N249" s="52"/>
      <c r="X249" s="28">
        <v>20</v>
      </c>
    </row>
    <row r="250" spans="1:34" ht="12.95" thickTop="1">
      <c r="B250" s="47"/>
      <c r="C250" s="323" t="s">
        <v>1140</v>
      </c>
      <c r="D250" s="323"/>
      <c r="E250" s="76" t="s">
        <v>1141</v>
      </c>
      <c r="F250" s="76" t="s">
        <v>1142</v>
      </c>
      <c r="G250" s="48" t="s">
        <v>1143</v>
      </c>
      <c r="H250" s="49"/>
      <c r="I250" s="50"/>
      <c r="J250" s="51" t="s">
        <v>1144</v>
      </c>
      <c r="K250" s="51" t="s">
        <v>1145</v>
      </c>
      <c r="L250" s="51" t="s">
        <v>1146</v>
      </c>
      <c r="M250" s="52"/>
      <c r="N250" s="52"/>
      <c r="P250" s="53">
        <f>COUNT(P254:P268)</f>
        <v>0</v>
      </c>
      <c r="Q250" s="53">
        <f>COUNT(Q254:Q268)</f>
        <v>0</v>
      </c>
      <c r="R250" s="53">
        <f>COUNT(R254:R268)</f>
        <v>0</v>
      </c>
      <c r="S250" s="53">
        <f>COUNT(S254:S268)</f>
        <v>10</v>
      </c>
      <c r="T250" s="124">
        <f>T251-SUM(U254:U268)</f>
        <v>0</v>
      </c>
      <c r="X250" s="28">
        <v>1</v>
      </c>
    </row>
    <row r="251" spans="1:34" ht="12.95">
      <c r="A251" s="33">
        <v>16</v>
      </c>
      <c r="B251" s="54"/>
      <c r="C251" s="322" t="str">
        <f>Leden!AR18</f>
        <v>B2</v>
      </c>
      <c r="D251" s="322"/>
      <c r="E251" s="286" t="str">
        <f>IF($C251="","",LEFT(IFERROR(VLOOKUP($C251,TeamsZ,2,0),"")&amp;"??",2))</f>
        <v>BK</v>
      </c>
      <c r="F251" s="286" t="str">
        <f>IF($C251="","",IFERROR(VLOOKUP($C251,TeamsZ,3,0),"??"))</f>
        <v>Za</v>
      </c>
      <c r="G251" s="286" t="str">
        <f>IF($C251="","",LEFT(IFERROR(VLOOKUP($C251,TeamsZ,4,0),"")&amp;"?",1))</f>
        <v>8</v>
      </c>
      <c r="H251" s="55"/>
      <c r="I251" s="56"/>
      <c r="J251" s="286">
        <f>COUNTIF(C254:C268,"V")</f>
        <v>8</v>
      </c>
      <c r="K251" s="286">
        <f>COUNTIF(C254:C268,"M")</f>
        <v>2</v>
      </c>
      <c r="L251" s="57">
        <f>IFERROR(AVERAGE(H254:H268),"")</f>
        <v>15</v>
      </c>
      <c r="M251" s="58"/>
      <c r="N251" s="58"/>
      <c r="O251" s="33" t="s">
        <v>2</v>
      </c>
      <c r="P251" s="253"/>
      <c r="Q251" s="253"/>
      <c r="R251" s="253"/>
      <c r="S251" s="253">
        <f>IF(COUNT(S254:S268)=0,"",TeamPunten(S254:S268,$C251,$T251))</f>
        <v>0</v>
      </c>
      <c r="T251" s="124">
        <f>SUM(T254:T268)</f>
        <v>10</v>
      </c>
      <c r="U251" s="158" t="str">
        <f>MID($C251,1,1)</f>
        <v>B</v>
      </c>
      <c r="V251" s="158" t="str">
        <f>MID($C251,1,1)</f>
        <v>B</v>
      </c>
      <c r="W251" s="158" t="str">
        <f>MID($C251,1,1)</f>
        <v>B</v>
      </c>
      <c r="X251" s="28">
        <v>2</v>
      </c>
      <c r="Y251" s="33"/>
      <c r="Z251" s="33"/>
      <c r="AA251" s="33"/>
      <c r="AB251" s="33"/>
      <c r="AC251" s="33"/>
      <c r="AD251" s="19" t="str">
        <f>IF($C251="","",IFERROR(VLOOKUP($C251,TeamsZ,6,0),""))</f>
        <v>A</v>
      </c>
      <c r="AE251" s="19" t="str">
        <f>TRIM(IF($AD251="","",IFERROR(VLOOKUP($AD251,Teams!$J$4:$O$8,2,0),"")))</f>
        <v>3312 AD</v>
      </c>
      <c r="AF251" s="19" t="str">
        <f>TRIM(IF($AD251="","",IFERROR(VLOOKUP($AD251,Teams!$J$4:$O$8,4,0),"")))</f>
        <v>Dordrecht</v>
      </c>
      <c r="AH251" s="247">
        <f>IFERROR(AVERAGE(AH254:AH268),"")</f>
        <v>15.456</v>
      </c>
    </row>
    <row r="252" spans="1:34">
      <c r="B252" s="47"/>
      <c r="C252" s="76"/>
      <c r="D252" s="47"/>
      <c r="E252" s="47"/>
      <c r="F252" s="47"/>
      <c r="G252" s="50"/>
      <c r="H252" s="50"/>
      <c r="I252" s="50"/>
      <c r="J252" s="76"/>
      <c r="K252" s="76"/>
      <c r="L252" s="76"/>
      <c r="M252" s="52"/>
      <c r="N252" s="52"/>
      <c r="U252" s="159"/>
      <c r="V252" s="159"/>
      <c r="W252" s="159"/>
      <c r="X252" s="28">
        <v>3</v>
      </c>
    </row>
    <row r="253" spans="1:34">
      <c r="A253" s="59"/>
      <c r="B253" s="60"/>
      <c r="C253" s="61" t="s">
        <v>1147</v>
      </c>
      <c r="D253" s="61" t="s">
        <v>1148</v>
      </c>
      <c r="E253" s="62" t="s">
        <v>1149</v>
      </c>
      <c r="F253" s="62" t="s">
        <v>1150</v>
      </c>
      <c r="G253" s="61" t="s">
        <v>1151</v>
      </c>
      <c r="H253" s="61" t="s">
        <v>1152</v>
      </c>
      <c r="I253" s="61" t="s">
        <v>54</v>
      </c>
      <c r="J253" s="61" t="s">
        <v>1153</v>
      </c>
      <c r="K253" s="61" t="s">
        <v>1154</v>
      </c>
      <c r="L253" s="61" t="s">
        <v>1155</v>
      </c>
      <c r="M253" s="61" t="s">
        <v>1158</v>
      </c>
      <c r="N253" s="63"/>
      <c r="O253" s="59"/>
      <c r="P253" s="160" t="s">
        <v>76</v>
      </c>
      <c r="Q253" s="160" t="s">
        <v>77</v>
      </c>
      <c r="R253" s="160" t="s">
        <v>78</v>
      </c>
      <c r="S253" s="160" t="s">
        <v>76</v>
      </c>
      <c r="U253" s="158">
        <f>IF(W251="","",VLOOKUP(W251,Leeftijdscat,2,FALSE))</f>
        <v>13</v>
      </c>
      <c r="V253" s="158">
        <f>IF(W251="","",VLOOKUP(W251,Leeftijdscat,3,FALSE))</f>
        <v>15</v>
      </c>
      <c r="W253" s="158">
        <f>IF(W251="","",VLOOKUP(W251,Leeftijdscat,4,FALSE))</f>
        <v>16</v>
      </c>
      <c r="X253" s="28">
        <v>4</v>
      </c>
      <c r="Y253" s="59">
        <f>LEN(Y254&amp;Y255&amp;Y256&amp;Y257&amp;Y258&amp;Y259&amp;Y260&amp;Y261&amp;Y262&amp;Y263&amp;Y264&amp;Y265&amp;Y266&amp;Y267&amp;Y268)</f>
        <v>20</v>
      </c>
      <c r="Z253" s="59">
        <f>LEN(Z254&amp;Z255&amp;Z256&amp;Z257&amp;Z258&amp;Z259&amp;Z260&amp;Z261&amp;Z262&amp;Z263&amp;Z264&amp;Z265&amp;Z266&amp;Z267&amp;Z268)</f>
        <v>20</v>
      </c>
      <c r="AA253" s="59">
        <f>LEN(AA254&amp;AA255&amp;AA256&amp;AA257&amp;AA258&amp;AA259&amp;AA260&amp;AA261&amp;AA262&amp;AA263&amp;AA264&amp;AA265&amp;AA266&amp;AA267&amp;AA268)</f>
        <v>0</v>
      </c>
      <c r="AB253" s="59">
        <f>LEN(AB254&amp;AB255&amp;AB256&amp;AB257&amp;AB258&amp;AB259&amp;AB260&amp;AB261&amp;AB262&amp;AB263&amp;AB264&amp;AB265&amp;AB266&amp;AB267&amp;AB268)</f>
        <v>20</v>
      </c>
      <c r="AC253" s="59">
        <f>SUM(Y253:AA253)</f>
        <v>40</v>
      </c>
    </row>
    <row r="254" spans="1:34">
      <c r="A254" s="28" t="str">
        <f>C251&amp;"x"&amp;B254</f>
        <v>B2x1</v>
      </c>
      <c r="B254" s="47">
        <v>1</v>
      </c>
      <c r="C254" s="64" t="str">
        <f t="shared" ref="C254:C268" si="226">IF(LEFT($A254,1)="x","",IFERROR(VLOOKUP($A254,LedenZ,5,0),""))</f>
        <v>V</v>
      </c>
      <c r="D254" s="64" t="str">
        <f t="shared" ref="D254:D268" si="227">IF(LEFT($A254,1)="x","",IFERROR(VLOOKUP($A254,LedenZ,6,0),""))</f>
        <v>NKW30H7</v>
      </c>
      <c r="E254" s="65" t="str">
        <f t="shared" ref="E254:E268" si="228">IF(LEFT($A254,1)="x","",IFERROR(VLOOKUP($A254,LedenZ,7,0),""))</f>
        <v>Manduapessy, V.P.</v>
      </c>
      <c r="F254" s="65" t="str">
        <f t="shared" ref="F254:F268" si="229">IF(LEFT($A254,1)="x","",IFERROR(VLOOKUP($A254,LedenZ,8,0),""))</f>
        <v>Vera</v>
      </c>
      <c r="G254" s="66">
        <f t="shared" ref="G254:G268" si="230">IF(LEFT($A254,1)="x","",IFERROR(VLOOKUP($A254,LedenZ,9,0),""))</f>
        <v>38303</v>
      </c>
      <c r="H254" s="67">
        <f t="shared" ref="H254:H268" si="231">IF(AND(ISNUMBER(G254),G254&lt;&gt;0),DATEDIF(G254,Peildatum,"Y"),"")</f>
        <v>16</v>
      </c>
      <c r="I254" s="73"/>
      <c r="J254" s="64" t="str">
        <f t="shared" ref="J254:J268" si="232">IF(LEFT($A254,1)="x","",IFERROR(VLOOKUP($A254,LedenZ,15,0),""))</f>
        <v>B3</v>
      </c>
      <c r="K254" s="64" t="str">
        <f t="shared" ref="K254:K268" si="233">IF(LEFT($A254,1)="x","",IFERROR(VLOOKUP($A254,LedenZ,16,0),""))</f>
        <v>B3</v>
      </c>
      <c r="L254" s="64">
        <f t="shared" ref="L254:L268" si="234">IF(LEFT($A254,1)="x","",IFERROR(VLOOKUP($A254,LedenZ,17,0),""))</f>
        <v>0</v>
      </c>
      <c r="M254" s="64" t="str">
        <f t="shared" ref="M254:M268" si="235">IF(LEFT($A254,1)="x","",IFERROR(VLOOKUP($A254,LedenZ,18,0),""))</f>
        <v>B2</v>
      </c>
      <c r="N254" s="52"/>
      <c r="P254" s="157"/>
      <c r="Q254" s="157"/>
      <c r="R254" s="157"/>
      <c r="S254" s="157">
        <f>IF(OR(LEFT($A254,1)="x",AND(AC253+$AC254=0,$AC253&gt;0)),"",IFERROR(VLOOKUP($A254,LedenZ,29,0),""))</f>
        <v>0</v>
      </c>
      <c r="T254" s="202">
        <f t="shared" ref="T254:T268" si="236">IF(LEN(C254&amp;D254&amp;E254&amp;F254)&gt;0,1,0)</f>
        <v>1</v>
      </c>
      <c r="U254" s="159">
        <f t="shared" ref="U254:U268" si="237">MIN(LEN(Y254&amp;Z254&amp;AA254&amp;AB254),1)</f>
        <v>1</v>
      </c>
      <c r="V254" s="162">
        <f>V253</f>
        <v>15</v>
      </c>
      <c r="W254" s="162">
        <f>W253</f>
        <v>16</v>
      </c>
      <c r="X254" s="28">
        <v>5</v>
      </c>
      <c r="Y254" s="64" t="str">
        <f t="shared" ref="Y254:Y268" si="238">IF(LEFT($A254,1)="x","",IFERROR(VLOOKUP($A254,LedenZ,33,0),""))</f>
        <v>B3</v>
      </c>
      <c r="Z254" s="64" t="str">
        <f t="shared" ref="Z254:Z268" si="239">IF(LEFT($A254,1)="x","",IFERROR(VLOOKUP($A254,LedenZ,34,0),""))</f>
        <v>B3</v>
      </c>
      <c r="AA254" s="64" t="str">
        <f t="shared" ref="AA254:AA268" si="240">IF(LEFT($A254,1)="x","",IFERROR(VLOOKUP($A254,LedenZ,35,0),""))</f>
        <v/>
      </c>
      <c r="AB254" s="64" t="str">
        <f t="shared" ref="AB254:AB268" si="241">IF(LEFT($A254,1)="x","",IFERROR(VLOOKUP($A254,LedenZ,36,0),""))</f>
        <v>B2</v>
      </c>
      <c r="AC254" s="28">
        <f t="shared" ref="AC254:AC268" si="242">LEN(Y254&amp;Z254&amp;AA254&amp;AB254)</f>
        <v>6</v>
      </c>
      <c r="AH254" s="246">
        <f t="shared" ref="AH254:AH268" si="243">lft(G254,Peildatum)</f>
        <v>16.13</v>
      </c>
    </row>
    <row r="255" spans="1:34">
      <c r="A255" s="28" t="str">
        <f>C251&amp;"x"&amp;B255</f>
        <v>B2x2</v>
      </c>
      <c r="B255" s="47">
        <v>2</v>
      </c>
      <c r="C255" s="64" t="str">
        <f t="shared" si="226"/>
        <v>V</v>
      </c>
      <c r="D255" s="64" t="str">
        <f t="shared" si="227"/>
        <v>NLB70G6</v>
      </c>
      <c r="E255" s="65" t="str">
        <f t="shared" si="228"/>
        <v>Volker, K.N.N.</v>
      </c>
      <c r="F255" s="65" t="str">
        <f t="shared" si="229"/>
        <v>Karlijn</v>
      </c>
      <c r="G255" s="66">
        <f t="shared" si="230"/>
        <v>38417</v>
      </c>
      <c r="H255" s="67">
        <f t="shared" si="231"/>
        <v>15</v>
      </c>
      <c r="I255" s="73"/>
      <c r="J255" s="64" t="str">
        <f t="shared" si="232"/>
        <v>B3</v>
      </c>
      <c r="K255" s="64" t="str">
        <f t="shared" si="233"/>
        <v>B3</v>
      </c>
      <c r="L255" s="64">
        <f t="shared" si="234"/>
        <v>0</v>
      </c>
      <c r="M255" s="64" t="str">
        <f t="shared" si="235"/>
        <v>B2</v>
      </c>
      <c r="N255" s="52"/>
      <c r="P255" s="157"/>
      <c r="Q255" s="157"/>
      <c r="R255" s="157"/>
      <c r="S255" s="157">
        <f>IF(OR(LEFT($A255,1)="x",AND(AC253+$AC255=0,$AC253&gt;0)),"",IFERROR(VLOOKUP($A255,LedenZ,29,0),""))</f>
        <v>0</v>
      </c>
      <c r="T255" s="202">
        <f t="shared" si="236"/>
        <v>1</v>
      </c>
      <c r="U255" s="159">
        <f t="shared" si="237"/>
        <v>1</v>
      </c>
      <c r="V255" s="162">
        <f t="shared" ref="V255:W268" si="244">V254</f>
        <v>15</v>
      </c>
      <c r="W255" s="162">
        <f t="shared" si="244"/>
        <v>16</v>
      </c>
      <c r="X255" s="28">
        <v>6</v>
      </c>
      <c r="Y255" s="64" t="str">
        <f t="shared" si="238"/>
        <v>B3</v>
      </c>
      <c r="Z255" s="64" t="str">
        <f t="shared" si="239"/>
        <v>B3</v>
      </c>
      <c r="AA255" s="64" t="str">
        <f t="shared" si="240"/>
        <v/>
      </c>
      <c r="AB255" s="64" t="str">
        <f t="shared" si="241"/>
        <v>B2</v>
      </c>
      <c r="AC255" s="28">
        <f t="shared" si="242"/>
        <v>6</v>
      </c>
      <c r="AH255" s="246">
        <f t="shared" si="243"/>
        <v>15.82</v>
      </c>
    </row>
    <row r="256" spans="1:34">
      <c r="A256" s="28" t="str">
        <f>C251&amp;"x"&amp;B256</f>
        <v>B2x3</v>
      </c>
      <c r="B256" s="47">
        <v>3</v>
      </c>
      <c r="C256" s="64" t="str">
        <f t="shared" si="226"/>
        <v>V</v>
      </c>
      <c r="D256" s="64" t="str">
        <f t="shared" si="227"/>
        <v>NLB70T7</v>
      </c>
      <c r="E256" s="65" t="str">
        <f t="shared" si="228"/>
        <v>Boeije, A.J.</v>
      </c>
      <c r="F256" s="65" t="str">
        <f t="shared" si="229"/>
        <v>Amber</v>
      </c>
      <c r="G256" s="66">
        <f t="shared" si="230"/>
        <v>38480</v>
      </c>
      <c r="H256" s="67">
        <f t="shared" si="231"/>
        <v>15</v>
      </c>
      <c r="I256" s="73"/>
      <c r="J256" s="64" t="str">
        <f t="shared" si="232"/>
        <v>B4</v>
      </c>
      <c r="K256" s="64" t="str">
        <f t="shared" si="233"/>
        <v>B4</v>
      </c>
      <c r="L256" s="64">
        <f t="shared" si="234"/>
        <v>0</v>
      </c>
      <c r="M256" s="64" t="str">
        <f t="shared" si="235"/>
        <v>B2</v>
      </c>
      <c r="N256" s="52"/>
      <c r="P256" s="157"/>
      <c r="Q256" s="157"/>
      <c r="R256" s="157"/>
      <c r="S256" s="157">
        <f>IF(OR(LEFT($A256,1)="x",AND(AC253+$AC256=0,$AC253&gt;0)),"",IFERROR(VLOOKUP($A256,LedenZ,29,0),""))</f>
        <v>0</v>
      </c>
      <c r="T256" s="202">
        <f t="shared" si="236"/>
        <v>1</v>
      </c>
      <c r="U256" s="159">
        <f t="shared" si="237"/>
        <v>1</v>
      </c>
      <c r="V256" s="162">
        <f t="shared" si="244"/>
        <v>15</v>
      </c>
      <c r="W256" s="162">
        <f t="shared" si="244"/>
        <v>16</v>
      </c>
      <c r="X256" s="28">
        <v>7</v>
      </c>
      <c r="Y256" s="64" t="str">
        <f t="shared" si="238"/>
        <v>B4</v>
      </c>
      <c r="Z256" s="64" t="str">
        <f t="shared" si="239"/>
        <v>B4</v>
      </c>
      <c r="AA256" s="64" t="str">
        <f t="shared" si="240"/>
        <v/>
      </c>
      <c r="AB256" s="64" t="str">
        <f t="shared" si="241"/>
        <v>B2</v>
      </c>
      <c r="AC256" s="28">
        <f t="shared" si="242"/>
        <v>6</v>
      </c>
      <c r="AH256" s="246">
        <f t="shared" si="243"/>
        <v>15.65</v>
      </c>
    </row>
    <row r="257" spans="1:34">
      <c r="A257" s="28" t="str">
        <f>C251&amp;"x"&amp;B257</f>
        <v>B2x4</v>
      </c>
      <c r="B257" s="47">
        <v>4</v>
      </c>
      <c r="C257" s="64" t="str">
        <f t="shared" si="226"/>
        <v>V</v>
      </c>
      <c r="D257" s="64" t="str">
        <f t="shared" si="227"/>
        <v>NLG57S6</v>
      </c>
      <c r="E257" s="65" t="str">
        <f t="shared" si="228"/>
        <v>Raab, I.A.S.</v>
      </c>
      <c r="F257" s="65" t="str">
        <f t="shared" si="229"/>
        <v>Ilse</v>
      </c>
      <c r="G257" s="66">
        <f t="shared" si="230"/>
        <v>38506</v>
      </c>
      <c r="H257" s="67">
        <f t="shared" si="231"/>
        <v>15</v>
      </c>
      <c r="I257" s="73"/>
      <c r="J257" s="64" t="str">
        <f t="shared" si="232"/>
        <v>B4</v>
      </c>
      <c r="K257" s="64" t="str">
        <f t="shared" si="233"/>
        <v>B4</v>
      </c>
      <c r="L257" s="64">
        <f t="shared" si="234"/>
        <v>0</v>
      </c>
      <c r="M257" s="64" t="str">
        <f t="shared" si="235"/>
        <v>B2</v>
      </c>
      <c r="N257" s="52"/>
      <c r="P257" s="157"/>
      <c r="Q257" s="157"/>
      <c r="R257" s="157"/>
      <c r="S257" s="157">
        <f>IF(OR(LEFT($A257,1)="x",AND(AC253+$AC257=0,$AC253&gt;0)),"",IFERROR(VLOOKUP($A257,LedenZ,29,0),""))</f>
        <v>0</v>
      </c>
      <c r="T257" s="202">
        <f t="shared" si="236"/>
        <v>1</v>
      </c>
      <c r="U257" s="159">
        <f t="shared" si="237"/>
        <v>1</v>
      </c>
      <c r="V257" s="162">
        <f t="shared" si="244"/>
        <v>15</v>
      </c>
      <c r="W257" s="162">
        <f t="shared" si="244"/>
        <v>16</v>
      </c>
      <c r="X257" s="28">
        <v>8</v>
      </c>
      <c r="Y257" s="64" t="str">
        <f t="shared" si="238"/>
        <v>B4</v>
      </c>
      <c r="Z257" s="64" t="str">
        <f t="shared" si="239"/>
        <v>B4</v>
      </c>
      <c r="AA257" s="64" t="str">
        <f t="shared" si="240"/>
        <v/>
      </c>
      <c r="AB257" s="64" t="str">
        <f t="shared" si="241"/>
        <v>B2</v>
      </c>
      <c r="AC257" s="28">
        <f t="shared" si="242"/>
        <v>6</v>
      </c>
      <c r="AH257" s="246">
        <f t="shared" si="243"/>
        <v>15.58</v>
      </c>
    </row>
    <row r="258" spans="1:34">
      <c r="A258" s="28" t="str">
        <f>C251&amp;"x"&amp;B258</f>
        <v>B2x5</v>
      </c>
      <c r="B258" s="47">
        <v>5</v>
      </c>
      <c r="C258" s="64" t="str">
        <f t="shared" si="226"/>
        <v>V</v>
      </c>
      <c r="D258" s="64" t="str">
        <f t="shared" si="227"/>
        <v>NLB70S0</v>
      </c>
      <c r="E258" s="65" t="str">
        <f t="shared" si="228"/>
        <v>Quarré, E.A.</v>
      </c>
      <c r="F258" s="65" t="str">
        <f t="shared" si="229"/>
        <v>Elena</v>
      </c>
      <c r="G258" s="66">
        <f t="shared" si="230"/>
        <v>38509</v>
      </c>
      <c r="H258" s="67">
        <f t="shared" si="231"/>
        <v>15</v>
      </c>
      <c r="I258" s="73"/>
      <c r="J258" s="64" t="str">
        <f t="shared" si="232"/>
        <v>B3</v>
      </c>
      <c r="K258" s="64" t="str">
        <f t="shared" si="233"/>
        <v>B3</v>
      </c>
      <c r="L258" s="64">
        <f t="shared" si="234"/>
        <v>0</v>
      </c>
      <c r="M258" s="64" t="str">
        <f t="shared" si="235"/>
        <v>B2</v>
      </c>
      <c r="N258" s="52"/>
      <c r="P258" s="157"/>
      <c r="Q258" s="157"/>
      <c r="R258" s="157"/>
      <c r="S258" s="157">
        <f>IF(OR(LEFT($A258,1)="x",AND(AC253+$AC258=0,$AC253&gt;0)),"",IFERROR(VLOOKUP($A258,LedenZ,29,0),""))</f>
        <v>0</v>
      </c>
      <c r="T258" s="202">
        <f t="shared" si="236"/>
        <v>1</v>
      </c>
      <c r="U258" s="159">
        <f t="shared" si="237"/>
        <v>1</v>
      </c>
      <c r="V258" s="162">
        <f t="shared" si="244"/>
        <v>15</v>
      </c>
      <c r="W258" s="162">
        <f t="shared" si="244"/>
        <v>16</v>
      </c>
      <c r="X258" s="28">
        <v>9</v>
      </c>
      <c r="Y258" s="64" t="str">
        <f t="shared" si="238"/>
        <v>B3</v>
      </c>
      <c r="Z258" s="64" t="str">
        <f t="shared" si="239"/>
        <v>B3</v>
      </c>
      <c r="AA258" s="64" t="str">
        <f t="shared" si="240"/>
        <v/>
      </c>
      <c r="AB258" s="64" t="str">
        <f t="shared" si="241"/>
        <v>B2</v>
      </c>
      <c r="AC258" s="28">
        <f t="shared" si="242"/>
        <v>6</v>
      </c>
      <c r="AH258" s="246">
        <f t="shared" si="243"/>
        <v>15.57</v>
      </c>
    </row>
    <row r="259" spans="1:34">
      <c r="A259" s="28" t="str">
        <f>C251&amp;"x"&amp;B259</f>
        <v>B2x6</v>
      </c>
      <c r="B259" s="47">
        <v>6</v>
      </c>
      <c r="C259" s="64" t="str">
        <f t="shared" si="226"/>
        <v>V</v>
      </c>
      <c r="D259" s="64" t="str">
        <f t="shared" si="227"/>
        <v>NKT92K1</v>
      </c>
      <c r="E259" s="65" t="str">
        <f t="shared" si="228"/>
        <v>Jongh, de A.</v>
      </c>
      <c r="F259" s="65" t="str">
        <f t="shared" si="229"/>
        <v>Anouk</v>
      </c>
      <c r="G259" s="66">
        <f t="shared" si="230"/>
        <v>38597</v>
      </c>
      <c r="H259" s="67">
        <f t="shared" si="231"/>
        <v>15</v>
      </c>
      <c r="I259" s="73"/>
      <c r="J259" s="64" t="str">
        <f t="shared" si="232"/>
        <v>B3</v>
      </c>
      <c r="K259" s="64" t="str">
        <f t="shared" si="233"/>
        <v>B3</v>
      </c>
      <c r="L259" s="64">
        <f t="shared" si="234"/>
        <v>0</v>
      </c>
      <c r="M259" s="64" t="str">
        <f t="shared" si="235"/>
        <v>B2</v>
      </c>
      <c r="N259" s="52"/>
      <c r="P259" s="157"/>
      <c r="Q259" s="157"/>
      <c r="R259" s="157"/>
      <c r="S259" s="157">
        <f>IF(OR(LEFT($A259,1)="x",AND(AC253+$AC259=0,$AC253&gt;0)),"",IFERROR(VLOOKUP($A259,LedenZ,29,0),""))</f>
        <v>0</v>
      </c>
      <c r="T259" s="202">
        <f t="shared" si="236"/>
        <v>1</v>
      </c>
      <c r="U259" s="159">
        <f t="shared" si="237"/>
        <v>1</v>
      </c>
      <c r="V259" s="162">
        <f t="shared" si="244"/>
        <v>15</v>
      </c>
      <c r="W259" s="162">
        <f t="shared" si="244"/>
        <v>16</v>
      </c>
      <c r="X259" s="28">
        <v>10</v>
      </c>
      <c r="Y259" s="64" t="str">
        <f t="shared" si="238"/>
        <v>B3</v>
      </c>
      <c r="Z259" s="64" t="str">
        <f t="shared" si="239"/>
        <v>B3</v>
      </c>
      <c r="AA259" s="64" t="str">
        <f t="shared" si="240"/>
        <v/>
      </c>
      <c r="AB259" s="64" t="str">
        <f t="shared" si="241"/>
        <v>B2</v>
      </c>
      <c r="AC259" s="28">
        <f t="shared" si="242"/>
        <v>6</v>
      </c>
      <c r="AH259" s="246">
        <f t="shared" si="243"/>
        <v>15.33</v>
      </c>
    </row>
    <row r="260" spans="1:34">
      <c r="A260" s="28" t="str">
        <f>C251&amp;"x"&amp;B260</f>
        <v>B2x7</v>
      </c>
      <c r="B260" s="47">
        <v>7</v>
      </c>
      <c r="C260" s="64" t="str">
        <f t="shared" si="226"/>
        <v>V</v>
      </c>
      <c r="D260" s="64" t="str">
        <f t="shared" si="227"/>
        <v>NKR88D3</v>
      </c>
      <c r="E260" s="65" t="str">
        <f t="shared" si="228"/>
        <v>Horst, ter R.N.</v>
      </c>
      <c r="F260" s="65" t="str">
        <f t="shared" si="229"/>
        <v>Renee</v>
      </c>
      <c r="G260" s="66">
        <f t="shared" si="230"/>
        <v>38630</v>
      </c>
      <c r="H260" s="67">
        <f t="shared" si="231"/>
        <v>15</v>
      </c>
      <c r="I260" s="73"/>
      <c r="J260" s="64" t="str">
        <f t="shared" si="232"/>
        <v>B3</v>
      </c>
      <c r="K260" s="64" t="str">
        <f t="shared" si="233"/>
        <v>B3</v>
      </c>
      <c r="L260" s="64">
        <f t="shared" si="234"/>
        <v>0</v>
      </c>
      <c r="M260" s="64" t="str">
        <f t="shared" si="235"/>
        <v>B2</v>
      </c>
      <c r="N260" s="52"/>
      <c r="P260" s="157"/>
      <c r="Q260" s="157"/>
      <c r="R260" s="157"/>
      <c r="S260" s="157">
        <f>IF(OR(LEFT($A260,1)="x",AND(AC253+$AC260=0,$AC253&gt;0)),"",IFERROR(VLOOKUP($A260,LedenZ,29,0),""))</f>
        <v>0</v>
      </c>
      <c r="T260" s="202">
        <f t="shared" si="236"/>
        <v>1</v>
      </c>
      <c r="U260" s="159">
        <f t="shared" si="237"/>
        <v>1</v>
      </c>
      <c r="V260" s="162">
        <f t="shared" si="244"/>
        <v>15</v>
      </c>
      <c r="W260" s="162">
        <f t="shared" si="244"/>
        <v>16</v>
      </c>
      <c r="X260" s="28">
        <v>11</v>
      </c>
      <c r="Y260" s="64" t="str">
        <f t="shared" si="238"/>
        <v>B3</v>
      </c>
      <c r="Z260" s="64" t="str">
        <f t="shared" si="239"/>
        <v>B3</v>
      </c>
      <c r="AA260" s="64" t="str">
        <f t="shared" si="240"/>
        <v/>
      </c>
      <c r="AB260" s="64" t="str">
        <f t="shared" si="241"/>
        <v>B2</v>
      </c>
      <c r="AC260" s="28">
        <f t="shared" si="242"/>
        <v>6</v>
      </c>
      <c r="AH260" s="246">
        <f t="shared" si="243"/>
        <v>15.24</v>
      </c>
    </row>
    <row r="261" spans="1:34">
      <c r="A261" s="28" t="str">
        <f>C251&amp;"x"&amp;B261</f>
        <v>B2x8</v>
      </c>
      <c r="B261" s="47">
        <v>8</v>
      </c>
      <c r="C261" s="64" t="str">
        <f t="shared" si="226"/>
        <v>V</v>
      </c>
      <c r="D261" s="64" t="str">
        <f t="shared" si="227"/>
        <v>NKS24S7</v>
      </c>
      <c r="E261" s="65" t="str">
        <f t="shared" si="228"/>
        <v>Wijngaarden, van B.D.</v>
      </c>
      <c r="F261" s="65" t="str">
        <f t="shared" si="229"/>
        <v>Bente</v>
      </c>
      <c r="G261" s="66">
        <f t="shared" si="230"/>
        <v>38928</v>
      </c>
      <c r="H261" s="67">
        <f t="shared" si="231"/>
        <v>14</v>
      </c>
      <c r="I261" s="73"/>
      <c r="J261" s="64" t="str">
        <f t="shared" si="232"/>
        <v>B3</v>
      </c>
      <c r="K261" s="64" t="str">
        <f t="shared" si="233"/>
        <v>B3</v>
      </c>
      <c r="L261" s="64">
        <f t="shared" si="234"/>
        <v>0</v>
      </c>
      <c r="M261" s="64" t="str">
        <f t="shared" si="235"/>
        <v>B2</v>
      </c>
      <c r="N261" s="52"/>
      <c r="P261" s="157"/>
      <c r="Q261" s="157"/>
      <c r="R261" s="157"/>
      <c r="S261" s="157">
        <f>IF(OR(LEFT($A261,1)="x",AND(AC253+$AC261=0,$AC253&gt;0)),"",IFERROR(VLOOKUP($A261,LedenZ,29,0),""))</f>
        <v>0</v>
      </c>
      <c r="T261" s="202">
        <f t="shared" si="236"/>
        <v>1</v>
      </c>
      <c r="U261" s="159">
        <f t="shared" si="237"/>
        <v>1</v>
      </c>
      <c r="V261" s="162">
        <f t="shared" si="244"/>
        <v>15</v>
      </c>
      <c r="W261" s="162">
        <f t="shared" si="244"/>
        <v>16</v>
      </c>
      <c r="X261" s="28">
        <v>12</v>
      </c>
      <c r="Y261" s="64" t="str">
        <f t="shared" si="238"/>
        <v>B3</v>
      </c>
      <c r="Z261" s="64" t="str">
        <f t="shared" si="239"/>
        <v>B3</v>
      </c>
      <c r="AA261" s="64" t="str">
        <f t="shared" si="240"/>
        <v/>
      </c>
      <c r="AB261" s="64" t="str">
        <f t="shared" si="241"/>
        <v>B2</v>
      </c>
      <c r="AC261" s="28">
        <f t="shared" si="242"/>
        <v>6</v>
      </c>
      <c r="AH261" s="246">
        <f t="shared" si="243"/>
        <v>14.42</v>
      </c>
    </row>
    <row r="262" spans="1:34">
      <c r="A262" s="28" t="str">
        <f>C251&amp;"x"&amp;B262</f>
        <v>B2x9</v>
      </c>
      <c r="B262" s="47">
        <v>9</v>
      </c>
      <c r="C262" s="64" t="str">
        <f t="shared" si="226"/>
        <v>M</v>
      </c>
      <c r="D262" s="64" t="str">
        <f t="shared" si="227"/>
        <v>NLB71F2</v>
      </c>
      <c r="E262" s="65" t="str">
        <f t="shared" si="228"/>
        <v>Koornneef, W.J.</v>
      </c>
      <c r="F262" s="65" t="str">
        <f t="shared" si="229"/>
        <v>Wouter</v>
      </c>
      <c r="G262" s="66">
        <f t="shared" si="230"/>
        <v>38517</v>
      </c>
      <c r="H262" s="67">
        <f t="shared" si="231"/>
        <v>15</v>
      </c>
      <c r="I262" s="73"/>
      <c r="J262" s="64" t="str">
        <f t="shared" si="232"/>
        <v>B3</v>
      </c>
      <c r="K262" s="64" t="str">
        <f t="shared" si="233"/>
        <v>B3</v>
      </c>
      <c r="L262" s="64">
        <f t="shared" si="234"/>
        <v>0</v>
      </c>
      <c r="M262" s="64" t="str">
        <f t="shared" si="235"/>
        <v>B2</v>
      </c>
      <c r="N262" s="52"/>
      <c r="P262" s="157"/>
      <c r="Q262" s="157"/>
      <c r="R262" s="157"/>
      <c r="S262" s="157">
        <f>IF(OR(LEFT($A262,1)="x",AND(AC253+$AC262=0,$AC253&gt;0)),"",IFERROR(VLOOKUP($A262,LedenZ,29,0),""))</f>
        <v>0</v>
      </c>
      <c r="T262" s="202">
        <f t="shared" si="236"/>
        <v>1</v>
      </c>
      <c r="U262" s="159">
        <f t="shared" si="237"/>
        <v>1</v>
      </c>
      <c r="V262" s="162">
        <f t="shared" si="244"/>
        <v>15</v>
      </c>
      <c r="W262" s="162">
        <f t="shared" si="244"/>
        <v>16</v>
      </c>
      <c r="X262" s="28">
        <v>13</v>
      </c>
      <c r="Y262" s="64" t="str">
        <f t="shared" si="238"/>
        <v>B3</v>
      </c>
      <c r="Z262" s="64" t="str">
        <f t="shared" si="239"/>
        <v>B3</v>
      </c>
      <c r="AA262" s="64" t="str">
        <f t="shared" si="240"/>
        <v/>
      </c>
      <c r="AB262" s="64" t="str">
        <f t="shared" si="241"/>
        <v>B2</v>
      </c>
      <c r="AC262" s="28">
        <f t="shared" si="242"/>
        <v>6</v>
      </c>
      <c r="AH262" s="246">
        <f t="shared" si="243"/>
        <v>15.55</v>
      </c>
    </row>
    <row r="263" spans="1:34">
      <c r="A263" s="28" t="str">
        <f>C251&amp;"x"&amp;B263</f>
        <v>B2x10</v>
      </c>
      <c r="B263" s="47">
        <v>10</v>
      </c>
      <c r="C263" s="64" t="str">
        <f t="shared" si="226"/>
        <v>M</v>
      </c>
      <c r="D263" s="64" t="str">
        <f t="shared" si="227"/>
        <v>NLB70Y2</v>
      </c>
      <c r="E263" s="65" t="str">
        <f t="shared" si="228"/>
        <v>Meijer, J.H.</v>
      </c>
      <c r="F263" s="65" t="str">
        <f t="shared" si="229"/>
        <v>Joeke</v>
      </c>
      <c r="G263" s="66">
        <f t="shared" si="230"/>
        <v>38617</v>
      </c>
      <c r="H263" s="67">
        <f t="shared" si="231"/>
        <v>15</v>
      </c>
      <c r="I263" s="73"/>
      <c r="J263" s="64" t="str">
        <f t="shared" si="232"/>
        <v>B3</v>
      </c>
      <c r="K263" s="64" t="str">
        <f t="shared" si="233"/>
        <v>B3</v>
      </c>
      <c r="L263" s="64">
        <f t="shared" si="234"/>
        <v>0</v>
      </c>
      <c r="M263" s="64" t="str">
        <f t="shared" si="235"/>
        <v>B2</v>
      </c>
      <c r="N263" s="52"/>
      <c r="P263" s="157"/>
      <c r="Q263" s="157"/>
      <c r="R263" s="157"/>
      <c r="S263" s="157">
        <f>IF(OR(LEFT($A263,1)="x",AND(AC253+$AC263=0,$AC253&gt;0)),"",IFERROR(VLOOKUP($A263,LedenZ,29,0),""))</f>
        <v>0</v>
      </c>
      <c r="T263" s="202">
        <f t="shared" si="236"/>
        <v>1</v>
      </c>
      <c r="U263" s="159">
        <f t="shared" si="237"/>
        <v>1</v>
      </c>
      <c r="V263" s="162">
        <f t="shared" si="244"/>
        <v>15</v>
      </c>
      <c r="W263" s="162">
        <f t="shared" si="244"/>
        <v>16</v>
      </c>
      <c r="X263" s="28">
        <v>14</v>
      </c>
      <c r="Y263" s="64" t="str">
        <f t="shared" si="238"/>
        <v>B3</v>
      </c>
      <c r="Z263" s="64" t="str">
        <f t="shared" si="239"/>
        <v>B3</v>
      </c>
      <c r="AA263" s="64" t="str">
        <f t="shared" si="240"/>
        <v/>
      </c>
      <c r="AB263" s="64" t="str">
        <f t="shared" si="241"/>
        <v>B2</v>
      </c>
      <c r="AC263" s="28">
        <f t="shared" si="242"/>
        <v>6</v>
      </c>
      <c r="AH263" s="246">
        <f t="shared" si="243"/>
        <v>15.27</v>
      </c>
    </row>
    <row r="264" spans="1:34">
      <c r="A264" s="28" t="str">
        <f>C251&amp;"x"&amp;B264</f>
        <v>B2x11</v>
      </c>
      <c r="B264" s="47">
        <v>11</v>
      </c>
      <c r="C264" s="64" t="str">
        <f t="shared" si="226"/>
        <v/>
      </c>
      <c r="D264" s="64" t="str">
        <f t="shared" si="227"/>
        <v/>
      </c>
      <c r="E264" s="65" t="str">
        <f t="shared" si="228"/>
        <v/>
      </c>
      <c r="F264" s="65" t="str">
        <f t="shared" si="229"/>
        <v/>
      </c>
      <c r="G264" s="66" t="str">
        <f t="shared" si="230"/>
        <v/>
      </c>
      <c r="H264" s="67" t="str">
        <f t="shared" si="231"/>
        <v/>
      </c>
      <c r="I264" s="73"/>
      <c r="J264" s="64" t="str">
        <f t="shared" si="232"/>
        <v/>
      </c>
      <c r="K264" s="64" t="str">
        <f t="shared" si="233"/>
        <v/>
      </c>
      <c r="L264" s="64" t="str">
        <f t="shared" si="234"/>
        <v/>
      </c>
      <c r="M264" s="64" t="str">
        <f t="shared" si="235"/>
        <v/>
      </c>
      <c r="N264" s="52"/>
      <c r="P264" s="157"/>
      <c r="Q264" s="157"/>
      <c r="R264" s="157"/>
      <c r="S264" s="157" t="str">
        <f>IF(OR(LEFT($A264,1)="x",AND(AC253+$AC264=0,$AC253&gt;0)),"",IFERROR(VLOOKUP($A264,LedenZ,29,0),""))</f>
        <v/>
      </c>
      <c r="T264" s="202">
        <f t="shared" si="236"/>
        <v>0</v>
      </c>
      <c r="U264" s="159">
        <f t="shared" si="237"/>
        <v>0</v>
      </c>
      <c r="V264" s="162">
        <f t="shared" si="244"/>
        <v>15</v>
      </c>
      <c r="W264" s="162">
        <f t="shared" si="244"/>
        <v>16</v>
      </c>
      <c r="X264" s="28">
        <v>15</v>
      </c>
      <c r="Y264" s="64" t="str">
        <f t="shared" si="238"/>
        <v/>
      </c>
      <c r="Z264" s="64" t="str">
        <f t="shared" si="239"/>
        <v/>
      </c>
      <c r="AA264" s="64" t="str">
        <f t="shared" si="240"/>
        <v/>
      </c>
      <c r="AB264" s="64" t="str">
        <f t="shared" si="241"/>
        <v/>
      </c>
      <c r="AC264" s="28">
        <f t="shared" si="242"/>
        <v>0</v>
      </c>
      <c r="AH264" s="246" t="str">
        <f t="shared" si="243"/>
        <v/>
      </c>
    </row>
    <row r="265" spans="1:34">
      <c r="A265" s="28" t="str">
        <f>C251&amp;"x"&amp;B265</f>
        <v>B2x12</v>
      </c>
      <c r="B265" s="47">
        <v>12</v>
      </c>
      <c r="C265" s="64" t="str">
        <f t="shared" si="226"/>
        <v/>
      </c>
      <c r="D265" s="64" t="str">
        <f t="shared" si="227"/>
        <v/>
      </c>
      <c r="E265" s="65" t="str">
        <f t="shared" si="228"/>
        <v/>
      </c>
      <c r="F265" s="65" t="str">
        <f t="shared" si="229"/>
        <v/>
      </c>
      <c r="G265" s="66" t="str">
        <f t="shared" si="230"/>
        <v/>
      </c>
      <c r="H265" s="67" t="str">
        <f t="shared" si="231"/>
        <v/>
      </c>
      <c r="I265" s="73"/>
      <c r="J265" s="64" t="str">
        <f t="shared" si="232"/>
        <v/>
      </c>
      <c r="K265" s="64" t="str">
        <f t="shared" si="233"/>
        <v/>
      </c>
      <c r="L265" s="64" t="str">
        <f t="shared" si="234"/>
        <v/>
      </c>
      <c r="M265" s="64" t="str">
        <f t="shared" si="235"/>
        <v/>
      </c>
      <c r="N265" s="52"/>
      <c r="P265" s="157"/>
      <c r="Q265" s="157"/>
      <c r="R265" s="157"/>
      <c r="S265" s="157" t="str">
        <f>IF(OR(LEFT($A265,1)="x",AND(AC253+$AC265=0,$AC253&gt;0)),"",IFERROR(VLOOKUP($A265,LedenZ,29,0),""))</f>
        <v/>
      </c>
      <c r="T265" s="202">
        <f t="shared" si="236"/>
        <v>0</v>
      </c>
      <c r="U265" s="159">
        <f t="shared" si="237"/>
        <v>0</v>
      </c>
      <c r="V265" s="162">
        <f t="shared" si="244"/>
        <v>15</v>
      </c>
      <c r="W265" s="162">
        <f t="shared" si="244"/>
        <v>16</v>
      </c>
      <c r="X265" s="28">
        <v>16</v>
      </c>
      <c r="Y265" s="64" t="str">
        <f t="shared" si="238"/>
        <v/>
      </c>
      <c r="Z265" s="64" t="str">
        <f t="shared" si="239"/>
        <v/>
      </c>
      <c r="AA265" s="64" t="str">
        <f t="shared" si="240"/>
        <v/>
      </c>
      <c r="AB265" s="64" t="str">
        <f t="shared" si="241"/>
        <v/>
      </c>
      <c r="AC265" s="28">
        <f t="shared" si="242"/>
        <v>0</v>
      </c>
      <c r="AH265" s="246" t="str">
        <f t="shared" si="243"/>
        <v/>
      </c>
    </row>
    <row r="266" spans="1:34">
      <c r="A266" s="28" t="str">
        <f>C251&amp;"x"&amp;B266</f>
        <v>B2x13</v>
      </c>
      <c r="B266" s="47">
        <v>13</v>
      </c>
      <c r="C266" s="64" t="str">
        <f t="shared" si="226"/>
        <v/>
      </c>
      <c r="D266" s="64" t="str">
        <f t="shared" si="227"/>
        <v/>
      </c>
      <c r="E266" s="65" t="str">
        <f t="shared" si="228"/>
        <v/>
      </c>
      <c r="F266" s="65" t="str">
        <f t="shared" si="229"/>
        <v/>
      </c>
      <c r="G266" s="66" t="str">
        <f t="shared" si="230"/>
        <v/>
      </c>
      <c r="H266" s="67" t="str">
        <f t="shared" si="231"/>
        <v/>
      </c>
      <c r="I266" s="73"/>
      <c r="J266" s="64" t="str">
        <f t="shared" si="232"/>
        <v/>
      </c>
      <c r="K266" s="64" t="str">
        <f t="shared" si="233"/>
        <v/>
      </c>
      <c r="L266" s="64" t="str">
        <f t="shared" si="234"/>
        <v/>
      </c>
      <c r="M266" s="64" t="str">
        <f t="shared" si="235"/>
        <v/>
      </c>
      <c r="N266" s="52"/>
      <c r="P266" s="157"/>
      <c r="Q266" s="157"/>
      <c r="R266" s="157"/>
      <c r="S266" s="157" t="str">
        <f>IF(OR(LEFT($A266,1)="x",AND(AC253+$AC266=0,$AC253&gt;0)),"",IFERROR(VLOOKUP($A266,LedenZ,29,0),""))</f>
        <v/>
      </c>
      <c r="T266" s="202">
        <f t="shared" si="236"/>
        <v>0</v>
      </c>
      <c r="U266" s="159">
        <f t="shared" si="237"/>
        <v>0</v>
      </c>
      <c r="V266" s="162">
        <f t="shared" si="244"/>
        <v>15</v>
      </c>
      <c r="W266" s="162">
        <f t="shared" si="244"/>
        <v>16</v>
      </c>
      <c r="X266" s="28">
        <v>17</v>
      </c>
      <c r="Y266" s="64" t="str">
        <f t="shared" si="238"/>
        <v/>
      </c>
      <c r="Z266" s="64" t="str">
        <f t="shared" si="239"/>
        <v/>
      </c>
      <c r="AA266" s="64" t="str">
        <f t="shared" si="240"/>
        <v/>
      </c>
      <c r="AB266" s="64" t="str">
        <f t="shared" si="241"/>
        <v/>
      </c>
      <c r="AC266" s="28">
        <f t="shared" si="242"/>
        <v>0</v>
      </c>
      <c r="AH266" s="246" t="str">
        <f t="shared" si="243"/>
        <v/>
      </c>
    </row>
    <row r="267" spans="1:34">
      <c r="A267" s="28" t="str">
        <f>C251&amp;"x"&amp;B267</f>
        <v>B2x14</v>
      </c>
      <c r="B267" s="47">
        <v>14</v>
      </c>
      <c r="C267" s="64" t="str">
        <f t="shared" si="226"/>
        <v/>
      </c>
      <c r="D267" s="64" t="str">
        <f t="shared" si="227"/>
        <v/>
      </c>
      <c r="E267" s="65" t="str">
        <f t="shared" si="228"/>
        <v/>
      </c>
      <c r="F267" s="65" t="str">
        <f t="shared" si="229"/>
        <v/>
      </c>
      <c r="G267" s="66" t="str">
        <f t="shared" si="230"/>
        <v/>
      </c>
      <c r="H267" s="67" t="str">
        <f t="shared" si="231"/>
        <v/>
      </c>
      <c r="I267" s="73"/>
      <c r="J267" s="64" t="str">
        <f t="shared" si="232"/>
        <v/>
      </c>
      <c r="K267" s="64" t="str">
        <f t="shared" si="233"/>
        <v/>
      </c>
      <c r="L267" s="64" t="str">
        <f t="shared" si="234"/>
        <v/>
      </c>
      <c r="M267" s="64" t="str">
        <f t="shared" si="235"/>
        <v/>
      </c>
      <c r="N267" s="52"/>
      <c r="P267" s="157"/>
      <c r="Q267" s="157"/>
      <c r="R267" s="157"/>
      <c r="S267" s="157" t="str">
        <f>IF(OR(LEFT($A267,1)="x",AND(AC253+$AC267=0,$AC253&gt;0)),"",IFERROR(VLOOKUP($A267,LedenZ,29,0),""))</f>
        <v/>
      </c>
      <c r="T267" s="202">
        <f t="shared" si="236"/>
        <v>0</v>
      </c>
      <c r="U267" s="159">
        <f t="shared" si="237"/>
        <v>0</v>
      </c>
      <c r="V267" s="162">
        <f t="shared" si="244"/>
        <v>15</v>
      </c>
      <c r="W267" s="162">
        <f t="shared" si="244"/>
        <v>16</v>
      </c>
      <c r="X267" s="28">
        <v>18</v>
      </c>
      <c r="Y267" s="64" t="str">
        <f t="shared" si="238"/>
        <v/>
      </c>
      <c r="Z267" s="64" t="str">
        <f t="shared" si="239"/>
        <v/>
      </c>
      <c r="AA267" s="64" t="str">
        <f t="shared" si="240"/>
        <v/>
      </c>
      <c r="AB267" s="64" t="str">
        <f t="shared" si="241"/>
        <v/>
      </c>
      <c r="AC267" s="28">
        <f t="shared" si="242"/>
        <v>0</v>
      </c>
      <c r="AH267" s="246" t="str">
        <f t="shared" si="243"/>
        <v/>
      </c>
    </row>
    <row r="268" spans="1:34">
      <c r="A268" s="28" t="str">
        <f>C251&amp;"x"&amp;B268</f>
        <v>B2x15</v>
      </c>
      <c r="B268" s="47">
        <v>15</v>
      </c>
      <c r="C268" s="64" t="str">
        <f t="shared" si="226"/>
        <v/>
      </c>
      <c r="D268" s="64" t="str">
        <f t="shared" si="227"/>
        <v/>
      </c>
      <c r="E268" s="65" t="str">
        <f t="shared" si="228"/>
        <v/>
      </c>
      <c r="F268" s="65" t="str">
        <f t="shared" si="229"/>
        <v/>
      </c>
      <c r="G268" s="66" t="str">
        <f t="shared" si="230"/>
        <v/>
      </c>
      <c r="H268" s="67" t="str">
        <f t="shared" si="231"/>
        <v/>
      </c>
      <c r="I268" s="73"/>
      <c r="J268" s="64" t="str">
        <f t="shared" si="232"/>
        <v/>
      </c>
      <c r="K268" s="64" t="str">
        <f t="shared" si="233"/>
        <v/>
      </c>
      <c r="L268" s="64" t="str">
        <f t="shared" si="234"/>
        <v/>
      </c>
      <c r="M268" s="64" t="str">
        <f t="shared" si="235"/>
        <v/>
      </c>
      <c r="N268" s="52"/>
      <c r="P268" s="157"/>
      <c r="Q268" s="157"/>
      <c r="R268" s="157"/>
      <c r="S268" s="157" t="str">
        <f>IF(OR(LEFT($A268,1)="x",AND(AC253+$AC268=0,$AC253&gt;0)),"",IFERROR(VLOOKUP($A268,LedenZ,29,0),""))</f>
        <v/>
      </c>
      <c r="T268" s="202">
        <f t="shared" si="236"/>
        <v>0</v>
      </c>
      <c r="U268" s="159">
        <f t="shared" si="237"/>
        <v>0</v>
      </c>
      <c r="V268" s="162">
        <f t="shared" si="244"/>
        <v>15</v>
      </c>
      <c r="W268" s="162">
        <f t="shared" si="244"/>
        <v>16</v>
      </c>
      <c r="X268" s="28">
        <v>19</v>
      </c>
      <c r="Y268" s="64" t="str">
        <f t="shared" si="238"/>
        <v/>
      </c>
      <c r="Z268" s="64" t="str">
        <f t="shared" si="239"/>
        <v/>
      </c>
      <c r="AA268" s="64" t="str">
        <f t="shared" si="240"/>
        <v/>
      </c>
      <c r="AB268" s="64" t="str">
        <f t="shared" si="241"/>
        <v/>
      </c>
      <c r="AC268" s="28">
        <f t="shared" si="242"/>
        <v>0</v>
      </c>
      <c r="AH268" s="246" t="str">
        <f t="shared" si="243"/>
        <v/>
      </c>
    </row>
    <row r="269" spans="1:34" ht="12.95" thickBot="1">
      <c r="B269" s="69"/>
      <c r="C269" s="70"/>
      <c r="D269" s="69"/>
      <c r="E269" s="69"/>
      <c r="F269" s="69"/>
      <c r="G269" s="71"/>
      <c r="H269" s="71"/>
      <c r="I269" s="71"/>
      <c r="J269" s="70"/>
      <c r="K269" s="70"/>
      <c r="L269" s="70"/>
      <c r="M269" s="52"/>
      <c r="N269" s="52"/>
      <c r="X269" s="28">
        <v>20</v>
      </c>
    </row>
    <row r="270" spans="1:34" ht="12.95" thickTop="1">
      <c r="B270" s="47"/>
      <c r="C270" s="323" t="s">
        <v>1140</v>
      </c>
      <c r="D270" s="323"/>
      <c r="E270" s="76" t="s">
        <v>1141</v>
      </c>
      <c r="F270" s="76" t="s">
        <v>1142</v>
      </c>
      <c r="G270" s="48" t="s">
        <v>1143</v>
      </c>
      <c r="H270" s="49"/>
      <c r="I270" s="50"/>
      <c r="J270" s="51" t="s">
        <v>1144</v>
      </c>
      <c r="K270" s="51" t="s">
        <v>1145</v>
      </c>
      <c r="L270" s="51" t="s">
        <v>1146</v>
      </c>
      <c r="M270" s="52"/>
      <c r="N270" s="52"/>
      <c r="P270" s="53">
        <f>COUNT(P274:P288)</f>
        <v>0</v>
      </c>
      <c r="Q270" s="53">
        <f>COUNT(Q274:Q288)</f>
        <v>0</v>
      </c>
      <c r="R270" s="53">
        <f>COUNT(R274:R288)</f>
        <v>0</v>
      </c>
      <c r="S270" s="53">
        <f>COUNT(S274:S288)</f>
        <v>9</v>
      </c>
      <c r="T270" s="124">
        <f>T271-SUM(U274:U288)</f>
        <v>0</v>
      </c>
      <c r="X270" s="28">
        <v>1</v>
      </c>
    </row>
    <row r="271" spans="1:34" ht="12.95">
      <c r="A271" s="33">
        <v>17</v>
      </c>
      <c r="B271" s="54"/>
      <c r="C271" s="322" t="str">
        <f>Leden!AR19</f>
        <v>B3</v>
      </c>
      <c r="D271" s="322"/>
      <c r="E271" s="286" t="str">
        <f>IF($C271="","",LEFT(IFERROR(VLOOKUP($C271,TeamsZ,2,0),"")&amp;"??",2))</f>
        <v>BK</v>
      </c>
      <c r="F271" s="286" t="str">
        <f>IF($C271="","",IFERROR(VLOOKUP($C271,TeamsZ,3,0),"??"))</f>
        <v>Za</v>
      </c>
      <c r="G271" s="286" t="str">
        <f>IF($C271="","",LEFT(IFERROR(VLOOKUP($C271,TeamsZ,4,0),"")&amp;"?",1))</f>
        <v>8</v>
      </c>
      <c r="H271" s="55"/>
      <c r="I271" s="56"/>
      <c r="J271" s="286">
        <f>COUNTIF(C274:C288,"V")</f>
        <v>6</v>
      </c>
      <c r="K271" s="286">
        <f>COUNTIF(C274:C288,"M")</f>
        <v>3</v>
      </c>
      <c r="L271" s="57">
        <f>IFERROR(AVERAGE(H274:H288),"")</f>
        <v>14</v>
      </c>
      <c r="M271" s="58"/>
      <c r="N271" s="58"/>
      <c r="O271" s="33" t="s">
        <v>2</v>
      </c>
      <c r="P271" s="253"/>
      <c r="Q271" s="253"/>
      <c r="R271" s="253"/>
      <c r="S271" s="253">
        <f>IF(COUNT(S274:S288)=0,"",TeamPunten(S274:S288,$C271,$T271))</f>
        <v>0</v>
      </c>
      <c r="T271" s="124">
        <f>SUM(T274:T288)</f>
        <v>9</v>
      </c>
      <c r="U271" s="158" t="str">
        <f>MID($C271,1,1)</f>
        <v>B</v>
      </c>
      <c r="V271" s="158" t="str">
        <f>MID($C271,1,1)</f>
        <v>B</v>
      </c>
      <c r="W271" s="158" t="str">
        <f>MID($C271,1,1)</f>
        <v>B</v>
      </c>
      <c r="X271" s="28">
        <v>2</v>
      </c>
      <c r="Y271" s="33"/>
      <c r="Z271" s="33"/>
      <c r="AA271" s="33"/>
      <c r="AB271" s="33"/>
      <c r="AC271" s="33"/>
      <c r="AD271" s="19" t="str">
        <f>IF($C271="","",IFERROR(VLOOKUP($C271,TeamsZ,6,0),""))</f>
        <v>A</v>
      </c>
      <c r="AE271" s="19" t="str">
        <f>TRIM(IF($AD271="","",IFERROR(VLOOKUP($AD271,Teams!$J$4:$O$8,2,0),"")))</f>
        <v>3312 AD</v>
      </c>
      <c r="AF271" s="19" t="str">
        <f>TRIM(IF($AD271="","",IFERROR(VLOOKUP($AD271,Teams!$J$4:$O$8,4,0),"")))</f>
        <v>Dordrecht</v>
      </c>
      <c r="AH271" s="247">
        <f>IFERROR(AVERAGE(AH274:AH288),"")</f>
        <v>14.485555555555557</v>
      </c>
    </row>
    <row r="272" spans="1:34">
      <c r="B272" s="47"/>
      <c r="C272" s="76"/>
      <c r="D272" s="47"/>
      <c r="E272" s="47"/>
      <c r="F272" s="47"/>
      <c r="G272" s="50"/>
      <c r="H272" s="50"/>
      <c r="I272" s="50"/>
      <c r="J272" s="76"/>
      <c r="K272" s="76"/>
      <c r="L272" s="76"/>
      <c r="M272" s="52"/>
      <c r="N272" s="52"/>
      <c r="U272" s="159"/>
      <c r="V272" s="159"/>
      <c r="W272" s="159"/>
      <c r="X272" s="28">
        <v>3</v>
      </c>
    </row>
    <row r="273" spans="1:34">
      <c r="A273" s="59"/>
      <c r="B273" s="60"/>
      <c r="C273" s="61" t="s">
        <v>1147</v>
      </c>
      <c r="D273" s="61" t="s">
        <v>1148</v>
      </c>
      <c r="E273" s="62" t="s">
        <v>1149</v>
      </c>
      <c r="F273" s="62" t="s">
        <v>1150</v>
      </c>
      <c r="G273" s="61" t="s">
        <v>1151</v>
      </c>
      <c r="H273" s="61" t="s">
        <v>1152</v>
      </c>
      <c r="I273" s="61" t="s">
        <v>54</v>
      </c>
      <c r="J273" s="61" t="s">
        <v>1153</v>
      </c>
      <c r="K273" s="61" t="s">
        <v>1154</v>
      </c>
      <c r="L273" s="61" t="s">
        <v>1155</v>
      </c>
      <c r="M273" s="61" t="s">
        <v>1158</v>
      </c>
      <c r="N273" s="63"/>
      <c r="O273" s="59"/>
      <c r="P273" s="160" t="s">
        <v>76</v>
      </c>
      <c r="Q273" s="160" t="s">
        <v>77</v>
      </c>
      <c r="R273" s="160" t="s">
        <v>78</v>
      </c>
      <c r="S273" s="160" t="s">
        <v>76</v>
      </c>
      <c r="U273" s="158">
        <f>IF(W271="","",VLOOKUP(W271,Leeftijdscat,2,FALSE))</f>
        <v>13</v>
      </c>
      <c r="V273" s="158">
        <f>IF(W271="","",VLOOKUP(W271,Leeftijdscat,3,FALSE))</f>
        <v>15</v>
      </c>
      <c r="W273" s="158">
        <f>IF(W271="","",VLOOKUP(W271,Leeftijdscat,4,FALSE))</f>
        <v>16</v>
      </c>
      <c r="X273" s="28">
        <v>4</v>
      </c>
      <c r="Y273" s="59">
        <f>LEN(Y274&amp;Y275&amp;Y276&amp;Y277&amp;Y278&amp;Y279&amp;Y280&amp;Y281&amp;Y282&amp;Y283&amp;Y284&amp;Y285&amp;Y286&amp;Y287&amp;Y288)</f>
        <v>18</v>
      </c>
      <c r="Z273" s="59">
        <f>LEN(Z274&amp;Z275&amp;Z276&amp;Z277&amp;Z278&amp;Z279&amp;Z280&amp;Z281&amp;Z282&amp;Z283&amp;Z284&amp;Z285&amp;Z286&amp;Z287&amp;Z288)</f>
        <v>18</v>
      </c>
      <c r="AA273" s="59">
        <f>LEN(AA274&amp;AA275&amp;AA276&amp;AA277&amp;AA278&amp;AA279&amp;AA280&amp;AA281&amp;AA282&amp;AA283&amp;AA284&amp;AA285&amp;AA286&amp;AA287&amp;AA288)</f>
        <v>0</v>
      </c>
      <c r="AB273" s="59">
        <f>LEN(AB274&amp;AB275&amp;AB276&amp;AB277&amp;AB278&amp;AB279&amp;AB280&amp;AB281&amp;AB282&amp;AB283&amp;AB284&amp;AB285&amp;AB286&amp;AB287&amp;AB288)</f>
        <v>18</v>
      </c>
      <c r="AC273" s="59">
        <f>SUM(Y273:AA273)</f>
        <v>36</v>
      </c>
    </row>
    <row r="274" spans="1:34">
      <c r="A274" s="28" t="str">
        <f>C271&amp;"x"&amp;B274</f>
        <v>B3x1</v>
      </c>
      <c r="B274" s="47">
        <v>1</v>
      </c>
      <c r="C274" s="64" t="str">
        <f t="shared" ref="C274:C288" si="245">IF(LEFT($A274,1)="x","",IFERROR(VLOOKUP($A274,LedenZ,5,0),""))</f>
        <v>V</v>
      </c>
      <c r="D274" s="64" t="str">
        <f t="shared" ref="D274:D288" si="246">IF(LEFT($A274,1)="x","",IFERROR(VLOOKUP($A274,LedenZ,6,0),""))</f>
        <v>NLP78J5</v>
      </c>
      <c r="E274" s="65" t="str">
        <f t="shared" ref="E274:E288" si="247">IF(LEFT($A274,1)="x","",IFERROR(VLOOKUP($A274,LedenZ,7,0),""))</f>
        <v>Rijkers, I.B.</v>
      </c>
      <c r="F274" s="65" t="str">
        <f t="shared" ref="F274:F288" si="248">IF(LEFT($A274,1)="x","",IFERROR(VLOOKUP($A274,LedenZ,8,0),""))</f>
        <v>Ilse</v>
      </c>
      <c r="G274" s="66">
        <f t="shared" ref="G274:G288" si="249">IF(LEFT($A274,1)="x","",IFERROR(VLOOKUP($A274,LedenZ,9,0),""))</f>
        <v>38820</v>
      </c>
      <c r="H274" s="67">
        <f t="shared" ref="H274:H288" si="250">IF(AND(ISNUMBER(G274),G274&lt;&gt;0),DATEDIF(G274,Peildatum,"Y"),"")</f>
        <v>14</v>
      </c>
      <c r="I274" s="73"/>
      <c r="J274" s="64" t="str">
        <f t="shared" ref="J274:J288" si="251">IF(LEFT($A274,1)="x","",IFERROR(VLOOKUP($A274,LedenZ,15,0),""))</f>
        <v>C3</v>
      </c>
      <c r="K274" s="64" t="str">
        <f t="shared" ref="K274:K288" si="252">IF(LEFT($A274,1)="x","",IFERROR(VLOOKUP($A274,LedenZ,16,0),""))</f>
        <v>C3</v>
      </c>
      <c r="L274" s="64">
        <f t="shared" ref="L274:L288" si="253">IF(LEFT($A274,1)="x","",IFERROR(VLOOKUP($A274,LedenZ,17,0),""))</f>
        <v>0</v>
      </c>
      <c r="M274" s="64" t="str">
        <f t="shared" ref="M274:M288" si="254">IF(LEFT($A274,1)="x","",IFERROR(VLOOKUP($A274,LedenZ,18,0),""))</f>
        <v>B3</v>
      </c>
      <c r="N274" s="52"/>
      <c r="P274" s="157"/>
      <c r="Q274" s="157"/>
      <c r="R274" s="157"/>
      <c r="S274" s="157">
        <f>IF(OR(LEFT($A274,1)="x",AND(AC273+$AC274=0,$AC273&gt;0)),"",IFERROR(VLOOKUP($A274,LedenZ,29,0),""))</f>
        <v>0</v>
      </c>
      <c r="T274" s="202">
        <f t="shared" ref="T274:T288" si="255">IF(LEN(C274&amp;D274&amp;E274&amp;F274)&gt;0,1,0)</f>
        <v>1</v>
      </c>
      <c r="U274" s="159">
        <f t="shared" ref="U274:U288" si="256">MIN(LEN(Y274&amp;Z274&amp;AA274&amp;AB274),1)</f>
        <v>1</v>
      </c>
      <c r="V274" s="162">
        <f>V273</f>
        <v>15</v>
      </c>
      <c r="W274" s="162">
        <f>W273</f>
        <v>16</v>
      </c>
      <c r="X274" s="28">
        <v>5</v>
      </c>
      <c r="Y274" s="64" t="str">
        <f t="shared" ref="Y274:Y288" si="257">IF(LEFT($A274,1)="x","",IFERROR(VLOOKUP($A274,LedenZ,33,0),""))</f>
        <v>C3</v>
      </c>
      <c r="Z274" s="64" t="str">
        <f t="shared" ref="Z274:Z288" si="258">IF(LEFT($A274,1)="x","",IFERROR(VLOOKUP($A274,LedenZ,34,0),""))</f>
        <v>C3</v>
      </c>
      <c r="AA274" s="64" t="str">
        <f t="shared" ref="AA274:AA288" si="259">IF(LEFT($A274,1)="x","",IFERROR(VLOOKUP($A274,LedenZ,35,0),""))</f>
        <v/>
      </c>
      <c r="AB274" s="64" t="str">
        <f t="shared" ref="AB274:AB288" si="260">IF(LEFT($A274,1)="x","",IFERROR(VLOOKUP($A274,LedenZ,36,0),""))</f>
        <v>B3</v>
      </c>
      <c r="AC274" s="28">
        <f t="shared" ref="AC274:AC288" si="261">LEN(Y274&amp;Z274&amp;AA274&amp;AB274)</f>
        <v>6</v>
      </c>
      <c r="AH274" s="246">
        <f t="shared" ref="AH274:AH288" si="262">lft(G274,Peildatum)</f>
        <v>14.72</v>
      </c>
    </row>
    <row r="275" spans="1:34">
      <c r="A275" s="28" t="str">
        <f>C271&amp;"x"&amp;B275</f>
        <v>B3x2</v>
      </c>
      <c r="B275" s="47">
        <v>2</v>
      </c>
      <c r="C275" s="64" t="str">
        <f t="shared" si="245"/>
        <v>V</v>
      </c>
      <c r="D275" s="64" t="str">
        <f t="shared" si="246"/>
        <v>NLG58Z8</v>
      </c>
      <c r="E275" s="65" t="str">
        <f t="shared" si="247"/>
        <v>Nobel, M.H.M.</v>
      </c>
      <c r="F275" s="65" t="str">
        <f t="shared" si="248"/>
        <v>Merle</v>
      </c>
      <c r="G275" s="66">
        <f t="shared" si="249"/>
        <v>38847</v>
      </c>
      <c r="H275" s="67">
        <f t="shared" si="250"/>
        <v>14</v>
      </c>
      <c r="I275" s="73"/>
      <c r="J275" s="64" t="str">
        <f t="shared" si="251"/>
        <v>B4</v>
      </c>
      <c r="K275" s="64" t="str">
        <f t="shared" si="252"/>
        <v>B4</v>
      </c>
      <c r="L275" s="64">
        <f t="shared" si="253"/>
        <v>0</v>
      </c>
      <c r="M275" s="64" t="str">
        <f t="shared" si="254"/>
        <v>B3</v>
      </c>
      <c r="N275" s="52"/>
      <c r="P275" s="157"/>
      <c r="Q275" s="157"/>
      <c r="R275" s="157"/>
      <c r="S275" s="157">
        <f>IF(OR(LEFT($A275,1)="x",AND(AC273+$AC275=0,$AC273&gt;0)),"",IFERROR(VLOOKUP($A275,LedenZ,29,0),""))</f>
        <v>0</v>
      </c>
      <c r="T275" s="202">
        <f t="shared" si="255"/>
        <v>1</v>
      </c>
      <c r="U275" s="159">
        <f t="shared" si="256"/>
        <v>1</v>
      </c>
      <c r="V275" s="162">
        <f t="shared" ref="V275:W288" si="263">V274</f>
        <v>15</v>
      </c>
      <c r="W275" s="162">
        <f t="shared" si="263"/>
        <v>16</v>
      </c>
      <c r="X275" s="28">
        <v>6</v>
      </c>
      <c r="Y275" s="64" t="str">
        <f t="shared" si="257"/>
        <v>B4</v>
      </c>
      <c r="Z275" s="64" t="str">
        <f t="shared" si="258"/>
        <v>B4</v>
      </c>
      <c r="AA275" s="64" t="str">
        <f t="shared" si="259"/>
        <v/>
      </c>
      <c r="AB275" s="64" t="str">
        <f t="shared" si="260"/>
        <v>B3</v>
      </c>
      <c r="AC275" s="28">
        <f t="shared" si="261"/>
        <v>6</v>
      </c>
      <c r="AH275" s="246">
        <f t="shared" si="262"/>
        <v>14.64</v>
      </c>
    </row>
    <row r="276" spans="1:34">
      <c r="A276" s="28" t="str">
        <f>C271&amp;"x"&amp;B276</f>
        <v>B3x3</v>
      </c>
      <c r="B276" s="47">
        <v>3</v>
      </c>
      <c r="C276" s="64" t="str">
        <f t="shared" si="245"/>
        <v>V</v>
      </c>
      <c r="D276" s="64" t="str">
        <f t="shared" si="246"/>
        <v>NLJ47P3</v>
      </c>
      <c r="E276" s="65" t="str">
        <f t="shared" si="247"/>
        <v>Everdingen, van T.</v>
      </c>
      <c r="F276" s="65" t="str">
        <f t="shared" si="248"/>
        <v>Tessa</v>
      </c>
      <c r="G276" s="66">
        <f t="shared" si="249"/>
        <v>38900</v>
      </c>
      <c r="H276" s="67">
        <f t="shared" si="250"/>
        <v>14</v>
      </c>
      <c r="I276" s="73"/>
      <c r="J276" s="64" t="str">
        <f t="shared" si="251"/>
        <v>B4</v>
      </c>
      <c r="K276" s="64" t="str">
        <f t="shared" si="252"/>
        <v>B4</v>
      </c>
      <c r="L276" s="64">
        <f t="shared" si="253"/>
        <v>0</v>
      </c>
      <c r="M276" s="64" t="str">
        <f t="shared" si="254"/>
        <v>B3</v>
      </c>
      <c r="N276" s="52"/>
      <c r="P276" s="157"/>
      <c r="Q276" s="157"/>
      <c r="R276" s="157"/>
      <c r="S276" s="157">
        <f>IF(OR(LEFT($A276,1)="x",AND(AC273+$AC276=0,$AC273&gt;0)),"",IFERROR(VLOOKUP($A276,LedenZ,29,0),""))</f>
        <v>0</v>
      </c>
      <c r="T276" s="202">
        <f t="shared" si="255"/>
        <v>1</v>
      </c>
      <c r="U276" s="159">
        <f t="shared" si="256"/>
        <v>1</v>
      </c>
      <c r="V276" s="162">
        <f t="shared" si="263"/>
        <v>15</v>
      </c>
      <c r="W276" s="162">
        <f t="shared" si="263"/>
        <v>16</v>
      </c>
      <c r="X276" s="28">
        <v>7</v>
      </c>
      <c r="Y276" s="64" t="str">
        <f t="shared" si="257"/>
        <v>B4</v>
      </c>
      <c r="Z276" s="64" t="str">
        <f t="shared" si="258"/>
        <v>B4</v>
      </c>
      <c r="AA276" s="64" t="str">
        <f t="shared" si="259"/>
        <v/>
      </c>
      <c r="AB276" s="64" t="str">
        <f t="shared" si="260"/>
        <v>B3</v>
      </c>
      <c r="AC276" s="28">
        <f t="shared" si="261"/>
        <v>6</v>
      </c>
      <c r="AH276" s="246">
        <f t="shared" si="262"/>
        <v>14.5</v>
      </c>
    </row>
    <row r="277" spans="1:34">
      <c r="A277" s="28" t="str">
        <f>C271&amp;"x"&amp;B277</f>
        <v>B3x4</v>
      </c>
      <c r="B277" s="47">
        <v>4</v>
      </c>
      <c r="C277" s="64" t="str">
        <f t="shared" si="245"/>
        <v>V</v>
      </c>
      <c r="D277" s="64" t="str">
        <f t="shared" si="246"/>
        <v>NLP78K2</v>
      </c>
      <c r="E277" s="65" t="str">
        <f t="shared" si="247"/>
        <v>Timmer, E.</v>
      </c>
      <c r="F277" s="65" t="str">
        <f t="shared" si="248"/>
        <v>Edith</v>
      </c>
      <c r="G277" s="66">
        <f t="shared" si="249"/>
        <v>38929</v>
      </c>
      <c r="H277" s="67">
        <f t="shared" si="250"/>
        <v>14</v>
      </c>
      <c r="I277" s="73"/>
      <c r="J277" s="64" t="str">
        <f t="shared" si="251"/>
        <v>C3</v>
      </c>
      <c r="K277" s="64" t="str">
        <f t="shared" si="252"/>
        <v>C3</v>
      </c>
      <c r="L277" s="64">
        <f t="shared" si="253"/>
        <v>0</v>
      </c>
      <c r="M277" s="64" t="str">
        <f t="shared" si="254"/>
        <v>B3</v>
      </c>
      <c r="N277" s="52"/>
      <c r="P277" s="157"/>
      <c r="Q277" s="157"/>
      <c r="R277" s="157"/>
      <c r="S277" s="157">
        <f>IF(OR(LEFT($A277,1)="x",AND(AC273+$AC277=0,$AC273&gt;0)),"",IFERROR(VLOOKUP($A277,LedenZ,29,0),""))</f>
        <v>0</v>
      </c>
      <c r="T277" s="202">
        <f t="shared" si="255"/>
        <v>1</v>
      </c>
      <c r="U277" s="159">
        <f t="shared" si="256"/>
        <v>1</v>
      </c>
      <c r="V277" s="162">
        <f t="shared" si="263"/>
        <v>15</v>
      </c>
      <c r="W277" s="162">
        <f t="shared" si="263"/>
        <v>16</v>
      </c>
      <c r="X277" s="28">
        <v>8</v>
      </c>
      <c r="Y277" s="64" t="str">
        <f t="shared" si="257"/>
        <v>C3</v>
      </c>
      <c r="Z277" s="64" t="str">
        <f t="shared" si="258"/>
        <v>C3</v>
      </c>
      <c r="AA277" s="64" t="str">
        <f t="shared" si="259"/>
        <v/>
      </c>
      <c r="AB277" s="64" t="str">
        <f t="shared" si="260"/>
        <v>B3</v>
      </c>
      <c r="AC277" s="28">
        <f t="shared" si="261"/>
        <v>6</v>
      </c>
      <c r="AH277" s="246">
        <f t="shared" si="262"/>
        <v>14.42</v>
      </c>
    </row>
    <row r="278" spans="1:34">
      <c r="A278" s="28" t="str">
        <f>C271&amp;"x"&amp;B278</f>
        <v>B3x5</v>
      </c>
      <c r="B278" s="47">
        <v>5</v>
      </c>
      <c r="C278" s="64" t="str">
        <f t="shared" si="245"/>
        <v>V</v>
      </c>
      <c r="D278" s="64" t="str">
        <f t="shared" si="246"/>
        <v>NLG57M4</v>
      </c>
      <c r="E278" s="65" t="str">
        <f t="shared" si="247"/>
        <v>Hoeve, ten S.</v>
      </c>
      <c r="F278" s="65" t="str">
        <f t="shared" si="248"/>
        <v>Senne</v>
      </c>
      <c r="G278" s="66">
        <f t="shared" si="249"/>
        <v>39006</v>
      </c>
      <c r="H278" s="67">
        <f t="shared" si="250"/>
        <v>14</v>
      </c>
      <c r="I278" s="73"/>
      <c r="J278" s="64" t="str">
        <f t="shared" si="251"/>
        <v>C3</v>
      </c>
      <c r="K278" s="64" t="str">
        <f t="shared" si="252"/>
        <v>C3</v>
      </c>
      <c r="L278" s="64">
        <f t="shared" si="253"/>
        <v>0</v>
      </c>
      <c r="M278" s="64" t="str">
        <f t="shared" si="254"/>
        <v>B3</v>
      </c>
      <c r="N278" s="52"/>
      <c r="P278" s="157"/>
      <c r="Q278" s="157"/>
      <c r="R278" s="157"/>
      <c r="S278" s="157">
        <f>IF(OR(LEFT($A278,1)="x",AND(AC273+$AC278=0,$AC273&gt;0)),"",IFERROR(VLOOKUP($A278,LedenZ,29,0),""))</f>
        <v>0</v>
      </c>
      <c r="T278" s="202">
        <f t="shared" si="255"/>
        <v>1</v>
      </c>
      <c r="U278" s="159">
        <f t="shared" si="256"/>
        <v>1</v>
      </c>
      <c r="V278" s="162">
        <f t="shared" si="263"/>
        <v>15</v>
      </c>
      <c r="W278" s="162">
        <f t="shared" si="263"/>
        <v>16</v>
      </c>
      <c r="X278" s="28">
        <v>9</v>
      </c>
      <c r="Y278" s="64" t="str">
        <f t="shared" si="257"/>
        <v>C3</v>
      </c>
      <c r="Z278" s="64" t="str">
        <f t="shared" si="258"/>
        <v>C3</v>
      </c>
      <c r="AA278" s="64" t="str">
        <f t="shared" si="259"/>
        <v/>
      </c>
      <c r="AB278" s="64" t="str">
        <f t="shared" si="260"/>
        <v>B3</v>
      </c>
      <c r="AC278" s="28">
        <f t="shared" si="261"/>
        <v>6</v>
      </c>
      <c r="AH278" s="246">
        <f t="shared" si="262"/>
        <v>14.21</v>
      </c>
    </row>
    <row r="279" spans="1:34">
      <c r="A279" s="28" t="str">
        <f>C271&amp;"x"&amp;B279</f>
        <v>B3x6</v>
      </c>
      <c r="B279" s="47">
        <v>6</v>
      </c>
      <c r="C279" s="64" t="str">
        <f t="shared" si="245"/>
        <v>V</v>
      </c>
      <c r="D279" s="64" t="str">
        <f t="shared" si="246"/>
        <v>NLP78B9</v>
      </c>
      <c r="E279" s="65" t="str">
        <f t="shared" si="247"/>
        <v>Verkerke, J.D.</v>
      </c>
      <c r="F279" s="65" t="str">
        <f t="shared" si="248"/>
        <v>Julia</v>
      </c>
      <c r="G279" s="66">
        <f t="shared" si="249"/>
        <v>39044</v>
      </c>
      <c r="H279" s="67">
        <f t="shared" si="250"/>
        <v>14</v>
      </c>
      <c r="I279" s="73"/>
      <c r="J279" s="64" t="str">
        <f t="shared" si="251"/>
        <v>C3</v>
      </c>
      <c r="K279" s="64" t="str">
        <f t="shared" si="252"/>
        <v>C3</v>
      </c>
      <c r="L279" s="64">
        <f t="shared" si="253"/>
        <v>0</v>
      </c>
      <c r="M279" s="64" t="str">
        <f t="shared" si="254"/>
        <v>B3</v>
      </c>
      <c r="N279" s="52"/>
      <c r="P279" s="157"/>
      <c r="Q279" s="157"/>
      <c r="R279" s="157"/>
      <c r="S279" s="157">
        <f>IF(OR(LEFT($A279,1)="x",AND(AC273+$AC279=0,$AC273&gt;0)),"",IFERROR(VLOOKUP($A279,LedenZ,29,0),""))</f>
        <v>0</v>
      </c>
      <c r="T279" s="202">
        <f t="shared" si="255"/>
        <v>1</v>
      </c>
      <c r="U279" s="159">
        <f t="shared" si="256"/>
        <v>1</v>
      </c>
      <c r="V279" s="162">
        <f t="shared" si="263"/>
        <v>15</v>
      </c>
      <c r="W279" s="162">
        <f t="shared" si="263"/>
        <v>16</v>
      </c>
      <c r="X279" s="28">
        <v>10</v>
      </c>
      <c r="Y279" s="64" t="str">
        <f t="shared" si="257"/>
        <v>C3</v>
      </c>
      <c r="Z279" s="64" t="str">
        <f t="shared" si="258"/>
        <v>C3</v>
      </c>
      <c r="AA279" s="64" t="str">
        <f t="shared" si="259"/>
        <v/>
      </c>
      <c r="AB279" s="64" t="str">
        <f t="shared" si="260"/>
        <v>B3</v>
      </c>
      <c r="AC279" s="28">
        <f t="shared" si="261"/>
        <v>6</v>
      </c>
      <c r="AH279" s="246">
        <f t="shared" si="262"/>
        <v>14.11</v>
      </c>
    </row>
    <row r="280" spans="1:34">
      <c r="A280" s="28" t="str">
        <f>C271&amp;"x"&amp;B280</f>
        <v>B3x7</v>
      </c>
      <c r="B280" s="47">
        <v>7</v>
      </c>
      <c r="C280" s="64" t="str">
        <f t="shared" si="245"/>
        <v>M</v>
      </c>
      <c r="D280" s="64" t="str">
        <f t="shared" si="246"/>
        <v>NLP77Y7</v>
      </c>
      <c r="E280" s="65" t="str">
        <f t="shared" si="247"/>
        <v>Klein, D.H.</v>
      </c>
      <c r="F280" s="65" t="str">
        <f t="shared" si="248"/>
        <v>Daan</v>
      </c>
      <c r="G280" s="66">
        <f t="shared" si="249"/>
        <v>38667</v>
      </c>
      <c r="H280" s="67">
        <f t="shared" si="250"/>
        <v>15</v>
      </c>
      <c r="I280" s="73"/>
      <c r="J280" s="64" t="str">
        <f t="shared" si="251"/>
        <v>B4</v>
      </c>
      <c r="K280" s="64" t="str">
        <f t="shared" si="252"/>
        <v>B4</v>
      </c>
      <c r="L280" s="64">
        <f t="shared" si="253"/>
        <v>0</v>
      </c>
      <c r="M280" s="64" t="str">
        <f t="shared" si="254"/>
        <v>B3</v>
      </c>
      <c r="N280" s="52"/>
      <c r="P280" s="157"/>
      <c r="Q280" s="157"/>
      <c r="R280" s="157"/>
      <c r="S280" s="157">
        <f>IF(OR(LEFT($A280,1)="x",AND(AC273+$AC280=0,$AC273&gt;0)),"",IFERROR(VLOOKUP($A280,LedenZ,29,0),""))</f>
        <v>0</v>
      </c>
      <c r="T280" s="202">
        <f t="shared" si="255"/>
        <v>1</v>
      </c>
      <c r="U280" s="159">
        <f t="shared" si="256"/>
        <v>1</v>
      </c>
      <c r="V280" s="162">
        <f t="shared" si="263"/>
        <v>15</v>
      </c>
      <c r="W280" s="162">
        <f t="shared" si="263"/>
        <v>16</v>
      </c>
      <c r="X280" s="28">
        <v>11</v>
      </c>
      <c r="Y280" s="64" t="str">
        <f t="shared" si="257"/>
        <v>B4</v>
      </c>
      <c r="Z280" s="64" t="str">
        <f t="shared" si="258"/>
        <v>B4</v>
      </c>
      <c r="AA280" s="64" t="str">
        <f t="shared" si="259"/>
        <v/>
      </c>
      <c r="AB280" s="64" t="str">
        <f t="shared" si="260"/>
        <v>B3</v>
      </c>
      <c r="AC280" s="28">
        <f t="shared" si="261"/>
        <v>6</v>
      </c>
      <c r="AH280" s="246">
        <f t="shared" si="262"/>
        <v>15.14</v>
      </c>
    </row>
    <row r="281" spans="1:34">
      <c r="A281" s="28" t="str">
        <f>C271&amp;"x"&amp;B281</f>
        <v>B3x8</v>
      </c>
      <c r="B281" s="47">
        <v>8</v>
      </c>
      <c r="C281" s="64" t="str">
        <f t="shared" si="245"/>
        <v>M</v>
      </c>
      <c r="D281" s="64" t="str">
        <f t="shared" si="246"/>
        <v>NLW81C7</v>
      </c>
      <c r="E281" s="65" t="str">
        <f t="shared" si="247"/>
        <v>Maas, J.G.T.</v>
      </c>
      <c r="F281" s="65" t="str">
        <f t="shared" si="248"/>
        <v>Gijsbert</v>
      </c>
      <c r="G281" s="66">
        <f t="shared" si="249"/>
        <v>38835</v>
      </c>
      <c r="H281" s="67">
        <f t="shared" si="250"/>
        <v>14</v>
      </c>
      <c r="I281" s="73"/>
      <c r="J281" s="64" t="str">
        <f t="shared" si="251"/>
        <v>B4</v>
      </c>
      <c r="K281" s="64" t="str">
        <f t="shared" si="252"/>
        <v>B4</v>
      </c>
      <c r="L281" s="64">
        <f t="shared" si="253"/>
        <v>0</v>
      </c>
      <c r="M281" s="64" t="str">
        <f t="shared" si="254"/>
        <v>B3</v>
      </c>
      <c r="N281" s="52"/>
      <c r="P281" s="157"/>
      <c r="Q281" s="157"/>
      <c r="R281" s="157"/>
      <c r="S281" s="157">
        <f>IF(OR(LEFT($A281,1)="x",AND(AC273+$AC281=0,$AC273&gt;0)),"",IFERROR(VLOOKUP($A281,LedenZ,29,0),""))</f>
        <v>0</v>
      </c>
      <c r="T281" s="202">
        <f t="shared" si="255"/>
        <v>1</v>
      </c>
      <c r="U281" s="159">
        <f t="shared" si="256"/>
        <v>1</v>
      </c>
      <c r="V281" s="162">
        <f t="shared" si="263"/>
        <v>15</v>
      </c>
      <c r="W281" s="162">
        <f t="shared" si="263"/>
        <v>16</v>
      </c>
      <c r="X281" s="28">
        <v>12</v>
      </c>
      <c r="Y281" s="64" t="str">
        <f t="shared" si="257"/>
        <v>B4</v>
      </c>
      <c r="Z281" s="64" t="str">
        <f t="shared" si="258"/>
        <v>B4</v>
      </c>
      <c r="AA281" s="64" t="str">
        <f t="shared" si="259"/>
        <v/>
      </c>
      <c r="AB281" s="64" t="str">
        <f t="shared" si="260"/>
        <v>B3</v>
      </c>
      <c r="AC281" s="28">
        <f t="shared" si="261"/>
        <v>6</v>
      </c>
      <c r="AH281" s="246">
        <f t="shared" si="262"/>
        <v>14.68</v>
      </c>
    </row>
    <row r="282" spans="1:34">
      <c r="A282" s="28" t="str">
        <f>C271&amp;"x"&amp;B282</f>
        <v>B3x9</v>
      </c>
      <c r="B282" s="47">
        <v>9</v>
      </c>
      <c r="C282" s="64" t="str">
        <f t="shared" si="245"/>
        <v>M</v>
      </c>
      <c r="D282" s="64" t="str">
        <f t="shared" si="246"/>
        <v>NLL19X2</v>
      </c>
      <c r="E282" s="65" t="str">
        <f t="shared" si="247"/>
        <v>Altena, E.K.</v>
      </c>
      <c r="F282" s="65" t="str">
        <f t="shared" si="248"/>
        <v>Evan</v>
      </c>
      <c r="G282" s="66">
        <f t="shared" si="249"/>
        <v>39100</v>
      </c>
      <c r="H282" s="67">
        <f t="shared" si="250"/>
        <v>13</v>
      </c>
      <c r="I282" s="73"/>
      <c r="J282" s="64" t="str">
        <f t="shared" si="251"/>
        <v>C3</v>
      </c>
      <c r="K282" s="64" t="str">
        <f t="shared" si="252"/>
        <v>C3</v>
      </c>
      <c r="L282" s="64">
        <f t="shared" si="253"/>
        <v>0</v>
      </c>
      <c r="M282" s="64" t="str">
        <f t="shared" si="254"/>
        <v>B3</v>
      </c>
      <c r="N282" s="52"/>
      <c r="P282" s="157"/>
      <c r="Q282" s="157"/>
      <c r="R282" s="157"/>
      <c r="S282" s="157">
        <f>IF(OR(LEFT($A282,1)="x",AND(AC273+$AC282=0,$AC273&gt;0)),"",IFERROR(VLOOKUP($A282,LedenZ,29,0),""))</f>
        <v>0</v>
      </c>
      <c r="T282" s="202">
        <f t="shared" si="255"/>
        <v>1</v>
      </c>
      <c r="U282" s="159">
        <f t="shared" si="256"/>
        <v>1</v>
      </c>
      <c r="V282" s="162">
        <f t="shared" si="263"/>
        <v>15</v>
      </c>
      <c r="W282" s="162">
        <f t="shared" si="263"/>
        <v>16</v>
      </c>
      <c r="X282" s="28">
        <v>13</v>
      </c>
      <c r="Y282" s="64" t="str">
        <f t="shared" si="257"/>
        <v>C3</v>
      </c>
      <c r="Z282" s="64" t="str">
        <f t="shared" si="258"/>
        <v>C3</v>
      </c>
      <c r="AA282" s="64" t="str">
        <f t="shared" si="259"/>
        <v/>
      </c>
      <c r="AB282" s="64" t="str">
        <f t="shared" si="260"/>
        <v>B3</v>
      </c>
      <c r="AC282" s="28">
        <f t="shared" si="261"/>
        <v>6</v>
      </c>
      <c r="AH282" s="246">
        <f t="shared" si="262"/>
        <v>13.95</v>
      </c>
    </row>
    <row r="283" spans="1:34">
      <c r="A283" s="28" t="str">
        <f>C271&amp;"x"&amp;B283</f>
        <v>B3x10</v>
      </c>
      <c r="B283" s="47">
        <v>10</v>
      </c>
      <c r="C283" s="64" t="str">
        <f t="shared" si="245"/>
        <v/>
      </c>
      <c r="D283" s="64" t="str">
        <f t="shared" si="246"/>
        <v/>
      </c>
      <c r="E283" s="65" t="str">
        <f t="shared" si="247"/>
        <v/>
      </c>
      <c r="F283" s="65" t="str">
        <f t="shared" si="248"/>
        <v/>
      </c>
      <c r="G283" s="66" t="str">
        <f t="shared" si="249"/>
        <v/>
      </c>
      <c r="H283" s="67" t="str">
        <f t="shared" si="250"/>
        <v/>
      </c>
      <c r="I283" s="73"/>
      <c r="J283" s="64" t="str">
        <f t="shared" si="251"/>
        <v/>
      </c>
      <c r="K283" s="64" t="str">
        <f t="shared" si="252"/>
        <v/>
      </c>
      <c r="L283" s="64" t="str">
        <f t="shared" si="253"/>
        <v/>
      </c>
      <c r="M283" s="64" t="str">
        <f t="shared" si="254"/>
        <v/>
      </c>
      <c r="N283" s="52"/>
      <c r="P283" s="157"/>
      <c r="Q283" s="157"/>
      <c r="R283" s="157"/>
      <c r="S283" s="157" t="str">
        <f>IF(OR(LEFT($A283,1)="x",AND(AC273+$AC283=0,$AC273&gt;0)),"",IFERROR(VLOOKUP($A283,LedenZ,29,0),""))</f>
        <v/>
      </c>
      <c r="T283" s="202">
        <f t="shared" si="255"/>
        <v>0</v>
      </c>
      <c r="U283" s="159">
        <f t="shared" si="256"/>
        <v>0</v>
      </c>
      <c r="V283" s="162">
        <f t="shared" si="263"/>
        <v>15</v>
      </c>
      <c r="W283" s="162">
        <f t="shared" si="263"/>
        <v>16</v>
      </c>
      <c r="X283" s="28">
        <v>14</v>
      </c>
      <c r="Y283" s="64" t="str">
        <f t="shared" si="257"/>
        <v/>
      </c>
      <c r="Z283" s="64" t="str">
        <f t="shared" si="258"/>
        <v/>
      </c>
      <c r="AA283" s="64" t="str">
        <f t="shared" si="259"/>
        <v/>
      </c>
      <c r="AB283" s="64" t="str">
        <f t="shared" si="260"/>
        <v/>
      </c>
      <c r="AC283" s="28">
        <f t="shared" si="261"/>
        <v>0</v>
      </c>
      <c r="AH283" s="246" t="str">
        <f t="shared" si="262"/>
        <v/>
      </c>
    </row>
    <row r="284" spans="1:34">
      <c r="A284" s="28" t="str">
        <f>C271&amp;"x"&amp;B284</f>
        <v>B3x11</v>
      </c>
      <c r="B284" s="47">
        <v>11</v>
      </c>
      <c r="C284" s="64" t="str">
        <f t="shared" si="245"/>
        <v/>
      </c>
      <c r="D284" s="64" t="str">
        <f t="shared" si="246"/>
        <v/>
      </c>
      <c r="E284" s="65" t="str">
        <f t="shared" si="247"/>
        <v/>
      </c>
      <c r="F284" s="65" t="str">
        <f t="shared" si="248"/>
        <v/>
      </c>
      <c r="G284" s="66" t="str">
        <f t="shared" si="249"/>
        <v/>
      </c>
      <c r="H284" s="67" t="str">
        <f t="shared" si="250"/>
        <v/>
      </c>
      <c r="I284" s="73"/>
      <c r="J284" s="64" t="str">
        <f t="shared" si="251"/>
        <v/>
      </c>
      <c r="K284" s="64" t="str">
        <f t="shared" si="252"/>
        <v/>
      </c>
      <c r="L284" s="64" t="str">
        <f t="shared" si="253"/>
        <v/>
      </c>
      <c r="M284" s="64" t="str">
        <f t="shared" si="254"/>
        <v/>
      </c>
      <c r="N284" s="52"/>
      <c r="P284" s="157"/>
      <c r="Q284" s="157"/>
      <c r="R284" s="157"/>
      <c r="S284" s="157" t="str">
        <f>IF(OR(LEFT($A284,1)="x",AND(AC273+$AC284=0,$AC273&gt;0)),"",IFERROR(VLOOKUP($A284,LedenZ,29,0),""))</f>
        <v/>
      </c>
      <c r="T284" s="202">
        <f t="shared" si="255"/>
        <v>0</v>
      </c>
      <c r="U284" s="159">
        <f t="shared" si="256"/>
        <v>0</v>
      </c>
      <c r="V284" s="162">
        <f t="shared" si="263"/>
        <v>15</v>
      </c>
      <c r="W284" s="162">
        <f t="shared" si="263"/>
        <v>16</v>
      </c>
      <c r="X284" s="28">
        <v>15</v>
      </c>
      <c r="Y284" s="64" t="str">
        <f t="shared" si="257"/>
        <v/>
      </c>
      <c r="Z284" s="64" t="str">
        <f t="shared" si="258"/>
        <v/>
      </c>
      <c r="AA284" s="64" t="str">
        <f t="shared" si="259"/>
        <v/>
      </c>
      <c r="AB284" s="64" t="str">
        <f t="shared" si="260"/>
        <v/>
      </c>
      <c r="AC284" s="28">
        <f t="shared" si="261"/>
        <v>0</v>
      </c>
      <c r="AH284" s="246" t="str">
        <f t="shared" si="262"/>
        <v/>
      </c>
    </row>
    <row r="285" spans="1:34">
      <c r="A285" s="28" t="str">
        <f>C271&amp;"x"&amp;B285</f>
        <v>B3x12</v>
      </c>
      <c r="B285" s="47">
        <v>12</v>
      </c>
      <c r="C285" s="64" t="str">
        <f t="shared" si="245"/>
        <v/>
      </c>
      <c r="D285" s="64" t="str">
        <f t="shared" si="246"/>
        <v/>
      </c>
      <c r="E285" s="65" t="str">
        <f t="shared" si="247"/>
        <v/>
      </c>
      <c r="F285" s="65" t="str">
        <f t="shared" si="248"/>
        <v/>
      </c>
      <c r="G285" s="66" t="str">
        <f t="shared" si="249"/>
        <v/>
      </c>
      <c r="H285" s="67" t="str">
        <f t="shared" si="250"/>
        <v/>
      </c>
      <c r="I285" s="73"/>
      <c r="J285" s="64" t="str">
        <f t="shared" si="251"/>
        <v/>
      </c>
      <c r="K285" s="64" t="str">
        <f t="shared" si="252"/>
        <v/>
      </c>
      <c r="L285" s="64" t="str">
        <f t="shared" si="253"/>
        <v/>
      </c>
      <c r="M285" s="64" t="str">
        <f t="shared" si="254"/>
        <v/>
      </c>
      <c r="N285" s="52"/>
      <c r="P285" s="157"/>
      <c r="Q285" s="157"/>
      <c r="R285" s="157"/>
      <c r="S285" s="157" t="str">
        <f>IF(OR(LEFT($A285,1)="x",AND(AC273+$AC285=0,$AC273&gt;0)),"",IFERROR(VLOOKUP($A285,LedenZ,29,0),""))</f>
        <v/>
      </c>
      <c r="T285" s="202">
        <f t="shared" si="255"/>
        <v>0</v>
      </c>
      <c r="U285" s="159">
        <f t="shared" si="256"/>
        <v>0</v>
      </c>
      <c r="V285" s="162">
        <f t="shared" si="263"/>
        <v>15</v>
      </c>
      <c r="W285" s="162">
        <f t="shared" si="263"/>
        <v>16</v>
      </c>
      <c r="X285" s="28">
        <v>16</v>
      </c>
      <c r="Y285" s="64" t="str">
        <f t="shared" si="257"/>
        <v/>
      </c>
      <c r="Z285" s="64" t="str">
        <f t="shared" si="258"/>
        <v/>
      </c>
      <c r="AA285" s="64" t="str">
        <f t="shared" si="259"/>
        <v/>
      </c>
      <c r="AB285" s="64" t="str">
        <f t="shared" si="260"/>
        <v/>
      </c>
      <c r="AC285" s="28">
        <f t="shared" si="261"/>
        <v>0</v>
      </c>
      <c r="AH285" s="246" t="str">
        <f t="shared" si="262"/>
        <v/>
      </c>
    </row>
    <row r="286" spans="1:34">
      <c r="A286" s="28" t="str">
        <f>C271&amp;"x"&amp;B286</f>
        <v>B3x13</v>
      </c>
      <c r="B286" s="47">
        <v>13</v>
      </c>
      <c r="C286" s="64" t="str">
        <f t="shared" si="245"/>
        <v/>
      </c>
      <c r="D286" s="64" t="str">
        <f t="shared" si="246"/>
        <v/>
      </c>
      <c r="E286" s="65" t="str">
        <f t="shared" si="247"/>
        <v/>
      </c>
      <c r="F286" s="65" t="str">
        <f t="shared" si="248"/>
        <v/>
      </c>
      <c r="G286" s="66" t="str">
        <f t="shared" si="249"/>
        <v/>
      </c>
      <c r="H286" s="67" t="str">
        <f t="shared" si="250"/>
        <v/>
      </c>
      <c r="I286" s="73"/>
      <c r="J286" s="64" t="str">
        <f t="shared" si="251"/>
        <v/>
      </c>
      <c r="K286" s="64" t="str">
        <f t="shared" si="252"/>
        <v/>
      </c>
      <c r="L286" s="64" t="str">
        <f t="shared" si="253"/>
        <v/>
      </c>
      <c r="M286" s="64" t="str">
        <f t="shared" si="254"/>
        <v/>
      </c>
      <c r="N286" s="52"/>
      <c r="P286" s="157"/>
      <c r="Q286" s="157"/>
      <c r="R286" s="157"/>
      <c r="S286" s="157" t="str">
        <f>IF(OR(LEFT($A286,1)="x",AND(AC273+$AC286=0,$AC273&gt;0)),"",IFERROR(VLOOKUP($A286,LedenZ,29,0),""))</f>
        <v/>
      </c>
      <c r="T286" s="202">
        <f t="shared" si="255"/>
        <v>0</v>
      </c>
      <c r="U286" s="159">
        <f t="shared" si="256"/>
        <v>0</v>
      </c>
      <c r="V286" s="162">
        <f t="shared" si="263"/>
        <v>15</v>
      </c>
      <c r="W286" s="162">
        <f t="shared" si="263"/>
        <v>16</v>
      </c>
      <c r="X286" s="28">
        <v>17</v>
      </c>
      <c r="Y286" s="64" t="str">
        <f t="shared" si="257"/>
        <v/>
      </c>
      <c r="Z286" s="64" t="str">
        <f t="shared" si="258"/>
        <v/>
      </c>
      <c r="AA286" s="64" t="str">
        <f t="shared" si="259"/>
        <v/>
      </c>
      <c r="AB286" s="64" t="str">
        <f t="shared" si="260"/>
        <v/>
      </c>
      <c r="AC286" s="28">
        <f t="shared" si="261"/>
        <v>0</v>
      </c>
      <c r="AH286" s="246" t="str">
        <f t="shared" si="262"/>
        <v/>
      </c>
    </row>
    <row r="287" spans="1:34">
      <c r="A287" s="28" t="str">
        <f>C271&amp;"x"&amp;B287</f>
        <v>B3x14</v>
      </c>
      <c r="B287" s="47">
        <v>14</v>
      </c>
      <c r="C287" s="64" t="str">
        <f t="shared" si="245"/>
        <v/>
      </c>
      <c r="D287" s="64" t="str">
        <f t="shared" si="246"/>
        <v/>
      </c>
      <c r="E287" s="65" t="str">
        <f t="shared" si="247"/>
        <v/>
      </c>
      <c r="F287" s="65" t="str">
        <f t="shared" si="248"/>
        <v/>
      </c>
      <c r="G287" s="66" t="str">
        <f t="shared" si="249"/>
        <v/>
      </c>
      <c r="H287" s="67" t="str">
        <f t="shared" si="250"/>
        <v/>
      </c>
      <c r="I287" s="73"/>
      <c r="J287" s="64" t="str">
        <f t="shared" si="251"/>
        <v/>
      </c>
      <c r="K287" s="64" t="str">
        <f t="shared" si="252"/>
        <v/>
      </c>
      <c r="L287" s="64" t="str">
        <f t="shared" si="253"/>
        <v/>
      </c>
      <c r="M287" s="64" t="str">
        <f t="shared" si="254"/>
        <v/>
      </c>
      <c r="N287" s="52"/>
      <c r="P287" s="157"/>
      <c r="Q287" s="157"/>
      <c r="R287" s="157"/>
      <c r="S287" s="157" t="str">
        <f>IF(OR(LEFT($A287,1)="x",AND(AC273+$AC287=0,$AC273&gt;0)),"",IFERROR(VLOOKUP($A287,LedenZ,29,0),""))</f>
        <v/>
      </c>
      <c r="T287" s="202">
        <f t="shared" si="255"/>
        <v>0</v>
      </c>
      <c r="U287" s="159">
        <f t="shared" si="256"/>
        <v>0</v>
      </c>
      <c r="V287" s="162">
        <f t="shared" si="263"/>
        <v>15</v>
      </c>
      <c r="W287" s="162">
        <f t="shared" si="263"/>
        <v>16</v>
      </c>
      <c r="X287" s="28">
        <v>18</v>
      </c>
      <c r="Y287" s="64" t="str">
        <f t="shared" si="257"/>
        <v/>
      </c>
      <c r="Z287" s="64" t="str">
        <f t="shared" si="258"/>
        <v/>
      </c>
      <c r="AA287" s="64" t="str">
        <f t="shared" si="259"/>
        <v/>
      </c>
      <c r="AB287" s="64" t="str">
        <f t="shared" si="260"/>
        <v/>
      </c>
      <c r="AC287" s="28">
        <f t="shared" si="261"/>
        <v>0</v>
      </c>
      <c r="AH287" s="246" t="str">
        <f t="shared" si="262"/>
        <v/>
      </c>
    </row>
    <row r="288" spans="1:34">
      <c r="A288" s="28" t="str">
        <f>C271&amp;"x"&amp;B288</f>
        <v>B3x15</v>
      </c>
      <c r="B288" s="47">
        <v>15</v>
      </c>
      <c r="C288" s="64" t="str">
        <f t="shared" si="245"/>
        <v/>
      </c>
      <c r="D288" s="64" t="str">
        <f t="shared" si="246"/>
        <v/>
      </c>
      <c r="E288" s="65" t="str">
        <f t="shared" si="247"/>
        <v/>
      </c>
      <c r="F288" s="65" t="str">
        <f t="shared" si="248"/>
        <v/>
      </c>
      <c r="G288" s="66" t="str">
        <f t="shared" si="249"/>
        <v/>
      </c>
      <c r="H288" s="67" t="str">
        <f t="shared" si="250"/>
        <v/>
      </c>
      <c r="I288" s="73"/>
      <c r="J288" s="64" t="str">
        <f t="shared" si="251"/>
        <v/>
      </c>
      <c r="K288" s="64" t="str">
        <f t="shared" si="252"/>
        <v/>
      </c>
      <c r="L288" s="64" t="str">
        <f t="shared" si="253"/>
        <v/>
      </c>
      <c r="M288" s="64" t="str">
        <f t="shared" si="254"/>
        <v/>
      </c>
      <c r="N288" s="52"/>
      <c r="P288" s="157"/>
      <c r="Q288" s="157"/>
      <c r="R288" s="157"/>
      <c r="S288" s="157" t="str">
        <f>IF(OR(LEFT($A288,1)="x",AND(AC273+$AC288=0,$AC273&gt;0)),"",IFERROR(VLOOKUP($A288,LedenZ,29,0),""))</f>
        <v/>
      </c>
      <c r="T288" s="202">
        <f t="shared" si="255"/>
        <v>0</v>
      </c>
      <c r="U288" s="159">
        <f t="shared" si="256"/>
        <v>0</v>
      </c>
      <c r="V288" s="162">
        <f t="shared" si="263"/>
        <v>15</v>
      </c>
      <c r="W288" s="162">
        <f t="shared" si="263"/>
        <v>16</v>
      </c>
      <c r="X288" s="28">
        <v>19</v>
      </c>
      <c r="Y288" s="64" t="str">
        <f t="shared" si="257"/>
        <v/>
      </c>
      <c r="Z288" s="64" t="str">
        <f t="shared" si="258"/>
        <v/>
      </c>
      <c r="AA288" s="64" t="str">
        <f t="shared" si="259"/>
        <v/>
      </c>
      <c r="AB288" s="64" t="str">
        <f t="shared" si="260"/>
        <v/>
      </c>
      <c r="AC288" s="28">
        <f t="shared" si="261"/>
        <v>0</v>
      </c>
      <c r="AH288" s="246" t="str">
        <f t="shared" si="262"/>
        <v/>
      </c>
    </row>
    <row r="289" spans="1:34" ht="12.95" thickBot="1">
      <c r="B289" s="69"/>
      <c r="C289" s="70"/>
      <c r="D289" s="69"/>
      <c r="E289" s="69"/>
      <c r="F289" s="69"/>
      <c r="G289" s="71"/>
      <c r="H289" s="71"/>
      <c r="I289" s="71"/>
      <c r="J289" s="70"/>
      <c r="K289" s="70"/>
      <c r="L289" s="70"/>
      <c r="M289" s="52"/>
      <c r="N289" s="52"/>
      <c r="X289" s="28">
        <v>20</v>
      </c>
    </row>
    <row r="290" spans="1:34" ht="12.95" thickTop="1">
      <c r="B290" s="47"/>
      <c r="C290" s="323" t="s">
        <v>1140</v>
      </c>
      <c r="D290" s="323"/>
      <c r="E290" s="76" t="s">
        <v>1141</v>
      </c>
      <c r="F290" s="76" t="s">
        <v>1142</v>
      </c>
      <c r="G290" s="48" t="s">
        <v>1143</v>
      </c>
      <c r="H290" s="49"/>
      <c r="I290" s="50"/>
      <c r="J290" s="51" t="s">
        <v>1144</v>
      </c>
      <c r="K290" s="51" t="s">
        <v>1145</v>
      </c>
      <c r="L290" s="51" t="s">
        <v>1146</v>
      </c>
      <c r="M290" s="52"/>
      <c r="N290" s="52"/>
      <c r="P290" s="53">
        <f>COUNT(P294:P308)</f>
        <v>0</v>
      </c>
      <c r="Q290" s="53">
        <f>COUNT(Q294:Q308)</f>
        <v>0</v>
      </c>
      <c r="R290" s="53">
        <f>COUNT(R294:R308)</f>
        <v>0</v>
      </c>
      <c r="S290" s="53">
        <f>COUNT(S294:S308)</f>
        <v>10</v>
      </c>
      <c r="T290" s="124">
        <f>T291-SUM(U294:U308)</f>
        <v>0</v>
      </c>
      <c r="X290" s="28">
        <v>1</v>
      </c>
    </row>
    <row r="291" spans="1:34" ht="12.95">
      <c r="A291" s="33">
        <v>18</v>
      </c>
      <c r="B291" s="54"/>
      <c r="C291" s="322" t="str">
        <f>Leden!AR20</f>
        <v>C1</v>
      </c>
      <c r="D291" s="322"/>
      <c r="E291" s="286" t="str">
        <f>IF($C291="","",LEFT(IFERROR(VLOOKUP($C291,TeamsZ,2,0),"")&amp;"??",2))</f>
        <v>WK</v>
      </c>
      <c r="F291" s="286" t="str">
        <f>IF($C291="","",IFERROR(VLOOKUP($C291,TeamsZ,3,0),"??"))</f>
        <v>Za</v>
      </c>
      <c r="G291" s="286" t="str">
        <f>IF($C291="","",LEFT(IFERROR(VLOOKUP($C291,TeamsZ,4,0),"")&amp;"?",1))</f>
        <v>8</v>
      </c>
      <c r="H291" s="55"/>
      <c r="I291" s="56"/>
      <c r="J291" s="286">
        <f>COUNTIF(C294:C308,"V")</f>
        <v>5</v>
      </c>
      <c r="K291" s="286">
        <f>COUNTIF(C294:C308,"M")</f>
        <v>5</v>
      </c>
      <c r="L291" s="57">
        <f>IFERROR(AVERAGE(H294:H308),"")</f>
        <v>12.9</v>
      </c>
      <c r="M291" s="58"/>
      <c r="N291" s="58"/>
      <c r="O291" s="33" t="s">
        <v>2</v>
      </c>
      <c r="P291" s="253"/>
      <c r="Q291" s="253"/>
      <c r="R291" s="253"/>
      <c r="S291" s="253">
        <f>IF(COUNT(S294:S308)=0,"",TeamPunten(S294:S308,$C291,$T291))</f>
        <v>0</v>
      </c>
      <c r="T291" s="124">
        <f>SUM(T294:T308)</f>
        <v>10</v>
      </c>
      <c r="U291" s="158" t="str">
        <f>MID($C291,1,1)</f>
        <v>C</v>
      </c>
      <c r="V291" s="158" t="str">
        <f>MID($C291,1,1)</f>
        <v>C</v>
      </c>
      <c r="W291" s="158" t="str">
        <f>MID($C291,1,1)</f>
        <v>C</v>
      </c>
      <c r="X291" s="28">
        <v>2</v>
      </c>
      <c r="Y291" s="33"/>
      <c r="Z291" s="33"/>
      <c r="AA291" s="33"/>
      <c r="AB291" s="33"/>
      <c r="AC291" s="33"/>
      <c r="AD291" s="19" t="str">
        <f>IF($C291="","",IFERROR(VLOOKUP($C291,TeamsZ,6,0),""))</f>
        <v>A</v>
      </c>
      <c r="AE291" s="19" t="str">
        <f>TRIM(IF($AD291="","",IFERROR(VLOOKUP($AD291,Teams!$J$4:$O$8,2,0),"")))</f>
        <v>3312 AD</v>
      </c>
      <c r="AF291" s="19" t="str">
        <f>TRIM(IF($AD291="","",IFERROR(VLOOKUP($AD291,Teams!$J$4:$O$8,4,0),"")))</f>
        <v>Dordrecht</v>
      </c>
      <c r="AH291" s="247">
        <f>IFERROR(AVERAGE(AH294:AH308),"")</f>
        <v>13.194999999999999</v>
      </c>
    </row>
    <row r="292" spans="1:34">
      <c r="B292" s="47"/>
      <c r="C292" s="76"/>
      <c r="D292" s="47"/>
      <c r="E292" s="47"/>
      <c r="F292" s="47"/>
      <c r="G292" s="50"/>
      <c r="H292" s="50"/>
      <c r="I292" s="50"/>
      <c r="J292" s="76"/>
      <c r="K292" s="76"/>
      <c r="L292" s="76"/>
      <c r="M292" s="52"/>
      <c r="N292" s="52"/>
      <c r="U292" s="159"/>
      <c r="V292" s="159"/>
      <c r="W292" s="159"/>
      <c r="X292" s="28">
        <v>3</v>
      </c>
    </row>
    <row r="293" spans="1:34">
      <c r="A293" s="59"/>
      <c r="B293" s="60"/>
      <c r="C293" s="61" t="s">
        <v>1147</v>
      </c>
      <c r="D293" s="61" t="s">
        <v>1148</v>
      </c>
      <c r="E293" s="62" t="s">
        <v>1149</v>
      </c>
      <c r="F293" s="62" t="s">
        <v>1150</v>
      </c>
      <c r="G293" s="61" t="s">
        <v>1151</v>
      </c>
      <c r="H293" s="61" t="s">
        <v>1152</v>
      </c>
      <c r="I293" s="61" t="s">
        <v>54</v>
      </c>
      <c r="J293" s="61" t="s">
        <v>1153</v>
      </c>
      <c r="K293" s="61" t="s">
        <v>1154</v>
      </c>
      <c r="L293" s="61" t="s">
        <v>1155</v>
      </c>
      <c r="M293" s="61" t="s">
        <v>1158</v>
      </c>
      <c r="N293" s="63"/>
      <c r="O293" s="59"/>
      <c r="P293" s="160" t="s">
        <v>76</v>
      </c>
      <c r="Q293" s="160" t="s">
        <v>77</v>
      </c>
      <c r="R293" s="160" t="s">
        <v>78</v>
      </c>
      <c r="S293" s="160" t="s">
        <v>76</v>
      </c>
      <c r="U293" s="158">
        <f>IF(W291="","",VLOOKUP(W291,Leeftijdscat,2,FALSE))</f>
        <v>11</v>
      </c>
      <c r="V293" s="158">
        <f>IF(W291="","",VLOOKUP(W291,Leeftijdscat,3,FALSE))</f>
        <v>13</v>
      </c>
      <c r="W293" s="158">
        <f>IF(W291="","",VLOOKUP(W291,Leeftijdscat,4,FALSE))</f>
        <v>14</v>
      </c>
      <c r="X293" s="28">
        <v>4</v>
      </c>
      <c r="Y293" s="59">
        <f>LEN(Y294&amp;Y295&amp;Y296&amp;Y297&amp;Y298&amp;Y299&amp;Y300&amp;Y301&amp;Y302&amp;Y303&amp;Y304&amp;Y305&amp;Y306&amp;Y307&amp;Y308)</f>
        <v>20</v>
      </c>
      <c r="Z293" s="59">
        <f>LEN(Z294&amp;Z295&amp;Z296&amp;Z297&amp;Z298&amp;Z299&amp;Z300&amp;Z301&amp;Z302&amp;Z303&amp;Z304&amp;Z305&amp;Z306&amp;Z307&amp;Z308)</f>
        <v>20</v>
      </c>
      <c r="AA293" s="59">
        <f>LEN(AA294&amp;AA295&amp;AA296&amp;AA297&amp;AA298&amp;AA299&amp;AA300&amp;AA301&amp;AA302&amp;AA303&amp;AA304&amp;AA305&amp;AA306&amp;AA307&amp;AA308)</f>
        <v>0</v>
      </c>
      <c r="AB293" s="59">
        <f>LEN(AB294&amp;AB295&amp;AB296&amp;AB297&amp;AB298&amp;AB299&amp;AB300&amp;AB301&amp;AB302&amp;AB303&amp;AB304&amp;AB305&amp;AB306&amp;AB307&amp;AB308)</f>
        <v>20</v>
      </c>
      <c r="AC293" s="59">
        <f>SUM(Y293:AA293)</f>
        <v>40</v>
      </c>
    </row>
    <row r="294" spans="1:34">
      <c r="A294" s="28" t="str">
        <f>C291&amp;"x"&amp;B294</f>
        <v>C1x1</v>
      </c>
      <c r="B294" s="47">
        <v>1</v>
      </c>
      <c r="C294" s="64" t="str">
        <f t="shared" ref="C294:C308" si="264">IF(LEFT($A294,1)="x","",IFERROR(VLOOKUP($A294,LedenZ,5,0),""))</f>
        <v>V</v>
      </c>
      <c r="D294" s="64" t="str">
        <f t="shared" ref="D294:D308" si="265">IF(LEFT($A294,1)="x","",IFERROR(VLOOKUP($A294,LedenZ,6,0),""))</f>
        <v>NKW52X5</v>
      </c>
      <c r="E294" s="65" t="str">
        <f t="shared" ref="E294:E308" si="266">IF(LEFT($A294,1)="x","",IFERROR(VLOOKUP($A294,LedenZ,7,0),""))</f>
        <v>Driesprong, J.</v>
      </c>
      <c r="F294" s="65" t="str">
        <f t="shared" ref="F294:F308" si="267">IF(LEFT($A294,1)="x","",IFERROR(VLOOKUP($A294,LedenZ,8,0),""))</f>
        <v>Jana</v>
      </c>
      <c r="G294" s="66">
        <f t="shared" ref="G294:G308" si="268">IF(LEFT($A294,1)="x","",IFERROR(VLOOKUP($A294,LedenZ,9,0),""))</f>
        <v>39205</v>
      </c>
      <c r="H294" s="67">
        <f t="shared" ref="H294:H308" si="269">IF(AND(ISNUMBER(G294),G294&lt;&gt;0),DATEDIF(G294,Peildatum,"Y"),"")</f>
        <v>13</v>
      </c>
      <c r="I294" s="73"/>
      <c r="J294" s="64" t="str">
        <f t="shared" ref="J294:J308" si="270">IF(LEFT($A294,1)="x","",IFERROR(VLOOKUP($A294,LedenZ,15,0),""))</f>
        <v>C1</v>
      </c>
      <c r="K294" s="64" t="str">
        <f t="shared" ref="K294:K308" si="271">IF(LEFT($A294,1)="x","",IFERROR(VLOOKUP($A294,LedenZ,16,0),""))</f>
        <v>C1</v>
      </c>
      <c r="L294" s="64">
        <f t="shared" ref="L294:L308" si="272">IF(LEFT($A294,1)="x","",IFERROR(VLOOKUP($A294,LedenZ,17,0),""))</f>
        <v>0</v>
      </c>
      <c r="M294" s="64" t="str">
        <f t="shared" ref="M294:M308" si="273">IF(LEFT($A294,1)="x","",IFERROR(VLOOKUP($A294,LedenZ,18,0),""))</f>
        <v>C1</v>
      </c>
      <c r="N294" s="52"/>
      <c r="P294" s="157"/>
      <c r="Q294" s="157"/>
      <c r="R294" s="157"/>
      <c r="S294" s="157">
        <f>IF(OR(LEFT($A294,1)="x",AND(AC293+$AC294=0,$AC293&gt;0)),"",IFERROR(VLOOKUP($A294,LedenZ,29,0),""))</f>
        <v>0</v>
      </c>
      <c r="T294" s="202">
        <f t="shared" ref="T294:T308" si="274">IF(LEN(C294&amp;D294&amp;E294&amp;F294)&gt;0,1,0)</f>
        <v>1</v>
      </c>
      <c r="U294" s="159">
        <f t="shared" ref="U294:U308" si="275">MIN(LEN(Y294&amp;Z294&amp;AA294&amp;AB294),1)</f>
        <v>1</v>
      </c>
      <c r="V294" s="162">
        <f>V293</f>
        <v>13</v>
      </c>
      <c r="W294" s="162">
        <f>W293</f>
        <v>14</v>
      </c>
      <c r="X294" s="28">
        <v>5</v>
      </c>
      <c r="Y294" s="64" t="str">
        <f t="shared" ref="Y294:Y308" si="276">IF(LEFT($A294,1)="x","",IFERROR(VLOOKUP($A294,LedenZ,33,0),""))</f>
        <v>C1</v>
      </c>
      <c r="Z294" s="64" t="str">
        <f t="shared" ref="Z294:Z308" si="277">IF(LEFT($A294,1)="x","",IFERROR(VLOOKUP($A294,LedenZ,34,0),""))</f>
        <v>C1</v>
      </c>
      <c r="AA294" s="64" t="str">
        <f t="shared" ref="AA294:AA308" si="278">IF(LEFT($A294,1)="x","",IFERROR(VLOOKUP($A294,LedenZ,35,0),""))</f>
        <v/>
      </c>
      <c r="AB294" s="64" t="str">
        <f t="shared" ref="AB294:AB308" si="279">IF(LEFT($A294,1)="x","",IFERROR(VLOOKUP($A294,LedenZ,36,0),""))</f>
        <v>C1</v>
      </c>
      <c r="AC294" s="28">
        <f t="shared" ref="AC294:AC308" si="280">LEN(Y294&amp;Z294&amp;AA294&amp;AB294)</f>
        <v>6</v>
      </c>
      <c r="AH294" s="246">
        <f t="shared" ref="AH294:AH308" si="281">lft(G294,Peildatum)</f>
        <v>13.66</v>
      </c>
    </row>
    <row r="295" spans="1:34">
      <c r="A295" s="28" t="str">
        <f>C291&amp;"x"&amp;B295</f>
        <v>C1x2</v>
      </c>
      <c r="B295" s="47">
        <v>2</v>
      </c>
      <c r="C295" s="64" t="str">
        <f t="shared" si="264"/>
        <v>V</v>
      </c>
      <c r="D295" s="64" t="str">
        <f t="shared" si="265"/>
        <v>NLL81G4</v>
      </c>
      <c r="E295" s="65" t="str">
        <f t="shared" si="266"/>
        <v>Manduapessy, M.</v>
      </c>
      <c r="F295" s="65" t="str">
        <f t="shared" si="267"/>
        <v>Merel</v>
      </c>
      <c r="G295" s="66">
        <f t="shared" si="268"/>
        <v>39324</v>
      </c>
      <c r="H295" s="67">
        <f t="shared" si="269"/>
        <v>13</v>
      </c>
      <c r="I295" s="73"/>
      <c r="J295" s="64" t="str">
        <f t="shared" si="270"/>
        <v>C1</v>
      </c>
      <c r="K295" s="64" t="str">
        <f t="shared" si="271"/>
        <v>C1</v>
      </c>
      <c r="L295" s="64">
        <f t="shared" si="272"/>
        <v>0</v>
      </c>
      <c r="M295" s="64" t="str">
        <f t="shared" si="273"/>
        <v>C1</v>
      </c>
      <c r="N295" s="52"/>
      <c r="P295" s="157"/>
      <c r="Q295" s="157"/>
      <c r="R295" s="157"/>
      <c r="S295" s="157">
        <f>IF(OR(LEFT($A295,1)="x",AND(AC293+$AC295=0,$AC293&gt;0)),"",IFERROR(VLOOKUP($A295,LedenZ,29,0),""))</f>
        <v>0</v>
      </c>
      <c r="T295" s="202">
        <f t="shared" si="274"/>
        <v>1</v>
      </c>
      <c r="U295" s="159">
        <f t="shared" si="275"/>
        <v>1</v>
      </c>
      <c r="V295" s="162">
        <f t="shared" ref="V295:W308" si="282">V294</f>
        <v>13</v>
      </c>
      <c r="W295" s="162">
        <f t="shared" si="282"/>
        <v>14</v>
      </c>
      <c r="X295" s="28">
        <v>6</v>
      </c>
      <c r="Y295" s="64" t="str">
        <f t="shared" si="276"/>
        <v>C1</v>
      </c>
      <c r="Z295" s="64" t="str">
        <f t="shared" si="277"/>
        <v>C1</v>
      </c>
      <c r="AA295" s="64" t="str">
        <f t="shared" si="278"/>
        <v/>
      </c>
      <c r="AB295" s="64" t="str">
        <f t="shared" si="279"/>
        <v>C1</v>
      </c>
      <c r="AC295" s="28">
        <f t="shared" si="280"/>
        <v>6</v>
      </c>
      <c r="AH295" s="246">
        <f t="shared" si="281"/>
        <v>13.34</v>
      </c>
    </row>
    <row r="296" spans="1:34">
      <c r="A296" s="28" t="str">
        <f>C291&amp;"x"&amp;B296</f>
        <v>C1x3</v>
      </c>
      <c r="B296" s="47">
        <v>3</v>
      </c>
      <c r="C296" s="64" t="str">
        <f t="shared" si="264"/>
        <v>V</v>
      </c>
      <c r="D296" s="64" t="str">
        <f t="shared" si="265"/>
        <v>NLP78N3</v>
      </c>
      <c r="E296" s="65" t="str">
        <f t="shared" si="266"/>
        <v>Wolleswinkel, I.M.S.</v>
      </c>
      <c r="F296" s="65" t="str">
        <f t="shared" si="267"/>
        <v>Iza</v>
      </c>
      <c r="G296" s="66">
        <f t="shared" si="268"/>
        <v>39328</v>
      </c>
      <c r="H296" s="67">
        <f t="shared" si="269"/>
        <v>13</v>
      </c>
      <c r="I296" s="73"/>
      <c r="J296" s="64" t="str">
        <f t="shared" si="270"/>
        <v>C1</v>
      </c>
      <c r="K296" s="64" t="str">
        <f t="shared" si="271"/>
        <v>C1</v>
      </c>
      <c r="L296" s="64">
        <f t="shared" si="272"/>
        <v>0</v>
      </c>
      <c r="M296" s="64" t="str">
        <f t="shared" si="273"/>
        <v>C1</v>
      </c>
      <c r="N296" s="52"/>
      <c r="P296" s="157"/>
      <c r="Q296" s="157"/>
      <c r="R296" s="157"/>
      <c r="S296" s="157">
        <f>IF(OR(LEFT($A296,1)="x",AND(AC293+$AC296=0,$AC293&gt;0)),"",IFERROR(VLOOKUP($A296,LedenZ,29,0),""))</f>
        <v>0</v>
      </c>
      <c r="T296" s="202">
        <f t="shared" si="274"/>
        <v>1</v>
      </c>
      <c r="U296" s="159">
        <f t="shared" si="275"/>
        <v>1</v>
      </c>
      <c r="V296" s="162">
        <f t="shared" si="282"/>
        <v>13</v>
      </c>
      <c r="W296" s="162">
        <f t="shared" si="282"/>
        <v>14</v>
      </c>
      <c r="X296" s="28">
        <v>7</v>
      </c>
      <c r="Y296" s="64" t="str">
        <f t="shared" si="276"/>
        <v>C1</v>
      </c>
      <c r="Z296" s="64" t="str">
        <f t="shared" si="277"/>
        <v>C1</v>
      </c>
      <c r="AA296" s="64" t="str">
        <f t="shared" si="278"/>
        <v/>
      </c>
      <c r="AB296" s="64" t="str">
        <f t="shared" si="279"/>
        <v>C1</v>
      </c>
      <c r="AC296" s="28">
        <f t="shared" si="280"/>
        <v>6</v>
      </c>
      <c r="AH296" s="246">
        <f t="shared" si="281"/>
        <v>13.33</v>
      </c>
    </row>
    <row r="297" spans="1:34">
      <c r="A297" s="28" t="str">
        <f>C291&amp;"x"&amp;B297</f>
        <v>C1x4</v>
      </c>
      <c r="B297" s="47">
        <v>4</v>
      </c>
      <c r="C297" s="64" t="str">
        <f t="shared" si="264"/>
        <v>V</v>
      </c>
      <c r="D297" s="64" t="str">
        <f t="shared" si="265"/>
        <v>NLL19T4</v>
      </c>
      <c r="E297" s="65" t="str">
        <f t="shared" si="266"/>
        <v>Wit, de M.</v>
      </c>
      <c r="F297" s="65" t="str">
        <f t="shared" si="267"/>
        <v>Mila</v>
      </c>
      <c r="G297" s="66">
        <f t="shared" si="268"/>
        <v>39433</v>
      </c>
      <c r="H297" s="67">
        <f t="shared" si="269"/>
        <v>13</v>
      </c>
      <c r="I297" s="73"/>
      <c r="J297" s="64" t="str">
        <f t="shared" si="270"/>
        <v>C1</v>
      </c>
      <c r="K297" s="64" t="str">
        <f t="shared" si="271"/>
        <v>C1</v>
      </c>
      <c r="L297" s="64">
        <f t="shared" si="272"/>
        <v>0</v>
      </c>
      <c r="M297" s="64" t="str">
        <f t="shared" si="273"/>
        <v>C1</v>
      </c>
      <c r="N297" s="52"/>
      <c r="P297" s="157"/>
      <c r="Q297" s="157"/>
      <c r="R297" s="157"/>
      <c r="S297" s="157">
        <f>IF(OR(LEFT($A297,1)="x",AND(AC293+$AC297=0,$AC293&gt;0)),"",IFERROR(VLOOKUP($A297,LedenZ,29,0),""))</f>
        <v>0</v>
      </c>
      <c r="T297" s="202">
        <f t="shared" si="274"/>
        <v>1</v>
      </c>
      <c r="U297" s="159">
        <f t="shared" si="275"/>
        <v>1</v>
      </c>
      <c r="V297" s="162">
        <f t="shared" si="282"/>
        <v>13</v>
      </c>
      <c r="W297" s="162">
        <f t="shared" si="282"/>
        <v>14</v>
      </c>
      <c r="X297" s="28">
        <v>8</v>
      </c>
      <c r="Y297" s="64" t="str">
        <f t="shared" si="276"/>
        <v>C1</v>
      </c>
      <c r="Z297" s="64" t="str">
        <f t="shared" si="277"/>
        <v>C1</v>
      </c>
      <c r="AA297" s="64" t="str">
        <f t="shared" si="278"/>
        <v/>
      </c>
      <c r="AB297" s="64" t="str">
        <f t="shared" si="279"/>
        <v>C1</v>
      </c>
      <c r="AC297" s="28">
        <f t="shared" si="280"/>
        <v>6</v>
      </c>
      <c r="AH297" s="246">
        <f t="shared" si="281"/>
        <v>13.04</v>
      </c>
    </row>
    <row r="298" spans="1:34">
      <c r="A298" s="28" t="str">
        <f>C291&amp;"x"&amp;B298</f>
        <v>C1x5</v>
      </c>
      <c r="B298" s="47">
        <v>5</v>
      </c>
      <c r="C298" s="64" t="str">
        <f t="shared" si="264"/>
        <v>V</v>
      </c>
      <c r="D298" s="64" t="str">
        <f t="shared" si="265"/>
        <v>NLN05N7</v>
      </c>
      <c r="E298" s="65" t="str">
        <f t="shared" si="266"/>
        <v>Klooster, van der C.</v>
      </c>
      <c r="F298" s="65" t="str">
        <f t="shared" si="267"/>
        <v>Carmen</v>
      </c>
      <c r="G298" s="66">
        <f t="shared" si="268"/>
        <v>39760</v>
      </c>
      <c r="H298" s="67">
        <f t="shared" si="269"/>
        <v>12</v>
      </c>
      <c r="I298" s="73"/>
      <c r="J298" s="64" t="str">
        <f t="shared" si="270"/>
        <v>D1</v>
      </c>
      <c r="K298" s="64" t="str">
        <f t="shared" si="271"/>
        <v>D1</v>
      </c>
      <c r="L298" s="64">
        <f t="shared" si="272"/>
        <v>0</v>
      </c>
      <c r="M298" s="64" t="str">
        <f t="shared" si="273"/>
        <v>C1</v>
      </c>
      <c r="N298" s="52"/>
      <c r="P298" s="157"/>
      <c r="Q298" s="157"/>
      <c r="R298" s="157"/>
      <c r="S298" s="157">
        <f>IF(OR(LEFT($A298,1)="x",AND(AC293+$AC298=0,$AC293&gt;0)),"",IFERROR(VLOOKUP($A298,LedenZ,29,0),""))</f>
        <v>0</v>
      </c>
      <c r="T298" s="202">
        <f t="shared" si="274"/>
        <v>1</v>
      </c>
      <c r="U298" s="159">
        <f t="shared" si="275"/>
        <v>1</v>
      </c>
      <c r="V298" s="162">
        <f t="shared" si="282"/>
        <v>13</v>
      </c>
      <c r="W298" s="162">
        <f t="shared" si="282"/>
        <v>14</v>
      </c>
      <c r="X298" s="28">
        <v>9</v>
      </c>
      <c r="Y298" s="64" t="str">
        <f t="shared" si="276"/>
        <v>D1</v>
      </c>
      <c r="Z298" s="64" t="str">
        <f t="shared" si="277"/>
        <v>D1</v>
      </c>
      <c r="AA298" s="64" t="str">
        <f t="shared" si="278"/>
        <v/>
      </c>
      <c r="AB298" s="64" t="str">
        <f t="shared" si="279"/>
        <v>C1</v>
      </c>
      <c r="AC298" s="28">
        <f t="shared" si="280"/>
        <v>6</v>
      </c>
      <c r="AH298" s="246">
        <f t="shared" si="281"/>
        <v>12.15</v>
      </c>
    </row>
    <row r="299" spans="1:34">
      <c r="A299" s="28" t="str">
        <f>C291&amp;"x"&amp;B299</f>
        <v>C1x6</v>
      </c>
      <c r="B299" s="47">
        <v>6</v>
      </c>
      <c r="C299" s="64" t="str">
        <f t="shared" si="264"/>
        <v>M</v>
      </c>
      <c r="D299" s="64" t="str">
        <f t="shared" si="265"/>
        <v>NLG58W7</v>
      </c>
      <c r="E299" s="65" t="str">
        <f t="shared" si="266"/>
        <v>Vaartmans, J.A.</v>
      </c>
      <c r="F299" s="65" t="str">
        <f t="shared" si="267"/>
        <v>Jordi</v>
      </c>
      <c r="G299" s="66">
        <f t="shared" si="268"/>
        <v>39069</v>
      </c>
      <c r="H299" s="67">
        <f t="shared" si="269"/>
        <v>14</v>
      </c>
      <c r="I299" s="73"/>
      <c r="J299" s="64" t="str">
        <f t="shared" si="270"/>
        <v>C1</v>
      </c>
      <c r="K299" s="64" t="str">
        <f t="shared" si="271"/>
        <v>C1</v>
      </c>
      <c r="L299" s="64">
        <f t="shared" si="272"/>
        <v>0</v>
      </c>
      <c r="M299" s="64" t="str">
        <f t="shared" si="273"/>
        <v>C1</v>
      </c>
      <c r="N299" s="52"/>
      <c r="P299" s="157"/>
      <c r="Q299" s="157"/>
      <c r="R299" s="157"/>
      <c r="S299" s="157">
        <f>IF(OR(LEFT($A299,1)="x",AND(AC293+$AC299=0,$AC293&gt;0)),"",IFERROR(VLOOKUP($A299,LedenZ,29,0),""))</f>
        <v>0</v>
      </c>
      <c r="T299" s="202">
        <f t="shared" si="274"/>
        <v>1</v>
      </c>
      <c r="U299" s="159">
        <f t="shared" si="275"/>
        <v>1</v>
      </c>
      <c r="V299" s="162">
        <f t="shared" si="282"/>
        <v>13</v>
      </c>
      <c r="W299" s="162">
        <f t="shared" si="282"/>
        <v>14</v>
      </c>
      <c r="X299" s="28">
        <v>10</v>
      </c>
      <c r="Y299" s="64" t="str">
        <f t="shared" si="276"/>
        <v>C1</v>
      </c>
      <c r="Z299" s="64" t="str">
        <f t="shared" si="277"/>
        <v>C1</v>
      </c>
      <c r="AA299" s="64" t="str">
        <f t="shared" si="278"/>
        <v/>
      </c>
      <c r="AB299" s="64" t="str">
        <f t="shared" si="279"/>
        <v>C1</v>
      </c>
      <c r="AC299" s="28">
        <f t="shared" si="280"/>
        <v>6</v>
      </c>
      <c r="AH299" s="246">
        <f t="shared" si="281"/>
        <v>14.04</v>
      </c>
    </row>
    <row r="300" spans="1:34">
      <c r="A300" s="28" t="str">
        <f>C291&amp;"x"&amp;B300</f>
        <v>C1x7</v>
      </c>
      <c r="B300" s="47">
        <v>7</v>
      </c>
      <c r="C300" s="64" t="str">
        <f t="shared" si="264"/>
        <v>M</v>
      </c>
      <c r="D300" s="64" t="str">
        <f t="shared" si="265"/>
        <v>NLG57P5</v>
      </c>
      <c r="E300" s="65" t="str">
        <f t="shared" si="266"/>
        <v>Bäcker, C.J.</v>
      </c>
      <c r="F300" s="65" t="str">
        <f t="shared" si="267"/>
        <v>Tijn</v>
      </c>
      <c r="G300" s="66">
        <f t="shared" si="268"/>
        <v>39239</v>
      </c>
      <c r="H300" s="67">
        <f t="shared" si="269"/>
        <v>13</v>
      </c>
      <c r="I300" s="73"/>
      <c r="J300" s="64" t="str">
        <f t="shared" si="270"/>
        <v>C1</v>
      </c>
      <c r="K300" s="64" t="str">
        <f t="shared" si="271"/>
        <v>C1</v>
      </c>
      <c r="L300" s="64">
        <f t="shared" si="272"/>
        <v>0</v>
      </c>
      <c r="M300" s="64" t="str">
        <f t="shared" si="273"/>
        <v>C1</v>
      </c>
      <c r="N300" s="52"/>
      <c r="P300" s="157"/>
      <c r="Q300" s="157"/>
      <c r="R300" s="157"/>
      <c r="S300" s="157">
        <f>IF(OR(LEFT($A300,1)="x",AND(AC293+$AC300=0,$AC293&gt;0)),"",IFERROR(VLOOKUP($A300,LedenZ,29,0),""))</f>
        <v>0</v>
      </c>
      <c r="T300" s="202">
        <f t="shared" si="274"/>
        <v>1</v>
      </c>
      <c r="U300" s="159">
        <f t="shared" si="275"/>
        <v>1</v>
      </c>
      <c r="V300" s="162">
        <f t="shared" si="282"/>
        <v>13</v>
      </c>
      <c r="W300" s="162">
        <f t="shared" si="282"/>
        <v>14</v>
      </c>
      <c r="X300" s="28">
        <v>11</v>
      </c>
      <c r="Y300" s="64" t="str">
        <f t="shared" si="276"/>
        <v>C1</v>
      </c>
      <c r="Z300" s="64" t="str">
        <f t="shared" si="277"/>
        <v>C1</v>
      </c>
      <c r="AA300" s="64" t="str">
        <f t="shared" si="278"/>
        <v/>
      </c>
      <c r="AB300" s="64" t="str">
        <f t="shared" si="279"/>
        <v>C1</v>
      </c>
      <c r="AC300" s="28">
        <f t="shared" si="280"/>
        <v>6</v>
      </c>
      <c r="AH300" s="246">
        <f t="shared" si="281"/>
        <v>13.57</v>
      </c>
    </row>
    <row r="301" spans="1:34">
      <c r="A301" s="28" t="str">
        <f>C291&amp;"x"&amp;B301</f>
        <v>C1x8</v>
      </c>
      <c r="B301" s="47">
        <v>8</v>
      </c>
      <c r="C301" s="64" t="str">
        <f t="shared" si="264"/>
        <v>M</v>
      </c>
      <c r="D301" s="64" t="str">
        <f t="shared" si="265"/>
        <v>NLL19V8</v>
      </c>
      <c r="E301" s="65" t="str">
        <f t="shared" si="266"/>
        <v>Zwanenburg, J.</v>
      </c>
      <c r="F301" s="65" t="str">
        <f t="shared" si="267"/>
        <v>Jack</v>
      </c>
      <c r="G301" s="66">
        <f t="shared" si="268"/>
        <v>39356</v>
      </c>
      <c r="H301" s="67">
        <f t="shared" si="269"/>
        <v>13</v>
      </c>
      <c r="I301" s="73"/>
      <c r="J301" s="64" t="str">
        <f t="shared" si="270"/>
        <v>C1</v>
      </c>
      <c r="K301" s="64" t="str">
        <f t="shared" si="271"/>
        <v>C1</v>
      </c>
      <c r="L301" s="64">
        <f t="shared" si="272"/>
        <v>0</v>
      </c>
      <c r="M301" s="64" t="str">
        <f t="shared" si="273"/>
        <v>C1</v>
      </c>
      <c r="N301" s="52"/>
      <c r="P301" s="157"/>
      <c r="Q301" s="157"/>
      <c r="R301" s="157"/>
      <c r="S301" s="157">
        <f>IF(OR(LEFT($A301,1)="x",AND(AC293+$AC301=0,$AC293&gt;0)),"",IFERROR(VLOOKUP($A301,LedenZ,29,0),""))</f>
        <v>0</v>
      </c>
      <c r="T301" s="202">
        <f t="shared" si="274"/>
        <v>1</v>
      </c>
      <c r="U301" s="159">
        <f t="shared" si="275"/>
        <v>1</v>
      </c>
      <c r="V301" s="162">
        <f t="shared" si="282"/>
        <v>13</v>
      </c>
      <c r="W301" s="162">
        <f t="shared" si="282"/>
        <v>14</v>
      </c>
      <c r="X301" s="28">
        <v>12</v>
      </c>
      <c r="Y301" s="64" t="str">
        <f t="shared" si="276"/>
        <v>C1</v>
      </c>
      <c r="Z301" s="64" t="str">
        <f t="shared" si="277"/>
        <v>C1</v>
      </c>
      <c r="AA301" s="64" t="str">
        <f t="shared" si="278"/>
        <v/>
      </c>
      <c r="AB301" s="64" t="str">
        <f t="shared" si="279"/>
        <v>C1</v>
      </c>
      <c r="AC301" s="28">
        <f t="shared" si="280"/>
        <v>6</v>
      </c>
      <c r="AH301" s="246">
        <f t="shared" si="281"/>
        <v>13.25</v>
      </c>
    </row>
    <row r="302" spans="1:34">
      <c r="A302" s="28" t="str">
        <f>C291&amp;"x"&amp;B302</f>
        <v>C1x9</v>
      </c>
      <c r="B302" s="47">
        <v>9</v>
      </c>
      <c r="C302" s="64" t="str">
        <f t="shared" si="264"/>
        <v>M</v>
      </c>
      <c r="D302" s="64" t="str">
        <f t="shared" si="265"/>
        <v>NLG57L7</v>
      </c>
      <c r="E302" s="65" t="str">
        <f t="shared" si="266"/>
        <v>Valk, J.B.</v>
      </c>
      <c r="F302" s="65" t="str">
        <f t="shared" si="267"/>
        <v>Jarno</v>
      </c>
      <c r="G302" s="66">
        <f t="shared" si="268"/>
        <v>39367</v>
      </c>
      <c r="H302" s="67">
        <f t="shared" si="269"/>
        <v>13</v>
      </c>
      <c r="I302" s="73"/>
      <c r="J302" s="64" t="str">
        <f t="shared" si="270"/>
        <v>C1</v>
      </c>
      <c r="K302" s="64" t="str">
        <f t="shared" si="271"/>
        <v>C1</v>
      </c>
      <c r="L302" s="64">
        <f t="shared" si="272"/>
        <v>0</v>
      </c>
      <c r="M302" s="64" t="str">
        <f t="shared" si="273"/>
        <v>C1</v>
      </c>
      <c r="N302" s="52"/>
      <c r="P302" s="157"/>
      <c r="Q302" s="157"/>
      <c r="R302" s="157"/>
      <c r="S302" s="157">
        <f>IF(OR(LEFT($A302,1)="x",AND(AC293+$AC302=0,$AC293&gt;0)),"",IFERROR(VLOOKUP($A302,LedenZ,29,0),""))</f>
        <v>0</v>
      </c>
      <c r="T302" s="202">
        <f t="shared" si="274"/>
        <v>1</v>
      </c>
      <c r="U302" s="159">
        <f t="shared" si="275"/>
        <v>1</v>
      </c>
      <c r="V302" s="162">
        <f t="shared" si="282"/>
        <v>13</v>
      </c>
      <c r="W302" s="162">
        <f t="shared" si="282"/>
        <v>14</v>
      </c>
      <c r="X302" s="28">
        <v>13</v>
      </c>
      <c r="Y302" s="64" t="str">
        <f t="shared" si="276"/>
        <v>C1</v>
      </c>
      <c r="Z302" s="64" t="str">
        <f t="shared" si="277"/>
        <v>C1</v>
      </c>
      <c r="AA302" s="64" t="str">
        <f t="shared" si="278"/>
        <v/>
      </c>
      <c r="AB302" s="64" t="str">
        <f t="shared" si="279"/>
        <v>C1</v>
      </c>
      <c r="AC302" s="28">
        <f t="shared" si="280"/>
        <v>6</v>
      </c>
      <c r="AH302" s="246">
        <f t="shared" si="281"/>
        <v>13.22</v>
      </c>
    </row>
    <row r="303" spans="1:34">
      <c r="A303" s="28" t="str">
        <f>C291&amp;"x"&amp;B303</f>
        <v>C1x10</v>
      </c>
      <c r="B303" s="47">
        <v>10</v>
      </c>
      <c r="C303" s="64" t="str">
        <f t="shared" si="264"/>
        <v>M</v>
      </c>
      <c r="D303" s="64" t="str">
        <f t="shared" si="265"/>
        <v>NLP78Q4</v>
      </c>
      <c r="E303" s="65" t="str">
        <f t="shared" si="266"/>
        <v>Sas, M.</v>
      </c>
      <c r="F303" s="65" t="str">
        <f t="shared" si="267"/>
        <v>Maarten</v>
      </c>
      <c r="G303" s="66">
        <f t="shared" si="268"/>
        <v>39686</v>
      </c>
      <c r="H303" s="67">
        <f t="shared" si="269"/>
        <v>12</v>
      </c>
      <c r="I303" s="73"/>
      <c r="J303" s="64" t="str">
        <f t="shared" si="270"/>
        <v>C1</v>
      </c>
      <c r="K303" s="64" t="str">
        <f t="shared" si="271"/>
        <v>C1</v>
      </c>
      <c r="L303" s="64">
        <f t="shared" si="272"/>
        <v>0</v>
      </c>
      <c r="M303" s="64" t="str">
        <f t="shared" si="273"/>
        <v>C1</v>
      </c>
      <c r="N303" s="52"/>
      <c r="P303" s="157"/>
      <c r="Q303" s="157"/>
      <c r="R303" s="157"/>
      <c r="S303" s="157">
        <f>IF(OR(LEFT($A303,1)="x",AND(AC293+$AC303=0,$AC293&gt;0)),"",IFERROR(VLOOKUP($A303,LedenZ,29,0),""))</f>
        <v>0</v>
      </c>
      <c r="T303" s="202">
        <f t="shared" si="274"/>
        <v>1</v>
      </c>
      <c r="U303" s="159">
        <f t="shared" si="275"/>
        <v>1</v>
      </c>
      <c r="V303" s="162">
        <f t="shared" si="282"/>
        <v>13</v>
      </c>
      <c r="W303" s="162">
        <f t="shared" si="282"/>
        <v>14</v>
      </c>
      <c r="X303" s="28">
        <v>14</v>
      </c>
      <c r="Y303" s="64" t="str">
        <f t="shared" si="276"/>
        <v>C1</v>
      </c>
      <c r="Z303" s="64" t="str">
        <f t="shared" si="277"/>
        <v>C1</v>
      </c>
      <c r="AA303" s="64" t="str">
        <f t="shared" si="278"/>
        <v/>
      </c>
      <c r="AB303" s="64" t="str">
        <f t="shared" si="279"/>
        <v>C1</v>
      </c>
      <c r="AC303" s="28">
        <f t="shared" si="280"/>
        <v>6</v>
      </c>
      <c r="AH303" s="246">
        <f t="shared" si="281"/>
        <v>12.35</v>
      </c>
    </row>
    <row r="304" spans="1:34">
      <c r="A304" s="28" t="str">
        <f>C291&amp;"x"&amp;B304</f>
        <v>C1x11</v>
      </c>
      <c r="B304" s="47">
        <v>11</v>
      </c>
      <c r="C304" s="64" t="str">
        <f t="shared" si="264"/>
        <v/>
      </c>
      <c r="D304" s="64" t="str">
        <f t="shared" si="265"/>
        <v/>
      </c>
      <c r="E304" s="65" t="str">
        <f t="shared" si="266"/>
        <v/>
      </c>
      <c r="F304" s="65" t="str">
        <f t="shared" si="267"/>
        <v/>
      </c>
      <c r="G304" s="66" t="str">
        <f t="shared" si="268"/>
        <v/>
      </c>
      <c r="H304" s="67" t="str">
        <f t="shared" si="269"/>
        <v/>
      </c>
      <c r="I304" s="73"/>
      <c r="J304" s="64" t="str">
        <f t="shared" si="270"/>
        <v/>
      </c>
      <c r="K304" s="64" t="str">
        <f t="shared" si="271"/>
        <v/>
      </c>
      <c r="L304" s="64" t="str">
        <f t="shared" si="272"/>
        <v/>
      </c>
      <c r="M304" s="64" t="str">
        <f t="shared" si="273"/>
        <v/>
      </c>
      <c r="N304" s="52"/>
      <c r="P304" s="157"/>
      <c r="Q304" s="157"/>
      <c r="R304" s="157"/>
      <c r="S304" s="157" t="str">
        <f>IF(OR(LEFT($A304,1)="x",AND(AC293+$AC304=0,$AC293&gt;0)),"",IFERROR(VLOOKUP($A304,LedenZ,29,0),""))</f>
        <v/>
      </c>
      <c r="T304" s="202">
        <f t="shared" si="274"/>
        <v>0</v>
      </c>
      <c r="U304" s="159">
        <f t="shared" si="275"/>
        <v>0</v>
      </c>
      <c r="V304" s="162">
        <f t="shared" si="282"/>
        <v>13</v>
      </c>
      <c r="W304" s="162">
        <f t="shared" si="282"/>
        <v>14</v>
      </c>
      <c r="X304" s="28">
        <v>15</v>
      </c>
      <c r="Y304" s="64" t="str">
        <f t="shared" si="276"/>
        <v/>
      </c>
      <c r="Z304" s="64" t="str">
        <f t="shared" si="277"/>
        <v/>
      </c>
      <c r="AA304" s="64" t="str">
        <f t="shared" si="278"/>
        <v/>
      </c>
      <c r="AB304" s="64" t="str">
        <f t="shared" si="279"/>
        <v/>
      </c>
      <c r="AC304" s="28">
        <f t="shared" si="280"/>
        <v>0</v>
      </c>
      <c r="AH304" s="246" t="str">
        <f t="shared" si="281"/>
        <v/>
      </c>
    </row>
    <row r="305" spans="1:34">
      <c r="A305" s="28" t="str">
        <f>C291&amp;"x"&amp;B305</f>
        <v>C1x12</v>
      </c>
      <c r="B305" s="47">
        <v>12</v>
      </c>
      <c r="C305" s="64" t="str">
        <f t="shared" si="264"/>
        <v/>
      </c>
      <c r="D305" s="64" t="str">
        <f t="shared" si="265"/>
        <v/>
      </c>
      <c r="E305" s="65" t="str">
        <f t="shared" si="266"/>
        <v/>
      </c>
      <c r="F305" s="65" t="str">
        <f t="shared" si="267"/>
        <v/>
      </c>
      <c r="G305" s="66" t="str">
        <f t="shared" si="268"/>
        <v/>
      </c>
      <c r="H305" s="67" t="str">
        <f t="shared" si="269"/>
        <v/>
      </c>
      <c r="I305" s="73"/>
      <c r="J305" s="64" t="str">
        <f t="shared" si="270"/>
        <v/>
      </c>
      <c r="K305" s="64" t="str">
        <f t="shared" si="271"/>
        <v/>
      </c>
      <c r="L305" s="64" t="str">
        <f t="shared" si="272"/>
        <v/>
      </c>
      <c r="M305" s="64" t="str">
        <f t="shared" si="273"/>
        <v/>
      </c>
      <c r="N305" s="52"/>
      <c r="P305" s="157"/>
      <c r="Q305" s="157"/>
      <c r="R305" s="157"/>
      <c r="S305" s="157" t="str">
        <f>IF(OR(LEFT($A305,1)="x",AND(AC293+$AC305=0,$AC293&gt;0)),"",IFERROR(VLOOKUP($A305,LedenZ,29,0),""))</f>
        <v/>
      </c>
      <c r="T305" s="202">
        <f t="shared" si="274"/>
        <v>0</v>
      </c>
      <c r="U305" s="159">
        <f t="shared" si="275"/>
        <v>0</v>
      </c>
      <c r="V305" s="162">
        <f t="shared" si="282"/>
        <v>13</v>
      </c>
      <c r="W305" s="162">
        <f t="shared" si="282"/>
        <v>14</v>
      </c>
      <c r="X305" s="28">
        <v>16</v>
      </c>
      <c r="Y305" s="64" t="str">
        <f t="shared" si="276"/>
        <v/>
      </c>
      <c r="Z305" s="64" t="str">
        <f t="shared" si="277"/>
        <v/>
      </c>
      <c r="AA305" s="64" t="str">
        <f t="shared" si="278"/>
        <v/>
      </c>
      <c r="AB305" s="64" t="str">
        <f t="shared" si="279"/>
        <v/>
      </c>
      <c r="AC305" s="28">
        <f t="shared" si="280"/>
        <v>0</v>
      </c>
      <c r="AH305" s="246" t="str">
        <f t="shared" si="281"/>
        <v/>
      </c>
    </row>
    <row r="306" spans="1:34">
      <c r="A306" s="28" t="str">
        <f>C291&amp;"x"&amp;B306</f>
        <v>C1x13</v>
      </c>
      <c r="B306" s="47">
        <v>13</v>
      </c>
      <c r="C306" s="64" t="str">
        <f t="shared" si="264"/>
        <v/>
      </c>
      <c r="D306" s="64" t="str">
        <f t="shared" si="265"/>
        <v/>
      </c>
      <c r="E306" s="65" t="str">
        <f t="shared" si="266"/>
        <v/>
      </c>
      <c r="F306" s="65" t="str">
        <f t="shared" si="267"/>
        <v/>
      </c>
      <c r="G306" s="66" t="str">
        <f t="shared" si="268"/>
        <v/>
      </c>
      <c r="H306" s="67" t="str">
        <f t="shared" si="269"/>
        <v/>
      </c>
      <c r="I306" s="73"/>
      <c r="J306" s="64" t="str">
        <f t="shared" si="270"/>
        <v/>
      </c>
      <c r="K306" s="64" t="str">
        <f t="shared" si="271"/>
        <v/>
      </c>
      <c r="L306" s="64" t="str">
        <f t="shared" si="272"/>
        <v/>
      </c>
      <c r="M306" s="64" t="str">
        <f t="shared" si="273"/>
        <v/>
      </c>
      <c r="N306" s="52"/>
      <c r="P306" s="157"/>
      <c r="Q306" s="157"/>
      <c r="R306" s="157"/>
      <c r="S306" s="157" t="str">
        <f>IF(OR(LEFT($A306,1)="x",AND(AC293+$AC306=0,$AC293&gt;0)),"",IFERROR(VLOOKUP($A306,LedenZ,29,0),""))</f>
        <v/>
      </c>
      <c r="T306" s="202">
        <f t="shared" si="274"/>
        <v>0</v>
      </c>
      <c r="U306" s="159">
        <f t="shared" si="275"/>
        <v>0</v>
      </c>
      <c r="V306" s="162">
        <f t="shared" si="282"/>
        <v>13</v>
      </c>
      <c r="W306" s="162">
        <f t="shared" si="282"/>
        <v>14</v>
      </c>
      <c r="X306" s="28">
        <v>17</v>
      </c>
      <c r="Y306" s="64" t="str">
        <f t="shared" si="276"/>
        <v/>
      </c>
      <c r="Z306" s="64" t="str">
        <f t="shared" si="277"/>
        <v/>
      </c>
      <c r="AA306" s="64" t="str">
        <f t="shared" si="278"/>
        <v/>
      </c>
      <c r="AB306" s="64" t="str">
        <f t="shared" si="279"/>
        <v/>
      </c>
      <c r="AC306" s="28">
        <f t="shared" si="280"/>
        <v>0</v>
      </c>
      <c r="AH306" s="246" t="str">
        <f t="shared" si="281"/>
        <v/>
      </c>
    </row>
    <row r="307" spans="1:34">
      <c r="A307" s="28" t="str">
        <f>C291&amp;"x"&amp;B307</f>
        <v>C1x14</v>
      </c>
      <c r="B307" s="47">
        <v>14</v>
      </c>
      <c r="C307" s="64" t="str">
        <f t="shared" si="264"/>
        <v/>
      </c>
      <c r="D307" s="64" t="str">
        <f t="shared" si="265"/>
        <v/>
      </c>
      <c r="E307" s="65" t="str">
        <f t="shared" si="266"/>
        <v/>
      </c>
      <c r="F307" s="65" t="str">
        <f t="shared" si="267"/>
        <v/>
      </c>
      <c r="G307" s="66" t="str">
        <f t="shared" si="268"/>
        <v/>
      </c>
      <c r="H307" s="67" t="str">
        <f t="shared" si="269"/>
        <v/>
      </c>
      <c r="I307" s="73"/>
      <c r="J307" s="64" t="str">
        <f t="shared" si="270"/>
        <v/>
      </c>
      <c r="K307" s="64" t="str">
        <f t="shared" si="271"/>
        <v/>
      </c>
      <c r="L307" s="64" t="str">
        <f t="shared" si="272"/>
        <v/>
      </c>
      <c r="M307" s="64" t="str">
        <f t="shared" si="273"/>
        <v/>
      </c>
      <c r="N307" s="52"/>
      <c r="P307" s="157"/>
      <c r="Q307" s="157"/>
      <c r="R307" s="157"/>
      <c r="S307" s="157" t="str">
        <f>IF(OR(LEFT($A307,1)="x",AND(AC293+$AC307=0,$AC293&gt;0)),"",IFERROR(VLOOKUP($A307,LedenZ,29,0),""))</f>
        <v/>
      </c>
      <c r="T307" s="202">
        <f t="shared" si="274"/>
        <v>0</v>
      </c>
      <c r="U307" s="159">
        <f t="shared" si="275"/>
        <v>0</v>
      </c>
      <c r="V307" s="162">
        <f t="shared" si="282"/>
        <v>13</v>
      </c>
      <c r="W307" s="162">
        <f t="shared" si="282"/>
        <v>14</v>
      </c>
      <c r="X307" s="28">
        <v>18</v>
      </c>
      <c r="Y307" s="64" t="str">
        <f t="shared" si="276"/>
        <v/>
      </c>
      <c r="Z307" s="64" t="str">
        <f t="shared" si="277"/>
        <v/>
      </c>
      <c r="AA307" s="64" t="str">
        <f t="shared" si="278"/>
        <v/>
      </c>
      <c r="AB307" s="64" t="str">
        <f t="shared" si="279"/>
        <v/>
      </c>
      <c r="AC307" s="28">
        <f t="shared" si="280"/>
        <v>0</v>
      </c>
      <c r="AH307" s="246" t="str">
        <f t="shared" si="281"/>
        <v/>
      </c>
    </row>
    <row r="308" spans="1:34">
      <c r="A308" s="28" t="str">
        <f>C291&amp;"x"&amp;B308</f>
        <v>C1x15</v>
      </c>
      <c r="B308" s="47">
        <v>15</v>
      </c>
      <c r="C308" s="64" t="str">
        <f t="shared" si="264"/>
        <v/>
      </c>
      <c r="D308" s="64" t="str">
        <f t="shared" si="265"/>
        <v/>
      </c>
      <c r="E308" s="65" t="str">
        <f t="shared" si="266"/>
        <v/>
      </c>
      <c r="F308" s="65" t="str">
        <f t="shared" si="267"/>
        <v/>
      </c>
      <c r="G308" s="66" t="str">
        <f t="shared" si="268"/>
        <v/>
      </c>
      <c r="H308" s="67" t="str">
        <f t="shared" si="269"/>
        <v/>
      </c>
      <c r="I308" s="73"/>
      <c r="J308" s="64" t="str">
        <f t="shared" si="270"/>
        <v/>
      </c>
      <c r="K308" s="64" t="str">
        <f t="shared" si="271"/>
        <v/>
      </c>
      <c r="L308" s="64" t="str">
        <f t="shared" si="272"/>
        <v/>
      </c>
      <c r="M308" s="64" t="str">
        <f t="shared" si="273"/>
        <v/>
      </c>
      <c r="N308" s="52"/>
      <c r="P308" s="157"/>
      <c r="Q308" s="157"/>
      <c r="R308" s="157"/>
      <c r="S308" s="157" t="str">
        <f>IF(OR(LEFT($A308,1)="x",AND(AC293+$AC308=0,$AC293&gt;0)),"",IFERROR(VLOOKUP($A308,LedenZ,29,0),""))</f>
        <v/>
      </c>
      <c r="T308" s="202">
        <f t="shared" si="274"/>
        <v>0</v>
      </c>
      <c r="U308" s="159">
        <f t="shared" si="275"/>
        <v>0</v>
      </c>
      <c r="V308" s="162">
        <f t="shared" si="282"/>
        <v>13</v>
      </c>
      <c r="W308" s="162">
        <f t="shared" si="282"/>
        <v>14</v>
      </c>
      <c r="X308" s="28">
        <v>19</v>
      </c>
      <c r="Y308" s="64" t="str">
        <f t="shared" si="276"/>
        <v/>
      </c>
      <c r="Z308" s="64" t="str">
        <f t="shared" si="277"/>
        <v/>
      </c>
      <c r="AA308" s="64" t="str">
        <f t="shared" si="278"/>
        <v/>
      </c>
      <c r="AB308" s="64" t="str">
        <f t="shared" si="279"/>
        <v/>
      </c>
      <c r="AC308" s="28">
        <f t="shared" si="280"/>
        <v>0</v>
      </c>
      <c r="AH308" s="246" t="str">
        <f t="shared" si="281"/>
        <v/>
      </c>
    </row>
    <row r="309" spans="1:34" ht="12.95" thickBot="1">
      <c r="B309" s="69"/>
      <c r="C309" s="70"/>
      <c r="D309" s="69"/>
      <c r="E309" s="69"/>
      <c r="F309" s="69"/>
      <c r="G309" s="71"/>
      <c r="H309" s="71"/>
      <c r="I309" s="71"/>
      <c r="J309" s="70"/>
      <c r="K309" s="70"/>
      <c r="L309" s="70"/>
      <c r="M309" s="52"/>
      <c r="N309" s="52"/>
      <c r="X309" s="28">
        <v>20</v>
      </c>
    </row>
    <row r="310" spans="1:34" ht="12.95" thickTop="1">
      <c r="B310" s="47"/>
      <c r="C310" s="323" t="s">
        <v>1140</v>
      </c>
      <c r="D310" s="323"/>
      <c r="E310" s="76" t="s">
        <v>1141</v>
      </c>
      <c r="F310" s="76" t="s">
        <v>1142</v>
      </c>
      <c r="G310" s="48" t="s">
        <v>1143</v>
      </c>
      <c r="H310" s="49"/>
      <c r="I310" s="50"/>
      <c r="J310" s="51" t="s">
        <v>1144</v>
      </c>
      <c r="K310" s="51" t="s">
        <v>1145</v>
      </c>
      <c r="L310" s="51" t="s">
        <v>1146</v>
      </c>
      <c r="M310" s="52"/>
      <c r="N310" s="52"/>
      <c r="P310" s="53">
        <f>COUNT(P314:P328)</f>
        <v>0</v>
      </c>
      <c r="Q310" s="53">
        <f>COUNT(Q314:Q328)</f>
        <v>0</v>
      </c>
      <c r="R310" s="53">
        <f>COUNT(R314:R328)</f>
        <v>0</v>
      </c>
      <c r="S310" s="53">
        <f>COUNT(S314:S328)</f>
        <v>10</v>
      </c>
      <c r="T310" s="124">
        <f>T311-SUM(U314:U328)</f>
        <v>0</v>
      </c>
      <c r="X310" s="28">
        <v>1</v>
      </c>
    </row>
    <row r="311" spans="1:34" ht="12.95">
      <c r="A311" s="33">
        <v>19</v>
      </c>
      <c r="B311" s="54"/>
      <c r="C311" s="322" t="str">
        <f>Leden!AR21</f>
        <v>C2</v>
      </c>
      <c r="D311" s="322"/>
      <c r="E311" s="286" t="str">
        <f>IF($C311="","",LEFT(IFERROR(VLOOKUP($C311,TeamsZ,2,0),"")&amp;"??",2))</f>
        <v>BK</v>
      </c>
      <c r="F311" s="286" t="str">
        <f>IF($C311="","",IFERROR(VLOOKUP($C311,TeamsZ,3,0),"??"))</f>
        <v>Za</v>
      </c>
      <c r="G311" s="286" t="str">
        <f>IF($C311="","",LEFT(IFERROR(VLOOKUP($C311,TeamsZ,4,0),"")&amp;"?",1))</f>
        <v>8</v>
      </c>
      <c r="H311" s="55"/>
      <c r="I311" s="56"/>
      <c r="J311" s="286">
        <f>COUNTIF(C314:C328,"V")</f>
        <v>5</v>
      </c>
      <c r="K311" s="286">
        <f>COUNTIF(C314:C328,"M")</f>
        <v>5</v>
      </c>
      <c r="L311" s="57">
        <f>IFERROR(AVERAGE(H314:H328),"")</f>
        <v>12.5</v>
      </c>
      <c r="M311" s="58"/>
      <c r="N311" s="58"/>
      <c r="O311" s="33" t="s">
        <v>2</v>
      </c>
      <c r="P311" s="253"/>
      <c r="Q311" s="253"/>
      <c r="R311" s="253"/>
      <c r="S311" s="253">
        <f>IF(COUNT(S314:S328)=0,"",TeamPunten(S314:S328,$C311,$T311))</f>
        <v>0</v>
      </c>
      <c r="T311" s="124">
        <f>SUM(T314:T328)</f>
        <v>10</v>
      </c>
      <c r="U311" s="158" t="str">
        <f>MID($C311,1,1)</f>
        <v>C</v>
      </c>
      <c r="V311" s="158" t="str">
        <f>MID($C311,1,1)</f>
        <v>C</v>
      </c>
      <c r="W311" s="158" t="str">
        <f>MID($C311,1,1)</f>
        <v>C</v>
      </c>
      <c r="X311" s="28">
        <v>2</v>
      </c>
      <c r="Y311" s="33"/>
      <c r="Z311" s="33"/>
      <c r="AA311" s="33"/>
      <c r="AB311" s="33"/>
      <c r="AC311" s="33"/>
      <c r="AD311" s="19" t="str">
        <f>IF($C311="","",IFERROR(VLOOKUP($C311,TeamsZ,6,0),""))</f>
        <v>A</v>
      </c>
      <c r="AE311" s="19" t="str">
        <f>TRIM(IF($AD311="","",IFERROR(VLOOKUP($AD311,Teams!$J$4:$O$8,2,0),"")))</f>
        <v>3312 AD</v>
      </c>
      <c r="AF311" s="19" t="str">
        <f>TRIM(IF($AD311="","",IFERROR(VLOOKUP($AD311,Teams!$J$4:$O$8,4,0),"")))</f>
        <v>Dordrecht</v>
      </c>
      <c r="AH311" s="247">
        <f>IFERROR(AVERAGE(AH314:AH328),"")</f>
        <v>13.02</v>
      </c>
    </row>
    <row r="312" spans="1:34">
      <c r="B312" s="47"/>
      <c r="C312" s="76"/>
      <c r="D312" s="47"/>
      <c r="E312" s="47"/>
      <c r="F312" s="47"/>
      <c r="G312" s="50"/>
      <c r="H312" s="50"/>
      <c r="I312" s="50"/>
      <c r="J312" s="76"/>
      <c r="K312" s="76"/>
      <c r="L312" s="76"/>
      <c r="M312" s="52"/>
      <c r="N312" s="52"/>
      <c r="U312" s="159"/>
      <c r="V312" s="159"/>
      <c r="W312" s="159"/>
      <c r="X312" s="28">
        <v>3</v>
      </c>
    </row>
    <row r="313" spans="1:34">
      <c r="A313" s="59"/>
      <c r="B313" s="60"/>
      <c r="C313" s="61" t="s">
        <v>1147</v>
      </c>
      <c r="D313" s="61" t="s">
        <v>1148</v>
      </c>
      <c r="E313" s="62" t="s">
        <v>1149</v>
      </c>
      <c r="F313" s="62" t="s">
        <v>1150</v>
      </c>
      <c r="G313" s="61" t="s">
        <v>1151</v>
      </c>
      <c r="H313" s="61" t="s">
        <v>1152</v>
      </c>
      <c r="I313" s="61" t="s">
        <v>54</v>
      </c>
      <c r="J313" s="61" t="s">
        <v>1153</v>
      </c>
      <c r="K313" s="61" t="s">
        <v>1154</v>
      </c>
      <c r="L313" s="61" t="s">
        <v>1155</v>
      </c>
      <c r="M313" s="61" t="s">
        <v>1158</v>
      </c>
      <c r="N313" s="63"/>
      <c r="O313" s="59"/>
      <c r="P313" s="160" t="s">
        <v>76</v>
      </c>
      <c r="Q313" s="160" t="s">
        <v>77</v>
      </c>
      <c r="R313" s="160" t="s">
        <v>78</v>
      </c>
      <c r="S313" s="160" t="s">
        <v>76</v>
      </c>
      <c r="U313" s="158">
        <f>IF(W311="","",VLOOKUP(W311,Leeftijdscat,2,FALSE))</f>
        <v>11</v>
      </c>
      <c r="V313" s="158">
        <f>IF(W311="","",VLOOKUP(W311,Leeftijdscat,3,FALSE))</f>
        <v>13</v>
      </c>
      <c r="W313" s="158">
        <f>IF(W311="","",VLOOKUP(W311,Leeftijdscat,4,FALSE))</f>
        <v>14</v>
      </c>
      <c r="X313" s="28">
        <v>4</v>
      </c>
      <c r="Y313" s="59">
        <f>LEN(Y314&amp;Y315&amp;Y316&amp;Y317&amp;Y318&amp;Y319&amp;Y320&amp;Y321&amp;Y322&amp;Y323&amp;Y324&amp;Y325&amp;Y326&amp;Y327&amp;Y328)</f>
        <v>20</v>
      </c>
      <c r="Z313" s="59">
        <f>LEN(Z314&amp;Z315&amp;Z316&amp;Z317&amp;Z318&amp;Z319&amp;Z320&amp;Z321&amp;Z322&amp;Z323&amp;Z324&amp;Z325&amp;Z326&amp;Z327&amp;Z328)</f>
        <v>20</v>
      </c>
      <c r="AA313" s="59">
        <f>LEN(AA314&amp;AA315&amp;AA316&amp;AA317&amp;AA318&amp;AA319&amp;AA320&amp;AA321&amp;AA322&amp;AA323&amp;AA324&amp;AA325&amp;AA326&amp;AA327&amp;AA328)</f>
        <v>0</v>
      </c>
      <c r="AB313" s="59">
        <f>LEN(AB314&amp;AB315&amp;AB316&amp;AB317&amp;AB318&amp;AB319&amp;AB320&amp;AB321&amp;AB322&amp;AB323&amp;AB324&amp;AB325&amp;AB326&amp;AB327&amp;AB328)</f>
        <v>20</v>
      </c>
      <c r="AC313" s="59">
        <f>SUM(Y313:AA313)</f>
        <v>40</v>
      </c>
    </row>
    <row r="314" spans="1:34">
      <c r="A314" s="28" t="str">
        <f>C311&amp;"x"&amp;B314</f>
        <v>C2x1</v>
      </c>
      <c r="B314" s="47">
        <v>1</v>
      </c>
      <c r="C314" s="64" t="str">
        <f t="shared" ref="C314:C328" si="283">IF(LEFT($A314,1)="x","",IFERROR(VLOOKUP($A314,LedenZ,5,0),""))</f>
        <v>V</v>
      </c>
      <c r="D314" s="64" t="str">
        <f t="shared" ref="D314:D328" si="284">IF(LEFT($A314,1)="x","",IFERROR(VLOOKUP($A314,LedenZ,6,0),""))</f>
        <v>NLP77W3</v>
      </c>
      <c r="E314" s="65" t="str">
        <f t="shared" ref="E314:E328" si="285">IF(LEFT($A314,1)="x","",IFERROR(VLOOKUP($A314,LedenZ,7,0),""))</f>
        <v>Mert, R.</v>
      </c>
      <c r="F314" s="65" t="str">
        <f t="shared" ref="F314:F328" si="286">IF(LEFT($A314,1)="x","",IFERROR(VLOOKUP($A314,LedenZ,8,0),""))</f>
        <v>Rezzan</v>
      </c>
      <c r="G314" s="66">
        <f t="shared" ref="G314:G328" si="287">IF(LEFT($A314,1)="x","",IFERROR(VLOOKUP($A314,LedenZ,9,0),""))</f>
        <v>38848</v>
      </c>
      <c r="H314" s="67">
        <f t="shared" ref="H314:H328" si="288">IF(AND(ISNUMBER(G314),G314&lt;&gt;0),DATEDIF(G314,Peildatum,"Y"),"")</f>
        <v>14</v>
      </c>
      <c r="I314" s="73"/>
      <c r="J314" s="64" t="str">
        <f t="shared" ref="J314:J328" si="289">IF(LEFT($A314,1)="x","",IFERROR(VLOOKUP($A314,LedenZ,15,0),""))</f>
        <v>C2</v>
      </c>
      <c r="K314" s="64" t="str">
        <f t="shared" ref="K314:K328" si="290">IF(LEFT($A314,1)="x","",IFERROR(VLOOKUP($A314,LedenZ,16,0),""))</f>
        <v>C2</v>
      </c>
      <c r="L314" s="64">
        <f t="shared" ref="L314:L328" si="291">IF(LEFT($A314,1)="x","",IFERROR(VLOOKUP($A314,LedenZ,17,0),""))</f>
        <v>0</v>
      </c>
      <c r="M314" s="64" t="str">
        <f t="shared" ref="M314:M328" si="292">IF(LEFT($A314,1)="x","",IFERROR(VLOOKUP($A314,LedenZ,18,0),""))</f>
        <v>C2</v>
      </c>
      <c r="N314" s="52"/>
      <c r="P314" s="157"/>
      <c r="Q314" s="157"/>
      <c r="R314" s="157"/>
      <c r="S314" s="157">
        <f>IF(OR(LEFT($A314,1)="x",AND(AC313+$AC314=0,$AC313&gt;0)),"",IFERROR(VLOOKUP($A314,LedenZ,29,0),""))</f>
        <v>0</v>
      </c>
      <c r="T314" s="202">
        <f t="shared" ref="T314:T328" si="293">IF(LEN(C314&amp;D314&amp;E314&amp;F314)&gt;0,1,0)</f>
        <v>1</v>
      </c>
      <c r="U314" s="159">
        <f t="shared" ref="U314:U328" si="294">MIN(LEN(Y314&amp;Z314&amp;AA314&amp;AB314),1)</f>
        <v>1</v>
      </c>
      <c r="V314" s="162">
        <f>V313</f>
        <v>13</v>
      </c>
      <c r="W314" s="162">
        <f>W313</f>
        <v>14</v>
      </c>
      <c r="X314" s="28">
        <v>5</v>
      </c>
      <c r="Y314" s="64" t="str">
        <f t="shared" ref="Y314:Y328" si="295">IF(LEFT($A314,1)="x","",IFERROR(VLOOKUP($A314,LedenZ,33,0),""))</f>
        <v>C2</v>
      </c>
      <c r="Z314" s="64" t="str">
        <f t="shared" ref="Z314:Z328" si="296">IF(LEFT($A314,1)="x","",IFERROR(VLOOKUP($A314,LedenZ,34,0),""))</f>
        <v>C2</v>
      </c>
      <c r="AA314" s="64" t="str">
        <f t="shared" ref="AA314:AA328" si="297">IF(LEFT($A314,1)="x","",IFERROR(VLOOKUP($A314,LedenZ,35,0),""))</f>
        <v/>
      </c>
      <c r="AB314" s="64" t="str">
        <f t="shared" ref="AB314:AB328" si="298">IF(LEFT($A314,1)="x","",IFERROR(VLOOKUP($A314,LedenZ,36,0),""))</f>
        <v>C2</v>
      </c>
      <c r="AC314" s="28">
        <f t="shared" ref="AC314:AC328" si="299">LEN(Y314&amp;Z314&amp;AA314&amp;AB314)</f>
        <v>6</v>
      </c>
      <c r="AH314" s="246">
        <f t="shared" ref="AH314:AH328" si="300">lft(G314,Peildatum)</f>
        <v>14.64</v>
      </c>
    </row>
    <row r="315" spans="1:34">
      <c r="A315" s="28" t="str">
        <f>C311&amp;"x"&amp;B315</f>
        <v>C2x2</v>
      </c>
      <c r="B315" s="47">
        <v>2</v>
      </c>
      <c r="C315" s="64" t="str">
        <f t="shared" si="283"/>
        <v>V</v>
      </c>
      <c r="D315" s="64" t="str">
        <f t="shared" si="284"/>
        <v>NLS45N2</v>
      </c>
      <c r="E315" s="65" t="str">
        <f t="shared" si="285"/>
        <v>Kilsdonk, S.A</v>
      </c>
      <c r="F315" s="65" t="str">
        <f t="shared" si="286"/>
        <v>Sophie</v>
      </c>
      <c r="G315" s="66">
        <f t="shared" si="287"/>
        <v>39538</v>
      </c>
      <c r="H315" s="67">
        <f t="shared" si="288"/>
        <v>12</v>
      </c>
      <c r="I315" s="73"/>
      <c r="J315" s="64" t="str">
        <f t="shared" si="289"/>
        <v>D1</v>
      </c>
      <c r="K315" s="64" t="str">
        <f t="shared" si="290"/>
        <v>D1</v>
      </c>
      <c r="L315" s="64">
        <f t="shared" si="291"/>
        <v>0</v>
      </c>
      <c r="M315" s="64" t="str">
        <f t="shared" si="292"/>
        <v>C2</v>
      </c>
      <c r="N315" s="52"/>
      <c r="P315" s="157"/>
      <c r="Q315" s="157"/>
      <c r="R315" s="157"/>
      <c r="S315" s="157">
        <f>IF(OR(LEFT($A315,1)="x",AND(AC313+$AC315=0,$AC313&gt;0)),"",IFERROR(VLOOKUP($A315,LedenZ,29,0),""))</f>
        <v>0</v>
      </c>
      <c r="T315" s="202">
        <f t="shared" si="293"/>
        <v>1</v>
      </c>
      <c r="U315" s="159">
        <f t="shared" si="294"/>
        <v>1</v>
      </c>
      <c r="V315" s="162">
        <f t="shared" ref="V315:W328" si="301">V314</f>
        <v>13</v>
      </c>
      <c r="W315" s="162">
        <f t="shared" si="301"/>
        <v>14</v>
      </c>
      <c r="X315" s="28">
        <v>6</v>
      </c>
      <c r="Y315" s="64" t="str">
        <f t="shared" si="295"/>
        <v>D1</v>
      </c>
      <c r="Z315" s="64" t="str">
        <f t="shared" si="296"/>
        <v>D1</v>
      </c>
      <c r="AA315" s="64" t="str">
        <f t="shared" si="297"/>
        <v/>
      </c>
      <c r="AB315" s="64" t="str">
        <f t="shared" si="298"/>
        <v>C2</v>
      </c>
      <c r="AC315" s="28">
        <f t="shared" si="299"/>
        <v>6</v>
      </c>
      <c r="AH315" s="246">
        <f t="shared" si="300"/>
        <v>12.75</v>
      </c>
    </row>
    <row r="316" spans="1:34">
      <c r="A316" s="28" t="str">
        <f>C311&amp;"x"&amp;B316</f>
        <v>C2x3</v>
      </c>
      <c r="B316" s="47">
        <v>3</v>
      </c>
      <c r="C316" s="64" t="str">
        <f t="shared" si="283"/>
        <v>V</v>
      </c>
      <c r="D316" s="64" t="str">
        <f t="shared" si="284"/>
        <v>NLP78C6</v>
      </c>
      <c r="E316" s="65" t="str">
        <f t="shared" si="285"/>
        <v>Verboom, S.</v>
      </c>
      <c r="F316" s="65" t="str">
        <f t="shared" si="286"/>
        <v>Stella</v>
      </c>
      <c r="G316" s="66">
        <f t="shared" si="287"/>
        <v>39562</v>
      </c>
      <c r="H316" s="67">
        <f t="shared" si="288"/>
        <v>12</v>
      </c>
      <c r="I316" s="73"/>
      <c r="J316" s="64" t="str">
        <f t="shared" si="289"/>
        <v>D1</v>
      </c>
      <c r="K316" s="64" t="str">
        <f t="shared" si="290"/>
        <v>D1</v>
      </c>
      <c r="L316" s="64">
        <f t="shared" si="291"/>
        <v>0</v>
      </c>
      <c r="M316" s="64" t="str">
        <f t="shared" si="292"/>
        <v>C2</v>
      </c>
      <c r="N316" s="52"/>
      <c r="P316" s="157"/>
      <c r="Q316" s="157"/>
      <c r="R316" s="157"/>
      <c r="S316" s="157">
        <f>IF(OR(LEFT($A316,1)="x",AND(AC313+$AC316=0,$AC313&gt;0)),"",IFERROR(VLOOKUP($A316,LedenZ,29,0),""))</f>
        <v>0</v>
      </c>
      <c r="T316" s="202">
        <f t="shared" si="293"/>
        <v>1</v>
      </c>
      <c r="U316" s="159">
        <f t="shared" si="294"/>
        <v>1</v>
      </c>
      <c r="V316" s="162">
        <f t="shared" si="301"/>
        <v>13</v>
      </c>
      <c r="W316" s="162">
        <f t="shared" si="301"/>
        <v>14</v>
      </c>
      <c r="X316" s="28">
        <v>7</v>
      </c>
      <c r="Y316" s="64" t="str">
        <f t="shared" si="295"/>
        <v>D1</v>
      </c>
      <c r="Z316" s="64" t="str">
        <f t="shared" si="296"/>
        <v>D1</v>
      </c>
      <c r="AA316" s="64" t="str">
        <f t="shared" si="297"/>
        <v/>
      </c>
      <c r="AB316" s="64" t="str">
        <f t="shared" si="298"/>
        <v>C2</v>
      </c>
      <c r="AC316" s="28">
        <f t="shared" si="299"/>
        <v>6</v>
      </c>
      <c r="AH316" s="246">
        <f t="shared" si="300"/>
        <v>12.69</v>
      </c>
    </row>
    <row r="317" spans="1:34">
      <c r="A317" s="28" t="str">
        <f>C311&amp;"x"&amp;B317</f>
        <v>C2x4</v>
      </c>
      <c r="B317" s="47">
        <v>4</v>
      </c>
      <c r="C317" s="64" t="str">
        <f t="shared" si="283"/>
        <v>V</v>
      </c>
      <c r="D317" s="64" t="str">
        <f t="shared" si="284"/>
        <v>NLC07S7</v>
      </c>
      <c r="E317" s="65" t="str">
        <f t="shared" si="285"/>
        <v>Everaarts, A.E.</v>
      </c>
      <c r="F317" s="65" t="str">
        <f t="shared" si="286"/>
        <v>Anna</v>
      </c>
      <c r="G317" s="66">
        <f t="shared" si="287"/>
        <v>39589</v>
      </c>
      <c r="H317" s="67">
        <f t="shared" si="288"/>
        <v>12</v>
      </c>
      <c r="I317" s="73"/>
      <c r="J317" s="64" t="str">
        <f t="shared" si="289"/>
        <v>D1</v>
      </c>
      <c r="K317" s="64" t="str">
        <f t="shared" si="290"/>
        <v>D1</v>
      </c>
      <c r="L317" s="64">
        <f t="shared" si="291"/>
        <v>0</v>
      </c>
      <c r="M317" s="64" t="str">
        <f t="shared" si="292"/>
        <v>C2</v>
      </c>
      <c r="N317" s="52"/>
      <c r="P317" s="157"/>
      <c r="Q317" s="157"/>
      <c r="R317" s="157"/>
      <c r="S317" s="157">
        <f>IF(OR(LEFT($A317,1)="x",AND(AC313+$AC317=0,$AC313&gt;0)),"",IFERROR(VLOOKUP($A317,LedenZ,29,0),""))</f>
        <v>0</v>
      </c>
      <c r="T317" s="202">
        <f t="shared" si="293"/>
        <v>1</v>
      </c>
      <c r="U317" s="159">
        <f t="shared" si="294"/>
        <v>1</v>
      </c>
      <c r="V317" s="162">
        <f t="shared" si="301"/>
        <v>13</v>
      </c>
      <c r="W317" s="162">
        <f t="shared" si="301"/>
        <v>14</v>
      </c>
      <c r="X317" s="28">
        <v>8</v>
      </c>
      <c r="Y317" s="64" t="str">
        <f t="shared" si="295"/>
        <v>D1</v>
      </c>
      <c r="Z317" s="64" t="str">
        <f t="shared" si="296"/>
        <v>D1</v>
      </c>
      <c r="AA317" s="64" t="str">
        <f t="shared" si="297"/>
        <v/>
      </c>
      <c r="AB317" s="64" t="str">
        <f t="shared" si="298"/>
        <v>C2</v>
      </c>
      <c r="AC317" s="28">
        <f t="shared" si="299"/>
        <v>6</v>
      </c>
      <c r="AH317" s="246">
        <f t="shared" si="300"/>
        <v>12.61</v>
      </c>
    </row>
    <row r="318" spans="1:34">
      <c r="A318" s="28" t="str">
        <f>C311&amp;"x"&amp;B318</f>
        <v>C2x5</v>
      </c>
      <c r="B318" s="47">
        <v>5</v>
      </c>
      <c r="C318" s="64" t="str">
        <f t="shared" si="283"/>
        <v>V</v>
      </c>
      <c r="D318" s="64" t="str">
        <f t="shared" si="284"/>
        <v>NLP78D3</v>
      </c>
      <c r="E318" s="65" t="str">
        <f t="shared" si="285"/>
        <v>Linden, van der B.S.</v>
      </c>
      <c r="F318" s="65" t="str">
        <f t="shared" si="286"/>
        <v>Benthe</v>
      </c>
      <c r="G318" s="66">
        <f t="shared" si="287"/>
        <v>39629</v>
      </c>
      <c r="H318" s="67">
        <f t="shared" si="288"/>
        <v>12</v>
      </c>
      <c r="I318" s="73"/>
      <c r="J318" s="64" t="str">
        <f t="shared" si="289"/>
        <v>D1</v>
      </c>
      <c r="K318" s="64" t="str">
        <f t="shared" si="290"/>
        <v>D1</v>
      </c>
      <c r="L318" s="64">
        <f t="shared" si="291"/>
        <v>0</v>
      </c>
      <c r="M318" s="64" t="str">
        <f t="shared" si="292"/>
        <v>C2</v>
      </c>
      <c r="N318" s="52"/>
      <c r="P318" s="157"/>
      <c r="Q318" s="157"/>
      <c r="R318" s="157"/>
      <c r="S318" s="157">
        <f>IF(OR(LEFT($A318,1)="x",AND(AC313+$AC318=0,$AC313&gt;0)),"",IFERROR(VLOOKUP($A318,LedenZ,29,0),""))</f>
        <v>0</v>
      </c>
      <c r="T318" s="202">
        <f t="shared" si="293"/>
        <v>1</v>
      </c>
      <c r="U318" s="159">
        <f t="shared" si="294"/>
        <v>1</v>
      </c>
      <c r="V318" s="162">
        <f t="shared" si="301"/>
        <v>13</v>
      </c>
      <c r="W318" s="162">
        <f t="shared" si="301"/>
        <v>14</v>
      </c>
      <c r="X318" s="28">
        <v>9</v>
      </c>
      <c r="Y318" s="64" t="str">
        <f t="shared" si="295"/>
        <v>D1</v>
      </c>
      <c r="Z318" s="64" t="str">
        <f t="shared" si="296"/>
        <v>D1</v>
      </c>
      <c r="AA318" s="64" t="str">
        <f t="shared" si="297"/>
        <v/>
      </c>
      <c r="AB318" s="64" t="str">
        <f t="shared" si="298"/>
        <v>C2</v>
      </c>
      <c r="AC318" s="28">
        <f t="shared" si="299"/>
        <v>6</v>
      </c>
      <c r="AH318" s="246">
        <f t="shared" si="300"/>
        <v>12.5</v>
      </c>
    </row>
    <row r="319" spans="1:34">
      <c r="A319" s="28" t="str">
        <f>C311&amp;"x"&amp;B319</f>
        <v>C2x6</v>
      </c>
      <c r="B319" s="47">
        <v>6</v>
      </c>
      <c r="C319" s="64" t="str">
        <f t="shared" si="283"/>
        <v>M</v>
      </c>
      <c r="D319" s="64" t="str">
        <f t="shared" si="284"/>
        <v>NLL20F4</v>
      </c>
      <c r="E319" s="65" t="str">
        <f t="shared" si="285"/>
        <v>Burgt, van de S.</v>
      </c>
      <c r="F319" s="65" t="str">
        <f t="shared" si="286"/>
        <v>Seth</v>
      </c>
      <c r="G319" s="66">
        <f t="shared" si="287"/>
        <v>39018</v>
      </c>
      <c r="H319" s="67">
        <f t="shared" si="288"/>
        <v>14</v>
      </c>
      <c r="I319" s="73"/>
      <c r="J319" s="64" t="str">
        <f t="shared" si="289"/>
        <v>C2</v>
      </c>
      <c r="K319" s="64" t="str">
        <f t="shared" si="290"/>
        <v>C2</v>
      </c>
      <c r="L319" s="64">
        <f t="shared" si="291"/>
        <v>0</v>
      </c>
      <c r="M319" s="64" t="str">
        <f t="shared" si="292"/>
        <v>C2</v>
      </c>
      <c r="N319" s="52"/>
      <c r="P319" s="157"/>
      <c r="Q319" s="157"/>
      <c r="R319" s="157"/>
      <c r="S319" s="157">
        <f>IF(OR(LEFT($A319,1)="x",AND(AC313+$AC319=0,$AC313&gt;0)),"",IFERROR(VLOOKUP($A319,LedenZ,29,0),""))</f>
        <v>0</v>
      </c>
      <c r="T319" s="202">
        <f t="shared" si="293"/>
        <v>1</v>
      </c>
      <c r="U319" s="159">
        <f t="shared" si="294"/>
        <v>1</v>
      </c>
      <c r="V319" s="162">
        <f t="shared" si="301"/>
        <v>13</v>
      </c>
      <c r="W319" s="162">
        <f t="shared" si="301"/>
        <v>14</v>
      </c>
      <c r="X319" s="28">
        <v>10</v>
      </c>
      <c r="Y319" s="64" t="str">
        <f t="shared" si="295"/>
        <v>C2</v>
      </c>
      <c r="Z319" s="64" t="str">
        <f t="shared" si="296"/>
        <v>C2</v>
      </c>
      <c r="AA319" s="64" t="str">
        <f t="shared" si="297"/>
        <v/>
      </c>
      <c r="AB319" s="64" t="str">
        <f t="shared" si="298"/>
        <v>C2</v>
      </c>
      <c r="AC319" s="28">
        <f t="shared" si="299"/>
        <v>6</v>
      </c>
      <c r="AH319" s="246">
        <f t="shared" si="300"/>
        <v>14.18</v>
      </c>
    </row>
    <row r="320" spans="1:34">
      <c r="A320" s="28" t="str">
        <f>C311&amp;"x"&amp;B320</f>
        <v>C2x7</v>
      </c>
      <c r="B320" s="47">
        <v>7</v>
      </c>
      <c r="C320" s="64" t="str">
        <f t="shared" si="283"/>
        <v>M</v>
      </c>
      <c r="D320" s="64" t="str">
        <f t="shared" si="284"/>
        <v>NLG58X4</v>
      </c>
      <c r="E320" s="65" t="str">
        <f t="shared" si="285"/>
        <v>Dongen, van F.P.B.</v>
      </c>
      <c r="F320" s="65" t="str">
        <f t="shared" si="286"/>
        <v>Freek</v>
      </c>
      <c r="G320" s="66">
        <f t="shared" si="287"/>
        <v>39196</v>
      </c>
      <c r="H320" s="67">
        <f t="shared" si="288"/>
        <v>13</v>
      </c>
      <c r="I320" s="73"/>
      <c r="J320" s="64" t="str">
        <f t="shared" si="289"/>
        <v>C2</v>
      </c>
      <c r="K320" s="64" t="str">
        <f t="shared" si="290"/>
        <v>C2</v>
      </c>
      <c r="L320" s="64">
        <f t="shared" si="291"/>
        <v>0</v>
      </c>
      <c r="M320" s="64" t="str">
        <f t="shared" si="292"/>
        <v>C2</v>
      </c>
      <c r="N320" s="52"/>
      <c r="P320" s="157"/>
      <c r="Q320" s="157"/>
      <c r="R320" s="157"/>
      <c r="S320" s="157">
        <f>IF(OR(LEFT($A320,1)="x",AND(AC313+$AC320=0,$AC313&gt;0)),"",IFERROR(VLOOKUP($A320,LedenZ,29,0),""))</f>
        <v>0</v>
      </c>
      <c r="T320" s="202">
        <f t="shared" si="293"/>
        <v>1</v>
      </c>
      <c r="U320" s="159">
        <f t="shared" si="294"/>
        <v>1</v>
      </c>
      <c r="V320" s="162">
        <f t="shared" si="301"/>
        <v>13</v>
      </c>
      <c r="W320" s="162">
        <f t="shared" si="301"/>
        <v>14</v>
      </c>
      <c r="X320" s="28">
        <v>11</v>
      </c>
      <c r="Y320" s="64" t="str">
        <f t="shared" si="295"/>
        <v>C2</v>
      </c>
      <c r="Z320" s="64" t="str">
        <f t="shared" si="296"/>
        <v>C2</v>
      </c>
      <c r="AA320" s="64" t="str">
        <f t="shared" si="297"/>
        <v/>
      </c>
      <c r="AB320" s="64" t="str">
        <f t="shared" si="298"/>
        <v>C2</v>
      </c>
      <c r="AC320" s="28">
        <f t="shared" si="299"/>
        <v>6</v>
      </c>
      <c r="AH320" s="246">
        <f t="shared" si="300"/>
        <v>13.69</v>
      </c>
    </row>
    <row r="321" spans="1:34">
      <c r="A321" s="28" t="str">
        <f>C311&amp;"x"&amp;B321</f>
        <v>C2x8</v>
      </c>
      <c r="B321" s="47">
        <v>8</v>
      </c>
      <c r="C321" s="64" t="str">
        <f t="shared" si="283"/>
        <v>M</v>
      </c>
      <c r="D321" s="64" t="str">
        <f t="shared" si="284"/>
        <v>NLS85H0</v>
      </c>
      <c r="E321" s="65" t="str">
        <f t="shared" si="285"/>
        <v>Dekker, den O.C.</v>
      </c>
      <c r="F321" s="65" t="str">
        <f t="shared" si="286"/>
        <v>Onno</v>
      </c>
      <c r="G321" s="66">
        <f t="shared" si="287"/>
        <v>39623</v>
      </c>
      <c r="H321" s="67">
        <f t="shared" si="288"/>
        <v>12</v>
      </c>
      <c r="I321" s="73"/>
      <c r="J321" s="64" t="str">
        <f t="shared" si="289"/>
        <v>D1</v>
      </c>
      <c r="K321" s="64" t="str">
        <f t="shared" si="290"/>
        <v>D1</v>
      </c>
      <c r="L321" s="64">
        <f t="shared" si="291"/>
        <v>0</v>
      </c>
      <c r="M321" s="64" t="str">
        <f t="shared" si="292"/>
        <v>C2</v>
      </c>
      <c r="N321" s="52"/>
      <c r="P321" s="157"/>
      <c r="Q321" s="157"/>
      <c r="R321" s="157"/>
      <c r="S321" s="157">
        <f>IF(OR(LEFT($A321,1)="x",AND(AC313+$AC321=0,$AC313&gt;0)),"",IFERROR(VLOOKUP($A321,LedenZ,29,0),""))</f>
        <v>0</v>
      </c>
      <c r="T321" s="202">
        <f t="shared" si="293"/>
        <v>1</v>
      </c>
      <c r="U321" s="159">
        <f t="shared" si="294"/>
        <v>1</v>
      </c>
      <c r="V321" s="162">
        <f t="shared" si="301"/>
        <v>13</v>
      </c>
      <c r="W321" s="162">
        <f t="shared" si="301"/>
        <v>14</v>
      </c>
      <c r="X321" s="28">
        <v>12</v>
      </c>
      <c r="Y321" s="64" t="str">
        <f t="shared" si="295"/>
        <v>D1</v>
      </c>
      <c r="Z321" s="64" t="str">
        <f t="shared" si="296"/>
        <v>D1</v>
      </c>
      <c r="AA321" s="64" t="str">
        <f t="shared" si="297"/>
        <v/>
      </c>
      <c r="AB321" s="64" t="str">
        <f t="shared" si="298"/>
        <v>C2</v>
      </c>
      <c r="AC321" s="28">
        <f t="shared" si="299"/>
        <v>6</v>
      </c>
      <c r="AH321" s="246">
        <f t="shared" si="300"/>
        <v>12.52</v>
      </c>
    </row>
    <row r="322" spans="1:34">
      <c r="A322" s="28" t="str">
        <f>C311&amp;"x"&amp;B322</f>
        <v>C2x9</v>
      </c>
      <c r="B322" s="47">
        <v>9</v>
      </c>
      <c r="C322" s="64" t="str">
        <f t="shared" si="283"/>
        <v>M</v>
      </c>
      <c r="D322" s="64" t="str">
        <f t="shared" si="284"/>
        <v>NLD36P9</v>
      </c>
      <c r="E322" s="65" t="str">
        <f t="shared" si="285"/>
        <v>Driesprong, N.</v>
      </c>
      <c r="F322" s="65" t="str">
        <f t="shared" si="286"/>
        <v>Niek</v>
      </c>
      <c r="G322" s="66">
        <f t="shared" si="287"/>
        <v>39655</v>
      </c>
      <c r="H322" s="67">
        <f t="shared" si="288"/>
        <v>12</v>
      </c>
      <c r="I322" s="73"/>
      <c r="J322" s="64" t="str">
        <f t="shared" si="289"/>
        <v>D1</v>
      </c>
      <c r="K322" s="64" t="str">
        <f t="shared" si="290"/>
        <v>D1</v>
      </c>
      <c r="L322" s="64">
        <f t="shared" si="291"/>
        <v>0</v>
      </c>
      <c r="M322" s="64" t="str">
        <f t="shared" si="292"/>
        <v>C2</v>
      </c>
      <c r="N322" s="52"/>
      <c r="P322" s="157"/>
      <c r="Q322" s="157"/>
      <c r="R322" s="157"/>
      <c r="S322" s="157">
        <f>IF(OR(LEFT($A322,1)="x",AND(AC313+$AC322=0,$AC313&gt;0)),"",IFERROR(VLOOKUP($A322,LedenZ,29,0),""))</f>
        <v>0</v>
      </c>
      <c r="T322" s="202">
        <f t="shared" si="293"/>
        <v>1</v>
      </c>
      <c r="U322" s="159">
        <f t="shared" si="294"/>
        <v>1</v>
      </c>
      <c r="V322" s="162">
        <f t="shared" si="301"/>
        <v>13</v>
      </c>
      <c r="W322" s="162">
        <f t="shared" si="301"/>
        <v>14</v>
      </c>
      <c r="X322" s="28">
        <v>13</v>
      </c>
      <c r="Y322" s="64" t="str">
        <f t="shared" si="295"/>
        <v>D1</v>
      </c>
      <c r="Z322" s="64" t="str">
        <f t="shared" si="296"/>
        <v>D1</v>
      </c>
      <c r="AA322" s="64" t="str">
        <f t="shared" si="297"/>
        <v/>
      </c>
      <c r="AB322" s="64" t="str">
        <f t="shared" si="298"/>
        <v>C2</v>
      </c>
      <c r="AC322" s="28">
        <f t="shared" si="299"/>
        <v>6</v>
      </c>
      <c r="AH322" s="246">
        <f t="shared" si="300"/>
        <v>12.43</v>
      </c>
    </row>
    <row r="323" spans="1:34">
      <c r="A323" s="28" t="str">
        <f>C311&amp;"x"&amp;B323</f>
        <v>C2x10</v>
      </c>
      <c r="B323" s="47">
        <v>10</v>
      </c>
      <c r="C323" s="64" t="str">
        <f t="shared" si="283"/>
        <v>M</v>
      </c>
      <c r="D323" s="64" t="str">
        <f t="shared" si="284"/>
        <v>NLL37S1</v>
      </c>
      <c r="E323" s="65" t="str">
        <f t="shared" si="285"/>
        <v>Camphens, T.</v>
      </c>
      <c r="F323" s="65" t="str">
        <f t="shared" si="286"/>
        <v>Tijn</v>
      </c>
      <c r="G323" s="66">
        <f t="shared" si="287"/>
        <v>39744</v>
      </c>
      <c r="H323" s="67">
        <f t="shared" si="288"/>
        <v>12</v>
      </c>
      <c r="I323" s="73"/>
      <c r="J323" s="64" t="str">
        <f t="shared" si="289"/>
        <v>D1</v>
      </c>
      <c r="K323" s="64" t="str">
        <f t="shared" si="290"/>
        <v>D1</v>
      </c>
      <c r="L323" s="64">
        <f t="shared" si="291"/>
        <v>0</v>
      </c>
      <c r="M323" s="64" t="str">
        <f t="shared" si="292"/>
        <v>C2</v>
      </c>
      <c r="N323" s="52"/>
      <c r="P323" s="157"/>
      <c r="Q323" s="157"/>
      <c r="R323" s="157"/>
      <c r="S323" s="157">
        <f>IF(OR(LEFT($A323,1)="x",AND(AC313+$AC323=0,$AC313&gt;0)),"",IFERROR(VLOOKUP($A323,LedenZ,29,0),""))</f>
        <v>0</v>
      </c>
      <c r="T323" s="202">
        <f t="shared" si="293"/>
        <v>1</v>
      </c>
      <c r="U323" s="159">
        <f t="shared" si="294"/>
        <v>1</v>
      </c>
      <c r="V323" s="162">
        <f t="shared" si="301"/>
        <v>13</v>
      </c>
      <c r="W323" s="162">
        <f t="shared" si="301"/>
        <v>14</v>
      </c>
      <c r="X323" s="28">
        <v>14</v>
      </c>
      <c r="Y323" s="64" t="str">
        <f t="shared" si="295"/>
        <v>D1</v>
      </c>
      <c r="Z323" s="64" t="str">
        <f t="shared" si="296"/>
        <v>D1</v>
      </c>
      <c r="AA323" s="64" t="str">
        <f t="shared" si="297"/>
        <v/>
      </c>
      <c r="AB323" s="64" t="str">
        <f t="shared" si="298"/>
        <v>C2</v>
      </c>
      <c r="AC323" s="28">
        <f t="shared" si="299"/>
        <v>6</v>
      </c>
      <c r="AH323" s="246">
        <f t="shared" si="300"/>
        <v>12.19</v>
      </c>
    </row>
    <row r="324" spans="1:34">
      <c r="A324" s="28" t="str">
        <f>C311&amp;"x"&amp;B324</f>
        <v>C2x11</v>
      </c>
      <c r="B324" s="47">
        <v>11</v>
      </c>
      <c r="C324" s="64" t="str">
        <f t="shared" si="283"/>
        <v/>
      </c>
      <c r="D324" s="64" t="str">
        <f t="shared" si="284"/>
        <v/>
      </c>
      <c r="E324" s="65" t="str">
        <f t="shared" si="285"/>
        <v/>
      </c>
      <c r="F324" s="65" t="str">
        <f t="shared" si="286"/>
        <v/>
      </c>
      <c r="G324" s="66" t="str">
        <f t="shared" si="287"/>
        <v/>
      </c>
      <c r="H324" s="67" t="str">
        <f t="shared" si="288"/>
        <v/>
      </c>
      <c r="I324" s="73"/>
      <c r="J324" s="64" t="str">
        <f t="shared" si="289"/>
        <v/>
      </c>
      <c r="K324" s="64" t="str">
        <f t="shared" si="290"/>
        <v/>
      </c>
      <c r="L324" s="64" t="str">
        <f t="shared" si="291"/>
        <v/>
      </c>
      <c r="M324" s="64" t="str">
        <f t="shared" si="292"/>
        <v/>
      </c>
      <c r="N324" s="52"/>
      <c r="P324" s="157"/>
      <c r="Q324" s="157"/>
      <c r="R324" s="157"/>
      <c r="S324" s="157" t="str">
        <f>IF(OR(LEFT($A324,1)="x",AND(AC313+$AC324=0,$AC313&gt;0)),"",IFERROR(VLOOKUP($A324,LedenZ,29,0),""))</f>
        <v/>
      </c>
      <c r="T324" s="202">
        <f t="shared" si="293"/>
        <v>0</v>
      </c>
      <c r="U324" s="159">
        <f t="shared" si="294"/>
        <v>0</v>
      </c>
      <c r="V324" s="162">
        <f t="shared" si="301"/>
        <v>13</v>
      </c>
      <c r="W324" s="162">
        <f t="shared" si="301"/>
        <v>14</v>
      </c>
      <c r="X324" s="28">
        <v>15</v>
      </c>
      <c r="Y324" s="64" t="str">
        <f t="shared" si="295"/>
        <v/>
      </c>
      <c r="Z324" s="64" t="str">
        <f t="shared" si="296"/>
        <v/>
      </c>
      <c r="AA324" s="64" t="str">
        <f t="shared" si="297"/>
        <v/>
      </c>
      <c r="AB324" s="64" t="str">
        <f t="shared" si="298"/>
        <v/>
      </c>
      <c r="AC324" s="28">
        <f t="shared" si="299"/>
        <v>0</v>
      </c>
      <c r="AH324" s="246" t="str">
        <f t="shared" si="300"/>
        <v/>
      </c>
    </row>
    <row r="325" spans="1:34">
      <c r="A325" s="28" t="str">
        <f>C311&amp;"x"&amp;B325</f>
        <v>C2x12</v>
      </c>
      <c r="B325" s="47">
        <v>12</v>
      </c>
      <c r="C325" s="64" t="str">
        <f t="shared" si="283"/>
        <v/>
      </c>
      <c r="D325" s="64" t="str">
        <f t="shared" si="284"/>
        <v/>
      </c>
      <c r="E325" s="65" t="str">
        <f t="shared" si="285"/>
        <v/>
      </c>
      <c r="F325" s="65" t="str">
        <f t="shared" si="286"/>
        <v/>
      </c>
      <c r="G325" s="66" t="str">
        <f t="shared" si="287"/>
        <v/>
      </c>
      <c r="H325" s="67" t="str">
        <f t="shared" si="288"/>
        <v/>
      </c>
      <c r="I325" s="73"/>
      <c r="J325" s="64" t="str">
        <f t="shared" si="289"/>
        <v/>
      </c>
      <c r="K325" s="64" t="str">
        <f t="shared" si="290"/>
        <v/>
      </c>
      <c r="L325" s="64" t="str">
        <f t="shared" si="291"/>
        <v/>
      </c>
      <c r="M325" s="64" t="str">
        <f t="shared" si="292"/>
        <v/>
      </c>
      <c r="N325" s="52"/>
      <c r="P325" s="157"/>
      <c r="Q325" s="157"/>
      <c r="R325" s="157"/>
      <c r="S325" s="157" t="str">
        <f>IF(OR(LEFT($A325,1)="x",AND(AC313+$AC325=0,$AC313&gt;0)),"",IFERROR(VLOOKUP($A325,LedenZ,29,0),""))</f>
        <v/>
      </c>
      <c r="T325" s="202">
        <f t="shared" si="293"/>
        <v>0</v>
      </c>
      <c r="U325" s="159">
        <f t="shared" si="294"/>
        <v>0</v>
      </c>
      <c r="V325" s="162">
        <f t="shared" si="301"/>
        <v>13</v>
      </c>
      <c r="W325" s="162">
        <f t="shared" si="301"/>
        <v>14</v>
      </c>
      <c r="X325" s="28">
        <v>16</v>
      </c>
      <c r="Y325" s="64" t="str">
        <f t="shared" si="295"/>
        <v/>
      </c>
      <c r="Z325" s="64" t="str">
        <f t="shared" si="296"/>
        <v/>
      </c>
      <c r="AA325" s="64" t="str">
        <f t="shared" si="297"/>
        <v/>
      </c>
      <c r="AB325" s="64" t="str">
        <f t="shared" si="298"/>
        <v/>
      </c>
      <c r="AC325" s="28">
        <f t="shared" si="299"/>
        <v>0</v>
      </c>
      <c r="AH325" s="246" t="str">
        <f t="shared" si="300"/>
        <v/>
      </c>
    </row>
    <row r="326" spans="1:34">
      <c r="A326" s="28" t="str">
        <f>C311&amp;"x"&amp;B326</f>
        <v>C2x13</v>
      </c>
      <c r="B326" s="47">
        <v>13</v>
      </c>
      <c r="C326" s="64" t="str">
        <f t="shared" si="283"/>
        <v/>
      </c>
      <c r="D326" s="64" t="str">
        <f t="shared" si="284"/>
        <v/>
      </c>
      <c r="E326" s="65" t="str">
        <f t="shared" si="285"/>
        <v/>
      </c>
      <c r="F326" s="65" t="str">
        <f t="shared" si="286"/>
        <v/>
      </c>
      <c r="G326" s="66" t="str">
        <f t="shared" si="287"/>
        <v/>
      </c>
      <c r="H326" s="67" t="str">
        <f t="shared" si="288"/>
        <v/>
      </c>
      <c r="I326" s="73"/>
      <c r="J326" s="64" t="str">
        <f t="shared" si="289"/>
        <v/>
      </c>
      <c r="K326" s="64" t="str">
        <f t="shared" si="290"/>
        <v/>
      </c>
      <c r="L326" s="64" t="str">
        <f t="shared" si="291"/>
        <v/>
      </c>
      <c r="M326" s="64" t="str">
        <f t="shared" si="292"/>
        <v/>
      </c>
      <c r="N326" s="52"/>
      <c r="P326" s="157"/>
      <c r="Q326" s="157"/>
      <c r="R326" s="157"/>
      <c r="S326" s="157" t="str">
        <f>IF(OR(LEFT($A326,1)="x",AND(AC313+$AC326=0,$AC313&gt;0)),"",IFERROR(VLOOKUP($A326,LedenZ,29,0),""))</f>
        <v/>
      </c>
      <c r="T326" s="202">
        <f t="shared" si="293"/>
        <v>0</v>
      </c>
      <c r="U326" s="159">
        <f t="shared" si="294"/>
        <v>0</v>
      </c>
      <c r="V326" s="162">
        <f t="shared" si="301"/>
        <v>13</v>
      </c>
      <c r="W326" s="162">
        <f t="shared" si="301"/>
        <v>14</v>
      </c>
      <c r="X326" s="28">
        <v>17</v>
      </c>
      <c r="Y326" s="64" t="str">
        <f t="shared" si="295"/>
        <v/>
      </c>
      <c r="Z326" s="64" t="str">
        <f t="shared" si="296"/>
        <v/>
      </c>
      <c r="AA326" s="64" t="str">
        <f t="shared" si="297"/>
        <v/>
      </c>
      <c r="AB326" s="64" t="str">
        <f t="shared" si="298"/>
        <v/>
      </c>
      <c r="AC326" s="28">
        <f t="shared" si="299"/>
        <v>0</v>
      </c>
      <c r="AH326" s="246" t="str">
        <f t="shared" si="300"/>
        <v/>
      </c>
    </row>
    <row r="327" spans="1:34">
      <c r="A327" s="28" t="str">
        <f>C311&amp;"x"&amp;B327</f>
        <v>C2x14</v>
      </c>
      <c r="B327" s="47">
        <v>14</v>
      </c>
      <c r="C327" s="64" t="str">
        <f t="shared" si="283"/>
        <v/>
      </c>
      <c r="D327" s="64" t="str">
        <f t="shared" si="284"/>
        <v/>
      </c>
      <c r="E327" s="65" t="str">
        <f t="shared" si="285"/>
        <v/>
      </c>
      <c r="F327" s="65" t="str">
        <f t="shared" si="286"/>
        <v/>
      </c>
      <c r="G327" s="66" t="str">
        <f t="shared" si="287"/>
        <v/>
      </c>
      <c r="H327" s="67" t="str">
        <f t="shared" si="288"/>
        <v/>
      </c>
      <c r="I327" s="73"/>
      <c r="J327" s="64" t="str">
        <f t="shared" si="289"/>
        <v/>
      </c>
      <c r="K327" s="64" t="str">
        <f t="shared" si="290"/>
        <v/>
      </c>
      <c r="L327" s="64" t="str">
        <f t="shared" si="291"/>
        <v/>
      </c>
      <c r="M327" s="64" t="str">
        <f t="shared" si="292"/>
        <v/>
      </c>
      <c r="N327" s="52"/>
      <c r="P327" s="157"/>
      <c r="Q327" s="157"/>
      <c r="R327" s="157"/>
      <c r="S327" s="157" t="str">
        <f>IF(OR(LEFT($A327,1)="x",AND(AC313+$AC327=0,$AC313&gt;0)),"",IFERROR(VLOOKUP($A327,LedenZ,29,0),""))</f>
        <v/>
      </c>
      <c r="T327" s="202">
        <f t="shared" si="293"/>
        <v>0</v>
      </c>
      <c r="U327" s="159">
        <f t="shared" si="294"/>
        <v>0</v>
      </c>
      <c r="V327" s="162">
        <f t="shared" si="301"/>
        <v>13</v>
      </c>
      <c r="W327" s="162">
        <f t="shared" si="301"/>
        <v>14</v>
      </c>
      <c r="X327" s="28">
        <v>18</v>
      </c>
      <c r="Y327" s="64" t="str">
        <f t="shared" si="295"/>
        <v/>
      </c>
      <c r="Z327" s="64" t="str">
        <f t="shared" si="296"/>
        <v/>
      </c>
      <c r="AA327" s="64" t="str">
        <f t="shared" si="297"/>
        <v/>
      </c>
      <c r="AB327" s="64" t="str">
        <f t="shared" si="298"/>
        <v/>
      </c>
      <c r="AC327" s="28">
        <f t="shared" si="299"/>
        <v>0</v>
      </c>
      <c r="AH327" s="246" t="str">
        <f t="shared" si="300"/>
        <v/>
      </c>
    </row>
    <row r="328" spans="1:34">
      <c r="A328" s="28" t="str">
        <f>C311&amp;"x"&amp;B328</f>
        <v>C2x15</v>
      </c>
      <c r="B328" s="47">
        <v>15</v>
      </c>
      <c r="C328" s="64" t="str">
        <f t="shared" si="283"/>
        <v/>
      </c>
      <c r="D328" s="64" t="str">
        <f t="shared" si="284"/>
        <v/>
      </c>
      <c r="E328" s="65" t="str">
        <f t="shared" si="285"/>
        <v/>
      </c>
      <c r="F328" s="65" t="str">
        <f t="shared" si="286"/>
        <v/>
      </c>
      <c r="G328" s="66" t="str">
        <f t="shared" si="287"/>
        <v/>
      </c>
      <c r="H328" s="67" t="str">
        <f t="shared" si="288"/>
        <v/>
      </c>
      <c r="I328" s="73"/>
      <c r="J328" s="64" t="str">
        <f t="shared" si="289"/>
        <v/>
      </c>
      <c r="K328" s="64" t="str">
        <f t="shared" si="290"/>
        <v/>
      </c>
      <c r="L328" s="64" t="str">
        <f t="shared" si="291"/>
        <v/>
      </c>
      <c r="M328" s="64" t="str">
        <f t="shared" si="292"/>
        <v/>
      </c>
      <c r="N328" s="52"/>
      <c r="P328" s="157"/>
      <c r="Q328" s="157"/>
      <c r="R328" s="157"/>
      <c r="S328" s="157" t="str">
        <f>IF(OR(LEFT($A328,1)="x",AND(AC313+$AC328=0,$AC313&gt;0)),"",IFERROR(VLOOKUP($A328,LedenZ,29,0),""))</f>
        <v/>
      </c>
      <c r="T328" s="202">
        <f t="shared" si="293"/>
        <v>0</v>
      </c>
      <c r="U328" s="159">
        <f t="shared" si="294"/>
        <v>0</v>
      </c>
      <c r="V328" s="162">
        <f t="shared" si="301"/>
        <v>13</v>
      </c>
      <c r="W328" s="162">
        <f t="shared" si="301"/>
        <v>14</v>
      </c>
      <c r="X328" s="28">
        <v>19</v>
      </c>
      <c r="Y328" s="64" t="str">
        <f t="shared" si="295"/>
        <v/>
      </c>
      <c r="Z328" s="64" t="str">
        <f t="shared" si="296"/>
        <v/>
      </c>
      <c r="AA328" s="64" t="str">
        <f t="shared" si="297"/>
        <v/>
      </c>
      <c r="AB328" s="64" t="str">
        <f t="shared" si="298"/>
        <v/>
      </c>
      <c r="AC328" s="28">
        <f t="shared" si="299"/>
        <v>0</v>
      </c>
      <c r="AH328" s="246" t="str">
        <f t="shared" si="300"/>
        <v/>
      </c>
    </row>
    <row r="329" spans="1:34" ht="12.95" thickBot="1">
      <c r="B329" s="69"/>
      <c r="C329" s="70"/>
      <c r="D329" s="69"/>
      <c r="E329" s="69"/>
      <c r="F329" s="69"/>
      <c r="G329" s="71"/>
      <c r="H329" s="71"/>
      <c r="I329" s="71"/>
      <c r="J329" s="70"/>
      <c r="K329" s="70"/>
      <c r="L329" s="70"/>
      <c r="M329" s="52"/>
      <c r="N329" s="52"/>
      <c r="X329" s="28">
        <v>20</v>
      </c>
    </row>
    <row r="330" spans="1:34" ht="12.95" thickTop="1">
      <c r="B330" s="47"/>
      <c r="C330" s="323" t="s">
        <v>1140</v>
      </c>
      <c r="D330" s="323"/>
      <c r="E330" s="76" t="s">
        <v>1141</v>
      </c>
      <c r="F330" s="76" t="s">
        <v>1142</v>
      </c>
      <c r="G330" s="48" t="s">
        <v>1143</v>
      </c>
      <c r="H330" s="49"/>
      <c r="I330" s="50"/>
      <c r="J330" s="51" t="s">
        <v>1144</v>
      </c>
      <c r="K330" s="51" t="s">
        <v>1145</v>
      </c>
      <c r="L330" s="51" t="s">
        <v>1146</v>
      </c>
      <c r="M330" s="52"/>
      <c r="N330" s="52"/>
      <c r="P330" s="53">
        <f>COUNT(P334:P348)</f>
        <v>0</v>
      </c>
      <c r="Q330" s="53">
        <f>COUNT(Q334:Q348)</f>
        <v>0</v>
      </c>
      <c r="R330" s="53">
        <f>COUNT(R334:R348)</f>
        <v>0</v>
      </c>
      <c r="S330" s="53">
        <f>COUNT(S334:S348)</f>
        <v>11</v>
      </c>
      <c r="T330" s="124">
        <f>T331-SUM(U334:U348)</f>
        <v>0</v>
      </c>
      <c r="X330" s="28">
        <v>1</v>
      </c>
    </row>
    <row r="331" spans="1:34" ht="12.95">
      <c r="A331" s="33">
        <v>20</v>
      </c>
      <c r="B331" s="54"/>
      <c r="C331" s="322" t="str">
        <f>Leden!AR22</f>
        <v>C3</v>
      </c>
      <c r="D331" s="322"/>
      <c r="E331" s="286" t="str">
        <f>IF($C331="","",LEFT(IFERROR(VLOOKUP($C331,TeamsZ,2,0),"")&amp;"??",2))</f>
        <v>BK</v>
      </c>
      <c r="F331" s="286" t="str">
        <f>IF($C331="","",IFERROR(VLOOKUP($C331,TeamsZ,3,0),"??"))</f>
        <v>Za</v>
      </c>
      <c r="G331" s="286" t="str">
        <f>IF($C331="","",LEFT(IFERROR(VLOOKUP($C331,TeamsZ,4,0),"")&amp;"?",1))</f>
        <v>8</v>
      </c>
      <c r="H331" s="55"/>
      <c r="I331" s="56"/>
      <c r="J331" s="286">
        <f>COUNTIF(C334:C348,"V")</f>
        <v>6</v>
      </c>
      <c r="K331" s="286">
        <f>COUNTIF(C334:C348,"M")</f>
        <v>5</v>
      </c>
      <c r="L331" s="57">
        <f>IFERROR(AVERAGE(H334:H348),"")</f>
        <v>12.272727272727273</v>
      </c>
      <c r="M331" s="58"/>
      <c r="N331" s="58"/>
      <c r="O331" s="33" t="s">
        <v>2</v>
      </c>
      <c r="P331" s="253"/>
      <c r="Q331" s="253"/>
      <c r="R331" s="253"/>
      <c r="S331" s="253">
        <f>IF(COUNT(S334:S348)=0,"",TeamPunten(S334:S348,$C331,$T331))</f>
        <v>0</v>
      </c>
      <c r="T331" s="124">
        <f>SUM(T334:T348)</f>
        <v>11</v>
      </c>
      <c r="U331" s="158" t="str">
        <f>MID($C331,1,1)</f>
        <v>C</v>
      </c>
      <c r="V331" s="158" t="str">
        <f>MID($C331,1,1)</f>
        <v>C</v>
      </c>
      <c r="W331" s="158" t="str">
        <f>MID($C331,1,1)</f>
        <v>C</v>
      </c>
      <c r="X331" s="28">
        <v>2</v>
      </c>
      <c r="Y331" s="33"/>
      <c r="Z331" s="33"/>
      <c r="AA331" s="33"/>
      <c r="AB331" s="33"/>
      <c r="AC331" s="33"/>
      <c r="AD331" s="19" t="str">
        <f>IF($C331="","",IFERROR(VLOOKUP($C331,TeamsZ,6,0),""))</f>
        <v>A</v>
      </c>
      <c r="AE331" s="19" t="str">
        <f>TRIM(IF($AD331="","",IFERROR(VLOOKUP($AD331,Teams!$J$4:$O$8,2,0),"")))</f>
        <v>3312 AD</v>
      </c>
      <c r="AF331" s="19" t="str">
        <f>TRIM(IF($AD331="","",IFERROR(VLOOKUP($AD331,Teams!$J$4:$O$8,4,0),"")))</f>
        <v>Dordrecht</v>
      </c>
      <c r="AH331" s="247">
        <f>IFERROR(AVERAGE(AH334:AH348),"")</f>
        <v>12.640909090909092</v>
      </c>
    </row>
    <row r="332" spans="1:34">
      <c r="B332" s="47"/>
      <c r="C332" s="76"/>
      <c r="D332" s="47"/>
      <c r="E332" s="47"/>
      <c r="F332" s="47"/>
      <c r="G332" s="50"/>
      <c r="H332" s="50"/>
      <c r="I332" s="50"/>
      <c r="J332" s="76"/>
      <c r="K332" s="76"/>
      <c r="L332" s="76"/>
      <c r="M332" s="52"/>
      <c r="N332" s="52"/>
      <c r="U332" s="159"/>
      <c r="V332" s="159"/>
      <c r="W332" s="159"/>
      <c r="X332" s="28">
        <v>3</v>
      </c>
    </row>
    <row r="333" spans="1:34">
      <c r="A333" s="59"/>
      <c r="B333" s="60"/>
      <c r="C333" s="61" t="s">
        <v>1147</v>
      </c>
      <c r="D333" s="61" t="s">
        <v>1148</v>
      </c>
      <c r="E333" s="62" t="s">
        <v>1149</v>
      </c>
      <c r="F333" s="62" t="s">
        <v>1150</v>
      </c>
      <c r="G333" s="61" t="s">
        <v>1151</v>
      </c>
      <c r="H333" s="61" t="s">
        <v>1152</v>
      </c>
      <c r="I333" s="61" t="s">
        <v>54</v>
      </c>
      <c r="J333" s="61" t="s">
        <v>1153</v>
      </c>
      <c r="K333" s="61" t="s">
        <v>1154</v>
      </c>
      <c r="L333" s="61" t="s">
        <v>1155</v>
      </c>
      <c r="M333" s="61" t="s">
        <v>1158</v>
      </c>
      <c r="N333" s="63"/>
      <c r="O333" s="59"/>
      <c r="P333" s="160" t="s">
        <v>76</v>
      </c>
      <c r="Q333" s="160" t="s">
        <v>77</v>
      </c>
      <c r="R333" s="160" t="s">
        <v>78</v>
      </c>
      <c r="S333" s="160" t="s">
        <v>76</v>
      </c>
      <c r="U333" s="158">
        <f>IF(W331="","",VLOOKUP(W331,Leeftijdscat,2,FALSE))</f>
        <v>11</v>
      </c>
      <c r="V333" s="158">
        <f>IF(W331="","",VLOOKUP(W331,Leeftijdscat,3,FALSE))</f>
        <v>13</v>
      </c>
      <c r="W333" s="158">
        <f>IF(W331="","",VLOOKUP(W331,Leeftijdscat,4,FALSE))</f>
        <v>14</v>
      </c>
      <c r="X333" s="28">
        <v>4</v>
      </c>
      <c r="Y333" s="59">
        <f>LEN(Y334&amp;Y335&amp;Y336&amp;Y337&amp;Y338&amp;Y339&amp;Y340&amp;Y341&amp;Y342&amp;Y343&amp;Y344&amp;Y345&amp;Y346&amp;Y347&amp;Y348)</f>
        <v>22</v>
      </c>
      <c r="Z333" s="59">
        <f>LEN(Z334&amp;Z335&amp;Z336&amp;Z337&amp;Z338&amp;Z339&amp;Z340&amp;Z341&amp;Z342&amp;Z343&amp;Z344&amp;Z345&amp;Z346&amp;Z347&amp;Z348)</f>
        <v>22</v>
      </c>
      <c r="AA333" s="59">
        <f>LEN(AA334&amp;AA335&amp;AA336&amp;AA337&amp;AA338&amp;AA339&amp;AA340&amp;AA341&amp;AA342&amp;AA343&amp;AA344&amp;AA345&amp;AA346&amp;AA347&amp;AA348)</f>
        <v>0</v>
      </c>
      <c r="AB333" s="59">
        <f>LEN(AB334&amp;AB335&amp;AB336&amp;AB337&amp;AB338&amp;AB339&amp;AB340&amp;AB341&amp;AB342&amp;AB343&amp;AB344&amp;AB345&amp;AB346&amp;AB347&amp;AB348)</f>
        <v>22</v>
      </c>
      <c r="AC333" s="59">
        <f>SUM(Y333:AA333)</f>
        <v>44</v>
      </c>
    </row>
    <row r="334" spans="1:34">
      <c r="A334" s="28" t="str">
        <f>C331&amp;"x"&amp;B334</f>
        <v>C3x1</v>
      </c>
      <c r="B334" s="47">
        <v>1</v>
      </c>
      <c r="C334" s="64" t="str">
        <f t="shared" ref="C334:C348" si="302">IF(LEFT($A334,1)="x","",IFERROR(VLOOKUP($A334,LedenZ,5,0),""))</f>
        <v>V</v>
      </c>
      <c r="D334" s="64" t="str">
        <f t="shared" ref="D334:D348" si="303">IF(LEFT($A334,1)="x","",IFERROR(VLOOKUP($A334,LedenZ,6,0),""))</f>
        <v>NKY54N3</v>
      </c>
      <c r="E334" s="65" t="str">
        <f t="shared" ref="E334:E348" si="304">IF(LEFT($A334,1)="x","",IFERROR(VLOOKUP($A334,LedenZ,7,0),""))</f>
        <v>Bouwknegt, L.V.</v>
      </c>
      <c r="F334" s="65" t="str">
        <f t="shared" ref="F334:F348" si="305">IF(LEFT($A334,1)="x","",IFERROR(VLOOKUP($A334,LedenZ,8,0),""))</f>
        <v>Lianne</v>
      </c>
      <c r="G334" s="66">
        <f t="shared" ref="G334:G348" si="306">IF(LEFT($A334,1)="x","",IFERROR(VLOOKUP($A334,LedenZ,9,0),""))</f>
        <v>39199</v>
      </c>
      <c r="H334" s="67">
        <f t="shared" ref="H334:H348" si="307">IF(AND(ISNUMBER(G334),G334&lt;&gt;0),DATEDIF(G334,Peildatum,"Y"),"")</f>
        <v>13</v>
      </c>
      <c r="I334" s="73"/>
      <c r="J334" s="64" t="str">
        <f t="shared" ref="J334:J348" si="308">IF(LEFT($A334,1)="x","",IFERROR(VLOOKUP($A334,LedenZ,15,0),""))</f>
        <v>C2</v>
      </c>
      <c r="K334" s="64" t="str">
        <f t="shared" ref="K334:K348" si="309">IF(LEFT($A334,1)="x","",IFERROR(VLOOKUP($A334,LedenZ,16,0),""))</f>
        <v>C2</v>
      </c>
      <c r="L334" s="64">
        <f t="shared" ref="L334:L348" si="310">IF(LEFT($A334,1)="x","",IFERROR(VLOOKUP($A334,LedenZ,17,0),""))</f>
        <v>0</v>
      </c>
      <c r="M334" s="64" t="str">
        <f t="shared" ref="M334:M348" si="311">IF(LEFT($A334,1)="x","",IFERROR(VLOOKUP($A334,LedenZ,18,0),""))</f>
        <v>C3</v>
      </c>
      <c r="N334" s="52"/>
      <c r="P334" s="157"/>
      <c r="Q334" s="157"/>
      <c r="R334" s="157"/>
      <c r="S334" s="157">
        <f>IF(OR(LEFT($A334,1)="x",AND(AC333+$AC334=0,$AC333&gt;0)),"",IFERROR(VLOOKUP($A334,LedenZ,29,0),""))</f>
        <v>0</v>
      </c>
      <c r="T334" s="202">
        <f t="shared" ref="T334:T348" si="312">IF(LEN(C334&amp;D334&amp;E334&amp;F334)&gt;0,1,0)</f>
        <v>1</v>
      </c>
      <c r="U334" s="159">
        <f t="shared" ref="U334:U348" si="313">MIN(LEN(Y334&amp;Z334&amp;AA334&amp;AB334),1)</f>
        <v>1</v>
      </c>
      <c r="V334" s="162">
        <f>V333</f>
        <v>13</v>
      </c>
      <c r="W334" s="162">
        <f>W333</f>
        <v>14</v>
      </c>
      <c r="X334" s="28">
        <v>5</v>
      </c>
      <c r="Y334" s="64" t="str">
        <f t="shared" ref="Y334:Y348" si="314">IF(LEFT($A334,1)="x","",IFERROR(VLOOKUP($A334,LedenZ,33,0),""))</f>
        <v>C2</v>
      </c>
      <c r="Z334" s="64" t="str">
        <f t="shared" ref="Z334:Z348" si="315">IF(LEFT($A334,1)="x","",IFERROR(VLOOKUP($A334,LedenZ,34,0),""))</f>
        <v>C2</v>
      </c>
      <c r="AA334" s="64" t="str">
        <f t="shared" ref="AA334:AA348" si="316">IF(LEFT($A334,1)="x","",IFERROR(VLOOKUP($A334,LedenZ,35,0),""))</f>
        <v/>
      </c>
      <c r="AB334" s="64" t="str">
        <f t="shared" ref="AB334:AB348" si="317">IF(LEFT($A334,1)="x","",IFERROR(VLOOKUP($A334,LedenZ,36,0),""))</f>
        <v>C3</v>
      </c>
      <c r="AC334" s="28">
        <f t="shared" ref="AC334:AC348" si="318">LEN(Y334&amp;Z334&amp;AA334&amp;AB334)</f>
        <v>6</v>
      </c>
      <c r="AH334" s="246">
        <f t="shared" ref="AH334:AH348" si="319">lft(G334,Peildatum)</f>
        <v>13.68</v>
      </c>
    </row>
    <row r="335" spans="1:34">
      <c r="A335" s="28" t="str">
        <f>C331&amp;"x"&amp;B335</f>
        <v>C3x2</v>
      </c>
      <c r="B335" s="47">
        <v>2</v>
      </c>
      <c r="C335" s="64" t="str">
        <f t="shared" si="302"/>
        <v>V</v>
      </c>
      <c r="D335" s="64" t="str">
        <f t="shared" si="303"/>
        <v>NLP78G4</v>
      </c>
      <c r="E335" s="65" t="str">
        <f t="shared" si="304"/>
        <v>Bozuwa, J.</v>
      </c>
      <c r="F335" s="65" t="str">
        <f t="shared" si="305"/>
        <v>Julia</v>
      </c>
      <c r="G335" s="66">
        <f t="shared" si="306"/>
        <v>39274</v>
      </c>
      <c r="H335" s="67">
        <f t="shared" si="307"/>
        <v>13</v>
      </c>
      <c r="I335" s="73"/>
      <c r="J335" s="64" t="str">
        <f t="shared" si="308"/>
        <v>C2</v>
      </c>
      <c r="K335" s="64" t="str">
        <f t="shared" si="309"/>
        <v>C2</v>
      </c>
      <c r="L335" s="64">
        <f t="shared" si="310"/>
        <v>0</v>
      </c>
      <c r="M335" s="64" t="str">
        <f t="shared" si="311"/>
        <v>C3</v>
      </c>
      <c r="N335" s="52"/>
      <c r="P335" s="157"/>
      <c r="Q335" s="157"/>
      <c r="R335" s="157"/>
      <c r="S335" s="157">
        <f>IF(OR(LEFT($A335,1)="x",AND(AC333+$AC335=0,$AC333&gt;0)),"",IFERROR(VLOOKUP($A335,LedenZ,29,0),""))</f>
        <v>0</v>
      </c>
      <c r="T335" s="202">
        <f t="shared" si="312"/>
        <v>1</v>
      </c>
      <c r="U335" s="159">
        <f t="shared" si="313"/>
        <v>1</v>
      </c>
      <c r="V335" s="162">
        <f t="shared" ref="V335:W348" si="320">V334</f>
        <v>13</v>
      </c>
      <c r="W335" s="162">
        <f t="shared" si="320"/>
        <v>14</v>
      </c>
      <c r="X335" s="28">
        <v>6</v>
      </c>
      <c r="Y335" s="64" t="str">
        <f t="shared" si="314"/>
        <v>C2</v>
      </c>
      <c r="Z335" s="64" t="str">
        <f t="shared" si="315"/>
        <v>C2</v>
      </c>
      <c r="AA335" s="64" t="str">
        <f t="shared" si="316"/>
        <v/>
      </c>
      <c r="AB335" s="64" t="str">
        <f t="shared" si="317"/>
        <v>C3</v>
      </c>
      <c r="AC335" s="28">
        <f t="shared" si="318"/>
        <v>6</v>
      </c>
      <c r="AH335" s="246">
        <f t="shared" si="319"/>
        <v>13.48</v>
      </c>
    </row>
    <row r="336" spans="1:34">
      <c r="A336" s="28" t="str">
        <f>C331&amp;"x"&amp;B336</f>
        <v>C3x3</v>
      </c>
      <c r="B336" s="47">
        <v>3</v>
      </c>
      <c r="C336" s="64" t="str">
        <f t="shared" si="302"/>
        <v>V</v>
      </c>
      <c r="D336" s="64" t="str">
        <f t="shared" si="303"/>
        <v>NLS08K0</v>
      </c>
      <c r="E336" s="65" t="str">
        <f t="shared" si="304"/>
        <v>Oomens, H.</v>
      </c>
      <c r="F336" s="65" t="str">
        <f t="shared" si="305"/>
        <v>Hanna</v>
      </c>
      <c r="G336" s="66">
        <f t="shared" si="306"/>
        <v>39635</v>
      </c>
      <c r="H336" s="67">
        <f t="shared" si="307"/>
        <v>12</v>
      </c>
      <c r="I336" s="73"/>
      <c r="J336" s="64" t="str">
        <f t="shared" si="308"/>
        <v>D2</v>
      </c>
      <c r="K336" s="64" t="str">
        <f t="shared" si="309"/>
        <v>D2</v>
      </c>
      <c r="L336" s="64">
        <f t="shared" si="310"/>
        <v>0</v>
      </c>
      <c r="M336" s="64" t="str">
        <f t="shared" si="311"/>
        <v>C3</v>
      </c>
      <c r="N336" s="52"/>
      <c r="P336" s="157"/>
      <c r="Q336" s="157"/>
      <c r="R336" s="157"/>
      <c r="S336" s="157">
        <f>IF(OR(LEFT($A336,1)="x",AND(AC333+$AC336=0,$AC333&gt;0)),"",IFERROR(VLOOKUP($A336,LedenZ,29,0),""))</f>
        <v>0</v>
      </c>
      <c r="T336" s="202">
        <f t="shared" si="312"/>
        <v>1</v>
      </c>
      <c r="U336" s="159">
        <f t="shared" si="313"/>
        <v>1</v>
      </c>
      <c r="V336" s="162">
        <f t="shared" si="320"/>
        <v>13</v>
      </c>
      <c r="W336" s="162">
        <f t="shared" si="320"/>
        <v>14</v>
      </c>
      <c r="X336" s="28">
        <v>7</v>
      </c>
      <c r="Y336" s="64" t="str">
        <f t="shared" si="314"/>
        <v>D2</v>
      </c>
      <c r="Z336" s="64" t="str">
        <f t="shared" si="315"/>
        <v>D2</v>
      </c>
      <c r="AA336" s="64" t="str">
        <f t="shared" si="316"/>
        <v/>
      </c>
      <c r="AB336" s="64" t="str">
        <f t="shared" si="317"/>
        <v>C3</v>
      </c>
      <c r="AC336" s="28">
        <f t="shared" si="318"/>
        <v>6</v>
      </c>
      <c r="AH336" s="246">
        <f t="shared" si="319"/>
        <v>12.49</v>
      </c>
    </row>
    <row r="337" spans="1:34">
      <c r="A337" s="28" t="str">
        <f>C331&amp;"x"&amp;B337</f>
        <v>C3x4</v>
      </c>
      <c r="B337" s="47">
        <v>4</v>
      </c>
      <c r="C337" s="64" t="str">
        <f t="shared" si="302"/>
        <v>V</v>
      </c>
      <c r="D337" s="64" t="str">
        <f t="shared" si="303"/>
        <v>NLV54V3</v>
      </c>
      <c r="E337" s="65" t="str">
        <f t="shared" si="304"/>
        <v>Borsboom, L.</v>
      </c>
      <c r="F337" s="65" t="str">
        <f t="shared" si="305"/>
        <v>Lis</v>
      </c>
      <c r="G337" s="66">
        <f t="shared" si="306"/>
        <v>39637</v>
      </c>
      <c r="H337" s="67">
        <f t="shared" si="307"/>
        <v>12</v>
      </c>
      <c r="I337" s="73"/>
      <c r="J337" s="64" t="str">
        <f t="shared" si="308"/>
        <v>D2</v>
      </c>
      <c r="K337" s="64" t="str">
        <f t="shared" si="309"/>
        <v>D2</v>
      </c>
      <c r="L337" s="64">
        <f t="shared" si="310"/>
        <v>0</v>
      </c>
      <c r="M337" s="64" t="str">
        <f t="shared" si="311"/>
        <v>C3</v>
      </c>
      <c r="N337" s="52"/>
      <c r="P337" s="157"/>
      <c r="Q337" s="157"/>
      <c r="R337" s="157"/>
      <c r="S337" s="157">
        <f>IF(OR(LEFT($A337,1)="x",AND(AC333+$AC337=0,$AC333&gt;0)),"",IFERROR(VLOOKUP($A337,LedenZ,29,0),""))</f>
        <v>0</v>
      </c>
      <c r="T337" s="202">
        <f t="shared" si="312"/>
        <v>1</v>
      </c>
      <c r="U337" s="159">
        <f t="shared" si="313"/>
        <v>1</v>
      </c>
      <c r="V337" s="162">
        <f t="shared" si="320"/>
        <v>13</v>
      </c>
      <c r="W337" s="162">
        <f t="shared" si="320"/>
        <v>14</v>
      </c>
      <c r="X337" s="28">
        <v>8</v>
      </c>
      <c r="Y337" s="64" t="str">
        <f t="shared" si="314"/>
        <v>D2</v>
      </c>
      <c r="Z337" s="64" t="str">
        <f t="shared" si="315"/>
        <v>D2</v>
      </c>
      <c r="AA337" s="64" t="str">
        <f t="shared" si="316"/>
        <v/>
      </c>
      <c r="AB337" s="64" t="str">
        <f t="shared" si="317"/>
        <v>C3</v>
      </c>
      <c r="AC337" s="28">
        <f t="shared" si="318"/>
        <v>6</v>
      </c>
      <c r="AH337" s="246">
        <f t="shared" si="319"/>
        <v>12.48</v>
      </c>
    </row>
    <row r="338" spans="1:34">
      <c r="A338" s="28" t="str">
        <f>C331&amp;"x"&amp;B338</f>
        <v>C3x5</v>
      </c>
      <c r="B338" s="47">
        <v>5</v>
      </c>
      <c r="C338" s="64" t="str">
        <f t="shared" si="302"/>
        <v>V</v>
      </c>
      <c r="D338" s="64" t="str">
        <f t="shared" si="303"/>
        <v>NLT96R9</v>
      </c>
      <c r="E338" s="65" t="str">
        <f t="shared" si="304"/>
        <v>Voorbij, D.M.</v>
      </c>
      <c r="F338" s="65" t="str">
        <f t="shared" si="305"/>
        <v>Doeska</v>
      </c>
      <c r="G338" s="66">
        <f t="shared" si="306"/>
        <v>39751</v>
      </c>
      <c r="H338" s="67">
        <f t="shared" si="307"/>
        <v>12</v>
      </c>
      <c r="I338" s="73"/>
      <c r="J338" s="64" t="str">
        <f t="shared" si="308"/>
        <v>D2</v>
      </c>
      <c r="K338" s="64" t="str">
        <f t="shared" si="309"/>
        <v>D2</v>
      </c>
      <c r="L338" s="64">
        <f t="shared" si="310"/>
        <v>0</v>
      </c>
      <c r="M338" s="64" t="str">
        <f t="shared" si="311"/>
        <v>C3</v>
      </c>
      <c r="N338" s="52"/>
      <c r="P338" s="157"/>
      <c r="Q338" s="157"/>
      <c r="R338" s="157"/>
      <c r="S338" s="157">
        <f>IF(OR(LEFT($A338,1)="x",AND(AC333+$AC338=0,$AC333&gt;0)),"",IFERROR(VLOOKUP($A338,LedenZ,29,0),""))</f>
        <v>0</v>
      </c>
      <c r="T338" s="202">
        <f t="shared" si="312"/>
        <v>1</v>
      </c>
      <c r="U338" s="159">
        <f t="shared" si="313"/>
        <v>1</v>
      </c>
      <c r="V338" s="162">
        <f t="shared" si="320"/>
        <v>13</v>
      </c>
      <c r="W338" s="162">
        <f t="shared" si="320"/>
        <v>14</v>
      </c>
      <c r="X338" s="28">
        <v>9</v>
      </c>
      <c r="Y338" s="64" t="str">
        <f t="shared" si="314"/>
        <v>D2</v>
      </c>
      <c r="Z338" s="64" t="str">
        <f t="shared" si="315"/>
        <v>D2</v>
      </c>
      <c r="AA338" s="64" t="str">
        <f t="shared" si="316"/>
        <v/>
      </c>
      <c r="AB338" s="64" t="str">
        <f t="shared" si="317"/>
        <v>C3</v>
      </c>
      <c r="AC338" s="28">
        <f t="shared" si="318"/>
        <v>6</v>
      </c>
      <c r="AH338" s="246">
        <f t="shared" si="319"/>
        <v>12.17</v>
      </c>
    </row>
    <row r="339" spans="1:34">
      <c r="A339" s="28" t="str">
        <f>C331&amp;"x"&amp;B339</f>
        <v>C3x6</v>
      </c>
      <c r="B339" s="47">
        <v>6</v>
      </c>
      <c r="C339" s="64" t="str">
        <f t="shared" si="302"/>
        <v>V</v>
      </c>
      <c r="D339" s="64" t="str">
        <f t="shared" si="303"/>
        <v>NLL20G1</v>
      </c>
      <c r="E339" s="65" t="str">
        <f t="shared" si="304"/>
        <v>Burgt, van de E.</v>
      </c>
      <c r="F339" s="65" t="str">
        <f t="shared" si="305"/>
        <v>Elize</v>
      </c>
      <c r="G339" s="66">
        <f t="shared" si="306"/>
        <v>39804</v>
      </c>
      <c r="H339" s="67">
        <f t="shared" si="307"/>
        <v>12</v>
      </c>
      <c r="I339" s="73"/>
      <c r="J339" s="64" t="str">
        <f t="shared" si="308"/>
        <v>D2</v>
      </c>
      <c r="K339" s="64" t="str">
        <f t="shared" si="309"/>
        <v>D2</v>
      </c>
      <c r="L339" s="64">
        <f t="shared" si="310"/>
        <v>0</v>
      </c>
      <c r="M339" s="64" t="str">
        <f t="shared" si="311"/>
        <v>C3</v>
      </c>
      <c r="N339" s="52"/>
      <c r="P339" s="157"/>
      <c r="Q339" s="157"/>
      <c r="R339" s="157"/>
      <c r="S339" s="157">
        <f>IF(OR(LEFT($A339,1)="x",AND(AC333+$AC339=0,$AC333&gt;0)),"",IFERROR(VLOOKUP($A339,LedenZ,29,0),""))</f>
        <v>0</v>
      </c>
      <c r="T339" s="202">
        <f t="shared" si="312"/>
        <v>1</v>
      </c>
      <c r="U339" s="159">
        <f t="shared" si="313"/>
        <v>1</v>
      </c>
      <c r="V339" s="162">
        <f t="shared" si="320"/>
        <v>13</v>
      </c>
      <c r="W339" s="162">
        <f t="shared" si="320"/>
        <v>14</v>
      </c>
      <c r="X339" s="28">
        <v>10</v>
      </c>
      <c r="Y339" s="64" t="str">
        <f t="shared" si="314"/>
        <v>D2</v>
      </c>
      <c r="Z339" s="64" t="str">
        <f t="shared" si="315"/>
        <v>D2</v>
      </c>
      <c r="AA339" s="64" t="str">
        <f t="shared" si="316"/>
        <v/>
      </c>
      <c r="AB339" s="64" t="str">
        <f t="shared" si="317"/>
        <v>C3</v>
      </c>
      <c r="AC339" s="28">
        <f t="shared" si="318"/>
        <v>6</v>
      </c>
      <c r="AH339" s="246">
        <f t="shared" si="319"/>
        <v>12.02</v>
      </c>
    </row>
    <row r="340" spans="1:34">
      <c r="A340" s="28" t="str">
        <f>C331&amp;"x"&amp;B340</f>
        <v>C3x7</v>
      </c>
      <c r="B340" s="47">
        <v>7</v>
      </c>
      <c r="C340" s="64" t="str">
        <f t="shared" si="302"/>
        <v>M</v>
      </c>
      <c r="D340" s="64" t="str">
        <f t="shared" si="303"/>
        <v>NLM05B2</v>
      </c>
      <c r="E340" s="65" t="str">
        <f t="shared" si="304"/>
        <v>Vliet, T.M.</v>
      </c>
      <c r="F340" s="65" t="str">
        <f t="shared" si="305"/>
        <v>Tycho</v>
      </c>
      <c r="G340" s="66">
        <f t="shared" si="306"/>
        <v>39346</v>
      </c>
      <c r="H340" s="67">
        <f t="shared" si="307"/>
        <v>13</v>
      </c>
      <c r="I340" s="73"/>
      <c r="J340" s="64" t="str">
        <f t="shared" si="308"/>
        <v>C2</v>
      </c>
      <c r="K340" s="64" t="str">
        <f t="shared" si="309"/>
        <v>C2</v>
      </c>
      <c r="L340" s="64">
        <f t="shared" si="310"/>
        <v>0</v>
      </c>
      <c r="M340" s="64" t="str">
        <f t="shared" si="311"/>
        <v>C3</v>
      </c>
      <c r="N340" s="52"/>
      <c r="P340" s="157"/>
      <c r="Q340" s="157"/>
      <c r="R340" s="157"/>
      <c r="S340" s="157">
        <f>IF(OR(LEFT($A340,1)="x",AND(AC333+$AC340=0,$AC333&gt;0)),"",IFERROR(VLOOKUP($A340,LedenZ,29,0),""))</f>
        <v>0</v>
      </c>
      <c r="T340" s="202">
        <f t="shared" si="312"/>
        <v>1</v>
      </c>
      <c r="U340" s="159">
        <f t="shared" si="313"/>
        <v>1</v>
      </c>
      <c r="V340" s="162">
        <f t="shared" si="320"/>
        <v>13</v>
      </c>
      <c r="W340" s="162">
        <f t="shared" si="320"/>
        <v>14</v>
      </c>
      <c r="X340" s="28">
        <v>11</v>
      </c>
      <c r="Y340" s="64" t="str">
        <f t="shared" si="314"/>
        <v>C2</v>
      </c>
      <c r="Z340" s="64" t="str">
        <f t="shared" si="315"/>
        <v>C2</v>
      </c>
      <c r="AA340" s="64" t="str">
        <f t="shared" si="316"/>
        <v/>
      </c>
      <c r="AB340" s="64" t="str">
        <f t="shared" si="317"/>
        <v>C3</v>
      </c>
      <c r="AC340" s="28">
        <f t="shared" si="318"/>
        <v>6</v>
      </c>
      <c r="AH340" s="246">
        <f t="shared" si="319"/>
        <v>13.28</v>
      </c>
    </row>
    <row r="341" spans="1:34">
      <c r="A341" s="28" t="str">
        <f>C331&amp;"x"&amp;B341</f>
        <v>C3x8</v>
      </c>
      <c r="B341" s="47">
        <v>8</v>
      </c>
      <c r="C341" s="64" t="str">
        <f t="shared" si="302"/>
        <v>M</v>
      </c>
      <c r="D341" s="64" t="str">
        <f t="shared" si="303"/>
        <v>NLN28Y3</v>
      </c>
      <c r="E341" s="65" t="str">
        <f t="shared" si="304"/>
        <v>Kuijper, R.A.</v>
      </c>
      <c r="F341" s="65" t="str">
        <f t="shared" si="305"/>
        <v>Raoul</v>
      </c>
      <c r="G341" s="66">
        <f t="shared" si="306"/>
        <v>39629</v>
      </c>
      <c r="H341" s="67">
        <f t="shared" si="307"/>
        <v>12</v>
      </c>
      <c r="I341" s="73"/>
      <c r="J341" s="64" t="str">
        <f t="shared" si="308"/>
        <v>D2</v>
      </c>
      <c r="K341" s="64" t="str">
        <f t="shared" si="309"/>
        <v>D2</v>
      </c>
      <c r="L341" s="64">
        <f t="shared" si="310"/>
        <v>0</v>
      </c>
      <c r="M341" s="64" t="str">
        <f t="shared" si="311"/>
        <v>C3</v>
      </c>
      <c r="N341" s="52"/>
      <c r="P341" s="157"/>
      <c r="Q341" s="157"/>
      <c r="R341" s="157"/>
      <c r="S341" s="157">
        <f>IF(OR(LEFT($A341,1)="x",AND(AC333+$AC341=0,$AC333&gt;0)),"",IFERROR(VLOOKUP($A341,LedenZ,29,0),""))</f>
        <v>0</v>
      </c>
      <c r="T341" s="202">
        <f t="shared" si="312"/>
        <v>1</v>
      </c>
      <c r="U341" s="159">
        <f t="shared" si="313"/>
        <v>1</v>
      </c>
      <c r="V341" s="162">
        <f t="shared" si="320"/>
        <v>13</v>
      </c>
      <c r="W341" s="162">
        <f t="shared" si="320"/>
        <v>14</v>
      </c>
      <c r="X341" s="28">
        <v>12</v>
      </c>
      <c r="Y341" s="64" t="str">
        <f t="shared" si="314"/>
        <v>D2</v>
      </c>
      <c r="Z341" s="64" t="str">
        <f t="shared" si="315"/>
        <v>D2</v>
      </c>
      <c r="AA341" s="64" t="str">
        <f t="shared" si="316"/>
        <v/>
      </c>
      <c r="AB341" s="64" t="str">
        <f t="shared" si="317"/>
        <v>C3</v>
      </c>
      <c r="AC341" s="28">
        <f t="shared" si="318"/>
        <v>6</v>
      </c>
      <c r="AH341" s="246">
        <f t="shared" si="319"/>
        <v>12.5</v>
      </c>
    </row>
    <row r="342" spans="1:34">
      <c r="A342" s="28" t="str">
        <f>C331&amp;"x"&amp;B342</f>
        <v>C3x9</v>
      </c>
      <c r="B342" s="47">
        <v>9</v>
      </c>
      <c r="C342" s="64" t="str">
        <f t="shared" si="302"/>
        <v>M</v>
      </c>
      <c r="D342" s="64" t="str">
        <f t="shared" si="303"/>
        <v>NLL49T9</v>
      </c>
      <c r="E342" s="65" t="str">
        <f t="shared" si="304"/>
        <v>Mahabier, J.</v>
      </c>
      <c r="F342" s="65" t="str">
        <f t="shared" si="305"/>
        <v>Jeevan</v>
      </c>
      <c r="G342" s="66">
        <f t="shared" si="306"/>
        <v>39646</v>
      </c>
      <c r="H342" s="67">
        <f t="shared" si="307"/>
        <v>12</v>
      </c>
      <c r="I342" s="73"/>
      <c r="J342" s="64" t="str">
        <f t="shared" si="308"/>
        <v>D1</v>
      </c>
      <c r="K342" s="64" t="str">
        <f t="shared" si="309"/>
        <v>D1</v>
      </c>
      <c r="L342" s="64">
        <f t="shared" si="310"/>
        <v>0</v>
      </c>
      <c r="M342" s="64" t="str">
        <f t="shared" si="311"/>
        <v>C3</v>
      </c>
      <c r="N342" s="52"/>
      <c r="P342" s="157"/>
      <c r="Q342" s="157"/>
      <c r="R342" s="157"/>
      <c r="S342" s="157">
        <f>IF(OR(LEFT($A342,1)="x",AND(AC333+$AC342=0,$AC333&gt;0)),"",IFERROR(VLOOKUP($A342,LedenZ,29,0),""))</f>
        <v>0</v>
      </c>
      <c r="T342" s="202">
        <f t="shared" si="312"/>
        <v>1</v>
      </c>
      <c r="U342" s="159">
        <f t="shared" si="313"/>
        <v>1</v>
      </c>
      <c r="V342" s="162">
        <f t="shared" si="320"/>
        <v>13</v>
      </c>
      <c r="W342" s="162">
        <f t="shared" si="320"/>
        <v>14</v>
      </c>
      <c r="X342" s="28">
        <v>13</v>
      </c>
      <c r="Y342" s="64" t="str">
        <f t="shared" si="314"/>
        <v>D1</v>
      </c>
      <c r="Z342" s="64" t="str">
        <f t="shared" si="315"/>
        <v>D1</v>
      </c>
      <c r="AA342" s="64" t="str">
        <f t="shared" si="316"/>
        <v/>
      </c>
      <c r="AB342" s="64" t="str">
        <f t="shared" si="317"/>
        <v>C3</v>
      </c>
      <c r="AC342" s="28">
        <f t="shared" si="318"/>
        <v>6</v>
      </c>
      <c r="AH342" s="246">
        <f t="shared" si="319"/>
        <v>12.46</v>
      </c>
    </row>
    <row r="343" spans="1:34">
      <c r="A343" s="28" t="str">
        <f>C331&amp;"x"&amp;B343</f>
        <v>C3x10</v>
      </c>
      <c r="B343" s="47">
        <v>10</v>
      </c>
      <c r="C343" s="64" t="str">
        <f t="shared" si="302"/>
        <v>M</v>
      </c>
      <c r="D343" s="64" t="str">
        <f t="shared" si="303"/>
        <v>NLH06P8</v>
      </c>
      <c r="E343" s="65" t="str">
        <f t="shared" si="304"/>
        <v>Est, van K.H.T.</v>
      </c>
      <c r="F343" s="65" t="str">
        <f t="shared" si="305"/>
        <v>Koen</v>
      </c>
      <c r="G343" s="66">
        <f t="shared" si="306"/>
        <v>39693</v>
      </c>
      <c r="H343" s="67">
        <f t="shared" si="307"/>
        <v>12</v>
      </c>
      <c r="I343" s="73"/>
      <c r="J343" s="64" t="str">
        <f t="shared" si="308"/>
        <v>D2</v>
      </c>
      <c r="K343" s="64" t="str">
        <f t="shared" si="309"/>
        <v>D2</v>
      </c>
      <c r="L343" s="64">
        <f t="shared" si="310"/>
        <v>0</v>
      </c>
      <c r="M343" s="64" t="str">
        <f t="shared" si="311"/>
        <v>C3</v>
      </c>
      <c r="N343" s="52"/>
      <c r="P343" s="157"/>
      <c r="Q343" s="157"/>
      <c r="R343" s="157"/>
      <c r="S343" s="157">
        <f>IF(OR(LEFT($A343,1)="x",AND(AC333+$AC343=0,$AC333&gt;0)),"",IFERROR(VLOOKUP($A343,LedenZ,29,0),""))</f>
        <v>0</v>
      </c>
      <c r="T343" s="202">
        <f t="shared" si="312"/>
        <v>1</v>
      </c>
      <c r="U343" s="159">
        <f t="shared" si="313"/>
        <v>1</v>
      </c>
      <c r="V343" s="162">
        <f t="shared" si="320"/>
        <v>13</v>
      </c>
      <c r="W343" s="162">
        <f t="shared" si="320"/>
        <v>14</v>
      </c>
      <c r="X343" s="28">
        <v>14</v>
      </c>
      <c r="Y343" s="64" t="str">
        <f t="shared" si="314"/>
        <v>D2</v>
      </c>
      <c r="Z343" s="64" t="str">
        <f t="shared" si="315"/>
        <v>D2</v>
      </c>
      <c r="AA343" s="64" t="str">
        <f t="shared" si="316"/>
        <v/>
      </c>
      <c r="AB343" s="64" t="str">
        <f t="shared" si="317"/>
        <v>C3</v>
      </c>
      <c r="AC343" s="28">
        <f t="shared" si="318"/>
        <v>6</v>
      </c>
      <c r="AH343" s="246">
        <f t="shared" si="319"/>
        <v>12.33</v>
      </c>
    </row>
    <row r="344" spans="1:34">
      <c r="A344" s="28" t="str">
        <f>C331&amp;"x"&amp;B344</f>
        <v>C3x11</v>
      </c>
      <c r="B344" s="47">
        <v>11</v>
      </c>
      <c r="C344" s="64" t="str">
        <f t="shared" si="302"/>
        <v>M</v>
      </c>
      <c r="D344" s="64" t="str">
        <f t="shared" si="303"/>
        <v>NLS75Y4</v>
      </c>
      <c r="E344" s="65" t="str">
        <f t="shared" si="304"/>
        <v>Heersping, D.B.A.C.</v>
      </c>
      <c r="F344" s="65" t="str">
        <f t="shared" si="305"/>
        <v>Dani</v>
      </c>
      <c r="G344" s="66">
        <f t="shared" si="306"/>
        <v>39753</v>
      </c>
      <c r="H344" s="67">
        <f t="shared" si="307"/>
        <v>12</v>
      </c>
      <c r="I344" s="73"/>
      <c r="J344" s="64" t="str">
        <f t="shared" si="308"/>
        <v>D1</v>
      </c>
      <c r="K344" s="64" t="str">
        <f t="shared" si="309"/>
        <v>D1</v>
      </c>
      <c r="L344" s="64">
        <f t="shared" si="310"/>
        <v>0</v>
      </c>
      <c r="M344" s="64" t="str">
        <f t="shared" si="311"/>
        <v>C3</v>
      </c>
      <c r="N344" s="52"/>
      <c r="P344" s="157"/>
      <c r="Q344" s="157"/>
      <c r="R344" s="157"/>
      <c r="S344" s="157">
        <f>IF(OR(LEFT($A344,1)="x",AND(AC333+$AC344=0,$AC333&gt;0)),"",IFERROR(VLOOKUP($A344,LedenZ,29,0),""))</f>
        <v>0</v>
      </c>
      <c r="T344" s="202">
        <f t="shared" si="312"/>
        <v>1</v>
      </c>
      <c r="U344" s="159">
        <f t="shared" si="313"/>
        <v>1</v>
      </c>
      <c r="V344" s="162">
        <f t="shared" si="320"/>
        <v>13</v>
      </c>
      <c r="W344" s="162">
        <f t="shared" si="320"/>
        <v>14</v>
      </c>
      <c r="X344" s="28">
        <v>15</v>
      </c>
      <c r="Y344" s="64" t="str">
        <f t="shared" si="314"/>
        <v>D1</v>
      </c>
      <c r="Z344" s="64" t="str">
        <f t="shared" si="315"/>
        <v>D1</v>
      </c>
      <c r="AA344" s="64" t="str">
        <f t="shared" si="316"/>
        <v/>
      </c>
      <c r="AB344" s="64" t="str">
        <f t="shared" si="317"/>
        <v>C3</v>
      </c>
      <c r="AC344" s="28">
        <f t="shared" si="318"/>
        <v>6</v>
      </c>
      <c r="AH344" s="246">
        <f t="shared" si="319"/>
        <v>12.16</v>
      </c>
    </row>
    <row r="345" spans="1:34">
      <c r="A345" s="28" t="str">
        <f>C331&amp;"x"&amp;B345</f>
        <v>C3x12</v>
      </c>
      <c r="B345" s="47">
        <v>12</v>
      </c>
      <c r="C345" s="64" t="str">
        <f t="shared" si="302"/>
        <v/>
      </c>
      <c r="D345" s="64" t="str">
        <f t="shared" si="303"/>
        <v/>
      </c>
      <c r="E345" s="65" t="str">
        <f t="shared" si="304"/>
        <v/>
      </c>
      <c r="F345" s="65" t="str">
        <f t="shared" si="305"/>
        <v/>
      </c>
      <c r="G345" s="66" t="str">
        <f t="shared" si="306"/>
        <v/>
      </c>
      <c r="H345" s="67" t="str">
        <f t="shared" si="307"/>
        <v/>
      </c>
      <c r="I345" s="73"/>
      <c r="J345" s="64" t="str">
        <f t="shared" si="308"/>
        <v/>
      </c>
      <c r="K345" s="64" t="str">
        <f t="shared" si="309"/>
        <v/>
      </c>
      <c r="L345" s="64" t="str">
        <f t="shared" si="310"/>
        <v/>
      </c>
      <c r="M345" s="64" t="str">
        <f t="shared" si="311"/>
        <v/>
      </c>
      <c r="N345" s="52"/>
      <c r="P345" s="157"/>
      <c r="Q345" s="157"/>
      <c r="R345" s="157"/>
      <c r="S345" s="157" t="str">
        <f>IF(OR(LEFT($A345,1)="x",AND(AC333+$AC345=0,$AC333&gt;0)),"",IFERROR(VLOOKUP($A345,LedenZ,29,0),""))</f>
        <v/>
      </c>
      <c r="T345" s="202">
        <f t="shared" si="312"/>
        <v>0</v>
      </c>
      <c r="U345" s="159">
        <f t="shared" si="313"/>
        <v>0</v>
      </c>
      <c r="V345" s="162">
        <f t="shared" si="320"/>
        <v>13</v>
      </c>
      <c r="W345" s="162">
        <f t="shared" si="320"/>
        <v>14</v>
      </c>
      <c r="X345" s="28">
        <v>16</v>
      </c>
      <c r="Y345" s="64" t="str">
        <f t="shared" si="314"/>
        <v/>
      </c>
      <c r="Z345" s="64" t="str">
        <f t="shared" si="315"/>
        <v/>
      </c>
      <c r="AA345" s="64" t="str">
        <f t="shared" si="316"/>
        <v/>
      </c>
      <c r="AB345" s="64" t="str">
        <f t="shared" si="317"/>
        <v/>
      </c>
      <c r="AC345" s="28">
        <f t="shared" si="318"/>
        <v>0</v>
      </c>
      <c r="AH345" s="246" t="str">
        <f t="shared" si="319"/>
        <v/>
      </c>
    </row>
    <row r="346" spans="1:34">
      <c r="A346" s="28" t="str">
        <f>C331&amp;"x"&amp;B346</f>
        <v>C3x13</v>
      </c>
      <c r="B346" s="47">
        <v>13</v>
      </c>
      <c r="C346" s="64" t="str">
        <f t="shared" si="302"/>
        <v/>
      </c>
      <c r="D346" s="64" t="str">
        <f t="shared" si="303"/>
        <v/>
      </c>
      <c r="E346" s="65" t="str">
        <f t="shared" si="304"/>
        <v/>
      </c>
      <c r="F346" s="65" t="str">
        <f t="shared" si="305"/>
        <v/>
      </c>
      <c r="G346" s="66" t="str">
        <f t="shared" si="306"/>
        <v/>
      </c>
      <c r="H346" s="67" t="str">
        <f t="shared" si="307"/>
        <v/>
      </c>
      <c r="I346" s="73"/>
      <c r="J346" s="64" t="str">
        <f t="shared" si="308"/>
        <v/>
      </c>
      <c r="K346" s="64" t="str">
        <f t="shared" si="309"/>
        <v/>
      </c>
      <c r="L346" s="64" t="str">
        <f t="shared" si="310"/>
        <v/>
      </c>
      <c r="M346" s="64" t="str">
        <f t="shared" si="311"/>
        <v/>
      </c>
      <c r="N346" s="52"/>
      <c r="P346" s="157"/>
      <c r="Q346" s="157"/>
      <c r="R346" s="157"/>
      <c r="S346" s="157" t="str">
        <f>IF(OR(LEFT($A346,1)="x",AND(AC333+$AC346=0,$AC333&gt;0)),"",IFERROR(VLOOKUP($A346,LedenZ,29,0),""))</f>
        <v/>
      </c>
      <c r="T346" s="202">
        <f t="shared" si="312"/>
        <v>0</v>
      </c>
      <c r="U346" s="159">
        <f t="shared" si="313"/>
        <v>0</v>
      </c>
      <c r="V346" s="162">
        <f t="shared" si="320"/>
        <v>13</v>
      </c>
      <c r="W346" s="162">
        <f t="shared" si="320"/>
        <v>14</v>
      </c>
      <c r="X346" s="28">
        <v>17</v>
      </c>
      <c r="Y346" s="64" t="str">
        <f t="shared" si="314"/>
        <v/>
      </c>
      <c r="Z346" s="64" t="str">
        <f t="shared" si="315"/>
        <v/>
      </c>
      <c r="AA346" s="64" t="str">
        <f t="shared" si="316"/>
        <v/>
      </c>
      <c r="AB346" s="64" t="str">
        <f t="shared" si="317"/>
        <v/>
      </c>
      <c r="AC346" s="28">
        <f t="shared" si="318"/>
        <v>0</v>
      </c>
      <c r="AH346" s="246" t="str">
        <f t="shared" si="319"/>
        <v/>
      </c>
    </row>
    <row r="347" spans="1:34">
      <c r="A347" s="28" t="str">
        <f>C331&amp;"x"&amp;B347</f>
        <v>C3x14</v>
      </c>
      <c r="B347" s="47">
        <v>14</v>
      </c>
      <c r="C347" s="64" t="str">
        <f t="shared" si="302"/>
        <v/>
      </c>
      <c r="D347" s="64" t="str">
        <f t="shared" si="303"/>
        <v/>
      </c>
      <c r="E347" s="65" t="str">
        <f t="shared" si="304"/>
        <v/>
      </c>
      <c r="F347" s="65" t="str">
        <f t="shared" si="305"/>
        <v/>
      </c>
      <c r="G347" s="66" t="str">
        <f t="shared" si="306"/>
        <v/>
      </c>
      <c r="H347" s="67" t="str">
        <f t="shared" si="307"/>
        <v/>
      </c>
      <c r="I347" s="73"/>
      <c r="J347" s="64" t="str">
        <f t="shared" si="308"/>
        <v/>
      </c>
      <c r="K347" s="64" t="str">
        <f t="shared" si="309"/>
        <v/>
      </c>
      <c r="L347" s="64" t="str">
        <f t="shared" si="310"/>
        <v/>
      </c>
      <c r="M347" s="64" t="str">
        <f t="shared" si="311"/>
        <v/>
      </c>
      <c r="N347" s="52"/>
      <c r="P347" s="157"/>
      <c r="Q347" s="157"/>
      <c r="R347" s="157"/>
      <c r="S347" s="157" t="str">
        <f>IF(OR(LEFT($A347,1)="x",AND(AC333+$AC347=0,$AC333&gt;0)),"",IFERROR(VLOOKUP($A347,LedenZ,29,0),""))</f>
        <v/>
      </c>
      <c r="T347" s="202">
        <f t="shared" si="312"/>
        <v>0</v>
      </c>
      <c r="U347" s="159">
        <f t="shared" si="313"/>
        <v>0</v>
      </c>
      <c r="V347" s="162">
        <f t="shared" si="320"/>
        <v>13</v>
      </c>
      <c r="W347" s="162">
        <f t="shared" si="320"/>
        <v>14</v>
      </c>
      <c r="X347" s="28">
        <v>18</v>
      </c>
      <c r="Y347" s="64" t="str">
        <f t="shared" si="314"/>
        <v/>
      </c>
      <c r="Z347" s="64" t="str">
        <f t="shared" si="315"/>
        <v/>
      </c>
      <c r="AA347" s="64" t="str">
        <f t="shared" si="316"/>
        <v/>
      </c>
      <c r="AB347" s="64" t="str">
        <f t="shared" si="317"/>
        <v/>
      </c>
      <c r="AC347" s="28">
        <f t="shared" si="318"/>
        <v>0</v>
      </c>
      <c r="AH347" s="246" t="str">
        <f t="shared" si="319"/>
        <v/>
      </c>
    </row>
    <row r="348" spans="1:34">
      <c r="A348" s="28" t="str">
        <f>C331&amp;"x"&amp;B348</f>
        <v>C3x15</v>
      </c>
      <c r="B348" s="47">
        <v>15</v>
      </c>
      <c r="C348" s="64" t="str">
        <f t="shared" si="302"/>
        <v/>
      </c>
      <c r="D348" s="64" t="str">
        <f t="shared" si="303"/>
        <v/>
      </c>
      <c r="E348" s="65" t="str">
        <f t="shared" si="304"/>
        <v/>
      </c>
      <c r="F348" s="65" t="str">
        <f t="shared" si="305"/>
        <v/>
      </c>
      <c r="G348" s="66" t="str">
        <f t="shared" si="306"/>
        <v/>
      </c>
      <c r="H348" s="67" t="str">
        <f t="shared" si="307"/>
        <v/>
      </c>
      <c r="I348" s="73"/>
      <c r="J348" s="64" t="str">
        <f t="shared" si="308"/>
        <v/>
      </c>
      <c r="K348" s="64" t="str">
        <f t="shared" si="309"/>
        <v/>
      </c>
      <c r="L348" s="64" t="str">
        <f t="shared" si="310"/>
        <v/>
      </c>
      <c r="M348" s="64" t="str">
        <f t="shared" si="311"/>
        <v/>
      </c>
      <c r="N348" s="52"/>
      <c r="P348" s="157"/>
      <c r="Q348" s="157"/>
      <c r="R348" s="157"/>
      <c r="S348" s="157" t="str">
        <f>IF(OR(LEFT($A348,1)="x",AND(AC333+$AC348=0,$AC333&gt;0)),"",IFERROR(VLOOKUP($A348,LedenZ,29,0),""))</f>
        <v/>
      </c>
      <c r="T348" s="202">
        <f t="shared" si="312"/>
        <v>0</v>
      </c>
      <c r="U348" s="159">
        <f t="shared" si="313"/>
        <v>0</v>
      </c>
      <c r="V348" s="162">
        <f t="shared" si="320"/>
        <v>13</v>
      </c>
      <c r="W348" s="162">
        <f t="shared" si="320"/>
        <v>14</v>
      </c>
      <c r="X348" s="28">
        <v>19</v>
      </c>
      <c r="Y348" s="64" t="str">
        <f t="shared" si="314"/>
        <v/>
      </c>
      <c r="Z348" s="64" t="str">
        <f t="shared" si="315"/>
        <v/>
      </c>
      <c r="AA348" s="64" t="str">
        <f t="shared" si="316"/>
        <v/>
      </c>
      <c r="AB348" s="64" t="str">
        <f t="shared" si="317"/>
        <v/>
      </c>
      <c r="AC348" s="28">
        <f t="shared" si="318"/>
        <v>0</v>
      </c>
      <c r="AH348" s="246" t="str">
        <f t="shared" si="319"/>
        <v/>
      </c>
    </row>
    <row r="349" spans="1:34" ht="12.95" thickBot="1">
      <c r="B349" s="69"/>
      <c r="C349" s="70"/>
      <c r="D349" s="69"/>
      <c r="E349" s="69"/>
      <c r="F349" s="69"/>
      <c r="G349" s="71"/>
      <c r="H349" s="71"/>
      <c r="I349" s="71"/>
      <c r="J349" s="70"/>
      <c r="K349" s="70"/>
      <c r="L349" s="70"/>
      <c r="M349" s="52"/>
      <c r="N349" s="52"/>
      <c r="X349" s="28">
        <v>20</v>
      </c>
    </row>
    <row r="350" spans="1:34" ht="12.95" thickTop="1">
      <c r="B350" s="47"/>
      <c r="C350" s="323" t="s">
        <v>1140</v>
      </c>
      <c r="D350" s="323"/>
      <c r="E350" s="76" t="s">
        <v>1141</v>
      </c>
      <c r="F350" s="76" t="s">
        <v>1142</v>
      </c>
      <c r="G350" s="48" t="s">
        <v>1143</v>
      </c>
      <c r="H350" s="49"/>
      <c r="I350" s="50"/>
      <c r="J350" s="51" t="s">
        <v>1144</v>
      </c>
      <c r="K350" s="51" t="s">
        <v>1145</v>
      </c>
      <c r="L350" s="51" t="s">
        <v>1146</v>
      </c>
      <c r="M350" s="52"/>
      <c r="N350" s="52"/>
      <c r="P350" s="53">
        <f>COUNT(P354:P368)</f>
        <v>0</v>
      </c>
      <c r="Q350" s="53">
        <f>COUNT(Q354:Q368)</f>
        <v>0</v>
      </c>
      <c r="R350" s="53">
        <f>COUNT(R354:R368)</f>
        <v>0</v>
      </c>
      <c r="S350" s="53">
        <f>COUNT(S354:S368)</f>
        <v>9</v>
      </c>
      <c r="T350" s="124">
        <f>T351-SUM(U354:U368)</f>
        <v>0</v>
      </c>
      <c r="X350" s="28">
        <v>1</v>
      </c>
    </row>
    <row r="351" spans="1:34" ht="12.95">
      <c r="A351" s="33">
        <v>21</v>
      </c>
      <c r="B351" s="54"/>
      <c r="C351" s="322" t="str">
        <f>Leden!AR23</f>
        <v>C4</v>
      </c>
      <c r="D351" s="322"/>
      <c r="E351" s="286" t="str">
        <f>IF($C351="","",LEFT(IFERROR(VLOOKUP($C351,TeamsZ,2,0),"")&amp;"??",2))</f>
        <v>BK</v>
      </c>
      <c r="F351" s="286" t="str">
        <f>IF($C351="","",IFERROR(VLOOKUP($C351,TeamsZ,3,0),"??"))</f>
        <v>Za</v>
      </c>
      <c r="G351" s="286" t="str">
        <f>IF($C351="","",LEFT(IFERROR(VLOOKUP($C351,TeamsZ,4,0),"")&amp;"?",1))</f>
        <v>8</v>
      </c>
      <c r="H351" s="55"/>
      <c r="I351" s="56"/>
      <c r="J351" s="286">
        <f>COUNTIF(C354:C368,"V")</f>
        <v>2</v>
      </c>
      <c r="K351" s="286">
        <f>COUNTIF(C354:C368,"M")</f>
        <v>7</v>
      </c>
      <c r="L351" s="57">
        <f>IFERROR(AVERAGE(H354:H368),"")</f>
        <v>12.777777777777779</v>
      </c>
      <c r="M351" s="58"/>
      <c r="N351" s="58"/>
      <c r="O351" s="33" t="s">
        <v>2</v>
      </c>
      <c r="P351" s="253"/>
      <c r="Q351" s="253"/>
      <c r="R351" s="253"/>
      <c r="S351" s="253">
        <f>IF(COUNT(S354:S368)=0,"",TeamPunten(S354:S368,$C351,$T351))</f>
        <v>0</v>
      </c>
      <c r="T351" s="124">
        <f>SUM(T354:T368)</f>
        <v>9</v>
      </c>
      <c r="U351" s="158" t="str">
        <f>MID($C351,1,1)</f>
        <v>C</v>
      </c>
      <c r="V351" s="158" t="str">
        <f>MID($C351,1,1)</f>
        <v>C</v>
      </c>
      <c r="W351" s="158" t="str">
        <f>MID($C351,1,1)</f>
        <v>C</v>
      </c>
      <c r="X351" s="28">
        <v>2</v>
      </c>
      <c r="Y351" s="33"/>
      <c r="Z351" s="33"/>
      <c r="AA351" s="33"/>
      <c r="AB351" s="33"/>
      <c r="AC351" s="33"/>
      <c r="AD351" s="19" t="str">
        <f>IF($C351="","",IFERROR(VLOOKUP($C351,TeamsZ,6,0),""))</f>
        <v>A</v>
      </c>
      <c r="AE351" s="19" t="str">
        <f>TRIM(IF($AD351="","",IFERROR(VLOOKUP($AD351,Teams!$J$4:$O$8,2,0),"")))</f>
        <v>3312 AD</v>
      </c>
      <c r="AF351" s="19" t="str">
        <f>TRIM(IF($AD351="","",IFERROR(VLOOKUP($AD351,Teams!$J$4:$O$8,4,0),"")))</f>
        <v>Dordrecht</v>
      </c>
      <c r="AH351" s="247">
        <f>IFERROR(AVERAGE(AH354:AH368),"")</f>
        <v>13.1</v>
      </c>
    </row>
    <row r="352" spans="1:34">
      <c r="B352" s="47"/>
      <c r="C352" s="76"/>
      <c r="D352" s="47"/>
      <c r="E352" s="47"/>
      <c r="F352" s="47"/>
      <c r="G352" s="50"/>
      <c r="H352" s="50"/>
      <c r="I352" s="50"/>
      <c r="J352" s="76"/>
      <c r="K352" s="76"/>
      <c r="L352" s="76"/>
      <c r="M352" s="52"/>
      <c r="N352" s="52"/>
      <c r="U352" s="159"/>
      <c r="V352" s="159"/>
      <c r="W352" s="159"/>
      <c r="X352" s="28">
        <v>3</v>
      </c>
    </row>
    <row r="353" spans="1:34">
      <c r="A353" s="59"/>
      <c r="B353" s="60"/>
      <c r="C353" s="61" t="s">
        <v>1147</v>
      </c>
      <c r="D353" s="61" t="s">
        <v>1148</v>
      </c>
      <c r="E353" s="62" t="s">
        <v>1149</v>
      </c>
      <c r="F353" s="62" t="s">
        <v>1150</v>
      </c>
      <c r="G353" s="61" t="s">
        <v>1151</v>
      </c>
      <c r="H353" s="61" t="s">
        <v>1152</v>
      </c>
      <c r="I353" s="61" t="s">
        <v>54</v>
      </c>
      <c r="J353" s="61" t="s">
        <v>1153</v>
      </c>
      <c r="K353" s="61" t="s">
        <v>1154</v>
      </c>
      <c r="L353" s="61" t="s">
        <v>1155</v>
      </c>
      <c r="M353" s="61" t="s">
        <v>1158</v>
      </c>
      <c r="N353" s="63"/>
      <c r="O353" s="59"/>
      <c r="P353" s="160" t="s">
        <v>76</v>
      </c>
      <c r="Q353" s="160" t="s">
        <v>77</v>
      </c>
      <c r="R353" s="160" t="s">
        <v>78</v>
      </c>
      <c r="S353" s="160" t="s">
        <v>76</v>
      </c>
      <c r="U353" s="158">
        <f>IF(W351="","",VLOOKUP(W351,Leeftijdscat,2,FALSE))</f>
        <v>11</v>
      </c>
      <c r="V353" s="158">
        <f>IF(W351="","",VLOOKUP(W351,Leeftijdscat,3,FALSE))</f>
        <v>13</v>
      </c>
      <c r="W353" s="158">
        <f>IF(W351="","",VLOOKUP(W351,Leeftijdscat,4,FALSE))</f>
        <v>14</v>
      </c>
      <c r="X353" s="28">
        <v>4</v>
      </c>
      <c r="Y353" s="59">
        <f>LEN(Y354&amp;Y355&amp;Y356&amp;Y357&amp;Y358&amp;Y359&amp;Y360&amp;Y361&amp;Y362&amp;Y363&amp;Y364&amp;Y365&amp;Y366&amp;Y367&amp;Y368)</f>
        <v>18</v>
      </c>
      <c r="Z353" s="59">
        <f>LEN(Z354&amp;Z355&amp;Z356&amp;Z357&amp;Z358&amp;Z359&amp;Z360&amp;Z361&amp;Z362&amp;Z363&amp;Z364&amp;Z365&amp;Z366&amp;Z367&amp;Z368)</f>
        <v>18</v>
      </c>
      <c r="AA353" s="59">
        <f>LEN(AA354&amp;AA355&amp;AA356&amp;AA357&amp;AA358&amp;AA359&amp;AA360&amp;AA361&amp;AA362&amp;AA363&amp;AA364&amp;AA365&amp;AA366&amp;AA367&amp;AA368)</f>
        <v>0</v>
      </c>
      <c r="AB353" s="59">
        <f>LEN(AB354&amp;AB355&amp;AB356&amp;AB357&amp;AB358&amp;AB359&amp;AB360&amp;AB361&amp;AB362&amp;AB363&amp;AB364&amp;AB365&amp;AB366&amp;AB367&amp;AB368)</f>
        <v>18</v>
      </c>
      <c r="AC353" s="59">
        <f>SUM(Y353:AA353)</f>
        <v>36</v>
      </c>
    </row>
    <row r="354" spans="1:34">
      <c r="A354" s="28" t="str">
        <f>C351&amp;"x"&amp;B354</f>
        <v>C4x1</v>
      </c>
      <c r="B354" s="47">
        <v>1</v>
      </c>
      <c r="C354" s="64" t="str">
        <f t="shared" ref="C354:C368" si="321">IF(LEFT($A354,1)="x","",IFERROR(VLOOKUP($A354,LedenZ,5,0),""))</f>
        <v>V</v>
      </c>
      <c r="D354" s="64" t="str">
        <f t="shared" ref="D354:D368" si="322">IF(LEFT($A354,1)="x","",IFERROR(VLOOKUP($A354,LedenZ,6,0),""))</f>
        <v>NMH36F0</v>
      </c>
      <c r="E354" s="65" t="str">
        <f t="shared" ref="E354:E368" si="323">IF(LEFT($A354,1)="x","",IFERROR(VLOOKUP($A354,LedenZ,7,0),""))</f>
        <v>Vreeling, A.J.P.</v>
      </c>
      <c r="F354" s="65" t="str">
        <f t="shared" ref="F354:F368" si="324">IF(LEFT($A354,1)="x","",IFERROR(VLOOKUP($A354,LedenZ,8,0),""))</f>
        <v>Anouk</v>
      </c>
      <c r="G354" s="66">
        <f t="shared" ref="G354:G368" si="325">IF(LEFT($A354,1)="x","",IFERROR(VLOOKUP($A354,LedenZ,9,0),""))</f>
        <v>39427</v>
      </c>
      <c r="H354" s="67">
        <f t="shared" ref="H354:H368" si="326">IF(AND(ISNUMBER(G354),G354&lt;&gt;0),DATEDIF(G354,Peildatum,"Y"),"")</f>
        <v>13</v>
      </c>
      <c r="I354" s="73"/>
      <c r="J354" s="64" t="str">
        <f t="shared" ref="J354:J368" si="327">IF(LEFT($A354,1)="x","",IFERROR(VLOOKUP($A354,LedenZ,15,0),""))</f>
        <v>D3</v>
      </c>
      <c r="K354" s="64" t="str">
        <f t="shared" ref="K354:K368" si="328">IF(LEFT($A354,1)="x","",IFERROR(VLOOKUP($A354,LedenZ,16,0),""))</f>
        <v>D3</v>
      </c>
      <c r="L354" s="64">
        <f t="shared" ref="L354:L368" si="329">IF(LEFT($A354,1)="x","",IFERROR(VLOOKUP($A354,LedenZ,17,0),""))</f>
        <v>0</v>
      </c>
      <c r="M354" s="64" t="str">
        <f t="shared" ref="M354:M368" si="330">IF(LEFT($A354,1)="x","",IFERROR(VLOOKUP($A354,LedenZ,18,0),""))</f>
        <v>C4</v>
      </c>
      <c r="N354" s="52"/>
      <c r="P354" s="157"/>
      <c r="Q354" s="157"/>
      <c r="R354" s="157"/>
      <c r="S354" s="157">
        <f>IF(OR(LEFT($A354,1)="x",AND(AC353+$AC354=0,$AC353&gt;0)),"",IFERROR(VLOOKUP($A354,LedenZ,29,0),""))</f>
        <v>0</v>
      </c>
      <c r="T354" s="202">
        <f t="shared" ref="T354:T368" si="331">IF(LEN(C354&amp;D354&amp;E354&amp;F354)&gt;0,1,0)</f>
        <v>1</v>
      </c>
      <c r="U354" s="159">
        <f t="shared" ref="U354:U368" si="332">MIN(LEN(Y354&amp;Z354&amp;AA354&amp;AB354),1)</f>
        <v>1</v>
      </c>
      <c r="V354" s="162">
        <f>V353</f>
        <v>13</v>
      </c>
      <c r="W354" s="162">
        <f>W353</f>
        <v>14</v>
      </c>
      <c r="X354" s="28">
        <v>5</v>
      </c>
      <c r="Y354" s="64" t="str">
        <f t="shared" ref="Y354:Y368" si="333">IF(LEFT($A354,1)="x","",IFERROR(VLOOKUP($A354,LedenZ,33,0),""))</f>
        <v>D3</v>
      </c>
      <c r="Z354" s="64" t="str">
        <f t="shared" ref="Z354:Z368" si="334">IF(LEFT($A354,1)="x","",IFERROR(VLOOKUP($A354,LedenZ,34,0),""))</f>
        <v>D3</v>
      </c>
      <c r="AA354" s="64" t="str">
        <f t="shared" ref="AA354:AA368" si="335">IF(LEFT($A354,1)="x","",IFERROR(VLOOKUP($A354,LedenZ,35,0),""))</f>
        <v/>
      </c>
      <c r="AB354" s="64" t="str">
        <f t="shared" ref="AB354:AB368" si="336">IF(LEFT($A354,1)="x","",IFERROR(VLOOKUP($A354,LedenZ,36,0),""))</f>
        <v>C4</v>
      </c>
      <c r="AC354" s="28">
        <f t="shared" ref="AC354:AC368" si="337">LEN(Y354&amp;Z354&amp;AA354&amp;AB354)</f>
        <v>6</v>
      </c>
      <c r="AH354" s="246">
        <f t="shared" ref="AH354:AH368" si="338">lft(G354,Peildatum)</f>
        <v>13.06</v>
      </c>
    </row>
    <row r="355" spans="1:34">
      <c r="A355" s="28" t="str">
        <f>C351&amp;"x"&amp;B355</f>
        <v>C4x2</v>
      </c>
      <c r="B355" s="47">
        <v>2</v>
      </c>
      <c r="C355" s="64" t="str">
        <f t="shared" si="321"/>
        <v>V</v>
      </c>
      <c r="D355" s="64" t="str">
        <f t="shared" si="322"/>
        <v>NLY95D3</v>
      </c>
      <c r="E355" s="65" t="str">
        <f t="shared" si="323"/>
        <v>Robbemond, J.</v>
      </c>
      <c r="F355" s="65" t="str">
        <f t="shared" si="324"/>
        <v>Jente</v>
      </c>
      <c r="G355" s="66">
        <f t="shared" si="325"/>
        <v>39709</v>
      </c>
      <c r="H355" s="67">
        <f t="shared" si="326"/>
        <v>12</v>
      </c>
      <c r="I355" s="73"/>
      <c r="J355" s="64" t="str">
        <f t="shared" si="327"/>
        <v>D3</v>
      </c>
      <c r="K355" s="64" t="str">
        <f t="shared" si="328"/>
        <v>D3</v>
      </c>
      <c r="L355" s="64">
        <f t="shared" si="329"/>
        <v>0</v>
      </c>
      <c r="M355" s="64" t="str">
        <f t="shared" si="330"/>
        <v>C4</v>
      </c>
      <c r="N355" s="52"/>
      <c r="P355" s="157"/>
      <c r="Q355" s="157"/>
      <c r="R355" s="157"/>
      <c r="S355" s="157">
        <f>IF(OR(LEFT($A355,1)="x",AND(AC353+$AC355=0,$AC353&gt;0)),"",IFERROR(VLOOKUP($A355,LedenZ,29,0),""))</f>
        <v>0</v>
      </c>
      <c r="T355" s="202">
        <f t="shared" si="331"/>
        <v>1</v>
      </c>
      <c r="U355" s="159">
        <f t="shared" si="332"/>
        <v>1</v>
      </c>
      <c r="V355" s="162">
        <f t="shared" ref="V355:W368" si="339">V354</f>
        <v>13</v>
      </c>
      <c r="W355" s="162">
        <f t="shared" si="339"/>
        <v>14</v>
      </c>
      <c r="X355" s="28">
        <v>6</v>
      </c>
      <c r="Y355" s="64" t="str">
        <f t="shared" si="333"/>
        <v>D3</v>
      </c>
      <c r="Z355" s="64" t="str">
        <f t="shared" si="334"/>
        <v>D3</v>
      </c>
      <c r="AA355" s="64" t="str">
        <f t="shared" si="335"/>
        <v/>
      </c>
      <c r="AB355" s="64" t="str">
        <f t="shared" si="336"/>
        <v>C4</v>
      </c>
      <c r="AC355" s="28">
        <f t="shared" si="337"/>
        <v>6</v>
      </c>
      <c r="AH355" s="246">
        <f t="shared" si="338"/>
        <v>12.28</v>
      </c>
    </row>
    <row r="356" spans="1:34">
      <c r="A356" s="28" t="str">
        <f>C351&amp;"x"&amp;B356</f>
        <v>C4x3</v>
      </c>
      <c r="B356" s="47">
        <v>3</v>
      </c>
      <c r="C356" s="64" t="str">
        <f t="shared" si="321"/>
        <v>M</v>
      </c>
      <c r="D356" s="64" t="str">
        <f t="shared" si="322"/>
        <v>NLB71B4</v>
      </c>
      <c r="E356" s="65" t="str">
        <f t="shared" si="323"/>
        <v>Koornneef, T.J.</v>
      </c>
      <c r="F356" s="65" t="str">
        <f t="shared" si="324"/>
        <v>Tommie</v>
      </c>
      <c r="G356" s="66">
        <f t="shared" si="325"/>
        <v>39123</v>
      </c>
      <c r="H356" s="67">
        <f t="shared" si="326"/>
        <v>13</v>
      </c>
      <c r="I356" s="73"/>
      <c r="J356" s="64" t="str">
        <f t="shared" si="327"/>
        <v>C3</v>
      </c>
      <c r="K356" s="64" t="str">
        <f t="shared" si="328"/>
        <v>C3</v>
      </c>
      <c r="L356" s="64">
        <f t="shared" si="329"/>
        <v>0</v>
      </c>
      <c r="M356" s="64" t="str">
        <f t="shared" si="330"/>
        <v>C4</v>
      </c>
      <c r="N356" s="52"/>
      <c r="P356" s="157"/>
      <c r="Q356" s="157"/>
      <c r="R356" s="157"/>
      <c r="S356" s="157">
        <f>IF(OR(LEFT($A356,1)="x",AND(AC353+$AC356=0,$AC353&gt;0)),"",IFERROR(VLOOKUP($A356,LedenZ,29,0),""))</f>
        <v>0</v>
      </c>
      <c r="T356" s="202">
        <f t="shared" si="331"/>
        <v>1</v>
      </c>
      <c r="U356" s="159">
        <f t="shared" si="332"/>
        <v>1</v>
      </c>
      <c r="V356" s="162">
        <f t="shared" si="339"/>
        <v>13</v>
      </c>
      <c r="W356" s="162">
        <f t="shared" si="339"/>
        <v>14</v>
      </c>
      <c r="X356" s="28">
        <v>7</v>
      </c>
      <c r="Y356" s="64" t="str">
        <f t="shared" si="333"/>
        <v>C3</v>
      </c>
      <c r="Z356" s="64" t="str">
        <f t="shared" si="334"/>
        <v>C3</v>
      </c>
      <c r="AA356" s="64" t="str">
        <f t="shared" si="335"/>
        <v/>
      </c>
      <c r="AB356" s="64" t="str">
        <f t="shared" si="336"/>
        <v>C4</v>
      </c>
      <c r="AC356" s="28">
        <f t="shared" si="337"/>
        <v>6</v>
      </c>
      <c r="AH356" s="246">
        <f t="shared" si="338"/>
        <v>13.89</v>
      </c>
    </row>
    <row r="357" spans="1:34">
      <c r="A357" s="28" t="str">
        <f>C351&amp;"x"&amp;B357</f>
        <v>C4x4</v>
      </c>
      <c r="B357" s="47">
        <v>4</v>
      </c>
      <c r="C357" s="64" t="str">
        <f t="shared" si="321"/>
        <v>M</v>
      </c>
      <c r="D357" s="64" t="str">
        <f t="shared" si="322"/>
        <v>NLR06X4</v>
      </c>
      <c r="E357" s="65" t="str">
        <f t="shared" si="323"/>
        <v>Pille, M.A.</v>
      </c>
      <c r="F357" s="65" t="str">
        <f t="shared" si="324"/>
        <v>Menno</v>
      </c>
      <c r="G357" s="66">
        <f t="shared" si="325"/>
        <v>39187</v>
      </c>
      <c r="H357" s="67">
        <f t="shared" si="326"/>
        <v>13</v>
      </c>
      <c r="I357" s="73"/>
      <c r="J357" s="64" t="str">
        <f t="shared" si="327"/>
        <v>C3</v>
      </c>
      <c r="K357" s="64" t="str">
        <f t="shared" si="328"/>
        <v>C3</v>
      </c>
      <c r="L357" s="64">
        <f t="shared" si="329"/>
        <v>0</v>
      </c>
      <c r="M357" s="64" t="str">
        <f t="shared" si="330"/>
        <v>C4</v>
      </c>
      <c r="N357" s="52"/>
      <c r="P357" s="157"/>
      <c r="Q357" s="157"/>
      <c r="R357" s="157"/>
      <c r="S357" s="157">
        <f>IF(OR(LEFT($A357,1)="x",AND(AC353+$AC357=0,$AC353&gt;0)),"",IFERROR(VLOOKUP($A357,LedenZ,29,0),""))</f>
        <v>0</v>
      </c>
      <c r="T357" s="202">
        <f t="shared" si="331"/>
        <v>1</v>
      </c>
      <c r="U357" s="159">
        <f t="shared" si="332"/>
        <v>1</v>
      </c>
      <c r="V357" s="162">
        <f t="shared" si="339"/>
        <v>13</v>
      </c>
      <c r="W357" s="162">
        <f t="shared" si="339"/>
        <v>14</v>
      </c>
      <c r="X357" s="28">
        <v>8</v>
      </c>
      <c r="Y357" s="64" t="str">
        <f t="shared" si="333"/>
        <v>C3</v>
      </c>
      <c r="Z357" s="64" t="str">
        <f t="shared" si="334"/>
        <v>C3</v>
      </c>
      <c r="AA357" s="64" t="str">
        <f t="shared" si="335"/>
        <v/>
      </c>
      <c r="AB357" s="64" t="str">
        <f t="shared" si="336"/>
        <v>C4</v>
      </c>
      <c r="AC357" s="28">
        <f t="shared" si="337"/>
        <v>6</v>
      </c>
      <c r="AH357" s="246">
        <f t="shared" si="338"/>
        <v>13.71</v>
      </c>
    </row>
    <row r="358" spans="1:34">
      <c r="A358" s="28" t="str">
        <f>C351&amp;"x"&amp;B358</f>
        <v>C4x5</v>
      </c>
      <c r="B358" s="47">
        <v>5</v>
      </c>
      <c r="C358" s="64" t="str">
        <f t="shared" si="321"/>
        <v>M</v>
      </c>
      <c r="D358" s="64" t="str">
        <f t="shared" si="322"/>
        <v>NKZ28R9</v>
      </c>
      <c r="E358" s="65" t="str">
        <f t="shared" si="323"/>
        <v>Jongh, de M.</v>
      </c>
      <c r="F358" s="65" t="str">
        <f t="shared" si="324"/>
        <v>Matthijs</v>
      </c>
      <c r="G358" s="66">
        <f t="shared" si="325"/>
        <v>39363</v>
      </c>
      <c r="H358" s="67">
        <f t="shared" si="326"/>
        <v>13</v>
      </c>
      <c r="I358" s="73"/>
      <c r="J358" s="64" t="str">
        <f t="shared" si="327"/>
        <v>C3</v>
      </c>
      <c r="K358" s="64" t="str">
        <f t="shared" si="328"/>
        <v>C3</v>
      </c>
      <c r="L358" s="64">
        <f t="shared" si="329"/>
        <v>0</v>
      </c>
      <c r="M358" s="64" t="str">
        <f t="shared" si="330"/>
        <v>C4</v>
      </c>
      <c r="N358" s="52"/>
      <c r="P358" s="157"/>
      <c r="Q358" s="157"/>
      <c r="R358" s="157"/>
      <c r="S358" s="157">
        <f>IF(OR(LEFT($A358,1)="x",AND(AC353+$AC358=0,$AC353&gt;0)),"",IFERROR(VLOOKUP($A358,LedenZ,29,0),""))</f>
        <v>0</v>
      </c>
      <c r="T358" s="202">
        <f t="shared" si="331"/>
        <v>1</v>
      </c>
      <c r="U358" s="159">
        <f t="shared" si="332"/>
        <v>1</v>
      </c>
      <c r="V358" s="162">
        <f t="shared" si="339"/>
        <v>13</v>
      </c>
      <c r="W358" s="162">
        <f t="shared" si="339"/>
        <v>14</v>
      </c>
      <c r="X358" s="28">
        <v>9</v>
      </c>
      <c r="Y358" s="64" t="str">
        <f t="shared" si="333"/>
        <v>C3</v>
      </c>
      <c r="Z358" s="64" t="str">
        <f t="shared" si="334"/>
        <v>C3</v>
      </c>
      <c r="AA358" s="64" t="str">
        <f t="shared" si="335"/>
        <v/>
      </c>
      <c r="AB358" s="64" t="str">
        <f t="shared" si="336"/>
        <v>C4</v>
      </c>
      <c r="AC358" s="28">
        <f t="shared" si="337"/>
        <v>6</v>
      </c>
      <c r="AH358" s="246">
        <f t="shared" si="338"/>
        <v>13.23</v>
      </c>
    </row>
    <row r="359" spans="1:34">
      <c r="A359" s="28" t="str">
        <f>C351&amp;"x"&amp;B359</f>
        <v>C4x6</v>
      </c>
      <c r="B359" s="47">
        <v>6</v>
      </c>
      <c r="C359" s="64" t="str">
        <f t="shared" si="321"/>
        <v>M</v>
      </c>
      <c r="D359" s="64" t="str">
        <f t="shared" si="322"/>
        <v>NLW47J4</v>
      </c>
      <c r="E359" s="65" t="str">
        <f t="shared" si="323"/>
        <v>Hashmei, A.</v>
      </c>
      <c r="F359" s="65" t="str">
        <f t="shared" si="324"/>
        <v>Ali</v>
      </c>
      <c r="G359" s="66">
        <f t="shared" si="325"/>
        <v>39402</v>
      </c>
      <c r="H359" s="67">
        <f t="shared" si="326"/>
        <v>13</v>
      </c>
      <c r="I359" s="73"/>
      <c r="J359" s="64" t="str">
        <f t="shared" si="327"/>
        <v>C3</v>
      </c>
      <c r="K359" s="64" t="str">
        <f t="shared" si="328"/>
        <v>C3</v>
      </c>
      <c r="L359" s="64">
        <f t="shared" si="329"/>
        <v>0</v>
      </c>
      <c r="M359" s="64" t="str">
        <f t="shared" si="330"/>
        <v>C4</v>
      </c>
      <c r="N359" s="52"/>
      <c r="P359" s="157"/>
      <c r="Q359" s="157"/>
      <c r="R359" s="157"/>
      <c r="S359" s="157">
        <f>IF(OR(LEFT($A359,1)="x",AND(AC353+$AC359=0,$AC353&gt;0)),"",IFERROR(VLOOKUP($A359,LedenZ,29,0),""))</f>
        <v>0</v>
      </c>
      <c r="T359" s="202">
        <f t="shared" si="331"/>
        <v>1</v>
      </c>
      <c r="U359" s="159">
        <f t="shared" si="332"/>
        <v>1</v>
      </c>
      <c r="V359" s="162">
        <f t="shared" si="339"/>
        <v>13</v>
      </c>
      <c r="W359" s="162">
        <f t="shared" si="339"/>
        <v>14</v>
      </c>
      <c r="X359" s="28">
        <v>10</v>
      </c>
      <c r="Y359" s="64" t="str">
        <f t="shared" si="333"/>
        <v>C3</v>
      </c>
      <c r="Z359" s="64" t="str">
        <f t="shared" si="334"/>
        <v>C3</v>
      </c>
      <c r="AA359" s="64" t="str">
        <f t="shared" si="335"/>
        <v/>
      </c>
      <c r="AB359" s="64" t="str">
        <f t="shared" si="336"/>
        <v>C4</v>
      </c>
      <c r="AC359" s="28">
        <f t="shared" si="337"/>
        <v>6</v>
      </c>
      <c r="AH359" s="246">
        <f t="shared" si="338"/>
        <v>13.13</v>
      </c>
    </row>
    <row r="360" spans="1:34">
      <c r="A360" s="28" t="str">
        <f>C351&amp;"x"&amp;B360</f>
        <v>C4x7</v>
      </c>
      <c r="B360" s="47">
        <v>7</v>
      </c>
      <c r="C360" s="64" t="str">
        <f t="shared" si="321"/>
        <v>M</v>
      </c>
      <c r="D360" s="64" t="str">
        <f t="shared" si="322"/>
        <v>NMJ09L8</v>
      </c>
      <c r="E360" s="65" t="str">
        <f t="shared" si="323"/>
        <v>Ibrahim, A.</v>
      </c>
      <c r="F360" s="65" t="str">
        <f t="shared" si="324"/>
        <v>Abdi</v>
      </c>
      <c r="G360" s="66">
        <f t="shared" si="325"/>
        <v>39402</v>
      </c>
      <c r="H360" s="67">
        <f t="shared" si="326"/>
        <v>13</v>
      </c>
      <c r="I360" s="73"/>
      <c r="J360" s="64" t="str">
        <f t="shared" si="327"/>
        <v>C3</v>
      </c>
      <c r="K360" s="64" t="str">
        <f t="shared" si="328"/>
        <v>C3</v>
      </c>
      <c r="L360" s="64">
        <f t="shared" si="329"/>
        <v>0</v>
      </c>
      <c r="M360" s="64" t="str">
        <f t="shared" si="330"/>
        <v>C4</v>
      </c>
      <c r="N360" s="52"/>
      <c r="P360" s="157"/>
      <c r="Q360" s="157"/>
      <c r="R360" s="157"/>
      <c r="S360" s="157">
        <f>IF(OR(LEFT($A360,1)="x",AND(AC353+$AC360=0,$AC353&gt;0)),"",IFERROR(VLOOKUP($A360,LedenZ,29,0),""))</f>
        <v>0</v>
      </c>
      <c r="T360" s="202">
        <f t="shared" si="331"/>
        <v>1</v>
      </c>
      <c r="U360" s="159">
        <f t="shared" si="332"/>
        <v>1</v>
      </c>
      <c r="V360" s="162">
        <f t="shared" si="339"/>
        <v>13</v>
      </c>
      <c r="W360" s="162">
        <f t="shared" si="339"/>
        <v>14</v>
      </c>
      <c r="X360" s="28">
        <v>11</v>
      </c>
      <c r="Y360" s="64" t="str">
        <f t="shared" si="333"/>
        <v>C3</v>
      </c>
      <c r="Z360" s="64" t="str">
        <f t="shared" si="334"/>
        <v>C3</v>
      </c>
      <c r="AA360" s="64" t="str">
        <f t="shared" si="335"/>
        <v/>
      </c>
      <c r="AB360" s="64" t="str">
        <f t="shared" si="336"/>
        <v>C4</v>
      </c>
      <c r="AC360" s="28">
        <f t="shared" si="337"/>
        <v>6</v>
      </c>
      <c r="AH360" s="246">
        <f t="shared" si="338"/>
        <v>13.13</v>
      </c>
    </row>
    <row r="361" spans="1:34">
      <c r="A361" s="28" t="str">
        <f>C351&amp;"x"&amp;B361</f>
        <v>C4x8</v>
      </c>
      <c r="B361" s="47">
        <v>8</v>
      </c>
      <c r="C361" s="64" t="str">
        <f t="shared" si="321"/>
        <v>M</v>
      </c>
      <c r="D361" s="64" t="str">
        <f t="shared" si="322"/>
        <v>NMC50D3</v>
      </c>
      <c r="E361" s="65" t="str">
        <f t="shared" si="323"/>
        <v>Rest, van de M.</v>
      </c>
      <c r="F361" s="65" t="str">
        <f t="shared" si="324"/>
        <v>Mitchel</v>
      </c>
      <c r="G361" s="66">
        <f t="shared" si="325"/>
        <v>39414</v>
      </c>
      <c r="H361" s="67">
        <f t="shared" si="326"/>
        <v>13</v>
      </c>
      <c r="I361" s="73"/>
      <c r="J361" s="64" t="str">
        <f t="shared" si="327"/>
        <v>C3</v>
      </c>
      <c r="K361" s="64" t="str">
        <f t="shared" si="328"/>
        <v>C3</v>
      </c>
      <c r="L361" s="64">
        <f t="shared" si="329"/>
        <v>0</v>
      </c>
      <c r="M361" s="64" t="str">
        <f t="shared" si="330"/>
        <v>C4</v>
      </c>
      <c r="N361" s="52"/>
      <c r="P361" s="157"/>
      <c r="Q361" s="157"/>
      <c r="R361" s="157"/>
      <c r="S361" s="157">
        <f>IF(OR(LEFT($A361,1)="x",AND(AC353+$AC361=0,$AC353&gt;0)),"",IFERROR(VLOOKUP($A361,LedenZ,29,0),""))</f>
        <v>0</v>
      </c>
      <c r="T361" s="202">
        <f t="shared" si="331"/>
        <v>1</v>
      </c>
      <c r="U361" s="159">
        <f t="shared" si="332"/>
        <v>1</v>
      </c>
      <c r="V361" s="162">
        <f t="shared" si="339"/>
        <v>13</v>
      </c>
      <c r="W361" s="162">
        <f t="shared" si="339"/>
        <v>14</v>
      </c>
      <c r="X361" s="28">
        <v>12</v>
      </c>
      <c r="Y361" s="64" t="str">
        <f t="shared" si="333"/>
        <v>C3</v>
      </c>
      <c r="Z361" s="64" t="str">
        <f t="shared" si="334"/>
        <v>C3</v>
      </c>
      <c r="AA361" s="64" t="str">
        <f t="shared" si="335"/>
        <v/>
      </c>
      <c r="AB361" s="64" t="str">
        <f t="shared" si="336"/>
        <v>C4</v>
      </c>
      <c r="AC361" s="28">
        <f t="shared" si="337"/>
        <v>6</v>
      </c>
      <c r="AH361" s="246">
        <f t="shared" si="338"/>
        <v>13.09</v>
      </c>
    </row>
    <row r="362" spans="1:34">
      <c r="A362" s="28" t="str">
        <f>C351&amp;"x"&amp;B362</f>
        <v>C4x9</v>
      </c>
      <c r="B362" s="47">
        <v>9</v>
      </c>
      <c r="C362" s="64" t="str">
        <f t="shared" si="321"/>
        <v>M</v>
      </c>
      <c r="D362" s="64" t="str">
        <f t="shared" si="322"/>
        <v>NMJ10P4</v>
      </c>
      <c r="E362" s="65" t="str">
        <f t="shared" si="323"/>
        <v>Boshoven, C.</v>
      </c>
      <c r="F362" s="65" t="str">
        <f t="shared" si="324"/>
        <v>Casper</v>
      </c>
      <c r="G362" s="66">
        <f t="shared" si="325"/>
        <v>39676</v>
      </c>
      <c r="H362" s="67">
        <f t="shared" si="326"/>
        <v>12</v>
      </c>
      <c r="I362" s="73"/>
      <c r="J362" s="64" t="str">
        <f t="shared" si="327"/>
        <v>D3</v>
      </c>
      <c r="K362" s="64" t="str">
        <f t="shared" si="328"/>
        <v>D3</v>
      </c>
      <c r="L362" s="64">
        <f t="shared" si="329"/>
        <v>0</v>
      </c>
      <c r="M362" s="64" t="str">
        <f t="shared" si="330"/>
        <v>C4</v>
      </c>
      <c r="N362" s="52"/>
      <c r="P362" s="157"/>
      <c r="Q362" s="157"/>
      <c r="R362" s="157"/>
      <c r="S362" s="157">
        <f>IF(OR(LEFT($A362,1)="x",AND(AC353+$AC362=0,$AC353&gt;0)),"",IFERROR(VLOOKUP($A362,LedenZ,29,0),""))</f>
        <v>0</v>
      </c>
      <c r="T362" s="202">
        <f t="shared" si="331"/>
        <v>1</v>
      </c>
      <c r="U362" s="159">
        <f t="shared" si="332"/>
        <v>1</v>
      </c>
      <c r="V362" s="162">
        <f t="shared" si="339"/>
        <v>13</v>
      </c>
      <c r="W362" s="162">
        <f t="shared" si="339"/>
        <v>14</v>
      </c>
      <c r="X362" s="28">
        <v>13</v>
      </c>
      <c r="Y362" s="64" t="str">
        <f t="shared" si="333"/>
        <v>D3</v>
      </c>
      <c r="Z362" s="64" t="str">
        <f t="shared" si="334"/>
        <v>D3</v>
      </c>
      <c r="AA362" s="64" t="str">
        <f t="shared" si="335"/>
        <v/>
      </c>
      <c r="AB362" s="64" t="str">
        <f t="shared" si="336"/>
        <v>C4</v>
      </c>
      <c r="AC362" s="28">
        <f t="shared" si="337"/>
        <v>6</v>
      </c>
      <c r="AH362" s="246">
        <f t="shared" si="338"/>
        <v>12.38</v>
      </c>
    </row>
    <row r="363" spans="1:34">
      <c r="A363" s="28" t="str">
        <f>C351&amp;"x"&amp;B363</f>
        <v>C4x10</v>
      </c>
      <c r="B363" s="47">
        <v>10</v>
      </c>
      <c r="C363" s="64" t="str">
        <f t="shared" si="321"/>
        <v/>
      </c>
      <c r="D363" s="64" t="str">
        <f t="shared" si="322"/>
        <v/>
      </c>
      <c r="E363" s="65" t="str">
        <f t="shared" si="323"/>
        <v/>
      </c>
      <c r="F363" s="65" t="str">
        <f t="shared" si="324"/>
        <v/>
      </c>
      <c r="G363" s="66" t="str">
        <f t="shared" si="325"/>
        <v/>
      </c>
      <c r="H363" s="67" t="str">
        <f t="shared" si="326"/>
        <v/>
      </c>
      <c r="I363" s="73"/>
      <c r="J363" s="64" t="str">
        <f t="shared" si="327"/>
        <v/>
      </c>
      <c r="K363" s="64" t="str">
        <f t="shared" si="328"/>
        <v/>
      </c>
      <c r="L363" s="64" t="str">
        <f t="shared" si="329"/>
        <v/>
      </c>
      <c r="M363" s="64" t="str">
        <f t="shared" si="330"/>
        <v/>
      </c>
      <c r="N363" s="52"/>
      <c r="P363" s="157"/>
      <c r="Q363" s="157"/>
      <c r="R363" s="157"/>
      <c r="S363" s="157" t="str">
        <f>IF(OR(LEFT($A363,1)="x",AND(AC353+$AC363=0,$AC353&gt;0)),"",IFERROR(VLOOKUP($A363,LedenZ,29,0),""))</f>
        <v/>
      </c>
      <c r="T363" s="202">
        <f t="shared" si="331"/>
        <v>0</v>
      </c>
      <c r="U363" s="159">
        <f t="shared" si="332"/>
        <v>0</v>
      </c>
      <c r="V363" s="162">
        <f t="shared" si="339"/>
        <v>13</v>
      </c>
      <c r="W363" s="162">
        <f t="shared" si="339"/>
        <v>14</v>
      </c>
      <c r="X363" s="28">
        <v>14</v>
      </c>
      <c r="Y363" s="64" t="str">
        <f t="shared" si="333"/>
        <v/>
      </c>
      <c r="Z363" s="64" t="str">
        <f t="shared" si="334"/>
        <v/>
      </c>
      <c r="AA363" s="64" t="str">
        <f t="shared" si="335"/>
        <v/>
      </c>
      <c r="AB363" s="64" t="str">
        <f t="shared" si="336"/>
        <v/>
      </c>
      <c r="AC363" s="28">
        <f t="shared" si="337"/>
        <v>0</v>
      </c>
      <c r="AH363" s="246" t="str">
        <f t="shared" si="338"/>
        <v/>
      </c>
    </row>
    <row r="364" spans="1:34">
      <c r="A364" s="28" t="str">
        <f>C351&amp;"x"&amp;B364</f>
        <v>C4x11</v>
      </c>
      <c r="B364" s="47">
        <v>11</v>
      </c>
      <c r="C364" s="64" t="str">
        <f t="shared" si="321"/>
        <v/>
      </c>
      <c r="D364" s="64" t="str">
        <f t="shared" si="322"/>
        <v/>
      </c>
      <c r="E364" s="65" t="str">
        <f t="shared" si="323"/>
        <v/>
      </c>
      <c r="F364" s="65" t="str">
        <f t="shared" si="324"/>
        <v/>
      </c>
      <c r="G364" s="66" t="str">
        <f t="shared" si="325"/>
        <v/>
      </c>
      <c r="H364" s="67" t="str">
        <f t="shared" si="326"/>
        <v/>
      </c>
      <c r="I364" s="73"/>
      <c r="J364" s="64" t="str">
        <f t="shared" si="327"/>
        <v/>
      </c>
      <c r="K364" s="64" t="str">
        <f t="shared" si="328"/>
        <v/>
      </c>
      <c r="L364" s="64" t="str">
        <f t="shared" si="329"/>
        <v/>
      </c>
      <c r="M364" s="64" t="str">
        <f t="shared" si="330"/>
        <v/>
      </c>
      <c r="N364" s="52"/>
      <c r="P364" s="157"/>
      <c r="Q364" s="157"/>
      <c r="R364" s="157"/>
      <c r="S364" s="157" t="str">
        <f>IF(OR(LEFT($A364,1)="x",AND(AC353+$AC364=0,$AC353&gt;0)),"",IFERROR(VLOOKUP($A364,LedenZ,29,0),""))</f>
        <v/>
      </c>
      <c r="T364" s="202">
        <f t="shared" si="331"/>
        <v>0</v>
      </c>
      <c r="U364" s="159">
        <f t="shared" si="332"/>
        <v>0</v>
      </c>
      <c r="V364" s="162">
        <f t="shared" si="339"/>
        <v>13</v>
      </c>
      <c r="W364" s="162">
        <f t="shared" si="339"/>
        <v>14</v>
      </c>
      <c r="X364" s="28">
        <v>15</v>
      </c>
      <c r="Y364" s="64" t="str">
        <f t="shared" si="333"/>
        <v/>
      </c>
      <c r="Z364" s="64" t="str">
        <f t="shared" si="334"/>
        <v/>
      </c>
      <c r="AA364" s="64" t="str">
        <f t="shared" si="335"/>
        <v/>
      </c>
      <c r="AB364" s="64" t="str">
        <f t="shared" si="336"/>
        <v/>
      </c>
      <c r="AC364" s="28">
        <f t="shared" si="337"/>
        <v>0</v>
      </c>
      <c r="AH364" s="246" t="str">
        <f t="shared" si="338"/>
        <v/>
      </c>
    </row>
    <row r="365" spans="1:34">
      <c r="A365" s="28" t="str">
        <f>C351&amp;"x"&amp;B365</f>
        <v>C4x12</v>
      </c>
      <c r="B365" s="47">
        <v>12</v>
      </c>
      <c r="C365" s="64" t="str">
        <f t="shared" si="321"/>
        <v/>
      </c>
      <c r="D365" s="64" t="str">
        <f t="shared" si="322"/>
        <v/>
      </c>
      <c r="E365" s="65" t="str">
        <f t="shared" si="323"/>
        <v/>
      </c>
      <c r="F365" s="65" t="str">
        <f t="shared" si="324"/>
        <v/>
      </c>
      <c r="G365" s="66" t="str">
        <f t="shared" si="325"/>
        <v/>
      </c>
      <c r="H365" s="67" t="str">
        <f t="shared" si="326"/>
        <v/>
      </c>
      <c r="I365" s="73"/>
      <c r="J365" s="64" t="str">
        <f t="shared" si="327"/>
        <v/>
      </c>
      <c r="K365" s="64" t="str">
        <f t="shared" si="328"/>
        <v/>
      </c>
      <c r="L365" s="64" t="str">
        <f t="shared" si="329"/>
        <v/>
      </c>
      <c r="M365" s="64" t="str">
        <f t="shared" si="330"/>
        <v/>
      </c>
      <c r="N365" s="52"/>
      <c r="P365" s="157"/>
      <c r="Q365" s="157"/>
      <c r="R365" s="157"/>
      <c r="S365" s="157" t="str">
        <f>IF(OR(LEFT($A365,1)="x",AND(AC353+$AC365=0,$AC353&gt;0)),"",IFERROR(VLOOKUP($A365,LedenZ,29,0),""))</f>
        <v/>
      </c>
      <c r="T365" s="202">
        <f t="shared" si="331"/>
        <v>0</v>
      </c>
      <c r="U365" s="159">
        <f t="shared" si="332"/>
        <v>0</v>
      </c>
      <c r="V365" s="162">
        <f t="shared" si="339"/>
        <v>13</v>
      </c>
      <c r="W365" s="162">
        <f t="shared" si="339"/>
        <v>14</v>
      </c>
      <c r="X365" s="28">
        <v>16</v>
      </c>
      <c r="Y365" s="64" t="str">
        <f t="shared" si="333"/>
        <v/>
      </c>
      <c r="Z365" s="64" t="str">
        <f t="shared" si="334"/>
        <v/>
      </c>
      <c r="AA365" s="64" t="str">
        <f t="shared" si="335"/>
        <v/>
      </c>
      <c r="AB365" s="64" t="str">
        <f t="shared" si="336"/>
        <v/>
      </c>
      <c r="AC365" s="28">
        <f t="shared" si="337"/>
        <v>0</v>
      </c>
      <c r="AH365" s="246" t="str">
        <f t="shared" si="338"/>
        <v/>
      </c>
    </row>
    <row r="366" spans="1:34">
      <c r="A366" s="28" t="str">
        <f>C351&amp;"x"&amp;B366</f>
        <v>C4x13</v>
      </c>
      <c r="B366" s="47">
        <v>13</v>
      </c>
      <c r="C366" s="64" t="str">
        <f t="shared" si="321"/>
        <v/>
      </c>
      <c r="D366" s="64" t="str">
        <f t="shared" si="322"/>
        <v/>
      </c>
      <c r="E366" s="65" t="str">
        <f t="shared" si="323"/>
        <v/>
      </c>
      <c r="F366" s="65" t="str">
        <f t="shared" si="324"/>
        <v/>
      </c>
      <c r="G366" s="66" t="str">
        <f t="shared" si="325"/>
        <v/>
      </c>
      <c r="H366" s="67" t="str">
        <f t="shared" si="326"/>
        <v/>
      </c>
      <c r="I366" s="73"/>
      <c r="J366" s="64" t="str">
        <f t="shared" si="327"/>
        <v/>
      </c>
      <c r="K366" s="64" t="str">
        <f t="shared" si="328"/>
        <v/>
      </c>
      <c r="L366" s="64" t="str">
        <f t="shared" si="329"/>
        <v/>
      </c>
      <c r="M366" s="64" t="str">
        <f t="shared" si="330"/>
        <v/>
      </c>
      <c r="N366" s="52"/>
      <c r="P366" s="157"/>
      <c r="Q366" s="157"/>
      <c r="R366" s="157"/>
      <c r="S366" s="157" t="str">
        <f>IF(OR(LEFT($A366,1)="x",AND(AC353+$AC366=0,$AC353&gt;0)),"",IFERROR(VLOOKUP($A366,LedenZ,29,0),""))</f>
        <v/>
      </c>
      <c r="T366" s="202">
        <f t="shared" si="331"/>
        <v>0</v>
      </c>
      <c r="U366" s="159">
        <f t="shared" si="332"/>
        <v>0</v>
      </c>
      <c r="V366" s="162">
        <f t="shared" si="339"/>
        <v>13</v>
      </c>
      <c r="W366" s="162">
        <f t="shared" si="339"/>
        <v>14</v>
      </c>
      <c r="X366" s="28">
        <v>17</v>
      </c>
      <c r="Y366" s="64" t="str">
        <f t="shared" si="333"/>
        <v/>
      </c>
      <c r="Z366" s="64" t="str">
        <f t="shared" si="334"/>
        <v/>
      </c>
      <c r="AA366" s="64" t="str">
        <f t="shared" si="335"/>
        <v/>
      </c>
      <c r="AB366" s="64" t="str">
        <f t="shared" si="336"/>
        <v/>
      </c>
      <c r="AC366" s="28">
        <f t="shared" si="337"/>
        <v>0</v>
      </c>
      <c r="AH366" s="246" t="str">
        <f t="shared" si="338"/>
        <v/>
      </c>
    </row>
    <row r="367" spans="1:34">
      <c r="A367" s="28" t="str">
        <f>C351&amp;"x"&amp;B367</f>
        <v>C4x14</v>
      </c>
      <c r="B367" s="47">
        <v>14</v>
      </c>
      <c r="C367" s="64" t="str">
        <f t="shared" si="321"/>
        <v/>
      </c>
      <c r="D367" s="64" t="str">
        <f t="shared" si="322"/>
        <v/>
      </c>
      <c r="E367" s="65" t="str">
        <f t="shared" si="323"/>
        <v/>
      </c>
      <c r="F367" s="65" t="str">
        <f t="shared" si="324"/>
        <v/>
      </c>
      <c r="G367" s="66" t="str">
        <f t="shared" si="325"/>
        <v/>
      </c>
      <c r="H367" s="67" t="str">
        <f t="shared" si="326"/>
        <v/>
      </c>
      <c r="I367" s="73"/>
      <c r="J367" s="64" t="str">
        <f t="shared" si="327"/>
        <v/>
      </c>
      <c r="K367" s="64" t="str">
        <f t="shared" si="328"/>
        <v/>
      </c>
      <c r="L367" s="64" t="str">
        <f t="shared" si="329"/>
        <v/>
      </c>
      <c r="M367" s="64" t="str">
        <f t="shared" si="330"/>
        <v/>
      </c>
      <c r="N367" s="52"/>
      <c r="P367" s="157"/>
      <c r="Q367" s="157"/>
      <c r="R367" s="157"/>
      <c r="S367" s="157" t="str">
        <f>IF(OR(LEFT($A367,1)="x",AND(AC353+$AC367=0,$AC353&gt;0)),"",IFERROR(VLOOKUP($A367,LedenZ,29,0),""))</f>
        <v/>
      </c>
      <c r="T367" s="202">
        <f t="shared" si="331"/>
        <v>0</v>
      </c>
      <c r="U367" s="159">
        <f t="shared" si="332"/>
        <v>0</v>
      </c>
      <c r="V367" s="162">
        <f t="shared" si="339"/>
        <v>13</v>
      </c>
      <c r="W367" s="162">
        <f t="shared" si="339"/>
        <v>14</v>
      </c>
      <c r="X367" s="28">
        <v>18</v>
      </c>
      <c r="Y367" s="64" t="str">
        <f t="shared" si="333"/>
        <v/>
      </c>
      <c r="Z367" s="64" t="str">
        <f t="shared" si="334"/>
        <v/>
      </c>
      <c r="AA367" s="64" t="str">
        <f t="shared" si="335"/>
        <v/>
      </c>
      <c r="AB367" s="64" t="str">
        <f t="shared" si="336"/>
        <v/>
      </c>
      <c r="AC367" s="28">
        <f t="shared" si="337"/>
        <v>0</v>
      </c>
      <c r="AH367" s="246" t="str">
        <f t="shared" si="338"/>
        <v/>
      </c>
    </row>
    <row r="368" spans="1:34">
      <c r="A368" s="28" t="str">
        <f>C351&amp;"x"&amp;B368</f>
        <v>C4x15</v>
      </c>
      <c r="B368" s="47">
        <v>15</v>
      </c>
      <c r="C368" s="64" t="str">
        <f t="shared" si="321"/>
        <v/>
      </c>
      <c r="D368" s="64" t="str">
        <f t="shared" si="322"/>
        <v/>
      </c>
      <c r="E368" s="65" t="str">
        <f t="shared" si="323"/>
        <v/>
      </c>
      <c r="F368" s="65" t="str">
        <f t="shared" si="324"/>
        <v/>
      </c>
      <c r="G368" s="66" t="str">
        <f t="shared" si="325"/>
        <v/>
      </c>
      <c r="H368" s="67" t="str">
        <f t="shared" si="326"/>
        <v/>
      </c>
      <c r="I368" s="73"/>
      <c r="J368" s="64" t="str">
        <f t="shared" si="327"/>
        <v/>
      </c>
      <c r="K368" s="64" t="str">
        <f t="shared" si="328"/>
        <v/>
      </c>
      <c r="L368" s="64" t="str">
        <f t="shared" si="329"/>
        <v/>
      </c>
      <c r="M368" s="64" t="str">
        <f t="shared" si="330"/>
        <v/>
      </c>
      <c r="N368" s="52"/>
      <c r="P368" s="157"/>
      <c r="Q368" s="157"/>
      <c r="R368" s="157"/>
      <c r="S368" s="157" t="str">
        <f>IF(OR(LEFT($A368,1)="x",AND(AC353+$AC368=0,$AC353&gt;0)),"",IFERROR(VLOOKUP($A368,LedenZ,29,0),""))</f>
        <v/>
      </c>
      <c r="T368" s="202">
        <f t="shared" si="331"/>
        <v>0</v>
      </c>
      <c r="U368" s="159">
        <f t="shared" si="332"/>
        <v>0</v>
      </c>
      <c r="V368" s="162">
        <f t="shared" si="339"/>
        <v>13</v>
      </c>
      <c r="W368" s="162">
        <f t="shared" si="339"/>
        <v>14</v>
      </c>
      <c r="X368" s="28">
        <v>19</v>
      </c>
      <c r="Y368" s="64" t="str">
        <f t="shared" si="333"/>
        <v/>
      </c>
      <c r="Z368" s="64" t="str">
        <f t="shared" si="334"/>
        <v/>
      </c>
      <c r="AA368" s="64" t="str">
        <f t="shared" si="335"/>
        <v/>
      </c>
      <c r="AB368" s="64" t="str">
        <f t="shared" si="336"/>
        <v/>
      </c>
      <c r="AC368" s="28">
        <f t="shared" si="337"/>
        <v>0</v>
      </c>
      <c r="AH368" s="246" t="str">
        <f t="shared" si="338"/>
        <v/>
      </c>
    </row>
    <row r="369" spans="1:34" ht="12.95" thickBot="1">
      <c r="B369" s="69"/>
      <c r="C369" s="70"/>
      <c r="D369" s="69"/>
      <c r="E369" s="69"/>
      <c r="F369" s="69"/>
      <c r="G369" s="71"/>
      <c r="H369" s="71"/>
      <c r="I369" s="71"/>
      <c r="J369" s="70"/>
      <c r="K369" s="70"/>
      <c r="L369" s="70"/>
      <c r="M369" s="52"/>
      <c r="N369" s="52"/>
      <c r="X369" s="28">
        <v>20</v>
      </c>
    </row>
    <row r="370" spans="1:34" ht="12.95" thickTop="1">
      <c r="B370" s="47"/>
      <c r="C370" s="323" t="s">
        <v>1140</v>
      </c>
      <c r="D370" s="323"/>
      <c r="E370" s="76" t="s">
        <v>1141</v>
      </c>
      <c r="F370" s="76" t="s">
        <v>1142</v>
      </c>
      <c r="G370" s="48" t="s">
        <v>1143</v>
      </c>
      <c r="H370" s="49"/>
      <c r="I370" s="50"/>
      <c r="J370" s="51" t="s">
        <v>1144</v>
      </c>
      <c r="K370" s="51" t="s">
        <v>1145</v>
      </c>
      <c r="L370" s="51" t="s">
        <v>1146</v>
      </c>
      <c r="M370" s="52"/>
      <c r="N370" s="52"/>
      <c r="P370" s="53">
        <f>COUNT(P374:P388)</f>
        <v>0</v>
      </c>
      <c r="Q370" s="53">
        <f>COUNT(Q374:Q388)</f>
        <v>0</v>
      </c>
      <c r="R370" s="53">
        <f>COUNT(R374:R388)</f>
        <v>0</v>
      </c>
      <c r="S370" s="53">
        <f>COUNT(S374:S388)</f>
        <v>9</v>
      </c>
      <c r="T370" s="124">
        <f>T371-SUM(U374:U388)</f>
        <v>0</v>
      </c>
      <c r="X370" s="28">
        <v>1</v>
      </c>
    </row>
    <row r="371" spans="1:34" ht="12.95">
      <c r="A371" s="33">
        <v>22</v>
      </c>
      <c r="B371" s="54"/>
      <c r="C371" s="322" t="str">
        <f>Leden!AR24</f>
        <v>D1</v>
      </c>
      <c r="D371" s="322"/>
      <c r="E371" s="286" t="str">
        <f>IF($C371="","",LEFT(IFERROR(VLOOKUP($C371,TeamsZ,2,0),"")&amp;"??",2))</f>
        <v>BK</v>
      </c>
      <c r="F371" s="286" t="str">
        <f>IF($C371="","",IFERROR(VLOOKUP($C371,TeamsZ,3,0),"??"))</f>
        <v>Za</v>
      </c>
      <c r="G371" s="286" t="str">
        <f>IF($C371="","",LEFT(IFERROR(VLOOKUP($C371,TeamsZ,4,0),"")&amp;"?",1))</f>
        <v>8</v>
      </c>
      <c r="H371" s="55"/>
      <c r="I371" s="56"/>
      <c r="J371" s="286">
        <f>COUNTIF(C374:C388,"V")</f>
        <v>6</v>
      </c>
      <c r="K371" s="286">
        <f>COUNTIF(C374:C388,"M")</f>
        <v>3</v>
      </c>
      <c r="L371" s="57">
        <f>IFERROR(AVERAGE(H374:H388),"")</f>
        <v>10.444444444444445</v>
      </c>
      <c r="M371" s="58"/>
      <c r="N371" s="58"/>
      <c r="O371" s="33" t="s">
        <v>2</v>
      </c>
      <c r="P371" s="253"/>
      <c r="Q371" s="253"/>
      <c r="R371" s="253"/>
      <c r="S371" s="253">
        <f>IF(COUNT(S374:S388)=0,"",TeamPunten(S374:S388,$C371,$T371))</f>
        <v>0</v>
      </c>
      <c r="T371" s="124">
        <f>SUM(T374:T388)</f>
        <v>9</v>
      </c>
      <c r="U371" s="158" t="str">
        <f>MID($C371,1,1)</f>
        <v>D</v>
      </c>
      <c r="V371" s="158" t="str">
        <f>MID($C371,1,1)</f>
        <v>D</v>
      </c>
      <c r="W371" s="158" t="str">
        <f>MID($C371,1,1)</f>
        <v>D</v>
      </c>
      <c r="X371" s="28">
        <v>2</v>
      </c>
      <c r="Y371" s="33"/>
      <c r="Z371" s="33"/>
      <c r="AA371" s="33"/>
      <c r="AB371" s="33"/>
      <c r="AC371" s="33"/>
      <c r="AD371" s="19" t="str">
        <f>IF($C371="","",IFERROR(VLOOKUP($C371,TeamsZ,6,0),""))</f>
        <v>A</v>
      </c>
      <c r="AE371" s="19" t="str">
        <f>TRIM(IF($AD371="","",IFERROR(VLOOKUP($AD371,Teams!$J$4:$O$8,2,0),"")))</f>
        <v>3312 AD</v>
      </c>
      <c r="AF371" s="19" t="str">
        <f>TRIM(IF($AD371="","",IFERROR(VLOOKUP($AD371,Teams!$J$4:$O$8,4,0),"")))</f>
        <v>Dordrecht</v>
      </c>
      <c r="AH371" s="247">
        <f>IFERROR(AVERAGE(AH374:AH388),"")</f>
        <v>11.004444444444443</v>
      </c>
    </row>
    <row r="372" spans="1:34">
      <c r="B372" s="47"/>
      <c r="C372" s="76"/>
      <c r="D372" s="47"/>
      <c r="E372" s="47"/>
      <c r="F372" s="47"/>
      <c r="G372" s="50"/>
      <c r="H372" s="50"/>
      <c r="I372" s="50"/>
      <c r="J372" s="76"/>
      <c r="K372" s="76"/>
      <c r="L372" s="76"/>
      <c r="M372" s="52"/>
      <c r="N372" s="52"/>
      <c r="U372" s="159"/>
      <c r="V372" s="159"/>
      <c r="W372" s="159"/>
      <c r="X372" s="28">
        <v>3</v>
      </c>
    </row>
    <row r="373" spans="1:34">
      <c r="A373" s="59"/>
      <c r="B373" s="60"/>
      <c r="C373" s="61" t="s">
        <v>1147</v>
      </c>
      <c r="D373" s="61" t="s">
        <v>1148</v>
      </c>
      <c r="E373" s="62" t="s">
        <v>1149</v>
      </c>
      <c r="F373" s="62" t="s">
        <v>1150</v>
      </c>
      <c r="G373" s="61" t="s">
        <v>1151</v>
      </c>
      <c r="H373" s="61" t="s">
        <v>1152</v>
      </c>
      <c r="I373" s="61" t="s">
        <v>54</v>
      </c>
      <c r="J373" s="61" t="s">
        <v>1153</v>
      </c>
      <c r="K373" s="61" t="s">
        <v>1154</v>
      </c>
      <c r="L373" s="61" t="s">
        <v>1155</v>
      </c>
      <c r="M373" s="61" t="s">
        <v>1158</v>
      </c>
      <c r="N373" s="63"/>
      <c r="O373" s="59"/>
      <c r="P373" s="160" t="s">
        <v>76</v>
      </c>
      <c r="Q373" s="160" t="s">
        <v>77</v>
      </c>
      <c r="R373" s="160" t="s">
        <v>78</v>
      </c>
      <c r="S373" s="160" t="s">
        <v>76</v>
      </c>
      <c r="U373" s="158">
        <f>IF(W371="","",VLOOKUP(W371,Leeftijdscat,2,FALSE))</f>
        <v>9</v>
      </c>
      <c r="V373" s="158">
        <f>IF(W371="","",VLOOKUP(W371,Leeftijdscat,3,FALSE))</f>
        <v>11</v>
      </c>
      <c r="W373" s="158">
        <f>IF(W371="","",VLOOKUP(W371,Leeftijdscat,4,FALSE))</f>
        <v>12</v>
      </c>
      <c r="X373" s="28">
        <v>4</v>
      </c>
      <c r="Y373" s="59">
        <f>LEN(Y374&amp;Y375&amp;Y376&amp;Y377&amp;Y378&amp;Y379&amp;Y380&amp;Y381&amp;Y382&amp;Y383&amp;Y384&amp;Y385&amp;Y386&amp;Y387&amp;Y388)</f>
        <v>18</v>
      </c>
      <c r="Z373" s="59">
        <f>LEN(Z374&amp;Z375&amp;Z376&amp;Z377&amp;Z378&amp;Z379&amp;Z380&amp;Z381&amp;Z382&amp;Z383&amp;Z384&amp;Z385&amp;Z386&amp;Z387&amp;Z388)</f>
        <v>18</v>
      </c>
      <c r="AA373" s="59">
        <f>LEN(AA374&amp;AA375&amp;AA376&amp;AA377&amp;AA378&amp;AA379&amp;AA380&amp;AA381&amp;AA382&amp;AA383&amp;AA384&amp;AA385&amp;AA386&amp;AA387&amp;AA388)</f>
        <v>0</v>
      </c>
      <c r="AB373" s="59">
        <f>LEN(AB374&amp;AB375&amp;AB376&amp;AB377&amp;AB378&amp;AB379&amp;AB380&amp;AB381&amp;AB382&amp;AB383&amp;AB384&amp;AB385&amp;AB386&amp;AB387&amp;AB388)</f>
        <v>18</v>
      </c>
      <c r="AC373" s="59">
        <f>SUM(Y373:AA373)</f>
        <v>36</v>
      </c>
    </row>
    <row r="374" spans="1:34">
      <c r="A374" s="28" t="str">
        <f>C371&amp;"x"&amp;B374</f>
        <v>D1x1</v>
      </c>
      <c r="B374" s="47">
        <v>1</v>
      </c>
      <c r="C374" s="64" t="str">
        <f t="shared" ref="C374:C388" si="340">IF(LEFT($A374,1)="x","",IFERROR(VLOOKUP($A374,LedenZ,5,0),""))</f>
        <v>V</v>
      </c>
      <c r="D374" s="64" t="str">
        <f t="shared" ref="D374:D388" si="341">IF(LEFT($A374,1)="x","",IFERROR(VLOOKUP($A374,LedenZ,6,0),""))</f>
        <v>NLJ04Z4</v>
      </c>
      <c r="E374" s="65" t="str">
        <f t="shared" ref="E374:E388" si="342">IF(LEFT($A374,1)="x","",IFERROR(VLOOKUP($A374,LedenZ,7,0),""))</f>
        <v>Lohuis, F.A.C.</v>
      </c>
      <c r="F374" s="65" t="str">
        <f t="shared" ref="F374:F388" si="343">IF(LEFT($A374,1)="x","",IFERROR(VLOOKUP($A374,LedenZ,8,0),""))</f>
        <v>Floor</v>
      </c>
      <c r="G374" s="66">
        <f t="shared" ref="G374:G388" si="344">IF(LEFT($A374,1)="x","",IFERROR(VLOOKUP($A374,LedenZ,9,0),""))</f>
        <v>39878</v>
      </c>
      <c r="H374" s="67">
        <f t="shared" ref="H374:H388" si="345">IF(AND(ISNUMBER(G374),G374&lt;&gt;0),DATEDIF(G374,Peildatum,"Y"),"")</f>
        <v>11</v>
      </c>
      <c r="I374" s="73"/>
      <c r="J374" s="64" t="str">
        <f t="shared" ref="J374:J388" si="346">IF(LEFT($A374,1)="x","",IFERROR(VLOOKUP($A374,LedenZ,15,0),""))</f>
        <v>D2</v>
      </c>
      <c r="K374" s="64" t="str">
        <f t="shared" ref="K374:K388" si="347">IF(LEFT($A374,1)="x","",IFERROR(VLOOKUP($A374,LedenZ,16,0),""))</f>
        <v>D2</v>
      </c>
      <c r="L374" s="64">
        <f t="shared" ref="L374:L388" si="348">IF(LEFT($A374,1)="x","",IFERROR(VLOOKUP($A374,LedenZ,17,0),""))</f>
        <v>0</v>
      </c>
      <c r="M374" s="64" t="str">
        <f t="shared" ref="M374:M388" si="349">IF(LEFT($A374,1)="x","",IFERROR(VLOOKUP($A374,LedenZ,18,0),""))</f>
        <v>D1</v>
      </c>
      <c r="N374" s="52"/>
      <c r="P374" s="157"/>
      <c r="Q374" s="157"/>
      <c r="R374" s="157"/>
      <c r="S374" s="157">
        <f>IF(OR(LEFT($A374,1)="x",AND(AC373+$AC374=0,$AC373&gt;0)),"",IFERROR(VLOOKUP($A374,LedenZ,29,0),""))</f>
        <v>0</v>
      </c>
      <c r="T374" s="202">
        <f t="shared" ref="T374:T388" si="350">IF(LEN(C374&amp;D374&amp;E374&amp;F374)&gt;0,1,0)</f>
        <v>1</v>
      </c>
      <c r="U374" s="159">
        <f t="shared" ref="U374:U388" si="351">MIN(LEN(Y374&amp;Z374&amp;AA374&amp;AB374),1)</f>
        <v>1</v>
      </c>
      <c r="V374" s="162">
        <f>V373</f>
        <v>11</v>
      </c>
      <c r="W374" s="162">
        <f>W373</f>
        <v>12</v>
      </c>
      <c r="X374" s="28">
        <v>5</v>
      </c>
      <c r="Y374" s="64" t="str">
        <f t="shared" ref="Y374:Y388" si="352">IF(LEFT($A374,1)="x","",IFERROR(VLOOKUP($A374,LedenZ,33,0),""))</f>
        <v>D2</v>
      </c>
      <c r="Z374" s="64" t="str">
        <f t="shared" ref="Z374:Z388" si="353">IF(LEFT($A374,1)="x","",IFERROR(VLOOKUP($A374,LedenZ,34,0),""))</f>
        <v>D2</v>
      </c>
      <c r="AA374" s="64" t="str">
        <f t="shared" ref="AA374:AA388" si="354">IF(LEFT($A374,1)="x","",IFERROR(VLOOKUP($A374,LedenZ,35,0),""))</f>
        <v/>
      </c>
      <c r="AB374" s="64" t="str">
        <f t="shared" ref="AB374:AB388" si="355">IF(LEFT($A374,1)="x","",IFERROR(VLOOKUP($A374,LedenZ,36,0),""))</f>
        <v>D1</v>
      </c>
      <c r="AC374" s="28">
        <f t="shared" ref="AC374:AC388" si="356">LEN(Y374&amp;Z374&amp;AA374&amp;AB374)</f>
        <v>6</v>
      </c>
      <c r="AH374" s="246">
        <f t="shared" ref="AH374:AH388" si="357">lft(G374,Peildatum)</f>
        <v>11.82</v>
      </c>
    </row>
    <row r="375" spans="1:34">
      <c r="A375" s="28" t="str">
        <f>C371&amp;"x"&amp;B375</f>
        <v>D1x2</v>
      </c>
      <c r="B375" s="47">
        <v>2</v>
      </c>
      <c r="C375" s="64" t="str">
        <f t="shared" si="340"/>
        <v>V</v>
      </c>
      <c r="D375" s="64" t="str">
        <f t="shared" si="341"/>
        <v>NLY40X3</v>
      </c>
      <c r="E375" s="65" t="str">
        <f t="shared" si="342"/>
        <v>Matena, A.</v>
      </c>
      <c r="F375" s="65" t="str">
        <f t="shared" si="343"/>
        <v>Anjanette</v>
      </c>
      <c r="G375" s="66">
        <f t="shared" si="344"/>
        <v>39961</v>
      </c>
      <c r="H375" s="67">
        <f t="shared" si="345"/>
        <v>11</v>
      </c>
      <c r="I375" s="73"/>
      <c r="J375" s="64" t="str">
        <f t="shared" si="346"/>
        <v>D2</v>
      </c>
      <c r="K375" s="64" t="str">
        <f t="shared" si="347"/>
        <v>D2</v>
      </c>
      <c r="L375" s="64">
        <f t="shared" si="348"/>
        <v>0</v>
      </c>
      <c r="M375" s="64" t="str">
        <f t="shared" si="349"/>
        <v>D1</v>
      </c>
      <c r="N375" s="52"/>
      <c r="P375" s="157"/>
      <c r="Q375" s="157"/>
      <c r="R375" s="157"/>
      <c r="S375" s="157">
        <f>IF(OR(LEFT($A375,1)="x",AND(AC373+$AC375=0,$AC373&gt;0)),"",IFERROR(VLOOKUP($A375,LedenZ,29,0),""))</f>
        <v>0</v>
      </c>
      <c r="T375" s="202">
        <f t="shared" si="350"/>
        <v>1</v>
      </c>
      <c r="U375" s="159">
        <f t="shared" si="351"/>
        <v>1</v>
      </c>
      <c r="V375" s="162">
        <f t="shared" ref="V375:W388" si="358">V374</f>
        <v>11</v>
      </c>
      <c r="W375" s="162">
        <f t="shared" si="358"/>
        <v>12</v>
      </c>
      <c r="X375" s="28">
        <v>6</v>
      </c>
      <c r="Y375" s="64" t="str">
        <f t="shared" si="352"/>
        <v>D2</v>
      </c>
      <c r="Z375" s="64" t="str">
        <f t="shared" si="353"/>
        <v>D2</v>
      </c>
      <c r="AA375" s="64" t="str">
        <f t="shared" si="354"/>
        <v/>
      </c>
      <c r="AB375" s="64" t="str">
        <f t="shared" si="355"/>
        <v>D1</v>
      </c>
      <c r="AC375" s="28">
        <f t="shared" si="356"/>
        <v>6</v>
      </c>
      <c r="AH375" s="246">
        <f t="shared" si="357"/>
        <v>11.59</v>
      </c>
    </row>
    <row r="376" spans="1:34">
      <c r="A376" s="28" t="str">
        <f>C371&amp;"x"&amp;B376</f>
        <v>D1x3</v>
      </c>
      <c r="B376" s="47">
        <v>3</v>
      </c>
      <c r="C376" s="64" t="str">
        <f t="shared" si="340"/>
        <v>V</v>
      </c>
      <c r="D376" s="64" t="str">
        <f t="shared" si="341"/>
        <v>NLS08H9</v>
      </c>
      <c r="E376" s="65" t="str">
        <f t="shared" si="342"/>
        <v>Reuvers, L.</v>
      </c>
      <c r="F376" s="65" t="str">
        <f t="shared" si="343"/>
        <v>Lisa</v>
      </c>
      <c r="G376" s="66">
        <f t="shared" si="344"/>
        <v>39993</v>
      </c>
      <c r="H376" s="67">
        <f t="shared" si="345"/>
        <v>11</v>
      </c>
      <c r="I376" s="73"/>
      <c r="J376" s="64" t="str">
        <f t="shared" si="346"/>
        <v>D2</v>
      </c>
      <c r="K376" s="64" t="str">
        <f t="shared" si="347"/>
        <v>D2</v>
      </c>
      <c r="L376" s="64">
        <f t="shared" si="348"/>
        <v>0</v>
      </c>
      <c r="M376" s="64" t="str">
        <f t="shared" si="349"/>
        <v>D1</v>
      </c>
      <c r="N376" s="52"/>
      <c r="P376" s="157"/>
      <c r="Q376" s="157"/>
      <c r="R376" s="157"/>
      <c r="S376" s="157">
        <f>IF(OR(LEFT($A376,1)="x",AND(AC373+$AC376=0,$AC373&gt;0)),"",IFERROR(VLOOKUP($A376,LedenZ,29,0),""))</f>
        <v>0</v>
      </c>
      <c r="T376" s="202">
        <f t="shared" si="350"/>
        <v>1</v>
      </c>
      <c r="U376" s="159">
        <f t="shared" si="351"/>
        <v>1</v>
      </c>
      <c r="V376" s="162">
        <f t="shared" si="358"/>
        <v>11</v>
      </c>
      <c r="W376" s="162">
        <f t="shared" si="358"/>
        <v>12</v>
      </c>
      <c r="X376" s="28">
        <v>7</v>
      </c>
      <c r="Y376" s="64" t="str">
        <f t="shared" si="352"/>
        <v>D2</v>
      </c>
      <c r="Z376" s="64" t="str">
        <f t="shared" si="353"/>
        <v>D2</v>
      </c>
      <c r="AA376" s="64" t="str">
        <f t="shared" si="354"/>
        <v/>
      </c>
      <c r="AB376" s="64" t="str">
        <f t="shared" si="355"/>
        <v>D1</v>
      </c>
      <c r="AC376" s="28">
        <f t="shared" si="356"/>
        <v>6</v>
      </c>
      <c r="AH376" s="246">
        <f t="shared" si="357"/>
        <v>11.51</v>
      </c>
    </row>
    <row r="377" spans="1:34">
      <c r="A377" s="28" t="str">
        <f>C371&amp;"x"&amp;B377</f>
        <v>D1x4</v>
      </c>
      <c r="B377" s="47">
        <v>4</v>
      </c>
      <c r="C377" s="64" t="str">
        <f t="shared" si="340"/>
        <v>V</v>
      </c>
      <c r="D377" s="64" t="str">
        <f t="shared" si="341"/>
        <v>NLP89W4</v>
      </c>
      <c r="E377" s="65" t="str">
        <f t="shared" si="342"/>
        <v>Volker, T.N.</v>
      </c>
      <c r="F377" s="65" t="str">
        <f t="shared" si="343"/>
        <v>Tess</v>
      </c>
      <c r="G377" s="66">
        <f t="shared" si="344"/>
        <v>40227</v>
      </c>
      <c r="H377" s="67">
        <f t="shared" si="345"/>
        <v>10</v>
      </c>
      <c r="I377" s="73"/>
      <c r="J377" s="64" t="str">
        <f t="shared" si="346"/>
        <v>E1</v>
      </c>
      <c r="K377" s="64" t="str">
        <f t="shared" si="347"/>
        <v>E1</v>
      </c>
      <c r="L377" s="64">
        <f t="shared" si="348"/>
        <v>0</v>
      </c>
      <c r="M377" s="64" t="str">
        <f t="shared" si="349"/>
        <v>D1</v>
      </c>
      <c r="N377" s="52"/>
      <c r="P377" s="157"/>
      <c r="Q377" s="157"/>
      <c r="R377" s="157"/>
      <c r="S377" s="157">
        <f>IF(OR(LEFT($A377,1)="x",AND(AC373+$AC377=0,$AC373&gt;0)),"",IFERROR(VLOOKUP($A377,LedenZ,29,0),""))</f>
        <v>0</v>
      </c>
      <c r="T377" s="202">
        <f t="shared" si="350"/>
        <v>1</v>
      </c>
      <c r="U377" s="159">
        <f t="shared" si="351"/>
        <v>1</v>
      </c>
      <c r="V377" s="162">
        <f t="shared" si="358"/>
        <v>11</v>
      </c>
      <c r="W377" s="162">
        <f t="shared" si="358"/>
        <v>12</v>
      </c>
      <c r="X377" s="28">
        <v>8</v>
      </c>
      <c r="Y377" s="64" t="str">
        <f t="shared" si="352"/>
        <v>E1</v>
      </c>
      <c r="Z377" s="64" t="str">
        <f t="shared" si="353"/>
        <v>E1</v>
      </c>
      <c r="AA377" s="64" t="str">
        <f t="shared" si="354"/>
        <v/>
      </c>
      <c r="AB377" s="64" t="str">
        <f t="shared" si="355"/>
        <v>D1</v>
      </c>
      <c r="AC377" s="28">
        <f t="shared" si="356"/>
        <v>6</v>
      </c>
      <c r="AH377" s="246">
        <f t="shared" si="357"/>
        <v>10.87</v>
      </c>
    </row>
    <row r="378" spans="1:34">
      <c r="A378" s="28" t="str">
        <f>C371&amp;"x"&amp;B378</f>
        <v>D1x5</v>
      </c>
      <c r="B378" s="47">
        <v>5</v>
      </c>
      <c r="C378" s="64" t="str">
        <f t="shared" si="340"/>
        <v>V</v>
      </c>
      <c r="D378" s="64" t="str">
        <f t="shared" si="341"/>
        <v>NLP77Z4</v>
      </c>
      <c r="E378" s="65" t="str">
        <f t="shared" si="342"/>
        <v>Klooster, van der D.</v>
      </c>
      <c r="F378" s="65" t="str">
        <f t="shared" si="343"/>
        <v>Danique</v>
      </c>
      <c r="G378" s="66">
        <f t="shared" si="344"/>
        <v>40239</v>
      </c>
      <c r="H378" s="67">
        <f t="shared" si="345"/>
        <v>10</v>
      </c>
      <c r="I378" s="73"/>
      <c r="J378" s="64" t="str">
        <f t="shared" si="346"/>
        <v>E1</v>
      </c>
      <c r="K378" s="64" t="str">
        <f t="shared" si="347"/>
        <v>E1</v>
      </c>
      <c r="L378" s="64">
        <f t="shared" si="348"/>
        <v>0</v>
      </c>
      <c r="M378" s="64" t="str">
        <f t="shared" si="349"/>
        <v>D1</v>
      </c>
      <c r="N378" s="52"/>
      <c r="P378" s="157"/>
      <c r="Q378" s="157"/>
      <c r="R378" s="157"/>
      <c r="S378" s="157">
        <f>IF(OR(LEFT($A378,1)="x",AND(AC373+$AC378=0,$AC373&gt;0)),"",IFERROR(VLOOKUP($A378,LedenZ,29,0),""))</f>
        <v>0</v>
      </c>
      <c r="T378" s="202">
        <f t="shared" si="350"/>
        <v>1</v>
      </c>
      <c r="U378" s="159">
        <f t="shared" si="351"/>
        <v>1</v>
      </c>
      <c r="V378" s="162">
        <f t="shared" si="358"/>
        <v>11</v>
      </c>
      <c r="W378" s="162">
        <f t="shared" si="358"/>
        <v>12</v>
      </c>
      <c r="X378" s="28">
        <v>9</v>
      </c>
      <c r="Y378" s="64" t="str">
        <f t="shared" si="352"/>
        <v>E1</v>
      </c>
      <c r="Z378" s="64" t="str">
        <f t="shared" si="353"/>
        <v>E1</v>
      </c>
      <c r="AA378" s="64" t="str">
        <f t="shared" si="354"/>
        <v/>
      </c>
      <c r="AB378" s="64" t="str">
        <f t="shared" si="355"/>
        <v>D1</v>
      </c>
      <c r="AC378" s="28">
        <f t="shared" si="356"/>
        <v>6</v>
      </c>
      <c r="AH378" s="246">
        <f t="shared" si="357"/>
        <v>10.83</v>
      </c>
    </row>
    <row r="379" spans="1:34">
      <c r="A379" s="28" t="str">
        <f>C371&amp;"x"&amp;B379</f>
        <v>D1x6</v>
      </c>
      <c r="B379" s="47">
        <v>6</v>
      </c>
      <c r="C379" s="64" t="str">
        <f t="shared" si="340"/>
        <v>V</v>
      </c>
      <c r="D379" s="64" t="str">
        <f t="shared" si="341"/>
        <v>NLN41L1</v>
      </c>
      <c r="E379" s="65" t="str">
        <f t="shared" si="342"/>
        <v>Stomp, N.</v>
      </c>
      <c r="F379" s="65" t="str">
        <f t="shared" si="343"/>
        <v>Noa</v>
      </c>
      <c r="G379" s="66">
        <f t="shared" si="344"/>
        <v>40439</v>
      </c>
      <c r="H379" s="67">
        <f t="shared" si="345"/>
        <v>10</v>
      </c>
      <c r="I379" s="73"/>
      <c r="J379" s="64" t="str">
        <f t="shared" si="346"/>
        <v>E1</v>
      </c>
      <c r="K379" s="64" t="str">
        <f t="shared" si="347"/>
        <v>E1</v>
      </c>
      <c r="L379" s="64">
        <f t="shared" si="348"/>
        <v>0</v>
      </c>
      <c r="M379" s="64" t="str">
        <f t="shared" si="349"/>
        <v>D1</v>
      </c>
      <c r="N379" s="52"/>
      <c r="P379" s="157"/>
      <c r="Q379" s="157"/>
      <c r="R379" s="157"/>
      <c r="S379" s="157">
        <f>IF(OR(LEFT($A379,1)="x",AND(AC373+$AC379=0,$AC373&gt;0)),"",IFERROR(VLOOKUP($A379,LedenZ,29,0),""))</f>
        <v>0</v>
      </c>
      <c r="T379" s="202">
        <f t="shared" si="350"/>
        <v>1</v>
      </c>
      <c r="U379" s="159">
        <f t="shared" si="351"/>
        <v>1</v>
      </c>
      <c r="V379" s="162">
        <f t="shared" si="358"/>
        <v>11</v>
      </c>
      <c r="W379" s="162">
        <f t="shared" si="358"/>
        <v>12</v>
      </c>
      <c r="X379" s="28">
        <v>10</v>
      </c>
      <c r="Y379" s="64" t="str">
        <f t="shared" si="352"/>
        <v>E1</v>
      </c>
      <c r="Z379" s="64" t="str">
        <f t="shared" si="353"/>
        <v>E1</v>
      </c>
      <c r="AA379" s="64" t="str">
        <f t="shared" si="354"/>
        <v/>
      </c>
      <c r="AB379" s="64" t="str">
        <f t="shared" si="355"/>
        <v>D1</v>
      </c>
      <c r="AC379" s="28">
        <f t="shared" si="356"/>
        <v>6</v>
      </c>
      <c r="AH379" s="246">
        <f t="shared" si="357"/>
        <v>10.29</v>
      </c>
    </row>
    <row r="380" spans="1:34">
      <c r="A380" s="28" t="str">
        <f>C371&amp;"x"&amp;B380</f>
        <v>D1x7</v>
      </c>
      <c r="B380" s="47">
        <v>7</v>
      </c>
      <c r="C380" s="64" t="str">
        <f t="shared" si="340"/>
        <v>M</v>
      </c>
      <c r="D380" s="64" t="str">
        <f t="shared" si="341"/>
        <v>NLS85J4</v>
      </c>
      <c r="E380" s="65" t="str">
        <f t="shared" si="342"/>
        <v>Vliet, K.M.</v>
      </c>
      <c r="F380" s="65" t="str">
        <f t="shared" si="343"/>
        <v>Kian</v>
      </c>
      <c r="G380" s="66">
        <f t="shared" si="344"/>
        <v>40058</v>
      </c>
      <c r="H380" s="67">
        <f t="shared" si="345"/>
        <v>11</v>
      </c>
      <c r="I380" s="73"/>
      <c r="J380" s="64" t="str">
        <f t="shared" si="346"/>
        <v>D2</v>
      </c>
      <c r="K380" s="64" t="str">
        <f t="shared" si="347"/>
        <v>D2</v>
      </c>
      <c r="L380" s="64">
        <f t="shared" si="348"/>
        <v>0</v>
      </c>
      <c r="M380" s="64" t="str">
        <f t="shared" si="349"/>
        <v>D1</v>
      </c>
      <c r="N380" s="52"/>
      <c r="P380" s="157"/>
      <c r="Q380" s="157"/>
      <c r="R380" s="157"/>
      <c r="S380" s="157">
        <f>IF(OR(LEFT($A380,1)="x",AND(AC373+$AC380=0,$AC373&gt;0)),"",IFERROR(VLOOKUP($A380,LedenZ,29,0),""))</f>
        <v>0</v>
      </c>
      <c r="T380" s="202">
        <f t="shared" si="350"/>
        <v>1</v>
      </c>
      <c r="U380" s="159">
        <f t="shared" si="351"/>
        <v>1</v>
      </c>
      <c r="V380" s="162">
        <f t="shared" si="358"/>
        <v>11</v>
      </c>
      <c r="W380" s="162">
        <f t="shared" si="358"/>
        <v>12</v>
      </c>
      <c r="X380" s="28">
        <v>11</v>
      </c>
      <c r="Y380" s="64" t="str">
        <f t="shared" si="352"/>
        <v>D2</v>
      </c>
      <c r="Z380" s="64" t="str">
        <f t="shared" si="353"/>
        <v>D2</v>
      </c>
      <c r="AA380" s="64" t="str">
        <f t="shared" si="354"/>
        <v/>
      </c>
      <c r="AB380" s="64" t="str">
        <f t="shared" si="355"/>
        <v>D1</v>
      </c>
      <c r="AC380" s="28">
        <f t="shared" si="356"/>
        <v>6</v>
      </c>
      <c r="AH380" s="246">
        <f t="shared" si="357"/>
        <v>11.33</v>
      </c>
    </row>
    <row r="381" spans="1:34">
      <c r="A381" s="28" t="str">
        <f>C371&amp;"x"&amp;B381</f>
        <v>D1x8</v>
      </c>
      <c r="B381" s="47">
        <v>8</v>
      </c>
      <c r="C381" s="64" t="str">
        <f t="shared" si="340"/>
        <v>M</v>
      </c>
      <c r="D381" s="64" t="str">
        <f t="shared" si="341"/>
        <v>NLP78P7</v>
      </c>
      <c r="E381" s="65" t="str">
        <f t="shared" si="342"/>
        <v>Sas, N.</v>
      </c>
      <c r="F381" s="65" t="str">
        <f t="shared" si="343"/>
        <v>Niek</v>
      </c>
      <c r="G381" s="66">
        <f t="shared" si="344"/>
        <v>40381</v>
      </c>
      <c r="H381" s="67">
        <f t="shared" si="345"/>
        <v>10</v>
      </c>
      <c r="I381" s="73"/>
      <c r="J381" s="64" t="str">
        <f t="shared" si="346"/>
        <v>E1</v>
      </c>
      <c r="K381" s="64" t="str">
        <f t="shared" si="347"/>
        <v>E1</v>
      </c>
      <c r="L381" s="64">
        <f t="shared" si="348"/>
        <v>0</v>
      </c>
      <c r="M381" s="64" t="str">
        <f t="shared" si="349"/>
        <v>D1</v>
      </c>
      <c r="N381" s="52"/>
      <c r="P381" s="157"/>
      <c r="Q381" s="157"/>
      <c r="R381" s="157"/>
      <c r="S381" s="157">
        <f>IF(OR(LEFT($A381,1)="x",AND(AC373+$AC381=0,$AC373&gt;0)),"",IFERROR(VLOOKUP($A381,LedenZ,29,0),""))</f>
        <v>0</v>
      </c>
      <c r="T381" s="202">
        <f t="shared" si="350"/>
        <v>1</v>
      </c>
      <c r="U381" s="159">
        <f t="shared" si="351"/>
        <v>1</v>
      </c>
      <c r="V381" s="162">
        <f t="shared" si="358"/>
        <v>11</v>
      </c>
      <c r="W381" s="162">
        <f t="shared" si="358"/>
        <v>12</v>
      </c>
      <c r="X381" s="28">
        <v>12</v>
      </c>
      <c r="Y381" s="64" t="str">
        <f t="shared" si="352"/>
        <v>E1</v>
      </c>
      <c r="Z381" s="64" t="str">
        <f t="shared" si="353"/>
        <v>E1</v>
      </c>
      <c r="AA381" s="64" t="str">
        <f t="shared" si="354"/>
        <v/>
      </c>
      <c r="AB381" s="64" t="str">
        <f t="shared" si="355"/>
        <v>D1</v>
      </c>
      <c r="AC381" s="28">
        <f t="shared" si="356"/>
        <v>6</v>
      </c>
      <c r="AH381" s="246">
        <f t="shared" si="357"/>
        <v>10.44</v>
      </c>
    </row>
    <row r="382" spans="1:34">
      <c r="A382" s="28" t="str">
        <f>C371&amp;"x"&amp;B382</f>
        <v>D1x9</v>
      </c>
      <c r="B382" s="47">
        <v>9</v>
      </c>
      <c r="C382" s="64" t="str">
        <f t="shared" si="340"/>
        <v>M</v>
      </c>
      <c r="D382" s="64" t="str">
        <f t="shared" si="341"/>
        <v>NLY32T6</v>
      </c>
      <c r="E382" s="65" t="str">
        <f t="shared" si="342"/>
        <v>Ven, van de J.</v>
      </c>
      <c r="F382" s="65" t="str">
        <f t="shared" si="343"/>
        <v>Jonas</v>
      </c>
      <c r="G382" s="66">
        <f t="shared" si="344"/>
        <v>40413</v>
      </c>
      <c r="H382" s="67">
        <f t="shared" si="345"/>
        <v>10</v>
      </c>
      <c r="I382" s="73"/>
      <c r="J382" s="64" t="str">
        <f t="shared" si="346"/>
        <v>E1</v>
      </c>
      <c r="K382" s="64" t="str">
        <f t="shared" si="347"/>
        <v>E1</v>
      </c>
      <c r="L382" s="64">
        <f t="shared" si="348"/>
        <v>0</v>
      </c>
      <c r="M382" s="64" t="str">
        <f t="shared" si="349"/>
        <v>D1</v>
      </c>
      <c r="N382" s="52"/>
      <c r="P382" s="157"/>
      <c r="Q382" s="157"/>
      <c r="R382" s="157"/>
      <c r="S382" s="157">
        <f>IF(OR(LEFT($A382,1)="x",AND(AC373+$AC382=0,$AC373&gt;0)),"",IFERROR(VLOOKUP($A382,LedenZ,29,0),""))</f>
        <v>0</v>
      </c>
      <c r="T382" s="202">
        <f t="shared" si="350"/>
        <v>1</v>
      </c>
      <c r="U382" s="159">
        <f t="shared" si="351"/>
        <v>1</v>
      </c>
      <c r="V382" s="162">
        <f t="shared" si="358"/>
        <v>11</v>
      </c>
      <c r="W382" s="162">
        <f t="shared" si="358"/>
        <v>12</v>
      </c>
      <c r="X382" s="28">
        <v>13</v>
      </c>
      <c r="Y382" s="64" t="str">
        <f t="shared" si="352"/>
        <v>E1</v>
      </c>
      <c r="Z382" s="64" t="str">
        <f t="shared" si="353"/>
        <v>E1</v>
      </c>
      <c r="AA382" s="64" t="str">
        <f t="shared" si="354"/>
        <v/>
      </c>
      <c r="AB382" s="64" t="str">
        <f t="shared" si="355"/>
        <v>D1</v>
      </c>
      <c r="AC382" s="28">
        <f t="shared" si="356"/>
        <v>6</v>
      </c>
      <c r="AH382" s="246">
        <f t="shared" si="357"/>
        <v>10.36</v>
      </c>
    </row>
    <row r="383" spans="1:34">
      <c r="A383" s="28" t="str">
        <f>C371&amp;"x"&amp;B383</f>
        <v>D1x10</v>
      </c>
      <c r="B383" s="47">
        <v>10</v>
      </c>
      <c r="C383" s="64" t="str">
        <f t="shared" si="340"/>
        <v/>
      </c>
      <c r="D383" s="64" t="str">
        <f t="shared" si="341"/>
        <v/>
      </c>
      <c r="E383" s="65" t="str">
        <f t="shared" si="342"/>
        <v/>
      </c>
      <c r="F383" s="65" t="str">
        <f t="shared" si="343"/>
        <v/>
      </c>
      <c r="G383" s="66" t="str">
        <f t="shared" si="344"/>
        <v/>
      </c>
      <c r="H383" s="67" t="str">
        <f t="shared" si="345"/>
        <v/>
      </c>
      <c r="I383" s="73"/>
      <c r="J383" s="64" t="str">
        <f t="shared" si="346"/>
        <v/>
      </c>
      <c r="K383" s="64" t="str">
        <f t="shared" si="347"/>
        <v/>
      </c>
      <c r="L383" s="64" t="str">
        <f t="shared" si="348"/>
        <v/>
      </c>
      <c r="M383" s="64" t="str">
        <f t="shared" si="349"/>
        <v/>
      </c>
      <c r="N383" s="52"/>
      <c r="P383" s="157"/>
      <c r="Q383" s="157"/>
      <c r="R383" s="157"/>
      <c r="S383" s="157" t="str">
        <f>IF(OR(LEFT($A383,1)="x",AND(AC373+$AC383=0,$AC373&gt;0)),"",IFERROR(VLOOKUP($A383,LedenZ,29,0),""))</f>
        <v/>
      </c>
      <c r="T383" s="202">
        <f t="shared" si="350"/>
        <v>0</v>
      </c>
      <c r="U383" s="159">
        <f t="shared" si="351"/>
        <v>0</v>
      </c>
      <c r="V383" s="162">
        <f t="shared" si="358"/>
        <v>11</v>
      </c>
      <c r="W383" s="162">
        <f t="shared" si="358"/>
        <v>12</v>
      </c>
      <c r="X383" s="28">
        <v>14</v>
      </c>
      <c r="Y383" s="64" t="str">
        <f t="shared" si="352"/>
        <v/>
      </c>
      <c r="Z383" s="64" t="str">
        <f t="shared" si="353"/>
        <v/>
      </c>
      <c r="AA383" s="64" t="str">
        <f t="shared" si="354"/>
        <v/>
      </c>
      <c r="AB383" s="64" t="str">
        <f t="shared" si="355"/>
        <v/>
      </c>
      <c r="AC383" s="28">
        <f t="shared" si="356"/>
        <v>0</v>
      </c>
      <c r="AH383" s="246" t="str">
        <f t="shared" si="357"/>
        <v/>
      </c>
    </row>
    <row r="384" spans="1:34">
      <c r="A384" s="28" t="str">
        <f>C371&amp;"x"&amp;B384</f>
        <v>D1x11</v>
      </c>
      <c r="B384" s="47">
        <v>11</v>
      </c>
      <c r="C384" s="64" t="str">
        <f t="shared" si="340"/>
        <v/>
      </c>
      <c r="D384" s="64" t="str">
        <f t="shared" si="341"/>
        <v/>
      </c>
      <c r="E384" s="65" t="str">
        <f t="shared" si="342"/>
        <v/>
      </c>
      <c r="F384" s="65" t="str">
        <f t="shared" si="343"/>
        <v/>
      </c>
      <c r="G384" s="66" t="str">
        <f t="shared" si="344"/>
        <v/>
      </c>
      <c r="H384" s="67" t="str">
        <f t="shared" si="345"/>
        <v/>
      </c>
      <c r="I384" s="73"/>
      <c r="J384" s="64" t="str">
        <f t="shared" si="346"/>
        <v/>
      </c>
      <c r="K384" s="64" t="str">
        <f t="shared" si="347"/>
        <v/>
      </c>
      <c r="L384" s="64" t="str">
        <f t="shared" si="348"/>
        <v/>
      </c>
      <c r="M384" s="64" t="str">
        <f t="shared" si="349"/>
        <v/>
      </c>
      <c r="N384" s="52"/>
      <c r="P384" s="157"/>
      <c r="Q384" s="157"/>
      <c r="R384" s="157"/>
      <c r="S384" s="157" t="str">
        <f>IF(OR(LEFT($A384,1)="x",AND(AC373+$AC384=0,$AC373&gt;0)),"",IFERROR(VLOOKUP($A384,LedenZ,29,0),""))</f>
        <v/>
      </c>
      <c r="T384" s="202">
        <f t="shared" si="350"/>
        <v>0</v>
      </c>
      <c r="U384" s="159">
        <f t="shared" si="351"/>
        <v>0</v>
      </c>
      <c r="V384" s="162">
        <f t="shared" si="358"/>
        <v>11</v>
      </c>
      <c r="W384" s="162">
        <f t="shared" si="358"/>
        <v>12</v>
      </c>
      <c r="X384" s="28">
        <v>15</v>
      </c>
      <c r="Y384" s="64" t="str">
        <f t="shared" si="352"/>
        <v/>
      </c>
      <c r="Z384" s="64" t="str">
        <f t="shared" si="353"/>
        <v/>
      </c>
      <c r="AA384" s="64" t="str">
        <f t="shared" si="354"/>
        <v/>
      </c>
      <c r="AB384" s="64" t="str">
        <f t="shared" si="355"/>
        <v/>
      </c>
      <c r="AC384" s="28">
        <f t="shared" si="356"/>
        <v>0</v>
      </c>
      <c r="AH384" s="246" t="str">
        <f t="shared" si="357"/>
        <v/>
      </c>
    </row>
    <row r="385" spans="1:34">
      <c r="A385" s="28" t="str">
        <f>C371&amp;"x"&amp;B385</f>
        <v>D1x12</v>
      </c>
      <c r="B385" s="47">
        <v>12</v>
      </c>
      <c r="C385" s="64" t="str">
        <f t="shared" si="340"/>
        <v/>
      </c>
      <c r="D385" s="64" t="str">
        <f t="shared" si="341"/>
        <v/>
      </c>
      <c r="E385" s="65" t="str">
        <f t="shared" si="342"/>
        <v/>
      </c>
      <c r="F385" s="65" t="str">
        <f t="shared" si="343"/>
        <v/>
      </c>
      <c r="G385" s="66" t="str">
        <f t="shared" si="344"/>
        <v/>
      </c>
      <c r="H385" s="67" t="str">
        <f t="shared" si="345"/>
        <v/>
      </c>
      <c r="I385" s="73"/>
      <c r="J385" s="64" t="str">
        <f t="shared" si="346"/>
        <v/>
      </c>
      <c r="K385" s="64" t="str">
        <f t="shared" si="347"/>
        <v/>
      </c>
      <c r="L385" s="64" t="str">
        <f t="shared" si="348"/>
        <v/>
      </c>
      <c r="M385" s="64" t="str">
        <f t="shared" si="349"/>
        <v/>
      </c>
      <c r="N385" s="52"/>
      <c r="P385" s="157"/>
      <c r="Q385" s="157"/>
      <c r="R385" s="157"/>
      <c r="S385" s="157" t="str">
        <f>IF(OR(LEFT($A385,1)="x",AND(AC373+$AC385=0,$AC373&gt;0)),"",IFERROR(VLOOKUP($A385,LedenZ,29,0),""))</f>
        <v/>
      </c>
      <c r="T385" s="202">
        <f t="shared" si="350"/>
        <v>0</v>
      </c>
      <c r="U385" s="159">
        <f t="shared" si="351"/>
        <v>0</v>
      </c>
      <c r="V385" s="162">
        <f t="shared" si="358"/>
        <v>11</v>
      </c>
      <c r="W385" s="162">
        <f t="shared" si="358"/>
        <v>12</v>
      </c>
      <c r="X385" s="28">
        <v>16</v>
      </c>
      <c r="Y385" s="64" t="str">
        <f t="shared" si="352"/>
        <v/>
      </c>
      <c r="Z385" s="64" t="str">
        <f t="shared" si="353"/>
        <v/>
      </c>
      <c r="AA385" s="64" t="str">
        <f t="shared" si="354"/>
        <v/>
      </c>
      <c r="AB385" s="64" t="str">
        <f t="shared" si="355"/>
        <v/>
      </c>
      <c r="AC385" s="28">
        <f t="shared" si="356"/>
        <v>0</v>
      </c>
      <c r="AH385" s="246" t="str">
        <f t="shared" si="357"/>
        <v/>
      </c>
    </row>
    <row r="386" spans="1:34">
      <c r="A386" s="28" t="str">
        <f>C371&amp;"x"&amp;B386</f>
        <v>D1x13</v>
      </c>
      <c r="B386" s="47">
        <v>13</v>
      </c>
      <c r="C386" s="64" t="str">
        <f t="shared" si="340"/>
        <v/>
      </c>
      <c r="D386" s="64" t="str">
        <f t="shared" si="341"/>
        <v/>
      </c>
      <c r="E386" s="65" t="str">
        <f t="shared" si="342"/>
        <v/>
      </c>
      <c r="F386" s="65" t="str">
        <f t="shared" si="343"/>
        <v/>
      </c>
      <c r="G386" s="66" t="str">
        <f t="shared" si="344"/>
        <v/>
      </c>
      <c r="H386" s="67" t="str">
        <f t="shared" si="345"/>
        <v/>
      </c>
      <c r="I386" s="73"/>
      <c r="J386" s="64" t="str">
        <f t="shared" si="346"/>
        <v/>
      </c>
      <c r="K386" s="64" t="str">
        <f t="shared" si="347"/>
        <v/>
      </c>
      <c r="L386" s="64" t="str">
        <f t="shared" si="348"/>
        <v/>
      </c>
      <c r="M386" s="64" t="str">
        <f t="shared" si="349"/>
        <v/>
      </c>
      <c r="N386" s="52"/>
      <c r="P386" s="157"/>
      <c r="Q386" s="157"/>
      <c r="R386" s="157"/>
      <c r="S386" s="157" t="str">
        <f>IF(OR(LEFT($A386,1)="x",AND(AC373+$AC386=0,$AC373&gt;0)),"",IFERROR(VLOOKUP($A386,LedenZ,29,0),""))</f>
        <v/>
      </c>
      <c r="T386" s="202">
        <f t="shared" si="350"/>
        <v>0</v>
      </c>
      <c r="U386" s="159">
        <f t="shared" si="351"/>
        <v>0</v>
      </c>
      <c r="V386" s="162">
        <f t="shared" si="358"/>
        <v>11</v>
      </c>
      <c r="W386" s="162">
        <f t="shared" si="358"/>
        <v>12</v>
      </c>
      <c r="X386" s="28">
        <v>17</v>
      </c>
      <c r="Y386" s="64" t="str">
        <f t="shared" si="352"/>
        <v/>
      </c>
      <c r="Z386" s="64" t="str">
        <f t="shared" si="353"/>
        <v/>
      </c>
      <c r="AA386" s="64" t="str">
        <f t="shared" si="354"/>
        <v/>
      </c>
      <c r="AB386" s="64" t="str">
        <f t="shared" si="355"/>
        <v/>
      </c>
      <c r="AC386" s="28">
        <f t="shared" si="356"/>
        <v>0</v>
      </c>
      <c r="AH386" s="246" t="str">
        <f t="shared" si="357"/>
        <v/>
      </c>
    </row>
    <row r="387" spans="1:34">
      <c r="A387" s="28" t="str">
        <f>C371&amp;"x"&amp;B387</f>
        <v>D1x14</v>
      </c>
      <c r="B387" s="47">
        <v>14</v>
      </c>
      <c r="C387" s="64" t="str">
        <f t="shared" si="340"/>
        <v/>
      </c>
      <c r="D387" s="64" t="str">
        <f t="shared" si="341"/>
        <v/>
      </c>
      <c r="E387" s="65" t="str">
        <f t="shared" si="342"/>
        <v/>
      </c>
      <c r="F387" s="65" t="str">
        <f t="shared" si="343"/>
        <v/>
      </c>
      <c r="G387" s="66" t="str">
        <f t="shared" si="344"/>
        <v/>
      </c>
      <c r="H387" s="67" t="str">
        <f t="shared" si="345"/>
        <v/>
      </c>
      <c r="I387" s="73"/>
      <c r="J387" s="64" t="str">
        <f t="shared" si="346"/>
        <v/>
      </c>
      <c r="K387" s="64" t="str">
        <f t="shared" si="347"/>
        <v/>
      </c>
      <c r="L387" s="64" t="str">
        <f t="shared" si="348"/>
        <v/>
      </c>
      <c r="M387" s="64" t="str">
        <f t="shared" si="349"/>
        <v/>
      </c>
      <c r="N387" s="52"/>
      <c r="P387" s="157"/>
      <c r="Q387" s="157"/>
      <c r="R387" s="157"/>
      <c r="S387" s="157" t="str">
        <f>IF(OR(LEFT($A387,1)="x",AND(AC373+$AC387=0,$AC373&gt;0)),"",IFERROR(VLOOKUP($A387,LedenZ,29,0),""))</f>
        <v/>
      </c>
      <c r="T387" s="202">
        <f t="shared" si="350"/>
        <v>0</v>
      </c>
      <c r="U387" s="159">
        <f t="shared" si="351"/>
        <v>0</v>
      </c>
      <c r="V387" s="162">
        <f t="shared" si="358"/>
        <v>11</v>
      </c>
      <c r="W387" s="162">
        <f t="shared" si="358"/>
        <v>12</v>
      </c>
      <c r="X387" s="28">
        <v>18</v>
      </c>
      <c r="Y387" s="64" t="str">
        <f t="shared" si="352"/>
        <v/>
      </c>
      <c r="Z387" s="64" t="str">
        <f t="shared" si="353"/>
        <v/>
      </c>
      <c r="AA387" s="64" t="str">
        <f t="shared" si="354"/>
        <v/>
      </c>
      <c r="AB387" s="64" t="str">
        <f t="shared" si="355"/>
        <v/>
      </c>
      <c r="AC387" s="28">
        <f t="shared" si="356"/>
        <v>0</v>
      </c>
      <c r="AH387" s="246" t="str">
        <f t="shared" si="357"/>
        <v/>
      </c>
    </row>
    <row r="388" spans="1:34">
      <c r="A388" s="28" t="str">
        <f>C371&amp;"x"&amp;B388</f>
        <v>D1x15</v>
      </c>
      <c r="B388" s="47">
        <v>15</v>
      </c>
      <c r="C388" s="64" t="str">
        <f t="shared" si="340"/>
        <v/>
      </c>
      <c r="D388" s="64" t="str">
        <f t="shared" si="341"/>
        <v/>
      </c>
      <c r="E388" s="65" t="str">
        <f t="shared" si="342"/>
        <v/>
      </c>
      <c r="F388" s="65" t="str">
        <f t="shared" si="343"/>
        <v/>
      </c>
      <c r="G388" s="66" t="str">
        <f t="shared" si="344"/>
        <v/>
      </c>
      <c r="H388" s="67" t="str">
        <f t="shared" si="345"/>
        <v/>
      </c>
      <c r="I388" s="73"/>
      <c r="J388" s="64" t="str">
        <f t="shared" si="346"/>
        <v/>
      </c>
      <c r="K388" s="64" t="str">
        <f t="shared" si="347"/>
        <v/>
      </c>
      <c r="L388" s="64" t="str">
        <f t="shared" si="348"/>
        <v/>
      </c>
      <c r="M388" s="64" t="str">
        <f t="shared" si="349"/>
        <v/>
      </c>
      <c r="N388" s="52"/>
      <c r="P388" s="157"/>
      <c r="Q388" s="157"/>
      <c r="R388" s="157"/>
      <c r="S388" s="157" t="str">
        <f>IF(OR(LEFT($A388,1)="x",AND(AC373+$AC388=0,$AC373&gt;0)),"",IFERROR(VLOOKUP($A388,LedenZ,29,0),""))</f>
        <v/>
      </c>
      <c r="T388" s="202">
        <f t="shared" si="350"/>
        <v>0</v>
      </c>
      <c r="U388" s="159">
        <f t="shared" si="351"/>
        <v>0</v>
      </c>
      <c r="V388" s="162">
        <f t="shared" si="358"/>
        <v>11</v>
      </c>
      <c r="W388" s="162">
        <f t="shared" si="358"/>
        <v>12</v>
      </c>
      <c r="X388" s="28">
        <v>19</v>
      </c>
      <c r="Y388" s="64" t="str">
        <f t="shared" si="352"/>
        <v/>
      </c>
      <c r="Z388" s="64" t="str">
        <f t="shared" si="353"/>
        <v/>
      </c>
      <c r="AA388" s="64" t="str">
        <f t="shared" si="354"/>
        <v/>
      </c>
      <c r="AB388" s="64" t="str">
        <f t="shared" si="355"/>
        <v/>
      </c>
      <c r="AC388" s="28">
        <f t="shared" si="356"/>
        <v>0</v>
      </c>
      <c r="AH388" s="246" t="str">
        <f t="shared" si="357"/>
        <v/>
      </c>
    </row>
    <row r="389" spans="1:34" ht="12.95" thickBot="1">
      <c r="B389" s="69"/>
      <c r="C389" s="70"/>
      <c r="D389" s="69"/>
      <c r="E389" s="69"/>
      <c r="F389" s="69"/>
      <c r="G389" s="71"/>
      <c r="H389" s="71"/>
      <c r="I389" s="71"/>
      <c r="J389" s="70"/>
      <c r="K389" s="70"/>
      <c r="L389" s="70"/>
      <c r="M389" s="52"/>
      <c r="N389" s="52"/>
      <c r="X389" s="28">
        <v>20</v>
      </c>
    </row>
    <row r="390" spans="1:34" ht="12.95" thickTop="1">
      <c r="B390" s="47"/>
      <c r="C390" s="323" t="s">
        <v>1140</v>
      </c>
      <c r="D390" s="323"/>
      <c r="E390" s="76" t="s">
        <v>1141</v>
      </c>
      <c r="F390" s="76" t="s">
        <v>1142</v>
      </c>
      <c r="G390" s="48" t="s">
        <v>1143</v>
      </c>
      <c r="H390" s="49"/>
      <c r="I390" s="50"/>
      <c r="J390" s="51" t="s">
        <v>1144</v>
      </c>
      <c r="K390" s="51" t="s">
        <v>1145</v>
      </c>
      <c r="L390" s="51" t="s">
        <v>1146</v>
      </c>
      <c r="M390" s="52"/>
      <c r="N390" s="52"/>
      <c r="P390" s="53">
        <f>COUNT(P394:P408)</f>
        <v>0</v>
      </c>
      <c r="Q390" s="53">
        <f>COUNT(Q394:Q408)</f>
        <v>0</v>
      </c>
      <c r="R390" s="53">
        <f>COUNT(R394:R408)</f>
        <v>0</v>
      </c>
      <c r="S390" s="53">
        <f>COUNT(S394:S408)</f>
        <v>9</v>
      </c>
      <c r="T390" s="124">
        <f>T391-SUM(U394:U408)</f>
        <v>0</v>
      </c>
      <c r="X390" s="28">
        <v>1</v>
      </c>
    </row>
    <row r="391" spans="1:34" ht="12.95">
      <c r="A391" s="33">
        <v>23</v>
      </c>
      <c r="B391" s="54"/>
      <c r="C391" s="322" t="str">
        <f>Leden!AR25</f>
        <v>D2</v>
      </c>
      <c r="D391" s="322"/>
      <c r="E391" s="286" t="str">
        <f>IF($C391="","",LEFT(IFERROR(VLOOKUP($C391,TeamsZ,2,0),"")&amp;"??",2))</f>
        <v>BK</v>
      </c>
      <c r="F391" s="286" t="str">
        <f>IF($C391="","",IFERROR(VLOOKUP($C391,TeamsZ,3,0),"??"))</f>
        <v>Za</v>
      </c>
      <c r="G391" s="286" t="str">
        <f>IF($C391="","",LEFT(IFERROR(VLOOKUP($C391,TeamsZ,4,0),"")&amp;"?",1))</f>
        <v>8</v>
      </c>
      <c r="H391" s="55"/>
      <c r="I391" s="56"/>
      <c r="J391" s="286">
        <f>COUNTIF(C394:C408,"V")</f>
        <v>5</v>
      </c>
      <c r="K391" s="286">
        <f>COUNTIF(C394:C408,"M")</f>
        <v>4</v>
      </c>
      <c r="L391" s="57">
        <f>IFERROR(AVERAGE(H394:H408),"")</f>
        <v>10.333333333333334</v>
      </c>
      <c r="M391" s="58"/>
      <c r="N391" s="58"/>
      <c r="O391" s="33" t="s">
        <v>2</v>
      </c>
      <c r="P391" s="253"/>
      <c r="Q391" s="253"/>
      <c r="R391" s="253"/>
      <c r="S391" s="253">
        <f>IF(COUNT(S394:S408)=0,"",TeamPunten(S394:S408,$C391,$T391))</f>
        <v>0</v>
      </c>
      <c r="T391" s="124">
        <f>SUM(T394:T408)</f>
        <v>9</v>
      </c>
      <c r="U391" s="158" t="str">
        <f>MID($C391,1,1)</f>
        <v>D</v>
      </c>
      <c r="V391" s="158" t="str">
        <f>MID($C391,1,1)</f>
        <v>D</v>
      </c>
      <c r="W391" s="158" t="str">
        <f>MID($C391,1,1)</f>
        <v>D</v>
      </c>
      <c r="X391" s="28">
        <v>2</v>
      </c>
      <c r="Y391" s="33"/>
      <c r="Z391" s="33"/>
      <c r="AA391" s="33"/>
      <c r="AB391" s="33"/>
      <c r="AC391" s="33"/>
      <c r="AD391" s="19" t="str">
        <f>IF($C391="","",IFERROR(VLOOKUP($C391,TeamsZ,6,0),""))</f>
        <v>A</v>
      </c>
      <c r="AE391" s="19" t="str">
        <f>TRIM(IF($AD391="","",IFERROR(VLOOKUP($AD391,Teams!$J$4:$O$8,2,0),"")))</f>
        <v>3312 AD</v>
      </c>
      <c r="AF391" s="19" t="str">
        <f>TRIM(IF($AD391="","",IFERROR(VLOOKUP($AD391,Teams!$J$4:$O$8,4,0),"")))</f>
        <v>Dordrecht</v>
      </c>
      <c r="AH391" s="247">
        <f>IFERROR(AVERAGE(AH394:AH408),"")</f>
        <v>10.683333333333332</v>
      </c>
    </row>
    <row r="392" spans="1:34">
      <c r="B392" s="47"/>
      <c r="C392" s="76"/>
      <c r="D392" s="47"/>
      <c r="E392" s="47"/>
      <c r="F392" s="47"/>
      <c r="G392" s="50"/>
      <c r="H392" s="50"/>
      <c r="I392" s="50"/>
      <c r="J392" s="76"/>
      <c r="K392" s="76"/>
      <c r="L392" s="76"/>
      <c r="M392" s="52"/>
      <c r="N392" s="52"/>
      <c r="U392" s="159"/>
      <c r="V392" s="159"/>
      <c r="W392" s="159"/>
      <c r="X392" s="28">
        <v>3</v>
      </c>
    </row>
    <row r="393" spans="1:34">
      <c r="A393" s="59"/>
      <c r="B393" s="60"/>
      <c r="C393" s="61" t="s">
        <v>1147</v>
      </c>
      <c r="D393" s="61" t="s">
        <v>1148</v>
      </c>
      <c r="E393" s="62" t="s">
        <v>1149</v>
      </c>
      <c r="F393" s="62" t="s">
        <v>1150</v>
      </c>
      <c r="G393" s="61" t="s">
        <v>1151</v>
      </c>
      <c r="H393" s="61" t="s">
        <v>1152</v>
      </c>
      <c r="I393" s="61" t="s">
        <v>54</v>
      </c>
      <c r="J393" s="61" t="s">
        <v>1153</v>
      </c>
      <c r="K393" s="61" t="s">
        <v>1154</v>
      </c>
      <c r="L393" s="61" t="s">
        <v>1155</v>
      </c>
      <c r="M393" s="61" t="s">
        <v>1158</v>
      </c>
      <c r="N393" s="63"/>
      <c r="O393" s="59"/>
      <c r="P393" s="160" t="s">
        <v>76</v>
      </c>
      <c r="Q393" s="160" t="s">
        <v>77</v>
      </c>
      <c r="R393" s="160" t="s">
        <v>78</v>
      </c>
      <c r="S393" s="160" t="s">
        <v>76</v>
      </c>
      <c r="U393" s="158">
        <f>IF(W391="","",VLOOKUP(W391,Leeftijdscat,2,FALSE))</f>
        <v>9</v>
      </c>
      <c r="V393" s="158">
        <f>IF(W391="","",VLOOKUP(W391,Leeftijdscat,3,FALSE))</f>
        <v>11</v>
      </c>
      <c r="W393" s="158">
        <f>IF(W391="","",VLOOKUP(W391,Leeftijdscat,4,FALSE))</f>
        <v>12</v>
      </c>
      <c r="X393" s="28">
        <v>4</v>
      </c>
      <c r="Y393" s="59">
        <f>LEN(Y394&amp;Y395&amp;Y396&amp;Y397&amp;Y398&amp;Y399&amp;Y400&amp;Y401&amp;Y402&amp;Y403&amp;Y404&amp;Y405&amp;Y406&amp;Y407&amp;Y408)</f>
        <v>18</v>
      </c>
      <c r="Z393" s="59">
        <f>LEN(Z394&amp;Z395&amp;Z396&amp;Z397&amp;Z398&amp;Z399&amp;Z400&amp;Z401&amp;Z402&amp;Z403&amp;Z404&amp;Z405&amp;Z406&amp;Z407&amp;Z408)</f>
        <v>18</v>
      </c>
      <c r="AA393" s="59">
        <f>LEN(AA394&amp;AA395&amp;AA396&amp;AA397&amp;AA398&amp;AA399&amp;AA400&amp;AA401&amp;AA402&amp;AA403&amp;AA404&amp;AA405&amp;AA406&amp;AA407&amp;AA408)</f>
        <v>0</v>
      </c>
      <c r="AB393" s="59">
        <f>LEN(AB394&amp;AB395&amp;AB396&amp;AB397&amp;AB398&amp;AB399&amp;AB400&amp;AB401&amp;AB402&amp;AB403&amp;AB404&amp;AB405&amp;AB406&amp;AB407&amp;AB408)</f>
        <v>18</v>
      </c>
      <c r="AC393" s="59">
        <f>SUM(Y393:AA393)</f>
        <v>36</v>
      </c>
    </row>
    <row r="394" spans="1:34">
      <c r="A394" s="28" t="str">
        <f>C391&amp;"x"&amp;B394</f>
        <v>D2x1</v>
      </c>
      <c r="B394" s="47">
        <v>1</v>
      </c>
      <c r="C394" s="64" t="str">
        <f t="shared" ref="C394:C408" si="359">IF(LEFT($A394,1)="x","",IFERROR(VLOOKUP($A394,LedenZ,5,0),""))</f>
        <v>V</v>
      </c>
      <c r="D394" s="64" t="str">
        <f t="shared" ref="D394:D408" si="360">IF(LEFT($A394,1)="x","",IFERROR(VLOOKUP($A394,LedenZ,6,0),""))</f>
        <v>NLX00H0</v>
      </c>
      <c r="E394" s="65" t="str">
        <f t="shared" ref="E394:E408" si="361">IF(LEFT($A394,1)="x","",IFERROR(VLOOKUP($A394,LedenZ,7,0),""))</f>
        <v>Bemer, G.M.E.</v>
      </c>
      <c r="F394" s="65" t="str">
        <f t="shared" ref="F394:F408" si="362">IF(LEFT($A394,1)="x","",IFERROR(VLOOKUP($A394,LedenZ,8,0),""))</f>
        <v>Githa</v>
      </c>
      <c r="G394" s="66">
        <f t="shared" ref="G394:G408" si="363">IF(LEFT($A394,1)="x","",IFERROR(VLOOKUP($A394,LedenZ,9,0),""))</f>
        <v>40169</v>
      </c>
      <c r="H394" s="67">
        <f t="shared" ref="H394:H408" si="364">IF(AND(ISNUMBER(G394),G394&lt;&gt;0),DATEDIF(G394,Peildatum,"Y"),"")</f>
        <v>11</v>
      </c>
      <c r="I394" s="73"/>
      <c r="J394" s="64" t="str">
        <f t="shared" ref="J394:J408" si="365">IF(LEFT($A394,1)="x","",IFERROR(VLOOKUP($A394,LedenZ,15,0),""))</f>
        <v>D3</v>
      </c>
      <c r="K394" s="64" t="str">
        <f t="shared" ref="K394:K408" si="366">IF(LEFT($A394,1)="x","",IFERROR(VLOOKUP($A394,LedenZ,16,0),""))</f>
        <v>D3</v>
      </c>
      <c r="L394" s="64">
        <f t="shared" ref="L394:L408" si="367">IF(LEFT($A394,1)="x","",IFERROR(VLOOKUP($A394,LedenZ,17,0),""))</f>
        <v>0</v>
      </c>
      <c r="M394" s="64" t="str">
        <f t="shared" ref="M394:M408" si="368">IF(LEFT($A394,1)="x","",IFERROR(VLOOKUP($A394,LedenZ,18,0),""))</f>
        <v>D2</v>
      </c>
      <c r="N394" s="52"/>
      <c r="P394" s="157"/>
      <c r="Q394" s="157"/>
      <c r="R394" s="157"/>
      <c r="S394" s="157">
        <f>IF(OR(LEFT($A394,1)="x",AND(AC393+$AC394=0,$AC393&gt;0)),"",IFERROR(VLOOKUP($A394,LedenZ,29,0),""))</f>
        <v>0</v>
      </c>
      <c r="T394" s="202">
        <f t="shared" ref="T394:T408" si="369">IF(LEN(C394&amp;D394&amp;E394&amp;F394)&gt;0,1,0)</f>
        <v>1</v>
      </c>
      <c r="U394" s="159">
        <f t="shared" ref="U394:U408" si="370">MIN(LEN(Y394&amp;Z394&amp;AA394&amp;AB394),1)</f>
        <v>1</v>
      </c>
      <c r="V394" s="162">
        <f>V393</f>
        <v>11</v>
      </c>
      <c r="W394" s="162">
        <f>W393</f>
        <v>12</v>
      </c>
      <c r="X394" s="28">
        <v>5</v>
      </c>
      <c r="Y394" s="64" t="str">
        <f t="shared" ref="Y394:Y408" si="371">IF(LEFT($A394,1)="x","",IFERROR(VLOOKUP($A394,LedenZ,33,0),""))</f>
        <v>D3</v>
      </c>
      <c r="Z394" s="64" t="str">
        <f t="shared" ref="Z394:Z408" si="372">IF(LEFT($A394,1)="x","",IFERROR(VLOOKUP($A394,LedenZ,34,0),""))</f>
        <v>D3</v>
      </c>
      <c r="AA394" s="64" t="str">
        <f t="shared" ref="AA394:AA408" si="373">IF(LEFT($A394,1)="x","",IFERROR(VLOOKUP($A394,LedenZ,35,0),""))</f>
        <v/>
      </c>
      <c r="AB394" s="64" t="str">
        <f t="shared" ref="AB394:AB408" si="374">IF(LEFT($A394,1)="x","",IFERROR(VLOOKUP($A394,LedenZ,36,0),""))</f>
        <v>D2</v>
      </c>
      <c r="AC394" s="28">
        <f t="shared" ref="AC394:AC408" si="375">LEN(Y394&amp;Z394&amp;AA394&amp;AB394)</f>
        <v>6</v>
      </c>
      <c r="AH394" s="246">
        <f t="shared" ref="AH394:AH408" si="376">lft(G394,Peildatum)</f>
        <v>11.03</v>
      </c>
    </row>
    <row r="395" spans="1:34">
      <c r="A395" s="28" t="str">
        <f>C391&amp;"x"&amp;B395</f>
        <v>D2x2</v>
      </c>
      <c r="B395" s="47">
        <v>2</v>
      </c>
      <c r="C395" s="64" t="str">
        <f t="shared" si="359"/>
        <v>V</v>
      </c>
      <c r="D395" s="64" t="str">
        <f t="shared" si="360"/>
        <v>NMB60Y4</v>
      </c>
      <c r="E395" s="65" t="str">
        <f t="shared" si="361"/>
        <v>Lindhout, D.</v>
      </c>
      <c r="F395" s="65" t="str">
        <f t="shared" si="362"/>
        <v>Demi</v>
      </c>
      <c r="G395" s="66">
        <f t="shared" si="363"/>
        <v>40189</v>
      </c>
      <c r="H395" s="67">
        <f t="shared" si="364"/>
        <v>10</v>
      </c>
      <c r="I395" s="73"/>
      <c r="J395" s="64" t="str">
        <f t="shared" si="365"/>
        <v>E3</v>
      </c>
      <c r="K395" s="64" t="str">
        <f t="shared" si="366"/>
        <v>E3</v>
      </c>
      <c r="L395" s="64">
        <f t="shared" si="367"/>
        <v>0</v>
      </c>
      <c r="M395" s="64" t="str">
        <f t="shared" si="368"/>
        <v>D2</v>
      </c>
      <c r="N395" s="52"/>
      <c r="P395" s="157"/>
      <c r="Q395" s="157"/>
      <c r="R395" s="157"/>
      <c r="S395" s="157">
        <f>IF(OR(LEFT($A395,1)="x",AND(AC393+$AC395=0,$AC393&gt;0)),"",IFERROR(VLOOKUP($A395,LedenZ,29,0),""))</f>
        <v>0</v>
      </c>
      <c r="T395" s="202">
        <f t="shared" si="369"/>
        <v>1</v>
      </c>
      <c r="U395" s="159">
        <f t="shared" si="370"/>
        <v>1</v>
      </c>
      <c r="V395" s="162">
        <f t="shared" ref="V395:W408" si="377">V394</f>
        <v>11</v>
      </c>
      <c r="W395" s="162">
        <f t="shared" si="377"/>
        <v>12</v>
      </c>
      <c r="X395" s="28">
        <v>6</v>
      </c>
      <c r="Y395" s="64" t="str">
        <f t="shared" si="371"/>
        <v>E3</v>
      </c>
      <c r="Z395" s="64" t="str">
        <f t="shared" si="372"/>
        <v>E3</v>
      </c>
      <c r="AA395" s="64" t="str">
        <f t="shared" si="373"/>
        <v/>
      </c>
      <c r="AB395" s="64" t="str">
        <f t="shared" si="374"/>
        <v>D2</v>
      </c>
      <c r="AC395" s="28">
        <f t="shared" si="375"/>
        <v>6</v>
      </c>
      <c r="AH395" s="246">
        <f t="shared" si="376"/>
        <v>10.97</v>
      </c>
    </row>
    <row r="396" spans="1:34">
      <c r="A396" s="28" t="str">
        <f>C391&amp;"x"&amp;B396</f>
        <v>D2x3</v>
      </c>
      <c r="B396" s="47">
        <v>3</v>
      </c>
      <c r="C396" s="64" t="str">
        <f t="shared" si="359"/>
        <v>V</v>
      </c>
      <c r="D396" s="64" t="str">
        <f t="shared" si="360"/>
        <v>NLX00J4</v>
      </c>
      <c r="E396" s="65" t="str">
        <f t="shared" si="361"/>
        <v>Veld, in 't P.M.</v>
      </c>
      <c r="F396" s="65" t="str">
        <f t="shared" si="362"/>
        <v>Puck</v>
      </c>
      <c r="G396" s="66">
        <f t="shared" si="363"/>
        <v>40409</v>
      </c>
      <c r="H396" s="67">
        <f t="shared" si="364"/>
        <v>10</v>
      </c>
      <c r="I396" s="73"/>
      <c r="J396" s="64" t="str">
        <f t="shared" si="365"/>
        <v>E3</v>
      </c>
      <c r="K396" s="64" t="str">
        <f t="shared" si="366"/>
        <v>E3</v>
      </c>
      <c r="L396" s="64">
        <f t="shared" si="367"/>
        <v>0</v>
      </c>
      <c r="M396" s="64" t="str">
        <f t="shared" si="368"/>
        <v>D2</v>
      </c>
      <c r="N396" s="52"/>
      <c r="P396" s="157"/>
      <c r="Q396" s="157"/>
      <c r="R396" s="157"/>
      <c r="S396" s="157">
        <f>IF(OR(LEFT($A396,1)="x",AND(AC393+$AC396=0,$AC393&gt;0)),"",IFERROR(VLOOKUP($A396,LedenZ,29,0),""))</f>
        <v>0</v>
      </c>
      <c r="T396" s="202">
        <f t="shared" si="369"/>
        <v>1</v>
      </c>
      <c r="U396" s="159">
        <f t="shared" si="370"/>
        <v>1</v>
      </c>
      <c r="V396" s="162">
        <f t="shared" si="377"/>
        <v>11</v>
      </c>
      <c r="W396" s="162">
        <f t="shared" si="377"/>
        <v>12</v>
      </c>
      <c r="X396" s="28">
        <v>7</v>
      </c>
      <c r="Y396" s="64" t="str">
        <f t="shared" si="371"/>
        <v>E3</v>
      </c>
      <c r="Z396" s="64" t="str">
        <f t="shared" si="372"/>
        <v>E3</v>
      </c>
      <c r="AA396" s="64" t="str">
        <f t="shared" si="373"/>
        <v/>
      </c>
      <c r="AB396" s="64" t="str">
        <f t="shared" si="374"/>
        <v>D2</v>
      </c>
      <c r="AC396" s="28">
        <f t="shared" si="375"/>
        <v>6</v>
      </c>
      <c r="AH396" s="246">
        <f t="shared" si="376"/>
        <v>10.37</v>
      </c>
    </row>
    <row r="397" spans="1:34">
      <c r="A397" s="28" t="str">
        <f>C391&amp;"x"&amp;B397</f>
        <v>D2x4</v>
      </c>
      <c r="B397" s="47">
        <v>4</v>
      </c>
      <c r="C397" s="64" t="str">
        <f t="shared" si="359"/>
        <v>V</v>
      </c>
      <c r="D397" s="64" t="str">
        <f t="shared" si="360"/>
        <v>NLL20H8</v>
      </c>
      <c r="E397" s="65" t="str">
        <f t="shared" si="361"/>
        <v>Burgt, van de F.</v>
      </c>
      <c r="F397" s="65" t="str">
        <f t="shared" si="362"/>
        <v>Feline</v>
      </c>
      <c r="G397" s="66">
        <f t="shared" si="363"/>
        <v>40429</v>
      </c>
      <c r="H397" s="67">
        <f t="shared" si="364"/>
        <v>10</v>
      </c>
      <c r="I397" s="73"/>
      <c r="J397" s="64" t="str">
        <f t="shared" si="365"/>
        <v>E2</v>
      </c>
      <c r="K397" s="64" t="str">
        <f t="shared" si="366"/>
        <v>E2</v>
      </c>
      <c r="L397" s="64">
        <f t="shared" si="367"/>
        <v>0</v>
      </c>
      <c r="M397" s="64" t="str">
        <f t="shared" si="368"/>
        <v>D2</v>
      </c>
      <c r="N397" s="52"/>
      <c r="P397" s="157"/>
      <c r="Q397" s="157"/>
      <c r="R397" s="157"/>
      <c r="S397" s="157">
        <f>IF(OR(LEFT($A397,1)="x",AND(AC393+$AC397=0,$AC393&gt;0)),"",IFERROR(VLOOKUP($A397,LedenZ,29,0),""))</f>
        <v>0</v>
      </c>
      <c r="T397" s="202">
        <f t="shared" si="369"/>
        <v>1</v>
      </c>
      <c r="U397" s="159">
        <f t="shared" si="370"/>
        <v>1</v>
      </c>
      <c r="V397" s="162">
        <f t="shared" si="377"/>
        <v>11</v>
      </c>
      <c r="W397" s="162">
        <f t="shared" si="377"/>
        <v>12</v>
      </c>
      <c r="X397" s="28">
        <v>8</v>
      </c>
      <c r="Y397" s="64" t="str">
        <f t="shared" si="371"/>
        <v>E2</v>
      </c>
      <c r="Z397" s="64" t="str">
        <f t="shared" si="372"/>
        <v>E2</v>
      </c>
      <c r="AA397" s="64" t="str">
        <f t="shared" si="373"/>
        <v/>
      </c>
      <c r="AB397" s="64" t="str">
        <f t="shared" si="374"/>
        <v>D2</v>
      </c>
      <c r="AC397" s="28">
        <f t="shared" si="375"/>
        <v>6</v>
      </c>
      <c r="AH397" s="246">
        <f t="shared" si="376"/>
        <v>10.31</v>
      </c>
    </row>
    <row r="398" spans="1:34">
      <c r="A398" s="28" t="str">
        <f>C391&amp;"x"&amp;B398</f>
        <v>D2x5</v>
      </c>
      <c r="B398" s="47">
        <v>5</v>
      </c>
      <c r="C398" s="64" t="str">
        <f t="shared" si="359"/>
        <v>V</v>
      </c>
      <c r="D398" s="64" t="str">
        <f t="shared" si="360"/>
        <v>NKT65Z0</v>
      </c>
      <c r="E398" s="65" t="str">
        <f t="shared" si="361"/>
        <v>Kleingeld, J.N.</v>
      </c>
      <c r="F398" s="65" t="str">
        <f t="shared" si="362"/>
        <v>Julia</v>
      </c>
      <c r="G398" s="66">
        <f t="shared" si="363"/>
        <v>40446</v>
      </c>
      <c r="H398" s="67">
        <f t="shared" si="364"/>
        <v>10</v>
      </c>
      <c r="I398" s="73"/>
      <c r="J398" s="64" t="str">
        <f t="shared" si="365"/>
        <v>E2</v>
      </c>
      <c r="K398" s="64" t="str">
        <f t="shared" si="366"/>
        <v>E2</v>
      </c>
      <c r="L398" s="64">
        <f t="shared" si="367"/>
        <v>0</v>
      </c>
      <c r="M398" s="64" t="str">
        <f t="shared" si="368"/>
        <v>D2</v>
      </c>
      <c r="N398" s="52"/>
      <c r="P398" s="157"/>
      <c r="Q398" s="157"/>
      <c r="R398" s="157"/>
      <c r="S398" s="157">
        <f>IF(OR(LEFT($A398,1)="x",AND(AC393+$AC398=0,$AC393&gt;0)),"",IFERROR(VLOOKUP($A398,LedenZ,29,0),""))</f>
        <v>0</v>
      </c>
      <c r="T398" s="202">
        <f t="shared" si="369"/>
        <v>1</v>
      </c>
      <c r="U398" s="159">
        <f t="shared" si="370"/>
        <v>1</v>
      </c>
      <c r="V398" s="162">
        <f t="shared" si="377"/>
        <v>11</v>
      </c>
      <c r="W398" s="162">
        <f t="shared" si="377"/>
        <v>12</v>
      </c>
      <c r="X398" s="28">
        <v>9</v>
      </c>
      <c r="Y398" s="64" t="str">
        <f t="shared" si="371"/>
        <v>E2</v>
      </c>
      <c r="Z398" s="64" t="str">
        <f t="shared" si="372"/>
        <v>E2</v>
      </c>
      <c r="AA398" s="64" t="str">
        <f t="shared" si="373"/>
        <v/>
      </c>
      <c r="AB398" s="64" t="str">
        <f t="shared" si="374"/>
        <v>D2</v>
      </c>
      <c r="AC398" s="28">
        <f t="shared" si="375"/>
        <v>6</v>
      </c>
      <c r="AH398" s="246">
        <f t="shared" si="376"/>
        <v>10.27</v>
      </c>
    </row>
    <row r="399" spans="1:34">
      <c r="A399" s="28" t="str">
        <f>C391&amp;"x"&amp;B399</f>
        <v>D2x6</v>
      </c>
      <c r="B399" s="47">
        <v>6</v>
      </c>
      <c r="C399" s="64" t="str">
        <f t="shared" si="359"/>
        <v>M</v>
      </c>
      <c r="D399" s="64" t="str">
        <f t="shared" si="360"/>
        <v>NLX00G3</v>
      </c>
      <c r="E399" s="65" t="str">
        <f t="shared" si="361"/>
        <v>Sempel, J.D.</v>
      </c>
      <c r="F399" s="65" t="str">
        <f t="shared" si="362"/>
        <v>Jasper</v>
      </c>
      <c r="G399" s="66">
        <f t="shared" si="363"/>
        <v>40100</v>
      </c>
      <c r="H399" s="67">
        <f t="shared" si="364"/>
        <v>11</v>
      </c>
      <c r="I399" s="73"/>
      <c r="J399" s="64" t="str">
        <f t="shared" si="365"/>
        <v>D3</v>
      </c>
      <c r="K399" s="64" t="str">
        <f t="shared" si="366"/>
        <v>D3</v>
      </c>
      <c r="L399" s="64">
        <f t="shared" si="367"/>
        <v>0</v>
      </c>
      <c r="M399" s="64" t="str">
        <f t="shared" si="368"/>
        <v>D2</v>
      </c>
      <c r="N399" s="52"/>
      <c r="P399" s="157"/>
      <c r="Q399" s="157"/>
      <c r="R399" s="157"/>
      <c r="S399" s="157">
        <f>IF(OR(LEFT($A399,1)="x",AND(AC393+$AC399=0,$AC393&gt;0)),"",IFERROR(VLOOKUP($A399,LedenZ,29,0),""))</f>
        <v>0</v>
      </c>
      <c r="T399" s="202">
        <f t="shared" si="369"/>
        <v>1</v>
      </c>
      <c r="U399" s="159">
        <f t="shared" si="370"/>
        <v>1</v>
      </c>
      <c r="V399" s="162">
        <f t="shared" si="377"/>
        <v>11</v>
      </c>
      <c r="W399" s="162">
        <f t="shared" si="377"/>
        <v>12</v>
      </c>
      <c r="X399" s="28">
        <v>10</v>
      </c>
      <c r="Y399" s="64" t="str">
        <f t="shared" si="371"/>
        <v>D3</v>
      </c>
      <c r="Z399" s="64" t="str">
        <f t="shared" si="372"/>
        <v>D3</v>
      </c>
      <c r="AA399" s="64" t="str">
        <f t="shared" si="373"/>
        <v/>
      </c>
      <c r="AB399" s="64" t="str">
        <f t="shared" si="374"/>
        <v>D2</v>
      </c>
      <c r="AC399" s="28">
        <f t="shared" si="375"/>
        <v>6</v>
      </c>
      <c r="AH399" s="246">
        <f t="shared" si="376"/>
        <v>11.21</v>
      </c>
    </row>
    <row r="400" spans="1:34">
      <c r="A400" s="28" t="str">
        <f>C391&amp;"x"&amp;B400</f>
        <v>D2x7</v>
      </c>
      <c r="B400" s="47">
        <v>7</v>
      </c>
      <c r="C400" s="64" t="str">
        <f t="shared" si="359"/>
        <v>M</v>
      </c>
      <c r="D400" s="64" t="str">
        <f t="shared" si="360"/>
        <v>NMJ72N6</v>
      </c>
      <c r="E400" s="65" t="str">
        <f t="shared" si="361"/>
        <v>Bemer, J.L.E.</v>
      </c>
      <c r="F400" s="65" t="str">
        <f t="shared" si="362"/>
        <v>Jarno</v>
      </c>
      <c r="G400" s="66">
        <f t="shared" si="363"/>
        <v>40169</v>
      </c>
      <c r="H400" s="67">
        <f t="shared" si="364"/>
        <v>11</v>
      </c>
      <c r="I400" s="73"/>
      <c r="J400" s="64" t="str">
        <f t="shared" si="365"/>
        <v>D3</v>
      </c>
      <c r="K400" s="64" t="str">
        <f t="shared" si="366"/>
        <v>D3</v>
      </c>
      <c r="L400" s="64">
        <f t="shared" si="367"/>
        <v>0</v>
      </c>
      <c r="M400" s="64" t="str">
        <f t="shared" si="368"/>
        <v>D2</v>
      </c>
      <c r="N400" s="52"/>
      <c r="P400" s="157"/>
      <c r="Q400" s="157"/>
      <c r="R400" s="157"/>
      <c r="S400" s="157">
        <f>IF(OR(LEFT($A400,1)="x",AND(AC393+$AC400=0,$AC393&gt;0)),"",IFERROR(VLOOKUP($A400,LedenZ,29,0),""))</f>
        <v>0</v>
      </c>
      <c r="T400" s="202">
        <f t="shared" si="369"/>
        <v>1</v>
      </c>
      <c r="U400" s="159">
        <f t="shared" si="370"/>
        <v>1</v>
      </c>
      <c r="V400" s="162">
        <f t="shared" si="377"/>
        <v>11</v>
      </c>
      <c r="W400" s="162">
        <f t="shared" si="377"/>
        <v>12</v>
      </c>
      <c r="X400" s="28">
        <v>11</v>
      </c>
      <c r="Y400" s="64" t="str">
        <f t="shared" si="371"/>
        <v>D3</v>
      </c>
      <c r="Z400" s="64" t="str">
        <f t="shared" si="372"/>
        <v>D3</v>
      </c>
      <c r="AA400" s="64" t="str">
        <f t="shared" si="373"/>
        <v/>
      </c>
      <c r="AB400" s="64" t="str">
        <f t="shared" si="374"/>
        <v>D2</v>
      </c>
      <c r="AC400" s="28">
        <f t="shared" si="375"/>
        <v>6</v>
      </c>
      <c r="AH400" s="246">
        <f t="shared" si="376"/>
        <v>11.03</v>
      </c>
    </row>
    <row r="401" spans="1:34">
      <c r="A401" s="28" t="str">
        <f>C391&amp;"x"&amp;B401</f>
        <v>D2x8</v>
      </c>
      <c r="B401" s="47">
        <v>8</v>
      </c>
      <c r="C401" s="64" t="str">
        <f t="shared" si="359"/>
        <v>M</v>
      </c>
      <c r="D401" s="64" t="str">
        <f t="shared" si="360"/>
        <v>NLX08F0</v>
      </c>
      <c r="E401" s="65" t="str">
        <f t="shared" si="361"/>
        <v>Hart, 't O.N.L.R</v>
      </c>
      <c r="F401" s="65" t="str">
        <f t="shared" si="362"/>
        <v>Olav</v>
      </c>
      <c r="G401" s="66">
        <f t="shared" si="363"/>
        <v>40291</v>
      </c>
      <c r="H401" s="67">
        <f t="shared" si="364"/>
        <v>10</v>
      </c>
      <c r="I401" s="73"/>
      <c r="J401" s="64" t="str">
        <f t="shared" si="365"/>
        <v>E2</v>
      </c>
      <c r="K401" s="64" t="str">
        <f t="shared" si="366"/>
        <v>E2</v>
      </c>
      <c r="L401" s="64">
        <f t="shared" si="367"/>
        <v>0</v>
      </c>
      <c r="M401" s="64" t="str">
        <f t="shared" si="368"/>
        <v>D2</v>
      </c>
      <c r="N401" s="52"/>
      <c r="P401" s="157"/>
      <c r="Q401" s="157"/>
      <c r="R401" s="157"/>
      <c r="S401" s="157">
        <f>IF(OR(LEFT($A401,1)="x",AND(AC393+$AC401=0,$AC393&gt;0)),"",IFERROR(VLOOKUP($A401,LedenZ,29,0),""))</f>
        <v>0</v>
      </c>
      <c r="T401" s="202">
        <f t="shared" si="369"/>
        <v>1</v>
      </c>
      <c r="U401" s="159">
        <f t="shared" si="370"/>
        <v>1</v>
      </c>
      <c r="V401" s="162">
        <f t="shared" si="377"/>
        <v>11</v>
      </c>
      <c r="W401" s="162">
        <f t="shared" si="377"/>
        <v>12</v>
      </c>
      <c r="X401" s="28">
        <v>12</v>
      </c>
      <c r="Y401" s="64" t="str">
        <f t="shared" si="371"/>
        <v>E2</v>
      </c>
      <c r="Z401" s="64" t="str">
        <f t="shared" si="372"/>
        <v>E2</v>
      </c>
      <c r="AA401" s="64" t="str">
        <f t="shared" si="373"/>
        <v/>
      </c>
      <c r="AB401" s="64" t="str">
        <f t="shared" si="374"/>
        <v>D2</v>
      </c>
      <c r="AC401" s="28">
        <f t="shared" si="375"/>
        <v>6</v>
      </c>
      <c r="AH401" s="246">
        <f t="shared" si="376"/>
        <v>10.69</v>
      </c>
    </row>
    <row r="402" spans="1:34">
      <c r="A402" s="28" t="str">
        <f>C391&amp;"x"&amp;B402</f>
        <v>D2x9</v>
      </c>
      <c r="B402" s="47">
        <v>9</v>
      </c>
      <c r="C402" s="64" t="str">
        <f t="shared" si="359"/>
        <v>M</v>
      </c>
      <c r="D402" s="64" t="str">
        <f t="shared" si="360"/>
        <v>NMD51K6</v>
      </c>
      <c r="E402" s="65" t="str">
        <f t="shared" si="361"/>
        <v>Vos, T.</v>
      </c>
      <c r="F402" s="65" t="str">
        <f t="shared" si="362"/>
        <v>Thomas</v>
      </c>
      <c r="G402" s="66">
        <f t="shared" si="363"/>
        <v>40446</v>
      </c>
      <c r="H402" s="67">
        <f t="shared" si="364"/>
        <v>10</v>
      </c>
      <c r="I402" s="73"/>
      <c r="J402" s="64" t="str">
        <f t="shared" si="365"/>
        <v>E2</v>
      </c>
      <c r="K402" s="64" t="str">
        <f t="shared" si="366"/>
        <v>E2</v>
      </c>
      <c r="L402" s="64">
        <f t="shared" si="367"/>
        <v>0</v>
      </c>
      <c r="M402" s="64" t="str">
        <f t="shared" si="368"/>
        <v>D2</v>
      </c>
      <c r="N402" s="52"/>
      <c r="P402" s="157"/>
      <c r="Q402" s="157"/>
      <c r="R402" s="157"/>
      <c r="S402" s="157">
        <f>IF(OR(LEFT($A402,1)="x",AND(AC393+$AC402=0,$AC393&gt;0)),"",IFERROR(VLOOKUP($A402,LedenZ,29,0),""))</f>
        <v>0</v>
      </c>
      <c r="T402" s="202">
        <f t="shared" si="369"/>
        <v>1</v>
      </c>
      <c r="U402" s="159">
        <f t="shared" si="370"/>
        <v>1</v>
      </c>
      <c r="V402" s="162">
        <f t="shared" si="377"/>
        <v>11</v>
      </c>
      <c r="W402" s="162">
        <f t="shared" si="377"/>
        <v>12</v>
      </c>
      <c r="X402" s="28">
        <v>13</v>
      </c>
      <c r="Y402" s="64" t="str">
        <f t="shared" si="371"/>
        <v>E2</v>
      </c>
      <c r="Z402" s="64" t="str">
        <f t="shared" si="372"/>
        <v>E2</v>
      </c>
      <c r="AA402" s="64" t="str">
        <f t="shared" si="373"/>
        <v/>
      </c>
      <c r="AB402" s="64" t="str">
        <f t="shared" si="374"/>
        <v>D2</v>
      </c>
      <c r="AC402" s="28">
        <f t="shared" si="375"/>
        <v>6</v>
      </c>
      <c r="AH402" s="246">
        <f t="shared" si="376"/>
        <v>10.27</v>
      </c>
    </row>
    <row r="403" spans="1:34">
      <c r="A403" s="28" t="str">
        <f>C391&amp;"x"&amp;B403</f>
        <v>D2x10</v>
      </c>
      <c r="B403" s="47">
        <v>10</v>
      </c>
      <c r="C403" s="64" t="str">
        <f t="shared" si="359"/>
        <v/>
      </c>
      <c r="D403" s="64" t="str">
        <f t="shared" si="360"/>
        <v/>
      </c>
      <c r="E403" s="65" t="str">
        <f t="shared" si="361"/>
        <v/>
      </c>
      <c r="F403" s="65" t="str">
        <f t="shared" si="362"/>
        <v/>
      </c>
      <c r="G403" s="66" t="str">
        <f t="shared" si="363"/>
        <v/>
      </c>
      <c r="H403" s="67" t="str">
        <f t="shared" si="364"/>
        <v/>
      </c>
      <c r="I403" s="73"/>
      <c r="J403" s="64" t="str">
        <f t="shared" si="365"/>
        <v/>
      </c>
      <c r="K403" s="64" t="str">
        <f t="shared" si="366"/>
        <v/>
      </c>
      <c r="L403" s="64" t="str">
        <f t="shared" si="367"/>
        <v/>
      </c>
      <c r="M403" s="64" t="str">
        <f t="shared" si="368"/>
        <v/>
      </c>
      <c r="N403" s="52"/>
      <c r="P403" s="157"/>
      <c r="Q403" s="157"/>
      <c r="R403" s="157"/>
      <c r="S403" s="157" t="str">
        <f>IF(OR(LEFT($A403,1)="x",AND(AC393+$AC403=0,$AC393&gt;0)),"",IFERROR(VLOOKUP($A403,LedenZ,29,0),""))</f>
        <v/>
      </c>
      <c r="T403" s="202">
        <f t="shared" si="369"/>
        <v>0</v>
      </c>
      <c r="U403" s="159">
        <f t="shared" si="370"/>
        <v>0</v>
      </c>
      <c r="V403" s="162">
        <f t="shared" si="377"/>
        <v>11</v>
      </c>
      <c r="W403" s="162">
        <f t="shared" si="377"/>
        <v>12</v>
      </c>
      <c r="X403" s="28">
        <v>14</v>
      </c>
      <c r="Y403" s="64" t="str">
        <f t="shared" si="371"/>
        <v/>
      </c>
      <c r="Z403" s="64" t="str">
        <f t="shared" si="372"/>
        <v/>
      </c>
      <c r="AA403" s="64" t="str">
        <f t="shared" si="373"/>
        <v/>
      </c>
      <c r="AB403" s="64" t="str">
        <f t="shared" si="374"/>
        <v/>
      </c>
      <c r="AC403" s="28">
        <f t="shared" si="375"/>
        <v>0</v>
      </c>
      <c r="AH403" s="246" t="str">
        <f t="shared" si="376"/>
        <v/>
      </c>
    </row>
    <row r="404" spans="1:34">
      <c r="A404" s="28" t="str">
        <f>C391&amp;"x"&amp;B404</f>
        <v>D2x11</v>
      </c>
      <c r="B404" s="47">
        <v>11</v>
      </c>
      <c r="C404" s="64" t="str">
        <f t="shared" si="359"/>
        <v/>
      </c>
      <c r="D404" s="64" t="str">
        <f t="shared" si="360"/>
        <v/>
      </c>
      <c r="E404" s="65" t="str">
        <f t="shared" si="361"/>
        <v/>
      </c>
      <c r="F404" s="65" t="str">
        <f t="shared" si="362"/>
        <v/>
      </c>
      <c r="G404" s="66" t="str">
        <f t="shared" si="363"/>
        <v/>
      </c>
      <c r="H404" s="67" t="str">
        <f t="shared" si="364"/>
        <v/>
      </c>
      <c r="I404" s="73"/>
      <c r="J404" s="64" t="str">
        <f t="shared" si="365"/>
        <v/>
      </c>
      <c r="K404" s="64" t="str">
        <f t="shared" si="366"/>
        <v/>
      </c>
      <c r="L404" s="64" t="str">
        <f t="shared" si="367"/>
        <v/>
      </c>
      <c r="M404" s="64" t="str">
        <f t="shared" si="368"/>
        <v/>
      </c>
      <c r="N404" s="52"/>
      <c r="P404" s="157"/>
      <c r="Q404" s="157"/>
      <c r="R404" s="157"/>
      <c r="S404" s="157" t="str">
        <f>IF(OR(LEFT($A404,1)="x",AND(AC393+$AC404=0,$AC393&gt;0)),"",IFERROR(VLOOKUP($A404,LedenZ,29,0),""))</f>
        <v/>
      </c>
      <c r="T404" s="202">
        <f t="shared" si="369"/>
        <v>0</v>
      </c>
      <c r="U404" s="159">
        <f t="shared" si="370"/>
        <v>0</v>
      </c>
      <c r="V404" s="162">
        <f t="shared" si="377"/>
        <v>11</v>
      </c>
      <c r="W404" s="162">
        <f t="shared" si="377"/>
        <v>12</v>
      </c>
      <c r="X404" s="28">
        <v>15</v>
      </c>
      <c r="Y404" s="64" t="str">
        <f t="shared" si="371"/>
        <v/>
      </c>
      <c r="Z404" s="64" t="str">
        <f t="shared" si="372"/>
        <v/>
      </c>
      <c r="AA404" s="64" t="str">
        <f t="shared" si="373"/>
        <v/>
      </c>
      <c r="AB404" s="64" t="str">
        <f t="shared" si="374"/>
        <v/>
      </c>
      <c r="AC404" s="28">
        <f t="shared" si="375"/>
        <v>0</v>
      </c>
      <c r="AH404" s="246" t="str">
        <f t="shared" si="376"/>
        <v/>
      </c>
    </row>
    <row r="405" spans="1:34">
      <c r="A405" s="28" t="str">
        <f>C391&amp;"x"&amp;B405</f>
        <v>D2x12</v>
      </c>
      <c r="B405" s="47">
        <v>12</v>
      </c>
      <c r="C405" s="64" t="str">
        <f t="shared" si="359"/>
        <v/>
      </c>
      <c r="D405" s="64" t="str">
        <f t="shared" si="360"/>
        <v/>
      </c>
      <c r="E405" s="65" t="str">
        <f t="shared" si="361"/>
        <v/>
      </c>
      <c r="F405" s="65" t="str">
        <f t="shared" si="362"/>
        <v/>
      </c>
      <c r="G405" s="66" t="str">
        <f t="shared" si="363"/>
        <v/>
      </c>
      <c r="H405" s="67" t="str">
        <f t="shared" si="364"/>
        <v/>
      </c>
      <c r="I405" s="73"/>
      <c r="J405" s="64" t="str">
        <f t="shared" si="365"/>
        <v/>
      </c>
      <c r="K405" s="64" t="str">
        <f t="shared" si="366"/>
        <v/>
      </c>
      <c r="L405" s="64" t="str">
        <f t="shared" si="367"/>
        <v/>
      </c>
      <c r="M405" s="64" t="str">
        <f t="shared" si="368"/>
        <v/>
      </c>
      <c r="N405" s="52"/>
      <c r="P405" s="157"/>
      <c r="Q405" s="157"/>
      <c r="R405" s="157"/>
      <c r="S405" s="157" t="str">
        <f>IF(OR(LEFT($A405,1)="x",AND(AC393+$AC405=0,$AC393&gt;0)),"",IFERROR(VLOOKUP($A405,LedenZ,29,0),""))</f>
        <v/>
      </c>
      <c r="T405" s="202">
        <f t="shared" si="369"/>
        <v>0</v>
      </c>
      <c r="U405" s="159">
        <f t="shared" si="370"/>
        <v>0</v>
      </c>
      <c r="V405" s="162">
        <f t="shared" si="377"/>
        <v>11</v>
      </c>
      <c r="W405" s="162">
        <f t="shared" si="377"/>
        <v>12</v>
      </c>
      <c r="X405" s="28">
        <v>16</v>
      </c>
      <c r="Y405" s="64" t="str">
        <f t="shared" si="371"/>
        <v/>
      </c>
      <c r="Z405" s="64" t="str">
        <f t="shared" si="372"/>
        <v/>
      </c>
      <c r="AA405" s="64" t="str">
        <f t="shared" si="373"/>
        <v/>
      </c>
      <c r="AB405" s="64" t="str">
        <f t="shared" si="374"/>
        <v/>
      </c>
      <c r="AC405" s="28">
        <f t="shared" si="375"/>
        <v>0</v>
      </c>
      <c r="AH405" s="246" t="str">
        <f t="shared" si="376"/>
        <v/>
      </c>
    </row>
    <row r="406" spans="1:34">
      <c r="A406" s="28" t="str">
        <f>C391&amp;"x"&amp;B406</f>
        <v>D2x13</v>
      </c>
      <c r="B406" s="47">
        <v>13</v>
      </c>
      <c r="C406" s="64" t="str">
        <f t="shared" si="359"/>
        <v/>
      </c>
      <c r="D406" s="64" t="str">
        <f t="shared" si="360"/>
        <v/>
      </c>
      <c r="E406" s="65" t="str">
        <f t="shared" si="361"/>
        <v/>
      </c>
      <c r="F406" s="65" t="str">
        <f t="shared" si="362"/>
        <v/>
      </c>
      <c r="G406" s="66" t="str">
        <f t="shared" si="363"/>
        <v/>
      </c>
      <c r="H406" s="67" t="str">
        <f t="shared" si="364"/>
        <v/>
      </c>
      <c r="I406" s="73"/>
      <c r="J406" s="64" t="str">
        <f t="shared" si="365"/>
        <v/>
      </c>
      <c r="K406" s="64" t="str">
        <f t="shared" si="366"/>
        <v/>
      </c>
      <c r="L406" s="64" t="str">
        <f t="shared" si="367"/>
        <v/>
      </c>
      <c r="M406" s="64" t="str">
        <f t="shared" si="368"/>
        <v/>
      </c>
      <c r="N406" s="52"/>
      <c r="P406" s="157"/>
      <c r="Q406" s="157"/>
      <c r="R406" s="157"/>
      <c r="S406" s="157" t="str">
        <f>IF(OR(LEFT($A406,1)="x",AND(AC393+$AC406=0,$AC393&gt;0)),"",IFERROR(VLOOKUP($A406,LedenZ,29,0),""))</f>
        <v/>
      </c>
      <c r="T406" s="202">
        <f t="shared" si="369"/>
        <v>0</v>
      </c>
      <c r="U406" s="159">
        <f t="shared" si="370"/>
        <v>0</v>
      </c>
      <c r="V406" s="162">
        <f t="shared" si="377"/>
        <v>11</v>
      </c>
      <c r="W406" s="162">
        <f t="shared" si="377"/>
        <v>12</v>
      </c>
      <c r="X406" s="28">
        <v>17</v>
      </c>
      <c r="Y406" s="64" t="str">
        <f t="shared" si="371"/>
        <v/>
      </c>
      <c r="Z406" s="64" t="str">
        <f t="shared" si="372"/>
        <v/>
      </c>
      <c r="AA406" s="64" t="str">
        <f t="shared" si="373"/>
        <v/>
      </c>
      <c r="AB406" s="64" t="str">
        <f t="shared" si="374"/>
        <v/>
      </c>
      <c r="AC406" s="28">
        <f t="shared" si="375"/>
        <v>0</v>
      </c>
      <c r="AH406" s="246" t="str">
        <f t="shared" si="376"/>
        <v/>
      </c>
    </row>
    <row r="407" spans="1:34">
      <c r="A407" s="28" t="str">
        <f>C391&amp;"x"&amp;B407</f>
        <v>D2x14</v>
      </c>
      <c r="B407" s="47">
        <v>14</v>
      </c>
      <c r="C407" s="64" t="str">
        <f t="shared" si="359"/>
        <v/>
      </c>
      <c r="D407" s="64" t="str">
        <f t="shared" si="360"/>
        <v/>
      </c>
      <c r="E407" s="65" t="str">
        <f t="shared" si="361"/>
        <v/>
      </c>
      <c r="F407" s="65" t="str">
        <f t="shared" si="362"/>
        <v/>
      </c>
      <c r="G407" s="66" t="str">
        <f t="shared" si="363"/>
        <v/>
      </c>
      <c r="H407" s="67" t="str">
        <f t="shared" si="364"/>
        <v/>
      </c>
      <c r="I407" s="73"/>
      <c r="J407" s="64" t="str">
        <f t="shared" si="365"/>
        <v/>
      </c>
      <c r="K407" s="64" t="str">
        <f t="shared" si="366"/>
        <v/>
      </c>
      <c r="L407" s="64" t="str">
        <f t="shared" si="367"/>
        <v/>
      </c>
      <c r="M407" s="64" t="str">
        <f t="shared" si="368"/>
        <v/>
      </c>
      <c r="N407" s="52"/>
      <c r="P407" s="157"/>
      <c r="Q407" s="157"/>
      <c r="R407" s="157"/>
      <c r="S407" s="157" t="str">
        <f>IF(OR(LEFT($A407,1)="x",AND(AC393+$AC407=0,$AC393&gt;0)),"",IFERROR(VLOOKUP($A407,LedenZ,29,0),""))</f>
        <v/>
      </c>
      <c r="T407" s="202">
        <f t="shared" si="369"/>
        <v>0</v>
      </c>
      <c r="U407" s="159">
        <f t="shared" si="370"/>
        <v>0</v>
      </c>
      <c r="V407" s="162">
        <f t="shared" si="377"/>
        <v>11</v>
      </c>
      <c r="W407" s="162">
        <f t="shared" si="377"/>
        <v>12</v>
      </c>
      <c r="X407" s="28">
        <v>18</v>
      </c>
      <c r="Y407" s="64" t="str">
        <f t="shared" si="371"/>
        <v/>
      </c>
      <c r="Z407" s="64" t="str">
        <f t="shared" si="372"/>
        <v/>
      </c>
      <c r="AA407" s="64" t="str">
        <f t="shared" si="373"/>
        <v/>
      </c>
      <c r="AB407" s="64" t="str">
        <f t="shared" si="374"/>
        <v/>
      </c>
      <c r="AC407" s="28">
        <f t="shared" si="375"/>
        <v>0</v>
      </c>
      <c r="AH407" s="246" t="str">
        <f t="shared" si="376"/>
        <v/>
      </c>
    </row>
    <row r="408" spans="1:34">
      <c r="A408" s="28" t="str">
        <f>C391&amp;"x"&amp;B408</f>
        <v>D2x15</v>
      </c>
      <c r="B408" s="47">
        <v>15</v>
      </c>
      <c r="C408" s="64" t="str">
        <f t="shared" si="359"/>
        <v/>
      </c>
      <c r="D408" s="64" t="str">
        <f t="shared" si="360"/>
        <v/>
      </c>
      <c r="E408" s="65" t="str">
        <f t="shared" si="361"/>
        <v/>
      </c>
      <c r="F408" s="65" t="str">
        <f t="shared" si="362"/>
        <v/>
      </c>
      <c r="G408" s="66" t="str">
        <f t="shared" si="363"/>
        <v/>
      </c>
      <c r="H408" s="67" t="str">
        <f t="shared" si="364"/>
        <v/>
      </c>
      <c r="I408" s="73"/>
      <c r="J408" s="64" t="str">
        <f t="shared" si="365"/>
        <v/>
      </c>
      <c r="K408" s="64" t="str">
        <f t="shared" si="366"/>
        <v/>
      </c>
      <c r="L408" s="64" t="str">
        <f t="shared" si="367"/>
        <v/>
      </c>
      <c r="M408" s="64" t="str">
        <f t="shared" si="368"/>
        <v/>
      </c>
      <c r="N408" s="52"/>
      <c r="P408" s="157"/>
      <c r="Q408" s="157"/>
      <c r="R408" s="157"/>
      <c r="S408" s="157" t="str">
        <f>IF(OR(LEFT($A408,1)="x",AND(AC393+$AC408=0,$AC393&gt;0)),"",IFERROR(VLOOKUP($A408,LedenZ,29,0),""))</f>
        <v/>
      </c>
      <c r="T408" s="202">
        <f t="shared" si="369"/>
        <v>0</v>
      </c>
      <c r="U408" s="159">
        <f t="shared" si="370"/>
        <v>0</v>
      </c>
      <c r="V408" s="162">
        <f t="shared" si="377"/>
        <v>11</v>
      </c>
      <c r="W408" s="162">
        <f t="shared" si="377"/>
        <v>12</v>
      </c>
      <c r="X408" s="28">
        <v>19</v>
      </c>
      <c r="Y408" s="64" t="str">
        <f t="shared" si="371"/>
        <v/>
      </c>
      <c r="Z408" s="64" t="str">
        <f t="shared" si="372"/>
        <v/>
      </c>
      <c r="AA408" s="64" t="str">
        <f t="shared" si="373"/>
        <v/>
      </c>
      <c r="AB408" s="64" t="str">
        <f t="shared" si="374"/>
        <v/>
      </c>
      <c r="AC408" s="28">
        <f t="shared" si="375"/>
        <v>0</v>
      </c>
      <c r="AH408" s="246" t="str">
        <f t="shared" si="376"/>
        <v/>
      </c>
    </row>
    <row r="409" spans="1:34" ht="12.95" thickBot="1">
      <c r="B409" s="69"/>
      <c r="C409" s="70"/>
      <c r="D409" s="69"/>
      <c r="E409" s="69"/>
      <c r="F409" s="69"/>
      <c r="G409" s="71"/>
      <c r="H409" s="71"/>
      <c r="I409" s="71"/>
      <c r="J409" s="70"/>
      <c r="K409" s="70"/>
      <c r="L409" s="70"/>
      <c r="M409" s="52"/>
      <c r="N409" s="52"/>
      <c r="X409" s="28">
        <v>20</v>
      </c>
    </row>
    <row r="410" spans="1:34" ht="12.95" thickTop="1">
      <c r="B410" s="47"/>
      <c r="C410" s="323" t="s">
        <v>1140</v>
      </c>
      <c r="D410" s="323"/>
      <c r="E410" s="76" t="s">
        <v>1141</v>
      </c>
      <c r="F410" s="76" t="s">
        <v>1142</v>
      </c>
      <c r="G410" s="48" t="s">
        <v>1143</v>
      </c>
      <c r="H410" s="49"/>
      <c r="I410" s="50"/>
      <c r="J410" s="51" t="s">
        <v>1144</v>
      </c>
      <c r="K410" s="51" t="s">
        <v>1145</v>
      </c>
      <c r="L410" s="51" t="s">
        <v>1146</v>
      </c>
      <c r="M410" s="52"/>
      <c r="N410" s="52"/>
      <c r="P410" s="53">
        <f>COUNT(P414:P428)</f>
        <v>0</v>
      </c>
      <c r="Q410" s="53">
        <f>COUNT(Q414:Q428)</f>
        <v>0</v>
      </c>
      <c r="R410" s="53">
        <f>COUNT(R414:R428)</f>
        <v>0</v>
      </c>
      <c r="S410" s="53">
        <f>COUNT(S414:S428)</f>
        <v>10</v>
      </c>
      <c r="T410" s="124">
        <f>T411-SUM(U414:U428)</f>
        <v>0</v>
      </c>
      <c r="X410" s="28">
        <v>1</v>
      </c>
    </row>
    <row r="411" spans="1:34" ht="12.95">
      <c r="A411" s="33">
        <v>24</v>
      </c>
      <c r="B411" s="54"/>
      <c r="C411" s="322" t="str">
        <f>Leden!AR26</f>
        <v>D3</v>
      </c>
      <c r="D411" s="322"/>
      <c r="E411" s="286" t="str">
        <f>IF($C411="","",LEFT(IFERROR(VLOOKUP($C411,TeamsZ,2,0),"")&amp;"??",2))</f>
        <v>BK</v>
      </c>
      <c r="F411" s="286" t="str">
        <f>IF($C411="","",IFERROR(VLOOKUP($C411,TeamsZ,3,0),"??"))</f>
        <v>Za</v>
      </c>
      <c r="G411" s="286" t="str">
        <f>IF($C411="","",LEFT(IFERROR(VLOOKUP($C411,TeamsZ,4,0),"")&amp;"?",1))</f>
        <v>8</v>
      </c>
      <c r="H411" s="55"/>
      <c r="I411" s="56"/>
      <c r="J411" s="286">
        <f>COUNTIF(C414:C428,"V")</f>
        <v>6</v>
      </c>
      <c r="K411" s="286">
        <f>COUNTIF(C414:C428,"M")</f>
        <v>4</v>
      </c>
      <c r="L411" s="57">
        <f>IFERROR(AVERAGE(H414:H428),"")</f>
        <v>10.7</v>
      </c>
      <c r="M411" s="58"/>
      <c r="N411" s="58"/>
      <c r="O411" s="33" t="s">
        <v>2</v>
      </c>
      <c r="P411" s="253"/>
      <c r="Q411" s="253"/>
      <c r="R411" s="253"/>
      <c r="S411" s="253">
        <f>IF(COUNT(S414:S428)=0,"",TeamPunten(S414:S428,$C411,$T411))</f>
        <v>0</v>
      </c>
      <c r="T411" s="124">
        <f>SUM(T414:T428)</f>
        <v>10</v>
      </c>
      <c r="U411" s="158" t="str">
        <f>MID($C411,1,1)</f>
        <v>D</v>
      </c>
      <c r="V411" s="158" t="str">
        <f>MID($C411,1,1)</f>
        <v>D</v>
      </c>
      <c r="W411" s="158" t="str">
        <f>MID($C411,1,1)</f>
        <v>D</v>
      </c>
      <c r="X411" s="28">
        <v>2</v>
      </c>
      <c r="Y411" s="33"/>
      <c r="Z411" s="33"/>
      <c r="AA411" s="33"/>
      <c r="AB411" s="33"/>
      <c r="AC411" s="33"/>
      <c r="AD411" s="19" t="str">
        <f>IF($C411="","",IFERROR(VLOOKUP($C411,TeamsZ,6,0),""))</f>
        <v>A</v>
      </c>
      <c r="AE411" s="19" t="str">
        <f>TRIM(IF($AD411="","",IFERROR(VLOOKUP($AD411,Teams!$J$4:$O$8,2,0),"")))</f>
        <v>3312 AD</v>
      </c>
      <c r="AF411" s="19" t="str">
        <f>TRIM(IF($AD411="","",IFERROR(VLOOKUP($AD411,Teams!$J$4:$O$8,4,0),"")))</f>
        <v>Dordrecht</v>
      </c>
      <c r="AH411" s="247">
        <f>IFERROR(AVERAGE(AH414:AH428),"")</f>
        <v>11.219999999999999</v>
      </c>
    </row>
    <row r="412" spans="1:34">
      <c r="B412" s="47"/>
      <c r="C412" s="76"/>
      <c r="D412" s="47"/>
      <c r="E412" s="47"/>
      <c r="F412" s="47"/>
      <c r="G412" s="50"/>
      <c r="H412" s="50"/>
      <c r="I412" s="50"/>
      <c r="J412" s="76"/>
      <c r="K412" s="76"/>
      <c r="L412" s="76"/>
      <c r="M412" s="52"/>
      <c r="N412" s="52"/>
      <c r="U412" s="159"/>
      <c r="V412" s="159"/>
      <c r="W412" s="159"/>
      <c r="X412" s="28">
        <v>3</v>
      </c>
    </row>
    <row r="413" spans="1:34">
      <c r="A413" s="59"/>
      <c r="B413" s="60"/>
      <c r="C413" s="61" t="s">
        <v>1147</v>
      </c>
      <c r="D413" s="61" t="s">
        <v>1148</v>
      </c>
      <c r="E413" s="62" t="s">
        <v>1149</v>
      </c>
      <c r="F413" s="62" t="s">
        <v>1150</v>
      </c>
      <c r="G413" s="61" t="s">
        <v>1151</v>
      </c>
      <c r="H413" s="61" t="s">
        <v>1152</v>
      </c>
      <c r="I413" s="61" t="s">
        <v>54</v>
      </c>
      <c r="J413" s="61" t="s">
        <v>1153</v>
      </c>
      <c r="K413" s="61" t="s">
        <v>1154</v>
      </c>
      <c r="L413" s="61" t="s">
        <v>1155</v>
      </c>
      <c r="M413" s="61" t="s">
        <v>1158</v>
      </c>
      <c r="N413" s="63"/>
      <c r="O413" s="59"/>
      <c r="P413" s="160" t="s">
        <v>76</v>
      </c>
      <c r="Q413" s="160" t="s">
        <v>77</v>
      </c>
      <c r="R413" s="160" t="s">
        <v>78</v>
      </c>
      <c r="S413" s="160" t="s">
        <v>76</v>
      </c>
      <c r="U413" s="158">
        <f>IF(W411="","",VLOOKUP(W411,Leeftijdscat,2,FALSE))</f>
        <v>9</v>
      </c>
      <c r="V413" s="158">
        <f>IF(W411="","",VLOOKUP(W411,Leeftijdscat,3,FALSE))</f>
        <v>11</v>
      </c>
      <c r="W413" s="158">
        <f>IF(W411="","",VLOOKUP(W411,Leeftijdscat,4,FALSE))</f>
        <v>12</v>
      </c>
      <c r="X413" s="28">
        <v>4</v>
      </c>
      <c r="Y413" s="59">
        <f>LEN(Y414&amp;Y415&amp;Y416&amp;Y417&amp;Y418&amp;Y419&amp;Y420&amp;Y421&amp;Y422&amp;Y423&amp;Y424&amp;Y425&amp;Y426&amp;Y427&amp;Y428)</f>
        <v>20</v>
      </c>
      <c r="Z413" s="59">
        <f>LEN(Z414&amp;Z415&amp;Z416&amp;Z417&amp;Z418&amp;Z419&amp;Z420&amp;Z421&amp;Z422&amp;Z423&amp;Z424&amp;Z425&amp;Z426&amp;Z427&amp;Z428)</f>
        <v>20</v>
      </c>
      <c r="AA413" s="59">
        <f>LEN(AA414&amp;AA415&amp;AA416&amp;AA417&amp;AA418&amp;AA419&amp;AA420&amp;AA421&amp;AA422&amp;AA423&amp;AA424&amp;AA425&amp;AA426&amp;AA427&amp;AA428)</f>
        <v>0</v>
      </c>
      <c r="AB413" s="59">
        <f>LEN(AB414&amp;AB415&amp;AB416&amp;AB417&amp;AB418&amp;AB419&amp;AB420&amp;AB421&amp;AB422&amp;AB423&amp;AB424&amp;AB425&amp;AB426&amp;AB427&amp;AB428)</f>
        <v>20</v>
      </c>
      <c r="AC413" s="59">
        <f>SUM(Y413:AA413)</f>
        <v>40</v>
      </c>
    </row>
    <row r="414" spans="1:34">
      <c r="A414" s="28" t="str">
        <f>C411&amp;"x"&amp;B414</f>
        <v>D3x1</v>
      </c>
      <c r="B414" s="47">
        <v>1</v>
      </c>
      <c r="C414" s="64" t="str">
        <f t="shared" ref="C414:C428" si="378">IF(LEFT($A414,1)="x","",IFERROR(VLOOKUP($A414,LedenZ,5,0),""))</f>
        <v>V</v>
      </c>
      <c r="D414" s="64" t="str">
        <f t="shared" ref="D414:D428" si="379">IF(LEFT($A414,1)="x","",IFERROR(VLOOKUP($A414,LedenZ,6,0),""))</f>
        <v>NLX08D6</v>
      </c>
      <c r="E414" s="65" t="str">
        <f t="shared" ref="E414:E428" si="380">IF(LEFT($A414,1)="x","",IFERROR(VLOOKUP($A414,LedenZ,7,0),""))</f>
        <v>Reijerkerk, S.F.</v>
      </c>
      <c r="F414" s="65" t="str">
        <f t="shared" ref="F414:F428" si="381">IF(LEFT($A414,1)="x","",IFERROR(VLOOKUP($A414,LedenZ,8,0),""))</f>
        <v>Sterre</v>
      </c>
      <c r="G414" s="66">
        <f t="shared" ref="G414:G428" si="382">IF(LEFT($A414,1)="x","",IFERROR(VLOOKUP($A414,LedenZ,9,0),""))</f>
        <v>39861</v>
      </c>
      <c r="H414" s="67">
        <f t="shared" ref="H414:H428" si="383">IF(AND(ISNUMBER(G414),G414&lt;&gt;0),DATEDIF(G414,Peildatum,"Y"),"")</f>
        <v>11</v>
      </c>
      <c r="I414" s="73"/>
      <c r="J414" s="64" t="str">
        <f t="shared" ref="J414:J428" si="384">IF(LEFT($A414,1)="x","",IFERROR(VLOOKUP($A414,LedenZ,15,0),""))</f>
        <v>D3</v>
      </c>
      <c r="K414" s="64" t="str">
        <f t="shared" ref="K414:K428" si="385">IF(LEFT($A414,1)="x","",IFERROR(VLOOKUP($A414,LedenZ,16,0),""))</f>
        <v>D3</v>
      </c>
      <c r="L414" s="64">
        <f t="shared" ref="L414:L428" si="386">IF(LEFT($A414,1)="x","",IFERROR(VLOOKUP($A414,LedenZ,17,0),""))</f>
        <v>0</v>
      </c>
      <c r="M414" s="64" t="str">
        <f t="shared" ref="M414:M428" si="387">IF(LEFT($A414,1)="x","",IFERROR(VLOOKUP($A414,LedenZ,18,0),""))</f>
        <v>D3</v>
      </c>
      <c r="N414" s="52"/>
      <c r="P414" s="157"/>
      <c r="Q414" s="157"/>
      <c r="R414" s="157"/>
      <c r="S414" s="157">
        <f>IF(OR(LEFT($A414,1)="x",AND(AC413+$AC414=0,$AC413&gt;0)),"",IFERROR(VLOOKUP($A414,LedenZ,29,0),""))</f>
        <v>0</v>
      </c>
      <c r="T414" s="202">
        <f t="shared" ref="T414:T428" si="388">IF(LEN(C414&amp;D414&amp;E414&amp;F414)&gt;0,1,0)</f>
        <v>1</v>
      </c>
      <c r="U414" s="159">
        <f t="shared" ref="U414:U428" si="389">MIN(LEN(Y414&amp;Z414&amp;AA414&amp;AB414),1)</f>
        <v>1</v>
      </c>
      <c r="V414" s="162">
        <f>V413</f>
        <v>11</v>
      </c>
      <c r="W414" s="162">
        <f>W413</f>
        <v>12</v>
      </c>
      <c r="X414" s="28">
        <v>5</v>
      </c>
      <c r="Y414" s="64" t="str">
        <f t="shared" ref="Y414:Y428" si="390">IF(LEFT($A414,1)="x","",IFERROR(VLOOKUP($A414,LedenZ,33,0),""))</f>
        <v>D3</v>
      </c>
      <c r="Z414" s="64" t="str">
        <f t="shared" ref="Z414:Z428" si="391">IF(LEFT($A414,1)="x","",IFERROR(VLOOKUP($A414,LedenZ,34,0),""))</f>
        <v>D3</v>
      </c>
      <c r="AA414" s="64" t="str">
        <f t="shared" ref="AA414:AA428" si="392">IF(LEFT($A414,1)="x","",IFERROR(VLOOKUP($A414,LedenZ,35,0),""))</f>
        <v/>
      </c>
      <c r="AB414" s="64" t="str">
        <f t="shared" ref="AB414:AB428" si="393">IF(LEFT($A414,1)="x","",IFERROR(VLOOKUP($A414,LedenZ,36,0),""))</f>
        <v>D3</v>
      </c>
      <c r="AC414" s="28">
        <f t="shared" ref="AC414:AC428" si="394">LEN(Y414&amp;Z414&amp;AA414&amp;AB414)</f>
        <v>6</v>
      </c>
      <c r="AH414" s="246">
        <f t="shared" ref="AH414:AH428" si="395">lft(G414,Peildatum)</f>
        <v>11.87</v>
      </c>
    </row>
    <row r="415" spans="1:34">
      <c r="A415" s="28" t="str">
        <f>C411&amp;"x"&amp;B415</f>
        <v>D3x2</v>
      </c>
      <c r="B415" s="47">
        <v>2</v>
      </c>
      <c r="C415" s="64" t="str">
        <f t="shared" si="378"/>
        <v>V</v>
      </c>
      <c r="D415" s="64" t="str">
        <f t="shared" si="379"/>
        <v>NLX08G7</v>
      </c>
      <c r="E415" s="65" t="str">
        <f t="shared" si="380"/>
        <v>Kamerman, Z.</v>
      </c>
      <c r="F415" s="65" t="str">
        <f t="shared" si="381"/>
        <v>Zoë</v>
      </c>
      <c r="G415" s="66">
        <f t="shared" si="382"/>
        <v>40015</v>
      </c>
      <c r="H415" s="67">
        <f t="shared" si="383"/>
        <v>11</v>
      </c>
      <c r="I415" s="73"/>
      <c r="J415" s="64" t="str">
        <f t="shared" si="384"/>
        <v>D3</v>
      </c>
      <c r="K415" s="64" t="str">
        <f t="shared" si="385"/>
        <v>D3</v>
      </c>
      <c r="L415" s="64">
        <f t="shared" si="386"/>
        <v>0</v>
      </c>
      <c r="M415" s="64" t="str">
        <f t="shared" si="387"/>
        <v>D3</v>
      </c>
      <c r="N415" s="52"/>
      <c r="P415" s="157"/>
      <c r="Q415" s="157"/>
      <c r="R415" s="157"/>
      <c r="S415" s="157">
        <f>IF(OR(LEFT($A415,1)="x",AND(AC413+$AC415=0,$AC413&gt;0)),"",IFERROR(VLOOKUP($A415,LedenZ,29,0),""))</f>
        <v>0</v>
      </c>
      <c r="T415" s="202">
        <f t="shared" si="388"/>
        <v>1</v>
      </c>
      <c r="U415" s="159">
        <f t="shared" si="389"/>
        <v>1</v>
      </c>
      <c r="V415" s="162">
        <f t="shared" ref="V415:W428" si="396">V414</f>
        <v>11</v>
      </c>
      <c r="W415" s="162">
        <f t="shared" si="396"/>
        <v>12</v>
      </c>
      <c r="X415" s="28">
        <v>6</v>
      </c>
      <c r="Y415" s="64" t="str">
        <f t="shared" si="390"/>
        <v>D3</v>
      </c>
      <c r="Z415" s="64" t="str">
        <f t="shared" si="391"/>
        <v>D3</v>
      </c>
      <c r="AA415" s="64" t="str">
        <f t="shared" si="392"/>
        <v/>
      </c>
      <c r="AB415" s="64" t="str">
        <f t="shared" si="393"/>
        <v>D3</v>
      </c>
      <c r="AC415" s="28">
        <f t="shared" si="394"/>
        <v>6</v>
      </c>
      <c r="AH415" s="246">
        <f t="shared" si="395"/>
        <v>11.45</v>
      </c>
    </row>
    <row r="416" spans="1:34">
      <c r="A416" s="28" t="str">
        <f>C411&amp;"x"&amp;B416</f>
        <v>D3x3</v>
      </c>
      <c r="B416" s="47">
        <v>3</v>
      </c>
      <c r="C416" s="64" t="str">
        <f t="shared" si="378"/>
        <v>V</v>
      </c>
      <c r="D416" s="64" t="str">
        <f t="shared" si="379"/>
        <v>NLS76C3</v>
      </c>
      <c r="E416" s="65" t="str">
        <f t="shared" si="380"/>
        <v>Zwanenburg, R.J.</v>
      </c>
      <c r="F416" s="65" t="str">
        <f t="shared" si="381"/>
        <v>Robin</v>
      </c>
      <c r="G416" s="66">
        <f t="shared" si="382"/>
        <v>40097</v>
      </c>
      <c r="H416" s="67">
        <f t="shared" si="383"/>
        <v>11</v>
      </c>
      <c r="I416" s="73"/>
      <c r="J416" s="64" t="str">
        <f t="shared" si="384"/>
        <v>D3</v>
      </c>
      <c r="K416" s="64" t="str">
        <f t="shared" si="385"/>
        <v>D3</v>
      </c>
      <c r="L416" s="64">
        <f t="shared" si="386"/>
        <v>0</v>
      </c>
      <c r="M416" s="64" t="str">
        <f t="shared" si="387"/>
        <v>D3</v>
      </c>
      <c r="N416" s="52"/>
      <c r="P416" s="157"/>
      <c r="Q416" s="157"/>
      <c r="R416" s="157"/>
      <c r="S416" s="157">
        <f>IF(OR(LEFT($A416,1)="x",AND(AC413+$AC416=0,$AC413&gt;0)),"",IFERROR(VLOOKUP($A416,LedenZ,29,0),""))</f>
        <v>0</v>
      </c>
      <c r="T416" s="202">
        <f t="shared" si="388"/>
        <v>1</v>
      </c>
      <c r="U416" s="159">
        <f t="shared" si="389"/>
        <v>1</v>
      </c>
      <c r="V416" s="162">
        <f t="shared" si="396"/>
        <v>11</v>
      </c>
      <c r="W416" s="162">
        <f t="shared" si="396"/>
        <v>12</v>
      </c>
      <c r="X416" s="28">
        <v>7</v>
      </c>
      <c r="Y416" s="64" t="str">
        <f t="shared" si="390"/>
        <v>D3</v>
      </c>
      <c r="Z416" s="64" t="str">
        <f t="shared" si="391"/>
        <v>D3</v>
      </c>
      <c r="AA416" s="64" t="str">
        <f t="shared" si="392"/>
        <v/>
      </c>
      <c r="AB416" s="64" t="str">
        <f t="shared" si="393"/>
        <v>D3</v>
      </c>
      <c r="AC416" s="28">
        <f t="shared" si="394"/>
        <v>6</v>
      </c>
      <c r="AH416" s="246">
        <f t="shared" si="395"/>
        <v>11.22</v>
      </c>
    </row>
    <row r="417" spans="1:34">
      <c r="A417" s="28" t="str">
        <f>C411&amp;"x"&amp;B417</f>
        <v>D3x4</v>
      </c>
      <c r="B417" s="47">
        <v>4</v>
      </c>
      <c r="C417" s="64" t="str">
        <f t="shared" si="378"/>
        <v>V</v>
      </c>
      <c r="D417" s="64" t="str">
        <f t="shared" si="379"/>
        <v>NLX25R5</v>
      </c>
      <c r="E417" s="65" t="str">
        <f t="shared" si="380"/>
        <v>Engelfriet, D.</v>
      </c>
      <c r="F417" s="65" t="str">
        <f t="shared" si="381"/>
        <v>Demi</v>
      </c>
      <c r="G417" s="66">
        <f t="shared" si="382"/>
        <v>40327</v>
      </c>
      <c r="H417" s="67">
        <f t="shared" si="383"/>
        <v>10</v>
      </c>
      <c r="I417" s="73"/>
      <c r="J417" s="64" t="str">
        <f t="shared" si="384"/>
        <v>E5</v>
      </c>
      <c r="K417" s="64" t="str">
        <f t="shared" si="385"/>
        <v>E5</v>
      </c>
      <c r="L417" s="64">
        <f t="shared" si="386"/>
        <v>0</v>
      </c>
      <c r="M417" s="64" t="str">
        <f t="shared" si="387"/>
        <v>D3</v>
      </c>
      <c r="N417" s="52"/>
      <c r="P417" s="157"/>
      <c r="Q417" s="157"/>
      <c r="R417" s="157"/>
      <c r="S417" s="157">
        <f>IF(OR(LEFT($A417,1)="x",AND(AC413+$AC417=0,$AC413&gt;0)),"",IFERROR(VLOOKUP($A417,LedenZ,29,0),""))</f>
        <v>0</v>
      </c>
      <c r="T417" s="202">
        <f t="shared" si="388"/>
        <v>1</v>
      </c>
      <c r="U417" s="159">
        <f t="shared" si="389"/>
        <v>1</v>
      </c>
      <c r="V417" s="162">
        <f t="shared" si="396"/>
        <v>11</v>
      </c>
      <c r="W417" s="162">
        <f t="shared" si="396"/>
        <v>12</v>
      </c>
      <c r="X417" s="28">
        <v>8</v>
      </c>
      <c r="Y417" s="64" t="str">
        <f t="shared" si="390"/>
        <v>E5</v>
      </c>
      <c r="Z417" s="64" t="str">
        <f t="shared" si="391"/>
        <v>E5</v>
      </c>
      <c r="AA417" s="64" t="str">
        <f t="shared" si="392"/>
        <v/>
      </c>
      <c r="AB417" s="64" t="str">
        <f t="shared" si="393"/>
        <v>D3</v>
      </c>
      <c r="AC417" s="28">
        <f t="shared" si="394"/>
        <v>6</v>
      </c>
      <c r="AH417" s="246">
        <f t="shared" si="395"/>
        <v>10.59</v>
      </c>
    </row>
    <row r="418" spans="1:34">
      <c r="A418" s="28" t="str">
        <f>C411&amp;"x"&amp;B418</f>
        <v>D3x5</v>
      </c>
      <c r="B418" s="47">
        <v>5</v>
      </c>
      <c r="C418" s="64" t="str">
        <f t="shared" si="378"/>
        <v>V</v>
      </c>
      <c r="D418" s="64" t="str">
        <f t="shared" si="379"/>
        <v>NLX64V0</v>
      </c>
      <c r="E418" s="65" t="str">
        <f t="shared" si="380"/>
        <v>Boer, de E.M.</v>
      </c>
      <c r="F418" s="65" t="str">
        <f t="shared" si="381"/>
        <v>Esmée</v>
      </c>
      <c r="G418" s="66">
        <f t="shared" si="382"/>
        <v>40328</v>
      </c>
      <c r="H418" s="67">
        <f t="shared" si="383"/>
        <v>10</v>
      </c>
      <c r="I418" s="73"/>
      <c r="J418" s="64" t="str">
        <f t="shared" si="384"/>
        <v>E5</v>
      </c>
      <c r="K418" s="64" t="str">
        <f t="shared" si="385"/>
        <v>E5</v>
      </c>
      <c r="L418" s="64">
        <f t="shared" si="386"/>
        <v>0</v>
      </c>
      <c r="M418" s="64" t="str">
        <f t="shared" si="387"/>
        <v>D3</v>
      </c>
      <c r="N418" s="52"/>
      <c r="P418" s="157"/>
      <c r="Q418" s="157"/>
      <c r="R418" s="157"/>
      <c r="S418" s="157">
        <f>IF(OR(LEFT($A418,1)="x",AND(AC413+$AC418=0,$AC413&gt;0)),"",IFERROR(VLOOKUP($A418,LedenZ,29,0),""))</f>
        <v>0</v>
      </c>
      <c r="T418" s="202">
        <f t="shared" si="388"/>
        <v>1</v>
      </c>
      <c r="U418" s="159">
        <f t="shared" si="389"/>
        <v>1</v>
      </c>
      <c r="V418" s="162">
        <f t="shared" si="396"/>
        <v>11</v>
      </c>
      <c r="W418" s="162">
        <f t="shared" si="396"/>
        <v>12</v>
      </c>
      <c r="X418" s="28">
        <v>9</v>
      </c>
      <c r="Y418" s="64" t="str">
        <f t="shared" si="390"/>
        <v>E5</v>
      </c>
      <c r="Z418" s="64" t="str">
        <f t="shared" si="391"/>
        <v>E5</v>
      </c>
      <c r="AA418" s="64" t="str">
        <f t="shared" si="392"/>
        <v/>
      </c>
      <c r="AB418" s="64" t="str">
        <f t="shared" si="393"/>
        <v>D3</v>
      </c>
      <c r="AC418" s="28">
        <f t="shared" si="394"/>
        <v>6</v>
      </c>
      <c r="AH418" s="246">
        <f t="shared" si="395"/>
        <v>10.59</v>
      </c>
    </row>
    <row r="419" spans="1:34">
      <c r="A419" s="28" t="str">
        <f>C411&amp;"x"&amp;B419</f>
        <v>D3x6</v>
      </c>
      <c r="B419" s="47">
        <v>6</v>
      </c>
      <c r="C419" s="64" t="str">
        <f t="shared" si="378"/>
        <v>V</v>
      </c>
      <c r="D419" s="64" t="str">
        <f t="shared" si="379"/>
        <v>NLP78L9</v>
      </c>
      <c r="E419" s="65" t="str">
        <f t="shared" si="380"/>
        <v>Wiel, van der D.N.</v>
      </c>
      <c r="F419" s="65" t="str">
        <f t="shared" si="381"/>
        <v>Danique</v>
      </c>
      <c r="G419" s="66">
        <f t="shared" si="382"/>
        <v>40538</v>
      </c>
      <c r="H419" s="67">
        <f t="shared" si="383"/>
        <v>10</v>
      </c>
      <c r="I419" s="73"/>
      <c r="J419" s="64" t="str">
        <f t="shared" si="384"/>
        <v>E5</v>
      </c>
      <c r="K419" s="64" t="str">
        <f t="shared" si="385"/>
        <v>E5</v>
      </c>
      <c r="L419" s="64">
        <f t="shared" si="386"/>
        <v>0</v>
      </c>
      <c r="M419" s="64" t="str">
        <f t="shared" si="387"/>
        <v>D3</v>
      </c>
      <c r="N419" s="52"/>
      <c r="P419" s="157"/>
      <c r="Q419" s="157"/>
      <c r="R419" s="157"/>
      <c r="S419" s="157">
        <f>IF(OR(LEFT($A419,1)="x",AND(AC413+$AC419=0,$AC413&gt;0)),"",IFERROR(VLOOKUP($A419,LedenZ,29,0),""))</f>
        <v>0</v>
      </c>
      <c r="T419" s="202">
        <f t="shared" si="388"/>
        <v>1</v>
      </c>
      <c r="U419" s="159">
        <f t="shared" si="389"/>
        <v>1</v>
      </c>
      <c r="V419" s="162">
        <f t="shared" si="396"/>
        <v>11</v>
      </c>
      <c r="W419" s="162">
        <f t="shared" si="396"/>
        <v>12</v>
      </c>
      <c r="X419" s="28">
        <v>10</v>
      </c>
      <c r="Y419" s="64" t="str">
        <f t="shared" si="390"/>
        <v>E5</v>
      </c>
      <c r="Z419" s="64" t="str">
        <f t="shared" si="391"/>
        <v>E5</v>
      </c>
      <c r="AA419" s="64" t="str">
        <f t="shared" si="392"/>
        <v/>
      </c>
      <c r="AB419" s="64" t="str">
        <f t="shared" si="393"/>
        <v>D3</v>
      </c>
      <c r="AC419" s="28">
        <f t="shared" si="394"/>
        <v>6</v>
      </c>
      <c r="AH419" s="246">
        <f t="shared" si="395"/>
        <v>10.02</v>
      </c>
    </row>
    <row r="420" spans="1:34">
      <c r="A420" s="28" t="str">
        <f>C411&amp;"x"&amp;B420</f>
        <v>D3x7</v>
      </c>
      <c r="B420" s="47">
        <v>7</v>
      </c>
      <c r="C420" s="64" t="str">
        <f t="shared" si="378"/>
        <v>M</v>
      </c>
      <c r="D420" s="64" t="str">
        <f t="shared" si="379"/>
        <v>NLY54F4</v>
      </c>
      <c r="E420" s="65" t="str">
        <f t="shared" si="380"/>
        <v>Vos, J.</v>
      </c>
      <c r="F420" s="65" t="str">
        <f t="shared" si="381"/>
        <v>Justin</v>
      </c>
      <c r="G420" s="66">
        <f t="shared" si="382"/>
        <v>39829</v>
      </c>
      <c r="H420" s="67">
        <f t="shared" si="383"/>
        <v>11</v>
      </c>
      <c r="I420" s="73"/>
      <c r="J420" s="64" t="str">
        <f t="shared" si="384"/>
        <v>D3</v>
      </c>
      <c r="K420" s="64" t="str">
        <f t="shared" si="385"/>
        <v>D3</v>
      </c>
      <c r="L420" s="64">
        <f t="shared" si="386"/>
        <v>0</v>
      </c>
      <c r="M420" s="64" t="str">
        <f t="shared" si="387"/>
        <v>D3</v>
      </c>
      <c r="N420" s="52"/>
      <c r="P420" s="157"/>
      <c r="Q420" s="157"/>
      <c r="R420" s="157"/>
      <c r="S420" s="157">
        <f>IF(OR(LEFT($A420,1)="x",AND(AC413+$AC420=0,$AC413&gt;0)),"",IFERROR(VLOOKUP($A420,LedenZ,29,0),""))</f>
        <v>0</v>
      </c>
      <c r="T420" s="202">
        <f t="shared" si="388"/>
        <v>1</v>
      </c>
      <c r="U420" s="159">
        <f t="shared" si="389"/>
        <v>1</v>
      </c>
      <c r="V420" s="162">
        <f t="shared" si="396"/>
        <v>11</v>
      </c>
      <c r="W420" s="162">
        <f t="shared" si="396"/>
        <v>12</v>
      </c>
      <c r="X420" s="28">
        <v>11</v>
      </c>
      <c r="Y420" s="64" t="str">
        <f t="shared" si="390"/>
        <v>D3</v>
      </c>
      <c r="Z420" s="64" t="str">
        <f t="shared" si="391"/>
        <v>D3</v>
      </c>
      <c r="AA420" s="64" t="str">
        <f t="shared" si="392"/>
        <v/>
      </c>
      <c r="AB420" s="64" t="str">
        <f t="shared" si="393"/>
        <v>D3</v>
      </c>
      <c r="AC420" s="28">
        <f t="shared" si="394"/>
        <v>6</v>
      </c>
      <c r="AH420" s="246">
        <f t="shared" si="395"/>
        <v>11.96</v>
      </c>
    </row>
    <row r="421" spans="1:34">
      <c r="A421" s="28" t="str">
        <f>C411&amp;"x"&amp;B421</f>
        <v>D3x8</v>
      </c>
      <c r="B421" s="47">
        <v>8</v>
      </c>
      <c r="C421" s="64" t="str">
        <f t="shared" si="378"/>
        <v>M</v>
      </c>
      <c r="D421" s="64" t="str">
        <f t="shared" si="379"/>
        <v>NLV35B6</v>
      </c>
      <c r="E421" s="65" t="str">
        <f t="shared" si="380"/>
        <v>Quarre, S.M.</v>
      </c>
      <c r="F421" s="65" t="str">
        <f t="shared" si="381"/>
        <v>Stephan</v>
      </c>
      <c r="G421" s="66">
        <f t="shared" si="382"/>
        <v>39878</v>
      </c>
      <c r="H421" s="67">
        <f t="shared" si="383"/>
        <v>11</v>
      </c>
      <c r="I421" s="73"/>
      <c r="J421" s="64" t="str">
        <f t="shared" si="384"/>
        <v>D3</v>
      </c>
      <c r="K421" s="64" t="str">
        <f t="shared" si="385"/>
        <v>D3</v>
      </c>
      <c r="L421" s="64">
        <f t="shared" si="386"/>
        <v>0</v>
      </c>
      <c r="M421" s="64" t="str">
        <f t="shared" si="387"/>
        <v>D3</v>
      </c>
      <c r="N421" s="52"/>
      <c r="P421" s="157"/>
      <c r="Q421" s="157"/>
      <c r="R421" s="157"/>
      <c r="S421" s="157">
        <f>IF(OR(LEFT($A421,1)="x",AND(AC413+$AC421=0,$AC413&gt;0)),"",IFERROR(VLOOKUP($A421,LedenZ,29,0),""))</f>
        <v>0</v>
      </c>
      <c r="T421" s="202">
        <f t="shared" si="388"/>
        <v>1</v>
      </c>
      <c r="U421" s="159">
        <f t="shared" si="389"/>
        <v>1</v>
      </c>
      <c r="V421" s="162">
        <f t="shared" si="396"/>
        <v>11</v>
      </c>
      <c r="W421" s="162">
        <f t="shared" si="396"/>
        <v>12</v>
      </c>
      <c r="X421" s="28">
        <v>12</v>
      </c>
      <c r="Y421" s="64" t="str">
        <f t="shared" si="390"/>
        <v>D3</v>
      </c>
      <c r="Z421" s="64" t="str">
        <f t="shared" si="391"/>
        <v>D3</v>
      </c>
      <c r="AA421" s="64" t="str">
        <f t="shared" si="392"/>
        <v/>
      </c>
      <c r="AB421" s="64" t="str">
        <f t="shared" si="393"/>
        <v>D3</v>
      </c>
      <c r="AC421" s="28">
        <f t="shared" si="394"/>
        <v>6</v>
      </c>
      <c r="AH421" s="246">
        <f t="shared" si="395"/>
        <v>11.82</v>
      </c>
    </row>
    <row r="422" spans="1:34">
      <c r="A422" s="28" t="str">
        <f>C411&amp;"x"&amp;B422</f>
        <v>D3x9</v>
      </c>
      <c r="B422" s="47">
        <v>9</v>
      </c>
      <c r="C422" s="64" t="str">
        <f t="shared" si="378"/>
        <v>M</v>
      </c>
      <c r="D422" s="64" t="str">
        <f t="shared" si="379"/>
        <v>NMK85P5</v>
      </c>
      <c r="E422" s="65" t="str">
        <f t="shared" si="380"/>
        <v>Pichel, T.</v>
      </c>
      <c r="F422" s="65" t="str">
        <f t="shared" si="381"/>
        <v>Timo</v>
      </c>
      <c r="G422" s="66">
        <f t="shared" si="382"/>
        <v>39996</v>
      </c>
      <c r="H422" s="67">
        <f t="shared" si="383"/>
        <v>11</v>
      </c>
      <c r="I422" s="73"/>
      <c r="J422" s="64" t="str">
        <f t="shared" si="384"/>
        <v>D3</v>
      </c>
      <c r="K422" s="64" t="str">
        <f t="shared" si="385"/>
        <v>D3</v>
      </c>
      <c r="L422" s="64">
        <f t="shared" si="386"/>
        <v>0</v>
      </c>
      <c r="M422" s="64" t="str">
        <f t="shared" si="387"/>
        <v>D3</v>
      </c>
      <c r="N422" s="52"/>
      <c r="P422" s="157"/>
      <c r="Q422" s="157"/>
      <c r="R422" s="157"/>
      <c r="S422" s="157">
        <f>IF(OR(LEFT($A422,1)="x",AND(AC413+$AC422=0,$AC413&gt;0)),"",IFERROR(VLOOKUP($A422,LedenZ,29,0),""))</f>
        <v>0</v>
      </c>
      <c r="T422" s="202">
        <f t="shared" si="388"/>
        <v>1</v>
      </c>
      <c r="U422" s="159">
        <f t="shared" si="389"/>
        <v>1</v>
      </c>
      <c r="V422" s="162">
        <f t="shared" si="396"/>
        <v>11</v>
      </c>
      <c r="W422" s="162">
        <f t="shared" si="396"/>
        <v>12</v>
      </c>
      <c r="X422" s="28">
        <v>13</v>
      </c>
      <c r="Y422" s="64" t="str">
        <f t="shared" si="390"/>
        <v>D3</v>
      </c>
      <c r="Z422" s="64" t="str">
        <f t="shared" si="391"/>
        <v>D3</v>
      </c>
      <c r="AA422" s="64" t="str">
        <f t="shared" si="392"/>
        <v/>
      </c>
      <c r="AB422" s="64" t="str">
        <f t="shared" si="393"/>
        <v>D3</v>
      </c>
      <c r="AC422" s="28">
        <f t="shared" si="394"/>
        <v>6</v>
      </c>
      <c r="AH422" s="246">
        <f t="shared" si="395"/>
        <v>11.5</v>
      </c>
    </row>
    <row r="423" spans="1:34">
      <c r="A423" s="28" t="str">
        <f>C411&amp;"x"&amp;B423</f>
        <v>D3x10</v>
      </c>
      <c r="B423" s="47">
        <v>10</v>
      </c>
      <c r="C423" s="64" t="str">
        <f t="shared" si="378"/>
        <v>M</v>
      </c>
      <c r="D423" s="64" t="str">
        <f t="shared" si="379"/>
        <v>NMG85H5</v>
      </c>
      <c r="E423" s="65" t="str">
        <f t="shared" si="380"/>
        <v>Hovestadt, D.</v>
      </c>
      <c r="F423" s="65" t="str">
        <f t="shared" si="381"/>
        <v>Diederik</v>
      </c>
      <c r="G423" s="66">
        <f t="shared" si="382"/>
        <v>40112</v>
      </c>
      <c r="H423" s="67">
        <f t="shared" si="383"/>
        <v>11</v>
      </c>
      <c r="I423" s="73"/>
      <c r="J423" s="64" t="str">
        <f t="shared" si="384"/>
        <v>D3</v>
      </c>
      <c r="K423" s="64" t="str">
        <f t="shared" si="385"/>
        <v>D3</v>
      </c>
      <c r="L423" s="64">
        <f t="shared" si="386"/>
        <v>0</v>
      </c>
      <c r="M423" s="64" t="str">
        <f t="shared" si="387"/>
        <v>D3</v>
      </c>
      <c r="N423" s="52"/>
      <c r="P423" s="157"/>
      <c r="Q423" s="157"/>
      <c r="R423" s="157"/>
      <c r="S423" s="157">
        <f>IF(OR(LEFT($A423,1)="x",AND(AC413+$AC423=0,$AC413&gt;0)),"",IFERROR(VLOOKUP($A423,LedenZ,29,0),""))</f>
        <v>0</v>
      </c>
      <c r="T423" s="202">
        <f t="shared" si="388"/>
        <v>1</v>
      </c>
      <c r="U423" s="159">
        <f t="shared" si="389"/>
        <v>1</v>
      </c>
      <c r="V423" s="162">
        <f t="shared" si="396"/>
        <v>11</v>
      </c>
      <c r="W423" s="162">
        <f t="shared" si="396"/>
        <v>12</v>
      </c>
      <c r="X423" s="28">
        <v>14</v>
      </c>
      <c r="Y423" s="64" t="str">
        <f t="shared" si="390"/>
        <v>D3</v>
      </c>
      <c r="Z423" s="64" t="str">
        <f t="shared" si="391"/>
        <v>D3</v>
      </c>
      <c r="AA423" s="64" t="str">
        <f t="shared" si="392"/>
        <v/>
      </c>
      <c r="AB423" s="64" t="str">
        <f t="shared" si="393"/>
        <v>D3</v>
      </c>
      <c r="AC423" s="28">
        <f t="shared" si="394"/>
        <v>6</v>
      </c>
      <c r="AH423" s="246">
        <f t="shared" si="395"/>
        <v>11.18</v>
      </c>
    </row>
    <row r="424" spans="1:34">
      <c r="A424" s="28" t="str">
        <f>C411&amp;"x"&amp;B424</f>
        <v>D3x11</v>
      </c>
      <c r="B424" s="47">
        <v>11</v>
      </c>
      <c r="C424" s="64" t="str">
        <f t="shared" si="378"/>
        <v/>
      </c>
      <c r="D424" s="64" t="str">
        <f t="shared" si="379"/>
        <v/>
      </c>
      <c r="E424" s="65" t="str">
        <f t="shared" si="380"/>
        <v/>
      </c>
      <c r="F424" s="65" t="str">
        <f t="shared" si="381"/>
        <v/>
      </c>
      <c r="G424" s="66" t="str">
        <f t="shared" si="382"/>
        <v/>
      </c>
      <c r="H424" s="67" t="str">
        <f t="shared" si="383"/>
        <v/>
      </c>
      <c r="I424" s="73"/>
      <c r="J424" s="64" t="str">
        <f t="shared" si="384"/>
        <v/>
      </c>
      <c r="K424" s="64" t="str">
        <f t="shared" si="385"/>
        <v/>
      </c>
      <c r="L424" s="64" t="str">
        <f t="shared" si="386"/>
        <v/>
      </c>
      <c r="M424" s="64" t="str">
        <f t="shared" si="387"/>
        <v/>
      </c>
      <c r="N424" s="52"/>
      <c r="P424" s="157"/>
      <c r="Q424" s="157"/>
      <c r="R424" s="157"/>
      <c r="S424" s="157" t="str">
        <f>IF(OR(LEFT($A424,1)="x",AND(AC413+$AC424=0,$AC413&gt;0)),"",IFERROR(VLOOKUP($A424,LedenZ,29,0),""))</f>
        <v/>
      </c>
      <c r="T424" s="202">
        <f t="shared" si="388"/>
        <v>0</v>
      </c>
      <c r="U424" s="159">
        <f t="shared" si="389"/>
        <v>0</v>
      </c>
      <c r="V424" s="162">
        <f t="shared" si="396"/>
        <v>11</v>
      </c>
      <c r="W424" s="162">
        <f t="shared" si="396"/>
        <v>12</v>
      </c>
      <c r="X424" s="28">
        <v>15</v>
      </c>
      <c r="Y424" s="64" t="str">
        <f t="shared" si="390"/>
        <v/>
      </c>
      <c r="Z424" s="64" t="str">
        <f t="shared" si="391"/>
        <v/>
      </c>
      <c r="AA424" s="64" t="str">
        <f t="shared" si="392"/>
        <v/>
      </c>
      <c r="AB424" s="64" t="str">
        <f t="shared" si="393"/>
        <v/>
      </c>
      <c r="AC424" s="28">
        <f t="shared" si="394"/>
        <v>0</v>
      </c>
      <c r="AH424" s="246" t="str">
        <f t="shared" si="395"/>
        <v/>
      </c>
    </row>
    <row r="425" spans="1:34">
      <c r="A425" s="28" t="str">
        <f>C411&amp;"x"&amp;B425</f>
        <v>D3x12</v>
      </c>
      <c r="B425" s="47">
        <v>12</v>
      </c>
      <c r="C425" s="64" t="str">
        <f t="shared" si="378"/>
        <v/>
      </c>
      <c r="D425" s="64" t="str">
        <f t="shared" si="379"/>
        <v/>
      </c>
      <c r="E425" s="65" t="str">
        <f t="shared" si="380"/>
        <v/>
      </c>
      <c r="F425" s="65" t="str">
        <f t="shared" si="381"/>
        <v/>
      </c>
      <c r="G425" s="66" t="str">
        <f t="shared" si="382"/>
        <v/>
      </c>
      <c r="H425" s="67" t="str">
        <f t="shared" si="383"/>
        <v/>
      </c>
      <c r="I425" s="73"/>
      <c r="J425" s="64" t="str">
        <f t="shared" si="384"/>
        <v/>
      </c>
      <c r="K425" s="64" t="str">
        <f t="shared" si="385"/>
        <v/>
      </c>
      <c r="L425" s="64" t="str">
        <f t="shared" si="386"/>
        <v/>
      </c>
      <c r="M425" s="64" t="str">
        <f t="shared" si="387"/>
        <v/>
      </c>
      <c r="N425" s="52"/>
      <c r="P425" s="157"/>
      <c r="Q425" s="157"/>
      <c r="R425" s="157"/>
      <c r="S425" s="157" t="str">
        <f>IF(OR(LEFT($A425,1)="x",AND(AC413+$AC425=0,$AC413&gt;0)),"",IFERROR(VLOOKUP($A425,LedenZ,29,0),""))</f>
        <v/>
      </c>
      <c r="T425" s="202">
        <f t="shared" si="388"/>
        <v>0</v>
      </c>
      <c r="U425" s="159">
        <f t="shared" si="389"/>
        <v>0</v>
      </c>
      <c r="V425" s="162">
        <f t="shared" si="396"/>
        <v>11</v>
      </c>
      <c r="W425" s="162">
        <f t="shared" si="396"/>
        <v>12</v>
      </c>
      <c r="X425" s="28">
        <v>16</v>
      </c>
      <c r="Y425" s="64" t="str">
        <f t="shared" si="390"/>
        <v/>
      </c>
      <c r="Z425" s="64" t="str">
        <f t="shared" si="391"/>
        <v/>
      </c>
      <c r="AA425" s="64" t="str">
        <f t="shared" si="392"/>
        <v/>
      </c>
      <c r="AB425" s="64" t="str">
        <f t="shared" si="393"/>
        <v/>
      </c>
      <c r="AC425" s="28">
        <f t="shared" si="394"/>
        <v>0</v>
      </c>
      <c r="AH425" s="246" t="str">
        <f t="shared" si="395"/>
        <v/>
      </c>
    </row>
    <row r="426" spans="1:34">
      <c r="A426" s="28" t="str">
        <f>C411&amp;"x"&amp;B426</f>
        <v>D3x13</v>
      </c>
      <c r="B426" s="47">
        <v>13</v>
      </c>
      <c r="C426" s="64" t="str">
        <f t="shared" si="378"/>
        <v/>
      </c>
      <c r="D426" s="64" t="str">
        <f t="shared" si="379"/>
        <v/>
      </c>
      <c r="E426" s="65" t="str">
        <f t="shared" si="380"/>
        <v/>
      </c>
      <c r="F426" s="65" t="str">
        <f t="shared" si="381"/>
        <v/>
      </c>
      <c r="G426" s="66" t="str">
        <f t="shared" si="382"/>
        <v/>
      </c>
      <c r="H426" s="67" t="str">
        <f t="shared" si="383"/>
        <v/>
      </c>
      <c r="I426" s="73"/>
      <c r="J426" s="64" t="str">
        <f t="shared" si="384"/>
        <v/>
      </c>
      <c r="K426" s="64" t="str">
        <f t="shared" si="385"/>
        <v/>
      </c>
      <c r="L426" s="64" t="str">
        <f t="shared" si="386"/>
        <v/>
      </c>
      <c r="M426" s="64" t="str">
        <f t="shared" si="387"/>
        <v/>
      </c>
      <c r="N426" s="52"/>
      <c r="P426" s="157"/>
      <c r="Q426" s="157"/>
      <c r="R426" s="157"/>
      <c r="S426" s="157" t="str">
        <f>IF(OR(LEFT($A426,1)="x",AND(AC413+$AC426=0,$AC413&gt;0)),"",IFERROR(VLOOKUP($A426,LedenZ,29,0),""))</f>
        <v/>
      </c>
      <c r="T426" s="202">
        <f t="shared" si="388"/>
        <v>0</v>
      </c>
      <c r="U426" s="159">
        <f t="shared" si="389"/>
        <v>0</v>
      </c>
      <c r="V426" s="162">
        <f t="shared" si="396"/>
        <v>11</v>
      </c>
      <c r="W426" s="162">
        <f t="shared" si="396"/>
        <v>12</v>
      </c>
      <c r="X426" s="28">
        <v>17</v>
      </c>
      <c r="Y426" s="64" t="str">
        <f t="shared" si="390"/>
        <v/>
      </c>
      <c r="Z426" s="64" t="str">
        <f t="shared" si="391"/>
        <v/>
      </c>
      <c r="AA426" s="64" t="str">
        <f t="shared" si="392"/>
        <v/>
      </c>
      <c r="AB426" s="64" t="str">
        <f t="shared" si="393"/>
        <v/>
      </c>
      <c r="AC426" s="28">
        <f t="shared" si="394"/>
        <v>0</v>
      </c>
      <c r="AH426" s="246" t="str">
        <f t="shared" si="395"/>
        <v/>
      </c>
    </row>
    <row r="427" spans="1:34">
      <c r="A427" s="28" t="str">
        <f>C411&amp;"x"&amp;B427</f>
        <v>D3x14</v>
      </c>
      <c r="B427" s="47">
        <v>14</v>
      </c>
      <c r="C427" s="64" t="str">
        <f t="shared" si="378"/>
        <v/>
      </c>
      <c r="D427" s="64" t="str">
        <f t="shared" si="379"/>
        <v/>
      </c>
      <c r="E427" s="65" t="str">
        <f t="shared" si="380"/>
        <v/>
      </c>
      <c r="F427" s="65" t="str">
        <f t="shared" si="381"/>
        <v/>
      </c>
      <c r="G427" s="66" t="str">
        <f t="shared" si="382"/>
        <v/>
      </c>
      <c r="H427" s="67" t="str">
        <f t="shared" si="383"/>
        <v/>
      </c>
      <c r="I427" s="73"/>
      <c r="J427" s="64" t="str">
        <f t="shared" si="384"/>
        <v/>
      </c>
      <c r="K427" s="64" t="str">
        <f t="shared" si="385"/>
        <v/>
      </c>
      <c r="L427" s="64" t="str">
        <f t="shared" si="386"/>
        <v/>
      </c>
      <c r="M427" s="64" t="str">
        <f t="shared" si="387"/>
        <v/>
      </c>
      <c r="N427" s="52"/>
      <c r="P427" s="157"/>
      <c r="Q427" s="157"/>
      <c r="R427" s="157"/>
      <c r="S427" s="157" t="str">
        <f>IF(OR(LEFT($A427,1)="x",AND(AC413+$AC427=0,$AC413&gt;0)),"",IFERROR(VLOOKUP($A427,LedenZ,29,0),""))</f>
        <v/>
      </c>
      <c r="T427" s="202">
        <f t="shared" si="388"/>
        <v>0</v>
      </c>
      <c r="U427" s="159">
        <f t="shared" si="389"/>
        <v>0</v>
      </c>
      <c r="V427" s="162">
        <f t="shared" si="396"/>
        <v>11</v>
      </c>
      <c r="W427" s="162">
        <f t="shared" si="396"/>
        <v>12</v>
      </c>
      <c r="X427" s="28">
        <v>18</v>
      </c>
      <c r="Y427" s="64" t="str">
        <f t="shared" si="390"/>
        <v/>
      </c>
      <c r="Z427" s="64" t="str">
        <f t="shared" si="391"/>
        <v/>
      </c>
      <c r="AA427" s="64" t="str">
        <f t="shared" si="392"/>
        <v/>
      </c>
      <c r="AB427" s="64" t="str">
        <f t="shared" si="393"/>
        <v/>
      </c>
      <c r="AC427" s="28">
        <f t="shared" si="394"/>
        <v>0</v>
      </c>
      <c r="AH427" s="246" t="str">
        <f t="shared" si="395"/>
        <v/>
      </c>
    </row>
    <row r="428" spans="1:34">
      <c r="A428" s="28" t="str">
        <f>C411&amp;"x"&amp;B428</f>
        <v>D3x15</v>
      </c>
      <c r="B428" s="47">
        <v>15</v>
      </c>
      <c r="C428" s="64" t="str">
        <f t="shared" si="378"/>
        <v/>
      </c>
      <c r="D428" s="64" t="str">
        <f t="shared" si="379"/>
        <v/>
      </c>
      <c r="E428" s="65" t="str">
        <f t="shared" si="380"/>
        <v/>
      </c>
      <c r="F428" s="65" t="str">
        <f t="shared" si="381"/>
        <v/>
      </c>
      <c r="G428" s="66" t="str">
        <f t="shared" si="382"/>
        <v/>
      </c>
      <c r="H428" s="67" t="str">
        <f t="shared" si="383"/>
        <v/>
      </c>
      <c r="I428" s="73"/>
      <c r="J428" s="64" t="str">
        <f t="shared" si="384"/>
        <v/>
      </c>
      <c r="K428" s="64" t="str">
        <f t="shared" si="385"/>
        <v/>
      </c>
      <c r="L428" s="64" t="str">
        <f t="shared" si="386"/>
        <v/>
      </c>
      <c r="M428" s="64" t="str">
        <f t="shared" si="387"/>
        <v/>
      </c>
      <c r="N428" s="52"/>
      <c r="P428" s="157"/>
      <c r="Q428" s="157"/>
      <c r="R428" s="157"/>
      <c r="S428" s="157" t="str">
        <f>IF(OR(LEFT($A428,1)="x",AND(AC413+$AC428=0,$AC413&gt;0)),"",IFERROR(VLOOKUP($A428,LedenZ,29,0),""))</f>
        <v/>
      </c>
      <c r="T428" s="202">
        <f t="shared" si="388"/>
        <v>0</v>
      </c>
      <c r="U428" s="159">
        <f t="shared" si="389"/>
        <v>0</v>
      </c>
      <c r="V428" s="162">
        <f t="shared" si="396"/>
        <v>11</v>
      </c>
      <c r="W428" s="162">
        <f t="shared" si="396"/>
        <v>12</v>
      </c>
      <c r="X428" s="28">
        <v>19</v>
      </c>
      <c r="Y428" s="64" t="str">
        <f t="shared" si="390"/>
        <v/>
      </c>
      <c r="Z428" s="64" t="str">
        <f t="shared" si="391"/>
        <v/>
      </c>
      <c r="AA428" s="64" t="str">
        <f t="shared" si="392"/>
        <v/>
      </c>
      <c r="AB428" s="64" t="str">
        <f t="shared" si="393"/>
        <v/>
      </c>
      <c r="AC428" s="28">
        <f t="shared" si="394"/>
        <v>0</v>
      </c>
      <c r="AH428" s="246" t="str">
        <f t="shared" si="395"/>
        <v/>
      </c>
    </row>
    <row r="429" spans="1:34" ht="12.95" thickBot="1">
      <c r="B429" s="69"/>
      <c r="C429" s="70"/>
      <c r="D429" s="69"/>
      <c r="E429" s="69"/>
      <c r="F429" s="69"/>
      <c r="G429" s="71"/>
      <c r="H429" s="71"/>
      <c r="I429" s="71"/>
      <c r="J429" s="70"/>
      <c r="K429" s="70"/>
      <c r="L429" s="70"/>
      <c r="M429" s="52"/>
      <c r="N429" s="52"/>
      <c r="X429" s="28">
        <v>20</v>
      </c>
    </row>
    <row r="430" spans="1:34" ht="12.95" thickTop="1">
      <c r="B430" s="47"/>
      <c r="C430" s="323" t="s">
        <v>1140</v>
      </c>
      <c r="D430" s="323"/>
      <c r="E430" s="76" t="s">
        <v>1141</v>
      </c>
      <c r="F430" s="76" t="s">
        <v>1142</v>
      </c>
      <c r="G430" s="48" t="s">
        <v>1143</v>
      </c>
      <c r="H430" s="49"/>
      <c r="I430" s="50"/>
      <c r="J430" s="51" t="s">
        <v>1144</v>
      </c>
      <c r="K430" s="51" t="s">
        <v>1145</v>
      </c>
      <c r="L430" s="51" t="s">
        <v>1146</v>
      </c>
      <c r="M430" s="52"/>
      <c r="N430" s="52"/>
      <c r="P430" s="53">
        <f>COUNT(P434:P448)</f>
        <v>0</v>
      </c>
      <c r="Q430" s="53">
        <f>COUNT(Q434:Q448)</f>
        <v>0</v>
      </c>
      <c r="R430" s="53">
        <f>COUNT(R434:R448)</f>
        <v>0</v>
      </c>
      <c r="S430" s="53">
        <f>COUNT(S434:S448)</f>
        <v>11</v>
      </c>
      <c r="T430" s="124">
        <f>T431-SUM(U434:U448)</f>
        <v>0</v>
      </c>
      <c r="X430" s="28">
        <v>1</v>
      </c>
    </row>
    <row r="431" spans="1:34" ht="12.95">
      <c r="A431" s="33">
        <v>25</v>
      </c>
      <c r="B431" s="54"/>
      <c r="C431" s="322" t="str">
        <f>Leden!AR27</f>
        <v>D4</v>
      </c>
      <c r="D431" s="322"/>
      <c r="E431" s="286" t="str">
        <f>IF($C431="","",LEFT(IFERROR(VLOOKUP($C431,TeamsZ,2,0),"")&amp;"??",2))</f>
        <v>BK</v>
      </c>
      <c r="F431" s="286" t="str">
        <f>IF($C431="","",IFERROR(VLOOKUP($C431,TeamsZ,3,0),"??"))</f>
        <v>Za</v>
      </c>
      <c r="G431" s="286" t="str">
        <f>IF($C431="","",LEFT(IFERROR(VLOOKUP($C431,TeamsZ,4,0),"")&amp;"?",1))</f>
        <v>8</v>
      </c>
      <c r="H431" s="55"/>
      <c r="I431" s="56"/>
      <c r="J431" s="286">
        <f>COUNTIF(C434:C448,"V")</f>
        <v>7</v>
      </c>
      <c r="K431" s="286">
        <f>COUNTIF(C434:C448,"M")</f>
        <v>4</v>
      </c>
      <c r="L431" s="57">
        <f>IFERROR(AVERAGE(H434:H448),"")</f>
        <v>10.090909090909092</v>
      </c>
      <c r="M431" s="58"/>
      <c r="N431" s="58"/>
      <c r="O431" s="33" t="s">
        <v>2</v>
      </c>
      <c r="P431" s="253"/>
      <c r="Q431" s="253"/>
      <c r="R431" s="253"/>
      <c r="S431" s="253">
        <f>IF(COUNT(S434:S448)=0,"",TeamPunten(S434:S448,$C431,$T431))</f>
        <v>0</v>
      </c>
      <c r="T431" s="124">
        <f>SUM(T434:T448)</f>
        <v>11</v>
      </c>
      <c r="U431" s="158" t="str">
        <f>MID($C431,1,1)</f>
        <v>D</v>
      </c>
      <c r="V431" s="158" t="str">
        <f>MID($C431,1,1)</f>
        <v>D</v>
      </c>
      <c r="W431" s="158" t="str">
        <f>MID($C431,1,1)</f>
        <v>D</v>
      </c>
      <c r="X431" s="28">
        <v>2</v>
      </c>
      <c r="Y431" s="33"/>
      <c r="Z431" s="33"/>
      <c r="AA431" s="33"/>
      <c r="AB431" s="33"/>
      <c r="AC431" s="33"/>
      <c r="AD431" s="19" t="str">
        <f>IF($C431="","",IFERROR(VLOOKUP($C431,TeamsZ,6,0),""))</f>
        <v>A</v>
      </c>
      <c r="AE431" s="19" t="str">
        <f>TRIM(IF($AD431="","",IFERROR(VLOOKUP($AD431,Teams!$J$4:$O$8,2,0),"")))</f>
        <v>3312 AD</v>
      </c>
      <c r="AF431" s="19" t="str">
        <f>TRIM(IF($AD431="","",IFERROR(VLOOKUP($AD431,Teams!$J$4:$O$8,4,0),"")))</f>
        <v>Dordrecht</v>
      </c>
      <c r="AH431" s="247">
        <f>IFERROR(AVERAGE(AH434:AH448),"")</f>
        <v>10.575454545454546</v>
      </c>
    </row>
    <row r="432" spans="1:34">
      <c r="B432" s="47"/>
      <c r="C432" s="76"/>
      <c r="D432" s="47"/>
      <c r="E432" s="47"/>
      <c r="F432" s="47"/>
      <c r="G432" s="50"/>
      <c r="H432" s="50"/>
      <c r="I432" s="50"/>
      <c r="J432" s="76"/>
      <c r="K432" s="76"/>
      <c r="L432" s="76"/>
      <c r="M432" s="52"/>
      <c r="N432" s="52"/>
      <c r="U432" s="159"/>
      <c r="V432" s="159"/>
      <c r="W432" s="159"/>
      <c r="X432" s="28">
        <v>3</v>
      </c>
    </row>
    <row r="433" spans="1:34">
      <c r="A433" s="59"/>
      <c r="B433" s="60"/>
      <c r="C433" s="61" t="s">
        <v>1147</v>
      </c>
      <c r="D433" s="61" t="s">
        <v>1148</v>
      </c>
      <c r="E433" s="62" t="s">
        <v>1149</v>
      </c>
      <c r="F433" s="62" t="s">
        <v>1150</v>
      </c>
      <c r="G433" s="61" t="s">
        <v>1151</v>
      </c>
      <c r="H433" s="61" t="s">
        <v>1152</v>
      </c>
      <c r="I433" s="61" t="s">
        <v>54</v>
      </c>
      <c r="J433" s="61" t="s">
        <v>1153</v>
      </c>
      <c r="K433" s="61" t="s">
        <v>1154</v>
      </c>
      <c r="L433" s="61" t="s">
        <v>1155</v>
      </c>
      <c r="M433" s="61" t="s">
        <v>1158</v>
      </c>
      <c r="N433" s="63"/>
      <c r="O433" s="59"/>
      <c r="P433" s="160" t="s">
        <v>76</v>
      </c>
      <c r="Q433" s="160" t="s">
        <v>77</v>
      </c>
      <c r="R433" s="160" t="s">
        <v>78</v>
      </c>
      <c r="S433" s="160" t="s">
        <v>76</v>
      </c>
      <c r="U433" s="158">
        <f>IF(W431="","",VLOOKUP(W431,Leeftijdscat,2,FALSE))</f>
        <v>9</v>
      </c>
      <c r="V433" s="158">
        <f>IF(W431="","",VLOOKUP(W431,Leeftijdscat,3,FALSE))</f>
        <v>11</v>
      </c>
      <c r="W433" s="158">
        <f>IF(W431="","",VLOOKUP(W431,Leeftijdscat,4,FALSE))</f>
        <v>12</v>
      </c>
      <c r="X433" s="28">
        <v>4</v>
      </c>
      <c r="Y433" s="59">
        <f>LEN(Y434&amp;Y435&amp;Y436&amp;Y437&amp;Y438&amp;Y439&amp;Y440&amp;Y441&amp;Y442&amp;Y443&amp;Y444&amp;Y445&amp;Y446&amp;Y447&amp;Y448)</f>
        <v>22</v>
      </c>
      <c r="Z433" s="59">
        <f>LEN(Z434&amp;Z435&amp;Z436&amp;Z437&amp;Z438&amp;Z439&amp;Z440&amp;Z441&amp;Z442&amp;Z443&amp;Z444&amp;Z445&amp;Z446&amp;Z447&amp;Z448)</f>
        <v>22</v>
      </c>
      <c r="AA433" s="59">
        <f>LEN(AA434&amp;AA435&amp;AA436&amp;AA437&amp;AA438&amp;AA439&amp;AA440&amp;AA441&amp;AA442&amp;AA443&amp;AA444&amp;AA445&amp;AA446&amp;AA447&amp;AA448)</f>
        <v>0</v>
      </c>
      <c r="AB433" s="59">
        <f>LEN(AB434&amp;AB435&amp;AB436&amp;AB437&amp;AB438&amp;AB439&amp;AB440&amp;AB441&amp;AB442&amp;AB443&amp;AB444&amp;AB445&amp;AB446&amp;AB447&amp;AB448)</f>
        <v>22</v>
      </c>
      <c r="AC433" s="59">
        <f>SUM(Y433:AA433)</f>
        <v>44</v>
      </c>
    </row>
    <row r="434" spans="1:34">
      <c r="A434" s="28" t="str">
        <f>C431&amp;"x"&amp;B434</f>
        <v>D4x1</v>
      </c>
      <c r="B434" s="47">
        <v>1</v>
      </c>
      <c r="C434" s="64" t="str">
        <f t="shared" ref="C434:C448" si="397">IF(LEFT($A434,1)="x","",IFERROR(VLOOKUP($A434,LedenZ,5,0),""))</f>
        <v>V</v>
      </c>
      <c r="D434" s="64" t="str">
        <f t="shared" ref="D434:D448" si="398">IF(LEFT($A434,1)="x","",IFERROR(VLOOKUP($A434,LedenZ,6,0),""))</f>
        <v>NLL53K3</v>
      </c>
      <c r="E434" s="65" t="str">
        <f t="shared" ref="E434:E448" si="399">IF(LEFT($A434,1)="x","",IFERROR(VLOOKUP($A434,LedenZ,7,0),""))</f>
        <v>Dongen, van M.J.</v>
      </c>
      <c r="F434" s="65" t="str">
        <f t="shared" ref="F434:F448" si="400">IF(LEFT($A434,1)="x","",IFERROR(VLOOKUP($A434,LedenZ,8,0),""))</f>
        <v>Madelief</v>
      </c>
      <c r="G434" s="66">
        <f t="shared" ref="G434:G448" si="401">IF(LEFT($A434,1)="x","",IFERROR(VLOOKUP($A434,LedenZ,9,0),""))</f>
        <v>40143</v>
      </c>
      <c r="H434" s="67">
        <f t="shared" ref="H434:H448" si="402">IF(AND(ISNUMBER(G434),G434&lt;&gt;0),DATEDIF(G434,Peildatum,"Y"),"")</f>
        <v>11</v>
      </c>
      <c r="I434" s="73"/>
      <c r="J434" s="64" t="str">
        <f t="shared" ref="J434:J448" si="403">IF(LEFT($A434,1)="x","",IFERROR(VLOOKUP($A434,LedenZ,15,0),""))</f>
        <v>D3</v>
      </c>
      <c r="K434" s="64" t="str">
        <f t="shared" ref="K434:K448" si="404">IF(LEFT($A434,1)="x","",IFERROR(VLOOKUP($A434,LedenZ,16,0),""))</f>
        <v>D3</v>
      </c>
      <c r="L434" s="64">
        <f t="shared" ref="L434:L448" si="405">IF(LEFT($A434,1)="x","",IFERROR(VLOOKUP($A434,LedenZ,17,0),""))</f>
        <v>0</v>
      </c>
      <c r="M434" s="64" t="str">
        <f t="shared" ref="M434:M448" si="406">IF(LEFT($A434,1)="x","",IFERROR(VLOOKUP($A434,LedenZ,18,0),""))</f>
        <v>D4</v>
      </c>
      <c r="N434" s="52"/>
      <c r="P434" s="157"/>
      <c r="Q434" s="157"/>
      <c r="R434" s="157"/>
      <c r="S434" s="157">
        <f>IF(OR(LEFT($A434,1)="x",AND(AC433+$AC434=0,$AC433&gt;0)),"",IFERROR(VLOOKUP($A434,LedenZ,29,0),""))</f>
        <v>0</v>
      </c>
      <c r="T434" s="202">
        <f t="shared" ref="T434:T448" si="407">IF(LEN(C434&amp;D434&amp;E434&amp;F434)&gt;0,1,0)</f>
        <v>1</v>
      </c>
      <c r="U434" s="159">
        <f t="shared" ref="U434:U448" si="408">MIN(LEN(Y434&amp;Z434&amp;AA434&amp;AB434),1)</f>
        <v>1</v>
      </c>
      <c r="V434" s="162">
        <f>V433</f>
        <v>11</v>
      </c>
      <c r="W434" s="162">
        <f>W433</f>
        <v>12</v>
      </c>
      <c r="X434" s="28">
        <v>5</v>
      </c>
      <c r="Y434" s="64" t="str">
        <f t="shared" ref="Y434:Y448" si="409">IF(LEFT($A434,1)="x","",IFERROR(VLOOKUP($A434,LedenZ,33,0),""))</f>
        <v>D3</v>
      </c>
      <c r="Z434" s="64" t="str">
        <f t="shared" ref="Z434:Z448" si="410">IF(LEFT($A434,1)="x","",IFERROR(VLOOKUP($A434,LedenZ,34,0),""))</f>
        <v>D3</v>
      </c>
      <c r="AA434" s="64" t="str">
        <f t="shared" ref="AA434:AA448" si="411">IF(LEFT($A434,1)="x","",IFERROR(VLOOKUP($A434,LedenZ,35,0),""))</f>
        <v/>
      </c>
      <c r="AB434" s="64" t="str">
        <f t="shared" ref="AB434:AB448" si="412">IF(LEFT($A434,1)="x","",IFERROR(VLOOKUP($A434,LedenZ,36,0),""))</f>
        <v>D4</v>
      </c>
      <c r="AC434" s="28">
        <f t="shared" ref="AC434:AC448" si="413">LEN(Y434&amp;Z434&amp;AA434&amp;AB434)</f>
        <v>6</v>
      </c>
      <c r="AH434" s="246">
        <f t="shared" ref="AH434:AH448" si="414">lft(G434,Peildatum)</f>
        <v>11.1</v>
      </c>
    </row>
    <row r="435" spans="1:34">
      <c r="A435" s="28" t="str">
        <f>C431&amp;"x"&amp;B435</f>
        <v>D4x2</v>
      </c>
      <c r="B435" s="47">
        <v>2</v>
      </c>
      <c r="C435" s="64" t="str">
        <f t="shared" si="397"/>
        <v>V</v>
      </c>
      <c r="D435" s="64" t="str">
        <f t="shared" si="398"/>
        <v>NLV80N0</v>
      </c>
      <c r="E435" s="65" t="str">
        <f t="shared" si="399"/>
        <v>Est, van S.K.E.</v>
      </c>
      <c r="F435" s="65" t="str">
        <f t="shared" si="400"/>
        <v>Sarah</v>
      </c>
      <c r="G435" s="66">
        <f t="shared" si="401"/>
        <v>40213</v>
      </c>
      <c r="H435" s="67">
        <f t="shared" si="402"/>
        <v>10</v>
      </c>
      <c r="I435" s="73"/>
      <c r="J435" s="64" t="str">
        <f t="shared" si="403"/>
        <v>E3</v>
      </c>
      <c r="K435" s="64" t="str">
        <f t="shared" si="404"/>
        <v>E3</v>
      </c>
      <c r="L435" s="64">
        <f t="shared" si="405"/>
        <v>0</v>
      </c>
      <c r="M435" s="64" t="str">
        <f t="shared" si="406"/>
        <v>D4</v>
      </c>
      <c r="N435" s="52"/>
      <c r="P435" s="157"/>
      <c r="Q435" s="157"/>
      <c r="R435" s="157"/>
      <c r="S435" s="157">
        <f>IF(OR(LEFT($A435,1)="x",AND(AC433+$AC435=0,$AC433&gt;0)),"",IFERROR(VLOOKUP($A435,LedenZ,29,0),""))</f>
        <v>0</v>
      </c>
      <c r="T435" s="202">
        <f t="shared" si="407"/>
        <v>1</v>
      </c>
      <c r="U435" s="159">
        <f t="shared" si="408"/>
        <v>1</v>
      </c>
      <c r="V435" s="162">
        <f t="shared" ref="V435:W448" si="415">V434</f>
        <v>11</v>
      </c>
      <c r="W435" s="162">
        <f t="shared" si="415"/>
        <v>12</v>
      </c>
      <c r="X435" s="28">
        <v>6</v>
      </c>
      <c r="Y435" s="64" t="str">
        <f t="shared" si="409"/>
        <v>E3</v>
      </c>
      <c r="Z435" s="64" t="str">
        <f t="shared" si="410"/>
        <v>E3</v>
      </c>
      <c r="AA435" s="64" t="str">
        <f t="shared" si="411"/>
        <v/>
      </c>
      <c r="AB435" s="64" t="str">
        <f t="shared" si="412"/>
        <v>D4</v>
      </c>
      <c r="AC435" s="28">
        <f t="shared" si="413"/>
        <v>6</v>
      </c>
      <c r="AH435" s="246">
        <f t="shared" si="414"/>
        <v>10.9</v>
      </c>
    </row>
    <row r="436" spans="1:34">
      <c r="A436" s="28" t="str">
        <f>C431&amp;"x"&amp;B436</f>
        <v>D4x3</v>
      </c>
      <c r="B436" s="47">
        <v>3</v>
      </c>
      <c r="C436" s="64" t="str">
        <f t="shared" si="397"/>
        <v>V</v>
      </c>
      <c r="D436" s="64" t="str">
        <f t="shared" si="398"/>
        <v>NLR34F7</v>
      </c>
      <c r="E436" s="65" t="str">
        <f t="shared" si="399"/>
        <v>Jongkind, F.W.J.</v>
      </c>
      <c r="F436" s="65" t="str">
        <f t="shared" si="400"/>
        <v>Floortje</v>
      </c>
      <c r="G436" s="66">
        <f t="shared" si="401"/>
        <v>40243</v>
      </c>
      <c r="H436" s="67">
        <f t="shared" si="402"/>
        <v>10</v>
      </c>
      <c r="I436" s="73"/>
      <c r="J436" s="64" t="str">
        <f t="shared" si="403"/>
        <v>E4</v>
      </c>
      <c r="K436" s="64" t="str">
        <f t="shared" si="404"/>
        <v>E4</v>
      </c>
      <c r="L436" s="64">
        <f t="shared" si="405"/>
        <v>0</v>
      </c>
      <c r="M436" s="64" t="str">
        <f t="shared" si="406"/>
        <v>D4</v>
      </c>
      <c r="N436" s="52"/>
      <c r="P436" s="157"/>
      <c r="Q436" s="157"/>
      <c r="R436" s="157"/>
      <c r="S436" s="157">
        <f>IF(OR(LEFT($A436,1)="x",AND(AC433+$AC436=0,$AC433&gt;0)),"",IFERROR(VLOOKUP($A436,LedenZ,29,0),""))</f>
        <v>0</v>
      </c>
      <c r="T436" s="202">
        <f t="shared" si="407"/>
        <v>1</v>
      </c>
      <c r="U436" s="159">
        <f t="shared" si="408"/>
        <v>1</v>
      </c>
      <c r="V436" s="162">
        <f t="shared" si="415"/>
        <v>11</v>
      </c>
      <c r="W436" s="162">
        <f t="shared" si="415"/>
        <v>12</v>
      </c>
      <c r="X436" s="28">
        <v>7</v>
      </c>
      <c r="Y436" s="64" t="str">
        <f t="shared" si="409"/>
        <v>E4</v>
      </c>
      <c r="Z436" s="64" t="str">
        <f t="shared" si="410"/>
        <v>E4</v>
      </c>
      <c r="AA436" s="64" t="str">
        <f t="shared" si="411"/>
        <v/>
      </c>
      <c r="AB436" s="64" t="str">
        <f t="shared" si="412"/>
        <v>D4</v>
      </c>
      <c r="AC436" s="28">
        <f t="shared" si="413"/>
        <v>6</v>
      </c>
      <c r="AH436" s="246">
        <f t="shared" si="414"/>
        <v>10.82</v>
      </c>
    </row>
    <row r="437" spans="1:34">
      <c r="A437" s="28" t="str">
        <f>C431&amp;"x"&amp;B437</f>
        <v>D4x4</v>
      </c>
      <c r="B437" s="47">
        <v>4</v>
      </c>
      <c r="C437" s="64" t="str">
        <f t="shared" si="397"/>
        <v>V</v>
      </c>
      <c r="D437" s="64" t="str">
        <f t="shared" si="398"/>
        <v>NLQ98H2</v>
      </c>
      <c r="E437" s="65" t="str">
        <f t="shared" si="399"/>
        <v>Bakker, F.</v>
      </c>
      <c r="F437" s="65" t="str">
        <f t="shared" si="400"/>
        <v>Femke</v>
      </c>
      <c r="G437" s="66">
        <f t="shared" si="401"/>
        <v>40344</v>
      </c>
      <c r="H437" s="67">
        <f t="shared" si="402"/>
        <v>10</v>
      </c>
      <c r="I437" s="73"/>
      <c r="J437" s="64" t="str">
        <f t="shared" si="403"/>
        <v>E3</v>
      </c>
      <c r="K437" s="64" t="str">
        <f t="shared" si="404"/>
        <v>E3</v>
      </c>
      <c r="L437" s="64">
        <f t="shared" si="405"/>
        <v>0</v>
      </c>
      <c r="M437" s="64" t="str">
        <f t="shared" si="406"/>
        <v>D4</v>
      </c>
      <c r="N437" s="52"/>
      <c r="P437" s="157"/>
      <c r="Q437" s="157"/>
      <c r="R437" s="157"/>
      <c r="S437" s="157">
        <f>IF(OR(LEFT($A437,1)="x",AND(AC433+$AC437=0,$AC433&gt;0)),"",IFERROR(VLOOKUP($A437,LedenZ,29,0),""))</f>
        <v>0</v>
      </c>
      <c r="T437" s="202">
        <f t="shared" si="407"/>
        <v>1</v>
      </c>
      <c r="U437" s="159">
        <f t="shared" si="408"/>
        <v>1</v>
      </c>
      <c r="V437" s="162">
        <f t="shared" si="415"/>
        <v>11</v>
      </c>
      <c r="W437" s="162">
        <f t="shared" si="415"/>
        <v>12</v>
      </c>
      <c r="X437" s="28">
        <v>8</v>
      </c>
      <c r="Y437" s="64" t="str">
        <f t="shared" si="409"/>
        <v>E3</v>
      </c>
      <c r="Z437" s="64" t="str">
        <f t="shared" si="410"/>
        <v>E3</v>
      </c>
      <c r="AA437" s="64" t="str">
        <f t="shared" si="411"/>
        <v/>
      </c>
      <c r="AB437" s="64" t="str">
        <f t="shared" si="412"/>
        <v>D4</v>
      </c>
      <c r="AC437" s="28">
        <f t="shared" si="413"/>
        <v>6</v>
      </c>
      <c r="AH437" s="246">
        <f t="shared" si="414"/>
        <v>10.55</v>
      </c>
    </row>
    <row r="438" spans="1:34">
      <c r="A438" s="28" t="str">
        <f>C431&amp;"x"&amp;B438</f>
        <v>D4x5</v>
      </c>
      <c r="B438" s="47">
        <v>5</v>
      </c>
      <c r="C438" s="64" t="str">
        <f t="shared" si="397"/>
        <v>V</v>
      </c>
      <c r="D438" s="64" t="str">
        <f t="shared" si="398"/>
        <v>NLS54M7</v>
      </c>
      <c r="E438" s="65" t="str">
        <f t="shared" si="399"/>
        <v>Baas, N.J.</v>
      </c>
      <c r="F438" s="65" t="str">
        <f t="shared" si="400"/>
        <v>Nikki</v>
      </c>
      <c r="G438" s="66">
        <f t="shared" si="401"/>
        <v>40498</v>
      </c>
      <c r="H438" s="67">
        <f t="shared" si="402"/>
        <v>10</v>
      </c>
      <c r="I438" s="73"/>
      <c r="J438" s="64" t="str">
        <f t="shared" si="403"/>
        <v>E3</v>
      </c>
      <c r="K438" s="64" t="str">
        <f t="shared" si="404"/>
        <v>E3</v>
      </c>
      <c r="L438" s="64">
        <f t="shared" si="405"/>
        <v>0</v>
      </c>
      <c r="M438" s="64" t="str">
        <f t="shared" si="406"/>
        <v>D4</v>
      </c>
      <c r="N438" s="52"/>
      <c r="P438" s="157"/>
      <c r="Q438" s="157"/>
      <c r="R438" s="157"/>
      <c r="S438" s="157">
        <f>IF(OR(LEFT($A438,1)="x",AND(AC433+$AC438=0,$AC433&gt;0)),"",IFERROR(VLOOKUP($A438,LedenZ,29,0),""))</f>
        <v>0</v>
      </c>
      <c r="T438" s="202">
        <f t="shared" si="407"/>
        <v>1</v>
      </c>
      <c r="U438" s="159">
        <f t="shared" si="408"/>
        <v>1</v>
      </c>
      <c r="V438" s="162">
        <f t="shared" si="415"/>
        <v>11</v>
      </c>
      <c r="W438" s="162">
        <f t="shared" si="415"/>
        <v>12</v>
      </c>
      <c r="X438" s="28">
        <v>9</v>
      </c>
      <c r="Y438" s="64" t="str">
        <f t="shared" si="409"/>
        <v>E3</v>
      </c>
      <c r="Z438" s="64" t="str">
        <f t="shared" si="410"/>
        <v>E3</v>
      </c>
      <c r="AA438" s="64" t="str">
        <f t="shared" si="411"/>
        <v/>
      </c>
      <c r="AB438" s="64" t="str">
        <f t="shared" si="412"/>
        <v>D4</v>
      </c>
      <c r="AC438" s="28">
        <f t="shared" si="413"/>
        <v>6</v>
      </c>
      <c r="AH438" s="246">
        <f t="shared" si="414"/>
        <v>10.119999999999999</v>
      </c>
    </row>
    <row r="439" spans="1:34">
      <c r="A439" s="28" t="str">
        <f>C431&amp;"x"&amp;B439</f>
        <v>D4x6</v>
      </c>
      <c r="B439" s="47">
        <v>6</v>
      </c>
      <c r="C439" s="64" t="str">
        <f t="shared" si="397"/>
        <v>V</v>
      </c>
      <c r="D439" s="64" t="str">
        <f t="shared" si="398"/>
        <v>NLM40K0</v>
      </c>
      <c r="E439" s="65" t="str">
        <f t="shared" si="399"/>
        <v>Bouwknegt, E.L.</v>
      </c>
      <c r="F439" s="65" t="str">
        <f t="shared" si="400"/>
        <v>Enora</v>
      </c>
      <c r="G439" s="66">
        <f t="shared" si="401"/>
        <v>40512</v>
      </c>
      <c r="H439" s="67">
        <f t="shared" si="402"/>
        <v>10</v>
      </c>
      <c r="I439" s="73"/>
      <c r="J439" s="64" t="str">
        <f t="shared" si="403"/>
        <v>E4</v>
      </c>
      <c r="K439" s="64" t="str">
        <f t="shared" si="404"/>
        <v>E4</v>
      </c>
      <c r="L439" s="64">
        <f t="shared" si="405"/>
        <v>0</v>
      </c>
      <c r="M439" s="64" t="str">
        <f t="shared" si="406"/>
        <v>D4</v>
      </c>
      <c r="N439" s="52"/>
      <c r="P439" s="157"/>
      <c r="Q439" s="157"/>
      <c r="R439" s="157"/>
      <c r="S439" s="157">
        <f>IF(OR(LEFT($A439,1)="x",AND(AC433+$AC439=0,$AC433&gt;0)),"",IFERROR(VLOOKUP($A439,LedenZ,29,0),""))</f>
        <v>0</v>
      </c>
      <c r="T439" s="202">
        <f t="shared" si="407"/>
        <v>1</v>
      </c>
      <c r="U439" s="159">
        <f t="shared" si="408"/>
        <v>1</v>
      </c>
      <c r="V439" s="162">
        <f t="shared" si="415"/>
        <v>11</v>
      </c>
      <c r="W439" s="162">
        <f t="shared" si="415"/>
        <v>12</v>
      </c>
      <c r="X439" s="28">
        <v>10</v>
      </c>
      <c r="Y439" s="64" t="str">
        <f t="shared" si="409"/>
        <v>E4</v>
      </c>
      <c r="Z439" s="64" t="str">
        <f t="shared" si="410"/>
        <v>E4</v>
      </c>
      <c r="AA439" s="64" t="str">
        <f t="shared" si="411"/>
        <v/>
      </c>
      <c r="AB439" s="64" t="str">
        <f t="shared" si="412"/>
        <v>D4</v>
      </c>
      <c r="AC439" s="28">
        <f t="shared" si="413"/>
        <v>6</v>
      </c>
      <c r="AH439" s="246">
        <f t="shared" si="414"/>
        <v>10.09</v>
      </c>
    </row>
    <row r="440" spans="1:34">
      <c r="A440" s="28" t="str">
        <f>C431&amp;"x"&amp;B440</f>
        <v>D4x7</v>
      </c>
      <c r="B440" s="47">
        <v>7</v>
      </c>
      <c r="C440" s="64" t="str">
        <f t="shared" si="397"/>
        <v>V</v>
      </c>
      <c r="D440" s="64" t="str">
        <f t="shared" si="398"/>
        <v>NLP89T3</v>
      </c>
      <c r="E440" s="65" t="str">
        <f t="shared" si="399"/>
        <v>Grootenboer, T.L.</v>
      </c>
      <c r="F440" s="65" t="str">
        <f t="shared" si="400"/>
        <v>Tess</v>
      </c>
      <c r="G440" s="66">
        <f t="shared" si="401"/>
        <v>40652</v>
      </c>
      <c r="H440" s="67">
        <f t="shared" si="402"/>
        <v>9</v>
      </c>
      <c r="I440" s="73"/>
      <c r="J440" s="64" t="str">
        <f t="shared" si="403"/>
        <v>E4</v>
      </c>
      <c r="K440" s="64" t="str">
        <f t="shared" si="404"/>
        <v>E4</v>
      </c>
      <c r="L440" s="64">
        <f t="shared" si="405"/>
        <v>0</v>
      </c>
      <c r="M440" s="64" t="str">
        <f t="shared" si="406"/>
        <v>D4</v>
      </c>
      <c r="N440" s="52"/>
      <c r="P440" s="157"/>
      <c r="Q440" s="157"/>
      <c r="R440" s="157"/>
      <c r="S440" s="157">
        <f>IF(OR(LEFT($A440,1)="x",AND(AC433+$AC440=0,$AC433&gt;0)),"",IFERROR(VLOOKUP($A440,LedenZ,29,0),""))</f>
        <v>0</v>
      </c>
      <c r="T440" s="202">
        <f t="shared" si="407"/>
        <v>1</v>
      </c>
      <c r="U440" s="159">
        <f t="shared" si="408"/>
        <v>1</v>
      </c>
      <c r="V440" s="162">
        <f t="shared" si="415"/>
        <v>11</v>
      </c>
      <c r="W440" s="162">
        <f t="shared" si="415"/>
        <v>12</v>
      </c>
      <c r="X440" s="28">
        <v>11</v>
      </c>
      <c r="Y440" s="64" t="str">
        <f t="shared" si="409"/>
        <v>E4</v>
      </c>
      <c r="Z440" s="64" t="str">
        <f t="shared" si="410"/>
        <v>E4</v>
      </c>
      <c r="AA440" s="64" t="str">
        <f t="shared" si="411"/>
        <v/>
      </c>
      <c r="AB440" s="64" t="str">
        <f t="shared" si="412"/>
        <v>D4</v>
      </c>
      <c r="AC440" s="28">
        <f t="shared" si="413"/>
        <v>6</v>
      </c>
      <c r="AH440" s="246">
        <f t="shared" si="414"/>
        <v>9.6999999999999993</v>
      </c>
    </row>
    <row r="441" spans="1:34">
      <c r="A441" s="28" t="str">
        <f>C431&amp;"x"&amp;B441</f>
        <v>D4x8</v>
      </c>
      <c r="B441" s="47">
        <v>8</v>
      </c>
      <c r="C441" s="64" t="str">
        <f t="shared" si="397"/>
        <v>M</v>
      </c>
      <c r="D441" s="64" t="str">
        <f t="shared" si="398"/>
        <v>NMC41D1</v>
      </c>
      <c r="E441" s="65" t="str">
        <f t="shared" si="399"/>
        <v>Afsharbegloe, P.</v>
      </c>
      <c r="F441" s="65" t="str">
        <f t="shared" si="400"/>
        <v>Parham</v>
      </c>
      <c r="G441" s="66">
        <f t="shared" si="401"/>
        <v>40093</v>
      </c>
      <c r="H441" s="67">
        <f t="shared" si="402"/>
        <v>11</v>
      </c>
      <c r="I441" s="73"/>
      <c r="J441" s="64" t="str">
        <f t="shared" si="403"/>
        <v>E4</v>
      </c>
      <c r="K441" s="64" t="str">
        <f t="shared" si="404"/>
        <v>E4</v>
      </c>
      <c r="L441" s="64">
        <f t="shared" si="405"/>
        <v>0</v>
      </c>
      <c r="M441" s="64" t="str">
        <f t="shared" si="406"/>
        <v>D4</v>
      </c>
      <c r="N441" s="52"/>
      <c r="P441" s="157"/>
      <c r="Q441" s="157"/>
      <c r="R441" s="157"/>
      <c r="S441" s="157">
        <f>IF(OR(LEFT($A441,1)="x",AND(AC433+$AC441=0,$AC433&gt;0)),"",IFERROR(VLOOKUP($A441,LedenZ,29,0),""))</f>
        <v>0</v>
      </c>
      <c r="T441" s="202">
        <f t="shared" si="407"/>
        <v>1</v>
      </c>
      <c r="U441" s="159">
        <f t="shared" si="408"/>
        <v>1</v>
      </c>
      <c r="V441" s="162">
        <f t="shared" si="415"/>
        <v>11</v>
      </c>
      <c r="W441" s="162">
        <f t="shared" si="415"/>
        <v>12</v>
      </c>
      <c r="X441" s="28">
        <v>12</v>
      </c>
      <c r="Y441" s="64" t="str">
        <f t="shared" si="409"/>
        <v>E4</v>
      </c>
      <c r="Z441" s="64" t="str">
        <f t="shared" si="410"/>
        <v>E4</v>
      </c>
      <c r="AA441" s="64" t="str">
        <f t="shared" si="411"/>
        <v/>
      </c>
      <c r="AB441" s="64" t="str">
        <f t="shared" si="412"/>
        <v>D4</v>
      </c>
      <c r="AC441" s="28">
        <f t="shared" si="413"/>
        <v>6</v>
      </c>
      <c r="AH441" s="246">
        <f t="shared" si="414"/>
        <v>11.23</v>
      </c>
    </row>
    <row r="442" spans="1:34">
      <c r="A442" s="28" t="str">
        <f>C431&amp;"x"&amp;B442</f>
        <v>D4x9</v>
      </c>
      <c r="B442" s="47">
        <v>9</v>
      </c>
      <c r="C442" s="64" t="str">
        <f t="shared" si="397"/>
        <v>M</v>
      </c>
      <c r="D442" s="64" t="str">
        <f t="shared" si="398"/>
        <v>NMB42C6</v>
      </c>
      <c r="E442" s="65" t="str">
        <f t="shared" si="399"/>
        <v>Heeren, van D.</v>
      </c>
      <c r="F442" s="65" t="str">
        <f t="shared" si="400"/>
        <v>Djess</v>
      </c>
      <c r="G442" s="66">
        <f t="shared" si="401"/>
        <v>40253</v>
      </c>
      <c r="H442" s="67">
        <f t="shared" si="402"/>
        <v>10</v>
      </c>
      <c r="I442" s="73"/>
      <c r="J442" s="64" t="str">
        <f t="shared" si="403"/>
        <v>E4</v>
      </c>
      <c r="K442" s="64" t="str">
        <f t="shared" si="404"/>
        <v>E4</v>
      </c>
      <c r="L442" s="64">
        <f t="shared" si="405"/>
        <v>0</v>
      </c>
      <c r="M442" s="64" t="str">
        <f t="shared" si="406"/>
        <v>D4</v>
      </c>
      <c r="N442" s="52"/>
      <c r="P442" s="157"/>
      <c r="Q442" s="157"/>
      <c r="R442" s="157"/>
      <c r="S442" s="157">
        <f>IF(OR(LEFT($A442,1)="x",AND(AC433+$AC442=0,$AC433&gt;0)),"",IFERROR(VLOOKUP($A442,LedenZ,29,0),""))</f>
        <v>0</v>
      </c>
      <c r="T442" s="202">
        <f t="shared" si="407"/>
        <v>1</v>
      </c>
      <c r="U442" s="159">
        <f t="shared" si="408"/>
        <v>1</v>
      </c>
      <c r="V442" s="162">
        <f t="shared" si="415"/>
        <v>11</v>
      </c>
      <c r="W442" s="162">
        <f t="shared" si="415"/>
        <v>12</v>
      </c>
      <c r="X442" s="28">
        <v>13</v>
      </c>
      <c r="Y442" s="64" t="str">
        <f t="shared" si="409"/>
        <v>E4</v>
      </c>
      <c r="Z442" s="64" t="str">
        <f t="shared" si="410"/>
        <v>E4</v>
      </c>
      <c r="AA442" s="64" t="str">
        <f t="shared" si="411"/>
        <v/>
      </c>
      <c r="AB442" s="64" t="str">
        <f t="shared" si="412"/>
        <v>D4</v>
      </c>
      <c r="AC442" s="28">
        <f t="shared" si="413"/>
        <v>6</v>
      </c>
      <c r="AH442" s="246">
        <f t="shared" si="414"/>
        <v>10.8</v>
      </c>
    </row>
    <row r="443" spans="1:34">
      <c r="A443" s="28" t="str">
        <f>C431&amp;"x"&amp;B443</f>
        <v>D4x10</v>
      </c>
      <c r="B443" s="47">
        <v>10</v>
      </c>
      <c r="C443" s="64" t="str">
        <f t="shared" si="397"/>
        <v>M</v>
      </c>
      <c r="D443" s="64" t="str">
        <f t="shared" si="398"/>
        <v>NLX04H2</v>
      </c>
      <c r="E443" s="65" t="str">
        <f t="shared" si="399"/>
        <v>Post, J.M.</v>
      </c>
      <c r="F443" s="65" t="str">
        <f t="shared" si="400"/>
        <v>Joaz</v>
      </c>
      <c r="G443" s="66">
        <f t="shared" si="401"/>
        <v>40309</v>
      </c>
      <c r="H443" s="67">
        <f t="shared" si="402"/>
        <v>10</v>
      </c>
      <c r="I443" s="73"/>
      <c r="J443" s="64" t="str">
        <f t="shared" si="403"/>
        <v>E5</v>
      </c>
      <c r="K443" s="64" t="str">
        <f t="shared" si="404"/>
        <v>E5</v>
      </c>
      <c r="L443" s="64">
        <f t="shared" si="405"/>
        <v>0</v>
      </c>
      <c r="M443" s="64" t="str">
        <f t="shared" si="406"/>
        <v>D4</v>
      </c>
      <c r="N443" s="52"/>
      <c r="P443" s="157"/>
      <c r="Q443" s="157"/>
      <c r="R443" s="157"/>
      <c r="S443" s="157">
        <f>IF(OR(LEFT($A443,1)="x",AND(AC433+$AC443=0,$AC433&gt;0)),"",IFERROR(VLOOKUP($A443,LedenZ,29,0),""))</f>
        <v>0</v>
      </c>
      <c r="T443" s="202">
        <f t="shared" si="407"/>
        <v>1</v>
      </c>
      <c r="U443" s="159">
        <f t="shared" si="408"/>
        <v>1</v>
      </c>
      <c r="V443" s="162">
        <f t="shared" si="415"/>
        <v>11</v>
      </c>
      <c r="W443" s="162">
        <f t="shared" si="415"/>
        <v>12</v>
      </c>
      <c r="X443" s="28">
        <v>14</v>
      </c>
      <c r="Y443" s="64" t="str">
        <f t="shared" si="409"/>
        <v>E5</v>
      </c>
      <c r="Z443" s="64" t="str">
        <f t="shared" si="410"/>
        <v>E5</v>
      </c>
      <c r="AA443" s="64" t="str">
        <f t="shared" si="411"/>
        <v/>
      </c>
      <c r="AB443" s="64" t="str">
        <f t="shared" si="412"/>
        <v>D4</v>
      </c>
      <c r="AC443" s="28">
        <f t="shared" si="413"/>
        <v>6</v>
      </c>
      <c r="AH443" s="246">
        <f t="shared" si="414"/>
        <v>10.64</v>
      </c>
    </row>
    <row r="444" spans="1:34">
      <c r="A444" s="28" t="str">
        <f>C431&amp;"x"&amp;B444</f>
        <v>D4x11</v>
      </c>
      <c r="B444" s="47">
        <v>11</v>
      </c>
      <c r="C444" s="64" t="str">
        <f t="shared" si="397"/>
        <v>M</v>
      </c>
      <c r="D444" s="64" t="str">
        <f t="shared" si="398"/>
        <v>NLZ36K6</v>
      </c>
      <c r="E444" s="65" t="str">
        <f t="shared" si="399"/>
        <v>Muller, A.J.</v>
      </c>
      <c r="F444" s="65" t="str">
        <f t="shared" si="400"/>
        <v>Joaz</v>
      </c>
      <c r="G444" s="66">
        <f t="shared" si="401"/>
        <v>40405</v>
      </c>
      <c r="H444" s="67">
        <f t="shared" si="402"/>
        <v>10</v>
      </c>
      <c r="I444" s="73"/>
      <c r="J444" s="64" t="str">
        <f t="shared" si="403"/>
        <v>E5</v>
      </c>
      <c r="K444" s="64" t="str">
        <f t="shared" si="404"/>
        <v>E5</v>
      </c>
      <c r="L444" s="64">
        <f t="shared" si="405"/>
        <v>0</v>
      </c>
      <c r="M444" s="64" t="str">
        <f t="shared" si="406"/>
        <v>D4</v>
      </c>
      <c r="N444" s="52"/>
      <c r="P444" s="157"/>
      <c r="Q444" s="157"/>
      <c r="R444" s="157"/>
      <c r="S444" s="157">
        <f>IF(OR(LEFT($A444,1)="x",AND(AC433+$AC444=0,$AC433&gt;0)),"",IFERROR(VLOOKUP($A444,LedenZ,29,0),""))</f>
        <v>0</v>
      </c>
      <c r="T444" s="202">
        <f t="shared" si="407"/>
        <v>1</v>
      </c>
      <c r="U444" s="159">
        <f t="shared" si="408"/>
        <v>1</v>
      </c>
      <c r="V444" s="162">
        <f t="shared" si="415"/>
        <v>11</v>
      </c>
      <c r="W444" s="162">
        <f t="shared" si="415"/>
        <v>12</v>
      </c>
      <c r="X444" s="28">
        <v>15</v>
      </c>
      <c r="Y444" s="64" t="str">
        <f t="shared" si="409"/>
        <v>E5</v>
      </c>
      <c r="Z444" s="64" t="str">
        <f t="shared" si="410"/>
        <v>E5</v>
      </c>
      <c r="AA444" s="64" t="str">
        <f t="shared" si="411"/>
        <v/>
      </c>
      <c r="AB444" s="64" t="str">
        <f t="shared" si="412"/>
        <v>D4</v>
      </c>
      <c r="AC444" s="28">
        <f t="shared" si="413"/>
        <v>6</v>
      </c>
      <c r="AH444" s="246">
        <f t="shared" si="414"/>
        <v>10.38</v>
      </c>
    </row>
    <row r="445" spans="1:34">
      <c r="A445" s="28" t="str">
        <f>C431&amp;"x"&amp;B445</f>
        <v>D4x12</v>
      </c>
      <c r="B445" s="47">
        <v>12</v>
      </c>
      <c r="C445" s="64" t="str">
        <f t="shared" si="397"/>
        <v/>
      </c>
      <c r="D445" s="64" t="str">
        <f t="shared" si="398"/>
        <v/>
      </c>
      <c r="E445" s="65" t="str">
        <f t="shared" si="399"/>
        <v/>
      </c>
      <c r="F445" s="65" t="str">
        <f t="shared" si="400"/>
        <v/>
      </c>
      <c r="G445" s="66" t="str">
        <f t="shared" si="401"/>
        <v/>
      </c>
      <c r="H445" s="67" t="str">
        <f t="shared" si="402"/>
        <v/>
      </c>
      <c r="I445" s="73"/>
      <c r="J445" s="64" t="str">
        <f t="shared" si="403"/>
        <v/>
      </c>
      <c r="K445" s="64" t="str">
        <f t="shared" si="404"/>
        <v/>
      </c>
      <c r="L445" s="64" t="str">
        <f t="shared" si="405"/>
        <v/>
      </c>
      <c r="M445" s="64" t="str">
        <f t="shared" si="406"/>
        <v/>
      </c>
      <c r="N445" s="52"/>
      <c r="P445" s="157"/>
      <c r="Q445" s="157"/>
      <c r="R445" s="157"/>
      <c r="S445" s="157" t="str">
        <f>IF(OR(LEFT($A445,1)="x",AND(AC433+$AC445=0,$AC433&gt;0)),"",IFERROR(VLOOKUP($A445,LedenZ,29,0),""))</f>
        <v/>
      </c>
      <c r="T445" s="202">
        <f t="shared" si="407"/>
        <v>0</v>
      </c>
      <c r="U445" s="159">
        <f t="shared" si="408"/>
        <v>0</v>
      </c>
      <c r="V445" s="162">
        <f t="shared" si="415"/>
        <v>11</v>
      </c>
      <c r="W445" s="162">
        <f t="shared" si="415"/>
        <v>12</v>
      </c>
      <c r="X445" s="28">
        <v>16</v>
      </c>
      <c r="Y445" s="64" t="str">
        <f t="shared" si="409"/>
        <v/>
      </c>
      <c r="Z445" s="64" t="str">
        <f t="shared" si="410"/>
        <v/>
      </c>
      <c r="AA445" s="64" t="str">
        <f t="shared" si="411"/>
        <v/>
      </c>
      <c r="AB445" s="64" t="str">
        <f t="shared" si="412"/>
        <v/>
      </c>
      <c r="AC445" s="28">
        <f t="shared" si="413"/>
        <v>0</v>
      </c>
      <c r="AH445" s="246" t="str">
        <f t="shared" si="414"/>
        <v/>
      </c>
    </row>
    <row r="446" spans="1:34">
      <c r="A446" s="28" t="str">
        <f>C431&amp;"x"&amp;B446</f>
        <v>D4x13</v>
      </c>
      <c r="B446" s="47">
        <v>13</v>
      </c>
      <c r="C446" s="64" t="str">
        <f t="shared" si="397"/>
        <v/>
      </c>
      <c r="D446" s="64" t="str">
        <f t="shared" si="398"/>
        <v/>
      </c>
      <c r="E446" s="65" t="str">
        <f t="shared" si="399"/>
        <v/>
      </c>
      <c r="F446" s="65" t="str">
        <f t="shared" si="400"/>
        <v/>
      </c>
      <c r="G446" s="66" t="str">
        <f t="shared" si="401"/>
        <v/>
      </c>
      <c r="H446" s="67" t="str">
        <f t="shared" si="402"/>
        <v/>
      </c>
      <c r="I446" s="73"/>
      <c r="J446" s="64" t="str">
        <f t="shared" si="403"/>
        <v/>
      </c>
      <c r="K446" s="64" t="str">
        <f t="shared" si="404"/>
        <v/>
      </c>
      <c r="L446" s="64" t="str">
        <f t="shared" si="405"/>
        <v/>
      </c>
      <c r="M446" s="64" t="str">
        <f t="shared" si="406"/>
        <v/>
      </c>
      <c r="N446" s="52"/>
      <c r="P446" s="157"/>
      <c r="Q446" s="157"/>
      <c r="R446" s="157"/>
      <c r="S446" s="157" t="str">
        <f>IF(OR(LEFT($A446,1)="x",AND(AC433+$AC446=0,$AC433&gt;0)),"",IFERROR(VLOOKUP($A446,LedenZ,29,0),""))</f>
        <v/>
      </c>
      <c r="T446" s="202">
        <f t="shared" si="407"/>
        <v>0</v>
      </c>
      <c r="U446" s="159">
        <f t="shared" si="408"/>
        <v>0</v>
      </c>
      <c r="V446" s="162">
        <f t="shared" si="415"/>
        <v>11</v>
      </c>
      <c r="W446" s="162">
        <f t="shared" si="415"/>
        <v>12</v>
      </c>
      <c r="X446" s="28">
        <v>17</v>
      </c>
      <c r="Y446" s="64" t="str">
        <f t="shared" si="409"/>
        <v/>
      </c>
      <c r="Z446" s="64" t="str">
        <f t="shared" si="410"/>
        <v/>
      </c>
      <c r="AA446" s="64" t="str">
        <f t="shared" si="411"/>
        <v/>
      </c>
      <c r="AB446" s="64" t="str">
        <f t="shared" si="412"/>
        <v/>
      </c>
      <c r="AC446" s="28">
        <f t="shared" si="413"/>
        <v>0</v>
      </c>
      <c r="AH446" s="246" t="str">
        <f t="shared" si="414"/>
        <v/>
      </c>
    </row>
    <row r="447" spans="1:34">
      <c r="A447" s="28" t="str">
        <f>C431&amp;"x"&amp;B447</f>
        <v>D4x14</v>
      </c>
      <c r="B447" s="47">
        <v>14</v>
      </c>
      <c r="C447" s="64" t="str">
        <f t="shared" si="397"/>
        <v/>
      </c>
      <c r="D447" s="64" t="str">
        <f t="shared" si="398"/>
        <v/>
      </c>
      <c r="E447" s="65" t="str">
        <f t="shared" si="399"/>
        <v/>
      </c>
      <c r="F447" s="65" t="str">
        <f t="shared" si="400"/>
        <v/>
      </c>
      <c r="G447" s="66" t="str">
        <f t="shared" si="401"/>
        <v/>
      </c>
      <c r="H447" s="67" t="str">
        <f t="shared" si="402"/>
        <v/>
      </c>
      <c r="I447" s="73"/>
      <c r="J447" s="64" t="str">
        <f t="shared" si="403"/>
        <v/>
      </c>
      <c r="K447" s="64" t="str">
        <f t="shared" si="404"/>
        <v/>
      </c>
      <c r="L447" s="64" t="str">
        <f t="shared" si="405"/>
        <v/>
      </c>
      <c r="M447" s="64" t="str">
        <f t="shared" si="406"/>
        <v/>
      </c>
      <c r="N447" s="52"/>
      <c r="P447" s="157"/>
      <c r="Q447" s="157"/>
      <c r="R447" s="157"/>
      <c r="S447" s="157" t="str">
        <f>IF(OR(LEFT($A447,1)="x",AND(AC433+$AC447=0,$AC433&gt;0)),"",IFERROR(VLOOKUP($A447,LedenZ,29,0),""))</f>
        <v/>
      </c>
      <c r="T447" s="202">
        <f t="shared" si="407"/>
        <v>0</v>
      </c>
      <c r="U447" s="159">
        <f t="shared" si="408"/>
        <v>0</v>
      </c>
      <c r="V447" s="162">
        <f t="shared" si="415"/>
        <v>11</v>
      </c>
      <c r="W447" s="162">
        <f t="shared" si="415"/>
        <v>12</v>
      </c>
      <c r="X447" s="28">
        <v>18</v>
      </c>
      <c r="Y447" s="64" t="str">
        <f t="shared" si="409"/>
        <v/>
      </c>
      <c r="Z447" s="64" t="str">
        <f t="shared" si="410"/>
        <v/>
      </c>
      <c r="AA447" s="64" t="str">
        <f t="shared" si="411"/>
        <v/>
      </c>
      <c r="AB447" s="64" t="str">
        <f t="shared" si="412"/>
        <v/>
      </c>
      <c r="AC447" s="28">
        <f t="shared" si="413"/>
        <v>0</v>
      </c>
      <c r="AH447" s="246" t="str">
        <f t="shared" si="414"/>
        <v/>
      </c>
    </row>
    <row r="448" spans="1:34">
      <c r="A448" s="28" t="str">
        <f>C431&amp;"x"&amp;B448</f>
        <v>D4x15</v>
      </c>
      <c r="B448" s="47">
        <v>15</v>
      </c>
      <c r="C448" s="64" t="str">
        <f t="shared" si="397"/>
        <v/>
      </c>
      <c r="D448" s="64" t="str">
        <f t="shared" si="398"/>
        <v/>
      </c>
      <c r="E448" s="65" t="str">
        <f t="shared" si="399"/>
        <v/>
      </c>
      <c r="F448" s="65" t="str">
        <f t="shared" si="400"/>
        <v/>
      </c>
      <c r="G448" s="66" t="str">
        <f t="shared" si="401"/>
        <v/>
      </c>
      <c r="H448" s="67" t="str">
        <f t="shared" si="402"/>
        <v/>
      </c>
      <c r="I448" s="73"/>
      <c r="J448" s="64" t="str">
        <f t="shared" si="403"/>
        <v/>
      </c>
      <c r="K448" s="64" t="str">
        <f t="shared" si="404"/>
        <v/>
      </c>
      <c r="L448" s="64" t="str">
        <f t="shared" si="405"/>
        <v/>
      </c>
      <c r="M448" s="64" t="str">
        <f t="shared" si="406"/>
        <v/>
      </c>
      <c r="N448" s="52"/>
      <c r="P448" s="157"/>
      <c r="Q448" s="157"/>
      <c r="R448" s="157"/>
      <c r="S448" s="157" t="str">
        <f>IF(OR(LEFT($A448,1)="x",AND(AC433+$AC448=0,$AC433&gt;0)),"",IFERROR(VLOOKUP($A448,LedenZ,29,0),""))</f>
        <v/>
      </c>
      <c r="T448" s="202">
        <f t="shared" si="407"/>
        <v>0</v>
      </c>
      <c r="U448" s="159">
        <f t="shared" si="408"/>
        <v>0</v>
      </c>
      <c r="V448" s="162">
        <f t="shared" si="415"/>
        <v>11</v>
      </c>
      <c r="W448" s="162">
        <f t="shared" si="415"/>
        <v>12</v>
      </c>
      <c r="X448" s="28">
        <v>19</v>
      </c>
      <c r="Y448" s="64" t="str">
        <f t="shared" si="409"/>
        <v/>
      </c>
      <c r="Z448" s="64" t="str">
        <f t="shared" si="410"/>
        <v/>
      </c>
      <c r="AA448" s="64" t="str">
        <f t="shared" si="411"/>
        <v/>
      </c>
      <c r="AB448" s="64" t="str">
        <f t="shared" si="412"/>
        <v/>
      </c>
      <c r="AC448" s="28">
        <f t="shared" si="413"/>
        <v>0</v>
      </c>
      <c r="AH448" s="246" t="str">
        <f t="shared" si="414"/>
        <v/>
      </c>
    </row>
    <row r="449" spans="1:34" ht="12.95" thickBot="1">
      <c r="B449" s="69"/>
      <c r="C449" s="70"/>
      <c r="D449" s="69"/>
      <c r="E449" s="69"/>
      <c r="F449" s="69"/>
      <c r="G449" s="71"/>
      <c r="H449" s="71"/>
      <c r="I449" s="71"/>
      <c r="J449" s="70"/>
      <c r="K449" s="70"/>
      <c r="L449" s="70"/>
      <c r="M449" s="52"/>
      <c r="N449" s="52"/>
      <c r="X449" s="28">
        <v>20</v>
      </c>
    </row>
    <row r="450" spans="1:34" ht="12.95" thickTop="1">
      <c r="B450" s="47"/>
      <c r="C450" s="323" t="s">
        <v>1140</v>
      </c>
      <c r="D450" s="323"/>
      <c r="E450" s="76" t="s">
        <v>1141</v>
      </c>
      <c r="F450" s="76" t="s">
        <v>1142</v>
      </c>
      <c r="G450" s="48" t="s">
        <v>1143</v>
      </c>
      <c r="H450" s="49"/>
      <c r="I450" s="50"/>
      <c r="J450" s="51" t="s">
        <v>1144</v>
      </c>
      <c r="K450" s="51" t="s">
        <v>1145</v>
      </c>
      <c r="L450" s="51" t="s">
        <v>1146</v>
      </c>
      <c r="M450" s="52"/>
      <c r="N450" s="52"/>
      <c r="P450" s="53">
        <f>COUNT(P454:P468)</f>
        <v>0</v>
      </c>
      <c r="Q450" s="53">
        <f>COUNT(Q454:Q468)</f>
        <v>0</v>
      </c>
      <c r="R450" s="53">
        <f>COUNT(R454:R468)</f>
        <v>0</v>
      </c>
      <c r="S450" s="53">
        <f>COUNT(S454:S468)</f>
        <v>6</v>
      </c>
      <c r="T450" s="124">
        <f>T451-SUM(U454:U468)</f>
        <v>0</v>
      </c>
      <c r="X450" s="28">
        <v>1</v>
      </c>
    </row>
    <row r="451" spans="1:34" ht="12.95">
      <c r="A451" s="33">
        <v>26</v>
      </c>
      <c r="B451" s="54"/>
      <c r="C451" s="322" t="str">
        <f>Leden!AR28</f>
        <v>E1</v>
      </c>
      <c r="D451" s="322"/>
      <c r="E451" s="286" t="str">
        <f>IF($C451="","",LEFT(IFERROR(VLOOKUP($C451,TeamsZ,2,0),"")&amp;"??",2))</f>
        <v>BK</v>
      </c>
      <c r="F451" s="286" t="str">
        <f>IF($C451="","",IFERROR(VLOOKUP($C451,TeamsZ,3,0),"??"))</f>
        <v>Za</v>
      </c>
      <c r="G451" s="286" t="str">
        <f>IF($C451="","",LEFT(IFERROR(VLOOKUP($C451,TeamsZ,4,0),"")&amp;"?",1))</f>
        <v>4</v>
      </c>
      <c r="H451" s="55"/>
      <c r="I451" s="56"/>
      <c r="J451" s="286">
        <f>COUNTIF(C454:C468,"V")</f>
        <v>3</v>
      </c>
      <c r="K451" s="286">
        <f>COUNTIF(C454:C468,"M")</f>
        <v>3</v>
      </c>
      <c r="L451" s="57">
        <f>IFERROR(AVERAGE(H454:H468),"")</f>
        <v>9</v>
      </c>
      <c r="M451" s="58"/>
      <c r="N451" s="58"/>
      <c r="O451" s="33" t="s">
        <v>2</v>
      </c>
      <c r="P451" s="253"/>
      <c r="Q451" s="253"/>
      <c r="R451" s="253"/>
      <c r="S451" s="253">
        <f>IF(COUNT(S454:S468)=0,"",TeamPunten(S454:S468,$C451,$T451))</f>
        <v>0</v>
      </c>
      <c r="T451" s="124">
        <f>SUM(T454:T468)</f>
        <v>6</v>
      </c>
      <c r="U451" s="158" t="str">
        <f>MID($C451,1,1)</f>
        <v>E</v>
      </c>
      <c r="V451" s="158" t="str">
        <f>MID($C451,1,1)</f>
        <v>E</v>
      </c>
      <c r="W451" s="158" t="str">
        <f>MID($C451,1,1)</f>
        <v>E</v>
      </c>
      <c r="X451" s="28">
        <v>2</v>
      </c>
      <c r="Y451" s="33"/>
      <c r="Z451" s="33"/>
      <c r="AA451" s="33"/>
      <c r="AB451" s="33"/>
      <c r="AC451" s="33"/>
      <c r="AD451" s="19" t="str">
        <f>IF($C451="","",IFERROR(VLOOKUP($C451,TeamsZ,6,0),""))</f>
        <v>A</v>
      </c>
      <c r="AE451" s="19" t="str">
        <f>TRIM(IF($AD451="","",IFERROR(VLOOKUP($AD451,Teams!$J$4:$O$8,2,0),"")))</f>
        <v>3312 AD</v>
      </c>
      <c r="AF451" s="19" t="str">
        <f>TRIM(IF($AD451="","",IFERROR(VLOOKUP($AD451,Teams!$J$4:$O$8,4,0),"")))</f>
        <v>Dordrecht</v>
      </c>
      <c r="AH451" s="247">
        <f>IFERROR(AVERAGE(AH454:AH468),"")</f>
        <v>9.7066666666666652</v>
      </c>
    </row>
    <row r="452" spans="1:34">
      <c r="B452" s="47"/>
      <c r="C452" s="76"/>
      <c r="D452" s="47"/>
      <c r="E452" s="47"/>
      <c r="F452" s="47"/>
      <c r="G452" s="50"/>
      <c r="H452" s="50"/>
      <c r="I452" s="50"/>
      <c r="J452" s="76"/>
      <c r="K452" s="76"/>
      <c r="L452" s="76"/>
      <c r="M452" s="52"/>
      <c r="N452" s="52"/>
      <c r="U452" s="159"/>
      <c r="V452" s="159"/>
      <c r="W452" s="159"/>
      <c r="X452" s="28">
        <v>3</v>
      </c>
    </row>
    <row r="453" spans="1:34">
      <c r="A453" s="59"/>
      <c r="B453" s="60"/>
      <c r="C453" s="61" t="s">
        <v>1147</v>
      </c>
      <c r="D453" s="61" t="s">
        <v>1148</v>
      </c>
      <c r="E453" s="62" t="s">
        <v>1149</v>
      </c>
      <c r="F453" s="62" t="s">
        <v>1150</v>
      </c>
      <c r="G453" s="61" t="s">
        <v>1151</v>
      </c>
      <c r="H453" s="61" t="s">
        <v>1152</v>
      </c>
      <c r="I453" s="61" t="s">
        <v>54</v>
      </c>
      <c r="J453" s="61" t="s">
        <v>1153</v>
      </c>
      <c r="K453" s="61" t="s">
        <v>1154</v>
      </c>
      <c r="L453" s="61" t="s">
        <v>1155</v>
      </c>
      <c r="M453" s="61" t="s">
        <v>1158</v>
      </c>
      <c r="N453" s="63"/>
      <c r="O453" s="59"/>
      <c r="P453" s="160" t="s">
        <v>76</v>
      </c>
      <c r="Q453" s="160" t="s">
        <v>77</v>
      </c>
      <c r="R453" s="160" t="s">
        <v>78</v>
      </c>
      <c r="S453" s="160" t="s">
        <v>76</v>
      </c>
      <c r="U453" s="158">
        <f>IF(W451="","",VLOOKUP(W451,Leeftijdscat,2,FALSE))</f>
        <v>7</v>
      </c>
      <c r="V453" s="158">
        <f>IF(W451="","",VLOOKUP(W451,Leeftijdscat,3,FALSE))</f>
        <v>9</v>
      </c>
      <c r="W453" s="158">
        <f>IF(W451="","",VLOOKUP(W451,Leeftijdscat,4,FALSE))</f>
        <v>10</v>
      </c>
      <c r="X453" s="28">
        <v>4</v>
      </c>
      <c r="Y453" s="59">
        <f>LEN(Y454&amp;Y455&amp;Y456&amp;Y457&amp;Y458&amp;Y459&amp;Y460&amp;Y461&amp;Y462&amp;Y463&amp;Y464&amp;Y465&amp;Y466&amp;Y467&amp;Y468)</f>
        <v>12</v>
      </c>
      <c r="Z453" s="59">
        <f>LEN(Z454&amp;Z455&amp;Z456&amp;Z457&amp;Z458&amp;Z459&amp;Z460&amp;Z461&amp;Z462&amp;Z463&amp;Z464&amp;Z465&amp;Z466&amp;Z467&amp;Z468)</f>
        <v>12</v>
      </c>
      <c r="AA453" s="59">
        <f>LEN(AA454&amp;AA455&amp;AA456&amp;AA457&amp;AA458&amp;AA459&amp;AA460&amp;AA461&amp;AA462&amp;AA463&amp;AA464&amp;AA465&amp;AA466&amp;AA467&amp;AA468)</f>
        <v>0</v>
      </c>
      <c r="AB453" s="59">
        <f>LEN(AB454&amp;AB455&amp;AB456&amp;AB457&amp;AB458&amp;AB459&amp;AB460&amp;AB461&amp;AB462&amp;AB463&amp;AB464&amp;AB465&amp;AB466&amp;AB467&amp;AB468)</f>
        <v>12</v>
      </c>
      <c r="AC453" s="59">
        <f>SUM(Y453:AA453)</f>
        <v>24</v>
      </c>
    </row>
    <row r="454" spans="1:34">
      <c r="A454" s="28" t="str">
        <f>C451&amp;"x"&amp;B454</f>
        <v>E1x1</v>
      </c>
      <c r="B454" s="47">
        <v>1</v>
      </c>
      <c r="C454" s="64" t="str">
        <f t="shared" ref="C454:C468" si="416">IF(LEFT($A454,1)="x","",IFERROR(VLOOKUP($A454,LedenZ,5,0),""))</f>
        <v>V</v>
      </c>
      <c r="D454" s="64" t="str">
        <f t="shared" ref="D454:D468" si="417">IF(LEFT($A454,1)="x","",IFERROR(VLOOKUP($A454,LedenZ,6,0),""))</f>
        <v>NLM86V5</v>
      </c>
      <c r="E454" s="65" t="str">
        <f t="shared" ref="E454:E468" si="418">IF(LEFT($A454,1)="x","",IFERROR(VLOOKUP($A454,LedenZ,7,0),""))</f>
        <v>Vaartmans, B.</v>
      </c>
      <c r="F454" s="65" t="str">
        <f t="shared" ref="F454:F468" si="419">IF(LEFT($A454,1)="x","",IFERROR(VLOOKUP($A454,LedenZ,8,0),""))</f>
        <v>Britt</v>
      </c>
      <c r="G454" s="66">
        <f t="shared" ref="G454:G468" si="420">IF(LEFT($A454,1)="x","",IFERROR(VLOOKUP($A454,LedenZ,9,0),""))</f>
        <v>40561</v>
      </c>
      <c r="H454" s="67">
        <f t="shared" ref="H454:H468" si="421">IF(AND(ISNUMBER(G454),G454&lt;&gt;0),DATEDIF(G454,Peildatum,"Y"),"")</f>
        <v>9</v>
      </c>
      <c r="I454" s="73"/>
      <c r="J454" s="64" t="str">
        <f t="shared" ref="J454:J468" si="422">IF(LEFT($A454,1)="x","",IFERROR(VLOOKUP($A454,LedenZ,15,0),""))</f>
        <v>E6</v>
      </c>
      <c r="K454" s="64" t="str">
        <f t="shared" ref="K454:K468" si="423">IF(LEFT($A454,1)="x","",IFERROR(VLOOKUP($A454,LedenZ,16,0),""))</f>
        <v>E6</v>
      </c>
      <c r="L454" s="64">
        <f t="shared" ref="L454:L468" si="424">IF(LEFT($A454,1)="x","",IFERROR(VLOOKUP($A454,LedenZ,17,0),""))</f>
        <v>0</v>
      </c>
      <c r="M454" s="64" t="str">
        <f t="shared" ref="M454:M468" si="425">IF(LEFT($A454,1)="x","",IFERROR(VLOOKUP($A454,LedenZ,18,0),""))</f>
        <v>E1</v>
      </c>
      <c r="N454" s="52"/>
      <c r="P454" s="157"/>
      <c r="Q454" s="157"/>
      <c r="R454" s="157"/>
      <c r="S454" s="157">
        <f>IF(OR(LEFT($A454,1)="x",AND(AC453+$AC454=0,$AC453&gt;0)),"",IFERROR(VLOOKUP($A454,LedenZ,29,0),""))</f>
        <v>0</v>
      </c>
      <c r="T454" s="202">
        <f t="shared" ref="T454:T468" si="426">IF(LEN(C454&amp;D454&amp;E454&amp;F454)&gt;0,1,0)</f>
        <v>1</v>
      </c>
      <c r="U454" s="159">
        <f t="shared" ref="U454:U468" si="427">MIN(LEN(Y454&amp;Z454&amp;AA454&amp;AB454),1)</f>
        <v>1</v>
      </c>
      <c r="V454" s="162">
        <f>V453</f>
        <v>9</v>
      </c>
      <c r="W454" s="162">
        <f>W453</f>
        <v>10</v>
      </c>
      <c r="X454" s="28">
        <v>5</v>
      </c>
      <c r="Y454" s="64" t="str">
        <f t="shared" ref="Y454:Y468" si="428">IF(LEFT($A454,1)="x","",IFERROR(VLOOKUP($A454,LedenZ,33,0),""))</f>
        <v>E6</v>
      </c>
      <c r="Z454" s="64" t="str">
        <f t="shared" ref="Z454:Z468" si="429">IF(LEFT($A454,1)="x","",IFERROR(VLOOKUP($A454,LedenZ,34,0),""))</f>
        <v>E6</v>
      </c>
      <c r="AA454" s="64" t="str">
        <f t="shared" ref="AA454:AA468" si="430">IF(LEFT($A454,1)="x","",IFERROR(VLOOKUP($A454,LedenZ,35,0),""))</f>
        <v/>
      </c>
      <c r="AB454" s="64" t="str">
        <f t="shared" ref="AB454:AB468" si="431">IF(LEFT($A454,1)="x","",IFERROR(VLOOKUP($A454,LedenZ,36,0),""))</f>
        <v>E1</v>
      </c>
      <c r="AC454" s="28">
        <f t="shared" ref="AC454:AC468" si="432">LEN(Y454&amp;Z454&amp;AA454&amp;AB454)</f>
        <v>6</v>
      </c>
      <c r="AH454" s="246">
        <f t="shared" ref="AH454:AH468" si="433">lft(G454,Peildatum)</f>
        <v>9.9499999999999993</v>
      </c>
    </row>
    <row r="455" spans="1:34">
      <c r="A455" s="28" t="str">
        <f>C451&amp;"x"&amp;B455</f>
        <v>E1x2</v>
      </c>
      <c r="B455" s="47">
        <v>2</v>
      </c>
      <c r="C455" s="64" t="str">
        <f t="shared" si="416"/>
        <v>V</v>
      </c>
      <c r="D455" s="64" t="str">
        <f t="shared" si="417"/>
        <v>NLT36L7</v>
      </c>
      <c r="E455" s="65" t="str">
        <f t="shared" si="418"/>
        <v>Nijhoff, L.</v>
      </c>
      <c r="F455" s="65" t="str">
        <f t="shared" si="419"/>
        <v>Liv</v>
      </c>
      <c r="G455" s="66">
        <f t="shared" si="420"/>
        <v>40565</v>
      </c>
      <c r="H455" s="67">
        <f t="shared" si="421"/>
        <v>9</v>
      </c>
      <c r="I455" s="73"/>
      <c r="J455" s="64" t="str">
        <f t="shared" si="422"/>
        <v>E6</v>
      </c>
      <c r="K455" s="64" t="str">
        <f t="shared" si="423"/>
        <v>E6</v>
      </c>
      <c r="L455" s="64">
        <f t="shared" si="424"/>
        <v>0</v>
      </c>
      <c r="M455" s="64" t="str">
        <f t="shared" si="425"/>
        <v>E1</v>
      </c>
      <c r="N455" s="52"/>
      <c r="P455" s="157"/>
      <c r="Q455" s="157"/>
      <c r="R455" s="157"/>
      <c r="S455" s="157">
        <f>IF(OR(LEFT($A455,1)="x",AND(AC453+$AC455=0,$AC453&gt;0)),"",IFERROR(VLOOKUP($A455,LedenZ,29,0),""))</f>
        <v>0</v>
      </c>
      <c r="T455" s="202">
        <f t="shared" si="426"/>
        <v>1</v>
      </c>
      <c r="U455" s="159">
        <f t="shared" si="427"/>
        <v>1</v>
      </c>
      <c r="V455" s="162">
        <f t="shared" ref="V455:W468" si="434">V454</f>
        <v>9</v>
      </c>
      <c r="W455" s="162">
        <f t="shared" si="434"/>
        <v>10</v>
      </c>
      <c r="X455" s="28">
        <v>6</v>
      </c>
      <c r="Y455" s="64" t="str">
        <f t="shared" si="428"/>
        <v>E6</v>
      </c>
      <c r="Z455" s="64" t="str">
        <f t="shared" si="429"/>
        <v>E6</v>
      </c>
      <c r="AA455" s="64" t="str">
        <f t="shared" si="430"/>
        <v/>
      </c>
      <c r="AB455" s="64" t="str">
        <f t="shared" si="431"/>
        <v>E1</v>
      </c>
      <c r="AC455" s="28">
        <f t="shared" si="432"/>
        <v>6</v>
      </c>
      <c r="AH455" s="246">
        <f t="shared" si="433"/>
        <v>9.94</v>
      </c>
    </row>
    <row r="456" spans="1:34">
      <c r="A456" s="28" t="str">
        <f>C451&amp;"x"&amp;B456</f>
        <v>E1x3</v>
      </c>
      <c r="B456" s="47">
        <v>3</v>
      </c>
      <c r="C456" s="64" t="str">
        <f t="shared" si="416"/>
        <v>V</v>
      </c>
      <c r="D456" s="64" t="str">
        <f t="shared" si="417"/>
        <v>NLS34M7</v>
      </c>
      <c r="E456" s="65" t="str">
        <f t="shared" si="418"/>
        <v>Camphens, S.</v>
      </c>
      <c r="F456" s="65" t="str">
        <f t="shared" si="419"/>
        <v>Saar</v>
      </c>
      <c r="G456" s="66">
        <f t="shared" si="420"/>
        <v>40786</v>
      </c>
      <c r="H456" s="67">
        <f t="shared" si="421"/>
        <v>9</v>
      </c>
      <c r="I456" s="73"/>
      <c r="J456" s="64" t="str">
        <f t="shared" si="422"/>
        <v>E6</v>
      </c>
      <c r="K456" s="64" t="str">
        <f t="shared" si="423"/>
        <v>E6</v>
      </c>
      <c r="L456" s="64">
        <f t="shared" si="424"/>
        <v>0</v>
      </c>
      <c r="M456" s="64" t="str">
        <f t="shared" si="425"/>
        <v>E1</v>
      </c>
      <c r="N456" s="52"/>
      <c r="P456" s="157"/>
      <c r="Q456" s="157"/>
      <c r="R456" s="157"/>
      <c r="S456" s="157">
        <f>IF(OR(LEFT($A456,1)="x",AND(AC453+$AC456=0,$AC453&gt;0)),"",IFERROR(VLOOKUP($A456,LedenZ,29,0),""))</f>
        <v>0</v>
      </c>
      <c r="T456" s="202">
        <f t="shared" si="426"/>
        <v>1</v>
      </c>
      <c r="U456" s="159">
        <f t="shared" si="427"/>
        <v>1</v>
      </c>
      <c r="V456" s="162">
        <f t="shared" si="434"/>
        <v>9</v>
      </c>
      <c r="W456" s="162">
        <f t="shared" si="434"/>
        <v>10</v>
      </c>
      <c r="X456" s="28">
        <v>7</v>
      </c>
      <c r="Y456" s="64" t="str">
        <f t="shared" si="428"/>
        <v>E6</v>
      </c>
      <c r="Z456" s="64" t="str">
        <f t="shared" si="429"/>
        <v>E6</v>
      </c>
      <c r="AA456" s="64" t="str">
        <f t="shared" si="430"/>
        <v/>
      </c>
      <c r="AB456" s="64" t="str">
        <f t="shared" si="431"/>
        <v>E1</v>
      </c>
      <c r="AC456" s="28">
        <f t="shared" si="432"/>
        <v>6</v>
      </c>
      <c r="AH456" s="246">
        <f t="shared" si="433"/>
        <v>9.34</v>
      </c>
    </row>
    <row r="457" spans="1:34">
      <c r="A457" s="28" t="str">
        <f>C451&amp;"x"&amp;B457</f>
        <v>E1x4</v>
      </c>
      <c r="B457" s="47">
        <v>4</v>
      </c>
      <c r="C457" s="64" t="str">
        <f t="shared" si="416"/>
        <v>M</v>
      </c>
      <c r="D457" s="64" t="str">
        <f t="shared" si="417"/>
        <v>NMG18G2</v>
      </c>
      <c r="E457" s="65" t="str">
        <f t="shared" si="418"/>
        <v>Belder, L.</v>
      </c>
      <c r="F457" s="65" t="str">
        <f t="shared" si="419"/>
        <v>Lenn</v>
      </c>
      <c r="G457" s="66">
        <f t="shared" si="420"/>
        <v>40557</v>
      </c>
      <c r="H457" s="67">
        <f t="shared" si="421"/>
        <v>9</v>
      </c>
      <c r="I457" s="73"/>
      <c r="J457" s="64" t="str">
        <f t="shared" si="422"/>
        <v>E6</v>
      </c>
      <c r="K457" s="64" t="str">
        <f t="shared" si="423"/>
        <v>E6</v>
      </c>
      <c r="L457" s="64">
        <f t="shared" si="424"/>
        <v>0</v>
      </c>
      <c r="M457" s="64" t="str">
        <f t="shared" si="425"/>
        <v>E1</v>
      </c>
      <c r="N457" s="52"/>
      <c r="P457" s="157"/>
      <c r="Q457" s="157"/>
      <c r="R457" s="157"/>
      <c r="S457" s="157">
        <f>IF(OR(LEFT($A457,1)="x",AND(AC453+$AC457=0,$AC453&gt;0)),"",IFERROR(VLOOKUP($A457,LedenZ,29,0),""))</f>
        <v>0</v>
      </c>
      <c r="T457" s="202">
        <f t="shared" si="426"/>
        <v>1</v>
      </c>
      <c r="U457" s="159">
        <f t="shared" si="427"/>
        <v>1</v>
      </c>
      <c r="V457" s="162">
        <f t="shared" si="434"/>
        <v>9</v>
      </c>
      <c r="W457" s="162">
        <f t="shared" si="434"/>
        <v>10</v>
      </c>
      <c r="X457" s="28">
        <v>8</v>
      </c>
      <c r="Y457" s="64" t="str">
        <f t="shared" si="428"/>
        <v>E6</v>
      </c>
      <c r="Z457" s="64" t="str">
        <f t="shared" si="429"/>
        <v>E6</v>
      </c>
      <c r="AA457" s="64" t="str">
        <f t="shared" si="430"/>
        <v/>
      </c>
      <c r="AB457" s="64" t="str">
        <f t="shared" si="431"/>
        <v>E1</v>
      </c>
      <c r="AC457" s="28">
        <f t="shared" si="432"/>
        <v>6</v>
      </c>
      <c r="AH457" s="246">
        <f t="shared" si="433"/>
        <v>9.9600000000000009</v>
      </c>
    </row>
    <row r="458" spans="1:34">
      <c r="A458" s="28" t="str">
        <f>C451&amp;"x"&amp;B458</f>
        <v>E1x5</v>
      </c>
      <c r="B458" s="47">
        <v>5</v>
      </c>
      <c r="C458" s="64" t="str">
        <f t="shared" si="416"/>
        <v>M</v>
      </c>
      <c r="D458" s="64" t="str">
        <f t="shared" si="417"/>
        <v>NMC61P5</v>
      </c>
      <c r="E458" s="65" t="str">
        <f t="shared" si="418"/>
        <v>Dekker, den T.J.</v>
      </c>
      <c r="F458" s="65" t="str">
        <f t="shared" si="419"/>
        <v>Tiemen</v>
      </c>
      <c r="G458" s="66">
        <f t="shared" si="420"/>
        <v>40626</v>
      </c>
      <c r="H458" s="67">
        <f t="shared" si="421"/>
        <v>9</v>
      </c>
      <c r="I458" s="73"/>
      <c r="J458" s="64" t="str">
        <f t="shared" si="422"/>
        <v>E6</v>
      </c>
      <c r="K458" s="64" t="str">
        <f t="shared" si="423"/>
        <v>E6</v>
      </c>
      <c r="L458" s="64">
        <f t="shared" si="424"/>
        <v>0</v>
      </c>
      <c r="M458" s="64" t="str">
        <f t="shared" si="425"/>
        <v>E1</v>
      </c>
      <c r="N458" s="52"/>
      <c r="P458" s="157"/>
      <c r="Q458" s="157"/>
      <c r="R458" s="157"/>
      <c r="S458" s="157">
        <f>IF(OR(LEFT($A458,1)="x",AND(AC453+$AC458=0,$AC453&gt;0)),"",IFERROR(VLOOKUP($A458,LedenZ,29,0),""))</f>
        <v>0</v>
      </c>
      <c r="T458" s="202">
        <f t="shared" si="426"/>
        <v>1</v>
      </c>
      <c r="U458" s="159">
        <f t="shared" si="427"/>
        <v>1</v>
      </c>
      <c r="V458" s="162">
        <f t="shared" si="434"/>
        <v>9</v>
      </c>
      <c r="W458" s="162">
        <f t="shared" si="434"/>
        <v>10</v>
      </c>
      <c r="X458" s="28">
        <v>9</v>
      </c>
      <c r="Y458" s="64" t="str">
        <f t="shared" si="428"/>
        <v>E6</v>
      </c>
      <c r="Z458" s="64" t="str">
        <f t="shared" si="429"/>
        <v>E6</v>
      </c>
      <c r="AA458" s="64" t="str">
        <f t="shared" si="430"/>
        <v/>
      </c>
      <c r="AB458" s="64" t="str">
        <f t="shared" si="431"/>
        <v>E1</v>
      </c>
      <c r="AC458" s="28">
        <f t="shared" si="432"/>
        <v>6</v>
      </c>
      <c r="AH458" s="246">
        <f t="shared" si="433"/>
        <v>9.77</v>
      </c>
    </row>
    <row r="459" spans="1:34">
      <c r="A459" s="28" t="str">
        <f>C451&amp;"x"&amp;B459</f>
        <v>E1x6</v>
      </c>
      <c r="B459" s="47">
        <v>6</v>
      </c>
      <c r="C459" s="64" t="str">
        <f t="shared" si="416"/>
        <v>M</v>
      </c>
      <c r="D459" s="64" t="str">
        <f t="shared" si="417"/>
        <v>NLV80P4</v>
      </c>
      <c r="E459" s="65" t="str">
        <f t="shared" si="418"/>
        <v>Heersping, S.</v>
      </c>
      <c r="F459" s="65" t="str">
        <f t="shared" si="419"/>
        <v>Sander</v>
      </c>
      <c r="G459" s="66">
        <f t="shared" si="420"/>
        <v>40806</v>
      </c>
      <c r="H459" s="67">
        <f t="shared" si="421"/>
        <v>9</v>
      </c>
      <c r="I459" s="73"/>
      <c r="J459" s="64" t="str">
        <f t="shared" si="422"/>
        <v>E6</v>
      </c>
      <c r="K459" s="64" t="str">
        <f t="shared" si="423"/>
        <v>E6</v>
      </c>
      <c r="L459" s="64">
        <f t="shared" si="424"/>
        <v>0</v>
      </c>
      <c r="M459" s="64" t="str">
        <f t="shared" si="425"/>
        <v>E1</v>
      </c>
      <c r="N459" s="52"/>
      <c r="P459" s="157"/>
      <c r="Q459" s="157"/>
      <c r="R459" s="157"/>
      <c r="S459" s="157">
        <f>IF(OR(LEFT($A459,1)="x",AND(AC453+$AC459=0,$AC453&gt;0)),"",IFERROR(VLOOKUP($A459,LedenZ,29,0),""))</f>
        <v>0</v>
      </c>
      <c r="T459" s="202">
        <f t="shared" si="426"/>
        <v>1</v>
      </c>
      <c r="U459" s="159">
        <f t="shared" si="427"/>
        <v>1</v>
      </c>
      <c r="V459" s="162">
        <f t="shared" si="434"/>
        <v>9</v>
      </c>
      <c r="W459" s="162">
        <f t="shared" si="434"/>
        <v>10</v>
      </c>
      <c r="X459" s="28">
        <v>10</v>
      </c>
      <c r="Y459" s="64" t="str">
        <f t="shared" si="428"/>
        <v>E6</v>
      </c>
      <c r="Z459" s="64" t="str">
        <f t="shared" si="429"/>
        <v>E6</v>
      </c>
      <c r="AA459" s="64" t="str">
        <f t="shared" si="430"/>
        <v/>
      </c>
      <c r="AB459" s="64" t="str">
        <f t="shared" si="431"/>
        <v>E1</v>
      </c>
      <c r="AC459" s="28">
        <f t="shared" si="432"/>
        <v>6</v>
      </c>
      <c r="AH459" s="246">
        <f t="shared" si="433"/>
        <v>9.2799999999999994</v>
      </c>
    </row>
    <row r="460" spans="1:34">
      <c r="A460" s="28" t="str">
        <f>C451&amp;"x"&amp;B460</f>
        <v>E1x7</v>
      </c>
      <c r="B460" s="47">
        <v>7</v>
      </c>
      <c r="C460" s="64" t="str">
        <f t="shared" si="416"/>
        <v/>
      </c>
      <c r="D460" s="64" t="str">
        <f t="shared" si="417"/>
        <v/>
      </c>
      <c r="E460" s="65" t="str">
        <f t="shared" si="418"/>
        <v/>
      </c>
      <c r="F460" s="65" t="str">
        <f t="shared" si="419"/>
        <v/>
      </c>
      <c r="G460" s="66" t="str">
        <f t="shared" si="420"/>
        <v/>
      </c>
      <c r="H460" s="67" t="str">
        <f t="shared" si="421"/>
        <v/>
      </c>
      <c r="I460" s="73"/>
      <c r="J460" s="64" t="str">
        <f t="shared" si="422"/>
        <v/>
      </c>
      <c r="K460" s="64" t="str">
        <f t="shared" si="423"/>
        <v/>
      </c>
      <c r="L460" s="64" t="str">
        <f t="shared" si="424"/>
        <v/>
      </c>
      <c r="M460" s="64" t="str">
        <f t="shared" si="425"/>
        <v/>
      </c>
      <c r="N460" s="52"/>
      <c r="P460" s="157"/>
      <c r="Q460" s="157"/>
      <c r="R460" s="157"/>
      <c r="S460" s="157" t="str">
        <f>IF(OR(LEFT($A460,1)="x",AND(AC453+$AC460=0,$AC453&gt;0)),"",IFERROR(VLOOKUP($A460,LedenZ,29,0),""))</f>
        <v/>
      </c>
      <c r="T460" s="202">
        <f t="shared" si="426"/>
        <v>0</v>
      </c>
      <c r="U460" s="159">
        <f t="shared" si="427"/>
        <v>0</v>
      </c>
      <c r="V460" s="162">
        <f t="shared" si="434"/>
        <v>9</v>
      </c>
      <c r="W460" s="162">
        <f t="shared" si="434"/>
        <v>10</v>
      </c>
      <c r="X460" s="28">
        <v>11</v>
      </c>
      <c r="Y460" s="64" t="str">
        <f t="shared" si="428"/>
        <v/>
      </c>
      <c r="Z460" s="64" t="str">
        <f t="shared" si="429"/>
        <v/>
      </c>
      <c r="AA460" s="64" t="str">
        <f t="shared" si="430"/>
        <v/>
      </c>
      <c r="AB460" s="64" t="str">
        <f t="shared" si="431"/>
        <v/>
      </c>
      <c r="AC460" s="28">
        <f t="shared" si="432"/>
        <v>0</v>
      </c>
      <c r="AH460" s="246" t="str">
        <f t="shared" si="433"/>
        <v/>
      </c>
    </row>
    <row r="461" spans="1:34">
      <c r="A461" s="28" t="str">
        <f>C451&amp;"x"&amp;B461</f>
        <v>E1x8</v>
      </c>
      <c r="B461" s="47">
        <v>8</v>
      </c>
      <c r="C461" s="64" t="str">
        <f t="shared" si="416"/>
        <v/>
      </c>
      <c r="D461" s="64" t="str">
        <f t="shared" si="417"/>
        <v/>
      </c>
      <c r="E461" s="65" t="str">
        <f t="shared" si="418"/>
        <v/>
      </c>
      <c r="F461" s="65" t="str">
        <f t="shared" si="419"/>
        <v/>
      </c>
      <c r="G461" s="66" t="str">
        <f t="shared" si="420"/>
        <v/>
      </c>
      <c r="H461" s="67" t="str">
        <f t="shared" si="421"/>
        <v/>
      </c>
      <c r="I461" s="73"/>
      <c r="J461" s="64" t="str">
        <f t="shared" si="422"/>
        <v/>
      </c>
      <c r="K461" s="64" t="str">
        <f t="shared" si="423"/>
        <v/>
      </c>
      <c r="L461" s="64" t="str">
        <f t="shared" si="424"/>
        <v/>
      </c>
      <c r="M461" s="64" t="str">
        <f t="shared" si="425"/>
        <v/>
      </c>
      <c r="N461" s="52"/>
      <c r="P461" s="157"/>
      <c r="Q461" s="157"/>
      <c r="R461" s="157"/>
      <c r="S461" s="157" t="str">
        <f>IF(OR(LEFT($A461,1)="x",AND(AC453+$AC461=0,$AC453&gt;0)),"",IFERROR(VLOOKUP($A461,LedenZ,29,0),""))</f>
        <v/>
      </c>
      <c r="T461" s="202">
        <f t="shared" si="426"/>
        <v>0</v>
      </c>
      <c r="U461" s="159">
        <f t="shared" si="427"/>
        <v>0</v>
      </c>
      <c r="V461" s="162">
        <f t="shared" si="434"/>
        <v>9</v>
      </c>
      <c r="W461" s="162">
        <f t="shared" si="434"/>
        <v>10</v>
      </c>
      <c r="X461" s="28">
        <v>12</v>
      </c>
      <c r="Y461" s="64" t="str">
        <f t="shared" si="428"/>
        <v/>
      </c>
      <c r="Z461" s="64" t="str">
        <f t="shared" si="429"/>
        <v/>
      </c>
      <c r="AA461" s="64" t="str">
        <f t="shared" si="430"/>
        <v/>
      </c>
      <c r="AB461" s="64" t="str">
        <f t="shared" si="431"/>
        <v/>
      </c>
      <c r="AC461" s="28">
        <f t="shared" si="432"/>
        <v>0</v>
      </c>
      <c r="AH461" s="246" t="str">
        <f t="shared" si="433"/>
        <v/>
      </c>
    </row>
    <row r="462" spans="1:34">
      <c r="A462" s="28" t="str">
        <f>C451&amp;"x"&amp;B462</f>
        <v>E1x9</v>
      </c>
      <c r="B462" s="47">
        <v>9</v>
      </c>
      <c r="C462" s="64" t="str">
        <f t="shared" si="416"/>
        <v/>
      </c>
      <c r="D462" s="64" t="str">
        <f t="shared" si="417"/>
        <v/>
      </c>
      <c r="E462" s="65" t="str">
        <f t="shared" si="418"/>
        <v/>
      </c>
      <c r="F462" s="65" t="str">
        <f t="shared" si="419"/>
        <v/>
      </c>
      <c r="G462" s="66" t="str">
        <f t="shared" si="420"/>
        <v/>
      </c>
      <c r="H462" s="67" t="str">
        <f t="shared" si="421"/>
        <v/>
      </c>
      <c r="I462" s="73"/>
      <c r="J462" s="64" t="str">
        <f t="shared" si="422"/>
        <v/>
      </c>
      <c r="K462" s="64" t="str">
        <f t="shared" si="423"/>
        <v/>
      </c>
      <c r="L462" s="64" t="str">
        <f t="shared" si="424"/>
        <v/>
      </c>
      <c r="M462" s="64" t="str">
        <f t="shared" si="425"/>
        <v/>
      </c>
      <c r="N462" s="52"/>
      <c r="P462" s="157"/>
      <c r="Q462" s="157"/>
      <c r="R462" s="157"/>
      <c r="S462" s="157" t="str">
        <f>IF(OR(LEFT($A462,1)="x",AND(AC453+$AC462=0,$AC453&gt;0)),"",IFERROR(VLOOKUP($A462,LedenZ,29,0),""))</f>
        <v/>
      </c>
      <c r="T462" s="202">
        <f t="shared" si="426"/>
        <v>0</v>
      </c>
      <c r="U462" s="159">
        <f t="shared" si="427"/>
        <v>0</v>
      </c>
      <c r="V462" s="162">
        <f t="shared" si="434"/>
        <v>9</v>
      </c>
      <c r="W462" s="162">
        <f t="shared" si="434"/>
        <v>10</v>
      </c>
      <c r="X462" s="28">
        <v>13</v>
      </c>
      <c r="Y462" s="64" t="str">
        <f t="shared" si="428"/>
        <v/>
      </c>
      <c r="Z462" s="64" t="str">
        <f t="shared" si="429"/>
        <v/>
      </c>
      <c r="AA462" s="64" t="str">
        <f t="shared" si="430"/>
        <v/>
      </c>
      <c r="AB462" s="64" t="str">
        <f t="shared" si="431"/>
        <v/>
      </c>
      <c r="AC462" s="28">
        <f t="shared" si="432"/>
        <v>0</v>
      </c>
      <c r="AH462" s="246" t="str">
        <f t="shared" si="433"/>
        <v/>
      </c>
    </row>
    <row r="463" spans="1:34">
      <c r="A463" s="28" t="str">
        <f>C451&amp;"x"&amp;B463</f>
        <v>E1x10</v>
      </c>
      <c r="B463" s="47">
        <v>10</v>
      </c>
      <c r="C463" s="64" t="str">
        <f t="shared" si="416"/>
        <v/>
      </c>
      <c r="D463" s="64" t="str">
        <f t="shared" si="417"/>
        <v/>
      </c>
      <c r="E463" s="65" t="str">
        <f t="shared" si="418"/>
        <v/>
      </c>
      <c r="F463" s="65" t="str">
        <f t="shared" si="419"/>
        <v/>
      </c>
      <c r="G463" s="66" t="str">
        <f t="shared" si="420"/>
        <v/>
      </c>
      <c r="H463" s="67" t="str">
        <f t="shared" si="421"/>
        <v/>
      </c>
      <c r="I463" s="73"/>
      <c r="J463" s="64" t="str">
        <f t="shared" si="422"/>
        <v/>
      </c>
      <c r="K463" s="64" t="str">
        <f t="shared" si="423"/>
        <v/>
      </c>
      <c r="L463" s="64" t="str">
        <f t="shared" si="424"/>
        <v/>
      </c>
      <c r="M463" s="64" t="str">
        <f t="shared" si="425"/>
        <v/>
      </c>
      <c r="N463" s="52"/>
      <c r="P463" s="157"/>
      <c r="Q463" s="157"/>
      <c r="R463" s="157"/>
      <c r="S463" s="157" t="str">
        <f>IF(OR(LEFT($A463,1)="x",AND(AC453+$AC463=0,$AC453&gt;0)),"",IFERROR(VLOOKUP($A463,LedenZ,29,0),""))</f>
        <v/>
      </c>
      <c r="T463" s="202">
        <f t="shared" si="426"/>
        <v>0</v>
      </c>
      <c r="U463" s="159">
        <f t="shared" si="427"/>
        <v>0</v>
      </c>
      <c r="V463" s="162">
        <f t="shared" si="434"/>
        <v>9</v>
      </c>
      <c r="W463" s="162">
        <f t="shared" si="434"/>
        <v>10</v>
      </c>
      <c r="X463" s="28">
        <v>14</v>
      </c>
      <c r="Y463" s="64" t="str">
        <f t="shared" si="428"/>
        <v/>
      </c>
      <c r="Z463" s="64" t="str">
        <f t="shared" si="429"/>
        <v/>
      </c>
      <c r="AA463" s="64" t="str">
        <f t="shared" si="430"/>
        <v/>
      </c>
      <c r="AB463" s="64" t="str">
        <f t="shared" si="431"/>
        <v/>
      </c>
      <c r="AC463" s="28">
        <f t="shared" si="432"/>
        <v>0</v>
      </c>
      <c r="AH463" s="246" t="str">
        <f t="shared" si="433"/>
        <v/>
      </c>
    </row>
    <row r="464" spans="1:34">
      <c r="A464" s="28" t="str">
        <f>C451&amp;"x"&amp;B464</f>
        <v>E1x11</v>
      </c>
      <c r="B464" s="47">
        <v>11</v>
      </c>
      <c r="C464" s="64" t="str">
        <f t="shared" si="416"/>
        <v/>
      </c>
      <c r="D464" s="64" t="str">
        <f t="shared" si="417"/>
        <v/>
      </c>
      <c r="E464" s="65" t="str">
        <f t="shared" si="418"/>
        <v/>
      </c>
      <c r="F464" s="65" t="str">
        <f t="shared" si="419"/>
        <v/>
      </c>
      <c r="G464" s="66" t="str">
        <f t="shared" si="420"/>
        <v/>
      </c>
      <c r="H464" s="67" t="str">
        <f t="shared" si="421"/>
        <v/>
      </c>
      <c r="I464" s="73"/>
      <c r="J464" s="64" t="str">
        <f t="shared" si="422"/>
        <v/>
      </c>
      <c r="K464" s="64" t="str">
        <f t="shared" si="423"/>
        <v/>
      </c>
      <c r="L464" s="64" t="str">
        <f t="shared" si="424"/>
        <v/>
      </c>
      <c r="M464" s="64" t="str">
        <f t="shared" si="425"/>
        <v/>
      </c>
      <c r="N464" s="52"/>
      <c r="P464" s="157"/>
      <c r="Q464" s="157"/>
      <c r="R464" s="157"/>
      <c r="S464" s="157" t="str">
        <f>IF(OR(LEFT($A464,1)="x",AND(AC453+$AC464=0,$AC453&gt;0)),"",IFERROR(VLOOKUP($A464,LedenZ,29,0),""))</f>
        <v/>
      </c>
      <c r="T464" s="202">
        <f t="shared" si="426"/>
        <v>0</v>
      </c>
      <c r="U464" s="159">
        <f t="shared" si="427"/>
        <v>0</v>
      </c>
      <c r="V464" s="162">
        <f t="shared" si="434"/>
        <v>9</v>
      </c>
      <c r="W464" s="162">
        <f t="shared" si="434"/>
        <v>10</v>
      </c>
      <c r="X464" s="28">
        <v>15</v>
      </c>
      <c r="Y464" s="64" t="str">
        <f t="shared" si="428"/>
        <v/>
      </c>
      <c r="Z464" s="64" t="str">
        <f t="shared" si="429"/>
        <v/>
      </c>
      <c r="AA464" s="64" t="str">
        <f t="shared" si="430"/>
        <v/>
      </c>
      <c r="AB464" s="64" t="str">
        <f t="shared" si="431"/>
        <v/>
      </c>
      <c r="AC464" s="28">
        <f t="shared" si="432"/>
        <v>0</v>
      </c>
      <c r="AH464" s="246" t="str">
        <f t="shared" si="433"/>
        <v/>
      </c>
    </row>
    <row r="465" spans="1:34">
      <c r="A465" s="28" t="str">
        <f>C451&amp;"x"&amp;B465</f>
        <v>E1x12</v>
      </c>
      <c r="B465" s="47">
        <v>12</v>
      </c>
      <c r="C465" s="64" t="str">
        <f t="shared" si="416"/>
        <v/>
      </c>
      <c r="D465" s="64" t="str">
        <f t="shared" si="417"/>
        <v/>
      </c>
      <c r="E465" s="65" t="str">
        <f t="shared" si="418"/>
        <v/>
      </c>
      <c r="F465" s="65" t="str">
        <f t="shared" si="419"/>
        <v/>
      </c>
      <c r="G465" s="66" t="str">
        <f t="shared" si="420"/>
        <v/>
      </c>
      <c r="H465" s="67" t="str">
        <f t="shared" si="421"/>
        <v/>
      </c>
      <c r="I465" s="73"/>
      <c r="J465" s="64" t="str">
        <f t="shared" si="422"/>
        <v/>
      </c>
      <c r="K465" s="64" t="str">
        <f t="shared" si="423"/>
        <v/>
      </c>
      <c r="L465" s="64" t="str">
        <f t="shared" si="424"/>
        <v/>
      </c>
      <c r="M465" s="64" t="str">
        <f t="shared" si="425"/>
        <v/>
      </c>
      <c r="N465" s="52"/>
      <c r="P465" s="157"/>
      <c r="Q465" s="157"/>
      <c r="R465" s="157"/>
      <c r="S465" s="157" t="str">
        <f>IF(OR(LEFT($A465,1)="x",AND(AC453+$AC465=0,$AC453&gt;0)),"",IFERROR(VLOOKUP($A465,LedenZ,29,0),""))</f>
        <v/>
      </c>
      <c r="T465" s="202">
        <f t="shared" si="426"/>
        <v>0</v>
      </c>
      <c r="U465" s="159">
        <f t="shared" si="427"/>
        <v>0</v>
      </c>
      <c r="V465" s="162">
        <f t="shared" si="434"/>
        <v>9</v>
      </c>
      <c r="W465" s="162">
        <f t="shared" si="434"/>
        <v>10</v>
      </c>
      <c r="X465" s="28">
        <v>16</v>
      </c>
      <c r="Y465" s="64" t="str">
        <f t="shared" si="428"/>
        <v/>
      </c>
      <c r="Z465" s="64" t="str">
        <f t="shared" si="429"/>
        <v/>
      </c>
      <c r="AA465" s="64" t="str">
        <f t="shared" si="430"/>
        <v/>
      </c>
      <c r="AB465" s="64" t="str">
        <f t="shared" si="431"/>
        <v/>
      </c>
      <c r="AC465" s="28">
        <f t="shared" si="432"/>
        <v>0</v>
      </c>
      <c r="AH465" s="246" t="str">
        <f t="shared" si="433"/>
        <v/>
      </c>
    </row>
    <row r="466" spans="1:34">
      <c r="A466" s="28" t="str">
        <f>C451&amp;"x"&amp;B466</f>
        <v>E1x13</v>
      </c>
      <c r="B466" s="47">
        <v>13</v>
      </c>
      <c r="C466" s="64" t="str">
        <f t="shared" si="416"/>
        <v/>
      </c>
      <c r="D466" s="64" t="str">
        <f t="shared" si="417"/>
        <v/>
      </c>
      <c r="E466" s="65" t="str">
        <f t="shared" si="418"/>
        <v/>
      </c>
      <c r="F466" s="65" t="str">
        <f t="shared" si="419"/>
        <v/>
      </c>
      <c r="G466" s="66" t="str">
        <f t="shared" si="420"/>
        <v/>
      </c>
      <c r="H466" s="67" t="str">
        <f t="shared" si="421"/>
        <v/>
      </c>
      <c r="I466" s="73"/>
      <c r="J466" s="64" t="str">
        <f t="shared" si="422"/>
        <v/>
      </c>
      <c r="K466" s="64" t="str">
        <f t="shared" si="423"/>
        <v/>
      </c>
      <c r="L466" s="64" t="str">
        <f t="shared" si="424"/>
        <v/>
      </c>
      <c r="M466" s="64" t="str">
        <f t="shared" si="425"/>
        <v/>
      </c>
      <c r="N466" s="52"/>
      <c r="P466" s="157"/>
      <c r="Q466" s="157"/>
      <c r="R466" s="157"/>
      <c r="S466" s="157" t="str">
        <f>IF(OR(LEFT($A466,1)="x",AND(AC453+$AC466=0,$AC453&gt;0)),"",IFERROR(VLOOKUP($A466,LedenZ,29,0),""))</f>
        <v/>
      </c>
      <c r="T466" s="202">
        <f t="shared" si="426"/>
        <v>0</v>
      </c>
      <c r="U466" s="159">
        <f t="shared" si="427"/>
        <v>0</v>
      </c>
      <c r="V466" s="162">
        <f t="shared" si="434"/>
        <v>9</v>
      </c>
      <c r="W466" s="162">
        <f t="shared" si="434"/>
        <v>10</v>
      </c>
      <c r="X466" s="28">
        <v>17</v>
      </c>
      <c r="Y466" s="64" t="str">
        <f t="shared" si="428"/>
        <v/>
      </c>
      <c r="Z466" s="64" t="str">
        <f t="shared" si="429"/>
        <v/>
      </c>
      <c r="AA466" s="64" t="str">
        <f t="shared" si="430"/>
        <v/>
      </c>
      <c r="AB466" s="64" t="str">
        <f t="shared" si="431"/>
        <v/>
      </c>
      <c r="AC466" s="28">
        <f t="shared" si="432"/>
        <v>0</v>
      </c>
      <c r="AH466" s="246" t="str">
        <f t="shared" si="433"/>
        <v/>
      </c>
    </row>
    <row r="467" spans="1:34">
      <c r="A467" s="28" t="str">
        <f>C451&amp;"x"&amp;B467</f>
        <v>E1x14</v>
      </c>
      <c r="B467" s="47">
        <v>14</v>
      </c>
      <c r="C467" s="64" t="str">
        <f t="shared" si="416"/>
        <v/>
      </c>
      <c r="D467" s="64" t="str">
        <f t="shared" si="417"/>
        <v/>
      </c>
      <c r="E467" s="65" t="str">
        <f t="shared" si="418"/>
        <v/>
      </c>
      <c r="F467" s="65" t="str">
        <f t="shared" si="419"/>
        <v/>
      </c>
      <c r="G467" s="66" t="str">
        <f t="shared" si="420"/>
        <v/>
      </c>
      <c r="H467" s="67" t="str">
        <f t="shared" si="421"/>
        <v/>
      </c>
      <c r="I467" s="73"/>
      <c r="J467" s="64" t="str">
        <f t="shared" si="422"/>
        <v/>
      </c>
      <c r="K467" s="64" t="str">
        <f t="shared" si="423"/>
        <v/>
      </c>
      <c r="L467" s="64" t="str">
        <f t="shared" si="424"/>
        <v/>
      </c>
      <c r="M467" s="64" t="str">
        <f t="shared" si="425"/>
        <v/>
      </c>
      <c r="N467" s="52"/>
      <c r="P467" s="157"/>
      <c r="Q467" s="157"/>
      <c r="R467" s="157"/>
      <c r="S467" s="157" t="str">
        <f>IF(OR(LEFT($A467,1)="x",AND(AC453+$AC467=0,$AC453&gt;0)),"",IFERROR(VLOOKUP($A467,LedenZ,29,0),""))</f>
        <v/>
      </c>
      <c r="T467" s="202">
        <f t="shared" si="426"/>
        <v>0</v>
      </c>
      <c r="U467" s="159">
        <f t="shared" si="427"/>
        <v>0</v>
      </c>
      <c r="V467" s="162">
        <f t="shared" si="434"/>
        <v>9</v>
      </c>
      <c r="W467" s="162">
        <f t="shared" si="434"/>
        <v>10</v>
      </c>
      <c r="X467" s="28">
        <v>18</v>
      </c>
      <c r="Y467" s="64" t="str">
        <f t="shared" si="428"/>
        <v/>
      </c>
      <c r="Z467" s="64" t="str">
        <f t="shared" si="429"/>
        <v/>
      </c>
      <c r="AA467" s="64" t="str">
        <f t="shared" si="430"/>
        <v/>
      </c>
      <c r="AB467" s="64" t="str">
        <f t="shared" si="431"/>
        <v/>
      </c>
      <c r="AC467" s="28">
        <f t="shared" si="432"/>
        <v>0</v>
      </c>
      <c r="AH467" s="246" t="str">
        <f t="shared" si="433"/>
        <v/>
      </c>
    </row>
    <row r="468" spans="1:34">
      <c r="A468" s="28" t="str">
        <f>C451&amp;"x"&amp;B468</f>
        <v>E1x15</v>
      </c>
      <c r="B468" s="47">
        <v>15</v>
      </c>
      <c r="C468" s="64" t="str">
        <f t="shared" si="416"/>
        <v/>
      </c>
      <c r="D468" s="64" t="str">
        <f t="shared" si="417"/>
        <v/>
      </c>
      <c r="E468" s="65" t="str">
        <f t="shared" si="418"/>
        <v/>
      </c>
      <c r="F468" s="65" t="str">
        <f t="shared" si="419"/>
        <v/>
      </c>
      <c r="G468" s="66" t="str">
        <f t="shared" si="420"/>
        <v/>
      </c>
      <c r="H468" s="67" t="str">
        <f t="shared" si="421"/>
        <v/>
      </c>
      <c r="I468" s="73"/>
      <c r="J468" s="64" t="str">
        <f t="shared" si="422"/>
        <v/>
      </c>
      <c r="K468" s="64" t="str">
        <f t="shared" si="423"/>
        <v/>
      </c>
      <c r="L468" s="64" t="str">
        <f t="shared" si="424"/>
        <v/>
      </c>
      <c r="M468" s="64" t="str">
        <f t="shared" si="425"/>
        <v/>
      </c>
      <c r="N468" s="52"/>
      <c r="P468" s="157"/>
      <c r="Q468" s="157"/>
      <c r="R468" s="157"/>
      <c r="S468" s="157" t="str">
        <f>IF(OR(LEFT($A468,1)="x",AND(AC453+$AC468=0,$AC453&gt;0)),"",IFERROR(VLOOKUP($A468,LedenZ,29,0),""))</f>
        <v/>
      </c>
      <c r="T468" s="202">
        <f t="shared" si="426"/>
        <v>0</v>
      </c>
      <c r="U468" s="159">
        <f t="shared" si="427"/>
        <v>0</v>
      </c>
      <c r="V468" s="162">
        <f t="shared" si="434"/>
        <v>9</v>
      </c>
      <c r="W468" s="162">
        <f t="shared" si="434"/>
        <v>10</v>
      </c>
      <c r="X468" s="28">
        <v>19</v>
      </c>
      <c r="Y468" s="64" t="str">
        <f t="shared" si="428"/>
        <v/>
      </c>
      <c r="Z468" s="64" t="str">
        <f t="shared" si="429"/>
        <v/>
      </c>
      <c r="AA468" s="64" t="str">
        <f t="shared" si="430"/>
        <v/>
      </c>
      <c r="AB468" s="64" t="str">
        <f t="shared" si="431"/>
        <v/>
      </c>
      <c r="AC468" s="28">
        <f t="shared" si="432"/>
        <v>0</v>
      </c>
      <c r="AH468" s="246" t="str">
        <f t="shared" si="433"/>
        <v/>
      </c>
    </row>
    <row r="469" spans="1:34" ht="12.95" thickBot="1">
      <c r="B469" s="69"/>
      <c r="C469" s="70"/>
      <c r="D469" s="69"/>
      <c r="E469" s="69"/>
      <c r="F469" s="69"/>
      <c r="G469" s="71"/>
      <c r="H469" s="71"/>
      <c r="I469" s="71"/>
      <c r="J469" s="70"/>
      <c r="K469" s="70"/>
      <c r="L469" s="70"/>
      <c r="M469" s="52"/>
      <c r="N469" s="52"/>
      <c r="X469" s="28">
        <v>20</v>
      </c>
    </row>
    <row r="470" spans="1:34" ht="12.95" thickTop="1">
      <c r="B470" s="47"/>
      <c r="C470" s="323" t="s">
        <v>1140</v>
      </c>
      <c r="D470" s="323"/>
      <c r="E470" s="76" t="s">
        <v>1141</v>
      </c>
      <c r="F470" s="76" t="s">
        <v>1142</v>
      </c>
      <c r="G470" s="48" t="s">
        <v>1143</v>
      </c>
      <c r="H470" s="49"/>
      <c r="I470" s="50"/>
      <c r="J470" s="51" t="s">
        <v>1144</v>
      </c>
      <c r="K470" s="51" t="s">
        <v>1145</v>
      </c>
      <c r="L470" s="51" t="s">
        <v>1146</v>
      </c>
      <c r="M470" s="52"/>
      <c r="N470" s="52"/>
      <c r="P470" s="53">
        <f>COUNT(P474:P488)</f>
        <v>0</v>
      </c>
      <c r="Q470" s="53">
        <f>COUNT(Q474:Q488)</f>
        <v>0</v>
      </c>
      <c r="R470" s="53">
        <f>COUNT(R474:R488)</f>
        <v>0</v>
      </c>
      <c r="S470" s="53">
        <f>COUNT(S474:S488)</f>
        <v>6</v>
      </c>
      <c r="T470" s="124">
        <f>T471-SUM(U474:U488)</f>
        <v>0</v>
      </c>
      <c r="X470" s="28">
        <v>1</v>
      </c>
    </row>
    <row r="471" spans="1:34" ht="12.95">
      <c r="A471" s="33">
        <v>27</v>
      </c>
      <c r="B471" s="54"/>
      <c r="C471" s="322" t="str">
        <f>Leden!AR29</f>
        <v>E2</v>
      </c>
      <c r="D471" s="322"/>
      <c r="E471" s="286" t="str">
        <f>IF($C471="","",LEFT(IFERROR(VLOOKUP($C471,TeamsZ,2,0),"")&amp;"??",2))</f>
        <v>BK</v>
      </c>
      <c r="F471" s="286" t="str">
        <f>IF($C471="","",IFERROR(VLOOKUP($C471,TeamsZ,3,0),"??"))</f>
        <v>Za</v>
      </c>
      <c r="G471" s="286" t="str">
        <f>IF($C471="","",LEFT(IFERROR(VLOOKUP($C471,TeamsZ,4,0),"")&amp;"?",1))</f>
        <v>4</v>
      </c>
      <c r="H471" s="55"/>
      <c r="I471" s="56"/>
      <c r="J471" s="286">
        <f>COUNTIF(C474:C488,"V")</f>
        <v>3</v>
      </c>
      <c r="K471" s="286">
        <f>COUNTIF(C474:C488,"M")</f>
        <v>3</v>
      </c>
      <c r="L471" s="57">
        <f>IFERROR(AVERAGE(H474:H488),"")</f>
        <v>9</v>
      </c>
      <c r="M471" s="58"/>
      <c r="N471" s="58"/>
      <c r="O471" s="33" t="s">
        <v>2</v>
      </c>
      <c r="P471" s="253"/>
      <c r="Q471" s="253"/>
      <c r="R471" s="253"/>
      <c r="S471" s="253">
        <f>IF(COUNT(S474:S488)=0,"",TeamPunten(S474:S488,$C471,$T471))</f>
        <v>0</v>
      </c>
      <c r="T471" s="124">
        <f>SUM(T474:T488)</f>
        <v>6</v>
      </c>
      <c r="U471" s="158" t="str">
        <f>MID($C471,1,1)</f>
        <v>E</v>
      </c>
      <c r="V471" s="158" t="str">
        <f>MID($C471,1,1)</f>
        <v>E</v>
      </c>
      <c r="W471" s="158" t="str">
        <f>MID($C471,1,1)</f>
        <v>E</v>
      </c>
      <c r="X471" s="28">
        <v>2</v>
      </c>
      <c r="Y471" s="33"/>
      <c r="Z471" s="33"/>
      <c r="AA471" s="33"/>
      <c r="AB471" s="33"/>
      <c r="AC471" s="33"/>
      <c r="AD471" s="19" t="str">
        <f>IF($C471="","",IFERROR(VLOOKUP($C471,TeamsZ,6,0),""))</f>
        <v>A</v>
      </c>
      <c r="AE471" s="19" t="str">
        <f>TRIM(IF($AD471="","",IFERROR(VLOOKUP($AD471,Teams!$J$4:$O$8,2,0),"")))</f>
        <v>3312 AD</v>
      </c>
      <c r="AF471" s="19" t="str">
        <f>TRIM(IF($AD471="","",IFERROR(VLOOKUP($AD471,Teams!$J$4:$O$8,4,0),"")))</f>
        <v>Dordrecht</v>
      </c>
      <c r="AH471" s="247">
        <f>IFERROR(AVERAGE(AH474:AH488),"")</f>
        <v>9.5449999999999999</v>
      </c>
    </row>
    <row r="472" spans="1:34">
      <c r="B472" s="47"/>
      <c r="C472" s="76"/>
      <c r="D472" s="47"/>
      <c r="E472" s="47"/>
      <c r="F472" s="47"/>
      <c r="G472" s="50"/>
      <c r="H472" s="50"/>
      <c r="I472" s="50"/>
      <c r="J472" s="76"/>
      <c r="K472" s="76"/>
      <c r="L472" s="76"/>
      <c r="M472" s="52"/>
      <c r="N472" s="52"/>
      <c r="U472" s="159"/>
      <c r="V472" s="159"/>
      <c r="W472" s="159"/>
      <c r="X472" s="28">
        <v>3</v>
      </c>
    </row>
    <row r="473" spans="1:34">
      <c r="A473" s="59"/>
      <c r="B473" s="60"/>
      <c r="C473" s="61" t="s">
        <v>1147</v>
      </c>
      <c r="D473" s="61" t="s">
        <v>1148</v>
      </c>
      <c r="E473" s="62" t="s">
        <v>1149</v>
      </c>
      <c r="F473" s="62" t="s">
        <v>1150</v>
      </c>
      <c r="G473" s="61" t="s">
        <v>1151</v>
      </c>
      <c r="H473" s="61" t="s">
        <v>1152</v>
      </c>
      <c r="I473" s="61" t="s">
        <v>54</v>
      </c>
      <c r="J473" s="61" t="s">
        <v>1153</v>
      </c>
      <c r="K473" s="61" t="s">
        <v>1154</v>
      </c>
      <c r="L473" s="61" t="s">
        <v>1155</v>
      </c>
      <c r="M473" s="61" t="s">
        <v>1158</v>
      </c>
      <c r="N473" s="63"/>
      <c r="O473" s="59"/>
      <c r="P473" s="160" t="s">
        <v>76</v>
      </c>
      <c r="Q473" s="160" t="s">
        <v>77</v>
      </c>
      <c r="R473" s="160" t="s">
        <v>78</v>
      </c>
      <c r="S473" s="160" t="s">
        <v>76</v>
      </c>
      <c r="U473" s="158">
        <f>IF(W471="","",VLOOKUP(W471,Leeftijdscat,2,FALSE))</f>
        <v>7</v>
      </c>
      <c r="V473" s="158">
        <f>IF(W471="","",VLOOKUP(W471,Leeftijdscat,3,FALSE))</f>
        <v>9</v>
      </c>
      <c r="W473" s="158">
        <f>IF(W471="","",VLOOKUP(W471,Leeftijdscat,4,FALSE))</f>
        <v>10</v>
      </c>
      <c r="X473" s="28">
        <v>4</v>
      </c>
      <c r="Y473" s="59">
        <f>LEN(Y474&amp;Y475&amp;Y476&amp;Y477&amp;Y478&amp;Y479&amp;Y480&amp;Y481&amp;Y482&amp;Y483&amp;Y484&amp;Y485&amp;Y486&amp;Y487&amp;Y488)</f>
        <v>4</v>
      </c>
      <c r="Z473" s="59">
        <f>LEN(Z474&amp;Z475&amp;Z476&amp;Z477&amp;Z478&amp;Z479&amp;Z480&amp;Z481&amp;Z482&amp;Z483&amp;Z484&amp;Z485&amp;Z486&amp;Z487&amp;Z488)</f>
        <v>4</v>
      </c>
      <c r="AA473" s="59">
        <f>LEN(AA474&amp;AA475&amp;AA476&amp;AA477&amp;AA478&amp;AA479&amp;AA480&amp;AA481&amp;AA482&amp;AA483&amp;AA484&amp;AA485&amp;AA486&amp;AA487&amp;AA488)</f>
        <v>0</v>
      </c>
      <c r="AB473" s="59">
        <f>LEN(AB474&amp;AB475&amp;AB476&amp;AB477&amp;AB478&amp;AB479&amp;AB480&amp;AB481&amp;AB482&amp;AB483&amp;AB484&amp;AB485&amp;AB486&amp;AB487&amp;AB488)</f>
        <v>12</v>
      </c>
      <c r="AC473" s="59">
        <f>SUM(Y473:AA473)</f>
        <v>8</v>
      </c>
    </row>
    <row r="474" spans="1:34">
      <c r="A474" s="28" t="str">
        <f>C471&amp;"x"&amp;B474</f>
        <v>E2x1</v>
      </c>
      <c r="B474" s="47">
        <v>1</v>
      </c>
      <c r="C474" s="64" t="str">
        <f t="shared" ref="C474:C488" si="435">IF(LEFT($A474,1)="x","",IFERROR(VLOOKUP($A474,LedenZ,5,0),""))</f>
        <v>V</v>
      </c>
      <c r="D474" s="64" t="str">
        <f t="shared" ref="D474:D488" si="436">IF(LEFT($A474,1)="x","",IFERROR(VLOOKUP($A474,LedenZ,6,0),""))</f>
        <v>NLV84L8</v>
      </c>
      <c r="E474" s="65" t="str">
        <f t="shared" ref="E474:E488" si="437">IF(LEFT($A474,1)="x","",IFERROR(VLOOKUP($A474,LedenZ,7,0),""))</f>
        <v>Vercouteren, N.</v>
      </c>
      <c r="F474" s="65" t="str">
        <f t="shared" ref="F474:F488" si="438">IF(LEFT($A474,1)="x","",IFERROR(VLOOKUP($A474,LedenZ,8,0),""))</f>
        <v>Noortje</v>
      </c>
      <c r="G474" s="66">
        <f t="shared" ref="G474:G488" si="439">IF(LEFT($A474,1)="x","",IFERROR(VLOOKUP($A474,LedenZ,9,0),""))</f>
        <v>40226</v>
      </c>
      <c r="H474" s="67">
        <f t="shared" ref="H474:H488" si="440">IF(AND(ISNUMBER(G474),G474&lt;&gt;0),DATEDIF(G474,Peildatum,"Y"),"")</f>
        <v>10</v>
      </c>
      <c r="I474" s="73"/>
      <c r="J474" s="64" t="str">
        <f t="shared" ref="J474:J488" si="441">IF(LEFT($A474,1)="x","",IFERROR(VLOOKUP($A474,LedenZ,15,0),""))</f>
        <v>E7</v>
      </c>
      <c r="K474" s="64" t="str">
        <f t="shared" ref="K474:K488" si="442">IF(LEFT($A474,1)="x","",IFERROR(VLOOKUP($A474,LedenZ,16,0),""))</f>
        <v>E7</v>
      </c>
      <c r="L474" s="64">
        <f t="shared" ref="L474:L488" si="443">IF(LEFT($A474,1)="x","",IFERROR(VLOOKUP($A474,LedenZ,17,0),""))</f>
        <v>0</v>
      </c>
      <c r="M474" s="64" t="str">
        <f t="shared" ref="M474:M488" si="444">IF(LEFT($A474,1)="x","",IFERROR(VLOOKUP($A474,LedenZ,18,0),""))</f>
        <v>E2</v>
      </c>
      <c r="N474" s="52"/>
      <c r="P474" s="157"/>
      <c r="Q474" s="157"/>
      <c r="R474" s="157"/>
      <c r="S474" s="157">
        <f>IF(OR(LEFT($A474,1)="x",AND(AC473+$AC474=0,$AC473&gt;0)),"",IFERROR(VLOOKUP($A474,LedenZ,29,0),""))</f>
        <v>0</v>
      </c>
      <c r="T474" s="202">
        <f t="shared" ref="T474:T488" si="445">IF(LEN(C474&amp;D474&amp;E474&amp;F474)&gt;0,1,0)</f>
        <v>1</v>
      </c>
      <c r="U474" s="159">
        <f t="shared" ref="U474:U488" si="446">MIN(LEN(Y474&amp;Z474&amp;AA474&amp;AB474),1)</f>
        <v>1</v>
      </c>
      <c r="V474" s="162">
        <f>V473</f>
        <v>9</v>
      </c>
      <c r="W474" s="162">
        <f>W473</f>
        <v>10</v>
      </c>
      <c r="X474" s="28">
        <v>5</v>
      </c>
      <c r="Y474" s="64" t="str">
        <f t="shared" ref="Y474:Y488" si="447">IF(LEFT($A474,1)="x","",IFERROR(VLOOKUP($A474,LedenZ,33,0),""))</f>
        <v>E7</v>
      </c>
      <c r="Z474" s="64" t="str">
        <f t="shared" ref="Z474:Z488" si="448">IF(LEFT($A474,1)="x","",IFERROR(VLOOKUP($A474,LedenZ,34,0),""))</f>
        <v>E7</v>
      </c>
      <c r="AA474" s="64" t="str">
        <f t="shared" ref="AA474:AA488" si="449">IF(LEFT($A474,1)="x","",IFERROR(VLOOKUP($A474,LedenZ,35,0),""))</f>
        <v/>
      </c>
      <c r="AB474" s="64" t="str">
        <f t="shared" ref="AB474:AB488" si="450">IF(LEFT($A474,1)="x","",IFERROR(VLOOKUP($A474,LedenZ,36,0),""))</f>
        <v>E2</v>
      </c>
      <c r="AC474" s="28">
        <f t="shared" ref="AC474:AC488" si="451">LEN(Y474&amp;Z474&amp;AA474&amp;AB474)</f>
        <v>6</v>
      </c>
      <c r="AH474" s="246">
        <f t="shared" ref="AH474:AH488" si="452">lft(G474,Peildatum)</f>
        <v>10.87</v>
      </c>
    </row>
    <row r="475" spans="1:34">
      <c r="A475" s="28" t="str">
        <f>C471&amp;"x"&amp;B475</f>
        <v>E2x2</v>
      </c>
      <c r="B475" s="47">
        <v>2</v>
      </c>
      <c r="C475" s="64" t="str">
        <f t="shared" si="435"/>
        <v>V</v>
      </c>
      <c r="D475" s="64" t="str">
        <f t="shared" si="436"/>
        <v>NMK74C6</v>
      </c>
      <c r="E475" s="65" t="str">
        <f t="shared" si="437"/>
        <v>Nijman, F.J.J.</v>
      </c>
      <c r="F475" s="65" t="str">
        <f t="shared" si="438"/>
        <v>Famke</v>
      </c>
      <c r="G475" s="66">
        <f t="shared" si="439"/>
        <v>40722</v>
      </c>
      <c r="H475" s="67">
        <f t="shared" si="440"/>
        <v>9</v>
      </c>
      <c r="I475" s="73"/>
      <c r="J475" s="64">
        <f t="shared" si="441"/>
        <v>0</v>
      </c>
      <c r="K475" s="64">
        <f t="shared" si="442"/>
        <v>0</v>
      </c>
      <c r="L475" s="64">
        <f t="shared" si="443"/>
        <v>0</v>
      </c>
      <c r="M475" s="64" t="str">
        <f t="shared" si="444"/>
        <v>E2</v>
      </c>
      <c r="N475" s="52"/>
      <c r="P475" s="157"/>
      <c r="Q475" s="157"/>
      <c r="R475" s="157"/>
      <c r="S475" s="157">
        <f>IF(OR(LEFT($A475,1)="x",AND(AC473+$AC475=0,$AC473&gt;0)),"",IFERROR(VLOOKUP($A475,LedenZ,29,0),""))</f>
        <v>0</v>
      </c>
      <c r="T475" s="202">
        <f t="shared" si="445"/>
        <v>1</v>
      </c>
      <c r="U475" s="159">
        <f t="shared" si="446"/>
        <v>1</v>
      </c>
      <c r="V475" s="162">
        <f t="shared" ref="V475:W488" si="453">V474</f>
        <v>9</v>
      </c>
      <c r="W475" s="162">
        <f t="shared" si="453"/>
        <v>10</v>
      </c>
      <c r="X475" s="28">
        <v>6</v>
      </c>
      <c r="Y475" s="64" t="str">
        <f t="shared" si="447"/>
        <v/>
      </c>
      <c r="Z475" s="64" t="str">
        <f t="shared" si="448"/>
        <v/>
      </c>
      <c r="AA475" s="64" t="str">
        <f t="shared" si="449"/>
        <v/>
      </c>
      <c r="AB475" s="64" t="str">
        <f t="shared" si="450"/>
        <v>E2</v>
      </c>
      <c r="AC475" s="28">
        <f t="shared" si="451"/>
        <v>2</v>
      </c>
      <c r="AH475" s="246">
        <f t="shared" si="452"/>
        <v>9.51</v>
      </c>
    </row>
    <row r="476" spans="1:34">
      <c r="A476" s="28" t="str">
        <f>C471&amp;"x"&amp;B476</f>
        <v>E2x3</v>
      </c>
      <c r="B476" s="47">
        <v>3</v>
      </c>
      <c r="C476" s="64" t="str">
        <f t="shared" si="435"/>
        <v>V</v>
      </c>
      <c r="D476" s="64" t="str">
        <f t="shared" si="436"/>
        <v>NMJ53F3</v>
      </c>
      <c r="E476" s="65" t="str">
        <f t="shared" si="437"/>
        <v>Rooij, van E.J.</v>
      </c>
      <c r="F476" s="65" t="str">
        <f t="shared" si="438"/>
        <v>Eva</v>
      </c>
      <c r="G476" s="66">
        <f t="shared" si="439"/>
        <v>41167</v>
      </c>
      <c r="H476" s="67">
        <f t="shared" si="440"/>
        <v>8</v>
      </c>
      <c r="I476" s="73"/>
      <c r="J476" s="64" t="str">
        <f t="shared" si="441"/>
        <v/>
      </c>
      <c r="K476" s="64" t="str">
        <f t="shared" si="442"/>
        <v/>
      </c>
      <c r="L476" s="64">
        <f t="shared" si="443"/>
        <v>0</v>
      </c>
      <c r="M476" s="64" t="str">
        <f t="shared" si="444"/>
        <v>E2</v>
      </c>
      <c r="N476" s="52"/>
      <c r="P476" s="157"/>
      <c r="Q476" s="157"/>
      <c r="R476" s="157"/>
      <c r="S476" s="157">
        <f>IF(OR(LEFT($A476,1)="x",AND(AC473+$AC476=0,$AC473&gt;0)),"",IFERROR(VLOOKUP($A476,LedenZ,29,0),""))</f>
        <v>0</v>
      </c>
      <c r="T476" s="202">
        <f t="shared" si="445"/>
        <v>1</v>
      </c>
      <c r="U476" s="159">
        <f t="shared" si="446"/>
        <v>1</v>
      </c>
      <c r="V476" s="162">
        <f t="shared" si="453"/>
        <v>9</v>
      </c>
      <c r="W476" s="162">
        <f t="shared" si="453"/>
        <v>10</v>
      </c>
      <c r="X476" s="28">
        <v>7</v>
      </c>
      <c r="Y476" s="64" t="str">
        <f t="shared" si="447"/>
        <v/>
      </c>
      <c r="Z476" s="64" t="str">
        <f t="shared" si="448"/>
        <v/>
      </c>
      <c r="AA476" s="64" t="str">
        <f t="shared" si="449"/>
        <v/>
      </c>
      <c r="AB476" s="64" t="str">
        <f t="shared" si="450"/>
        <v>E2</v>
      </c>
      <c r="AC476" s="28">
        <f t="shared" si="451"/>
        <v>2</v>
      </c>
      <c r="AH476" s="246">
        <f t="shared" si="452"/>
        <v>8.2899999999999991</v>
      </c>
    </row>
    <row r="477" spans="1:34">
      <c r="A477" s="28" t="str">
        <f>C471&amp;"x"&amp;B477</f>
        <v>E2x4</v>
      </c>
      <c r="B477" s="47">
        <v>4</v>
      </c>
      <c r="C477" s="64" t="str">
        <f t="shared" si="435"/>
        <v>M</v>
      </c>
      <c r="D477" s="64" t="str">
        <f t="shared" si="436"/>
        <v>NMK58C8</v>
      </c>
      <c r="E477" s="65" t="str">
        <f t="shared" si="437"/>
        <v>Vroegindeweij, J.</v>
      </c>
      <c r="F477" s="65" t="str">
        <f t="shared" si="438"/>
        <v>Jim</v>
      </c>
      <c r="G477" s="66">
        <f t="shared" si="439"/>
        <v>40603</v>
      </c>
      <c r="H477" s="67">
        <f t="shared" si="440"/>
        <v>9</v>
      </c>
      <c r="I477" s="73"/>
      <c r="J477" s="64">
        <f t="shared" si="441"/>
        <v>0</v>
      </c>
      <c r="K477" s="64">
        <f t="shared" si="442"/>
        <v>0</v>
      </c>
      <c r="L477" s="64">
        <f t="shared" si="443"/>
        <v>0</v>
      </c>
      <c r="M477" s="64" t="str">
        <f t="shared" si="444"/>
        <v>E2</v>
      </c>
      <c r="N477" s="52"/>
      <c r="P477" s="157"/>
      <c r="Q477" s="157"/>
      <c r="R477" s="157"/>
      <c r="S477" s="157">
        <f>IF(OR(LEFT($A477,1)="x",AND(AC473+$AC477=0,$AC473&gt;0)),"",IFERROR(VLOOKUP($A477,LedenZ,29,0),""))</f>
        <v>0</v>
      </c>
      <c r="T477" s="202">
        <f t="shared" si="445"/>
        <v>1</v>
      </c>
      <c r="U477" s="159">
        <f t="shared" si="446"/>
        <v>1</v>
      </c>
      <c r="V477" s="162">
        <f t="shared" si="453"/>
        <v>9</v>
      </c>
      <c r="W477" s="162">
        <f t="shared" si="453"/>
        <v>10</v>
      </c>
      <c r="X477" s="28">
        <v>8</v>
      </c>
      <c r="Y477" s="64" t="str">
        <f t="shared" si="447"/>
        <v/>
      </c>
      <c r="Z477" s="64" t="str">
        <f t="shared" si="448"/>
        <v/>
      </c>
      <c r="AA477" s="64" t="str">
        <f t="shared" si="449"/>
        <v/>
      </c>
      <c r="AB477" s="64" t="str">
        <f t="shared" si="450"/>
        <v>E2</v>
      </c>
      <c r="AC477" s="28">
        <f t="shared" si="451"/>
        <v>2</v>
      </c>
      <c r="AH477" s="246">
        <f t="shared" si="452"/>
        <v>9.84</v>
      </c>
    </row>
    <row r="478" spans="1:34">
      <c r="A478" s="28" t="str">
        <f>C471&amp;"x"&amp;B478</f>
        <v>E2x5</v>
      </c>
      <c r="B478" s="47">
        <v>5</v>
      </c>
      <c r="C478" s="64" t="str">
        <f t="shared" si="435"/>
        <v>M</v>
      </c>
      <c r="D478" s="64" t="str">
        <f t="shared" si="436"/>
        <v>NMF22Q8</v>
      </c>
      <c r="E478" s="65" t="str">
        <f t="shared" si="437"/>
        <v>Jacobs, X.</v>
      </c>
      <c r="F478" s="65" t="str">
        <f t="shared" si="438"/>
        <v>Xavi</v>
      </c>
      <c r="G478" s="66">
        <f t="shared" si="439"/>
        <v>40750</v>
      </c>
      <c r="H478" s="67">
        <f t="shared" si="440"/>
        <v>9</v>
      </c>
      <c r="I478" s="73"/>
      <c r="J478" s="64" t="str">
        <f t="shared" si="441"/>
        <v>E7</v>
      </c>
      <c r="K478" s="64" t="str">
        <f t="shared" si="442"/>
        <v>E7</v>
      </c>
      <c r="L478" s="64">
        <f t="shared" si="443"/>
        <v>0</v>
      </c>
      <c r="M478" s="64" t="str">
        <f t="shared" si="444"/>
        <v>E2</v>
      </c>
      <c r="N478" s="52"/>
      <c r="P478" s="157"/>
      <c r="Q478" s="157"/>
      <c r="R478" s="157"/>
      <c r="S478" s="157">
        <f>IF(OR(LEFT($A478,1)="x",AND(AC473+$AC478=0,$AC473&gt;0)),"",IFERROR(VLOOKUP($A478,LedenZ,29,0),""))</f>
        <v>0</v>
      </c>
      <c r="T478" s="202">
        <f t="shared" si="445"/>
        <v>1</v>
      </c>
      <c r="U478" s="159">
        <f t="shared" si="446"/>
        <v>1</v>
      </c>
      <c r="V478" s="162">
        <f t="shared" si="453"/>
        <v>9</v>
      </c>
      <c r="W478" s="162">
        <f t="shared" si="453"/>
        <v>10</v>
      </c>
      <c r="X478" s="28">
        <v>9</v>
      </c>
      <c r="Y478" s="64" t="str">
        <f t="shared" si="447"/>
        <v>E7</v>
      </c>
      <c r="Z478" s="64" t="str">
        <f t="shared" si="448"/>
        <v>E7</v>
      </c>
      <c r="AA478" s="64" t="str">
        <f t="shared" si="449"/>
        <v/>
      </c>
      <c r="AB478" s="64" t="str">
        <f t="shared" si="450"/>
        <v>E2</v>
      </c>
      <c r="AC478" s="28">
        <f t="shared" si="451"/>
        <v>6</v>
      </c>
      <c r="AH478" s="246">
        <f t="shared" si="452"/>
        <v>9.43</v>
      </c>
    </row>
    <row r="479" spans="1:34">
      <c r="A479" s="28" t="str">
        <f>C471&amp;"x"&amp;B479</f>
        <v>E2x6</v>
      </c>
      <c r="B479" s="47">
        <v>6</v>
      </c>
      <c r="C479" s="64" t="str">
        <f t="shared" si="435"/>
        <v>M</v>
      </c>
      <c r="D479" s="64" t="str">
        <f t="shared" si="436"/>
        <v>NMK12K6</v>
      </c>
      <c r="E479" s="65" t="str">
        <f t="shared" si="437"/>
        <v>Vos, T.</v>
      </c>
      <c r="F479" s="65" t="str">
        <f t="shared" si="438"/>
        <v>Thijs</v>
      </c>
      <c r="G479" s="66">
        <f t="shared" si="439"/>
        <v>40790</v>
      </c>
      <c r="H479" s="67">
        <f t="shared" si="440"/>
        <v>9</v>
      </c>
      <c r="I479" s="73"/>
      <c r="J479" s="64" t="str">
        <f t="shared" si="441"/>
        <v/>
      </c>
      <c r="K479" s="64" t="str">
        <f t="shared" si="442"/>
        <v/>
      </c>
      <c r="L479" s="64">
        <f t="shared" si="443"/>
        <v>0</v>
      </c>
      <c r="M479" s="64" t="str">
        <f t="shared" si="444"/>
        <v>E2</v>
      </c>
      <c r="N479" s="52"/>
      <c r="P479" s="157"/>
      <c r="Q479" s="157"/>
      <c r="R479" s="157"/>
      <c r="S479" s="157">
        <f>IF(OR(LEFT($A479,1)="x",AND(AC473+$AC479=0,$AC473&gt;0)),"",IFERROR(VLOOKUP($A479,LedenZ,29,0),""))</f>
        <v>0</v>
      </c>
      <c r="T479" s="202">
        <f t="shared" si="445"/>
        <v>1</v>
      </c>
      <c r="U479" s="159">
        <f t="shared" si="446"/>
        <v>1</v>
      </c>
      <c r="V479" s="162">
        <f t="shared" si="453"/>
        <v>9</v>
      </c>
      <c r="W479" s="162">
        <f t="shared" si="453"/>
        <v>10</v>
      </c>
      <c r="X479" s="28">
        <v>10</v>
      </c>
      <c r="Y479" s="64" t="str">
        <f t="shared" si="447"/>
        <v/>
      </c>
      <c r="Z479" s="64" t="str">
        <f t="shared" si="448"/>
        <v/>
      </c>
      <c r="AA479" s="64" t="str">
        <f t="shared" si="449"/>
        <v/>
      </c>
      <c r="AB479" s="64" t="str">
        <f t="shared" si="450"/>
        <v>E2</v>
      </c>
      <c r="AC479" s="28">
        <f t="shared" si="451"/>
        <v>2</v>
      </c>
      <c r="AH479" s="246">
        <f t="shared" si="452"/>
        <v>9.33</v>
      </c>
    </row>
    <row r="480" spans="1:34">
      <c r="A480" s="28" t="str">
        <f>C471&amp;"x"&amp;B480</f>
        <v>E2x7</v>
      </c>
      <c r="B480" s="47">
        <v>7</v>
      </c>
      <c r="C480" s="64" t="str">
        <f t="shared" si="435"/>
        <v/>
      </c>
      <c r="D480" s="64" t="str">
        <f t="shared" si="436"/>
        <v/>
      </c>
      <c r="E480" s="65" t="str">
        <f t="shared" si="437"/>
        <v/>
      </c>
      <c r="F480" s="65" t="str">
        <f t="shared" si="438"/>
        <v/>
      </c>
      <c r="G480" s="66" t="str">
        <f t="shared" si="439"/>
        <v/>
      </c>
      <c r="H480" s="67" t="str">
        <f t="shared" si="440"/>
        <v/>
      </c>
      <c r="I480" s="73"/>
      <c r="J480" s="64" t="str">
        <f t="shared" si="441"/>
        <v/>
      </c>
      <c r="K480" s="64" t="str">
        <f t="shared" si="442"/>
        <v/>
      </c>
      <c r="L480" s="64" t="str">
        <f t="shared" si="443"/>
        <v/>
      </c>
      <c r="M480" s="64" t="str">
        <f t="shared" si="444"/>
        <v/>
      </c>
      <c r="N480" s="52"/>
      <c r="P480" s="157"/>
      <c r="Q480" s="157"/>
      <c r="R480" s="157"/>
      <c r="S480" s="157" t="str">
        <f>IF(OR(LEFT($A480,1)="x",AND(AC473+$AC480=0,$AC473&gt;0)),"",IFERROR(VLOOKUP($A480,LedenZ,29,0),""))</f>
        <v/>
      </c>
      <c r="T480" s="202">
        <f t="shared" si="445"/>
        <v>0</v>
      </c>
      <c r="U480" s="159">
        <f t="shared" si="446"/>
        <v>0</v>
      </c>
      <c r="V480" s="162">
        <f t="shared" si="453"/>
        <v>9</v>
      </c>
      <c r="W480" s="162">
        <f t="shared" si="453"/>
        <v>10</v>
      </c>
      <c r="X480" s="28">
        <v>11</v>
      </c>
      <c r="Y480" s="64" t="str">
        <f t="shared" si="447"/>
        <v/>
      </c>
      <c r="Z480" s="64" t="str">
        <f t="shared" si="448"/>
        <v/>
      </c>
      <c r="AA480" s="64" t="str">
        <f t="shared" si="449"/>
        <v/>
      </c>
      <c r="AB480" s="64" t="str">
        <f t="shared" si="450"/>
        <v/>
      </c>
      <c r="AC480" s="28">
        <f t="shared" si="451"/>
        <v>0</v>
      </c>
      <c r="AH480" s="246" t="str">
        <f t="shared" si="452"/>
        <v/>
      </c>
    </row>
    <row r="481" spans="1:34">
      <c r="A481" s="28" t="str">
        <f>C471&amp;"x"&amp;B481</f>
        <v>E2x8</v>
      </c>
      <c r="B481" s="47">
        <v>8</v>
      </c>
      <c r="C481" s="64" t="str">
        <f t="shared" si="435"/>
        <v/>
      </c>
      <c r="D481" s="64" t="str">
        <f t="shared" si="436"/>
        <v/>
      </c>
      <c r="E481" s="65" t="str">
        <f t="shared" si="437"/>
        <v/>
      </c>
      <c r="F481" s="65" t="str">
        <f t="shared" si="438"/>
        <v/>
      </c>
      <c r="G481" s="66" t="str">
        <f t="shared" si="439"/>
        <v/>
      </c>
      <c r="H481" s="67" t="str">
        <f t="shared" si="440"/>
        <v/>
      </c>
      <c r="I481" s="73"/>
      <c r="J481" s="64" t="str">
        <f t="shared" si="441"/>
        <v/>
      </c>
      <c r="K481" s="64" t="str">
        <f t="shared" si="442"/>
        <v/>
      </c>
      <c r="L481" s="64" t="str">
        <f t="shared" si="443"/>
        <v/>
      </c>
      <c r="M481" s="64" t="str">
        <f t="shared" si="444"/>
        <v/>
      </c>
      <c r="N481" s="52"/>
      <c r="P481" s="157"/>
      <c r="Q481" s="157"/>
      <c r="R481" s="157"/>
      <c r="S481" s="157" t="str">
        <f>IF(OR(LEFT($A481,1)="x",AND(AC473+$AC481=0,$AC473&gt;0)),"",IFERROR(VLOOKUP($A481,LedenZ,29,0),""))</f>
        <v/>
      </c>
      <c r="T481" s="202">
        <f t="shared" si="445"/>
        <v>0</v>
      </c>
      <c r="U481" s="159">
        <f t="shared" si="446"/>
        <v>0</v>
      </c>
      <c r="V481" s="162">
        <f t="shared" si="453"/>
        <v>9</v>
      </c>
      <c r="W481" s="162">
        <f t="shared" si="453"/>
        <v>10</v>
      </c>
      <c r="X481" s="28">
        <v>12</v>
      </c>
      <c r="Y481" s="64" t="str">
        <f t="shared" si="447"/>
        <v/>
      </c>
      <c r="Z481" s="64" t="str">
        <f t="shared" si="448"/>
        <v/>
      </c>
      <c r="AA481" s="64" t="str">
        <f t="shared" si="449"/>
        <v/>
      </c>
      <c r="AB481" s="64" t="str">
        <f t="shared" si="450"/>
        <v/>
      </c>
      <c r="AC481" s="28">
        <f t="shared" si="451"/>
        <v>0</v>
      </c>
      <c r="AH481" s="246" t="str">
        <f t="shared" si="452"/>
        <v/>
      </c>
    </row>
    <row r="482" spans="1:34">
      <c r="A482" s="28" t="str">
        <f>C471&amp;"x"&amp;B482</f>
        <v>E2x9</v>
      </c>
      <c r="B482" s="47">
        <v>9</v>
      </c>
      <c r="C482" s="64" t="str">
        <f t="shared" si="435"/>
        <v/>
      </c>
      <c r="D482" s="64" t="str">
        <f t="shared" si="436"/>
        <v/>
      </c>
      <c r="E482" s="65" t="str">
        <f t="shared" si="437"/>
        <v/>
      </c>
      <c r="F482" s="65" t="str">
        <f t="shared" si="438"/>
        <v/>
      </c>
      <c r="G482" s="66" t="str">
        <f t="shared" si="439"/>
        <v/>
      </c>
      <c r="H482" s="67" t="str">
        <f t="shared" si="440"/>
        <v/>
      </c>
      <c r="I482" s="73"/>
      <c r="J482" s="64" t="str">
        <f t="shared" si="441"/>
        <v/>
      </c>
      <c r="K482" s="64" t="str">
        <f t="shared" si="442"/>
        <v/>
      </c>
      <c r="L482" s="64" t="str">
        <f t="shared" si="443"/>
        <v/>
      </c>
      <c r="M482" s="64" t="str">
        <f t="shared" si="444"/>
        <v/>
      </c>
      <c r="N482" s="52"/>
      <c r="P482" s="157"/>
      <c r="Q482" s="157"/>
      <c r="R482" s="157"/>
      <c r="S482" s="157" t="str">
        <f>IF(OR(LEFT($A482,1)="x",AND(AC473+$AC482=0,$AC473&gt;0)),"",IFERROR(VLOOKUP($A482,LedenZ,29,0),""))</f>
        <v/>
      </c>
      <c r="T482" s="202">
        <f t="shared" si="445"/>
        <v>0</v>
      </c>
      <c r="U482" s="159">
        <f t="shared" si="446"/>
        <v>0</v>
      </c>
      <c r="V482" s="162">
        <f t="shared" si="453"/>
        <v>9</v>
      </c>
      <c r="W482" s="162">
        <f t="shared" si="453"/>
        <v>10</v>
      </c>
      <c r="X482" s="28">
        <v>13</v>
      </c>
      <c r="Y482" s="64" t="str">
        <f t="shared" si="447"/>
        <v/>
      </c>
      <c r="Z482" s="64" t="str">
        <f t="shared" si="448"/>
        <v/>
      </c>
      <c r="AA482" s="64" t="str">
        <f t="shared" si="449"/>
        <v/>
      </c>
      <c r="AB482" s="64" t="str">
        <f t="shared" si="450"/>
        <v/>
      </c>
      <c r="AC482" s="28">
        <f t="shared" si="451"/>
        <v>0</v>
      </c>
      <c r="AH482" s="246" t="str">
        <f t="shared" si="452"/>
        <v/>
      </c>
    </row>
    <row r="483" spans="1:34">
      <c r="A483" s="28" t="str">
        <f>C471&amp;"x"&amp;B483</f>
        <v>E2x10</v>
      </c>
      <c r="B483" s="47">
        <v>10</v>
      </c>
      <c r="C483" s="64" t="str">
        <f t="shared" si="435"/>
        <v/>
      </c>
      <c r="D483" s="64" t="str">
        <f t="shared" si="436"/>
        <v/>
      </c>
      <c r="E483" s="65" t="str">
        <f t="shared" si="437"/>
        <v/>
      </c>
      <c r="F483" s="65" t="str">
        <f t="shared" si="438"/>
        <v/>
      </c>
      <c r="G483" s="66" t="str">
        <f t="shared" si="439"/>
        <v/>
      </c>
      <c r="H483" s="67" t="str">
        <f t="shared" si="440"/>
        <v/>
      </c>
      <c r="I483" s="73"/>
      <c r="J483" s="64" t="str">
        <f t="shared" si="441"/>
        <v/>
      </c>
      <c r="K483" s="64" t="str">
        <f t="shared" si="442"/>
        <v/>
      </c>
      <c r="L483" s="64" t="str">
        <f t="shared" si="443"/>
        <v/>
      </c>
      <c r="M483" s="64" t="str">
        <f t="shared" si="444"/>
        <v/>
      </c>
      <c r="N483" s="52"/>
      <c r="P483" s="157"/>
      <c r="Q483" s="157"/>
      <c r="R483" s="157"/>
      <c r="S483" s="157" t="str">
        <f>IF(OR(LEFT($A483,1)="x",AND(AC473+$AC483=0,$AC473&gt;0)),"",IFERROR(VLOOKUP($A483,LedenZ,29,0),""))</f>
        <v/>
      </c>
      <c r="T483" s="202">
        <f t="shared" si="445"/>
        <v>0</v>
      </c>
      <c r="U483" s="159">
        <f t="shared" si="446"/>
        <v>0</v>
      </c>
      <c r="V483" s="162">
        <f t="shared" si="453"/>
        <v>9</v>
      </c>
      <c r="W483" s="162">
        <f t="shared" si="453"/>
        <v>10</v>
      </c>
      <c r="X483" s="28">
        <v>14</v>
      </c>
      <c r="Y483" s="64" t="str">
        <f t="shared" si="447"/>
        <v/>
      </c>
      <c r="Z483" s="64" t="str">
        <f t="shared" si="448"/>
        <v/>
      </c>
      <c r="AA483" s="64" t="str">
        <f t="shared" si="449"/>
        <v/>
      </c>
      <c r="AB483" s="64" t="str">
        <f t="shared" si="450"/>
        <v/>
      </c>
      <c r="AC483" s="28">
        <f t="shared" si="451"/>
        <v>0</v>
      </c>
      <c r="AH483" s="246" t="str">
        <f t="shared" si="452"/>
        <v/>
      </c>
    </row>
    <row r="484" spans="1:34">
      <c r="A484" s="28" t="str">
        <f>C471&amp;"x"&amp;B484</f>
        <v>E2x11</v>
      </c>
      <c r="B484" s="47">
        <v>11</v>
      </c>
      <c r="C484" s="64" t="str">
        <f t="shared" si="435"/>
        <v/>
      </c>
      <c r="D484" s="64" t="str">
        <f t="shared" si="436"/>
        <v/>
      </c>
      <c r="E484" s="65" t="str">
        <f t="shared" si="437"/>
        <v/>
      </c>
      <c r="F484" s="65" t="str">
        <f t="shared" si="438"/>
        <v/>
      </c>
      <c r="G484" s="66" t="str">
        <f t="shared" si="439"/>
        <v/>
      </c>
      <c r="H484" s="67" t="str">
        <f t="shared" si="440"/>
        <v/>
      </c>
      <c r="I484" s="73"/>
      <c r="J484" s="64" t="str">
        <f t="shared" si="441"/>
        <v/>
      </c>
      <c r="K484" s="64" t="str">
        <f t="shared" si="442"/>
        <v/>
      </c>
      <c r="L484" s="64" t="str">
        <f t="shared" si="443"/>
        <v/>
      </c>
      <c r="M484" s="64" t="str">
        <f t="shared" si="444"/>
        <v/>
      </c>
      <c r="N484" s="52"/>
      <c r="P484" s="157"/>
      <c r="Q484" s="157"/>
      <c r="R484" s="157"/>
      <c r="S484" s="157" t="str">
        <f>IF(OR(LEFT($A484,1)="x",AND(AC473+$AC484=0,$AC473&gt;0)),"",IFERROR(VLOOKUP($A484,LedenZ,29,0),""))</f>
        <v/>
      </c>
      <c r="T484" s="202">
        <f t="shared" si="445"/>
        <v>0</v>
      </c>
      <c r="U484" s="159">
        <f t="shared" si="446"/>
        <v>0</v>
      </c>
      <c r="V484" s="162">
        <f t="shared" si="453"/>
        <v>9</v>
      </c>
      <c r="W484" s="162">
        <f t="shared" si="453"/>
        <v>10</v>
      </c>
      <c r="X484" s="28">
        <v>15</v>
      </c>
      <c r="Y484" s="64" t="str">
        <f t="shared" si="447"/>
        <v/>
      </c>
      <c r="Z484" s="64" t="str">
        <f t="shared" si="448"/>
        <v/>
      </c>
      <c r="AA484" s="64" t="str">
        <f t="shared" si="449"/>
        <v/>
      </c>
      <c r="AB484" s="64" t="str">
        <f t="shared" si="450"/>
        <v/>
      </c>
      <c r="AC484" s="28">
        <f t="shared" si="451"/>
        <v>0</v>
      </c>
      <c r="AH484" s="246" t="str">
        <f t="shared" si="452"/>
        <v/>
      </c>
    </row>
    <row r="485" spans="1:34">
      <c r="A485" s="28" t="str">
        <f>C471&amp;"x"&amp;B485</f>
        <v>E2x12</v>
      </c>
      <c r="B485" s="47">
        <v>12</v>
      </c>
      <c r="C485" s="64" t="str">
        <f t="shared" si="435"/>
        <v/>
      </c>
      <c r="D485" s="64" t="str">
        <f t="shared" si="436"/>
        <v/>
      </c>
      <c r="E485" s="65" t="str">
        <f t="shared" si="437"/>
        <v/>
      </c>
      <c r="F485" s="65" t="str">
        <f t="shared" si="438"/>
        <v/>
      </c>
      <c r="G485" s="66" t="str">
        <f t="shared" si="439"/>
        <v/>
      </c>
      <c r="H485" s="67" t="str">
        <f t="shared" si="440"/>
        <v/>
      </c>
      <c r="I485" s="73"/>
      <c r="J485" s="64" t="str">
        <f t="shared" si="441"/>
        <v/>
      </c>
      <c r="K485" s="64" t="str">
        <f t="shared" si="442"/>
        <v/>
      </c>
      <c r="L485" s="64" t="str">
        <f t="shared" si="443"/>
        <v/>
      </c>
      <c r="M485" s="64" t="str">
        <f t="shared" si="444"/>
        <v/>
      </c>
      <c r="N485" s="52"/>
      <c r="P485" s="157"/>
      <c r="Q485" s="157"/>
      <c r="R485" s="157"/>
      <c r="S485" s="157" t="str">
        <f>IF(OR(LEFT($A485,1)="x",AND(AC473+$AC485=0,$AC473&gt;0)),"",IFERROR(VLOOKUP($A485,LedenZ,29,0),""))</f>
        <v/>
      </c>
      <c r="T485" s="202">
        <f t="shared" si="445"/>
        <v>0</v>
      </c>
      <c r="U485" s="159">
        <f t="shared" si="446"/>
        <v>0</v>
      </c>
      <c r="V485" s="162">
        <f t="shared" si="453"/>
        <v>9</v>
      </c>
      <c r="W485" s="162">
        <f t="shared" si="453"/>
        <v>10</v>
      </c>
      <c r="X485" s="28">
        <v>16</v>
      </c>
      <c r="Y485" s="64" t="str">
        <f t="shared" si="447"/>
        <v/>
      </c>
      <c r="Z485" s="64" t="str">
        <f t="shared" si="448"/>
        <v/>
      </c>
      <c r="AA485" s="64" t="str">
        <f t="shared" si="449"/>
        <v/>
      </c>
      <c r="AB485" s="64" t="str">
        <f t="shared" si="450"/>
        <v/>
      </c>
      <c r="AC485" s="28">
        <f t="shared" si="451"/>
        <v>0</v>
      </c>
      <c r="AH485" s="246" t="str">
        <f t="shared" si="452"/>
        <v/>
      </c>
    </row>
    <row r="486" spans="1:34">
      <c r="A486" s="28" t="str">
        <f>C471&amp;"x"&amp;B486</f>
        <v>E2x13</v>
      </c>
      <c r="B486" s="47">
        <v>13</v>
      </c>
      <c r="C486" s="64" t="str">
        <f t="shared" si="435"/>
        <v/>
      </c>
      <c r="D486" s="64" t="str">
        <f t="shared" si="436"/>
        <v/>
      </c>
      <c r="E486" s="65" t="str">
        <f t="shared" si="437"/>
        <v/>
      </c>
      <c r="F486" s="65" t="str">
        <f t="shared" si="438"/>
        <v/>
      </c>
      <c r="G486" s="66" t="str">
        <f t="shared" si="439"/>
        <v/>
      </c>
      <c r="H486" s="67" t="str">
        <f t="shared" si="440"/>
        <v/>
      </c>
      <c r="I486" s="73"/>
      <c r="J486" s="64" t="str">
        <f t="shared" si="441"/>
        <v/>
      </c>
      <c r="K486" s="64" t="str">
        <f t="shared" si="442"/>
        <v/>
      </c>
      <c r="L486" s="64" t="str">
        <f t="shared" si="443"/>
        <v/>
      </c>
      <c r="M486" s="64" t="str">
        <f t="shared" si="444"/>
        <v/>
      </c>
      <c r="N486" s="52"/>
      <c r="P486" s="157"/>
      <c r="Q486" s="157"/>
      <c r="R486" s="157"/>
      <c r="S486" s="157" t="str">
        <f>IF(OR(LEFT($A486,1)="x",AND(AC473+$AC486=0,$AC473&gt;0)),"",IFERROR(VLOOKUP($A486,LedenZ,29,0),""))</f>
        <v/>
      </c>
      <c r="T486" s="202">
        <f t="shared" si="445"/>
        <v>0</v>
      </c>
      <c r="U486" s="159">
        <f t="shared" si="446"/>
        <v>0</v>
      </c>
      <c r="V486" s="162">
        <f t="shared" si="453"/>
        <v>9</v>
      </c>
      <c r="W486" s="162">
        <f t="shared" si="453"/>
        <v>10</v>
      </c>
      <c r="X486" s="28">
        <v>17</v>
      </c>
      <c r="Y486" s="64" t="str">
        <f t="shared" si="447"/>
        <v/>
      </c>
      <c r="Z486" s="64" t="str">
        <f t="shared" si="448"/>
        <v/>
      </c>
      <c r="AA486" s="64" t="str">
        <f t="shared" si="449"/>
        <v/>
      </c>
      <c r="AB486" s="64" t="str">
        <f t="shared" si="450"/>
        <v/>
      </c>
      <c r="AC486" s="28">
        <f t="shared" si="451"/>
        <v>0</v>
      </c>
      <c r="AH486" s="246" t="str">
        <f t="shared" si="452"/>
        <v/>
      </c>
    </row>
    <row r="487" spans="1:34">
      <c r="A487" s="28" t="str">
        <f>C471&amp;"x"&amp;B487</f>
        <v>E2x14</v>
      </c>
      <c r="B487" s="47">
        <v>14</v>
      </c>
      <c r="C487" s="64" t="str">
        <f t="shared" si="435"/>
        <v/>
      </c>
      <c r="D487" s="64" t="str">
        <f t="shared" si="436"/>
        <v/>
      </c>
      <c r="E487" s="65" t="str">
        <f t="shared" si="437"/>
        <v/>
      </c>
      <c r="F487" s="65" t="str">
        <f t="shared" si="438"/>
        <v/>
      </c>
      <c r="G487" s="66" t="str">
        <f t="shared" si="439"/>
        <v/>
      </c>
      <c r="H487" s="67" t="str">
        <f t="shared" si="440"/>
        <v/>
      </c>
      <c r="I487" s="73"/>
      <c r="J487" s="64" t="str">
        <f t="shared" si="441"/>
        <v/>
      </c>
      <c r="K487" s="64" t="str">
        <f t="shared" si="442"/>
        <v/>
      </c>
      <c r="L487" s="64" t="str">
        <f t="shared" si="443"/>
        <v/>
      </c>
      <c r="M487" s="64" t="str">
        <f t="shared" si="444"/>
        <v/>
      </c>
      <c r="N487" s="52"/>
      <c r="P487" s="157"/>
      <c r="Q487" s="157"/>
      <c r="R487" s="157"/>
      <c r="S487" s="157" t="str">
        <f>IF(OR(LEFT($A487,1)="x",AND(AC473+$AC487=0,$AC473&gt;0)),"",IFERROR(VLOOKUP($A487,LedenZ,29,0),""))</f>
        <v/>
      </c>
      <c r="T487" s="202">
        <f t="shared" si="445"/>
        <v>0</v>
      </c>
      <c r="U487" s="159">
        <f t="shared" si="446"/>
        <v>0</v>
      </c>
      <c r="V487" s="162">
        <f t="shared" si="453"/>
        <v>9</v>
      </c>
      <c r="W487" s="162">
        <f t="shared" si="453"/>
        <v>10</v>
      </c>
      <c r="X487" s="28">
        <v>18</v>
      </c>
      <c r="Y487" s="64" t="str">
        <f t="shared" si="447"/>
        <v/>
      </c>
      <c r="Z487" s="64" t="str">
        <f t="shared" si="448"/>
        <v/>
      </c>
      <c r="AA487" s="64" t="str">
        <f t="shared" si="449"/>
        <v/>
      </c>
      <c r="AB487" s="64" t="str">
        <f t="shared" si="450"/>
        <v/>
      </c>
      <c r="AC487" s="28">
        <f t="shared" si="451"/>
        <v>0</v>
      </c>
      <c r="AH487" s="246" t="str">
        <f t="shared" si="452"/>
        <v/>
      </c>
    </row>
    <row r="488" spans="1:34">
      <c r="A488" s="28" t="str">
        <f>C471&amp;"x"&amp;B488</f>
        <v>E2x15</v>
      </c>
      <c r="B488" s="47">
        <v>15</v>
      </c>
      <c r="C488" s="64" t="str">
        <f t="shared" si="435"/>
        <v/>
      </c>
      <c r="D488" s="64" t="str">
        <f t="shared" si="436"/>
        <v/>
      </c>
      <c r="E488" s="65" t="str">
        <f t="shared" si="437"/>
        <v/>
      </c>
      <c r="F488" s="65" t="str">
        <f t="shared" si="438"/>
        <v/>
      </c>
      <c r="G488" s="66" t="str">
        <f t="shared" si="439"/>
        <v/>
      </c>
      <c r="H488" s="67" t="str">
        <f t="shared" si="440"/>
        <v/>
      </c>
      <c r="I488" s="73"/>
      <c r="J488" s="64" t="str">
        <f t="shared" si="441"/>
        <v/>
      </c>
      <c r="K488" s="64" t="str">
        <f t="shared" si="442"/>
        <v/>
      </c>
      <c r="L488" s="64" t="str">
        <f t="shared" si="443"/>
        <v/>
      </c>
      <c r="M488" s="64" t="str">
        <f t="shared" si="444"/>
        <v/>
      </c>
      <c r="N488" s="52"/>
      <c r="P488" s="157"/>
      <c r="Q488" s="157"/>
      <c r="R488" s="157"/>
      <c r="S488" s="157" t="str">
        <f>IF(OR(LEFT($A488,1)="x",AND(AC473+$AC488=0,$AC473&gt;0)),"",IFERROR(VLOOKUP($A488,LedenZ,29,0),""))</f>
        <v/>
      </c>
      <c r="T488" s="202">
        <f t="shared" si="445"/>
        <v>0</v>
      </c>
      <c r="U488" s="159">
        <f t="shared" si="446"/>
        <v>0</v>
      </c>
      <c r="V488" s="162">
        <f t="shared" si="453"/>
        <v>9</v>
      </c>
      <c r="W488" s="162">
        <f t="shared" si="453"/>
        <v>10</v>
      </c>
      <c r="X488" s="28">
        <v>19</v>
      </c>
      <c r="Y488" s="64" t="str">
        <f t="shared" si="447"/>
        <v/>
      </c>
      <c r="Z488" s="64" t="str">
        <f t="shared" si="448"/>
        <v/>
      </c>
      <c r="AA488" s="64" t="str">
        <f t="shared" si="449"/>
        <v/>
      </c>
      <c r="AB488" s="64" t="str">
        <f t="shared" si="450"/>
        <v/>
      </c>
      <c r="AC488" s="28">
        <f t="shared" si="451"/>
        <v>0</v>
      </c>
      <c r="AH488" s="246" t="str">
        <f t="shared" si="452"/>
        <v/>
      </c>
    </row>
    <row r="489" spans="1:34" ht="12.95" thickBot="1">
      <c r="B489" s="69"/>
      <c r="C489" s="70"/>
      <c r="D489" s="69"/>
      <c r="E489" s="69"/>
      <c r="F489" s="69"/>
      <c r="G489" s="71"/>
      <c r="H489" s="71"/>
      <c r="I489" s="71"/>
      <c r="J489" s="70"/>
      <c r="K489" s="70"/>
      <c r="L489" s="70"/>
      <c r="M489" s="52"/>
      <c r="N489" s="52"/>
      <c r="X489" s="28">
        <v>20</v>
      </c>
    </row>
    <row r="490" spans="1:34" ht="12.95" thickTop="1">
      <c r="B490" s="47"/>
      <c r="C490" s="323" t="s">
        <v>1140</v>
      </c>
      <c r="D490" s="323"/>
      <c r="E490" s="76" t="s">
        <v>1141</v>
      </c>
      <c r="F490" s="76" t="s">
        <v>1142</v>
      </c>
      <c r="G490" s="48" t="s">
        <v>1143</v>
      </c>
      <c r="H490" s="49"/>
      <c r="I490" s="50"/>
      <c r="J490" s="51" t="s">
        <v>1144</v>
      </c>
      <c r="K490" s="51" t="s">
        <v>1145</v>
      </c>
      <c r="L490" s="51" t="s">
        <v>1146</v>
      </c>
      <c r="M490" s="52"/>
      <c r="N490" s="52"/>
      <c r="P490" s="53">
        <f>COUNT(P494:P508)</f>
        <v>0</v>
      </c>
      <c r="Q490" s="53">
        <f>COUNT(Q494:Q508)</f>
        <v>0</v>
      </c>
      <c r="R490" s="53">
        <f>COUNT(R494:R508)</f>
        <v>0</v>
      </c>
      <c r="S490" s="53">
        <f>COUNT(S494:S508)</f>
        <v>6</v>
      </c>
      <c r="T490" s="124">
        <f>T491-SUM(U494:U508)</f>
        <v>0</v>
      </c>
      <c r="X490" s="28">
        <v>1</v>
      </c>
    </row>
    <row r="491" spans="1:34" ht="12.95">
      <c r="A491" s="33">
        <v>28</v>
      </c>
      <c r="B491" s="54"/>
      <c r="C491" s="322" t="str">
        <f>Leden!AR30</f>
        <v>E3</v>
      </c>
      <c r="D491" s="322"/>
      <c r="E491" s="286" t="str">
        <f>IF($C491="","",LEFT(IFERROR(VLOOKUP($C491,TeamsZ,2,0),"")&amp;"??",2))</f>
        <v>BK</v>
      </c>
      <c r="F491" s="286" t="str">
        <f>IF($C491="","",IFERROR(VLOOKUP($C491,TeamsZ,3,0),"??"))</f>
        <v>Za</v>
      </c>
      <c r="G491" s="286" t="str">
        <f>IF($C491="","",LEFT(IFERROR(VLOOKUP($C491,TeamsZ,4,0),"")&amp;"?",1))</f>
        <v>4</v>
      </c>
      <c r="H491" s="55"/>
      <c r="I491" s="56"/>
      <c r="J491" s="286">
        <f>COUNTIF(C494:C508,"V")</f>
        <v>3</v>
      </c>
      <c r="K491" s="286">
        <f>COUNTIF(C494:C508,"M")</f>
        <v>3</v>
      </c>
      <c r="L491" s="57">
        <f>IFERROR(AVERAGE(H494:H508),"")</f>
        <v>8.1666666666666661</v>
      </c>
      <c r="M491" s="58"/>
      <c r="N491" s="58"/>
      <c r="O491" s="33" t="s">
        <v>2</v>
      </c>
      <c r="P491" s="253"/>
      <c r="Q491" s="253"/>
      <c r="R491" s="253"/>
      <c r="S491" s="253">
        <f>IF(COUNT(S494:S508)=0,"",TeamPunten(S494:S508,$C491,$T491))</f>
        <v>0</v>
      </c>
      <c r="T491" s="124">
        <f>SUM(T494:T508)</f>
        <v>6</v>
      </c>
      <c r="U491" s="158" t="str">
        <f>MID($C491,1,1)</f>
        <v>E</v>
      </c>
      <c r="V491" s="158" t="str">
        <f>MID($C491,1,1)</f>
        <v>E</v>
      </c>
      <c r="W491" s="158" t="str">
        <f>MID($C491,1,1)</f>
        <v>E</v>
      </c>
      <c r="X491" s="28">
        <v>2</v>
      </c>
      <c r="Y491" s="33"/>
      <c r="Z491" s="33"/>
      <c r="AA491" s="33"/>
      <c r="AB491" s="33"/>
      <c r="AC491" s="33"/>
      <c r="AD491" s="19" t="str">
        <f>IF($C491="","",IFERROR(VLOOKUP($C491,TeamsZ,6,0),""))</f>
        <v>A</v>
      </c>
      <c r="AE491" s="19" t="str">
        <f>TRIM(IF($AD491="","",IFERROR(VLOOKUP($AD491,Teams!$J$4:$O$8,2,0),"")))</f>
        <v>3312 AD</v>
      </c>
      <c r="AF491" s="19" t="str">
        <f>TRIM(IF($AD491="","",IFERROR(VLOOKUP($AD491,Teams!$J$4:$O$8,4,0),"")))</f>
        <v>Dordrecht</v>
      </c>
      <c r="AH491" s="247">
        <f>IFERROR(AVERAGE(AH494:AH508),"")</f>
        <v>8.8616666666666664</v>
      </c>
    </row>
    <row r="492" spans="1:34">
      <c r="B492" s="47"/>
      <c r="C492" s="76"/>
      <c r="D492" s="47"/>
      <c r="E492" s="47"/>
      <c r="F492" s="47"/>
      <c r="G492" s="50"/>
      <c r="H492" s="50"/>
      <c r="I492" s="50"/>
      <c r="J492" s="76"/>
      <c r="K492" s="76"/>
      <c r="L492" s="76"/>
      <c r="M492" s="52"/>
      <c r="N492" s="52"/>
      <c r="U492" s="159"/>
      <c r="V492" s="159"/>
      <c r="W492" s="159"/>
      <c r="X492" s="28">
        <v>3</v>
      </c>
    </row>
    <row r="493" spans="1:34">
      <c r="A493" s="59"/>
      <c r="B493" s="60"/>
      <c r="C493" s="61" t="s">
        <v>1147</v>
      </c>
      <c r="D493" s="61" t="s">
        <v>1148</v>
      </c>
      <c r="E493" s="62" t="s">
        <v>1149</v>
      </c>
      <c r="F493" s="62" t="s">
        <v>1150</v>
      </c>
      <c r="G493" s="61" t="s">
        <v>1151</v>
      </c>
      <c r="H493" s="61" t="s">
        <v>1152</v>
      </c>
      <c r="I493" s="61" t="s">
        <v>54</v>
      </c>
      <c r="J493" s="61" t="s">
        <v>1153</v>
      </c>
      <c r="K493" s="61" t="s">
        <v>1154</v>
      </c>
      <c r="L493" s="61" t="s">
        <v>1155</v>
      </c>
      <c r="M493" s="61" t="s">
        <v>1158</v>
      </c>
      <c r="N493" s="63"/>
      <c r="O493" s="59"/>
      <c r="P493" s="160" t="s">
        <v>76</v>
      </c>
      <c r="Q493" s="160" t="s">
        <v>77</v>
      </c>
      <c r="R493" s="160" t="s">
        <v>78</v>
      </c>
      <c r="S493" s="160" t="s">
        <v>76</v>
      </c>
      <c r="U493" s="158">
        <f>IF(W491="","",VLOOKUP(W491,Leeftijdscat,2,FALSE))</f>
        <v>7</v>
      </c>
      <c r="V493" s="158">
        <f>IF(W491="","",VLOOKUP(W491,Leeftijdscat,3,FALSE))</f>
        <v>9</v>
      </c>
      <c r="W493" s="158">
        <f>IF(W491="","",VLOOKUP(W491,Leeftijdscat,4,FALSE))</f>
        <v>10</v>
      </c>
      <c r="X493" s="28">
        <v>4</v>
      </c>
      <c r="Y493" s="59">
        <f>LEN(Y494&amp;Y495&amp;Y496&amp;Y497&amp;Y498&amp;Y499&amp;Y500&amp;Y501&amp;Y502&amp;Y503&amp;Y504&amp;Y505&amp;Y506&amp;Y507&amp;Y508)</f>
        <v>12</v>
      </c>
      <c r="Z493" s="59">
        <f>LEN(Z494&amp;Z495&amp;Z496&amp;Z497&amp;Z498&amp;Z499&amp;Z500&amp;Z501&amp;Z502&amp;Z503&amp;Z504&amp;Z505&amp;Z506&amp;Z507&amp;Z508)</f>
        <v>12</v>
      </c>
      <c r="AA493" s="59">
        <f>LEN(AA494&amp;AA495&amp;AA496&amp;AA497&amp;AA498&amp;AA499&amp;AA500&amp;AA501&amp;AA502&amp;AA503&amp;AA504&amp;AA505&amp;AA506&amp;AA507&amp;AA508)</f>
        <v>0</v>
      </c>
      <c r="AB493" s="59">
        <f>LEN(AB494&amp;AB495&amp;AB496&amp;AB497&amp;AB498&amp;AB499&amp;AB500&amp;AB501&amp;AB502&amp;AB503&amp;AB504&amp;AB505&amp;AB506&amp;AB507&amp;AB508)</f>
        <v>12</v>
      </c>
      <c r="AC493" s="59">
        <f>SUM(Y493:AA493)</f>
        <v>24</v>
      </c>
    </row>
    <row r="494" spans="1:34">
      <c r="A494" s="28" t="str">
        <f>C491&amp;"x"&amp;B494</f>
        <v>E3x1</v>
      </c>
      <c r="B494" s="47">
        <v>1</v>
      </c>
      <c r="C494" s="64" t="str">
        <f t="shared" ref="C494:C508" si="454">IF(LEFT($A494,1)="x","",IFERROR(VLOOKUP($A494,LedenZ,5,0),""))</f>
        <v>V</v>
      </c>
      <c r="D494" s="64" t="str">
        <f t="shared" ref="D494:D508" si="455">IF(LEFT($A494,1)="x","",IFERROR(VLOOKUP($A494,LedenZ,6,0),""))</f>
        <v>NLZ65N9</v>
      </c>
      <c r="E494" s="65" t="str">
        <f t="shared" ref="E494:E508" si="456">IF(LEFT($A494,1)="x","",IFERROR(VLOOKUP($A494,LedenZ,7,0),""))</f>
        <v>Tijssen, N.</v>
      </c>
      <c r="F494" s="65" t="str">
        <f t="shared" ref="F494:F508" si="457">IF(LEFT($A494,1)="x","",IFERROR(VLOOKUP($A494,LedenZ,8,0),""))</f>
        <v>Naomi</v>
      </c>
      <c r="G494" s="66">
        <f t="shared" ref="G494:G508" si="458">IF(LEFT($A494,1)="x","",IFERROR(VLOOKUP($A494,LedenZ,9,0),""))</f>
        <v>40660</v>
      </c>
      <c r="H494" s="67">
        <f t="shared" ref="H494:H508" si="459">IF(AND(ISNUMBER(G494),G494&lt;&gt;0),DATEDIF(G494,Peildatum,"Y"),"")</f>
        <v>9</v>
      </c>
      <c r="I494" s="73"/>
      <c r="J494" s="64" t="str">
        <f t="shared" ref="J494:J508" si="460">IF(LEFT($A494,1)="x","",IFERROR(VLOOKUP($A494,LedenZ,15,0),""))</f>
        <v>E7</v>
      </c>
      <c r="K494" s="64" t="str">
        <f t="shared" ref="K494:K508" si="461">IF(LEFT($A494,1)="x","",IFERROR(VLOOKUP($A494,LedenZ,16,0),""))</f>
        <v>E7</v>
      </c>
      <c r="L494" s="64">
        <f t="shared" ref="L494:L508" si="462">IF(LEFT($A494,1)="x","",IFERROR(VLOOKUP($A494,LedenZ,17,0),""))</f>
        <v>0</v>
      </c>
      <c r="M494" s="64" t="str">
        <f t="shared" ref="M494:M508" si="463">IF(LEFT($A494,1)="x","",IFERROR(VLOOKUP($A494,LedenZ,18,0),""))</f>
        <v>E3</v>
      </c>
      <c r="N494" s="52"/>
      <c r="P494" s="157"/>
      <c r="Q494" s="157"/>
      <c r="R494" s="157"/>
      <c r="S494" s="157">
        <f>IF(OR(LEFT($A494,1)="x",AND(AC493+$AC494=0,$AC493&gt;0)),"",IFERROR(VLOOKUP($A494,LedenZ,29,0),""))</f>
        <v>0</v>
      </c>
      <c r="T494" s="202">
        <f t="shared" ref="T494:T508" si="464">IF(LEN(C494&amp;D494&amp;E494&amp;F494)&gt;0,1,0)</f>
        <v>1</v>
      </c>
      <c r="U494" s="159">
        <f t="shared" ref="U494:U508" si="465">MIN(LEN(Y494&amp;Z494&amp;AA494&amp;AB494),1)</f>
        <v>1</v>
      </c>
      <c r="V494" s="162">
        <f>V493</f>
        <v>9</v>
      </c>
      <c r="W494" s="162">
        <f>W493</f>
        <v>10</v>
      </c>
      <c r="X494" s="28">
        <v>5</v>
      </c>
      <c r="Y494" s="64" t="str">
        <f t="shared" ref="Y494:Y508" si="466">IF(LEFT($A494,1)="x","",IFERROR(VLOOKUP($A494,LedenZ,33,0),""))</f>
        <v>E7</v>
      </c>
      <c r="Z494" s="64" t="str">
        <f t="shared" ref="Z494:Z508" si="467">IF(LEFT($A494,1)="x","",IFERROR(VLOOKUP($A494,LedenZ,34,0),""))</f>
        <v>E7</v>
      </c>
      <c r="AA494" s="64" t="str">
        <f t="shared" ref="AA494:AA508" si="468">IF(LEFT($A494,1)="x","",IFERROR(VLOOKUP($A494,LedenZ,35,0),""))</f>
        <v/>
      </c>
      <c r="AB494" s="64" t="str">
        <f t="shared" ref="AB494:AB508" si="469">IF(LEFT($A494,1)="x","",IFERROR(VLOOKUP($A494,LedenZ,36,0),""))</f>
        <v>E3</v>
      </c>
      <c r="AC494" s="28">
        <f t="shared" ref="AC494:AC508" si="470">LEN(Y494&amp;Z494&amp;AA494&amp;AB494)</f>
        <v>6</v>
      </c>
      <c r="AH494" s="246">
        <f t="shared" ref="AH494:AH508" si="471">lft(G494,Peildatum)</f>
        <v>9.68</v>
      </c>
    </row>
    <row r="495" spans="1:34">
      <c r="A495" s="28" t="str">
        <f>C491&amp;"x"&amp;B495</f>
        <v>E3x2</v>
      </c>
      <c r="B495" s="47">
        <v>2</v>
      </c>
      <c r="C495" s="64" t="str">
        <f t="shared" si="454"/>
        <v>V</v>
      </c>
      <c r="D495" s="64" t="str">
        <f t="shared" si="455"/>
        <v>NMF09H6</v>
      </c>
      <c r="E495" s="65" t="str">
        <f t="shared" si="456"/>
        <v>Veld, in 't R.</v>
      </c>
      <c r="F495" s="65" t="str">
        <f t="shared" si="457"/>
        <v>Roos</v>
      </c>
      <c r="G495" s="66">
        <f t="shared" si="458"/>
        <v>40995</v>
      </c>
      <c r="H495" s="67">
        <f t="shared" si="459"/>
        <v>8</v>
      </c>
      <c r="I495" s="73"/>
      <c r="J495" s="64" t="str">
        <f t="shared" si="460"/>
        <v>F1</v>
      </c>
      <c r="K495" s="64" t="str">
        <f t="shared" si="461"/>
        <v>F1</v>
      </c>
      <c r="L495" s="64">
        <f t="shared" si="462"/>
        <v>0</v>
      </c>
      <c r="M495" s="64" t="str">
        <f t="shared" si="463"/>
        <v>E3</v>
      </c>
      <c r="N495" s="52"/>
      <c r="P495" s="157"/>
      <c r="Q495" s="157"/>
      <c r="R495" s="157"/>
      <c r="S495" s="157">
        <f>IF(OR(LEFT($A495,1)="x",AND(AC493+$AC495=0,$AC493&gt;0)),"",IFERROR(VLOOKUP($A495,LedenZ,29,0),""))</f>
        <v>0</v>
      </c>
      <c r="T495" s="202">
        <f t="shared" si="464"/>
        <v>1</v>
      </c>
      <c r="U495" s="159">
        <f t="shared" si="465"/>
        <v>1</v>
      </c>
      <c r="V495" s="162">
        <f t="shared" ref="V495:W508" si="472">V494</f>
        <v>9</v>
      </c>
      <c r="W495" s="162">
        <f t="shared" si="472"/>
        <v>10</v>
      </c>
      <c r="X495" s="28">
        <v>6</v>
      </c>
      <c r="Y495" s="64" t="str">
        <f t="shared" si="466"/>
        <v>F1</v>
      </c>
      <c r="Z495" s="64" t="str">
        <f t="shared" si="467"/>
        <v>F1</v>
      </c>
      <c r="AA495" s="64" t="str">
        <f t="shared" si="468"/>
        <v/>
      </c>
      <c r="AB495" s="64" t="str">
        <f t="shared" si="469"/>
        <v>E3</v>
      </c>
      <c r="AC495" s="28">
        <f t="shared" si="470"/>
        <v>6</v>
      </c>
      <c r="AH495" s="246">
        <f t="shared" si="471"/>
        <v>8.76</v>
      </c>
    </row>
    <row r="496" spans="1:34">
      <c r="A496" s="28" t="str">
        <f>C491&amp;"x"&amp;B496</f>
        <v>E3x3</v>
      </c>
      <c r="B496" s="47">
        <v>3</v>
      </c>
      <c r="C496" s="64" t="str">
        <f t="shared" si="454"/>
        <v>V</v>
      </c>
      <c r="D496" s="64" t="str">
        <f t="shared" si="455"/>
        <v>NMD22V1</v>
      </c>
      <c r="E496" s="65" t="str">
        <f t="shared" si="456"/>
        <v>Bezemer, E.R.</v>
      </c>
      <c r="F496" s="65" t="str">
        <f t="shared" si="457"/>
        <v>Eva</v>
      </c>
      <c r="G496" s="66">
        <f t="shared" si="458"/>
        <v>41014</v>
      </c>
      <c r="H496" s="67">
        <f t="shared" si="459"/>
        <v>8</v>
      </c>
      <c r="I496" s="73"/>
      <c r="J496" s="64" t="str">
        <f t="shared" si="460"/>
        <v>F1</v>
      </c>
      <c r="K496" s="64" t="str">
        <f t="shared" si="461"/>
        <v>F1</v>
      </c>
      <c r="L496" s="64">
        <f t="shared" si="462"/>
        <v>0</v>
      </c>
      <c r="M496" s="64" t="str">
        <f t="shared" si="463"/>
        <v>E3</v>
      </c>
      <c r="N496" s="52"/>
      <c r="P496" s="157"/>
      <c r="Q496" s="157"/>
      <c r="R496" s="157"/>
      <c r="S496" s="157">
        <f>IF(OR(LEFT($A496,1)="x",AND(AC493+$AC496=0,$AC493&gt;0)),"",IFERROR(VLOOKUP($A496,LedenZ,29,0),""))</f>
        <v>0</v>
      </c>
      <c r="T496" s="202">
        <f t="shared" si="464"/>
        <v>1</v>
      </c>
      <c r="U496" s="159">
        <f t="shared" si="465"/>
        <v>1</v>
      </c>
      <c r="V496" s="162">
        <f t="shared" si="472"/>
        <v>9</v>
      </c>
      <c r="W496" s="162">
        <f t="shared" si="472"/>
        <v>10</v>
      </c>
      <c r="X496" s="28">
        <v>7</v>
      </c>
      <c r="Y496" s="64" t="str">
        <f t="shared" si="466"/>
        <v>F1</v>
      </c>
      <c r="Z496" s="64" t="str">
        <f t="shared" si="467"/>
        <v>F1</v>
      </c>
      <c r="AA496" s="64" t="str">
        <f t="shared" si="468"/>
        <v/>
      </c>
      <c r="AB496" s="64" t="str">
        <f t="shared" si="469"/>
        <v>E3</v>
      </c>
      <c r="AC496" s="28">
        <f t="shared" si="470"/>
        <v>6</v>
      </c>
      <c r="AH496" s="246">
        <f t="shared" si="471"/>
        <v>8.7100000000000009</v>
      </c>
    </row>
    <row r="497" spans="1:34">
      <c r="A497" s="28" t="str">
        <f>C491&amp;"x"&amp;B497</f>
        <v>E3x4</v>
      </c>
      <c r="B497" s="47">
        <v>4</v>
      </c>
      <c r="C497" s="64" t="str">
        <f t="shared" si="454"/>
        <v>M</v>
      </c>
      <c r="D497" s="64" t="str">
        <f t="shared" si="455"/>
        <v>NMC41W4</v>
      </c>
      <c r="E497" s="65" t="str">
        <f t="shared" si="456"/>
        <v>Ameijden, van J.</v>
      </c>
      <c r="F497" s="65" t="str">
        <f t="shared" si="457"/>
        <v>Joep</v>
      </c>
      <c r="G497" s="66">
        <f t="shared" si="458"/>
        <v>40929</v>
      </c>
      <c r="H497" s="67">
        <f t="shared" si="459"/>
        <v>8</v>
      </c>
      <c r="I497" s="73"/>
      <c r="J497" s="64" t="str">
        <f t="shared" si="460"/>
        <v>F1</v>
      </c>
      <c r="K497" s="64" t="str">
        <f t="shared" si="461"/>
        <v>F1</v>
      </c>
      <c r="L497" s="64">
        <f t="shared" si="462"/>
        <v>0</v>
      </c>
      <c r="M497" s="64" t="str">
        <f t="shared" si="463"/>
        <v>E3</v>
      </c>
      <c r="N497" s="52"/>
      <c r="P497" s="157"/>
      <c r="Q497" s="157"/>
      <c r="R497" s="157"/>
      <c r="S497" s="157">
        <f>IF(OR(LEFT($A497,1)="x",AND(AC493+$AC497=0,$AC493&gt;0)),"",IFERROR(VLOOKUP($A497,LedenZ,29,0),""))</f>
        <v>0</v>
      </c>
      <c r="T497" s="202">
        <f t="shared" si="464"/>
        <v>1</v>
      </c>
      <c r="U497" s="159">
        <f t="shared" si="465"/>
        <v>1</v>
      </c>
      <c r="V497" s="162">
        <f t="shared" si="472"/>
        <v>9</v>
      </c>
      <c r="W497" s="162">
        <f t="shared" si="472"/>
        <v>10</v>
      </c>
      <c r="X497" s="28">
        <v>8</v>
      </c>
      <c r="Y497" s="64" t="str">
        <f t="shared" si="466"/>
        <v>F1</v>
      </c>
      <c r="Z497" s="64" t="str">
        <f t="shared" si="467"/>
        <v>F1</v>
      </c>
      <c r="AA497" s="64" t="str">
        <f t="shared" si="468"/>
        <v/>
      </c>
      <c r="AB497" s="64" t="str">
        <f t="shared" si="469"/>
        <v>E3</v>
      </c>
      <c r="AC497" s="28">
        <f t="shared" si="470"/>
        <v>6</v>
      </c>
      <c r="AH497" s="246">
        <f t="shared" si="471"/>
        <v>8.94</v>
      </c>
    </row>
    <row r="498" spans="1:34">
      <c r="A498" s="28" t="str">
        <f>C491&amp;"x"&amp;B498</f>
        <v>E3x5</v>
      </c>
      <c r="B498" s="47">
        <v>5</v>
      </c>
      <c r="C498" s="64" t="str">
        <f t="shared" si="454"/>
        <v>M</v>
      </c>
      <c r="D498" s="64" t="str">
        <f t="shared" si="455"/>
        <v>NMG03C4</v>
      </c>
      <c r="E498" s="65" t="str">
        <f t="shared" si="456"/>
        <v>Verboom, F.</v>
      </c>
      <c r="F498" s="65" t="str">
        <f t="shared" si="457"/>
        <v>Finn</v>
      </c>
      <c r="G498" s="66">
        <f t="shared" si="458"/>
        <v>40974</v>
      </c>
      <c r="H498" s="67">
        <f t="shared" si="459"/>
        <v>8</v>
      </c>
      <c r="I498" s="73"/>
      <c r="J498" s="64" t="str">
        <f t="shared" si="460"/>
        <v>F1</v>
      </c>
      <c r="K498" s="64" t="str">
        <f t="shared" si="461"/>
        <v>F1</v>
      </c>
      <c r="L498" s="64">
        <f t="shared" si="462"/>
        <v>0</v>
      </c>
      <c r="M498" s="64" t="str">
        <f t="shared" si="463"/>
        <v>E3</v>
      </c>
      <c r="N498" s="52"/>
      <c r="P498" s="157"/>
      <c r="Q498" s="157"/>
      <c r="R498" s="157"/>
      <c r="S498" s="157">
        <f>IF(OR(LEFT($A498,1)="x",AND(AC493+$AC498=0,$AC493&gt;0)),"",IFERROR(VLOOKUP($A498,LedenZ,29,0),""))</f>
        <v>0</v>
      </c>
      <c r="T498" s="202">
        <f t="shared" si="464"/>
        <v>1</v>
      </c>
      <c r="U498" s="159">
        <f t="shared" si="465"/>
        <v>1</v>
      </c>
      <c r="V498" s="162">
        <f t="shared" si="472"/>
        <v>9</v>
      </c>
      <c r="W498" s="162">
        <f t="shared" si="472"/>
        <v>10</v>
      </c>
      <c r="X498" s="28">
        <v>9</v>
      </c>
      <c r="Y498" s="64" t="str">
        <f t="shared" si="466"/>
        <v>F1</v>
      </c>
      <c r="Z498" s="64" t="str">
        <f t="shared" si="467"/>
        <v>F1</v>
      </c>
      <c r="AA498" s="64" t="str">
        <f t="shared" si="468"/>
        <v/>
      </c>
      <c r="AB498" s="64" t="str">
        <f t="shared" si="469"/>
        <v>E3</v>
      </c>
      <c r="AC498" s="28">
        <f t="shared" si="470"/>
        <v>6</v>
      </c>
      <c r="AH498" s="246">
        <f t="shared" si="471"/>
        <v>8.82</v>
      </c>
    </row>
    <row r="499" spans="1:34">
      <c r="A499" s="28" t="str">
        <f>C491&amp;"x"&amp;B499</f>
        <v>E3x6</v>
      </c>
      <c r="B499" s="47">
        <v>6</v>
      </c>
      <c r="C499" s="64" t="str">
        <f t="shared" si="454"/>
        <v>M</v>
      </c>
      <c r="D499" s="64" t="str">
        <f t="shared" si="455"/>
        <v>NMD90G5</v>
      </c>
      <c r="E499" s="65" t="str">
        <f t="shared" si="456"/>
        <v>Hemert, van S.</v>
      </c>
      <c r="F499" s="65" t="str">
        <f t="shared" si="457"/>
        <v>Stijn</v>
      </c>
      <c r="G499" s="66">
        <f t="shared" si="458"/>
        <v>41179</v>
      </c>
      <c r="H499" s="67">
        <f t="shared" si="459"/>
        <v>8</v>
      </c>
      <c r="I499" s="73"/>
      <c r="J499" s="64" t="str">
        <f t="shared" si="460"/>
        <v>F1</v>
      </c>
      <c r="K499" s="64" t="str">
        <f t="shared" si="461"/>
        <v>F1</v>
      </c>
      <c r="L499" s="64">
        <f t="shared" si="462"/>
        <v>0</v>
      </c>
      <c r="M499" s="64" t="str">
        <f t="shared" si="463"/>
        <v>E3</v>
      </c>
      <c r="N499" s="52"/>
      <c r="P499" s="157"/>
      <c r="Q499" s="157"/>
      <c r="R499" s="157"/>
      <c r="S499" s="157">
        <f>IF(OR(LEFT($A499,1)="x",AND(AC493+$AC499=0,$AC493&gt;0)),"",IFERROR(VLOOKUP($A499,LedenZ,29,0),""))</f>
        <v>0</v>
      </c>
      <c r="T499" s="202">
        <f t="shared" si="464"/>
        <v>1</v>
      </c>
      <c r="U499" s="159">
        <f t="shared" si="465"/>
        <v>1</v>
      </c>
      <c r="V499" s="162">
        <f t="shared" si="472"/>
        <v>9</v>
      </c>
      <c r="W499" s="162">
        <f t="shared" si="472"/>
        <v>10</v>
      </c>
      <c r="X499" s="28">
        <v>10</v>
      </c>
      <c r="Y499" s="64" t="str">
        <f t="shared" si="466"/>
        <v>F1</v>
      </c>
      <c r="Z499" s="64" t="str">
        <f t="shared" si="467"/>
        <v>F1</v>
      </c>
      <c r="AA499" s="64" t="str">
        <f t="shared" si="468"/>
        <v/>
      </c>
      <c r="AB499" s="64" t="str">
        <f t="shared" si="469"/>
        <v>E3</v>
      </c>
      <c r="AC499" s="28">
        <f t="shared" si="470"/>
        <v>6</v>
      </c>
      <c r="AH499" s="246">
        <f t="shared" si="471"/>
        <v>8.26</v>
      </c>
    </row>
    <row r="500" spans="1:34">
      <c r="A500" s="28" t="str">
        <f>C491&amp;"x"&amp;B500</f>
        <v>E3x7</v>
      </c>
      <c r="B500" s="47">
        <v>7</v>
      </c>
      <c r="C500" s="64" t="str">
        <f t="shared" si="454"/>
        <v/>
      </c>
      <c r="D500" s="64" t="str">
        <f t="shared" si="455"/>
        <v/>
      </c>
      <c r="E500" s="65" t="str">
        <f t="shared" si="456"/>
        <v/>
      </c>
      <c r="F500" s="65" t="str">
        <f t="shared" si="457"/>
        <v/>
      </c>
      <c r="G500" s="66" t="str">
        <f t="shared" si="458"/>
        <v/>
      </c>
      <c r="H500" s="67" t="str">
        <f t="shared" si="459"/>
        <v/>
      </c>
      <c r="I500" s="73"/>
      <c r="J500" s="64" t="str">
        <f t="shared" si="460"/>
        <v/>
      </c>
      <c r="K500" s="64" t="str">
        <f t="shared" si="461"/>
        <v/>
      </c>
      <c r="L500" s="64" t="str">
        <f t="shared" si="462"/>
        <v/>
      </c>
      <c r="M500" s="64" t="str">
        <f t="shared" si="463"/>
        <v/>
      </c>
      <c r="N500" s="52"/>
      <c r="P500" s="157"/>
      <c r="Q500" s="157"/>
      <c r="R500" s="157"/>
      <c r="S500" s="157" t="str">
        <f>IF(OR(LEFT($A500,1)="x",AND(AC493+$AC500=0,$AC493&gt;0)),"",IFERROR(VLOOKUP($A500,LedenZ,29,0),""))</f>
        <v/>
      </c>
      <c r="T500" s="202">
        <f t="shared" si="464"/>
        <v>0</v>
      </c>
      <c r="U500" s="159">
        <f t="shared" si="465"/>
        <v>0</v>
      </c>
      <c r="V500" s="162">
        <f t="shared" si="472"/>
        <v>9</v>
      </c>
      <c r="W500" s="162">
        <f t="shared" si="472"/>
        <v>10</v>
      </c>
      <c r="X500" s="28">
        <v>11</v>
      </c>
      <c r="Y500" s="64" t="str">
        <f t="shared" si="466"/>
        <v/>
      </c>
      <c r="Z500" s="64" t="str">
        <f t="shared" si="467"/>
        <v/>
      </c>
      <c r="AA500" s="64" t="str">
        <f t="shared" si="468"/>
        <v/>
      </c>
      <c r="AB500" s="64" t="str">
        <f t="shared" si="469"/>
        <v/>
      </c>
      <c r="AC500" s="28">
        <f t="shared" si="470"/>
        <v>0</v>
      </c>
      <c r="AH500" s="246" t="str">
        <f t="shared" si="471"/>
        <v/>
      </c>
    </row>
    <row r="501" spans="1:34">
      <c r="A501" s="28" t="str">
        <f>C491&amp;"x"&amp;B501</f>
        <v>E3x8</v>
      </c>
      <c r="B501" s="47">
        <v>8</v>
      </c>
      <c r="C501" s="64" t="str">
        <f t="shared" si="454"/>
        <v/>
      </c>
      <c r="D501" s="64" t="str">
        <f t="shared" si="455"/>
        <v/>
      </c>
      <c r="E501" s="65" t="str">
        <f t="shared" si="456"/>
        <v/>
      </c>
      <c r="F501" s="65" t="str">
        <f t="shared" si="457"/>
        <v/>
      </c>
      <c r="G501" s="66" t="str">
        <f t="shared" si="458"/>
        <v/>
      </c>
      <c r="H501" s="67" t="str">
        <f t="shared" si="459"/>
        <v/>
      </c>
      <c r="I501" s="73"/>
      <c r="J501" s="64" t="str">
        <f t="shared" si="460"/>
        <v/>
      </c>
      <c r="K501" s="64" t="str">
        <f t="shared" si="461"/>
        <v/>
      </c>
      <c r="L501" s="64" t="str">
        <f t="shared" si="462"/>
        <v/>
      </c>
      <c r="M501" s="64" t="str">
        <f t="shared" si="463"/>
        <v/>
      </c>
      <c r="N501" s="52"/>
      <c r="P501" s="157"/>
      <c r="Q501" s="157"/>
      <c r="R501" s="157"/>
      <c r="S501" s="157" t="str">
        <f>IF(OR(LEFT($A501,1)="x",AND(AC493+$AC501=0,$AC493&gt;0)),"",IFERROR(VLOOKUP($A501,LedenZ,29,0),""))</f>
        <v/>
      </c>
      <c r="T501" s="202">
        <f t="shared" si="464"/>
        <v>0</v>
      </c>
      <c r="U501" s="159">
        <f t="shared" si="465"/>
        <v>0</v>
      </c>
      <c r="V501" s="162">
        <f t="shared" si="472"/>
        <v>9</v>
      </c>
      <c r="W501" s="162">
        <f t="shared" si="472"/>
        <v>10</v>
      </c>
      <c r="X501" s="28">
        <v>12</v>
      </c>
      <c r="Y501" s="64" t="str">
        <f t="shared" si="466"/>
        <v/>
      </c>
      <c r="Z501" s="64" t="str">
        <f t="shared" si="467"/>
        <v/>
      </c>
      <c r="AA501" s="64" t="str">
        <f t="shared" si="468"/>
        <v/>
      </c>
      <c r="AB501" s="64" t="str">
        <f t="shared" si="469"/>
        <v/>
      </c>
      <c r="AC501" s="28">
        <f t="shared" si="470"/>
        <v>0</v>
      </c>
      <c r="AH501" s="246" t="str">
        <f t="shared" si="471"/>
        <v/>
      </c>
    </row>
    <row r="502" spans="1:34">
      <c r="A502" s="28" t="str">
        <f>C491&amp;"x"&amp;B502</f>
        <v>E3x9</v>
      </c>
      <c r="B502" s="47">
        <v>9</v>
      </c>
      <c r="C502" s="64" t="str">
        <f t="shared" si="454"/>
        <v/>
      </c>
      <c r="D502" s="64" t="str">
        <f t="shared" si="455"/>
        <v/>
      </c>
      <c r="E502" s="65" t="str">
        <f t="shared" si="456"/>
        <v/>
      </c>
      <c r="F502" s="65" t="str">
        <f t="shared" si="457"/>
        <v/>
      </c>
      <c r="G502" s="66" t="str">
        <f t="shared" si="458"/>
        <v/>
      </c>
      <c r="H502" s="67" t="str">
        <f t="shared" si="459"/>
        <v/>
      </c>
      <c r="I502" s="73"/>
      <c r="J502" s="64" t="str">
        <f t="shared" si="460"/>
        <v/>
      </c>
      <c r="K502" s="64" t="str">
        <f t="shared" si="461"/>
        <v/>
      </c>
      <c r="L502" s="64" t="str">
        <f t="shared" si="462"/>
        <v/>
      </c>
      <c r="M502" s="64" t="str">
        <f t="shared" si="463"/>
        <v/>
      </c>
      <c r="N502" s="52"/>
      <c r="P502" s="157"/>
      <c r="Q502" s="157"/>
      <c r="R502" s="157"/>
      <c r="S502" s="157" t="str">
        <f>IF(OR(LEFT($A502,1)="x",AND(AC493+$AC502=0,$AC493&gt;0)),"",IFERROR(VLOOKUP($A502,LedenZ,29,0),""))</f>
        <v/>
      </c>
      <c r="T502" s="202">
        <f t="shared" si="464"/>
        <v>0</v>
      </c>
      <c r="U502" s="159">
        <f t="shared" si="465"/>
        <v>0</v>
      </c>
      <c r="V502" s="162">
        <f t="shared" si="472"/>
        <v>9</v>
      </c>
      <c r="W502" s="162">
        <f t="shared" si="472"/>
        <v>10</v>
      </c>
      <c r="X502" s="28">
        <v>13</v>
      </c>
      <c r="Y502" s="64" t="str">
        <f t="shared" si="466"/>
        <v/>
      </c>
      <c r="Z502" s="64" t="str">
        <f t="shared" si="467"/>
        <v/>
      </c>
      <c r="AA502" s="64" t="str">
        <f t="shared" si="468"/>
        <v/>
      </c>
      <c r="AB502" s="64" t="str">
        <f t="shared" si="469"/>
        <v/>
      </c>
      <c r="AC502" s="28">
        <f t="shared" si="470"/>
        <v>0</v>
      </c>
      <c r="AH502" s="246" t="str">
        <f t="shared" si="471"/>
        <v/>
      </c>
    </row>
    <row r="503" spans="1:34">
      <c r="A503" s="28" t="str">
        <f>C491&amp;"x"&amp;B503</f>
        <v>E3x10</v>
      </c>
      <c r="B503" s="47">
        <v>10</v>
      </c>
      <c r="C503" s="64" t="str">
        <f t="shared" si="454"/>
        <v/>
      </c>
      <c r="D503" s="64" t="str">
        <f t="shared" si="455"/>
        <v/>
      </c>
      <c r="E503" s="65" t="str">
        <f t="shared" si="456"/>
        <v/>
      </c>
      <c r="F503" s="65" t="str">
        <f t="shared" si="457"/>
        <v/>
      </c>
      <c r="G503" s="66" t="str">
        <f t="shared" si="458"/>
        <v/>
      </c>
      <c r="H503" s="67" t="str">
        <f t="shared" si="459"/>
        <v/>
      </c>
      <c r="I503" s="73"/>
      <c r="J503" s="64" t="str">
        <f t="shared" si="460"/>
        <v/>
      </c>
      <c r="K503" s="64" t="str">
        <f t="shared" si="461"/>
        <v/>
      </c>
      <c r="L503" s="64" t="str">
        <f t="shared" si="462"/>
        <v/>
      </c>
      <c r="M503" s="64" t="str">
        <f t="shared" si="463"/>
        <v/>
      </c>
      <c r="N503" s="52"/>
      <c r="P503" s="157"/>
      <c r="Q503" s="157"/>
      <c r="R503" s="157"/>
      <c r="S503" s="157" t="str">
        <f>IF(OR(LEFT($A503,1)="x",AND(AC493+$AC503=0,$AC493&gt;0)),"",IFERROR(VLOOKUP($A503,LedenZ,29,0),""))</f>
        <v/>
      </c>
      <c r="T503" s="202">
        <f t="shared" si="464"/>
        <v>0</v>
      </c>
      <c r="U503" s="159">
        <f t="shared" si="465"/>
        <v>0</v>
      </c>
      <c r="V503" s="162">
        <f t="shared" si="472"/>
        <v>9</v>
      </c>
      <c r="W503" s="162">
        <f t="shared" si="472"/>
        <v>10</v>
      </c>
      <c r="X503" s="28">
        <v>14</v>
      </c>
      <c r="Y503" s="64" t="str">
        <f t="shared" si="466"/>
        <v/>
      </c>
      <c r="Z503" s="64" t="str">
        <f t="shared" si="467"/>
        <v/>
      </c>
      <c r="AA503" s="64" t="str">
        <f t="shared" si="468"/>
        <v/>
      </c>
      <c r="AB503" s="64" t="str">
        <f t="shared" si="469"/>
        <v/>
      </c>
      <c r="AC503" s="28">
        <f t="shared" si="470"/>
        <v>0</v>
      </c>
      <c r="AH503" s="246" t="str">
        <f t="shared" si="471"/>
        <v/>
      </c>
    </row>
    <row r="504" spans="1:34">
      <c r="A504" s="28" t="str">
        <f>C491&amp;"x"&amp;B504</f>
        <v>E3x11</v>
      </c>
      <c r="B504" s="47">
        <v>11</v>
      </c>
      <c r="C504" s="64" t="str">
        <f t="shared" si="454"/>
        <v/>
      </c>
      <c r="D504" s="64" t="str">
        <f t="shared" si="455"/>
        <v/>
      </c>
      <c r="E504" s="65" t="str">
        <f t="shared" si="456"/>
        <v/>
      </c>
      <c r="F504" s="65" t="str">
        <f t="shared" si="457"/>
        <v/>
      </c>
      <c r="G504" s="66" t="str">
        <f t="shared" si="458"/>
        <v/>
      </c>
      <c r="H504" s="67" t="str">
        <f t="shared" si="459"/>
        <v/>
      </c>
      <c r="I504" s="73"/>
      <c r="J504" s="64" t="str">
        <f t="shared" si="460"/>
        <v/>
      </c>
      <c r="K504" s="64" t="str">
        <f t="shared" si="461"/>
        <v/>
      </c>
      <c r="L504" s="64" t="str">
        <f t="shared" si="462"/>
        <v/>
      </c>
      <c r="M504" s="64" t="str">
        <f t="shared" si="463"/>
        <v/>
      </c>
      <c r="N504" s="52"/>
      <c r="P504" s="157"/>
      <c r="Q504" s="157"/>
      <c r="R504" s="157"/>
      <c r="S504" s="157" t="str">
        <f>IF(OR(LEFT($A504,1)="x",AND(AC493+$AC504=0,$AC493&gt;0)),"",IFERROR(VLOOKUP($A504,LedenZ,29,0),""))</f>
        <v/>
      </c>
      <c r="T504" s="202">
        <f t="shared" si="464"/>
        <v>0</v>
      </c>
      <c r="U504" s="159">
        <f t="shared" si="465"/>
        <v>0</v>
      </c>
      <c r="V504" s="162">
        <f t="shared" si="472"/>
        <v>9</v>
      </c>
      <c r="W504" s="162">
        <f t="shared" si="472"/>
        <v>10</v>
      </c>
      <c r="X504" s="28">
        <v>15</v>
      </c>
      <c r="Y504" s="64" t="str">
        <f t="shared" si="466"/>
        <v/>
      </c>
      <c r="Z504" s="64" t="str">
        <f t="shared" si="467"/>
        <v/>
      </c>
      <c r="AA504" s="64" t="str">
        <f t="shared" si="468"/>
        <v/>
      </c>
      <c r="AB504" s="64" t="str">
        <f t="shared" si="469"/>
        <v/>
      </c>
      <c r="AC504" s="28">
        <f t="shared" si="470"/>
        <v>0</v>
      </c>
      <c r="AH504" s="246" t="str">
        <f t="shared" si="471"/>
        <v/>
      </c>
    </row>
    <row r="505" spans="1:34">
      <c r="A505" s="28" t="str">
        <f>C491&amp;"x"&amp;B505</f>
        <v>E3x12</v>
      </c>
      <c r="B505" s="47">
        <v>12</v>
      </c>
      <c r="C505" s="64" t="str">
        <f t="shared" si="454"/>
        <v/>
      </c>
      <c r="D505" s="64" t="str">
        <f t="shared" si="455"/>
        <v/>
      </c>
      <c r="E505" s="65" t="str">
        <f t="shared" si="456"/>
        <v/>
      </c>
      <c r="F505" s="65" t="str">
        <f t="shared" si="457"/>
        <v/>
      </c>
      <c r="G505" s="66" t="str">
        <f t="shared" si="458"/>
        <v/>
      </c>
      <c r="H505" s="67" t="str">
        <f t="shared" si="459"/>
        <v/>
      </c>
      <c r="I505" s="73"/>
      <c r="J505" s="64" t="str">
        <f t="shared" si="460"/>
        <v/>
      </c>
      <c r="K505" s="64" t="str">
        <f t="shared" si="461"/>
        <v/>
      </c>
      <c r="L505" s="64" t="str">
        <f t="shared" si="462"/>
        <v/>
      </c>
      <c r="M505" s="64" t="str">
        <f t="shared" si="463"/>
        <v/>
      </c>
      <c r="N505" s="52"/>
      <c r="P505" s="157"/>
      <c r="Q505" s="157"/>
      <c r="R505" s="157"/>
      <c r="S505" s="157" t="str">
        <f>IF(OR(LEFT($A505,1)="x",AND(AC493+$AC505=0,$AC493&gt;0)),"",IFERROR(VLOOKUP($A505,LedenZ,29,0),""))</f>
        <v/>
      </c>
      <c r="T505" s="202">
        <f t="shared" si="464"/>
        <v>0</v>
      </c>
      <c r="U505" s="159">
        <f t="shared" si="465"/>
        <v>0</v>
      </c>
      <c r="V505" s="162">
        <f t="shared" si="472"/>
        <v>9</v>
      </c>
      <c r="W505" s="162">
        <f t="shared" si="472"/>
        <v>10</v>
      </c>
      <c r="X505" s="28">
        <v>16</v>
      </c>
      <c r="Y505" s="64" t="str">
        <f t="shared" si="466"/>
        <v/>
      </c>
      <c r="Z505" s="64" t="str">
        <f t="shared" si="467"/>
        <v/>
      </c>
      <c r="AA505" s="64" t="str">
        <f t="shared" si="468"/>
        <v/>
      </c>
      <c r="AB505" s="64" t="str">
        <f t="shared" si="469"/>
        <v/>
      </c>
      <c r="AC505" s="28">
        <f t="shared" si="470"/>
        <v>0</v>
      </c>
      <c r="AH505" s="246" t="str">
        <f t="shared" si="471"/>
        <v/>
      </c>
    </row>
    <row r="506" spans="1:34">
      <c r="A506" s="28" t="str">
        <f>C491&amp;"x"&amp;B506</f>
        <v>E3x13</v>
      </c>
      <c r="B506" s="47">
        <v>13</v>
      </c>
      <c r="C506" s="64" t="str">
        <f t="shared" si="454"/>
        <v/>
      </c>
      <c r="D506" s="64" t="str">
        <f t="shared" si="455"/>
        <v/>
      </c>
      <c r="E506" s="65" t="str">
        <f t="shared" si="456"/>
        <v/>
      </c>
      <c r="F506" s="65" t="str">
        <f t="shared" si="457"/>
        <v/>
      </c>
      <c r="G506" s="66" t="str">
        <f t="shared" si="458"/>
        <v/>
      </c>
      <c r="H506" s="67" t="str">
        <f t="shared" si="459"/>
        <v/>
      </c>
      <c r="I506" s="73"/>
      <c r="J506" s="64" t="str">
        <f t="shared" si="460"/>
        <v/>
      </c>
      <c r="K506" s="64" t="str">
        <f t="shared" si="461"/>
        <v/>
      </c>
      <c r="L506" s="64" t="str">
        <f t="shared" si="462"/>
        <v/>
      </c>
      <c r="M506" s="64" t="str">
        <f t="shared" si="463"/>
        <v/>
      </c>
      <c r="N506" s="52"/>
      <c r="P506" s="157"/>
      <c r="Q506" s="157"/>
      <c r="R506" s="157"/>
      <c r="S506" s="157" t="str">
        <f>IF(OR(LEFT($A506,1)="x",AND(AC493+$AC506=0,$AC493&gt;0)),"",IFERROR(VLOOKUP($A506,LedenZ,29,0),""))</f>
        <v/>
      </c>
      <c r="T506" s="202">
        <f t="shared" si="464"/>
        <v>0</v>
      </c>
      <c r="U506" s="159">
        <f t="shared" si="465"/>
        <v>0</v>
      </c>
      <c r="V506" s="162">
        <f t="shared" si="472"/>
        <v>9</v>
      </c>
      <c r="W506" s="162">
        <f t="shared" si="472"/>
        <v>10</v>
      </c>
      <c r="X506" s="28">
        <v>17</v>
      </c>
      <c r="Y506" s="64" t="str">
        <f t="shared" si="466"/>
        <v/>
      </c>
      <c r="Z506" s="64" t="str">
        <f t="shared" si="467"/>
        <v/>
      </c>
      <c r="AA506" s="64" t="str">
        <f t="shared" si="468"/>
        <v/>
      </c>
      <c r="AB506" s="64" t="str">
        <f t="shared" si="469"/>
        <v/>
      </c>
      <c r="AC506" s="28">
        <f t="shared" si="470"/>
        <v>0</v>
      </c>
      <c r="AH506" s="246" t="str">
        <f t="shared" si="471"/>
        <v/>
      </c>
    </row>
    <row r="507" spans="1:34">
      <c r="A507" s="28" t="str">
        <f>C491&amp;"x"&amp;B507</f>
        <v>E3x14</v>
      </c>
      <c r="B507" s="47">
        <v>14</v>
      </c>
      <c r="C507" s="64" t="str">
        <f t="shared" si="454"/>
        <v/>
      </c>
      <c r="D507" s="64" t="str">
        <f t="shared" si="455"/>
        <v/>
      </c>
      <c r="E507" s="65" t="str">
        <f t="shared" si="456"/>
        <v/>
      </c>
      <c r="F507" s="65" t="str">
        <f t="shared" si="457"/>
        <v/>
      </c>
      <c r="G507" s="66" t="str">
        <f t="shared" si="458"/>
        <v/>
      </c>
      <c r="H507" s="67" t="str">
        <f t="shared" si="459"/>
        <v/>
      </c>
      <c r="I507" s="73"/>
      <c r="J507" s="64" t="str">
        <f t="shared" si="460"/>
        <v/>
      </c>
      <c r="K507" s="64" t="str">
        <f t="shared" si="461"/>
        <v/>
      </c>
      <c r="L507" s="64" t="str">
        <f t="shared" si="462"/>
        <v/>
      </c>
      <c r="M507" s="64" t="str">
        <f t="shared" si="463"/>
        <v/>
      </c>
      <c r="N507" s="52"/>
      <c r="P507" s="157"/>
      <c r="Q507" s="157"/>
      <c r="R507" s="157"/>
      <c r="S507" s="157" t="str">
        <f>IF(OR(LEFT($A507,1)="x",AND(AC493+$AC507=0,$AC493&gt;0)),"",IFERROR(VLOOKUP($A507,LedenZ,29,0),""))</f>
        <v/>
      </c>
      <c r="T507" s="202">
        <f t="shared" si="464"/>
        <v>0</v>
      </c>
      <c r="U507" s="159">
        <f t="shared" si="465"/>
        <v>0</v>
      </c>
      <c r="V507" s="162">
        <f t="shared" si="472"/>
        <v>9</v>
      </c>
      <c r="W507" s="162">
        <f t="shared" si="472"/>
        <v>10</v>
      </c>
      <c r="X507" s="28">
        <v>18</v>
      </c>
      <c r="Y507" s="64" t="str">
        <f t="shared" si="466"/>
        <v/>
      </c>
      <c r="Z507" s="64" t="str">
        <f t="shared" si="467"/>
        <v/>
      </c>
      <c r="AA507" s="64" t="str">
        <f t="shared" si="468"/>
        <v/>
      </c>
      <c r="AB507" s="64" t="str">
        <f t="shared" si="469"/>
        <v/>
      </c>
      <c r="AC507" s="28">
        <f t="shared" si="470"/>
        <v>0</v>
      </c>
      <c r="AH507" s="246" t="str">
        <f t="shared" si="471"/>
        <v/>
      </c>
    </row>
    <row r="508" spans="1:34">
      <c r="A508" s="28" t="str">
        <f>C491&amp;"x"&amp;B508</f>
        <v>E3x15</v>
      </c>
      <c r="B508" s="47">
        <v>15</v>
      </c>
      <c r="C508" s="64" t="str">
        <f t="shared" si="454"/>
        <v/>
      </c>
      <c r="D508" s="64" t="str">
        <f t="shared" si="455"/>
        <v/>
      </c>
      <c r="E508" s="65" t="str">
        <f t="shared" si="456"/>
        <v/>
      </c>
      <c r="F508" s="65" t="str">
        <f t="shared" si="457"/>
        <v/>
      </c>
      <c r="G508" s="66" t="str">
        <f t="shared" si="458"/>
        <v/>
      </c>
      <c r="H508" s="67" t="str">
        <f t="shared" si="459"/>
        <v/>
      </c>
      <c r="I508" s="73"/>
      <c r="J508" s="64" t="str">
        <f t="shared" si="460"/>
        <v/>
      </c>
      <c r="K508" s="64" t="str">
        <f t="shared" si="461"/>
        <v/>
      </c>
      <c r="L508" s="64" t="str">
        <f t="shared" si="462"/>
        <v/>
      </c>
      <c r="M508" s="64" t="str">
        <f t="shared" si="463"/>
        <v/>
      </c>
      <c r="N508" s="52"/>
      <c r="P508" s="157"/>
      <c r="Q508" s="157"/>
      <c r="R508" s="157"/>
      <c r="S508" s="157" t="str">
        <f>IF(OR(LEFT($A508,1)="x",AND(AC493+$AC508=0,$AC493&gt;0)),"",IFERROR(VLOOKUP($A508,LedenZ,29,0),""))</f>
        <v/>
      </c>
      <c r="T508" s="202">
        <f t="shared" si="464"/>
        <v>0</v>
      </c>
      <c r="U508" s="159">
        <f t="shared" si="465"/>
        <v>0</v>
      </c>
      <c r="V508" s="162">
        <f t="shared" si="472"/>
        <v>9</v>
      </c>
      <c r="W508" s="162">
        <f t="shared" si="472"/>
        <v>10</v>
      </c>
      <c r="X508" s="28">
        <v>19</v>
      </c>
      <c r="Y508" s="64" t="str">
        <f t="shared" si="466"/>
        <v/>
      </c>
      <c r="Z508" s="64" t="str">
        <f t="shared" si="467"/>
        <v/>
      </c>
      <c r="AA508" s="64" t="str">
        <f t="shared" si="468"/>
        <v/>
      </c>
      <c r="AB508" s="64" t="str">
        <f t="shared" si="469"/>
        <v/>
      </c>
      <c r="AC508" s="28">
        <f t="shared" si="470"/>
        <v>0</v>
      </c>
      <c r="AH508" s="246" t="str">
        <f t="shared" si="471"/>
        <v/>
      </c>
    </row>
    <row r="509" spans="1:34" ht="12.95" thickBot="1">
      <c r="B509" s="69"/>
      <c r="C509" s="70"/>
      <c r="D509" s="69"/>
      <c r="E509" s="69"/>
      <c r="F509" s="69"/>
      <c r="G509" s="71"/>
      <c r="H509" s="71"/>
      <c r="I509" s="71"/>
      <c r="J509" s="70"/>
      <c r="K509" s="70"/>
      <c r="L509" s="70"/>
      <c r="M509" s="52"/>
      <c r="N509" s="52"/>
      <c r="X509" s="28">
        <v>20</v>
      </c>
    </row>
    <row r="510" spans="1:34" ht="12.95" thickTop="1">
      <c r="B510" s="47"/>
      <c r="C510" s="323" t="s">
        <v>1140</v>
      </c>
      <c r="D510" s="323"/>
      <c r="E510" s="76" t="s">
        <v>1141</v>
      </c>
      <c r="F510" s="76" t="s">
        <v>1142</v>
      </c>
      <c r="G510" s="48" t="s">
        <v>1143</v>
      </c>
      <c r="H510" s="49"/>
      <c r="I510" s="50"/>
      <c r="J510" s="51" t="s">
        <v>1144</v>
      </c>
      <c r="K510" s="51" t="s">
        <v>1145</v>
      </c>
      <c r="L510" s="51" t="s">
        <v>1146</v>
      </c>
      <c r="M510" s="52"/>
      <c r="N510" s="52"/>
      <c r="P510" s="53">
        <f>COUNT(P514:P528)</f>
        <v>0</v>
      </c>
      <c r="Q510" s="53">
        <f>COUNT(Q514:Q528)</f>
        <v>0</v>
      </c>
      <c r="R510" s="53">
        <f>COUNT(R514:R528)</f>
        <v>0</v>
      </c>
      <c r="S510" s="53">
        <f>COUNT(S514:S528)</f>
        <v>6</v>
      </c>
      <c r="T510" s="124">
        <f>T511-SUM(U514:U528)</f>
        <v>0</v>
      </c>
      <c r="X510" s="28">
        <v>1</v>
      </c>
    </row>
    <row r="511" spans="1:34" ht="12.95">
      <c r="A511" s="33">
        <v>29</v>
      </c>
      <c r="B511" s="54"/>
      <c r="C511" s="322" t="str">
        <f>Leden!AR31</f>
        <v>E4</v>
      </c>
      <c r="D511" s="322"/>
      <c r="E511" s="286" t="str">
        <f>IF($C511="","",LEFT(IFERROR(VLOOKUP($C511,TeamsZ,2,0),"")&amp;"??",2))</f>
        <v>BK</v>
      </c>
      <c r="F511" s="286" t="str">
        <f>IF($C511="","",IFERROR(VLOOKUP($C511,TeamsZ,3,0),"??"))</f>
        <v>Za</v>
      </c>
      <c r="G511" s="286" t="str">
        <f>IF($C511="","",LEFT(IFERROR(VLOOKUP($C511,TeamsZ,4,0),"")&amp;"?",1))</f>
        <v>4</v>
      </c>
      <c r="H511" s="55"/>
      <c r="I511" s="56"/>
      <c r="J511" s="286">
        <f>COUNTIF(C514:C528,"V")</f>
        <v>4</v>
      </c>
      <c r="K511" s="286">
        <f>COUNTIF(C514:C528,"M")</f>
        <v>2</v>
      </c>
      <c r="L511" s="57">
        <f>IFERROR(AVERAGE(H514:H528),"")</f>
        <v>8</v>
      </c>
      <c r="M511" s="58"/>
      <c r="N511" s="58"/>
      <c r="O511" s="33" t="s">
        <v>2</v>
      </c>
      <c r="P511" s="253"/>
      <c r="Q511" s="253"/>
      <c r="R511" s="253"/>
      <c r="S511" s="253">
        <f>IF(COUNT(S514:S528)=0,"",TeamPunten(S514:S528,$C511,$T511))</f>
        <v>0</v>
      </c>
      <c r="T511" s="124">
        <f>SUM(T514:T528)</f>
        <v>6</v>
      </c>
      <c r="U511" s="158" t="str">
        <f>MID($C511,1,1)</f>
        <v>E</v>
      </c>
      <c r="V511" s="158" t="str">
        <f>MID($C511,1,1)</f>
        <v>E</v>
      </c>
      <c r="W511" s="158" t="str">
        <f>MID($C511,1,1)</f>
        <v>E</v>
      </c>
      <c r="X511" s="28">
        <v>2</v>
      </c>
      <c r="Y511" s="33"/>
      <c r="Z511" s="33"/>
      <c r="AA511" s="33"/>
      <c r="AB511" s="33"/>
      <c r="AC511" s="33"/>
      <c r="AD511" s="19" t="str">
        <f>IF($C511="","",IFERROR(VLOOKUP($C511,TeamsZ,6,0),""))</f>
        <v>A</v>
      </c>
      <c r="AE511" s="19" t="str">
        <f>TRIM(IF($AD511="","",IFERROR(VLOOKUP($AD511,Teams!$J$4:$O$8,2,0),"")))</f>
        <v>3312 AD</v>
      </c>
      <c r="AF511" s="19" t="str">
        <f>TRIM(IF($AD511="","",IFERROR(VLOOKUP($AD511,Teams!$J$4:$O$8,4,0),"")))</f>
        <v>Dordrecht</v>
      </c>
      <c r="AH511" s="247">
        <f>IFERROR(AVERAGE(AH514:AH528),"")</f>
        <v>8.4183333333333348</v>
      </c>
    </row>
    <row r="512" spans="1:34">
      <c r="B512" s="47"/>
      <c r="C512" s="76"/>
      <c r="D512" s="47"/>
      <c r="E512" s="47"/>
      <c r="F512" s="47"/>
      <c r="G512" s="50"/>
      <c r="H512" s="50"/>
      <c r="I512" s="50"/>
      <c r="J512" s="76"/>
      <c r="K512" s="76"/>
      <c r="L512" s="76"/>
      <c r="M512" s="52"/>
      <c r="N512" s="52"/>
      <c r="U512" s="159"/>
      <c r="V512" s="159"/>
      <c r="W512" s="159"/>
      <c r="X512" s="28">
        <v>3</v>
      </c>
    </row>
    <row r="513" spans="1:34">
      <c r="A513" s="59"/>
      <c r="B513" s="60"/>
      <c r="C513" s="61" t="s">
        <v>1147</v>
      </c>
      <c r="D513" s="61" t="s">
        <v>1148</v>
      </c>
      <c r="E513" s="62" t="s">
        <v>1149</v>
      </c>
      <c r="F513" s="62" t="s">
        <v>1150</v>
      </c>
      <c r="G513" s="61" t="s">
        <v>1151</v>
      </c>
      <c r="H513" s="61" t="s">
        <v>1152</v>
      </c>
      <c r="I513" s="61" t="s">
        <v>54</v>
      </c>
      <c r="J513" s="61" t="s">
        <v>1153</v>
      </c>
      <c r="K513" s="61" t="s">
        <v>1154</v>
      </c>
      <c r="L513" s="61" t="s">
        <v>1155</v>
      </c>
      <c r="M513" s="61" t="s">
        <v>1158</v>
      </c>
      <c r="N513" s="63"/>
      <c r="O513" s="59"/>
      <c r="P513" s="160" t="s">
        <v>76</v>
      </c>
      <c r="Q513" s="160" t="s">
        <v>77</v>
      </c>
      <c r="R513" s="160" t="s">
        <v>78</v>
      </c>
      <c r="S513" s="160" t="s">
        <v>76</v>
      </c>
      <c r="U513" s="158">
        <f>IF(W511="","",VLOOKUP(W511,Leeftijdscat,2,FALSE))</f>
        <v>7</v>
      </c>
      <c r="V513" s="158">
        <f>IF(W511="","",VLOOKUP(W511,Leeftijdscat,3,FALSE))</f>
        <v>9</v>
      </c>
      <c r="W513" s="158">
        <f>IF(W511="","",VLOOKUP(W511,Leeftijdscat,4,FALSE))</f>
        <v>10</v>
      </c>
      <c r="X513" s="28">
        <v>4</v>
      </c>
      <c r="Y513" s="59">
        <f>LEN(Y514&amp;Y515&amp;Y516&amp;Y517&amp;Y518&amp;Y519&amp;Y520&amp;Y521&amp;Y522&amp;Y523&amp;Y524&amp;Y525&amp;Y526&amp;Y527&amp;Y528)</f>
        <v>10</v>
      </c>
      <c r="Z513" s="59">
        <f>LEN(Z514&amp;Z515&amp;Z516&amp;Z517&amp;Z518&amp;Z519&amp;Z520&amp;Z521&amp;Z522&amp;Z523&amp;Z524&amp;Z525&amp;Z526&amp;Z527&amp;Z528)</f>
        <v>10</v>
      </c>
      <c r="AA513" s="59">
        <f>LEN(AA514&amp;AA515&amp;AA516&amp;AA517&amp;AA518&amp;AA519&amp;AA520&amp;AA521&amp;AA522&amp;AA523&amp;AA524&amp;AA525&amp;AA526&amp;AA527&amp;AA528)</f>
        <v>0</v>
      </c>
      <c r="AB513" s="59">
        <f>LEN(AB514&amp;AB515&amp;AB516&amp;AB517&amp;AB518&amp;AB519&amp;AB520&amp;AB521&amp;AB522&amp;AB523&amp;AB524&amp;AB525&amp;AB526&amp;AB527&amp;AB528)</f>
        <v>12</v>
      </c>
      <c r="AC513" s="59">
        <f>SUM(Y513:AA513)</f>
        <v>20</v>
      </c>
    </row>
    <row r="514" spans="1:34">
      <c r="A514" s="28" t="str">
        <f>C511&amp;"x"&amp;B514</f>
        <v>E4x1</v>
      </c>
      <c r="B514" s="47">
        <v>1</v>
      </c>
      <c r="C514" s="64" t="str">
        <f t="shared" ref="C514:C528" si="473">IF(LEFT($A514,1)="x","",IFERROR(VLOOKUP($A514,LedenZ,5,0),""))</f>
        <v>V</v>
      </c>
      <c r="D514" s="64" t="str">
        <f t="shared" ref="D514:D528" si="474">IF(LEFT($A514,1)="x","",IFERROR(VLOOKUP($A514,LedenZ,6,0),""))</f>
        <v>NMB03R4</v>
      </c>
      <c r="E514" s="65" t="str">
        <f t="shared" ref="E514:E528" si="475">IF(LEFT($A514,1)="x","",IFERROR(VLOOKUP($A514,LedenZ,7,0),""))</f>
        <v>Exalto, L.</v>
      </c>
      <c r="F514" s="65" t="str">
        <f t="shared" ref="F514:F528" si="476">IF(LEFT($A514,1)="x","",IFERROR(VLOOKUP($A514,LedenZ,8,0),""))</f>
        <v>Laura</v>
      </c>
      <c r="G514" s="66">
        <f t="shared" ref="G514:G528" si="477">IF(LEFT($A514,1)="x","",IFERROR(VLOOKUP($A514,LedenZ,9,0),""))</f>
        <v>41047</v>
      </c>
      <c r="H514" s="67">
        <f t="shared" ref="H514:H528" si="478">IF(AND(ISNUMBER(G514),G514&lt;&gt;0),DATEDIF(G514,Peildatum,"Y"),"")</f>
        <v>8</v>
      </c>
      <c r="I514" s="73"/>
      <c r="J514" s="64" t="str">
        <f t="shared" ref="J514:J528" si="479">IF(LEFT($A514,1)="x","",IFERROR(VLOOKUP($A514,LedenZ,15,0),""))</f>
        <v>F2</v>
      </c>
      <c r="K514" s="64" t="str">
        <f t="shared" ref="K514:K528" si="480">IF(LEFT($A514,1)="x","",IFERROR(VLOOKUP($A514,LedenZ,16,0),""))</f>
        <v>F2</v>
      </c>
      <c r="L514" s="64">
        <f t="shared" ref="L514:L528" si="481">IF(LEFT($A514,1)="x","",IFERROR(VLOOKUP($A514,LedenZ,17,0),""))</f>
        <v>0</v>
      </c>
      <c r="M514" s="64" t="str">
        <f t="shared" ref="M514:M528" si="482">IF(LEFT($A514,1)="x","",IFERROR(VLOOKUP($A514,LedenZ,18,0),""))</f>
        <v>E4</v>
      </c>
      <c r="N514" s="52"/>
      <c r="P514" s="157"/>
      <c r="Q514" s="157"/>
      <c r="R514" s="157"/>
      <c r="S514" s="157">
        <f>IF(OR(LEFT($A514,1)="x",AND(AC513+$AC514=0,$AC513&gt;0)),"",IFERROR(VLOOKUP($A514,LedenZ,29,0),""))</f>
        <v>0</v>
      </c>
      <c r="T514" s="202">
        <f t="shared" ref="T514:T528" si="483">IF(LEN(C514&amp;D514&amp;E514&amp;F514)&gt;0,1,0)</f>
        <v>1</v>
      </c>
      <c r="U514" s="159">
        <f t="shared" ref="U514:U528" si="484">MIN(LEN(Y514&amp;Z514&amp;AA514&amp;AB514),1)</f>
        <v>1</v>
      </c>
      <c r="V514" s="162">
        <f>V513</f>
        <v>9</v>
      </c>
      <c r="W514" s="162">
        <f>W513</f>
        <v>10</v>
      </c>
      <c r="X514" s="28">
        <v>5</v>
      </c>
      <c r="Y514" s="64" t="str">
        <f t="shared" ref="Y514:Y528" si="485">IF(LEFT($A514,1)="x","",IFERROR(VLOOKUP($A514,LedenZ,33,0),""))</f>
        <v>F2</v>
      </c>
      <c r="Z514" s="64" t="str">
        <f t="shared" ref="Z514:Z528" si="486">IF(LEFT($A514,1)="x","",IFERROR(VLOOKUP($A514,LedenZ,34,0),""))</f>
        <v>F2</v>
      </c>
      <c r="AA514" s="64" t="str">
        <f t="shared" ref="AA514:AA528" si="487">IF(LEFT($A514,1)="x","",IFERROR(VLOOKUP($A514,LedenZ,35,0),""))</f>
        <v/>
      </c>
      <c r="AB514" s="64" t="str">
        <f t="shared" ref="AB514:AB528" si="488">IF(LEFT($A514,1)="x","",IFERROR(VLOOKUP($A514,LedenZ,36,0),""))</f>
        <v>E4</v>
      </c>
      <c r="AC514" s="28">
        <f t="shared" ref="AC514:AC528" si="489">LEN(Y514&amp;Z514&amp;AA514&amp;AB514)</f>
        <v>6</v>
      </c>
      <c r="AH514" s="246">
        <f t="shared" ref="AH514:AH528" si="490">lft(G514,Peildatum)</f>
        <v>8.6199999999999992</v>
      </c>
    </row>
    <row r="515" spans="1:34">
      <c r="A515" s="28" t="str">
        <f>C511&amp;"x"&amp;B515</f>
        <v>E4x2</v>
      </c>
      <c r="B515" s="47">
        <v>2</v>
      </c>
      <c r="C515" s="64" t="str">
        <f t="shared" si="473"/>
        <v>V</v>
      </c>
      <c r="D515" s="64" t="str">
        <f t="shared" si="474"/>
        <v>NMJ81C1</v>
      </c>
      <c r="E515" s="65" t="str">
        <f t="shared" si="475"/>
        <v>Breekveldt, T.</v>
      </c>
      <c r="F515" s="65" t="str">
        <f t="shared" si="476"/>
        <v>Tessa</v>
      </c>
      <c r="G515" s="66">
        <f t="shared" si="477"/>
        <v>41123</v>
      </c>
      <c r="H515" s="67">
        <f t="shared" si="478"/>
        <v>8</v>
      </c>
      <c r="I515" s="73"/>
      <c r="J515" s="64" t="str">
        <f t="shared" si="479"/>
        <v/>
      </c>
      <c r="K515" s="64" t="str">
        <f t="shared" si="480"/>
        <v/>
      </c>
      <c r="L515" s="64">
        <f t="shared" si="481"/>
        <v>0</v>
      </c>
      <c r="M515" s="64" t="str">
        <f t="shared" si="482"/>
        <v>E4</v>
      </c>
      <c r="N515" s="52"/>
      <c r="P515" s="157"/>
      <c r="Q515" s="157"/>
      <c r="R515" s="157"/>
      <c r="S515" s="157">
        <f>IF(OR(LEFT($A515,1)="x",AND(AC513+$AC515=0,$AC513&gt;0)),"",IFERROR(VLOOKUP($A515,LedenZ,29,0),""))</f>
        <v>0</v>
      </c>
      <c r="T515" s="202">
        <f t="shared" si="483"/>
        <v>1</v>
      </c>
      <c r="U515" s="159">
        <f t="shared" si="484"/>
        <v>1</v>
      </c>
      <c r="V515" s="162">
        <f t="shared" ref="V515:W528" si="491">V514</f>
        <v>9</v>
      </c>
      <c r="W515" s="162">
        <f t="shared" si="491"/>
        <v>10</v>
      </c>
      <c r="X515" s="28">
        <v>6</v>
      </c>
      <c r="Y515" s="64" t="str">
        <f t="shared" si="485"/>
        <v/>
      </c>
      <c r="Z515" s="64" t="str">
        <f t="shared" si="486"/>
        <v/>
      </c>
      <c r="AA515" s="64" t="str">
        <f t="shared" si="487"/>
        <v/>
      </c>
      <c r="AB515" s="64" t="str">
        <f t="shared" si="488"/>
        <v>E4</v>
      </c>
      <c r="AC515" s="28">
        <f t="shared" si="489"/>
        <v>2</v>
      </c>
      <c r="AH515" s="246">
        <f t="shared" si="490"/>
        <v>8.41</v>
      </c>
    </row>
    <row r="516" spans="1:34">
      <c r="A516" s="28" t="str">
        <f>C511&amp;"x"&amp;B516</f>
        <v>E4x3</v>
      </c>
      <c r="B516" s="47">
        <v>3</v>
      </c>
      <c r="C516" s="64" t="str">
        <f t="shared" si="473"/>
        <v>V</v>
      </c>
      <c r="D516" s="64" t="str">
        <f t="shared" si="474"/>
        <v>NLV84M5</v>
      </c>
      <c r="E516" s="65" t="str">
        <f t="shared" si="475"/>
        <v>Voorbij, L.L.</v>
      </c>
      <c r="F516" s="65" t="str">
        <f t="shared" si="476"/>
        <v>Lova</v>
      </c>
      <c r="G516" s="66">
        <f t="shared" si="477"/>
        <v>41174</v>
      </c>
      <c r="H516" s="67">
        <f t="shared" si="478"/>
        <v>8</v>
      </c>
      <c r="I516" s="73"/>
      <c r="J516" s="64" t="str">
        <f t="shared" si="479"/>
        <v>F2</v>
      </c>
      <c r="K516" s="64" t="str">
        <f t="shared" si="480"/>
        <v>F2</v>
      </c>
      <c r="L516" s="64">
        <f t="shared" si="481"/>
        <v>0</v>
      </c>
      <c r="M516" s="64" t="str">
        <f t="shared" si="482"/>
        <v>E4</v>
      </c>
      <c r="N516" s="52"/>
      <c r="P516" s="157"/>
      <c r="Q516" s="157"/>
      <c r="R516" s="157"/>
      <c r="S516" s="157">
        <f>IF(OR(LEFT($A516,1)="x",AND(AC513+$AC516=0,$AC513&gt;0)),"",IFERROR(VLOOKUP($A516,LedenZ,29,0),""))</f>
        <v>0</v>
      </c>
      <c r="T516" s="202">
        <f t="shared" si="483"/>
        <v>1</v>
      </c>
      <c r="U516" s="159">
        <f t="shared" si="484"/>
        <v>1</v>
      </c>
      <c r="V516" s="162">
        <f t="shared" si="491"/>
        <v>9</v>
      </c>
      <c r="W516" s="162">
        <f t="shared" si="491"/>
        <v>10</v>
      </c>
      <c r="X516" s="28">
        <v>7</v>
      </c>
      <c r="Y516" s="64" t="str">
        <f t="shared" si="485"/>
        <v>F2</v>
      </c>
      <c r="Z516" s="64" t="str">
        <f t="shared" si="486"/>
        <v>F2</v>
      </c>
      <c r="AA516" s="64" t="str">
        <f t="shared" si="487"/>
        <v/>
      </c>
      <c r="AB516" s="64" t="str">
        <f t="shared" si="488"/>
        <v>E4</v>
      </c>
      <c r="AC516" s="28">
        <f t="shared" si="489"/>
        <v>6</v>
      </c>
      <c r="AH516" s="246">
        <f t="shared" si="490"/>
        <v>8.27</v>
      </c>
    </row>
    <row r="517" spans="1:34">
      <c r="A517" s="28" t="str">
        <f>C511&amp;"x"&amp;B517</f>
        <v>E4x4</v>
      </c>
      <c r="B517" s="47">
        <v>4</v>
      </c>
      <c r="C517" s="64" t="str">
        <f t="shared" si="473"/>
        <v>V</v>
      </c>
      <c r="D517" s="64" t="str">
        <f t="shared" si="474"/>
        <v>NLZ39C9</v>
      </c>
      <c r="E517" s="65" t="str">
        <f t="shared" si="475"/>
        <v>Bakker, A.</v>
      </c>
      <c r="F517" s="65" t="str">
        <f t="shared" si="476"/>
        <v>Anouk</v>
      </c>
      <c r="G517" s="66">
        <f t="shared" si="477"/>
        <v>41214</v>
      </c>
      <c r="H517" s="67">
        <f t="shared" si="478"/>
        <v>8</v>
      </c>
      <c r="I517" s="73"/>
      <c r="J517" s="64" t="str">
        <f t="shared" si="479"/>
        <v>F2</v>
      </c>
      <c r="K517" s="64" t="str">
        <f t="shared" si="480"/>
        <v>F2</v>
      </c>
      <c r="L517" s="64">
        <f t="shared" si="481"/>
        <v>0</v>
      </c>
      <c r="M517" s="64" t="str">
        <f t="shared" si="482"/>
        <v>E4</v>
      </c>
      <c r="N517" s="52"/>
      <c r="P517" s="157"/>
      <c r="Q517" s="157"/>
      <c r="R517" s="157"/>
      <c r="S517" s="157">
        <f>IF(OR(LEFT($A517,1)="x",AND(AC513+$AC517=0,$AC513&gt;0)),"",IFERROR(VLOOKUP($A517,LedenZ,29,0),""))</f>
        <v>0</v>
      </c>
      <c r="T517" s="202">
        <f t="shared" si="483"/>
        <v>1</v>
      </c>
      <c r="U517" s="159">
        <f t="shared" si="484"/>
        <v>1</v>
      </c>
      <c r="V517" s="162">
        <f t="shared" si="491"/>
        <v>9</v>
      </c>
      <c r="W517" s="162">
        <f t="shared" si="491"/>
        <v>10</v>
      </c>
      <c r="X517" s="28">
        <v>8</v>
      </c>
      <c r="Y517" s="64" t="str">
        <f t="shared" si="485"/>
        <v>F2</v>
      </c>
      <c r="Z517" s="64" t="str">
        <f t="shared" si="486"/>
        <v>F2</v>
      </c>
      <c r="AA517" s="64" t="str">
        <f t="shared" si="487"/>
        <v/>
      </c>
      <c r="AB517" s="64" t="str">
        <f t="shared" si="488"/>
        <v>E4</v>
      </c>
      <c r="AC517" s="28">
        <f t="shared" si="489"/>
        <v>6</v>
      </c>
      <c r="AH517" s="246">
        <f t="shared" si="490"/>
        <v>8.16</v>
      </c>
    </row>
    <row r="518" spans="1:34">
      <c r="A518" s="28" t="str">
        <f>C511&amp;"x"&amp;B518</f>
        <v>E4x5</v>
      </c>
      <c r="B518" s="47">
        <v>5</v>
      </c>
      <c r="C518" s="64" t="str">
        <f t="shared" si="473"/>
        <v>M</v>
      </c>
      <c r="D518" s="64" t="str">
        <f t="shared" si="474"/>
        <v>NLV80M3</v>
      </c>
      <c r="E518" s="65" t="str">
        <f t="shared" si="475"/>
        <v>Laban, F.C.</v>
      </c>
      <c r="F518" s="65" t="str">
        <f t="shared" si="476"/>
        <v>Freek</v>
      </c>
      <c r="G518" s="66">
        <f t="shared" si="477"/>
        <v>41044</v>
      </c>
      <c r="H518" s="67">
        <f t="shared" si="478"/>
        <v>8</v>
      </c>
      <c r="I518" s="73"/>
      <c r="J518" s="64" t="str">
        <f t="shared" si="479"/>
        <v>F2</v>
      </c>
      <c r="K518" s="64" t="str">
        <f t="shared" si="480"/>
        <v>F2</v>
      </c>
      <c r="L518" s="64">
        <f t="shared" si="481"/>
        <v>0</v>
      </c>
      <c r="M518" s="64" t="str">
        <f t="shared" si="482"/>
        <v>E4</v>
      </c>
      <c r="N518" s="52"/>
      <c r="P518" s="157"/>
      <c r="Q518" s="157"/>
      <c r="R518" s="157"/>
      <c r="S518" s="157">
        <f>IF(OR(LEFT($A518,1)="x",AND(AC513+$AC518=0,$AC513&gt;0)),"",IFERROR(VLOOKUP($A518,LedenZ,29,0),""))</f>
        <v>0</v>
      </c>
      <c r="T518" s="202">
        <f t="shared" si="483"/>
        <v>1</v>
      </c>
      <c r="U518" s="159">
        <f t="shared" si="484"/>
        <v>1</v>
      </c>
      <c r="V518" s="162">
        <f t="shared" si="491"/>
        <v>9</v>
      </c>
      <c r="W518" s="162">
        <f t="shared" si="491"/>
        <v>10</v>
      </c>
      <c r="X518" s="28">
        <v>9</v>
      </c>
      <c r="Y518" s="64" t="str">
        <f t="shared" si="485"/>
        <v>F2</v>
      </c>
      <c r="Z518" s="64" t="str">
        <f t="shared" si="486"/>
        <v>F2</v>
      </c>
      <c r="AA518" s="64" t="str">
        <f t="shared" si="487"/>
        <v/>
      </c>
      <c r="AB518" s="64" t="str">
        <f t="shared" si="488"/>
        <v>E4</v>
      </c>
      <c r="AC518" s="28">
        <f t="shared" si="489"/>
        <v>6</v>
      </c>
      <c r="AH518" s="246">
        <f t="shared" si="490"/>
        <v>8.6300000000000008</v>
      </c>
    </row>
    <row r="519" spans="1:34">
      <c r="A519" s="28" t="str">
        <f>C511&amp;"x"&amp;B519</f>
        <v>E4x6</v>
      </c>
      <c r="B519" s="47">
        <v>6</v>
      </c>
      <c r="C519" s="64" t="str">
        <f t="shared" si="473"/>
        <v>M</v>
      </c>
      <c r="D519" s="64" t="str">
        <f t="shared" si="474"/>
        <v>NMC29Z9</v>
      </c>
      <c r="E519" s="65" t="str">
        <f t="shared" si="475"/>
        <v>Vos, J.</v>
      </c>
      <c r="F519" s="65" t="str">
        <f t="shared" si="476"/>
        <v>Juda</v>
      </c>
      <c r="G519" s="66">
        <f t="shared" si="477"/>
        <v>41121</v>
      </c>
      <c r="H519" s="67">
        <f t="shared" si="478"/>
        <v>8</v>
      </c>
      <c r="I519" s="73"/>
      <c r="J519" s="64" t="str">
        <f t="shared" si="479"/>
        <v>F2</v>
      </c>
      <c r="K519" s="64" t="str">
        <f t="shared" si="480"/>
        <v>F2</v>
      </c>
      <c r="L519" s="64">
        <f t="shared" si="481"/>
        <v>0</v>
      </c>
      <c r="M519" s="64" t="str">
        <f t="shared" si="482"/>
        <v>E4</v>
      </c>
      <c r="N519" s="52"/>
      <c r="P519" s="157"/>
      <c r="Q519" s="157"/>
      <c r="R519" s="157"/>
      <c r="S519" s="157">
        <f>IF(OR(LEFT($A519,1)="x",AND(AC513+$AC519=0,$AC513&gt;0)),"",IFERROR(VLOOKUP($A519,LedenZ,29,0),""))</f>
        <v>0</v>
      </c>
      <c r="T519" s="202">
        <f t="shared" si="483"/>
        <v>1</v>
      </c>
      <c r="U519" s="159">
        <f t="shared" si="484"/>
        <v>1</v>
      </c>
      <c r="V519" s="162">
        <f t="shared" si="491"/>
        <v>9</v>
      </c>
      <c r="W519" s="162">
        <f t="shared" si="491"/>
        <v>10</v>
      </c>
      <c r="X519" s="28">
        <v>10</v>
      </c>
      <c r="Y519" s="64" t="str">
        <f t="shared" si="485"/>
        <v>F2</v>
      </c>
      <c r="Z519" s="64" t="str">
        <f t="shared" si="486"/>
        <v>F2</v>
      </c>
      <c r="AA519" s="64" t="str">
        <f t="shared" si="487"/>
        <v/>
      </c>
      <c r="AB519" s="64" t="str">
        <f t="shared" si="488"/>
        <v>E4</v>
      </c>
      <c r="AC519" s="28">
        <f t="shared" si="489"/>
        <v>6</v>
      </c>
      <c r="AH519" s="246">
        <f t="shared" si="490"/>
        <v>8.42</v>
      </c>
    </row>
    <row r="520" spans="1:34">
      <c r="A520" s="28" t="str">
        <f>C511&amp;"x"&amp;B520</f>
        <v>E4x7</v>
      </c>
      <c r="B520" s="47">
        <v>7</v>
      </c>
      <c r="C520" s="64" t="str">
        <f t="shared" si="473"/>
        <v/>
      </c>
      <c r="D520" s="64" t="str">
        <f t="shared" si="474"/>
        <v/>
      </c>
      <c r="E520" s="65" t="str">
        <f t="shared" si="475"/>
        <v/>
      </c>
      <c r="F520" s="65" t="str">
        <f t="shared" si="476"/>
        <v/>
      </c>
      <c r="G520" s="66" t="str">
        <f t="shared" si="477"/>
        <v/>
      </c>
      <c r="H520" s="67" t="str">
        <f t="shared" si="478"/>
        <v/>
      </c>
      <c r="I520" s="73"/>
      <c r="J520" s="64" t="str">
        <f t="shared" si="479"/>
        <v/>
      </c>
      <c r="K520" s="64" t="str">
        <f t="shared" si="480"/>
        <v/>
      </c>
      <c r="L520" s="64" t="str">
        <f t="shared" si="481"/>
        <v/>
      </c>
      <c r="M520" s="64" t="str">
        <f t="shared" si="482"/>
        <v/>
      </c>
      <c r="N520" s="52"/>
      <c r="P520" s="157"/>
      <c r="Q520" s="157"/>
      <c r="R520" s="157"/>
      <c r="S520" s="157" t="str">
        <f>IF(OR(LEFT($A520,1)="x",AND(AC513+$AC520=0,$AC513&gt;0)),"",IFERROR(VLOOKUP($A520,LedenZ,29,0),""))</f>
        <v/>
      </c>
      <c r="T520" s="202">
        <f t="shared" si="483"/>
        <v>0</v>
      </c>
      <c r="U520" s="159">
        <f t="shared" si="484"/>
        <v>0</v>
      </c>
      <c r="V520" s="162">
        <f t="shared" si="491"/>
        <v>9</v>
      </c>
      <c r="W520" s="162">
        <f t="shared" si="491"/>
        <v>10</v>
      </c>
      <c r="X520" s="28">
        <v>11</v>
      </c>
      <c r="Y520" s="64" t="str">
        <f t="shared" si="485"/>
        <v/>
      </c>
      <c r="Z520" s="64" t="str">
        <f t="shared" si="486"/>
        <v/>
      </c>
      <c r="AA520" s="64" t="str">
        <f t="shared" si="487"/>
        <v/>
      </c>
      <c r="AB520" s="64" t="str">
        <f t="shared" si="488"/>
        <v/>
      </c>
      <c r="AC520" s="28">
        <f t="shared" si="489"/>
        <v>0</v>
      </c>
      <c r="AH520" s="246" t="str">
        <f t="shared" si="490"/>
        <v/>
      </c>
    </row>
    <row r="521" spans="1:34">
      <c r="A521" s="28" t="str">
        <f>C511&amp;"x"&amp;B521</f>
        <v>E4x8</v>
      </c>
      <c r="B521" s="47">
        <v>8</v>
      </c>
      <c r="C521" s="64" t="str">
        <f t="shared" si="473"/>
        <v/>
      </c>
      <c r="D521" s="64" t="str">
        <f t="shared" si="474"/>
        <v/>
      </c>
      <c r="E521" s="65" t="str">
        <f t="shared" si="475"/>
        <v/>
      </c>
      <c r="F521" s="65" t="str">
        <f t="shared" si="476"/>
        <v/>
      </c>
      <c r="G521" s="66" t="str">
        <f t="shared" si="477"/>
        <v/>
      </c>
      <c r="H521" s="67" t="str">
        <f t="shared" si="478"/>
        <v/>
      </c>
      <c r="I521" s="73"/>
      <c r="J521" s="64" t="str">
        <f t="shared" si="479"/>
        <v/>
      </c>
      <c r="K521" s="64" t="str">
        <f t="shared" si="480"/>
        <v/>
      </c>
      <c r="L521" s="64" t="str">
        <f t="shared" si="481"/>
        <v/>
      </c>
      <c r="M521" s="64" t="str">
        <f t="shared" si="482"/>
        <v/>
      </c>
      <c r="N521" s="52"/>
      <c r="P521" s="157"/>
      <c r="Q521" s="157"/>
      <c r="R521" s="157"/>
      <c r="S521" s="157" t="str">
        <f>IF(OR(LEFT($A521,1)="x",AND(AC513+$AC521=0,$AC513&gt;0)),"",IFERROR(VLOOKUP($A521,LedenZ,29,0),""))</f>
        <v/>
      </c>
      <c r="T521" s="202">
        <f t="shared" si="483"/>
        <v>0</v>
      </c>
      <c r="U521" s="159">
        <f t="shared" si="484"/>
        <v>0</v>
      </c>
      <c r="V521" s="162">
        <f t="shared" si="491"/>
        <v>9</v>
      </c>
      <c r="W521" s="162">
        <f t="shared" si="491"/>
        <v>10</v>
      </c>
      <c r="X521" s="28">
        <v>12</v>
      </c>
      <c r="Y521" s="64" t="str">
        <f t="shared" si="485"/>
        <v/>
      </c>
      <c r="Z521" s="64" t="str">
        <f t="shared" si="486"/>
        <v/>
      </c>
      <c r="AA521" s="64" t="str">
        <f t="shared" si="487"/>
        <v/>
      </c>
      <c r="AB521" s="64" t="str">
        <f t="shared" si="488"/>
        <v/>
      </c>
      <c r="AC521" s="28">
        <f t="shared" si="489"/>
        <v>0</v>
      </c>
      <c r="AH521" s="246" t="str">
        <f t="shared" si="490"/>
        <v/>
      </c>
    </row>
    <row r="522" spans="1:34">
      <c r="A522" s="28" t="str">
        <f>C511&amp;"x"&amp;B522</f>
        <v>E4x9</v>
      </c>
      <c r="B522" s="47">
        <v>9</v>
      </c>
      <c r="C522" s="64" t="str">
        <f t="shared" si="473"/>
        <v/>
      </c>
      <c r="D522" s="64" t="str">
        <f t="shared" si="474"/>
        <v/>
      </c>
      <c r="E522" s="65" t="str">
        <f t="shared" si="475"/>
        <v/>
      </c>
      <c r="F522" s="65" t="str">
        <f t="shared" si="476"/>
        <v/>
      </c>
      <c r="G522" s="66" t="str">
        <f t="shared" si="477"/>
        <v/>
      </c>
      <c r="H522" s="67" t="str">
        <f t="shared" si="478"/>
        <v/>
      </c>
      <c r="I522" s="73"/>
      <c r="J522" s="64" t="str">
        <f t="shared" si="479"/>
        <v/>
      </c>
      <c r="K522" s="64" t="str">
        <f t="shared" si="480"/>
        <v/>
      </c>
      <c r="L522" s="64" t="str">
        <f t="shared" si="481"/>
        <v/>
      </c>
      <c r="M522" s="64" t="str">
        <f t="shared" si="482"/>
        <v/>
      </c>
      <c r="N522" s="52"/>
      <c r="P522" s="157"/>
      <c r="Q522" s="157"/>
      <c r="R522" s="157"/>
      <c r="S522" s="157" t="str">
        <f>IF(OR(LEFT($A522,1)="x",AND(AC513+$AC522=0,$AC513&gt;0)),"",IFERROR(VLOOKUP($A522,LedenZ,29,0),""))</f>
        <v/>
      </c>
      <c r="T522" s="202">
        <f t="shared" si="483"/>
        <v>0</v>
      </c>
      <c r="U522" s="159">
        <f t="shared" si="484"/>
        <v>0</v>
      </c>
      <c r="V522" s="162">
        <f t="shared" si="491"/>
        <v>9</v>
      </c>
      <c r="W522" s="162">
        <f t="shared" si="491"/>
        <v>10</v>
      </c>
      <c r="X522" s="28">
        <v>13</v>
      </c>
      <c r="Y522" s="64" t="str">
        <f t="shared" si="485"/>
        <v/>
      </c>
      <c r="Z522" s="64" t="str">
        <f t="shared" si="486"/>
        <v/>
      </c>
      <c r="AA522" s="64" t="str">
        <f t="shared" si="487"/>
        <v/>
      </c>
      <c r="AB522" s="64" t="str">
        <f t="shared" si="488"/>
        <v/>
      </c>
      <c r="AC522" s="28">
        <f t="shared" si="489"/>
        <v>0</v>
      </c>
      <c r="AH522" s="246" t="str">
        <f t="shared" si="490"/>
        <v/>
      </c>
    </row>
    <row r="523" spans="1:34">
      <c r="A523" s="28" t="str">
        <f>C511&amp;"x"&amp;B523</f>
        <v>E4x10</v>
      </c>
      <c r="B523" s="47">
        <v>10</v>
      </c>
      <c r="C523" s="64" t="str">
        <f t="shared" si="473"/>
        <v/>
      </c>
      <c r="D523" s="64" t="str">
        <f t="shared" si="474"/>
        <v/>
      </c>
      <c r="E523" s="65" t="str">
        <f t="shared" si="475"/>
        <v/>
      </c>
      <c r="F523" s="65" t="str">
        <f t="shared" si="476"/>
        <v/>
      </c>
      <c r="G523" s="66" t="str">
        <f t="shared" si="477"/>
        <v/>
      </c>
      <c r="H523" s="67" t="str">
        <f t="shared" si="478"/>
        <v/>
      </c>
      <c r="I523" s="73"/>
      <c r="J523" s="64" t="str">
        <f t="shared" si="479"/>
        <v/>
      </c>
      <c r="K523" s="64" t="str">
        <f t="shared" si="480"/>
        <v/>
      </c>
      <c r="L523" s="64" t="str">
        <f t="shared" si="481"/>
        <v/>
      </c>
      <c r="M523" s="64" t="str">
        <f t="shared" si="482"/>
        <v/>
      </c>
      <c r="N523" s="52"/>
      <c r="P523" s="157"/>
      <c r="Q523" s="157"/>
      <c r="R523" s="157"/>
      <c r="S523" s="157" t="str">
        <f>IF(OR(LEFT($A523,1)="x",AND(AC513+$AC523=0,$AC513&gt;0)),"",IFERROR(VLOOKUP($A523,LedenZ,29,0),""))</f>
        <v/>
      </c>
      <c r="T523" s="202">
        <f t="shared" si="483"/>
        <v>0</v>
      </c>
      <c r="U523" s="159">
        <f t="shared" si="484"/>
        <v>0</v>
      </c>
      <c r="V523" s="162">
        <f t="shared" si="491"/>
        <v>9</v>
      </c>
      <c r="W523" s="162">
        <f t="shared" si="491"/>
        <v>10</v>
      </c>
      <c r="X523" s="28">
        <v>14</v>
      </c>
      <c r="Y523" s="64" t="str">
        <f t="shared" si="485"/>
        <v/>
      </c>
      <c r="Z523" s="64" t="str">
        <f t="shared" si="486"/>
        <v/>
      </c>
      <c r="AA523" s="64" t="str">
        <f t="shared" si="487"/>
        <v/>
      </c>
      <c r="AB523" s="64" t="str">
        <f t="shared" si="488"/>
        <v/>
      </c>
      <c r="AC523" s="28">
        <f t="shared" si="489"/>
        <v>0</v>
      </c>
      <c r="AH523" s="246" t="str">
        <f t="shared" si="490"/>
        <v/>
      </c>
    </row>
    <row r="524" spans="1:34">
      <c r="A524" s="28" t="str">
        <f>C511&amp;"x"&amp;B524</f>
        <v>E4x11</v>
      </c>
      <c r="B524" s="47">
        <v>11</v>
      </c>
      <c r="C524" s="64" t="str">
        <f t="shared" si="473"/>
        <v/>
      </c>
      <c r="D524" s="64" t="str">
        <f t="shared" si="474"/>
        <v/>
      </c>
      <c r="E524" s="65" t="str">
        <f t="shared" si="475"/>
        <v/>
      </c>
      <c r="F524" s="65" t="str">
        <f t="shared" si="476"/>
        <v/>
      </c>
      <c r="G524" s="66" t="str">
        <f t="shared" si="477"/>
        <v/>
      </c>
      <c r="H524" s="67" t="str">
        <f t="shared" si="478"/>
        <v/>
      </c>
      <c r="I524" s="73"/>
      <c r="J524" s="64" t="str">
        <f t="shared" si="479"/>
        <v/>
      </c>
      <c r="K524" s="64" t="str">
        <f t="shared" si="480"/>
        <v/>
      </c>
      <c r="L524" s="64" t="str">
        <f t="shared" si="481"/>
        <v/>
      </c>
      <c r="M524" s="64" t="str">
        <f t="shared" si="482"/>
        <v/>
      </c>
      <c r="N524" s="52"/>
      <c r="P524" s="157"/>
      <c r="Q524" s="157"/>
      <c r="R524" s="157"/>
      <c r="S524" s="157" t="str">
        <f>IF(OR(LEFT($A524,1)="x",AND(AC513+$AC524=0,$AC513&gt;0)),"",IFERROR(VLOOKUP($A524,LedenZ,29,0),""))</f>
        <v/>
      </c>
      <c r="T524" s="202">
        <f t="shared" si="483"/>
        <v>0</v>
      </c>
      <c r="U524" s="159">
        <f t="shared" si="484"/>
        <v>0</v>
      </c>
      <c r="V524" s="162">
        <f t="shared" si="491"/>
        <v>9</v>
      </c>
      <c r="W524" s="162">
        <f t="shared" si="491"/>
        <v>10</v>
      </c>
      <c r="X524" s="28">
        <v>15</v>
      </c>
      <c r="Y524" s="64" t="str">
        <f t="shared" si="485"/>
        <v/>
      </c>
      <c r="Z524" s="64" t="str">
        <f t="shared" si="486"/>
        <v/>
      </c>
      <c r="AA524" s="64" t="str">
        <f t="shared" si="487"/>
        <v/>
      </c>
      <c r="AB524" s="64" t="str">
        <f t="shared" si="488"/>
        <v/>
      </c>
      <c r="AC524" s="28">
        <f t="shared" si="489"/>
        <v>0</v>
      </c>
      <c r="AH524" s="246" t="str">
        <f t="shared" si="490"/>
        <v/>
      </c>
    </row>
    <row r="525" spans="1:34">
      <c r="A525" s="28" t="str">
        <f>C511&amp;"x"&amp;B525</f>
        <v>E4x12</v>
      </c>
      <c r="B525" s="47">
        <v>12</v>
      </c>
      <c r="C525" s="64" t="str">
        <f t="shared" si="473"/>
        <v/>
      </c>
      <c r="D525" s="64" t="str">
        <f t="shared" si="474"/>
        <v/>
      </c>
      <c r="E525" s="65" t="str">
        <f t="shared" si="475"/>
        <v/>
      </c>
      <c r="F525" s="65" t="str">
        <f t="shared" si="476"/>
        <v/>
      </c>
      <c r="G525" s="66" t="str">
        <f t="shared" si="477"/>
        <v/>
      </c>
      <c r="H525" s="67" t="str">
        <f t="shared" si="478"/>
        <v/>
      </c>
      <c r="I525" s="73"/>
      <c r="J525" s="64" t="str">
        <f t="shared" si="479"/>
        <v/>
      </c>
      <c r="K525" s="64" t="str">
        <f t="shared" si="480"/>
        <v/>
      </c>
      <c r="L525" s="64" t="str">
        <f t="shared" si="481"/>
        <v/>
      </c>
      <c r="M525" s="64" t="str">
        <f t="shared" si="482"/>
        <v/>
      </c>
      <c r="N525" s="52"/>
      <c r="P525" s="157"/>
      <c r="Q525" s="157"/>
      <c r="R525" s="157"/>
      <c r="S525" s="157" t="str">
        <f>IF(OR(LEFT($A525,1)="x",AND(AC513+$AC525=0,$AC513&gt;0)),"",IFERROR(VLOOKUP($A525,LedenZ,29,0),""))</f>
        <v/>
      </c>
      <c r="T525" s="202">
        <f t="shared" si="483"/>
        <v>0</v>
      </c>
      <c r="U525" s="159">
        <f t="shared" si="484"/>
        <v>0</v>
      </c>
      <c r="V525" s="162">
        <f t="shared" si="491"/>
        <v>9</v>
      </c>
      <c r="W525" s="162">
        <f t="shared" si="491"/>
        <v>10</v>
      </c>
      <c r="X525" s="28">
        <v>16</v>
      </c>
      <c r="Y525" s="64" t="str">
        <f t="shared" si="485"/>
        <v/>
      </c>
      <c r="Z525" s="64" t="str">
        <f t="shared" si="486"/>
        <v/>
      </c>
      <c r="AA525" s="64" t="str">
        <f t="shared" si="487"/>
        <v/>
      </c>
      <c r="AB525" s="64" t="str">
        <f t="shared" si="488"/>
        <v/>
      </c>
      <c r="AC525" s="28">
        <f t="shared" si="489"/>
        <v>0</v>
      </c>
      <c r="AH525" s="246" t="str">
        <f t="shared" si="490"/>
        <v/>
      </c>
    </row>
    <row r="526" spans="1:34">
      <c r="A526" s="28" t="str">
        <f>C511&amp;"x"&amp;B526</f>
        <v>E4x13</v>
      </c>
      <c r="B526" s="47">
        <v>13</v>
      </c>
      <c r="C526" s="64" t="str">
        <f t="shared" si="473"/>
        <v/>
      </c>
      <c r="D526" s="64" t="str">
        <f t="shared" si="474"/>
        <v/>
      </c>
      <c r="E526" s="65" t="str">
        <f t="shared" si="475"/>
        <v/>
      </c>
      <c r="F526" s="65" t="str">
        <f t="shared" si="476"/>
        <v/>
      </c>
      <c r="G526" s="66" t="str">
        <f t="shared" si="477"/>
        <v/>
      </c>
      <c r="H526" s="67" t="str">
        <f t="shared" si="478"/>
        <v/>
      </c>
      <c r="I526" s="73"/>
      <c r="J526" s="64" t="str">
        <f t="shared" si="479"/>
        <v/>
      </c>
      <c r="K526" s="64" t="str">
        <f t="shared" si="480"/>
        <v/>
      </c>
      <c r="L526" s="64" t="str">
        <f t="shared" si="481"/>
        <v/>
      </c>
      <c r="M526" s="64" t="str">
        <f t="shared" si="482"/>
        <v/>
      </c>
      <c r="N526" s="52"/>
      <c r="P526" s="157"/>
      <c r="Q526" s="157"/>
      <c r="R526" s="157"/>
      <c r="S526" s="157" t="str">
        <f>IF(OR(LEFT($A526,1)="x",AND(AC513+$AC526=0,$AC513&gt;0)),"",IFERROR(VLOOKUP($A526,LedenZ,29,0),""))</f>
        <v/>
      </c>
      <c r="T526" s="202">
        <f t="shared" si="483"/>
        <v>0</v>
      </c>
      <c r="U526" s="159">
        <f t="shared" si="484"/>
        <v>0</v>
      </c>
      <c r="V526" s="162">
        <f t="shared" si="491"/>
        <v>9</v>
      </c>
      <c r="W526" s="162">
        <f t="shared" si="491"/>
        <v>10</v>
      </c>
      <c r="X526" s="28">
        <v>17</v>
      </c>
      <c r="Y526" s="64" t="str">
        <f t="shared" si="485"/>
        <v/>
      </c>
      <c r="Z526" s="64" t="str">
        <f t="shared" si="486"/>
        <v/>
      </c>
      <c r="AA526" s="64" t="str">
        <f t="shared" si="487"/>
        <v/>
      </c>
      <c r="AB526" s="64" t="str">
        <f t="shared" si="488"/>
        <v/>
      </c>
      <c r="AC526" s="28">
        <f t="shared" si="489"/>
        <v>0</v>
      </c>
      <c r="AH526" s="246" t="str">
        <f t="shared" si="490"/>
        <v/>
      </c>
    </row>
    <row r="527" spans="1:34">
      <c r="A527" s="28" t="str">
        <f>C511&amp;"x"&amp;B527</f>
        <v>E4x14</v>
      </c>
      <c r="B527" s="47">
        <v>14</v>
      </c>
      <c r="C527" s="64" t="str">
        <f t="shared" si="473"/>
        <v/>
      </c>
      <c r="D527" s="64" t="str">
        <f t="shared" si="474"/>
        <v/>
      </c>
      <c r="E527" s="65" t="str">
        <f t="shared" si="475"/>
        <v/>
      </c>
      <c r="F527" s="65" t="str">
        <f t="shared" si="476"/>
        <v/>
      </c>
      <c r="G527" s="66" t="str">
        <f t="shared" si="477"/>
        <v/>
      </c>
      <c r="H527" s="67" t="str">
        <f t="shared" si="478"/>
        <v/>
      </c>
      <c r="I527" s="73"/>
      <c r="J527" s="64" t="str">
        <f t="shared" si="479"/>
        <v/>
      </c>
      <c r="K527" s="64" t="str">
        <f t="shared" si="480"/>
        <v/>
      </c>
      <c r="L527" s="64" t="str">
        <f t="shared" si="481"/>
        <v/>
      </c>
      <c r="M527" s="64" t="str">
        <f t="shared" si="482"/>
        <v/>
      </c>
      <c r="N527" s="52"/>
      <c r="P527" s="157"/>
      <c r="Q527" s="157"/>
      <c r="R527" s="157"/>
      <c r="S527" s="157" t="str">
        <f>IF(OR(LEFT($A527,1)="x",AND(AC513+$AC527=0,$AC513&gt;0)),"",IFERROR(VLOOKUP($A527,LedenZ,29,0),""))</f>
        <v/>
      </c>
      <c r="T527" s="202">
        <f t="shared" si="483"/>
        <v>0</v>
      </c>
      <c r="U527" s="159">
        <f t="shared" si="484"/>
        <v>0</v>
      </c>
      <c r="V527" s="162">
        <f t="shared" si="491"/>
        <v>9</v>
      </c>
      <c r="W527" s="162">
        <f t="shared" si="491"/>
        <v>10</v>
      </c>
      <c r="X527" s="28">
        <v>18</v>
      </c>
      <c r="Y527" s="64" t="str">
        <f t="shared" si="485"/>
        <v/>
      </c>
      <c r="Z527" s="64" t="str">
        <f t="shared" si="486"/>
        <v/>
      </c>
      <c r="AA527" s="64" t="str">
        <f t="shared" si="487"/>
        <v/>
      </c>
      <c r="AB527" s="64" t="str">
        <f t="shared" si="488"/>
        <v/>
      </c>
      <c r="AC527" s="28">
        <f t="shared" si="489"/>
        <v>0</v>
      </c>
      <c r="AH527" s="246" t="str">
        <f t="shared" si="490"/>
        <v/>
      </c>
    </row>
    <row r="528" spans="1:34">
      <c r="A528" s="28" t="str">
        <f>C511&amp;"x"&amp;B528</f>
        <v>E4x15</v>
      </c>
      <c r="B528" s="47">
        <v>15</v>
      </c>
      <c r="C528" s="64" t="str">
        <f t="shared" si="473"/>
        <v/>
      </c>
      <c r="D528" s="64" t="str">
        <f t="shared" si="474"/>
        <v/>
      </c>
      <c r="E528" s="65" t="str">
        <f t="shared" si="475"/>
        <v/>
      </c>
      <c r="F528" s="65" t="str">
        <f t="shared" si="476"/>
        <v/>
      </c>
      <c r="G528" s="66" t="str">
        <f t="shared" si="477"/>
        <v/>
      </c>
      <c r="H528" s="67" t="str">
        <f t="shared" si="478"/>
        <v/>
      </c>
      <c r="I528" s="73"/>
      <c r="J528" s="64" t="str">
        <f t="shared" si="479"/>
        <v/>
      </c>
      <c r="K528" s="64" t="str">
        <f t="shared" si="480"/>
        <v/>
      </c>
      <c r="L528" s="64" t="str">
        <f t="shared" si="481"/>
        <v/>
      </c>
      <c r="M528" s="64" t="str">
        <f t="shared" si="482"/>
        <v/>
      </c>
      <c r="N528" s="52"/>
      <c r="P528" s="157"/>
      <c r="Q528" s="157"/>
      <c r="R528" s="157"/>
      <c r="S528" s="157" t="str">
        <f>IF(OR(LEFT($A528,1)="x",AND(AC513+$AC528=0,$AC513&gt;0)),"",IFERROR(VLOOKUP($A528,LedenZ,29,0),""))</f>
        <v/>
      </c>
      <c r="T528" s="202">
        <f t="shared" si="483"/>
        <v>0</v>
      </c>
      <c r="U528" s="159">
        <f t="shared" si="484"/>
        <v>0</v>
      </c>
      <c r="V528" s="162">
        <f t="shared" si="491"/>
        <v>9</v>
      </c>
      <c r="W528" s="162">
        <f t="shared" si="491"/>
        <v>10</v>
      </c>
      <c r="X528" s="28">
        <v>19</v>
      </c>
      <c r="Y528" s="64" t="str">
        <f t="shared" si="485"/>
        <v/>
      </c>
      <c r="Z528" s="64" t="str">
        <f t="shared" si="486"/>
        <v/>
      </c>
      <c r="AA528" s="64" t="str">
        <f t="shared" si="487"/>
        <v/>
      </c>
      <c r="AB528" s="64" t="str">
        <f t="shared" si="488"/>
        <v/>
      </c>
      <c r="AC528" s="28">
        <f t="shared" si="489"/>
        <v>0</v>
      </c>
      <c r="AH528" s="246" t="str">
        <f t="shared" si="490"/>
        <v/>
      </c>
    </row>
    <row r="529" spans="1:34" ht="12.95" thickBot="1">
      <c r="B529" s="69"/>
      <c r="C529" s="70"/>
      <c r="D529" s="69"/>
      <c r="E529" s="69"/>
      <c r="F529" s="69"/>
      <c r="G529" s="71"/>
      <c r="H529" s="71"/>
      <c r="I529" s="71"/>
      <c r="J529" s="70"/>
      <c r="K529" s="70"/>
      <c r="L529" s="70"/>
      <c r="M529" s="52"/>
      <c r="N529" s="52"/>
      <c r="X529" s="28">
        <v>20</v>
      </c>
    </row>
    <row r="530" spans="1:34" ht="12.95" thickTop="1">
      <c r="B530" s="47"/>
      <c r="C530" s="323" t="s">
        <v>1140</v>
      </c>
      <c r="D530" s="323"/>
      <c r="E530" s="76" t="s">
        <v>1141</v>
      </c>
      <c r="F530" s="76" t="s">
        <v>1142</v>
      </c>
      <c r="G530" s="48" t="s">
        <v>1143</v>
      </c>
      <c r="H530" s="49"/>
      <c r="I530" s="50"/>
      <c r="J530" s="51" t="s">
        <v>1144</v>
      </c>
      <c r="K530" s="51" t="s">
        <v>1145</v>
      </c>
      <c r="L530" s="51" t="s">
        <v>1146</v>
      </c>
      <c r="M530" s="52"/>
      <c r="N530" s="52"/>
      <c r="P530" s="53">
        <f>COUNT(P534:P548)</f>
        <v>0</v>
      </c>
      <c r="Q530" s="53">
        <f>COUNT(Q534:Q548)</f>
        <v>0</v>
      </c>
      <c r="R530" s="53">
        <f>COUNT(R534:R548)</f>
        <v>0</v>
      </c>
      <c r="S530" s="53">
        <f>COUNT(S534:S548)</f>
        <v>5</v>
      </c>
      <c r="T530" s="124">
        <f>T531-SUM(U534:U548)</f>
        <v>0</v>
      </c>
      <c r="X530" s="28">
        <v>1</v>
      </c>
    </row>
    <row r="531" spans="1:34" ht="12.95">
      <c r="A531" s="33">
        <v>30</v>
      </c>
      <c r="B531" s="54"/>
      <c r="C531" s="322" t="str">
        <f>Leden!AR32</f>
        <v>E5</v>
      </c>
      <c r="D531" s="322"/>
      <c r="E531" s="286" t="str">
        <f>IF($C531="","",LEFT(IFERROR(VLOOKUP($C531,TeamsZ,2,0),"")&amp;"??",2))</f>
        <v>BK</v>
      </c>
      <c r="F531" s="286" t="str">
        <f>IF($C531="","",IFERROR(VLOOKUP($C531,TeamsZ,3,0),"??"))</f>
        <v>Za</v>
      </c>
      <c r="G531" s="286" t="str">
        <f>IF($C531="","",LEFT(IFERROR(VLOOKUP($C531,TeamsZ,4,0),"")&amp;"?",1))</f>
        <v>4</v>
      </c>
      <c r="H531" s="55"/>
      <c r="I531" s="56"/>
      <c r="J531" s="286">
        <f>COUNTIF(C534:C548,"V")</f>
        <v>5</v>
      </c>
      <c r="K531" s="286">
        <f>COUNTIF(C534:C548,"M")</f>
        <v>0</v>
      </c>
      <c r="L531" s="57">
        <f>IFERROR(AVERAGE(H534:H548),"")</f>
        <v>8.4</v>
      </c>
      <c r="M531" s="58"/>
      <c r="N531" s="58"/>
      <c r="O531" s="33" t="s">
        <v>2</v>
      </c>
      <c r="P531" s="253"/>
      <c r="Q531" s="253"/>
      <c r="R531" s="253"/>
      <c r="S531" s="253">
        <f>IF(COUNT(S534:S548)=0,"",TeamPunten(S534:S548,$C531,$T531))</f>
        <v>0</v>
      </c>
      <c r="T531" s="124">
        <f>SUM(T534:T548)</f>
        <v>5</v>
      </c>
      <c r="U531" s="158" t="str">
        <f>MID($C531,1,1)</f>
        <v>E</v>
      </c>
      <c r="V531" s="158" t="str">
        <f>MID($C531,1,1)</f>
        <v>E</v>
      </c>
      <c r="W531" s="158" t="str">
        <f>MID($C531,1,1)</f>
        <v>E</v>
      </c>
      <c r="X531" s="28">
        <v>2</v>
      </c>
      <c r="Y531" s="33"/>
      <c r="Z531" s="33"/>
      <c r="AA531" s="33"/>
      <c r="AB531" s="33"/>
      <c r="AC531" s="33"/>
      <c r="AD531" s="19" t="str">
        <f>IF($C531="","",IFERROR(VLOOKUP($C531,TeamsZ,6,0),""))</f>
        <v>A</v>
      </c>
      <c r="AE531" s="19" t="str">
        <f>TRIM(IF($AD531="","",IFERROR(VLOOKUP($AD531,Teams!$J$4:$O$8,2,0),"")))</f>
        <v>3312 AD</v>
      </c>
      <c r="AF531" s="19" t="str">
        <f>TRIM(IF($AD531="","",IFERROR(VLOOKUP($AD531,Teams!$J$4:$O$8,4,0),"")))</f>
        <v>Dordrecht</v>
      </c>
      <c r="AH531" s="247">
        <f>IFERROR(AVERAGE(AH534:AH548),"")</f>
        <v>8.782</v>
      </c>
    </row>
    <row r="532" spans="1:34">
      <c r="B532" s="47"/>
      <c r="C532" s="76"/>
      <c r="D532" s="47"/>
      <c r="E532" s="47"/>
      <c r="F532" s="47"/>
      <c r="G532" s="50"/>
      <c r="H532" s="50"/>
      <c r="I532" s="50"/>
      <c r="J532" s="76"/>
      <c r="K532" s="76"/>
      <c r="L532" s="76"/>
      <c r="M532" s="52"/>
      <c r="N532" s="52"/>
      <c r="U532" s="159"/>
      <c r="V532" s="159"/>
      <c r="W532" s="159"/>
      <c r="X532" s="28">
        <v>3</v>
      </c>
    </row>
    <row r="533" spans="1:34">
      <c r="A533" s="59"/>
      <c r="B533" s="60"/>
      <c r="C533" s="61" t="s">
        <v>1147</v>
      </c>
      <c r="D533" s="61" t="s">
        <v>1148</v>
      </c>
      <c r="E533" s="62" t="s">
        <v>1149</v>
      </c>
      <c r="F533" s="62" t="s">
        <v>1150</v>
      </c>
      <c r="G533" s="61" t="s">
        <v>1151</v>
      </c>
      <c r="H533" s="61" t="s">
        <v>1152</v>
      </c>
      <c r="I533" s="61" t="s">
        <v>54</v>
      </c>
      <c r="J533" s="61" t="s">
        <v>1153</v>
      </c>
      <c r="K533" s="61" t="s">
        <v>1154</v>
      </c>
      <c r="L533" s="61" t="s">
        <v>1155</v>
      </c>
      <c r="M533" s="61" t="s">
        <v>1158</v>
      </c>
      <c r="N533" s="63"/>
      <c r="O533" s="59"/>
      <c r="P533" s="160" t="s">
        <v>76</v>
      </c>
      <c r="Q533" s="160" t="s">
        <v>77</v>
      </c>
      <c r="R533" s="160" t="s">
        <v>78</v>
      </c>
      <c r="S533" s="160" t="s">
        <v>76</v>
      </c>
      <c r="U533" s="158">
        <f>IF(W531="","",VLOOKUP(W531,Leeftijdscat,2,FALSE))</f>
        <v>7</v>
      </c>
      <c r="V533" s="158">
        <f>IF(W531="","",VLOOKUP(W531,Leeftijdscat,3,FALSE))</f>
        <v>9</v>
      </c>
      <c r="W533" s="158">
        <f>IF(W531="","",VLOOKUP(W531,Leeftijdscat,4,FALSE))</f>
        <v>10</v>
      </c>
      <c r="X533" s="28">
        <v>4</v>
      </c>
      <c r="Y533" s="59">
        <f>LEN(Y534&amp;Y535&amp;Y536&amp;Y537&amp;Y538&amp;Y539&amp;Y540&amp;Y541&amp;Y542&amp;Y543&amp;Y544&amp;Y545&amp;Y546&amp;Y547&amp;Y548)</f>
        <v>0</v>
      </c>
      <c r="Z533" s="59">
        <f>LEN(Z534&amp;Z535&amp;Z536&amp;Z537&amp;Z538&amp;Z539&amp;Z540&amp;Z541&amp;Z542&amp;Z543&amp;Z544&amp;Z545&amp;Z546&amp;Z547&amp;Z548)</f>
        <v>0</v>
      </c>
      <c r="AA533" s="59">
        <f>LEN(AA534&amp;AA535&amp;AA536&amp;AA537&amp;AA538&amp;AA539&amp;AA540&amp;AA541&amp;AA542&amp;AA543&amp;AA544&amp;AA545&amp;AA546&amp;AA547&amp;AA548)</f>
        <v>0</v>
      </c>
      <c r="AB533" s="59">
        <f>LEN(AB534&amp;AB535&amp;AB536&amp;AB537&amp;AB538&amp;AB539&amp;AB540&amp;AB541&amp;AB542&amp;AB543&amp;AB544&amp;AB545&amp;AB546&amp;AB547&amp;AB548)</f>
        <v>10</v>
      </c>
      <c r="AC533" s="59">
        <f>SUM(Y533:AA533)</f>
        <v>0</v>
      </c>
    </row>
    <row r="534" spans="1:34">
      <c r="A534" s="28" t="str">
        <f>C531&amp;"x"&amp;B534</f>
        <v>E5x1</v>
      </c>
      <c r="B534" s="47">
        <v>1</v>
      </c>
      <c r="C534" s="64" t="str">
        <f t="shared" ref="C534:C548" si="492">IF(LEFT($A534,1)="x","",IFERROR(VLOOKUP($A534,LedenZ,5,0),""))</f>
        <v>V</v>
      </c>
      <c r="D534" s="64" t="str">
        <f t="shared" ref="D534:D548" si="493">IF(LEFT($A534,1)="x","",IFERROR(VLOOKUP($A534,LedenZ,6,0),""))</f>
        <v>NMK12F1</v>
      </c>
      <c r="E534" s="65" t="str">
        <f t="shared" ref="E534:E548" si="494">IF(LEFT($A534,1)="x","",IFERROR(VLOOKUP($A534,LedenZ,7,0),""))</f>
        <v>Groen, E.</v>
      </c>
      <c r="F534" s="65" t="str">
        <f t="shared" ref="F534:F548" si="495">IF(LEFT($A534,1)="x","",IFERROR(VLOOKUP($A534,LedenZ,8,0),""))</f>
        <v>Evie</v>
      </c>
      <c r="G534" s="66">
        <f t="shared" ref="G534:G548" si="496">IF(LEFT($A534,1)="x","",IFERROR(VLOOKUP($A534,LedenZ,9,0),""))</f>
        <v>40329</v>
      </c>
      <c r="H534" s="67">
        <f t="shared" ref="H534:H548" si="497">IF(AND(ISNUMBER(G534),G534&lt;&gt;0),DATEDIF(G534,Peildatum,"Y"),"")</f>
        <v>10</v>
      </c>
      <c r="I534" s="73"/>
      <c r="J534" s="64" t="str">
        <f t="shared" ref="J534:J548" si="498">IF(LEFT($A534,1)="x","",IFERROR(VLOOKUP($A534,LedenZ,15,0),""))</f>
        <v/>
      </c>
      <c r="K534" s="64" t="str">
        <f t="shared" ref="K534:K548" si="499">IF(LEFT($A534,1)="x","",IFERROR(VLOOKUP($A534,LedenZ,16,0),""))</f>
        <v/>
      </c>
      <c r="L534" s="64">
        <f t="shared" ref="L534:L548" si="500">IF(LEFT($A534,1)="x","",IFERROR(VLOOKUP($A534,LedenZ,17,0),""))</f>
        <v>0</v>
      </c>
      <c r="M534" s="64" t="str">
        <f t="shared" ref="M534:M548" si="501">IF(LEFT($A534,1)="x","",IFERROR(VLOOKUP($A534,LedenZ,18,0),""))</f>
        <v>E5</v>
      </c>
      <c r="N534" s="52"/>
      <c r="P534" s="157"/>
      <c r="Q534" s="157"/>
      <c r="R534" s="157"/>
      <c r="S534" s="157">
        <f>IF(OR(LEFT($A534,1)="x",AND(AC533+$AC534=0,$AC533&gt;0)),"",IFERROR(VLOOKUP($A534,LedenZ,29,0),""))</f>
        <v>0</v>
      </c>
      <c r="T534" s="202">
        <f t="shared" ref="T534:T548" si="502">IF(LEN(C534&amp;D534&amp;E534&amp;F534)&gt;0,1,0)</f>
        <v>1</v>
      </c>
      <c r="U534" s="159">
        <f t="shared" ref="U534:U548" si="503">MIN(LEN(Y534&amp;Z534&amp;AA534&amp;AB534),1)</f>
        <v>1</v>
      </c>
      <c r="V534" s="162">
        <f>V533</f>
        <v>9</v>
      </c>
      <c r="W534" s="162">
        <f>W533</f>
        <v>10</v>
      </c>
      <c r="X534" s="28">
        <v>5</v>
      </c>
      <c r="Y534" s="64" t="str">
        <f t="shared" ref="Y534:Y548" si="504">IF(LEFT($A534,1)="x","",IFERROR(VLOOKUP($A534,LedenZ,33,0),""))</f>
        <v/>
      </c>
      <c r="Z534" s="64" t="str">
        <f t="shared" ref="Z534:Z548" si="505">IF(LEFT($A534,1)="x","",IFERROR(VLOOKUP($A534,LedenZ,34,0),""))</f>
        <v/>
      </c>
      <c r="AA534" s="64" t="str">
        <f t="shared" ref="AA534:AA548" si="506">IF(LEFT($A534,1)="x","",IFERROR(VLOOKUP($A534,LedenZ,35,0),""))</f>
        <v/>
      </c>
      <c r="AB534" s="64" t="str">
        <f t="shared" ref="AB534:AB548" si="507">IF(LEFT($A534,1)="x","",IFERROR(VLOOKUP($A534,LedenZ,36,0),""))</f>
        <v>E5</v>
      </c>
      <c r="AC534" s="28">
        <f t="shared" ref="AC534:AC548" si="508">LEN(Y534&amp;Z534&amp;AA534&amp;AB534)</f>
        <v>2</v>
      </c>
      <c r="AH534" s="246">
        <f t="shared" ref="AH534:AH548" si="509">lft(G534,Peildatum)</f>
        <v>10.59</v>
      </c>
    </row>
    <row r="535" spans="1:34">
      <c r="A535" s="28" t="str">
        <f>C531&amp;"x"&amp;B535</f>
        <v>E5x2</v>
      </c>
      <c r="B535" s="47">
        <v>2</v>
      </c>
      <c r="C535" s="64" t="str">
        <f t="shared" si="492"/>
        <v>V</v>
      </c>
      <c r="D535" s="64" t="str">
        <f t="shared" si="493"/>
        <v>NMK01M2</v>
      </c>
      <c r="E535" s="65" t="str">
        <f t="shared" si="494"/>
        <v>Ehmila, J.</v>
      </c>
      <c r="F535" s="65" t="str">
        <f t="shared" si="495"/>
        <v>Jenna</v>
      </c>
      <c r="G535" s="66">
        <f t="shared" si="496"/>
        <v>41108</v>
      </c>
      <c r="H535" s="67">
        <f t="shared" si="497"/>
        <v>8</v>
      </c>
      <c r="I535" s="73"/>
      <c r="J535" s="64" t="str">
        <f t="shared" si="498"/>
        <v/>
      </c>
      <c r="K535" s="64" t="str">
        <f t="shared" si="499"/>
        <v/>
      </c>
      <c r="L535" s="64">
        <f t="shared" si="500"/>
        <v>0</v>
      </c>
      <c r="M535" s="64" t="str">
        <f t="shared" si="501"/>
        <v>E5</v>
      </c>
      <c r="N535" s="52"/>
      <c r="P535" s="157"/>
      <c r="Q535" s="157"/>
      <c r="R535" s="157"/>
      <c r="S535" s="157">
        <f>IF(OR(LEFT($A535,1)="x",AND(AC533+$AC535=0,$AC533&gt;0)),"",IFERROR(VLOOKUP($A535,LedenZ,29,0),""))</f>
        <v>0</v>
      </c>
      <c r="T535" s="202">
        <f t="shared" si="502"/>
        <v>1</v>
      </c>
      <c r="U535" s="159">
        <f t="shared" si="503"/>
        <v>1</v>
      </c>
      <c r="V535" s="162">
        <f t="shared" ref="V535:W548" si="510">V534</f>
        <v>9</v>
      </c>
      <c r="W535" s="162">
        <f t="shared" si="510"/>
        <v>10</v>
      </c>
      <c r="X535" s="28">
        <v>6</v>
      </c>
      <c r="Y535" s="64" t="str">
        <f t="shared" si="504"/>
        <v/>
      </c>
      <c r="Z535" s="64" t="str">
        <f t="shared" si="505"/>
        <v/>
      </c>
      <c r="AA535" s="64" t="str">
        <f t="shared" si="506"/>
        <v/>
      </c>
      <c r="AB535" s="64" t="str">
        <f t="shared" si="507"/>
        <v>E5</v>
      </c>
      <c r="AC535" s="28">
        <f t="shared" si="508"/>
        <v>2</v>
      </c>
      <c r="AH535" s="246">
        <f t="shared" si="509"/>
        <v>8.4499999999999993</v>
      </c>
    </row>
    <row r="536" spans="1:34">
      <c r="A536" s="28" t="str">
        <f>C531&amp;"x"&amp;B536</f>
        <v>E5x3</v>
      </c>
      <c r="B536" s="47">
        <v>3</v>
      </c>
      <c r="C536" s="64" t="str">
        <f t="shared" si="492"/>
        <v>V</v>
      </c>
      <c r="D536" s="64" t="str">
        <f t="shared" si="493"/>
        <v>NMK07T9</v>
      </c>
      <c r="E536" s="65" t="str">
        <f t="shared" si="494"/>
        <v>Naeije, L.</v>
      </c>
      <c r="F536" s="65" t="str">
        <f t="shared" si="495"/>
        <v>Lisanne</v>
      </c>
      <c r="G536" s="66">
        <f t="shared" si="496"/>
        <v>41149</v>
      </c>
      <c r="H536" s="67">
        <f t="shared" si="497"/>
        <v>8</v>
      </c>
      <c r="I536" s="73"/>
      <c r="J536" s="64" t="str">
        <f t="shared" si="498"/>
        <v/>
      </c>
      <c r="K536" s="64" t="str">
        <f t="shared" si="499"/>
        <v/>
      </c>
      <c r="L536" s="64">
        <f t="shared" si="500"/>
        <v>0</v>
      </c>
      <c r="M536" s="64" t="str">
        <f t="shared" si="501"/>
        <v>E5</v>
      </c>
      <c r="N536" s="52"/>
      <c r="P536" s="157"/>
      <c r="Q536" s="157"/>
      <c r="R536" s="157"/>
      <c r="S536" s="157">
        <f>IF(OR(LEFT($A536,1)="x",AND(AC533+$AC536=0,$AC533&gt;0)),"",IFERROR(VLOOKUP($A536,LedenZ,29,0),""))</f>
        <v>0</v>
      </c>
      <c r="T536" s="202">
        <f t="shared" si="502"/>
        <v>1</v>
      </c>
      <c r="U536" s="159">
        <f t="shared" si="503"/>
        <v>1</v>
      </c>
      <c r="V536" s="162">
        <f t="shared" si="510"/>
        <v>9</v>
      </c>
      <c r="W536" s="162">
        <f t="shared" si="510"/>
        <v>10</v>
      </c>
      <c r="X536" s="28">
        <v>7</v>
      </c>
      <c r="Y536" s="64" t="str">
        <f t="shared" si="504"/>
        <v/>
      </c>
      <c r="Z536" s="64" t="str">
        <f t="shared" si="505"/>
        <v/>
      </c>
      <c r="AA536" s="64" t="str">
        <f t="shared" si="506"/>
        <v/>
      </c>
      <c r="AB536" s="64" t="str">
        <f t="shared" si="507"/>
        <v>E5</v>
      </c>
      <c r="AC536" s="28">
        <f t="shared" si="508"/>
        <v>2</v>
      </c>
      <c r="AH536" s="246">
        <f t="shared" si="509"/>
        <v>8.34</v>
      </c>
    </row>
    <row r="537" spans="1:34">
      <c r="A537" s="28" t="str">
        <f>C531&amp;"x"&amp;B537</f>
        <v>E5x4</v>
      </c>
      <c r="B537" s="47">
        <v>4</v>
      </c>
      <c r="C537" s="64" t="str">
        <f t="shared" si="492"/>
        <v>V</v>
      </c>
      <c r="D537" s="64" t="str">
        <f t="shared" si="493"/>
        <v>NMK31G5</v>
      </c>
      <c r="E537" s="65" t="str">
        <f t="shared" si="494"/>
        <v>Littooij, F.R.</v>
      </c>
      <c r="F537" s="65" t="str">
        <f t="shared" si="495"/>
        <v>Feline</v>
      </c>
      <c r="G537" s="66">
        <f t="shared" si="496"/>
        <v>41159</v>
      </c>
      <c r="H537" s="67">
        <f t="shared" si="497"/>
        <v>8</v>
      </c>
      <c r="I537" s="73"/>
      <c r="J537" s="64">
        <f t="shared" si="498"/>
        <v>0</v>
      </c>
      <c r="K537" s="64">
        <f t="shared" si="499"/>
        <v>0</v>
      </c>
      <c r="L537" s="64">
        <f t="shared" si="500"/>
        <v>0</v>
      </c>
      <c r="M537" s="64" t="str">
        <f t="shared" si="501"/>
        <v>E5</v>
      </c>
      <c r="N537" s="52"/>
      <c r="P537" s="157"/>
      <c r="Q537" s="157"/>
      <c r="R537" s="157"/>
      <c r="S537" s="157">
        <f>IF(OR(LEFT($A537,1)="x",AND(AC533+$AC537=0,$AC533&gt;0)),"",IFERROR(VLOOKUP($A537,LedenZ,29,0),""))</f>
        <v>0</v>
      </c>
      <c r="T537" s="202">
        <f t="shared" si="502"/>
        <v>1</v>
      </c>
      <c r="U537" s="159">
        <f t="shared" si="503"/>
        <v>1</v>
      </c>
      <c r="V537" s="162">
        <f t="shared" si="510"/>
        <v>9</v>
      </c>
      <c r="W537" s="162">
        <f t="shared" si="510"/>
        <v>10</v>
      </c>
      <c r="X537" s="28">
        <v>8</v>
      </c>
      <c r="Y537" s="64" t="str">
        <f t="shared" si="504"/>
        <v/>
      </c>
      <c r="Z537" s="64" t="str">
        <f t="shared" si="505"/>
        <v/>
      </c>
      <c r="AA537" s="64" t="str">
        <f t="shared" si="506"/>
        <v/>
      </c>
      <c r="AB537" s="64" t="str">
        <f t="shared" si="507"/>
        <v>E5</v>
      </c>
      <c r="AC537" s="28">
        <f t="shared" si="508"/>
        <v>2</v>
      </c>
      <c r="AH537" s="246">
        <f t="shared" si="509"/>
        <v>8.31</v>
      </c>
    </row>
    <row r="538" spans="1:34">
      <c r="A538" s="28" t="str">
        <f>C531&amp;"x"&amp;B538</f>
        <v>E5x5</v>
      </c>
      <c r="B538" s="47">
        <v>5</v>
      </c>
      <c r="C538" s="64" t="str">
        <f t="shared" si="492"/>
        <v>V</v>
      </c>
      <c r="D538" s="64" t="str">
        <f t="shared" si="493"/>
        <v>NMK14K2</v>
      </c>
      <c r="E538" s="65" t="str">
        <f t="shared" si="494"/>
        <v>Warmerdam, F.</v>
      </c>
      <c r="F538" s="65" t="str">
        <f t="shared" si="495"/>
        <v>Fauve</v>
      </c>
      <c r="G538" s="66">
        <f t="shared" si="496"/>
        <v>41194</v>
      </c>
      <c r="H538" s="67">
        <f t="shared" si="497"/>
        <v>8</v>
      </c>
      <c r="I538" s="73"/>
      <c r="J538" s="64" t="str">
        <f t="shared" si="498"/>
        <v/>
      </c>
      <c r="K538" s="64" t="str">
        <f t="shared" si="499"/>
        <v/>
      </c>
      <c r="L538" s="64">
        <f t="shared" si="500"/>
        <v>0</v>
      </c>
      <c r="M538" s="64" t="str">
        <f t="shared" si="501"/>
        <v>E5</v>
      </c>
      <c r="N538" s="52"/>
      <c r="P538" s="157"/>
      <c r="Q538" s="157"/>
      <c r="R538" s="157"/>
      <c r="S538" s="157">
        <f>IF(OR(LEFT($A538,1)="x",AND(AC533+$AC538=0,$AC533&gt;0)),"",IFERROR(VLOOKUP($A538,LedenZ,29,0),""))</f>
        <v>0</v>
      </c>
      <c r="T538" s="202">
        <f t="shared" si="502"/>
        <v>1</v>
      </c>
      <c r="U538" s="159">
        <f t="shared" si="503"/>
        <v>1</v>
      </c>
      <c r="V538" s="162">
        <f t="shared" si="510"/>
        <v>9</v>
      </c>
      <c r="W538" s="162">
        <f t="shared" si="510"/>
        <v>10</v>
      </c>
      <c r="X538" s="28">
        <v>9</v>
      </c>
      <c r="Y538" s="64" t="str">
        <f t="shared" si="504"/>
        <v/>
      </c>
      <c r="Z538" s="64" t="str">
        <f t="shared" si="505"/>
        <v/>
      </c>
      <c r="AA538" s="64" t="str">
        <f t="shared" si="506"/>
        <v/>
      </c>
      <c r="AB538" s="64" t="str">
        <f t="shared" si="507"/>
        <v>E5</v>
      </c>
      <c r="AC538" s="28">
        <f t="shared" si="508"/>
        <v>2</v>
      </c>
      <c r="AH538" s="246">
        <f t="shared" si="509"/>
        <v>8.2200000000000006</v>
      </c>
    </row>
    <row r="539" spans="1:34">
      <c r="A539" s="28" t="str">
        <f>C531&amp;"x"&amp;B539</f>
        <v>E5x6</v>
      </c>
      <c r="B539" s="47">
        <v>6</v>
      </c>
      <c r="C539" s="64" t="str">
        <f t="shared" si="492"/>
        <v/>
      </c>
      <c r="D539" s="64" t="str">
        <f t="shared" si="493"/>
        <v/>
      </c>
      <c r="E539" s="65" t="str">
        <f t="shared" si="494"/>
        <v/>
      </c>
      <c r="F539" s="65" t="str">
        <f t="shared" si="495"/>
        <v/>
      </c>
      <c r="G539" s="66" t="str">
        <f t="shared" si="496"/>
        <v/>
      </c>
      <c r="H539" s="67" t="str">
        <f t="shared" si="497"/>
        <v/>
      </c>
      <c r="I539" s="73"/>
      <c r="J539" s="64" t="str">
        <f t="shared" si="498"/>
        <v/>
      </c>
      <c r="K539" s="64" t="str">
        <f t="shared" si="499"/>
        <v/>
      </c>
      <c r="L539" s="64" t="str">
        <f t="shared" si="500"/>
        <v/>
      </c>
      <c r="M539" s="64" t="str">
        <f t="shared" si="501"/>
        <v/>
      </c>
      <c r="N539" s="52"/>
      <c r="P539" s="157"/>
      <c r="Q539" s="157"/>
      <c r="R539" s="157"/>
      <c r="S539" s="157" t="str">
        <f>IF(OR(LEFT($A539,1)="x",AND(AC533+$AC539=0,$AC533&gt;0)),"",IFERROR(VLOOKUP($A539,LedenZ,29,0),""))</f>
        <v/>
      </c>
      <c r="T539" s="202">
        <f t="shared" si="502"/>
        <v>0</v>
      </c>
      <c r="U539" s="159">
        <f t="shared" si="503"/>
        <v>0</v>
      </c>
      <c r="V539" s="162">
        <f t="shared" si="510"/>
        <v>9</v>
      </c>
      <c r="W539" s="162">
        <f t="shared" si="510"/>
        <v>10</v>
      </c>
      <c r="X539" s="28">
        <v>10</v>
      </c>
      <c r="Y539" s="64" t="str">
        <f t="shared" si="504"/>
        <v/>
      </c>
      <c r="Z539" s="64" t="str">
        <f t="shared" si="505"/>
        <v/>
      </c>
      <c r="AA539" s="64" t="str">
        <f t="shared" si="506"/>
        <v/>
      </c>
      <c r="AB539" s="64" t="str">
        <f t="shared" si="507"/>
        <v/>
      </c>
      <c r="AC539" s="28">
        <f t="shared" si="508"/>
        <v>0</v>
      </c>
      <c r="AH539" s="246" t="str">
        <f t="shared" si="509"/>
        <v/>
      </c>
    </row>
    <row r="540" spans="1:34">
      <c r="A540" s="28" t="str">
        <f>C531&amp;"x"&amp;B540</f>
        <v>E5x7</v>
      </c>
      <c r="B540" s="47">
        <v>7</v>
      </c>
      <c r="C540" s="64" t="str">
        <f t="shared" si="492"/>
        <v/>
      </c>
      <c r="D540" s="64" t="str">
        <f t="shared" si="493"/>
        <v/>
      </c>
      <c r="E540" s="65" t="str">
        <f t="shared" si="494"/>
        <v/>
      </c>
      <c r="F540" s="65" t="str">
        <f t="shared" si="495"/>
        <v/>
      </c>
      <c r="G540" s="66" t="str">
        <f t="shared" si="496"/>
        <v/>
      </c>
      <c r="H540" s="67" t="str">
        <f t="shared" si="497"/>
        <v/>
      </c>
      <c r="I540" s="73"/>
      <c r="J540" s="64" t="str">
        <f t="shared" si="498"/>
        <v/>
      </c>
      <c r="K540" s="64" t="str">
        <f t="shared" si="499"/>
        <v/>
      </c>
      <c r="L540" s="64" t="str">
        <f t="shared" si="500"/>
        <v/>
      </c>
      <c r="M540" s="64" t="str">
        <f t="shared" si="501"/>
        <v/>
      </c>
      <c r="N540" s="52"/>
      <c r="P540" s="157"/>
      <c r="Q540" s="157"/>
      <c r="R540" s="157"/>
      <c r="S540" s="157" t="str">
        <f>IF(OR(LEFT($A540,1)="x",AND(AC533+$AC540=0,$AC533&gt;0)),"",IFERROR(VLOOKUP($A540,LedenZ,29,0),""))</f>
        <v/>
      </c>
      <c r="T540" s="202">
        <f t="shared" si="502"/>
        <v>0</v>
      </c>
      <c r="U540" s="159">
        <f t="shared" si="503"/>
        <v>0</v>
      </c>
      <c r="V540" s="162">
        <f t="shared" si="510"/>
        <v>9</v>
      </c>
      <c r="W540" s="162">
        <f t="shared" si="510"/>
        <v>10</v>
      </c>
      <c r="X540" s="28">
        <v>11</v>
      </c>
      <c r="Y540" s="64" t="str">
        <f t="shared" si="504"/>
        <v/>
      </c>
      <c r="Z540" s="64" t="str">
        <f t="shared" si="505"/>
        <v/>
      </c>
      <c r="AA540" s="64" t="str">
        <f t="shared" si="506"/>
        <v/>
      </c>
      <c r="AB540" s="64" t="str">
        <f t="shared" si="507"/>
        <v/>
      </c>
      <c r="AC540" s="28">
        <f t="shared" si="508"/>
        <v>0</v>
      </c>
      <c r="AH540" s="246" t="str">
        <f t="shared" si="509"/>
        <v/>
      </c>
    </row>
    <row r="541" spans="1:34">
      <c r="A541" s="28" t="str">
        <f>C531&amp;"x"&amp;B541</f>
        <v>E5x8</v>
      </c>
      <c r="B541" s="47">
        <v>8</v>
      </c>
      <c r="C541" s="64" t="str">
        <f t="shared" si="492"/>
        <v/>
      </c>
      <c r="D541" s="64" t="str">
        <f t="shared" si="493"/>
        <v/>
      </c>
      <c r="E541" s="65" t="str">
        <f t="shared" si="494"/>
        <v/>
      </c>
      <c r="F541" s="65" t="str">
        <f t="shared" si="495"/>
        <v/>
      </c>
      <c r="G541" s="66" t="str">
        <f t="shared" si="496"/>
        <v/>
      </c>
      <c r="H541" s="67" t="str">
        <f t="shared" si="497"/>
        <v/>
      </c>
      <c r="I541" s="73"/>
      <c r="J541" s="64" t="str">
        <f t="shared" si="498"/>
        <v/>
      </c>
      <c r="K541" s="64" t="str">
        <f t="shared" si="499"/>
        <v/>
      </c>
      <c r="L541" s="64" t="str">
        <f t="shared" si="500"/>
        <v/>
      </c>
      <c r="M541" s="64" t="str">
        <f t="shared" si="501"/>
        <v/>
      </c>
      <c r="N541" s="52"/>
      <c r="P541" s="157"/>
      <c r="Q541" s="157"/>
      <c r="R541" s="157"/>
      <c r="S541" s="157" t="str">
        <f>IF(OR(LEFT($A541,1)="x",AND(AC533+$AC541=0,$AC533&gt;0)),"",IFERROR(VLOOKUP($A541,LedenZ,29,0),""))</f>
        <v/>
      </c>
      <c r="T541" s="202">
        <f t="shared" si="502"/>
        <v>0</v>
      </c>
      <c r="U541" s="159">
        <f t="shared" si="503"/>
        <v>0</v>
      </c>
      <c r="V541" s="162">
        <f t="shared" si="510"/>
        <v>9</v>
      </c>
      <c r="W541" s="162">
        <f t="shared" si="510"/>
        <v>10</v>
      </c>
      <c r="X541" s="28">
        <v>12</v>
      </c>
      <c r="Y541" s="64" t="str">
        <f t="shared" si="504"/>
        <v/>
      </c>
      <c r="Z541" s="64" t="str">
        <f t="shared" si="505"/>
        <v/>
      </c>
      <c r="AA541" s="64" t="str">
        <f t="shared" si="506"/>
        <v/>
      </c>
      <c r="AB541" s="64" t="str">
        <f t="shared" si="507"/>
        <v/>
      </c>
      <c r="AC541" s="28">
        <f t="shared" si="508"/>
        <v>0</v>
      </c>
      <c r="AH541" s="246" t="str">
        <f t="shared" si="509"/>
        <v/>
      </c>
    </row>
    <row r="542" spans="1:34">
      <c r="A542" s="28" t="str">
        <f>C531&amp;"x"&amp;B542</f>
        <v>E5x9</v>
      </c>
      <c r="B542" s="47">
        <v>9</v>
      </c>
      <c r="C542" s="64" t="str">
        <f t="shared" si="492"/>
        <v/>
      </c>
      <c r="D542" s="64" t="str">
        <f t="shared" si="493"/>
        <v/>
      </c>
      <c r="E542" s="65" t="str">
        <f t="shared" si="494"/>
        <v/>
      </c>
      <c r="F542" s="65" t="str">
        <f t="shared" si="495"/>
        <v/>
      </c>
      <c r="G542" s="66" t="str">
        <f t="shared" si="496"/>
        <v/>
      </c>
      <c r="H542" s="67" t="str">
        <f t="shared" si="497"/>
        <v/>
      </c>
      <c r="I542" s="73"/>
      <c r="J542" s="64" t="str">
        <f t="shared" si="498"/>
        <v/>
      </c>
      <c r="K542" s="64" t="str">
        <f t="shared" si="499"/>
        <v/>
      </c>
      <c r="L542" s="64" t="str">
        <f t="shared" si="500"/>
        <v/>
      </c>
      <c r="M542" s="64" t="str">
        <f t="shared" si="501"/>
        <v/>
      </c>
      <c r="N542" s="52"/>
      <c r="P542" s="157"/>
      <c r="Q542" s="157"/>
      <c r="R542" s="157"/>
      <c r="S542" s="157" t="str">
        <f>IF(OR(LEFT($A542,1)="x",AND(AC533+$AC542=0,$AC533&gt;0)),"",IFERROR(VLOOKUP($A542,LedenZ,29,0),""))</f>
        <v/>
      </c>
      <c r="T542" s="202">
        <f t="shared" si="502"/>
        <v>0</v>
      </c>
      <c r="U542" s="159">
        <f t="shared" si="503"/>
        <v>0</v>
      </c>
      <c r="V542" s="162">
        <f t="shared" si="510"/>
        <v>9</v>
      </c>
      <c r="W542" s="162">
        <f t="shared" si="510"/>
        <v>10</v>
      </c>
      <c r="X542" s="28">
        <v>13</v>
      </c>
      <c r="Y542" s="64" t="str">
        <f t="shared" si="504"/>
        <v/>
      </c>
      <c r="Z542" s="64" t="str">
        <f t="shared" si="505"/>
        <v/>
      </c>
      <c r="AA542" s="64" t="str">
        <f t="shared" si="506"/>
        <v/>
      </c>
      <c r="AB542" s="64" t="str">
        <f t="shared" si="507"/>
        <v/>
      </c>
      <c r="AC542" s="28">
        <f t="shared" si="508"/>
        <v>0</v>
      </c>
      <c r="AH542" s="246" t="str">
        <f t="shared" si="509"/>
        <v/>
      </c>
    </row>
    <row r="543" spans="1:34">
      <c r="A543" s="28" t="str">
        <f>C531&amp;"x"&amp;B543</f>
        <v>E5x10</v>
      </c>
      <c r="B543" s="47">
        <v>10</v>
      </c>
      <c r="C543" s="64" t="str">
        <f t="shared" si="492"/>
        <v/>
      </c>
      <c r="D543" s="64" t="str">
        <f t="shared" si="493"/>
        <v/>
      </c>
      <c r="E543" s="65" t="str">
        <f t="shared" si="494"/>
        <v/>
      </c>
      <c r="F543" s="65" t="str">
        <f t="shared" si="495"/>
        <v/>
      </c>
      <c r="G543" s="66" t="str">
        <f t="shared" si="496"/>
        <v/>
      </c>
      <c r="H543" s="67" t="str">
        <f t="shared" si="497"/>
        <v/>
      </c>
      <c r="I543" s="73"/>
      <c r="J543" s="64" t="str">
        <f t="shared" si="498"/>
        <v/>
      </c>
      <c r="K543" s="64" t="str">
        <f t="shared" si="499"/>
        <v/>
      </c>
      <c r="L543" s="64" t="str">
        <f t="shared" si="500"/>
        <v/>
      </c>
      <c r="M543" s="64" t="str">
        <f t="shared" si="501"/>
        <v/>
      </c>
      <c r="N543" s="52"/>
      <c r="P543" s="157"/>
      <c r="Q543" s="157"/>
      <c r="R543" s="157"/>
      <c r="S543" s="157" t="str">
        <f>IF(OR(LEFT($A543,1)="x",AND(AC533+$AC543=0,$AC533&gt;0)),"",IFERROR(VLOOKUP($A543,LedenZ,29,0),""))</f>
        <v/>
      </c>
      <c r="T543" s="202">
        <f t="shared" si="502"/>
        <v>0</v>
      </c>
      <c r="U543" s="159">
        <f t="shared" si="503"/>
        <v>0</v>
      </c>
      <c r="V543" s="162">
        <f t="shared" si="510"/>
        <v>9</v>
      </c>
      <c r="W543" s="162">
        <f t="shared" si="510"/>
        <v>10</v>
      </c>
      <c r="X543" s="28">
        <v>14</v>
      </c>
      <c r="Y543" s="64" t="str">
        <f t="shared" si="504"/>
        <v/>
      </c>
      <c r="Z543" s="64" t="str">
        <f t="shared" si="505"/>
        <v/>
      </c>
      <c r="AA543" s="64" t="str">
        <f t="shared" si="506"/>
        <v/>
      </c>
      <c r="AB543" s="64" t="str">
        <f t="shared" si="507"/>
        <v/>
      </c>
      <c r="AC543" s="28">
        <f t="shared" si="508"/>
        <v>0</v>
      </c>
      <c r="AH543" s="246" t="str">
        <f t="shared" si="509"/>
        <v/>
      </c>
    </row>
    <row r="544" spans="1:34">
      <c r="A544" s="28" t="str">
        <f>C531&amp;"x"&amp;B544</f>
        <v>E5x11</v>
      </c>
      <c r="B544" s="47">
        <v>11</v>
      </c>
      <c r="C544" s="64" t="str">
        <f t="shared" si="492"/>
        <v/>
      </c>
      <c r="D544" s="64" t="str">
        <f t="shared" si="493"/>
        <v/>
      </c>
      <c r="E544" s="65" t="str">
        <f t="shared" si="494"/>
        <v/>
      </c>
      <c r="F544" s="65" t="str">
        <f t="shared" si="495"/>
        <v/>
      </c>
      <c r="G544" s="66" t="str">
        <f t="shared" si="496"/>
        <v/>
      </c>
      <c r="H544" s="67" t="str">
        <f t="shared" si="497"/>
        <v/>
      </c>
      <c r="I544" s="73"/>
      <c r="J544" s="64" t="str">
        <f t="shared" si="498"/>
        <v/>
      </c>
      <c r="K544" s="64" t="str">
        <f t="shared" si="499"/>
        <v/>
      </c>
      <c r="L544" s="64" t="str">
        <f t="shared" si="500"/>
        <v/>
      </c>
      <c r="M544" s="64" t="str">
        <f t="shared" si="501"/>
        <v/>
      </c>
      <c r="N544" s="52"/>
      <c r="P544" s="157"/>
      <c r="Q544" s="157"/>
      <c r="R544" s="157"/>
      <c r="S544" s="157" t="str">
        <f>IF(OR(LEFT($A544,1)="x",AND(AC533+$AC544=0,$AC533&gt;0)),"",IFERROR(VLOOKUP($A544,LedenZ,29,0),""))</f>
        <v/>
      </c>
      <c r="T544" s="202">
        <f t="shared" si="502"/>
        <v>0</v>
      </c>
      <c r="U544" s="159">
        <f t="shared" si="503"/>
        <v>0</v>
      </c>
      <c r="V544" s="162">
        <f t="shared" si="510"/>
        <v>9</v>
      </c>
      <c r="W544" s="162">
        <f t="shared" si="510"/>
        <v>10</v>
      </c>
      <c r="X544" s="28">
        <v>15</v>
      </c>
      <c r="Y544" s="64" t="str">
        <f t="shared" si="504"/>
        <v/>
      </c>
      <c r="Z544" s="64" t="str">
        <f t="shared" si="505"/>
        <v/>
      </c>
      <c r="AA544" s="64" t="str">
        <f t="shared" si="506"/>
        <v/>
      </c>
      <c r="AB544" s="64" t="str">
        <f t="shared" si="507"/>
        <v/>
      </c>
      <c r="AC544" s="28">
        <f t="shared" si="508"/>
        <v>0</v>
      </c>
      <c r="AH544" s="246" t="str">
        <f t="shared" si="509"/>
        <v/>
      </c>
    </row>
    <row r="545" spans="1:34">
      <c r="A545" s="28" t="str">
        <f>C531&amp;"x"&amp;B545</f>
        <v>E5x12</v>
      </c>
      <c r="B545" s="47">
        <v>12</v>
      </c>
      <c r="C545" s="64" t="str">
        <f t="shared" si="492"/>
        <v/>
      </c>
      <c r="D545" s="64" t="str">
        <f t="shared" si="493"/>
        <v/>
      </c>
      <c r="E545" s="65" t="str">
        <f t="shared" si="494"/>
        <v/>
      </c>
      <c r="F545" s="65" t="str">
        <f t="shared" si="495"/>
        <v/>
      </c>
      <c r="G545" s="66" t="str">
        <f t="shared" si="496"/>
        <v/>
      </c>
      <c r="H545" s="67" t="str">
        <f t="shared" si="497"/>
        <v/>
      </c>
      <c r="I545" s="73"/>
      <c r="J545" s="64" t="str">
        <f t="shared" si="498"/>
        <v/>
      </c>
      <c r="K545" s="64" t="str">
        <f t="shared" si="499"/>
        <v/>
      </c>
      <c r="L545" s="64" t="str">
        <f t="shared" si="500"/>
        <v/>
      </c>
      <c r="M545" s="64" t="str">
        <f t="shared" si="501"/>
        <v/>
      </c>
      <c r="N545" s="52"/>
      <c r="P545" s="157"/>
      <c r="Q545" s="157"/>
      <c r="R545" s="157"/>
      <c r="S545" s="157" t="str">
        <f>IF(OR(LEFT($A545,1)="x",AND(AC533+$AC545=0,$AC533&gt;0)),"",IFERROR(VLOOKUP($A545,LedenZ,29,0),""))</f>
        <v/>
      </c>
      <c r="T545" s="202">
        <f t="shared" si="502"/>
        <v>0</v>
      </c>
      <c r="U545" s="159">
        <f t="shared" si="503"/>
        <v>0</v>
      </c>
      <c r="V545" s="162">
        <f t="shared" si="510"/>
        <v>9</v>
      </c>
      <c r="W545" s="162">
        <f t="shared" si="510"/>
        <v>10</v>
      </c>
      <c r="X545" s="28">
        <v>16</v>
      </c>
      <c r="Y545" s="64" t="str">
        <f t="shared" si="504"/>
        <v/>
      </c>
      <c r="Z545" s="64" t="str">
        <f t="shared" si="505"/>
        <v/>
      </c>
      <c r="AA545" s="64" t="str">
        <f t="shared" si="506"/>
        <v/>
      </c>
      <c r="AB545" s="64" t="str">
        <f t="shared" si="507"/>
        <v/>
      </c>
      <c r="AC545" s="28">
        <f t="shared" si="508"/>
        <v>0</v>
      </c>
      <c r="AH545" s="246" t="str">
        <f t="shared" si="509"/>
        <v/>
      </c>
    </row>
    <row r="546" spans="1:34">
      <c r="A546" s="28" t="str">
        <f>C531&amp;"x"&amp;B546</f>
        <v>E5x13</v>
      </c>
      <c r="B546" s="47">
        <v>13</v>
      </c>
      <c r="C546" s="64" t="str">
        <f t="shared" si="492"/>
        <v/>
      </c>
      <c r="D546" s="64" t="str">
        <f t="shared" si="493"/>
        <v/>
      </c>
      <c r="E546" s="65" t="str">
        <f t="shared" si="494"/>
        <v/>
      </c>
      <c r="F546" s="65" t="str">
        <f t="shared" si="495"/>
        <v/>
      </c>
      <c r="G546" s="66" t="str">
        <f t="shared" si="496"/>
        <v/>
      </c>
      <c r="H546" s="67" t="str">
        <f t="shared" si="497"/>
        <v/>
      </c>
      <c r="I546" s="73"/>
      <c r="J546" s="64" t="str">
        <f t="shared" si="498"/>
        <v/>
      </c>
      <c r="K546" s="64" t="str">
        <f t="shared" si="499"/>
        <v/>
      </c>
      <c r="L546" s="64" t="str">
        <f t="shared" si="500"/>
        <v/>
      </c>
      <c r="M546" s="64" t="str">
        <f t="shared" si="501"/>
        <v/>
      </c>
      <c r="N546" s="52"/>
      <c r="P546" s="157"/>
      <c r="Q546" s="157"/>
      <c r="R546" s="157"/>
      <c r="S546" s="157" t="str">
        <f>IF(OR(LEFT($A546,1)="x",AND(AC533+$AC546=0,$AC533&gt;0)),"",IFERROR(VLOOKUP($A546,LedenZ,29,0),""))</f>
        <v/>
      </c>
      <c r="T546" s="202">
        <f t="shared" si="502"/>
        <v>0</v>
      </c>
      <c r="U546" s="159">
        <f t="shared" si="503"/>
        <v>0</v>
      </c>
      <c r="V546" s="162">
        <f t="shared" si="510"/>
        <v>9</v>
      </c>
      <c r="W546" s="162">
        <f t="shared" si="510"/>
        <v>10</v>
      </c>
      <c r="X546" s="28">
        <v>17</v>
      </c>
      <c r="Y546" s="64" t="str">
        <f t="shared" si="504"/>
        <v/>
      </c>
      <c r="Z546" s="64" t="str">
        <f t="shared" si="505"/>
        <v/>
      </c>
      <c r="AA546" s="64" t="str">
        <f t="shared" si="506"/>
        <v/>
      </c>
      <c r="AB546" s="64" t="str">
        <f t="shared" si="507"/>
        <v/>
      </c>
      <c r="AC546" s="28">
        <f t="shared" si="508"/>
        <v>0</v>
      </c>
      <c r="AH546" s="246" t="str">
        <f t="shared" si="509"/>
        <v/>
      </c>
    </row>
    <row r="547" spans="1:34">
      <c r="A547" s="28" t="str">
        <f>C531&amp;"x"&amp;B547</f>
        <v>E5x14</v>
      </c>
      <c r="B547" s="47">
        <v>14</v>
      </c>
      <c r="C547" s="64" t="str">
        <f t="shared" si="492"/>
        <v/>
      </c>
      <c r="D547" s="64" t="str">
        <f t="shared" si="493"/>
        <v/>
      </c>
      <c r="E547" s="65" t="str">
        <f t="shared" si="494"/>
        <v/>
      </c>
      <c r="F547" s="65" t="str">
        <f t="shared" si="495"/>
        <v/>
      </c>
      <c r="G547" s="66" t="str">
        <f t="shared" si="496"/>
        <v/>
      </c>
      <c r="H547" s="67" t="str">
        <f t="shared" si="497"/>
        <v/>
      </c>
      <c r="I547" s="73"/>
      <c r="J547" s="64" t="str">
        <f t="shared" si="498"/>
        <v/>
      </c>
      <c r="K547" s="64" t="str">
        <f t="shared" si="499"/>
        <v/>
      </c>
      <c r="L547" s="64" t="str">
        <f t="shared" si="500"/>
        <v/>
      </c>
      <c r="M547" s="64" t="str">
        <f t="shared" si="501"/>
        <v/>
      </c>
      <c r="N547" s="52"/>
      <c r="P547" s="157"/>
      <c r="Q547" s="157"/>
      <c r="R547" s="157"/>
      <c r="S547" s="157" t="str">
        <f>IF(OR(LEFT($A547,1)="x",AND(AC533+$AC547=0,$AC533&gt;0)),"",IFERROR(VLOOKUP($A547,LedenZ,29,0),""))</f>
        <v/>
      </c>
      <c r="T547" s="202">
        <f t="shared" si="502"/>
        <v>0</v>
      </c>
      <c r="U547" s="159">
        <f t="shared" si="503"/>
        <v>0</v>
      </c>
      <c r="V547" s="162">
        <f t="shared" si="510"/>
        <v>9</v>
      </c>
      <c r="W547" s="162">
        <f t="shared" si="510"/>
        <v>10</v>
      </c>
      <c r="X547" s="28">
        <v>18</v>
      </c>
      <c r="Y547" s="64" t="str">
        <f t="shared" si="504"/>
        <v/>
      </c>
      <c r="Z547" s="64" t="str">
        <f t="shared" si="505"/>
        <v/>
      </c>
      <c r="AA547" s="64" t="str">
        <f t="shared" si="506"/>
        <v/>
      </c>
      <c r="AB547" s="64" t="str">
        <f t="shared" si="507"/>
        <v/>
      </c>
      <c r="AC547" s="28">
        <f t="shared" si="508"/>
        <v>0</v>
      </c>
      <c r="AH547" s="246" t="str">
        <f t="shared" si="509"/>
        <v/>
      </c>
    </row>
    <row r="548" spans="1:34">
      <c r="A548" s="28" t="str">
        <f>C531&amp;"x"&amp;B548</f>
        <v>E5x15</v>
      </c>
      <c r="B548" s="47">
        <v>15</v>
      </c>
      <c r="C548" s="64" t="str">
        <f t="shared" si="492"/>
        <v/>
      </c>
      <c r="D548" s="64" t="str">
        <f t="shared" si="493"/>
        <v/>
      </c>
      <c r="E548" s="65" t="str">
        <f t="shared" si="494"/>
        <v/>
      </c>
      <c r="F548" s="65" t="str">
        <f t="shared" si="495"/>
        <v/>
      </c>
      <c r="G548" s="66" t="str">
        <f t="shared" si="496"/>
        <v/>
      </c>
      <c r="H548" s="67" t="str">
        <f t="shared" si="497"/>
        <v/>
      </c>
      <c r="I548" s="73"/>
      <c r="J548" s="64" t="str">
        <f t="shared" si="498"/>
        <v/>
      </c>
      <c r="K548" s="64" t="str">
        <f t="shared" si="499"/>
        <v/>
      </c>
      <c r="L548" s="64" t="str">
        <f t="shared" si="500"/>
        <v/>
      </c>
      <c r="M548" s="64" t="str">
        <f t="shared" si="501"/>
        <v/>
      </c>
      <c r="N548" s="52"/>
      <c r="P548" s="157"/>
      <c r="Q548" s="157"/>
      <c r="R548" s="157"/>
      <c r="S548" s="157" t="str">
        <f>IF(OR(LEFT($A548,1)="x",AND(AC533+$AC548=0,$AC533&gt;0)),"",IFERROR(VLOOKUP($A548,LedenZ,29,0),""))</f>
        <v/>
      </c>
      <c r="T548" s="202">
        <f t="shared" si="502"/>
        <v>0</v>
      </c>
      <c r="U548" s="159">
        <f t="shared" si="503"/>
        <v>0</v>
      </c>
      <c r="V548" s="162">
        <f t="shared" si="510"/>
        <v>9</v>
      </c>
      <c r="W548" s="162">
        <f t="shared" si="510"/>
        <v>10</v>
      </c>
      <c r="X548" s="28">
        <v>19</v>
      </c>
      <c r="Y548" s="64" t="str">
        <f t="shared" si="504"/>
        <v/>
      </c>
      <c r="Z548" s="64" t="str">
        <f t="shared" si="505"/>
        <v/>
      </c>
      <c r="AA548" s="64" t="str">
        <f t="shared" si="506"/>
        <v/>
      </c>
      <c r="AB548" s="64" t="str">
        <f t="shared" si="507"/>
        <v/>
      </c>
      <c r="AC548" s="28">
        <f t="shared" si="508"/>
        <v>0</v>
      </c>
      <c r="AH548" s="246" t="str">
        <f t="shared" si="509"/>
        <v/>
      </c>
    </row>
    <row r="549" spans="1:34" ht="12.95" thickBot="1">
      <c r="B549" s="69"/>
      <c r="C549" s="70"/>
      <c r="D549" s="69"/>
      <c r="E549" s="69"/>
      <c r="F549" s="69"/>
      <c r="G549" s="71"/>
      <c r="H549" s="71"/>
      <c r="I549" s="71"/>
      <c r="J549" s="70"/>
      <c r="K549" s="70"/>
      <c r="L549" s="70"/>
      <c r="M549" s="52"/>
      <c r="N549" s="52"/>
      <c r="X549" s="28">
        <v>20</v>
      </c>
    </row>
    <row r="550" spans="1:34" ht="12.95" thickTop="1">
      <c r="B550" s="47"/>
      <c r="C550" s="323" t="s">
        <v>1140</v>
      </c>
      <c r="D550" s="323"/>
      <c r="E550" s="76" t="s">
        <v>1141</v>
      </c>
      <c r="F550" s="76" t="s">
        <v>1142</v>
      </c>
      <c r="G550" s="48" t="s">
        <v>1143</v>
      </c>
      <c r="H550" s="49"/>
      <c r="I550" s="50"/>
      <c r="J550" s="51" t="s">
        <v>1144</v>
      </c>
      <c r="K550" s="51" t="s">
        <v>1145</v>
      </c>
      <c r="L550" s="51" t="s">
        <v>1146</v>
      </c>
      <c r="M550" s="52"/>
      <c r="N550" s="52"/>
      <c r="P550" s="53">
        <f>COUNT(P554:P568)</f>
        <v>0</v>
      </c>
      <c r="Q550" s="53">
        <f>COUNT(Q554:Q568)</f>
        <v>0</v>
      </c>
      <c r="R550" s="53">
        <f>COUNT(R554:R568)</f>
        <v>0</v>
      </c>
      <c r="S550" s="53">
        <f>COUNT(S554:S568)</f>
        <v>5</v>
      </c>
      <c r="T550" s="124">
        <f>T551-SUM(U554:U568)</f>
        <v>0</v>
      </c>
      <c r="X550" s="28">
        <v>1</v>
      </c>
    </row>
    <row r="551" spans="1:34" ht="12.95">
      <c r="A551" s="33">
        <v>31</v>
      </c>
      <c r="B551" s="54"/>
      <c r="C551" s="322" t="str">
        <f>Leden!AR33</f>
        <v>F1</v>
      </c>
      <c r="D551" s="322"/>
      <c r="E551" s="286" t="str">
        <f>IF($C551="","",LEFT(IFERROR(VLOOKUP($C551,TeamsZ,2,0),"")&amp;"??",2))</f>
        <v>BK</v>
      </c>
      <c r="F551" s="286" t="str">
        <f>IF($C551="","",IFERROR(VLOOKUP($C551,TeamsZ,3,0),"??"))</f>
        <v>Za</v>
      </c>
      <c r="G551" s="286" t="str">
        <f>IF($C551="","",LEFT(IFERROR(VLOOKUP($C551,TeamsZ,4,0),"")&amp;"?",1))</f>
        <v>4</v>
      </c>
      <c r="H551" s="55"/>
      <c r="I551" s="56"/>
      <c r="J551" s="286">
        <f>COUNTIF(C554:C568,"V")</f>
        <v>3</v>
      </c>
      <c r="K551" s="286">
        <f>COUNTIF(C554:C568,"M")</f>
        <v>2</v>
      </c>
      <c r="L551" s="57">
        <f>IFERROR(AVERAGE(H554:H568),"")</f>
        <v>7</v>
      </c>
      <c r="M551" s="58"/>
      <c r="N551" s="58"/>
      <c r="O551" s="33" t="s">
        <v>2</v>
      </c>
      <c r="P551" s="253"/>
      <c r="Q551" s="253"/>
      <c r="R551" s="253"/>
      <c r="S551" s="253">
        <f>IF(COUNT(S554:S568)=0,"",TeamPunten(S554:S568,$C551,$T551))</f>
        <v>0</v>
      </c>
      <c r="T551" s="124">
        <f>SUM(T554:T568)</f>
        <v>5</v>
      </c>
      <c r="U551" s="158" t="str">
        <f>MID($C551,1,1)</f>
        <v>F</v>
      </c>
      <c r="V551" s="158" t="str">
        <f>MID($C551,1,1)</f>
        <v>F</v>
      </c>
      <c r="W551" s="158" t="str">
        <f>MID($C551,1,1)</f>
        <v>F</v>
      </c>
      <c r="X551" s="28">
        <v>2</v>
      </c>
      <c r="Y551" s="33"/>
      <c r="Z551" s="33"/>
      <c r="AA551" s="33"/>
      <c r="AB551" s="33"/>
      <c r="AC551" s="33"/>
      <c r="AD551" s="19" t="str">
        <f>IF($C551="","",IFERROR(VLOOKUP($C551,TeamsZ,6,0),""))</f>
        <v>A</v>
      </c>
      <c r="AE551" s="19" t="str">
        <f>TRIM(IF($AD551="","",IFERROR(VLOOKUP($AD551,Teams!$J$4:$O$8,2,0),"")))</f>
        <v>3312 AD</v>
      </c>
      <c r="AF551" s="19" t="str">
        <f>TRIM(IF($AD551="","",IFERROR(VLOOKUP($AD551,Teams!$J$4:$O$8,4,0),"")))</f>
        <v>Dordrecht</v>
      </c>
      <c r="AH551" s="247">
        <f>IFERROR(AVERAGE(AH554:AH568),"")</f>
        <v>7.6460000000000008</v>
      </c>
    </row>
    <row r="552" spans="1:34">
      <c r="B552" s="47"/>
      <c r="C552" s="76"/>
      <c r="D552" s="47"/>
      <c r="E552" s="47"/>
      <c r="F552" s="47"/>
      <c r="G552" s="50"/>
      <c r="H552" s="50"/>
      <c r="I552" s="50"/>
      <c r="J552" s="76"/>
      <c r="K552" s="76"/>
      <c r="L552" s="76"/>
      <c r="M552" s="52"/>
      <c r="N552" s="52"/>
      <c r="U552" s="159"/>
      <c r="V552" s="159"/>
      <c r="W552" s="159"/>
      <c r="X552" s="28">
        <v>3</v>
      </c>
    </row>
    <row r="553" spans="1:34">
      <c r="A553" s="59"/>
      <c r="B553" s="60"/>
      <c r="C553" s="61" t="s">
        <v>1147</v>
      </c>
      <c r="D553" s="61" t="s">
        <v>1148</v>
      </c>
      <c r="E553" s="62" t="s">
        <v>1149</v>
      </c>
      <c r="F553" s="62" t="s">
        <v>1150</v>
      </c>
      <c r="G553" s="61" t="s">
        <v>1151</v>
      </c>
      <c r="H553" s="61" t="s">
        <v>1152</v>
      </c>
      <c r="I553" s="61" t="s">
        <v>54</v>
      </c>
      <c r="J553" s="61" t="s">
        <v>1153</v>
      </c>
      <c r="K553" s="61" t="s">
        <v>1154</v>
      </c>
      <c r="L553" s="61" t="s">
        <v>1155</v>
      </c>
      <c r="M553" s="61" t="s">
        <v>1158</v>
      </c>
      <c r="N553" s="63"/>
      <c r="O553" s="59"/>
      <c r="P553" s="160" t="s">
        <v>76</v>
      </c>
      <c r="Q553" s="160" t="s">
        <v>77</v>
      </c>
      <c r="R553" s="160" t="s">
        <v>78</v>
      </c>
      <c r="S553" s="160" t="s">
        <v>76</v>
      </c>
      <c r="U553" s="158">
        <f>IF(W551="","",VLOOKUP(W551,Leeftijdscat,2,FALSE))</f>
        <v>5</v>
      </c>
      <c r="V553" s="158">
        <f>IF(W551="","",VLOOKUP(W551,Leeftijdscat,3,FALSE))</f>
        <v>7</v>
      </c>
      <c r="W553" s="158">
        <f>IF(W551="","",VLOOKUP(W551,Leeftijdscat,4,FALSE))</f>
        <v>8</v>
      </c>
      <c r="X553" s="28">
        <v>4</v>
      </c>
      <c r="Y553" s="59">
        <f>LEN(Y554&amp;Y555&amp;Y556&amp;Y557&amp;Y558&amp;Y559&amp;Y560&amp;Y561&amp;Y562&amp;Y563&amp;Y564&amp;Y565&amp;Y566&amp;Y567&amp;Y568)</f>
        <v>6</v>
      </c>
      <c r="Z553" s="59">
        <f>LEN(Z554&amp;Z555&amp;Z556&amp;Z557&amp;Z558&amp;Z559&amp;Z560&amp;Z561&amp;Z562&amp;Z563&amp;Z564&amp;Z565&amp;Z566&amp;Z567&amp;Z568)</f>
        <v>6</v>
      </c>
      <c r="AA553" s="59">
        <f>LEN(AA554&amp;AA555&amp;AA556&amp;AA557&amp;AA558&amp;AA559&amp;AA560&amp;AA561&amp;AA562&amp;AA563&amp;AA564&amp;AA565&amp;AA566&amp;AA567&amp;AA568)</f>
        <v>0</v>
      </c>
      <c r="AB553" s="59">
        <f>LEN(AB554&amp;AB555&amp;AB556&amp;AB557&amp;AB558&amp;AB559&amp;AB560&amp;AB561&amp;AB562&amp;AB563&amp;AB564&amp;AB565&amp;AB566&amp;AB567&amp;AB568)</f>
        <v>10</v>
      </c>
      <c r="AC553" s="59">
        <f>SUM(Y553:AA553)</f>
        <v>12</v>
      </c>
    </row>
    <row r="554" spans="1:34">
      <c r="A554" s="28" t="str">
        <f>C551&amp;"x"&amp;B554</f>
        <v>F1x1</v>
      </c>
      <c r="B554" s="47">
        <v>1</v>
      </c>
      <c r="C554" s="64" t="str">
        <f t="shared" ref="C554:C568" si="511">IF(LEFT($A554,1)="x","",IFERROR(VLOOKUP($A554,LedenZ,5,0),""))</f>
        <v>V</v>
      </c>
      <c r="D554" s="64" t="str">
        <f t="shared" ref="D554:D568" si="512">IF(LEFT($A554,1)="x","",IFERROR(VLOOKUP($A554,LedenZ,6,0),""))</f>
        <v>NMD71P1</v>
      </c>
      <c r="E554" s="65" t="str">
        <f t="shared" ref="E554:E568" si="513">IF(LEFT($A554,1)="x","",IFERROR(VLOOKUP($A554,LedenZ,7,0),""))</f>
        <v>Kleingeld, E.</v>
      </c>
      <c r="F554" s="65" t="str">
        <f t="shared" ref="F554:F568" si="514">IF(LEFT($A554,1)="x","",IFERROR(VLOOKUP($A554,LedenZ,8,0),""))</f>
        <v>Evi</v>
      </c>
      <c r="G554" s="66">
        <f t="shared" ref="G554:G568" si="515">IF(LEFT($A554,1)="x","",IFERROR(VLOOKUP($A554,LedenZ,9,0),""))</f>
        <v>41407</v>
      </c>
      <c r="H554" s="67">
        <f t="shared" ref="H554:H568" si="516">IF(AND(ISNUMBER(G554),G554&lt;&gt;0),DATEDIF(G554,Peildatum,"Y"),"")</f>
        <v>7</v>
      </c>
      <c r="I554" s="73"/>
      <c r="J554" s="64" t="str">
        <f t="shared" ref="J554:J568" si="517">IF(LEFT($A554,1)="x","",IFERROR(VLOOKUP($A554,LedenZ,15,0),""))</f>
        <v>F3</v>
      </c>
      <c r="K554" s="64" t="str">
        <f t="shared" ref="K554:K568" si="518">IF(LEFT($A554,1)="x","",IFERROR(VLOOKUP($A554,LedenZ,16,0),""))</f>
        <v>F3</v>
      </c>
      <c r="L554" s="64">
        <f t="shared" ref="L554:L568" si="519">IF(LEFT($A554,1)="x","",IFERROR(VLOOKUP($A554,LedenZ,17,0),""))</f>
        <v>0</v>
      </c>
      <c r="M554" s="64" t="str">
        <f t="shared" ref="M554:M568" si="520">IF(LEFT($A554,1)="x","",IFERROR(VLOOKUP($A554,LedenZ,18,0),""))</f>
        <v>F1</v>
      </c>
      <c r="N554" s="52"/>
      <c r="P554" s="157"/>
      <c r="Q554" s="157"/>
      <c r="R554" s="157"/>
      <c r="S554" s="157">
        <f>IF(OR(LEFT($A554,1)="x",AND(AC553+$AC554=0,$AC553&gt;0)),"",IFERROR(VLOOKUP($A554,LedenZ,29,0),""))</f>
        <v>0</v>
      </c>
      <c r="T554" s="202">
        <f t="shared" ref="T554:T568" si="521">IF(LEN(C554&amp;D554&amp;E554&amp;F554)&gt;0,1,0)</f>
        <v>1</v>
      </c>
      <c r="U554" s="159">
        <f t="shared" ref="U554:U568" si="522">MIN(LEN(Y554&amp;Z554&amp;AA554&amp;AB554),1)</f>
        <v>1</v>
      </c>
      <c r="V554" s="162">
        <f>V553</f>
        <v>7</v>
      </c>
      <c r="W554" s="162">
        <f>W553</f>
        <v>8</v>
      </c>
      <c r="X554" s="28">
        <v>5</v>
      </c>
      <c r="Y554" s="64" t="str">
        <f t="shared" ref="Y554:Y568" si="523">IF(LEFT($A554,1)="x","",IFERROR(VLOOKUP($A554,LedenZ,33,0),""))</f>
        <v>F3</v>
      </c>
      <c r="Z554" s="64" t="str">
        <f t="shared" ref="Z554:Z568" si="524">IF(LEFT($A554,1)="x","",IFERROR(VLOOKUP($A554,LedenZ,34,0),""))</f>
        <v>F3</v>
      </c>
      <c r="AA554" s="64" t="str">
        <f t="shared" ref="AA554:AA568" si="525">IF(LEFT($A554,1)="x","",IFERROR(VLOOKUP($A554,LedenZ,35,0),""))</f>
        <v/>
      </c>
      <c r="AB554" s="64" t="str">
        <f t="shared" ref="AB554:AB568" si="526">IF(LEFT($A554,1)="x","",IFERROR(VLOOKUP($A554,LedenZ,36,0),""))</f>
        <v>F1</v>
      </c>
      <c r="AC554" s="28">
        <f t="shared" ref="AC554:AC568" si="527">LEN(Y554&amp;Z554&amp;AA554&amp;AB554)</f>
        <v>6</v>
      </c>
      <c r="AH554" s="246">
        <f t="shared" ref="AH554:AH568" si="528">lft(G554,Peildatum)</f>
        <v>7.64</v>
      </c>
    </row>
    <row r="555" spans="1:34">
      <c r="A555" s="28" t="str">
        <f>C551&amp;"x"&amp;B555</f>
        <v>F1x2</v>
      </c>
      <c r="B555" s="47">
        <v>2</v>
      </c>
      <c r="C555" s="64" t="str">
        <f t="shared" si="511"/>
        <v>V</v>
      </c>
      <c r="D555" s="64" t="str">
        <f t="shared" si="512"/>
        <v>NMG13P0</v>
      </c>
      <c r="E555" s="65" t="str">
        <f t="shared" si="513"/>
        <v>Boer, de L.</v>
      </c>
      <c r="F555" s="65" t="str">
        <f t="shared" si="514"/>
        <v>Layla</v>
      </c>
      <c r="G555" s="66">
        <f t="shared" si="515"/>
        <v>41474</v>
      </c>
      <c r="H555" s="67">
        <f t="shared" si="516"/>
        <v>7</v>
      </c>
      <c r="I555" s="73"/>
      <c r="J555" s="64" t="str">
        <f t="shared" si="517"/>
        <v>F3</v>
      </c>
      <c r="K555" s="64" t="str">
        <f t="shared" si="518"/>
        <v>F3</v>
      </c>
      <c r="L555" s="64">
        <f t="shared" si="519"/>
        <v>0</v>
      </c>
      <c r="M555" s="64" t="str">
        <f t="shared" si="520"/>
        <v>F1</v>
      </c>
      <c r="N555" s="52"/>
      <c r="P555" s="157"/>
      <c r="Q555" s="157"/>
      <c r="R555" s="157"/>
      <c r="S555" s="157">
        <f>IF(OR(LEFT($A555,1)="x",AND(AC553+$AC555=0,$AC553&gt;0)),"",IFERROR(VLOOKUP($A555,LedenZ,29,0),""))</f>
        <v>0</v>
      </c>
      <c r="T555" s="202">
        <f t="shared" si="521"/>
        <v>1</v>
      </c>
      <c r="U555" s="159">
        <f t="shared" si="522"/>
        <v>1</v>
      </c>
      <c r="V555" s="162">
        <f t="shared" ref="V555:W568" si="529">V554</f>
        <v>7</v>
      </c>
      <c r="W555" s="162">
        <f t="shared" si="529"/>
        <v>8</v>
      </c>
      <c r="X555" s="28">
        <v>6</v>
      </c>
      <c r="Y555" s="64" t="str">
        <f t="shared" si="523"/>
        <v>F3</v>
      </c>
      <c r="Z555" s="64" t="str">
        <f t="shared" si="524"/>
        <v>F3</v>
      </c>
      <c r="AA555" s="64" t="str">
        <f t="shared" si="525"/>
        <v/>
      </c>
      <c r="AB555" s="64" t="str">
        <f t="shared" si="526"/>
        <v>F1</v>
      </c>
      <c r="AC555" s="28">
        <f t="shared" si="527"/>
        <v>6</v>
      </c>
      <c r="AH555" s="246">
        <f t="shared" si="528"/>
        <v>7.45</v>
      </c>
    </row>
    <row r="556" spans="1:34">
      <c r="A556" s="28" t="str">
        <f>C551&amp;"x"&amp;B556</f>
        <v>F1x3</v>
      </c>
      <c r="B556" s="47">
        <v>3</v>
      </c>
      <c r="C556" s="64" t="str">
        <f t="shared" si="511"/>
        <v>V</v>
      </c>
      <c r="D556" s="64" t="str">
        <f t="shared" si="512"/>
        <v>NMC85Q4</v>
      </c>
      <c r="E556" s="65" t="str">
        <f t="shared" si="513"/>
        <v>Wiel, van der Y.J.</v>
      </c>
      <c r="F556" s="65" t="str">
        <f t="shared" si="514"/>
        <v>Yara</v>
      </c>
      <c r="G556" s="66">
        <f t="shared" si="515"/>
        <v>41537</v>
      </c>
      <c r="H556" s="67">
        <f t="shared" si="516"/>
        <v>7</v>
      </c>
      <c r="I556" s="73"/>
      <c r="J556" s="64" t="str">
        <f t="shared" si="517"/>
        <v>F3</v>
      </c>
      <c r="K556" s="64" t="str">
        <f t="shared" si="518"/>
        <v>F3</v>
      </c>
      <c r="L556" s="64">
        <f t="shared" si="519"/>
        <v>0</v>
      </c>
      <c r="M556" s="64" t="str">
        <f t="shared" si="520"/>
        <v>F1</v>
      </c>
      <c r="N556" s="52"/>
      <c r="P556" s="157"/>
      <c r="Q556" s="157"/>
      <c r="R556" s="157"/>
      <c r="S556" s="157">
        <f>IF(OR(LEFT($A556,1)="x",AND(AC553+$AC556=0,$AC553&gt;0)),"",IFERROR(VLOOKUP($A556,LedenZ,29,0),""))</f>
        <v>0</v>
      </c>
      <c r="T556" s="202">
        <f t="shared" si="521"/>
        <v>1</v>
      </c>
      <c r="U556" s="159">
        <f t="shared" si="522"/>
        <v>1</v>
      </c>
      <c r="V556" s="162">
        <f t="shared" si="529"/>
        <v>7</v>
      </c>
      <c r="W556" s="162">
        <f t="shared" si="529"/>
        <v>8</v>
      </c>
      <c r="X556" s="28">
        <v>7</v>
      </c>
      <c r="Y556" s="64" t="str">
        <f t="shared" si="523"/>
        <v>F3</v>
      </c>
      <c r="Z556" s="64" t="str">
        <f t="shared" si="524"/>
        <v>F3</v>
      </c>
      <c r="AA556" s="64" t="str">
        <f t="shared" si="525"/>
        <v/>
      </c>
      <c r="AB556" s="64" t="str">
        <f t="shared" si="526"/>
        <v>F1</v>
      </c>
      <c r="AC556" s="28">
        <f t="shared" si="527"/>
        <v>6</v>
      </c>
      <c r="AH556" s="246">
        <f t="shared" si="528"/>
        <v>7.28</v>
      </c>
    </row>
    <row r="557" spans="1:34">
      <c r="A557" s="28" t="str">
        <f>C551&amp;"x"&amp;B557</f>
        <v>F1x4</v>
      </c>
      <c r="B557" s="47">
        <v>4</v>
      </c>
      <c r="C557" s="64" t="str">
        <f t="shared" si="511"/>
        <v>M</v>
      </c>
      <c r="D557" s="64" t="str">
        <f t="shared" si="512"/>
        <v>NMJ72R4</v>
      </c>
      <c r="E557" s="65" t="str">
        <f t="shared" si="513"/>
        <v>Bemer, F.G.L.</v>
      </c>
      <c r="F557" s="65" t="str">
        <f t="shared" si="514"/>
        <v>Falco</v>
      </c>
      <c r="G557" s="66">
        <f t="shared" si="515"/>
        <v>41299</v>
      </c>
      <c r="H557" s="67">
        <f t="shared" si="516"/>
        <v>7</v>
      </c>
      <c r="I557" s="73"/>
      <c r="J557" s="64" t="str">
        <f t="shared" si="517"/>
        <v/>
      </c>
      <c r="K557" s="64" t="str">
        <f t="shared" si="518"/>
        <v/>
      </c>
      <c r="L557" s="64">
        <f t="shared" si="519"/>
        <v>0</v>
      </c>
      <c r="M557" s="64" t="str">
        <f t="shared" si="520"/>
        <v>F1</v>
      </c>
      <c r="N557" s="52"/>
      <c r="P557" s="157"/>
      <c r="Q557" s="157"/>
      <c r="R557" s="157"/>
      <c r="S557" s="157">
        <f>IF(OR(LEFT($A557,1)="x",AND(AC553+$AC557=0,$AC553&gt;0)),"",IFERROR(VLOOKUP($A557,LedenZ,29,0),""))</f>
        <v>0</v>
      </c>
      <c r="T557" s="202">
        <f t="shared" si="521"/>
        <v>1</v>
      </c>
      <c r="U557" s="159">
        <f t="shared" si="522"/>
        <v>1</v>
      </c>
      <c r="V557" s="162">
        <f t="shared" si="529"/>
        <v>7</v>
      </c>
      <c r="W557" s="162">
        <f t="shared" si="529"/>
        <v>8</v>
      </c>
      <c r="X557" s="28">
        <v>8</v>
      </c>
      <c r="Y557" s="64" t="str">
        <f t="shared" si="523"/>
        <v/>
      </c>
      <c r="Z557" s="64" t="str">
        <f t="shared" si="524"/>
        <v/>
      </c>
      <c r="AA557" s="64" t="str">
        <f t="shared" si="525"/>
        <v/>
      </c>
      <c r="AB557" s="64" t="str">
        <f t="shared" si="526"/>
        <v>F1</v>
      </c>
      <c r="AC557" s="28">
        <f t="shared" si="527"/>
        <v>2</v>
      </c>
      <c r="AH557" s="246">
        <f t="shared" si="528"/>
        <v>7.93</v>
      </c>
    </row>
    <row r="558" spans="1:34">
      <c r="A558" s="28" t="str">
        <f>C551&amp;"x"&amp;B558</f>
        <v>F1x5</v>
      </c>
      <c r="B558" s="47">
        <v>5</v>
      </c>
      <c r="C558" s="64" t="str">
        <f t="shared" si="511"/>
        <v>M</v>
      </c>
      <c r="D558" s="64" t="str">
        <f t="shared" si="512"/>
        <v>NMJ72P0</v>
      </c>
      <c r="E558" s="65" t="str">
        <f t="shared" si="513"/>
        <v>Bemer, T.R.S</v>
      </c>
      <c r="F558" s="65" t="str">
        <f t="shared" si="514"/>
        <v>Tygo</v>
      </c>
      <c r="G558" s="66">
        <f t="shared" si="515"/>
        <v>41299</v>
      </c>
      <c r="H558" s="67">
        <f t="shared" si="516"/>
        <v>7</v>
      </c>
      <c r="I558" s="73"/>
      <c r="J558" s="64" t="str">
        <f t="shared" si="517"/>
        <v/>
      </c>
      <c r="K558" s="64" t="str">
        <f t="shared" si="518"/>
        <v/>
      </c>
      <c r="L558" s="64">
        <f t="shared" si="519"/>
        <v>0</v>
      </c>
      <c r="M558" s="64" t="str">
        <f t="shared" si="520"/>
        <v>F1</v>
      </c>
      <c r="N558" s="52"/>
      <c r="P558" s="157"/>
      <c r="Q558" s="157"/>
      <c r="R558" s="157"/>
      <c r="S558" s="157">
        <f>IF(OR(LEFT($A558,1)="x",AND(AC553+$AC558=0,$AC553&gt;0)),"",IFERROR(VLOOKUP($A558,LedenZ,29,0),""))</f>
        <v>0</v>
      </c>
      <c r="T558" s="202">
        <f t="shared" si="521"/>
        <v>1</v>
      </c>
      <c r="U558" s="159">
        <f t="shared" si="522"/>
        <v>1</v>
      </c>
      <c r="V558" s="162">
        <f t="shared" si="529"/>
        <v>7</v>
      </c>
      <c r="W558" s="162">
        <f t="shared" si="529"/>
        <v>8</v>
      </c>
      <c r="X558" s="28">
        <v>9</v>
      </c>
      <c r="Y558" s="64" t="str">
        <f t="shared" si="523"/>
        <v/>
      </c>
      <c r="Z558" s="64" t="str">
        <f t="shared" si="524"/>
        <v/>
      </c>
      <c r="AA558" s="64" t="str">
        <f t="shared" si="525"/>
        <v/>
      </c>
      <c r="AB558" s="64" t="str">
        <f t="shared" si="526"/>
        <v>F1</v>
      </c>
      <c r="AC558" s="28">
        <f t="shared" si="527"/>
        <v>2</v>
      </c>
      <c r="AH558" s="246">
        <f t="shared" si="528"/>
        <v>7.93</v>
      </c>
    </row>
    <row r="559" spans="1:34">
      <c r="A559" s="28" t="str">
        <f>C551&amp;"x"&amp;B559</f>
        <v>F1x6</v>
      </c>
      <c r="B559" s="47">
        <v>6</v>
      </c>
      <c r="C559" s="64" t="str">
        <f t="shared" si="511"/>
        <v/>
      </c>
      <c r="D559" s="64" t="str">
        <f t="shared" si="512"/>
        <v/>
      </c>
      <c r="E559" s="65" t="str">
        <f t="shared" si="513"/>
        <v/>
      </c>
      <c r="F559" s="65" t="str">
        <f t="shared" si="514"/>
        <v/>
      </c>
      <c r="G559" s="66" t="str">
        <f t="shared" si="515"/>
        <v/>
      </c>
      <c r="H559" s="67" t="str">
        <f t="shared" si="516"/>
        <v/>
      </c>
      <c r="I559" s="73"/>
      <c r="J559" s="64" t="str">
        <f t="shared" si="517"/>
        <v/>
      </c>
      <c r="K559" s="64" t="str">
        <f t="shared" si="518"/>
        <v/>
      </c>
      <c r="L559" s="64" t="str">
        <f t="shared" si="519"/>
        <v/>
      </c>
      <c r="M559" s="64" t="str">
        <f t="shared" si="520"/>
        <v/>
      </c>
      <c r="N559" s="52"/>
      <c r="P559" s="157"/>
      <c r="Q559" s="157"/>
      <c r="R559" s="157"/>
      <c r="S559" s="157" t="str">
        <f>IF(OR(LEFT($A559,1)="x",AND(AC553+$AC559=0,$AC553&gt;0)),"",IFERROR(VLOOKUP($A559,LedenZ,29,0),""))</f>
        <v/>
      </c>
      <c r="T559" s="202">
        <f t="shared" si="521"/>
        <v>0</v>
      </c>
      <c r="U559" s="159">
        <f t="shared" si="522"/>
        <v>0</v>
      </c>
      <c r="V559" s="162">
        <f t="shared" si="529"/>
        <v>7</v>
      </c>
      <c r="W559" s="162">
        <f t="shared" si="529"/>
        <v>8</v>
      </c>
      <c r="X559" s="28">
        <v>10</v>
      </c>
      <c r="Y559" s="64" t="str">
        <f t="shared" si="523"/>
        <v/>
      </c>
      <c r="Z559" s="64" t="str">
        <f t="shared" si="524"/>
        <v/>
      </c>
      <c r="AA559" s="64" t="str">
        <f t="shared" si="525"/>
        <v/>
      </c>
      <c r="AB559" s="64" t="str">
        <f t="shared" si="526"/>
        <v/>
      </c>
      <c r="AC559" s="28">
        <f t="shared" si="527"/>
        <v>0</v>
      </c>
      <c r="AH559" s="246" t="str">
        <f t="shared" si="528"/>
        <v/>
      </c>
    </row>
    <row r="560" spans="1:34">
      <c r="A560" s="28" t="str">
        <f>C551&amp;"x"&amp;B560</f>
        <v>F1x7</v>
      </c>
      <c r="B560" s="47">
        <v>7</v>
      </c>
      <c r="C560" s="64" t="str">
        <f t="shared" si="511"/>
        <v/>
      </c>
      <c r="D560" s="64" t="str">
        <f t="shared" si="512"/>
        <v/>
      </c>
      <c r="E560" s="65" t="str">
        <f t="shared" si="513"/>
        <v/>
      </c>
      <c r="F560" s="65" t="str">
        <f t="shared" si="514"/>
        <v/>
      </c>
      <c r="G560" s="66" t="str">
        <f t="shared" si="515"/>
        <v/>
      </c>
      <c r="H560" s="67" t="str">
        <f t="shared" si="516"/>
        <v/>
      </c>
      <c r="I560" s="73"/>
      <c r="J560" s="64" t="str">
        <f t="shared" si="517"/>
        <v/>
      </c>
      <c r="K560" s="64" t="str">
        <f t="shared" si="518"/>
        <v/>
      </c>
      <c r="L560" s="64" t="str">
        <f t="shared" si="519"/>
        <v/>
      </c>
      <c r="M560" s="64" t="str">
        <f t="shared" si="520"/>
        <v/>
      </c>
      <c r="N560" s="52"/>
      <c r="P560" s="157"/>
      <c r="Q560" s="157"/>
      <c r="R560" s="157"/>
      <c r="S560" s="157" t="str">
        <f>IF(OR(LEFT($A560,1)="x",AND(AC553+$AC560=0,$AC553&gt;0)),"",IFERROR(VLOOKUP($A560,LedenZ,29,0),""))</f>
        <v/>
      </c>
      <c r="T560" s="202">
        <f t="shared" si="521"/>
        <v>0</v>
      </c>
      <c r="U560" s="159">
        <f t="shared" si="522"/>
        <v>0</v>
      </c>
      <c r="V560" s="162">
        <f t="shared" si="529"/>
        <v>7</v>
      </c>
      <c r="W560" s="162">
        <f t="shared" si="529"/>
        <v>8</v>
      </c>
      <c r="X560" s="28">
        <v>11</v>
      </c>
      <c r="Y560" s="64" t="str">
        <f t="shared" si="523"/>
        <v/>
      </c>
      <c r="Z560" s="64" t="str">
        <f t="shared" si="524"/>
        <v/>
      </c>
      <c r="AA560" s="64" t="str">
        <f t="shared" si="525"/>
        <v/>
      </c>
      <c r="AB560" s="64" t="str">
        <f t="shared" si="526"/>
        <v/>
      </c>
      <c r="AC560" s="28">
        <f t="shared" si="527"/>
        <v>0</v>
      </c>
      <c r="AH560" s="246" t="str">
        <f t="shared" si="528"/>
        <v/>
      </c>
    </row>
    <row r="561" spans="1:34">
      <c r="A561" s="28" t="str">
        <f>C551&amp;"x"&amp;B561</f>
        <v>F1x8</v>
      </c>
      <c r="B561" s="47">
        <v>8</v>
      </c>
      <c r="C561" s="64" t="str">
        <f t="shared" si="511"/>
        <v/>
      </c>
      <c r="D561" s="64" t="str">
        <f t="shared" si="512"/>
        <v/>
      </c>
      <c r="E561" s="65" t="str">
        <f t="shared" si="513"/>
        <v/>
      </c>
      <c r="F561" s="65" t="str">
        <f t="shared" si="514"/>
        <v/>
      </c>
      <c r="G561" s="66" t="str">
        <f t="shared" si="515"/>
        <v/>
      </c>
      <c r="H561" s="67" t="str">
        <f t="shared" si="516"/>
        <v/>
      </c>
      <c r="I561" s="73"/>
      <c r="J561" s="64" t="str">
        <f t="shared" si="517"/>
        <v/>
      </c>
      <c r="K561" s="64" t="str">
        <f t="shared" si="518"/>
        <v/>
      </c>
      <c r="L561" s="64" t="str">
        <f t="shared" si="519"/>
        <v/>
      </c>
      <c r="M561" s="64" t="str">
        <f t="shared" si="520"/>
        <v/>
      </c>
      <c r="N561" s="52"/>
      <c r="P561" s="157"/>
      <c r="Q561" s="157"/>
      <c r="R561" s="157"/>
      <c r="S561" s="157" t="str">
        <f>IF(OR(LEFT($A561,1)="x",AND(AC553+$AC561=0,$AC553&gt;0)),"",IFERROR(VLOOKUP($A561,LedenZ,29,0),""))</f>
        <v/>
      </c>
      <c r="T561" s="202">
        <f t="shared" si="521"/>
        <v>0</v>
      </c>
      <c r="U561" s="159">
        <f t="shared" si="522"/>
        <v>0</v>
      </c>
      <c r="V561" s="162">
        <f t="shared" si="529"/>
        <v>7</v>
      </c>
      <c r="W561" s="162">
        <f t="shared" si="529"/>
        <v>8</v>
      </c>
      <c r="X561" s="28">
        <v>12</v>
      </c>
      <c r="Y561" s="64" t="str">
        <f t="shared" si="523"/>
        <v/>
      </c>
      <c r="Z561" s="64" t="str">
        <f t="shared" si="524"/>
        <v/>
      </c>
      <c r="AA561" s="64" t="str">
        <f t="shared" si="525"/>
        <v/>
      </c>
      <c r="AB561" s="64" t="str">
        <f t="shared" si="526"/>
        <v/>
      </c>
      <c r="AC561" s="28">
        <f t="shared" si="527"/>
        <v>0</v>
      </c>
      <c r="AH561" s="246" t="str">
        <f t="shared" si="528"/>
        <v/>
      </c>
    </row>
    <row r="562" spans="1:34">
      <c r="A562" s="28" t="str">
        <f>C551&amp;"x"&amp;B562</f>
        <v>F1x9</v>
      </c>
      <c r="B562" s="47">
        <v>9</v>
      </c>
      <c r="C562" s="64" t="str">
        <f t="shared" si="511"/>
        <v/>
      </c>
      <c r="D562" s="64" t="str">
        <f t="shared" si="512"/>
        <v/>
      </c>
      <c r="E562" s="65" t="str">
        <f t="shared" si="513"/>
        <v/>
      </c>
      <c r="F562" s="65" t="str">
        <f t="shared" si="514"/>
        <v/>
      </c>
      <c r="G562" s="66" t="str">
        <f t="shared" si="515"/>
        <v/>
      </c>
      <c r="H562" s="67" t="str">
        <f t="shared" si="516"/>
        <v/>
      </c>
      <c r="I562" s="73"/>
      <c r="J562" s="64" t="str">
        <f t="shared" si="517"/>
        <v/>
      </c>
      <c r="K562" s="64" t="str">
        <f t="shared" si="518"/>
        <v/>
      </c>
      <c r="L562" s="64" t="str">
        <f t="shared" si="519"/>
        <v/>
      </c>
      <c r="M562" s="64" t="str">
        <f t="shared" si="520"/>
        <v/>
      </c>
      <c r="N562" s="52"/>
      <c r="P562" s="157"/>
      <c r="Q562" s="157"/>
      <c r="R562" s="157"/>
      <c r="S562" s="157" t="str">
        <f>IF(OR(LEFT($A562,1)="x",AND(AC553+$AC562=0,$AC553&gt;0)),"",IFERROR(VLOOKUP($A562,LedenZ,29,0),""))</f>
        <v/>
      </c>
      <c r="T562" s="202">
        <f t="shared" si="521"/>
        <v>0</v>
      </c>
      <c r="U562" s="159">
        <f t="shared" si="522"/>
        <v>0</v>
      </c>
      <c r="V562" s="162">
        <f t="shared" si="529"/>
        <v>7</v>
      </c>
      <c r="W562" s="162">
        <f t="shared" si="529"/>
        <v>8</v>
      </c>
      <c r="X562" s="28">
        <v>13</v>
      </c>
      <c r="Y562" s="64" t="str">
        <f t="shared" si="523"/>
        <v/>
      </c>
      <c r="Z562" s="64" t="str">
        <f t="shared" si="524"/>
        <v/>
      </c>
      <c r="AA562" s="64" t="str">
        <f t="shared" si="525"/>
        <v/>
      </c>
      <c r="AB562" s="64" t="str">
        <f t="shared" si="526"/>
        <v/>
      </c>
      <c r="AC562" s="28">
        <f t="shared" si="527"/>
        <v>0</v>
      </c>
      <c r="AH562" s="246" t="str">
        <f t="shared" si="528"/>
        <v/>
      </c>
    </row>
    <row r="563" spans="1:34">
      <c r="A563" s="28" t="str">
        <f>C551&amp;"x"&amp;B563</f>
        <v>F1x10</v>
      </c>
      <c r="B563" s="47">
        <v>10</v>
      </c>
      <c r="C563" s="64" t="str">
        <f t="shared" si="511"/>
        <v/>
      </c>
      <c r="D563" s="64" t="str">
        <f t="shared" si="512"/>
        <v/>
      </c>
      <c r="E563" s="65" t="str">
        <f t="shared" si="513"/>
        <v/>
      </c>
      <c r="F563" s="65" t="str">
        <f t="shared" si="514"/>
        <v/>
      </c>
      <c r="G563" s="66" t="str">
        <f t="shared" si="515"/>
        <v/>
      </c>
      <c r="H563" s="67" t="str">
        <f t="shared" si="516"/>
        <v/>
      </c>
      <c r="I563" s="73"/>
      <c r="J563" s="64" t="str">
        <f t="shared" si="517"/>
        <v/>
      </c>
      <c r="K563" s="64" t="str">
        <f t="shared" si="518"/>
        <v/>
      </c>
      <c r="L563" s="64" t="str">
        <f t="shared" si="519"/>
        <v/>
      </c>
      <c r="M563" s="64" t="str">
        <f t="shared" si="520"/>
        <v/>
      </c>
      <c r="N563" s="52"/>
      <c r="P563" s="157"/>
      <c r="Q563" s="157"/>
      <c r="R563" s="157"/>
      <c r="S563" s="157" t="str">
        <f>IF(OR(LEFT($A563,1)="x",AND(AC553+$AC563=0,$AC553&gt;0)),"",IFERROR(VLOOKUP($A563,LedenZ,29,0),""))</f>
        <v/>
      </c>
      <c r="T563" s="202">
        <f t="shared" si="521"/>
        <v>0</v>
      </c>
      <c r="U563" s="159">
        <f t="shared" si="522"/>
        <v>0</v>
      </c>
      <c r="V563" s="162">
        <f t="shared" si="529"/>
        <v>7</v>
      </c>
      <c r="W563" s="162">
        <f t="shared" si="529"/>
        <v>8</v>
      </c>
      <c r="X563" s="28">
        <v>14</v>
      </c>
      <c r="Y563" s="64" t="str">
        <f t="shared" si="523"/>
        <v/>
      </c>
      <c r="Z563" s="64" t="str">
        <f t="shared" si="524"/>
        <v/>
      </c>
      <c r="AA563" s="64" t="str">
        <f t="shared" si="525"/>
        <v/>
      </c>
      <c r="AB563" s="64" t="str">
        <f t="shared" si="526"/>
        <v/>
      </c>
      <c r="AC563" s="28">
        <f t="shared" si="527"/>
        <v>0</v>
      </c>
      <c r="AH563" s="246" t="str">
        <f t="shared" si="528"/>
        <v/>
      </c>
    </row>
    <row r="564" spans="1:34">
      <c r="A564" s="28" t="str">
        <f>C551&amp;"x"&amp;B564</f>
        <v>F1x11</v>
      </c>
      <c r="B564" s="47">
        <v>11</v>
      </c>
      <c r="C564" s="64" t="str">
        <f t="shared" si="511"/>
        <v/>
      </c>
      <c r="D564" s="64" t="str">
        <f t="shared" si="512"/>
        <v/>
      </c>
      <c r="E564" s="65" t="str">
        <f t="shared" si="513"/>
        <v/>
      </c>
      <c r="F564" s="65" t="str">
        <f t="shared" si="514"/>
        <v/>
      </c>
      <c r="G564" s="66" t="str">
        <f t="shared" si="515"/>
        <v/>
      </c>
      <c r="H564" s="67" t="str">
        <f t="shared" si="516"/>
        <v/>
      </c>
      <c r="I564" s="73"/>
      <c r="J564" s="64" t="str">
        <f t="shared" si="517"/>
        <v/>
      </c>
      <c r="K564" s="64" t="str">
        <f t="shared" si="518"/>
        <v/>
      </c>
      <c r="L564" s="64" t="str">
        <f t="shared" si="519"/>
        <v/>
      </c>
      <c r="M564" s="64" t="str">
        <f t="shared" si="520"/>
        <v/>
      </c>
      <c r="N564" s="52"/>
      <c r="P564" s="157"/>
      <c r="Q564" s="157"/>
      <c r="R564" s="157"/>
      <c r="S564" s="157" t="str">
        <f>IF(OR(LEFT($A564,1)="x",AND(AC553+$AC564=0,$AC553&gt;0)),"",IFERROR(VLOOKUP($A564,LedenZ,29,0),""))</f>
        <v/>
      </c>
      <c r="T564" s="202">
        <f t="shared" si="521"/>
        <v>0</v>
      </c>
      <c r="U564" s="159">
        <f t="shared" si="522"/>
        <v>0</v>
      </c>
      <c r="V564" s="162">
        <f t="shared" si="529"/>
        <v>7</v>
      </c>
      <c r="W564" s="162">
        <f t="shared" si="529"/>
        <v>8</v>
      </c>
      <c r="X564" s="28">
        <v>15</v>
      </c>
      <c r="Y564" s="64" t="str">
        <f t="shared" si="523"/>
        <v/>
      </c>
      <c r="Z564" s="64" t="str">
        <f t="shared" si="524"/>
        <v/>
      </c>
      <c r="AA564" s="64" t="str">
        <f t="shared" si="525"/>
        <v/>
      </c>
      <c r="AB564" s="64" t="str">
        <f t="shared" si="526"/>
        <v/>
      </c>
      <c r="AC564" s="28">
        <f t="shared" si="527"/>
        <v>0</v>
      </c>
      <c r="AH564" s="246" t="str">
        <f t="shared" si="528"/>
        <v/>
      </c>
    </row>
    <row r="565" spans="1:34">
      <c r="A565" s="28" t="str">
        <f>C551&amp;"x"&amp;B565</f>
        <v>F1x12</v>
      </c>
      <c r="B565" s="47">
        <v>12</v>
      </c>
      <c r="C565" s="64" t="str">
        <f t="shared" si="511"/>
        <v/>
      </c>
      <c r="D565" s="64" t="str">
        <f t="shared" si="512"/>
        <v/>
      </c>
      <c r="E565" s="65" t="str">
        <f t="shared" si="513"/>
        <v/>
      </c>
      <c r="F565" s="65" t="str">
        <f t="shared" si="514"/>
        <v/>
      </c>
      <c r="G565" s="66" t="str">
        <f t="shared" si="515"/>
        <v/>
      </c>
      <c r="H565" s="67" t="str">
        <f t="shared" si="516"/>
        <v/>
      </c>
      <c r="I565" s="73"/>
      <c r="J565" s="64" t="str">
        <f t="shared" si="517"/>
        <v/>
      </c>
      <c r="K565" s="64" t="str">
        <f t="shared" si="518"/>
        <v/>
      </c>
      <c r="L565" s="64" t="str">
        <f t="shared" si="519"/>
        <v/>
      </c>
      <c r="M565" s="64" t="str">
        <f t="shared" si="520"/>
        <v/>
      </c>
      <c r="N565" s="52"/>
      <c r="P565" s="157"/>
      <c r="Q565" s="157"/>
      <c r="R565" s="157"/>
      <c r="S565" s="157" t="str">
        <f>IF(OR(LEFT($A565,1)="x",AND(AC553+$AC565=0,$AC553&gt;0)),"",IFERROR(VLOOKUP($A565,LedenZ,29,0),""))</f>
        <v/>
      </c>
      <c r="T565" s="202">
        <f t="shared" si="521"/>
        <v>0</v>
      </c>
      <c r="U565" s="159">
        <f t="shared" si="522"/>
        <v>0</v>
      </c>
      <c r="V565" s="162">
        <f t="shared" si="529"/>
        <v>7</v>
      </c>
      <c r="W565" s="162">
        <f t="shared" si="529"/>
        <v>8</v>
      </c>
      <c r="X565" s="28">
        <v>16</v>
      </c>
      <c r="Y565" s="64" t="str">
        <f t="shared" si="523"/>
        <v/>
      </c>
      <c r="Z565" s="64" t="str">
        <f t="shared" si="524"/>
        <v/>
      </c>
      <c r="AA565" s="64" t="str">
        <f t="shared" si="525"/>
        <v/>
      </c>
      <c r="AB565" s="64" t="str">
        <f t="shared" si="526"/>
        <v/>
      </c>
      <c r="AC565" s="28">
        <f t="shared" si="527"/>
        <v>0</v>
      </c>
      <c r="AH565" s="246" t="str">
        <f t="shared" si="528"/>
        <v/>
      </c>
    </row>
    <row r="566" spans="1:34">
      <c r="A566" s="28" t="str">
        <f>C551&amp;"x"&amp;B566</f>
        <v>F1x13</v>
      </c>
      <c r="B566" s="47">
        <v>13</v>
      </c>
      <c r="C566" s="64" t="str">
        <f t="shared" si="511"/>
        <v/>
      </c>
      <c r="D566" s="64" t="str">
        <f t="shared" si="512"/>
        <v/>
      </c>
      <c r="E566" s="65" t="str">
        <f t="shared" si="513"/>
        <v/>
      </c>
      <c r="F566" s="65" t="str">
        <f t="shared" si="514"/>
        <v/>
      </c>
      <c r="G566" s="66" t="str">
        <f t="shared" si="515"/>
        <v/>
      </c>
      <c r="H566" s="67" t="str">
        <f t="shared" si="516"/>
        <v/>
      </c>
      <c r="I566" s="73"/>
      <c r="J566" s="64" t="str">
        <f t="shared" si="517"/>
        <v/>
      </c>
      <c r="K566" s="64" t="str">
        <f t="shared" si="518"/>
        <v/>
      </c>
      <c r="L566" s="64" t="str">
        <f t="shared" si="519"/>
        <v/>
      </c>
      <c r="M566" s="64" t="str">
        <f t="shared" si="520"/>
        <v/>
      </c>
      <c r="N566" s="52"/>
      <c r="P566" s="157"/>
      <c r="Q566" s="157"/>
      <c r="R566" s="157"/>
      <c r="S566" s="157" t="str">
        <f>IF(OR(LEFT($A566,1)="x",AND(AC553+$AC566=0,$AC553&gt;0)),"",IFERROR(VLOOKUP($A566,LedenZ,29,0),""))</f>
        <v/>
      </c>
      <c r="T566" s="202">
        <f t="shared" si="521"/>
        <v>0</v>
      </c>
      <c r="U566" s="159">
        <f t="shared" si="522"/>
        <v>0</v>
      </c>
      <c r="V566" s="162">
        <f t="shared" si="529"/>
        <v>7</v>
      </c>
      <c r="W566" s="162">
        <f t="shared" si="529"/>
        <v>8</v>
      </c>
      <c r="X566" s="28">
        <v>17</v>
      </c>
      <c r="Y566" s="64" t="str">
        <f t="shared" si="523"/>
        <v/>
      </c>
      <c r="Z566" s="64" t="str">
        <f t="shared" si="524"/>
        <v/>
      </c>
      <c r="AA566" s="64" t="str">
        <f t="shared" si="525"/>
        <v/>
      </c>
      <c r="AB566" s="64" t="str">
        <f t="shared" si="526"/>
        <v/>
      </c>
      <c r="AC566" s="28">
        <f t="shared" si="527"/>
        <v>0</v>
      </c>
      <c r="AH566" s="246" t="str">
        <f t="shared" si="528"/>
        <v/>
      </c>
    </row>
    <row r="567" spans="1:34">
      <c r="A567" s="28" t="str">
        <f>C551&amp;"x"&amp;B567</f>
        <v>F1x14</v>
      </c>
      <c r="B567" s="47">
        <v>14</v>
      </c>
      <c r="C567" s="64" t="str">
        <f t="shared" si="511"/>
        <v/>
      </c>
      <c r="D567" s="64" t="str">
        <f t="shared" si="512"/>
        <v/>
      </c>
      <c r="E567" s="65" t="str">
        <f t="shared" si="513"/>
        <v/>
      </c>
      <c r="F567" s="65" t="str">
        <f t="shared" si="514"/>
        <v/>
      </c>
      <c r="G567" s="66" t="str">
        <f t="shared" si="515"/>
        <v/>
      </c>
      <c r="H567" s="67" t="str">
        <f t="shared" si="516"/>
        <v/>
      </c>
      <c r="I567" s="73"/>
      <c r="J567" s="64" t="str">
        <f t="shared" si="517"/>
        <v/>
      </c>
      <c r="K567" s="64" t="str">
        <f t="shared" si="518"/>
        <v/>
      </c>
      <c r="L567" s="64" t="str">
        <f t="shared" si="519"/>
        <v/>
      </c>
      <c r="M567" s="64" t="str">
        <f t="shared" si="520"/>
        <v/>
      </c>
      <c r="N567" s="52"/>
      <c r="P567" s="157"/>
      <c r="Q567" s="157"/>
      <c r="R567" s="157"/>
      <c r="S567" s="157" t="str">
        <f>IF(OR(LEFT($A567,1)="x",AND(AC553+$AC567=0,$AC553&gt;0)),"",IFERROR(VLOOKUP($A567,LedenZ,29,0),""))</f>
        <v/>
      </c>
      <c r="T567" s="202">
        <f t="shared" si="521"/>
        <v>0</v>
      </c>
      <c r="U567" s="159">
        <f t="shared" si="522"/>
        <v>0</v>
      </c>
      <c r="V567" s="162">
        <f t="shared" si="529"/>
        <v>7</v>
      </c>
      <c r="W567" s="162">
        <f t="shared" si="529"/>
        <v>8</v>
      </c>
      <c r="X567" s="28">
        <v>18</v>
      </c>
      <c r="Y567" s="64" t="str">
        <f t="shared" si="523"/>
        <v/>
      </c>
      <c r="Z567" s="64" t="str">
        <f t="shared" si="524"/>
        <v/>
      </c>
      <c r="AA567" s="64" t="str">
        <f t="shared" si="525"/>
        <v/>
      </c>
      <c r="AB567" s="64" t="str">
        <f t="shared" si="526"/>
        <v/>
      </c>
      <c r="AC567" s="28">
        <f t="shared" si="527"/>
        <v>0</v>
      </c>
      <c r="AH567" s="246" t="str">
        <f t="shared" si="528"/>
        <v/>
      </c>
    </row>
    <row r="568" spans="1:34">
      <c r="A568" s="28" t="str">
        <f>C551&amp;"x"&amp;B568</f>
        <v>F1x15</v>
      </c>
      <c r="B568" s="47">
        <v>15</v>
      </c>
      <c r="C568" s="64" t="str">
        <f t="shared" si="511"/>
        <v/>
      </c>
      <c r="D568" s="64" t="str">
        <f t="shared" si="512"/>
        <v/>
      </c>
      <c r="E568" s="65" t="str">
        <f t="shared" si="513"/>
        <v/>
      </c>
      <c r="F568" s="65" t="str">
        <f t="shared" si="514"/>
        <v/>
      </c>
      <c r="G568" s="66" t="str">
        <f t="shared" si="515"/>
        <v/>
      </c>
      <c r="H568" s="67" t="str">
        <f t="shared" si="516"/>
        <v/>
      </c>
      <c r="I568" s="73"/>
      <c r="J568" s="64" t="str">
        <f t="shared" si="517"/>
        <v/>
      </c>
      <c r="K568" s="64" t="str">
        <f t="shared" si="518"/>
        <v/>
      </c>
      <c r="L568" s="64" t="str">
        <f t="shared" si="519"/>
        <v/>
      </c>
      <c r="M568" s="64" t="str">
        <f t="shared" si="520"/>
        <v/>
      </c>
      <c r="N568" s="52"/>
      <c r="P568" s="157"/>
      <c r="Q568" s="157"/>
      <c r="R568" s="157"/>
      <c r="S568" s="157" t="str">
        <f>IF(OR(LEFT($A568,1)="x",AND(AC553+$AC568=0,$AC553&gt;0)),"",IFERROR(VLOOKUP($A568,LedenZ,29,0),""))</f>
        <v/>
      </c>
      <c r="T568" s="202">
        <f t="shared" si="521"/>
        <v>0</v>
      </c>
      <c r="U568" s="159">
        <f t="shared" si="522"/>
        <v>0</v>
      </c>
      <c r="V568" s="162">
        <f t="shared" si="529"/>
        <v>7</v>
      </c>
      <c r="W568" s="162">
        <f t="shared" si="529"/>
        <v>8</v>
      </c>
      <c r="X568" s="28">
        <v>19</v>
      </c>
      <c r="Y568" s="64" t="str">
        <f t="shared" si="523"/>
        <v/>
      </c>
      <c r="Z568" s="64" t="str">
        <f t="shared" si="524"/>
        <v/>
      </c>
      <c r="AA568" s="64" t="str">
        <f t="shared" si="525"/>
        <v/>
      </c>
      <c r="AB568" s="64" t="str">
        <f t="shared" si="526"/>
        <v/>
      </c>
      <c r="AC568" s="28">
        <f t="shared" si="527"/>
        <v>0</v>
      </c>
      <c r="AH568" s="246" t="str">
        <f t="shared" si="528"/>
        <v/>
      </c>
    </row>
    <row r="569" spans="1:34" ht="12.95" thickBot="1">
      <c r="B569" s="69"/>
      <c r="C569" s="70"/>
      <c r="D569" s="69"/>
      <c r="E569" s="69"/>
      <c r="F569" s="69"/>
      <c r="G569" s="71"/>
      <c r="H569" s="71"/>
      <c r="I569" s="71"/>
      <c r="J569" s="70"/>
      <c r="K569" s="70"/>
      <c r="L569" s="70"/>
      <c r="M569" s="52"/>
      <c r="N569" s="52"/>
      <c r="X569" s="28">
        <v>20</v>
      </c>
    </row>
    <row r="570" spans="1:34" ht="12.95" thickTop="1">
      <c r="B570" s="47"/>
      <c r="C570" s="323" t="s">
        <v>1140</v>
      </c>
      <c r="D570" s="323"/>
      <c r="E570" s="76" t="s">
        <v>1141</v>
      </c>
      <c r="F570" s="76" t="s">
        <v>1142</v>
      </c>
      <c r="G570" s="48" t="s">
        <v>1143</v>
      </c>
      <c r="H570" s="49"/>
      <c r="I570" s="50"/>
      <c r="J570" s="51" t="s">
        <v>1144</v>
      </c>
      <c r="K570" s="51" t="s">
        <v>1145</v>
      </c>
      <c r="L570" s="51" t="s">
        <v>1146</v>
      </c>
      <c r="M570" s="52"/>
      <c r="N570" s="52"/>
      <c r="P570" s="53">
        <f>COUNT(P574:P588)</f>
        <v>0</v>
      </c>
      <c r="Q570" s="53">
        <f>COUNT(Q574:Q588)</f>
        <v>0</v>
      </c>
      <c r="R570" s="53">
        <f>COUNT(R574:R588)</f>
        <v>0</v>
      </c>
      <c r="S570" s="53">
        <f>COUNT(S574:S588)</f>
        <v>5</v>
      </c>
      <c r="T570" s="124">
        <f>T571-SUM(U574:U588)</f>
        <v>0</v>
      </c>
      <c r="X570" s="28">
        <v>1</v>
      </c>
    </row>
    <row r="571" spans="1:34" ht="12.95">
      <c r="A571" s="33">
        <v>32</v>
      </c>
      <c r="B571" s="54"/>
      <c r="C571" s="322" t="str">
        <f>Leden!AR34</f>
        <v>F2</v>
      </c>
      <c r="D571" s="322"/>
      <c r="E571" s="286" t="str">
        <f>IF($C571="","",LEFT(IFERROR(VLOOKUP($C571,TeamsZ,2,0),"")&amp;"??",2))</f>
        <v>BK</v>
      </c>
      <c r="F571" s="286" t="str">
        <f>IF($C571="","",IFERROR(VLOOKUP($C571,TeamsZ,3,0),"??"))</f>
        <v>Za</v>
      </c>
      <c r="G571" s="286" t="str">
        <f>IF($C571="","",LEFT(IFERROR(VLOOKUP($C571,TeamsZ,4,0),"")&amp;"?",1))</f>
        <v>4</v>
      </c>
      <c r="H571" s="55"/>
      <c r="I571" s="56"/>
      <c r="J571" s="286">
        <f>COUNTIF(C574:C588,"V")</f>
        <v>3</v>
      </c>
      <c r="K571" s="286">
        <f>COUNTIF(C574:C588,"M")</f>
        <v>2</v>
      </c>
      <c r="L571" s="57">
        <f>IFERROR(AVERAGE(H574:H588),"")</f>
        <v>6.6</v>
      </c>
      <c r="M571" s="58"/>
      <c r="N571" s="58"/>
      <c r="O571" s="33" t="s">
        <v>2</v>
      </c>
      <c r="P571" s="253"/>
      <c r="Q571" s="253"/>
      <c r="R571" s="253"/>
      <c r="S571" s="253">
        <f>IF(COUNT(S574:S588)=0,"",TeamPunten(S574:S588,$C571,$T571))</f>
        <v>0</v>
      </c>
      <c r="T571" s="124">
        <f>SUM(T574:T588)</f>
        <v>5</v>
      </c>
      <c r="U571" s="158" t="str">
        <f>MID($C571,1,1)</f>
        <v>F</v>
      </c>
      <c r="V571" s="158" t="str">
        <f>MID($C571,1,1)</f>
        <v>F</v>
      </c>
      <c r="W571" s="158" t="str">
        <f>MID($C571,1,1)</f>
        <v>F</v>
      </c>
      <c r="X571" s="28">
        <v>2</v>
      </c>
      <c r="Y571" s="33"/>
      <c r="Z571" s="33"/>
      <c r="AA571" s="33"/>
      <c r="AB571" s="33"/>
      <c r="AC571" s="33"/>
      <c r="AD571" s="19" t="str">
        <f>IF($C571="","",IFERROR(VLOOKUP($C571,TeamsZ,6,0),""))</f>
        <v>A</v>
      </c>
      <c r="AE571" s="19" t="str">
        <f>TRIM(IF($AD571="","",IFERROR(VLOOKUP($AD571,Teams!$J$4:$O$8,2,0),"")))</f>
        <v>3312 AD</v>
      </c>
      <c r="AF571" s="19" t="str">
        <f>TRIM(IF($AD571="","",IFERROR(VLOOKUP($AD571,Teams!$J$4:$O$8,4,0),"")))</f>
        <v>Dordrecht</v>
      </c>
      <c r="AH571" s="247">
        <f>IFERROR(AVERAGE(AH574:AH588),"")</f>
        <v>7.3079999999999998</v>
      </c>
    </row>
    <row r="572" spans="1:34">
      <c r="B572" s="47"/>
      <c r="C572" s="76"/>
      <c r="D572" s="47"/>
      <c r="E572" s="47"/>
      <c r="F572" s="47"/>
      <c r="G572" s="50"/>
      <c r="H572" s="50"/>
      <c r="I572" s="50"/>
      <c r="J572" s="76"/>
      <c r="K572" s="76"/>
      <c r="L572" s="76"/>
      <c r="M572" s="52"/>
      <c r="N572" s="52"/>
      <c r="U572" s="159"/>
      <c r="V572" s="159"/>
      <c r="W572" s="159"/>
      <c r="X572" s="28">
        <v>3</v>
      </c>
    </row>
    <row r="573" spans="1:34">
      <c r="A573" s="59"/>
      <c r="B573" s="60"/>
      <c r="C573" s="61" t="s">
        <v>1147</v>
      </c>
      <c r="D573" s="61" t="s">
        <v>1148</v>
      </c>
      <c r="E573" s="62" t="s">
        <v>1149</v>
      </c>
      <c r="F573" s="62" t="s">
        <v>1150</v>
      </c>
      <c r="G573" s="61" t="s">
        <v>1151</v>
      </c>
      <c r="H573" s="61" t="s">
        <v>1152</v>
      </c>
      <c r="I573" s="61" t="s">
        <v>54</v>
      </c>
      <c r="J573" s="61" t="s">
        <v>1153</v>
      </c>
      <c r="K573" s="61" t="s">
        <v>1154</v>
      </c>
      <c r="L573" s="61" t="s">
        <v>1155</v>
      </c>
      <c r="M573" s="61" t="s">
        <v>1158</v>
      </c>
      <c r="N573" s="63"/>
      <c r="O573" s="59"/>
      <c r="P573" s="160" t="s">
        <v>76</v>
      </c>
      <c r="Q573" s="160" t="s">
        <v>77</v>
      </c>
      <c r="R573" s="160" t="s">
        <v>78</v>
      </c>
      <c r="S573" s="160" t="s">
        <v>76</v>
      </c>
      <c r="U573" s="158">
        <f>IF(W571="","",VLOOKUP(W571,Leeftijdscat,2,FALSE))</f>
        <v>5</v>
      </c>
      <c r="V573" s="158">
        <f>IF(W571="","",VLOOKUP(W571,Leeftijdscat,3,FALSE))</f>
        <v>7</v>
      </c>
      <c r="W573" s="158">
        <f>IF(W571="","",VLOOKUP(W571,Leeftijdscat,4,FALSE))</f>
        <v>8</v>
      </c>
      <c r="X573" s="28">
        <v>4</v>
      </c>
      <c r="Y573" s="59">
        <f>LEN(Y574&amp;Y575&amp;Y576&amp;Y577&amp;Y578&amp;Y579&amp;Y580&amp;Y581&amp;Y582&amp;Y583&amp;Y584&amp;Y585&amp;Y586&amp;Y587&amp;Y588)</f>
        <v>2</v>
      </c>
      <c r="Z573" s="59">
        <f>LEN(Z574&amp;Z575&amp;Z576&amp;Z577&amp;Z578&amp;Z579&amp;Z580&amp;Z581&amp;Z582&amp;Z583&amp;Z584&amp;Z585&amp;Z586&amp;Z587&amp;Z588)</f>
        <v>4</v>
      </c>
      <c r="AA573" s="59">
        <f>LEN(AA574&amp;AA575&amp;AA576&amp;AA577&amp;AA578&amp;AA579&amp;AA580&amp;AA581&amp;AA582&amp;AA583&amp;AA584&amp;AA585&amp;AA586&amp;AA587&amp;AA588)</f>
        <v>0</v>
      </c>
      <c r="AB573" s="59">
        <f>LEN(AB574&amp;AB575&amp;AB576&amp;AB577&amp;AB578&amp;AB579&amp;AB580&amp;AB581&amp;AB582&amp;AB583&amp;AB584&amp;AB585&amp;AB586&amp;AB587&amp;AB588)</f>
        <v>10</v>
      </c>
      <c r="AC573" s="59">
        <f>SUM(Y573:AA573)</f>
        <v>6</v>
      </c>
    </row>
    <row r="574" spans="1:34">
      <c r="A574" s="28" t="str">
        <f>C571&amp;"x"&amp;B574</f>
        <v>F2x1</v>
      </c>
      <c r="B574" s="47">
        <v>1</v>
      </c>
      <c r="C574" s="64" t="str">
        <f t="shared" ref="C574:C588" si="530">IF(LEFT($A574,1)="x","",IFERROR(VLOOKUP($A574,LedenZ,5,0),""))</f>
        <v>V</v>
      </c>
      <c r="D574" s="64" t="str">
        <f t="shared" ref="D574:D588" si="531">IF(LEFT($A574,1)="x","",IFERROR(VLOOKUP($A574,LedenZ,6,0),""))</f>
        <v>NMK07N7</v>
      </c>
      <c r="E574" s="65" t="str">
        <f t="shared" ref="E574:E588" si="532">IF(LEFT($A574,1)="x","",IFERROR(VLOOKUP($A574,LedenZ,7,0),""))</f>
        <v>Geneugelijk, T.</v>
      </c>
      <c r="F574" s="65" t="str">
        <f t="shared" ref="F574:F588" si="533">IF(LEFT($A574,1)="x","",IFERROR(VLOOKUP($A574,LedenZ,8,0),""))</f>
        <v>Tess</v>
      </c>
      <c r="G574" s="66">
        <f t="shared" ref="G574:G588" si="534">IF(LEFT($A574,1)="x","",IFERROR(VLOOKUP($A574,LedenZ,9,0),""))</f>
        <v>41412</v>
      </c>
      <c r="H574" s="67">
        <f t="shared" ref="H574:H588" si="535">IF(AND(ISNUMBER(G574),G574&lt;&gt;0),DATEDIF(G574,Peildatum,"Y"),"")</f>
        <v>7</v>
      </c>
      <c r="I574" s="73"/>
      <c r="J574" s="64" t="str">
        <f t="shared" ref="J574:J588" si="536">IF(LEFT($A574,1)="x","",IFERROR(VLOOKUP($A574,LedenZ,15,0),""))</f>
        <v/>
      </c>
      <c r="K574" s="64" t="str">
        <f t="shared" ref="K574:K588" si="537">IF(LEFT($A574,1)="x","",IFERROR(VLOOKUP($A574,LedenZ,16,0),""))</f>
        <v/>
      </c>
      <c r="L574" s="64">
        <f t="shared" ref="L574:L588" si="538">IF(LEFT($A574,1)="x","",IFERROR(VLOOKUP($A574,LedenZ,17,0),""))</f>
        <v>0</v>
      </c>
      <c r="M574" s="64" t="str">
        <f t="shared" ref="M574:M588" si="539">IF(LEFT($A574,1)="x","",IFERROR(VLOOKUP($A574,LedenZ,18,0),""))</f>
        <v>F2</v>
      </c>
      <c r="N574" s="52"/>
      <c r="P574" s="157"/>
      <c r="Q574" s="157"/>
      <c r="R574" s="157"/>
      <c r="S574" s="157">
        <f>IF(OR(LEFT($A574,1)="x",AND(AC573+$AC574=0,$AC573&gt;0)),"",IFERROR(VLOOKUP($A574,LedenZ,29,0),""))</f>
        <v>0</v>
      </c>
      <c r="T574" s="202">
        <f t="shared" ref="T574:T588" si="540">IF(LEN(C574&amp;D574&amp;E574&amp;F574)&gt;0,1,0)</f>
        <v>1</v>
      </c>
      <c r="U574" s="159">
        <f t="shared" ref="U574:U588" si="541">MIN(LEN(Y574&amp;Z574&amp;AA574&amp;AB574),1)</f>
        <v>1</v>
      </c>
      <c r="V574" s="162">
        <f>V573</f>
        <v>7</v>
      </c>
      <c r="W574" s="162">
        <f>W573</f>
        <v>8</v>
      </c>
      <c r="X574" s="28">
        <v>5</v>
      </c>
      <c r="Y574" s="64" t="str">
        <f t="shared" ref="Y574:Y588" si="542">IF(LEFT($A574,1)="x","",IFERROR(VLOOKUP($A574,LedenZ,33,0),""))</f>
        <v/>
      </c>
      <c r="Z574" s="64" t="str">
        <f t="shared" ref="Z574:Z588" si="543">IF(LEFT($A574,1)="x","",IFERROR(VLOOKUP($A574,LedenZ,34,0),""))</f>
        <v/>
      </c>
      <c r="AA574" s="64" t="str">
        <f t="shared" ref="AA574:AA588" si="544">IF(LEFT($A574,1)="x","",IFERROR(VLOOKUP($A574,LedenZ,35,0),""))</f>
        <v/>
      </c>
      <c r="AB574" s="64" t="str">
        <f t="shared" ref="AB574:AB588" si="545">IF(LEFT($A574,1)="x","",IFERROR(VLOOKUP($A574,LedenZ,36,0),""))</f>
        <v>F2</v>
      </c>
      <c r="AC574" s="28">
        <f t="shared" ref="AC574:AC588" si="546">LEN(Y574&amp;Z574&amp;AA574&amp;AB574)</f>
        <v>2</v>
      </c>
      <c r="AH574" s="246">
        <f t="shared" ref="AH574:AH588" si="547">lft(G574,Peildatum)</f>
        <v>7.62</v>
      </c>
    </row>
    <row r="575" spans="1:34">
      <c r="A575" s="28" t="str">
        <f>C571&amp;"x"&amp;B575</f>
        <v>F2x2</v>
      </c>
      <c r="B575" s="47">
        <v>2</v>
      </c>
      <c r="C575" s="64" t="str">
        <f t="shared" si="530"/>
        <v>V</v>
      </c>
      <c r="D575" s="64" t="str">
        <f t="shared" si="531"/>
        <v>NMK12D7</v>
      </c>
      <c r="E575" s="65" t="str">
        <f t="shared" si="532"/>
        <v>Tims, F.</v>
      </c>
      <c r="F575" s="65" t="str">
        <f t="shared" si="533"/>
        <v>Fay</v>
      </c>
      <c r="G575" s="66">
        <f t="shared" si="534"/>
        <v>41477</v>
      </c>
      <c r="H575" s="67">
        <f t="shared" si="535"/>
        <v>7</v>
      </c>
      <c r="I575" s="73"/>
      <c r="J575" s="64" t="str">
        <f t="shared" si="536"/>
        <v/>
      </c>
      <c r="K575" s="64" t="str">
        <f t="shared" si="537"/>
        <v/>
      </c>
      <c r="L575" s="64">
        <f t="shared" si="538"/>
        <v>0</v>
      </c>
      <c r="M575" s="64" t="str">
        <f t="shared" si="539"/>
        <v>F2</v>
      </c>
      <c r="N575" s="52"/>
      <c r="P575" s="157"/>
      <c r="Q575" s="157"/>
      <c r="R575" s="157"/>
      <c r="S575" s="157">
        <f>IF(OR(LEFT($A575,1)="x",AND(AC573+$AC575=0,$AC573&gt;0)),"",IFERROR(VLOOKUP($A575,LedenZ,29,0),""))</f>
        <v>0</v>
      </c>
      <c r="T575" s="202">
        <f t="shared" si="540"/>
        <v>1</v>
      </c>
      <c r="U575" s="159">
        <f t="shared" si="541"/>
        <v>1</v>
      </c>
      <c r="V575" s="162">
        <f t="shared" ref="V575:W588" si="548">V574</f>
        <v>7</v>
      </c>
      <c r="W575" s="162">
        <f t="shared" si="548"/>
        <v>8</v>
      </c>
      <c r="X575" s="28">
        <v>6</v>
      </c>
      <c r="Y575" s="64" t="str">
        <f t="shared" si="542"/>
        <v/>
      </c>
      <c r="Z575" s="64" t="str">
        <f t="shared" si="543"/>
        <v/>
      </c>
      <c r="AA575" s="64" t="str">
        <f t="shared" si="544"/>
        <v/>
      </c>
      <c r="AB575" s="64" t="str">
        <f t="shared" si="545"/>
        <v>F2</v>
      </c>
      <c r="AC575" s="28">
        <f t="shared" si="546"/>
        <v>2</v>
      </c>
      <c r="AH575" s="246">
        <f t="shared" si="547"/>
        <v>7.44</v>
      </c>
    </row>
    <row r="576" spans="1:34">
      <c r="A576" s="28" t="str">
        <f>C571&amp;"x"&amp;B576</f>
        <v>F2x3</v>
      </c>
      <c r="B576" s="47">
        <v>3</v>
      </c>
      <c r="C576" s="64" t="str">
        <f t="shared" si="530"/>
        <v>V</v>
      </c>
      <c r="D576" s="64" t="str">
        <f t="shared" si="531"/>
        <v>NMH37W2</v>
      </c>
      <c r="E576" s="65" t="str">
        <f t="shared" si="532"/>
        <v>Linden, van der I.</v>
      </c>
      <c r="F576" s="65" t="str">
        <f t="shared" si="533"/>
        <v>Ize</v>
      </c>
      <c r="G576" s="66">
        <f t="shared" si="534"/>
        <v>41662</v>
      </c>
      <c r="H576" s="67">
        <f t="shared" si="535"/>
        <v>6</v>
      </c>
      <c r="I576" s="73"/>
      <c r="J576" s="64" t="str">
        <f t="shared" si="536"/>
        <v/>
      </c>
      <c r="K576" s="64" t="str">
        <f t="shared" si="537"/>
        <v>F3</v>
      </c>
      <c r="L576" s="64">
        <f t="shared" si="538"/>
        <v>0</v>
      </c>
      <c r="M576" s="64" t="str">
        <f t="shared" si="539"/>
        <v>F2</v>
      </c>
      <c r="N576" s="52"/>
      <c r="P576" s="157"/>
      <c r="Q576" s="157"/>
      <c r="R576" s="157"/>
      <c r="S576" s="157">
        <f>IF(OR(LEFT($A576,1)="x",AND(AC573+$AC576=0,$AC573&gt;0)),"",IFERROR(VLOOKUP($A576,LedenZ,29,0),""))</f>
        <v>0</v>
      </c>
      <c r="T576" s="202">
        <f t="shared" si="540"/>
        <v>1</v>
      </c>
      <c r="U576" s="159">
        <f t="shared" si="541"/>
        <v>1</v>
      </c>
      <c r="V576" s="162">
        <f t="shared" si="548"/>
        <v>7</v>
      </c>
      <c r="W576" s="162">
        <f t="shared" si="548"/>
        <v>8</v>
      </c>
      <c r="X576" s="28">
        <v>7</v>
      </c>
      <c r="Y576" s="64" t="str">
        <f t="shared" si="542"/>
        <v/>
      </c>
      <c r="Z576" s="64" t="str">
        <f t="shared" si="543"/>
        <v>F3</v>
      </c>
      <c r="AA576" s="64" t="str">
        <f t="shared" si="544"/>
        <v/>
      </c>
      <c r="AB576" s="64" t="str">
        <f t="shared" si="545"/>
        <v>F2</v>
      </c>
      <c r="AC576" s="28">
        <f t="shared" si="546"/>
        <v>4</v>
      </c>
      <c r="AH576" s="246">
        <f t="shared" si="547"/>
        <v>6.94</v>
      </c>
    </row>
    <row r="577" spans="1:34">
      <c r="A577" s="28" t="str">
        <f>C571&amp;"x"&amp;B577</f>
        <v>F2x4</v>
      </c>
      <c r="B577" s="47">
        <v>4</v>
      </c>
      <c r="C577" s="64" t="str">
        <f t="shared" si="530"/>
        <v>M</v>
      </c>
      <c r="D577" s="64" t="str">
        <f t="shared" si="531"/>
        <v>NMK07Q8</v>
      </c>
      <c r="E577" s="65" t="str">
        <f t="shared" si="532"/>
        <v>Geneugelijk, L.</v>
      </c>
      <c r="F577" s="65" t="str">
        <f t="shared" si="533"/>
        <v>Luca</v>
      </c>
      <c r="G577" s="66">
        <f t="shared" si="534"/>
        <v>41412</v>
      </c>
      <c r="H577" s="67">
        <f t="shared" si="535"/>
        <v>7</v>
      </c>
      <c r="I577" s="73"/>
      <c r="J577" s="64" t="str">
        <f t="shared" si="536"/>
        <v/>
      </c>
      <c r="K577" s="64" t="str">
        <f t="shared" si="537"/>
        <v/>
      </c>
      <c r="L577" s="64">
        <f t="shared" si="538"/>
        <v>0</v>
      </c>
      <c r="M577" s="64" t="str">
        <f t="shared" si="539"/>
        <v>F2</v>
      </c>
      <c r="N577" s="52"/>
      <c r="P577" s="157"/>
      <c r="Q577" s="157"/>
      <c r="R577" s="157"/>
      <c r="S577" s="157">
        <f>IF(OR(LEFT($A577,1)="x",AND(AC573+$AC577=0,$AC573&gt;0)),"",IFERROR(VLOOKUP($A577,LedenZ,29,0),""))</f>
        <v>0</v>
      </c>
      <c r="T577" s="202">
        <f t="shared" si="540"/>
        <v>1</v>
      </c>
      <c r="U577" s="159">
        <f t="shared" si="541"/>
        <v>1</v>
      </c>
      <c r="V577" s="162">
        <f t="shared" si="548"/>
        <v>7</v>
      </c>
      <c r="W577" s="162">
        <f t="shared" si="548"/>
        <v>8</v>
      </c>
      <c r="X577" s="28">
        <v>8</v>
      </c>
      <c r="Y577" s="64" t="str">
        <f t="shared" si="542"/>
        <v/>
      </c>
      <c r="Z577" s="64" t="str">
        <f t="shared" si="543"/>
        <v/>
      </c>
      <c r="AA577" s="64" t="str">
        <f t="shared" si="544"/>
        <v/>
      </c>
      <c r="AB577" s="64" t="str">
        <f t="shared" si="545"/>
        <v>F2</v>
      </c>
      <c r="AC577" s="28">
        <f t="shared" si="546"/>
        <v>2</v>
      </c>
      <c r="AH577" s="246">
        <f t="shared" si="547"/>
        <v>7.62</v>
      </c>
    </row>
    <row r="578" spans="1:34">
      <c r="A578" s="28" t="str">
        <f>C571&amp;"x"&amp;B578</f>
        <v>F2x5</v>
      </c>
      <c r="B578" s="47">
        <v>5</v>
      </c>
      <c r="C578" s="64" t="str">
        <f t="shared" si="530"/>
        <v>M</v>
      </c>
      <c r="D578" s="64" t="str">
        <f t="shared" si="531"/>
        <v>NLZ21F1</v>
      </c>
      <c r="E578" s="65" t="str">
        <f t="shared" si="532"/>
        <v>Ven, van de A.</v>
      </c>
      <c r="F578" s="65" t="str">
        <f t="shared" si="533"/>
        <v>Abel</v>
      </c>
      <c r="G578" s="66">
        <f t="shared" si="534"/>
        <v>41668</v>
      </c>
      <c r="H578" s="67">
        <f t="shared" si="535"/>
        <v>6</v>
      </c>
      <c r="I578" s="73"/>
      <c r="J578" s="64" t="str">
        <f t="shared" si="536"/>
        <v>F3</v>
      </c>
      <c r="K578" s="64" t="str">
        <f t="shared" si="537"/>
        <v>F3</v>
      </c>
      <c r="L578" s="64">
        <f t="shared" si="538"/>
        <v>0</v>
      </c>
      <c r="M578" s="64" t="str">
        <f t="shared" si="539"/>
        <v>F2</v>
      </c>
      <c r="N578" s="52"/>
      <c r="P578" s="157"/>
      <c r="Q578" s="157"/>
      <c r="R578" s="157"/>
      <c r="S578" s="157">
        <f>IF(OR(LEFT($A578,1)="x",AND(AC573+$AC578=0,$AC573&gt;0)),"",IFERROR(VLOOKUP($A578,LedenZ,29,0),""))</f>
        <v>0</v>
      </c>
      <c r="T578" s="202">
        <f t="shared" si="540"/>
        <v>1</v>
      </c>
      <c r="U578" s="159">
        <f t="shared" si="541"/>
        <v>1</v>
      </c>
      <c r="V578" s="162">
        <f t="shared" si="548"/>
        <v>7</v>
      </c>
      <c r="W578" s="162">
        <f t="shared" si="548"/>
        <v>8</v>
      </c>
      <c r="X578" s="28">
        <v>9</v>
      </c>
      <c r="Y578" s="64" t="str">
        <f t="shared" si="542"/>
        <v>F3</v>
      </c>
      <c r="Z578" s="64" t="str">
        <f t="shared" si="543"/>
        <v>F3</v>
      </c>
      <c r="AA578" s="64" t="str">
        <f t="shared" si="544"/>
        <v/>
      </c>
      <c r="AB578" s="64" t="str">
        <f t="shared" si="545"/>
        <v>F2</v>
      </c>
      <c r="AC578" s="28">
        <f t="shared" si="546"/>
        <v>6</v>
      </c>
      <c r="AH578" s="246">
        <f t="shared" si="547"/>
        <v>6.92</v>
      </c>
    </row>
    <row r="579" spans="1:34">
      <c r="A579" s="28" t="str">
        <f>C571&amp;"x"&amp;B579</f>
        <v>F2x6</v>
      </c>
      <c r="B579" s="47">
        <v>6</v>
      </c>
      <c r="C579" s="64" t="str">
        <f t="shared" si="530"/>
        <v/>
      </c>
      <c r="D579" s="64" t="str">
        <f t="shared" si="531"/>
        <v/>
      </c>
      <c r="E579" s="65" t="str">
        <f t="shared" si="532"/>
        <v/>
      </c>
      <c r="F579" s="65" t="str">
        <f t="shared" si="533"/>
        <v/>
      </c>
      <c r="G579" s="66" t="str">
        <f t="shared" si="534"/>
        <v/>
      </c>
      <c r="H579" s="67" t="str">
        <f t="shared" si="535"/>
        <v/>
      </c>
      <c r="I579" s="73"/>
      <c r="J579" s="64" t="str">
        <f t="shared" si="536"/>
        <v/>
      </c>
      <c r="K579" s="64" t="str">
        <f t="shared" si="537"/>
        <v/>
      </c>
      <c r="L579" s="64" t="str">
        <f t="shared" si="538"/>
        <v/>
      </c>
      <c r="M579" s="64" t="str">
        <f t="shared" si="539"/>
        <v/>
      </c>
      <c r="N579" s="52"/>
      <c r="P579" s="157"/>
      <c r="Q579" s="157"/>
      <c r="R579" s="157"/>
      <c r="S579" s="157" t="str">
        <f>IF(OR(LEFT($A579,1)="x",AND(AC573+$AC579=0,$AC573&gt;0)),"",IFERROR(VLOOKUP($A579,LedenZ,29,0),""))</f>
        <v/>
      </c>
      <c r="T579" s="202">
        <f t="shared" si="540"/>
        <v>0</v>
      </c>
      <c r="U579" s="159">
        <f t="shared" si="541"/>
        <v>0</v>
      </c>
      <c r="V579" s="162">
        <f t="shared" si="548"/>
        <v>7</v>
      </c>
      <c r="W579" s="162">
        <f t="shared" si="548"/>
        <v>8</v>
      </c>
      <c r="X579" s="28">
        <v>10</v>
      </c>
      <c r="Y579" s="64" t="str">
        <f t="shared" si="542"/>
        <v/>
      </c>
      <c r="Z579" s="64" t="str">
        <f t="shared" si="543"/>
        <v/>
      </c>
      <c r="AA579" s="64" t="str">
        <f t="shared" si="544"/>
        <v/>
      </c>
      <c r="AB579" s="64" t="str">
        <f t="shared" si="545"/>
        <v/>
      </c>
      <c r="AC579" s="28">
        <f t="shared" si="546"/>
        <v>0</v>
      </c>
      <c r="AH579" s="246" t="str">
        <f t="shared" si="547"/>
        <v/>
      </c>
    </row>
    <row r="580" spans="1:34">
      <c r="A580" s="28" t="str">
        <f>C571&amp;"x"&amp;B580</f>
        <v>F2x7</v>
      </c>
      <c r="B580" s="47">
        <v>7</v>
      </c>
      <c r="C580" s="64" t="str">
        <f t="shared" si="530"/>
        <v/>
      </c>
      <c r="D580" s="64" t="str">
        <f t="shared" si="531"/>
        <v/>
      </c>
      <c r="E580" s="65" t="str">
        <f t="shared" si="532"/>
        <v/>
      </c>
      <c r="F580" s="65" t="str">
        <f t="shared" si="533"/>
        <v/>
      </c>
      <c r="G580" s="66" t="str">
        <f t="shared" si="534"/>
        <v/>
      </c>
      <c r="H580" s="67" t="str">
        <f t="shared" si="535"/>
        <v/>
      </c>
      <c r="I580" s="73"/>
      <c r="J580" s="64" t="str">
        <f t="shared" si="536"/>
        <v/>
      </c>
      <c r="K580" s="64" t="str">
        <f t="shared" si="537"/>
        <v/>
      </c>
      <c r="L580" s="64" t="str">
        <f t="shared" si="538"/>
        <v/>
      </c>
      <c r="M580" s="64" t="str">
        <f t="shared" si="539"/>
        <v/>
      </c>
      <c r="N580" s="52"/>
      <c r="P580" s="157"/>
      <c r="Q580" s="157"/>
      <c r="R580" s="157"/>
      <c r="S580" s="157" t="str">
        <f>IF(OR(LEFT($A580,1)="x",AND(AC573+$AC580=0,$AC573&gt;0)),"",IFERROR(VLOOKUP($A580,LedenZ,29,0),""))</f>
        <v/>
      </c>
      <c r="T580" s="202">
        <f t="shared" si="540"/>
        <v>0</v>
      </c>
      <c r="U580" s="159">
        <f t="shared" si="541"/>
        <v>0</v>
      </c>
      <c r="V580" s="162">
        <f t="shared" si="548"/>
        <v>7</v>
      </c>
      <c r="W580" s="162">
        <f t="shared" si="548"/>
        <v>8</v>
      </c>
      <c r="X580" s="28">
        <v>11</v>
      </c>
      <c r="Y580" s="64" t="str">
        <f t="shared" si="542"/>
        <v/>
      </c>
      <c r="Z580" s="64" t="str">
        <f t="shared" si="543"/>
        <v/>
      </c>
      <c r="AA580" s="64" t="str">
        <f t="shared" si="544"/>
        <v/>
      </c>
      <c r="AB580" s="64" t="str">
        <f t="shared" si="545"/>
        <v/>
      </c>
      <c r="AC580" s="28">
        <f t="shared" si="546"/>
        <v>0</v>
      </c>
      <c r="AH580" s="246" t="str">
        <f t="shared" si="547"/>
        <v/>
      </c>
    </row>
    <row r="581" spans="1:34">
      <c r="A581" s="28" t="str">
        <f>C571&amp;"x"&amp;B581</f>
        <v>F2x8</v>
      </c>
      <c r="B581" s="47">
        <v>8</v>
      </c>
      <c r="C581" s="64" t="str">
        <f t="shared" si="530"/>
        <v/>
      </c>
      <c r="D581" s="64" t="str">
        <f t="shared" si="531"/>
        <v/>
      </c>
      <c r="E581" s="65" t="str">
        <f t="shared" si="532"/>
        <v/>
      </c>
      <c r="F581" s="65" t="str">
        <f t="shared" si="533"/>
        <v/>
      </c>
      <c r="G581" s="66" t="str">
        <f t="shared" si="534"/>
        <v/>
      </c>
      <c r="H581" s="67" t="str">
        <f t="shared" si="535"/>
        <v/>
      </c>
      <c r="I581" s="73"/>
      <c r="J581" s="64" t="str">
        <f t="shared" si="536"/>
        <v/>
      </c>
      <c r="K581" s="64" t="str">
        <f t="shared" si="537"/>
        <v/>
      </c>
      <c r="L581" s="64" t="str">
        <f t="shared" si="538"/>
        <v/>
      </c>
      <c r="M581" s="64" t="str">
        <f t="shared" si="539"/>
        <v/>
      </c>
      <c r="N581" s="52"/>
      <c r="P581" s="157"/>
      <c r="Q581" s="157"/>
      <c r="R581" s="157"/>
      <c r="S581" s="157" t="str">
        <f>IF(OR(LEFT($A581,1)="x",AND(AC573+$AC581=0,$AC573&gt;0)),"",IFERROR(VLOOKUP($A581,LedenZ,29,0),""))</f>
        <v/>
      </c>
      <c r="T581" s="202">
        <f t="shared" si="540"/>
        <v>0</v>
      </c>
      <c r="U581" s="159">
        <f t="shared" si="541"/>
        <v>0</v>
      </c>
      <c r="V581" s="162">
        <f t="shared" si="548"/>
        <v>7</v>
      </c>
      <c r="W581" s="162">
        <f t="shared" si="548"/>
        <v>8</v>
      </c>
      <c r="X581" s="28">
        <v>12</v>
      </c>
      <c r="Y581" s="64" t="str">
        <f t="shared" si="542"/>
        <v/>
      </c>
      <c r="Z581" s="64" t="str">
        <f t="shared" si="543"/>
        <v/>
      </c>
      <c r="AA581" s="64" t="str">
        <f t="shared" si="544"/>
        <v/>
      </c>
      <c r="AB581" s="64" t="str">
        <f t="shared" si="545"/>
        <v/>
      </c>
      <c r="AC581" s="28">
        <f t="shared" si="546"/>
        <v>0</v>
      </c>
      <c r="AH581" s="246" t="str">
        <f t="shared" si="547"/>
        <v/>
      </c>
    </row>
    <row r="582" spans="1:34">
      <c r="A582" s="28" t="str">
        <f>C571&amp;"x"&amp;B582</f>
        <v>F2x9</v>
      </c>
      <c r="B582" s="47">
        <v>9</v>
      </c>
      <c r="C582" s="64" t="str">
        <f t="shared" si="530"/>
        <v/>
      </c>
      <c r="D582" s="64" t="str">
        <f t="shared" si="531"/>
        <v/>
      </c>
      <c r="E582" s="65" t="str">
        <f t="shared" si="532"/>
        <v/>
      </c>
      <c r="F582" s="65" t="str">
        <f t="shared" si="533"/>
        <v/>
      </c>
      <c r="G582" s="66" t="str">
        <f t="shared" si="534"/>
        <v/>
      </c>
      <c r="H582" s="67" t="str">
        <f t="shared" si="535"/>
        <v/>
      </c>
      <c r="I582" s="73"/>
      <c r="J582" s="64" t="str">
        <f t="shared" si="536"/>
        <v/>
      </c>
      <c r="K582" s="64" t="str">
        <f t="shared" si="537"/>
        <v/>
      </c>
      <c r="L582" s="64" t="str">
        <f t="shared" si="538"/>
        <v/>
      </c>
      <c r="M582" s="64" t="str">
        <f t="shared" si="539"/>
        <v/>
      </c>
      <c r="N582" s="52"/>
      <c r="P582" s="157"/>
      <c r="Q582" s="157"/>
      <c r="R582" s="157"/>
      <c r="S582" s="157" t="str">
        <f>IF(OR(LEFT($A582,1)="x",AND(AC573+$AC582=0,$AC573&gt;0)),"",IFERROR(VLOOKUP($A582,LedenZ,29,0),""))</f>
        <v/>
      </c>
      <c r="T582" s="202">
        <f t="shared" si="540"/>
        <v>0</v>
      </c>
      <c r="U582" s="159">
        <f t="shared" si="541"/>
        <v>0</v>
      </c>
      <c r="V582" s="162">
        <f t="shared" si="548"/>
        <v>7</v>
      </c>
      <c r="W582" s="162">
        <f t="shared" si="548"/>
        <v>8</v>
      </c>
      <c r="X582" s="28">
        <v>13</v>
      </c>
      <c r="Y582" s="64" t="str">
        <f t="shared" si="542"/>
        <v/>
      </c>
      <c r="Z582" s="64" t="str">
        <f t="shared" si="543"/>
        <v/>
      </c>
      <c r="AA582" s="64" t="str">
        <f t="shared" si="544"/>
        <v/>
      </c>
      <c r="AB582" s="64" t="str">
        <f t="shared" si="545"/>
        <v/>
      </c>
      <c r="AC582" s="28">
        <f t="shared" si="546"/>
        <v>0</v>
      </c>
      <c r="AH582" s="246" t="str">
        <f t="shared" si="547"/>
        <v/>
      </c>
    </row>
    <row r="583" spans="1:34">
      <c r="A583" s="28" t="str">
        <f>C571&amp;"x"&amp;B583</f>
        <v>F2x10</v>
      </c>
      <c r="B583" s="47">
        <v>10</v>
      </c>
      <c r="C583" s="64" t="str">
        <f t="shared" si="530"/>
        <v/>
      </c>
      <c r="D583" s="64" t="str">
        <f t="shared" si="531"/>
        <v/>
      </c>
      <c r="E583" s="65" t="str">
        <f t="shared" si="532"/>
        <v/>
      </c>
      <c r="F583" s="65" t="str">
        <f t="shared" si="533"/>
        <v/>
      </c>
      <c r="G583" s="66" t="str">
        <f t="shared" si="534"/>
        <v/>
      </c>
      <c r="H583" s="67" t="str">
        <f t="shared" si="535"/>
        <v/>
      </c>
      <c r="I583" s="73"/>
      <c r="J583" s="64" t="str">
        <f t="shared" si="536"/>
        <v/>
      </c>
      <c r="K583" s="64" t="str">
        <f t="shared" si="537"/>
        <v/>
      </c>
      <c r="L583" s="64" t="str">
        <f t="shared" si="538"/>
        <v/>
      </c>
      <c r="M583" s="64" t="str">
        <f t="shared" si="539"/>
        <v/>
      </c>
      <c r="N583" s="52"/>
      <c r="P583" s="157"/>
      <c r="Q583" s="157"/>
      <c r="R583" s="157"/>
      <c r="S583" s="157" t="str">
        <f>IF(OR(LEFT($A583,1)="x",AND(AC573+$AC583=0,$AC573&gt;0)),"",IFERROR(VLOOKUP($A583,LedenZ,29,0),""))</f>
        <v/>
      </c>
      <c r="T583" s="202">
        <f t="shared" si="540"/>
        <v>0</v>
      </c>
      <c r="U583" s="159">
        <f t="shared" si="541"/>
        <v>0</v>
      </c>
      <c r="V583" s="162">
        <f t="shared" si="548"/>
        <v>7</v>
      </c>
      <c r="W583" s="162">
        <f t="shared" si="548"/>
        <v>8</v>
      </c>
      <c r="X583" s="28">
        <v>14</v>
      </c>
      <c r="Y583" s="64" t="str">
        <f t="shared" si="542"/>
        <v/>
      </c>
      <c r="Z583" s="64" t="str">
        <f t="shared" si="543"/>
        <v/>
      </c>
      <c r="AA583" s="64" t="str">
        <f t="shared" si="544"/>
        <v/>
      </c>
      <c r="AB583" s="64" t="str">
        <f t="shared" si="545"/>
        <v/>
      </c>
      <c r="AC583" s="28">
        <f t="shared" si="546"/>
        <v>0</v>
      </c>
      <c r="AH583" s="246" t="str">
        <f t="shared" si="547"/>
        <v/>
      </c>
    </row>
    <row r="584" spans="1:34">
      <c r="A584" s="28" t="str">
        <f>C571&amp;"x"&amp;B584</f>
        <v>F2x11</v>
      </c>
      <c r="B584" s="47">
        <v>11</v>
      </c>
      <c r="C584" s="64" t="str">
        <f t="shared" si="530"/>
        <v/>
      </c>
      <c r="D584" s="64" t="str">
        <f t="shared" si="531"/>
        <v/>
      </c>
      <c r="E584" s="65" t="str">
        <f t="shared" si="532"/>
        <v/>
      </c>
      <c r="F584" s="65" t="str">
        <f t="shared" si="533"/>
        <v/>
      </c>
      <c r="G584" s="66" t="str">
        <f t="shared" si="534"/>
        <v/>
      </c>
      <c r="H584" s="67" t="str">
        <f t="shared" si="535"/>
        <v/>
      </c>
      <c r="I584" s="73"/>
      <c r="J584" s="64" t="str">
        <f t="shared" si="536"/>
        <v/>
      </c>
      <c r="K584" s="64" t="str">
        <f t="shared" si="537"/>
        <v/>
      </c>
      <c r="L584" s="64" t="str">
        <f t="shared" si="538"/>
        <v/>
      </c>
      <c r="M584" s="64" t="str">
        <f t="shared" si="539"/>
        <v/>
      </c>
      <c r="N584" s="52"/>
      <c r="P584" s="157"/>
      <c r="Q584" s="157"/>
      <c r="R584" s="157"/>
      <c r="S584" s="157" t="str">
        <f>IF(OR(LEFT($A584,1)="x",AND(AC573+$AC584=0,$AC573&gt;0)),"",IFERROR(VLOOKUP($A584,LedenZ,29,0),""))</f>
        <v/>
      </c>
      <c r="T584" s="202">
        <f t="shared" si="540"/>
        <v>0</v>
      </c>
      <c r="U584" s="159">
        <f t="shared" si="541"/>
        <v>0</v>
      </c>
      <c r="V584" s="162">
        <f t="shared" si="548"/>
        <v>7</v>
      </c>
      <c r="W584" s="162">
        <f t="shared" si="548"/>
        <v>8</v>
      </c>
      <c r="X584" s="28">
        <v>15</v>
      </c>
      <c r="Y584" s="64" t="str">
        <f t="shared" si="542"/>
        <v/>
      </c>
      <c r="Z584" s="64" t="str">
        <f t="shared" si="543"/>
        <v/>
      </c>
      <c r="AA584" s="64" t="str">
        <f t="shared" si="544"/>
        <v/>
      </c>
      <c r="AB584" s="64" t="str">
        <f t="shared" si="545"/>
        <v/>
      </c>
      <c r="AC584" s="28">
        <f t="shared" si="546"/>
        <v>0</v>
      </c>
      <c r="AH584" s="246" t="str">
        <f t="shared" si="547"/>
        <v/>
      </c>
    </row>
    <row r="585" spans="1:34">
      <c r="A585" s="28" t="str">
        <f>C571&amp;"x"&amp;B585</f>
        <v>F2x12</v>
      </c>
      <c r="B585" s="47">
        <v>12</v>
      </c>
      <c r="C585" s="64" t="str">
        <f t="shared" si="530"/>
        <v/>
      </c>
      <c r="D585" s="64" t="str">
        <f t="shared" si="531"/>
        <v/>
      </c>
      <c r="E585" s="65" t="str">
        <f t="shared" si="532"/>
        <v/>
      </c>
      <c r="F585" s="65" t="str">
        <f t="shared" si="533"/>
        <v/>
      </c>
      <c r="G585" s="66" t="str">
        <f t="shared" si="534"/>
        <v/>
      </c>
      <c r="H585" s="67" t="str">
        <f t="shared" si="535"/>
        <v/>
      </c>
      <c r="I585" s="73"/>
      <c r="J585" s="64" t="str">
        <f t="shared" si="536"/>
        <v/>
      </c>
      <c r="K585" s="64" t="str">
        <f t="shared" si="537"/>
        <v/>
      </c>
      <c r="L585" s="64" t="str">
        <f t="shared" si="538"/>
        <v/>
      </c>
      <c r="M585" s="64" t="str">
        <f t="shared" si="539"/>
        <v/>
      </c>
      <c r="N585" s="52"/>
      <c r="P585" s="157"/>
      <c r="Q585" s="157"/>
      <c r="R585" s="157"/>
      <c r="S585" s="157" t="str">
        <f>IF(OR(LEFT($A585,1)="x",AND(AC573+$AC585=0,$AC573&gt;0)),"",IFERROR(VLOOKUP($A585,LedenZ,29,0),""))</f>
        <v/>
      </c>
      <c r="T585" s="202">
        <f t="shared" si="540"/>
        <v>0</v>
      </c>
      <c r="U585" s="159">
        <f t="shared" si="541"/>
        <v>0</v>
      </c>
      <c r="V585" s="162">
        <f t="shared" si="548"/>
        <v>7</v>
      </c>
      <c r="W585" s="162">
        <f t="shared" si="548"/>
        <v>8</v>
      </c>
      <c r="X585" s="28">
        <v>16</v>
      </c>
      <c r="Y585" s="64" t="str">
        <f t="shared" si="542"/>
        <v/>
      </c>
      <c r="Z585" s="64" t="str">
        <f t="shared" si="543"/>
        <v/>
      </c>
      <c r="AA585" s="64" t="str">
        <f t="shared" si="544"/>
        <v/>
      </c>
      <c r="AB585" s="64" t="str">
        <f t="shared" si="545"/>
        <v/>
      </c>
      <c r="AC585" s="28">
        <f t="shared" si="546"/>
        <v>0</v>
      </c>
      <c r="AH585" s="246" t="str">
        <f t="shared" si="547"/>
        <v/>
      </c>
    </row>
    <row r="586" spans="1:34">
      <c r="A586" s="28" t="str">
        <f>C571&amp;"x"&amp;B586</f>
        <v>F2x13</v>
      </c>
      <c r="B586" s="47">
        <v>13</v>
      </c>
      <c r="C586" s="64" t="str">
        <f t="shared" si="530"/>
        <v/>
      </c>
      <c r="D586" s="64" t="str">
        <f t="shared" si="531"/>
        <v/>
      </c>
      <c r="E586" s="65" t="str">
        <f t="shared" si="532"/>
        <v/>
      </c>
      <c r="F586" s="65" t="str">
        <f t="shared" si="533"/>
        <v/>
      </c>
      <c r="G586" s="66" t="str">
        <f t="shared" si="534"/>
        <v/>
      </c>
      <c r="H586" s="67" t="str">
        <f t="shared" si="535"/>
        <v/>
      </c>
      <c r="I586" s="73"/>
      <c r="J586" s="64" t="str">
        <f t="shared" si="536"/>
        <v/>
      </c>
      <c r="K586" s="64" t="str">
        <f t="shared" si="537"/>
        <v/>
      </c>
      <c r="L586" s="64" t="str">
        <f t="shared" si="538"/>
        <v/>
      </c>
      <c r="M586" s="64" t="str">
        <f t="shared" si="539"/>
        <v/>
      </c>
      <c r="N586" s="52"/>
      <c r="P586" s="157"/>
      <c r="Q586" s="157"/>
      <c r="R586" s="157"/>
      <c r="S586" s="157" t="str">
        <f>IF(OR(LEFT($A586,1)="x",AND(AC573+$AC586=0,$AC573&gt;0)),"",IFERROR(VLOOKUP($A586,LedenZ,29,0),""))</f>
        <v/>
      </c>
      <c r="T586" s="202">
        <f t="shared" si="540"/>
        <v>0</v>
      </c>
      <c r="U586" s="159">
        <f t="shared" si="541"/>
        <v>0</v>
      </c>
      <c r="V586" s="162">
        <f t="shared" si="548"/>
        <v>7</v>
      </c>
      <c r="W586" s="162">
        <f t="shared" si="548"/>
        <v>8</v>
      </c>
      <c r="X586" s="28">
        <v>17</v>
      </c>
      <c r="Y586" s="64" t="str">
        <f t="shared" si="542"/>
        <v/>
      </c>
      <c r="Z586" s="64" t="str">
        <f t="shared" si="543"/>
        <v/>
      </c>
      <c r="AA586" s="64" t="str">
        <f t="shared" si="544"/>
        <v/>
      </c>
      <c r="AB586" s="64" t="str">
        <f t="shared" si="545"/>
        <v/>
      </c>
      <c r="AC586" s="28">
        <f t="shared" si="546"/>
        <v>0</v>
      </c>
      <c r="AH586" s="246" t="str">
        <f t="shared" si="547"/>
        <v/>
      </c>
    </row>
    <row r="587" spans="1:34">
      <c r="A587" s="28" t="str">
        <f>C571&amp;"x"&amp;B587</f>
        <v>F2x14</v>
      </c>
      <c r="B587" s="47">
        <v>14</v>
      </c>
      <c r="C587" s="64" t="str">
        <f t="shared" si="530"/>
        <v/>
      </c>
      <c r="D587" s="64" t="str">
        <f t="shared" si="531"/>
        <v/>
      </c>
      <c r="E587" s="65" t="str">
        <f t="shared" si="532"/>
        <v/>
      </c>
      <c r="F587" s="65" t="str">
        <f t="shared" si="533"/>
        <v/>
      </c>
      <c r="G587" s="66" t="str">
        <f t="shared" si="534"/>
        <v/>
      </c>
      <c r="H587" s="67" t="str">
        <f t="shared" si="535"/>
        <v/>
      </c>
      <c r="I587" s="73"/>
      <c r="J587" s="64" t="str">
        <f t="shared" si="536"/>
        <v/>
      </c>
      <c r="K587" s="64" t="str">
        <f t="shared" si="537"/>
        <v/>
      </c>
      <c r="L587" s="64" t="str">
        <f t="shared" si="538"/>
        <v/>
      </c>
      <c r="M587" s="64" t="str">
        <f t="shared" si="539"/>
        <v/>
      </c>
      <c r="N587" s="52"/>
      <c r="P587" s="157"/>
      <c r="Q587" s="157"/>
      <c r="R587" s="157"/>
      <c r="S587" s="157" t="str">
        <f>IF(OR(LEFT($A587,1)="x",AND(AC573+$AC587=0,$AC573&gt;0)),"",IFERROR(VLOOKUP($A587,LedenZ,29,0),""))</f>
        <v/>
      </c>
      <c r="T587" s="202">
        <f t="shared" si="540"/>
        <v>0</v>
      </c>
      <c r="U587" s="159">
        <f t="shared" si="541"/>
        <v>0</v>
      </c>
      <c r="V587" s="162">
        <f t="shared" si="548"/>
        <v>7</v>
      </c>
      <c r="W587" s="162">
        <f t="shared" si="548"/>
        <v>8</v>
      </c>
      <c r="X587" s="28">
        <v>18</v>
      </c>
      <c r="Y587" s="64" t="str">
        <f t="shared" si="542"/>
        <v/>
      </c>
      <c r="Z587" s="64" t="str">
        <f t="shared" si="543"/>
        <v/>
      </c>
      <c r="AA587" s="64" t="str">
        <f t="shared" si="544"/>
        <v/>
      </c>
      <c r="AB587" s="64" t="str">
        <f t="shared" si="545"/>
        <v/>
      </c>
      <c r="AC587" s="28">
        <f t="shared" si="546"/>
        <v>0</v>
      </c>
      <c r="AH587" s="246" t="str">
        <f t="shared" si="547"/>
        <v/>
      </c>
    </row>
    <row r="588" spans="1:34">
      <c r="A588" s="28" t="str">
        <f>C571&amp;"x"&amp;B588</f>
        <v>F2x15</v>
      </c>
      <c r="B588" s="47">
        <v>15</v>
      </c>
      <c r="C588" s="64" t="str">
        <f t="shared" si="530"/>
        <v/>
      </c>
      <c r="D588" s="64" t="str">
        <f t="shared" si="531"/>
        <v/>
      </c>
      <c r="E588" s="65" t="str">
        <f t="shared" si="532"/>
        <v/>
      </c>
      <c r="F588" s="65" t="str">
        <f t="shared" si="533"/>
        <v/>
      </c>
      <c r="G588" s="66" t="str">
        <f t="shared" si="534"/>
        <v/>
      </c>
      <c r="H588" s="67" t="str">
        <f t="shared" si="535"/>
        <v/>
      </c>
      <c r="I588" s="73"/>
      <c r="J588" s="64" t="str">
        <f t="shared" si="536"/>
        <v/>
      </c>
      <c r="K588" s="64" t="str">
        <f t="shared" si="537"/>
        <v/>
      </c>
      <c r="L588" s="64" t="str">
        <f t="shared" si="538"/>
        <v/>
      </c>
      <c r="M588" s="64" t="str">
        <f t="shared" si="539"/>
        <v/>
      </c>
      <c r="N588" s="52"/>
      <c r="P588" s="157"/>
      <c r="Q588" s="157"/>
      <c r="R588" s="157"/>
      <c r="S588" s="157" t="str">
        <f>IF(OR(LEFT($A588,1)="x",AND(AC573+$AC588=0,$AC573&gt;0)),"",IFERROR(VLOOKUP($A588,LedenZ,29,0),""))</f>
        <v/>
      </c>
      <c r="T588" s="202">
        <f t="shared" si="540"/>
        <v>0</v>
      </c>
      <c r="U588" s="159">
        <f t="shared" si="541"/>
        <v>0</v>
      </c>
      <c r="V588" s="162">
        <f t="shared" si="548"/>
        <v>7</v>
      </c>
      <c r="W588" s="162">
        <f t="shared" si="548"/>
        <v>8</v>
      </c>
      <c r="X588" s="28">
        <v>19</v>
      </c>
      <c r="Y588" s="64" t="str">
        <f t="shared" si="542"/>
        <v/>
      </c>
      <c r="Z588" s="64" t="str">
        <f t="shared" si="543"/>
        <v/>
      </c>
      <c r="AA588" s="64" t="str">
        <f t="shared" si="544"/>
        <v/>
      </c>
      <c r="AB588" s="64" t="str">
        <f t="shared" si="545"/>
        <v/>
      </c>
      <c r="AC588" s="28">
        <f t="shared" si="546"/>
        <v>0</v>
      </c>
      <c r="AH588" s="246" t="str">
        <f t="shared" si="547"/>
        <v/>
      </c>
    </row>
    <row r="589" spans="1:34" ht="12.95" thickBot="1">
      <c r="B589" s="69"/>
      <c r="C589" s="70"/>
      <c r="D589" s="69"/>
      <c r="E589" s="69"/>
      <c r="F589" s="69"/>
      <c r="G589" s="71"/>
      <c r="H589" s="71"/>
      <c r="I589" s="71"/>
      <c r="J589" s="70"/>
      <c r="K589" s="70"/>
      <c r="L589" s="70"/>
      <c r="M589" s="52"/>
      <c r="N589" s="52"/>
      <c r="X589" s="28">
        <v>20</v>
      </c>
    </row>
    <row r="590" spans="1:34" ht="12.95" thickTop="1">
      <c r="B590" s="47"/>
      <c r="C590" s="323" t="s">
        <v>1140</v>
      </c>
      <c r="D590" s="323"/>
      <c r="E590" s="76" t="s">
        <v>1141</v>
      </c>
      <c r="F590" s="76" t="s">
        <v>1142</v>
      </c>
      <c r="G590" s="48" t="s">
        <v>1143</v>
      </c>
      <c r="H590" s="49"/>
      <c r="I590" s="50"/>
      <c r="J590" s="51" t="s">
        <v>1144</v>
      </c>
      <c r="K590" s="51" t="s">
        <v>1145</v>
      </c>
      <c r="L590" s="51" t="s">
        <v>1146</v>
      </c>
      <c r="M590" s="52"/>
      <c r="N590" s="52"/>
      <c r="P590" s="53">
        <f>COUNT(P594:P608)</f>
        <v>0</v>
      </c>
      <c r="Q590" s="53">
        <f>COUNT(Q594:Q608)</f>
        <v>0</v>
      </c>
      <c r="R590" s="53">
        <f>COUNT(R594:R608)</f>
        <v>0</v>
      </c>
      <c r="S590" s="53">
        <f>COUNT(S594:S608)</f>
        <v>5</v>
      </c>
      <c r="T590" s="124">
        <f>T591-SUM(U594:U608)</f>
        <v>0</v>
      </c>
      <c r="X590" s="28">
        <v>1</v>
      </c>
    </row>
    <row r="591" spans="1:34" ht="12.95">
      <c r="A591" s="33">
        <v>33</v>
      </c>
      <c r="B591" s="54"/>
      <c r="C591" s="322" t="str">
        <f>Leden!AR35</f>
        <v>F3</v>
      </c>
      <c r="D591" s="322"/>
      <c r="E591" s="286" t="str">
        <f>IF($C591="","",LEFT(IFERROR(VLOOKUP($C591,TeamsZ,2,0),"")&amp;"??",2))</f>
        <v>BK</v>
      </c>
      <c r="F591" s="286" t="str">
        <f>IF($C591="","",IFERROR(VLOOKUP($C591,TeamsZ,3,0),"??"))</f>
        <v>Za</v>
      </c>
      <c r="G591" s="286" t="str">
        <f>IF($C591="","",LEFT(IFERROR(VLOOKUP($C591,TeamsZ,4,0),"")&amp;"?",1))</f>
        <v>4</v>
      </c>
      <c r="H591" s="55"/>
      <c r="I591" s="56"/>
      <c r="J591" s="286">
        <f>COUNTIF(C594:C608,"V")</f>
        <v>2</v>
      </c>
      <c r="K591" s="286">
        <f>COUNTIF(C594:C608,"M")</f>
        <v>3</v>
      </c>
      <c r="L591" s="57">
        <f>IFERROR(AVERAGE(H594:H608),"")</f>
        <v>6</v>
      </c>
      <c r="M591" s="58"/>
      <c r="N591" s="58"/>
      <c r="O591" s="33" t="s">
        <v>2</v>
      </c>
      <c r="P591" s="253"/>
      <c r="Q591" s="253"/>
      <c r="R591" s="253"/>
      <c r="S591" s="253">
        <f>IF(COUNT(S594:S608)=0,"",TeamPunten(S594:S608,$C591,$T591))</f>
        <v>0</v>
      </c>
      <c r="T591" s="124">
        <f>SUM(T594:T608)</f>
        <v>5</v>
      </c>
      <c r="U591" s="158" t="str">
        <f>MID($C591,1,1)</f>
        <v>F</v>
      </c>
      <c r="V591" s="158" t="str">
        <f>MID($C591,1,1)</f>
        <v>F</v>
      </c>
      <c r="W591" s="158" t="str">
        <f>MID($C591,1,1)</f>
        <v>F</v>
      </c>
      <c r="X591" s="28">
        <v>2</v>
      </c>
      <c r="Y591" s="33"/>
      <c r="Z591" s="33"/>
      <c r="AA591" s="33"/>
      <c r="AB591" s="33"/>
      <c r="AC591" s="33"/>
      <c r="AD591" s="19" t="str">
        <f>IF($C591="","",IFERROR(VLOOKUP($C591,TeamsZ,6,0),""))</f>
        <v>A</v>
      </c>
      <c r="AE591" s="19" t="str">
        <f>TRIM(IF($AD591="","",IFERROR(VLOOKUP($AD591,Teams!$J$4:$O$8,2,0),"")))</f>
        <v>3312 AD</v>
      </c>
      <c r="AF591" s="19" t="str">
        <f>TRIM(IF($AD591="","",IFERROR(VLOOKUP($AD591,Teams!$J$4:$O$8,4,0),"")))</f>
        <v>Dordrecht</v>
      </c>
      <c r="AH591" s="247">
        <f>IFERROR(AVERAGE(AH594:AH608),"")</f>
        <v>6.660000000000001</v>
      </c>
    </row>
    <row r="592" spans="1:34">
      <c r="B592" s="47"/>
      <c r="C592" s="76"/>
      <c r="D592" s="47"/>
      <c r="E592" s="47"/>
      <c r="F592" s="47"/>
      <c r="G592" s="50"/>
      <c r="H592" s="50"/>
      <c r="I592" s="50"/>
      <c r="J592" s="76"/>
      <c r="K592" s="76"/>
      <c r="L592" s="76"/>
      <c r="M592" s="52"/>
      <c r="N592" s="52"/>
      <c r="U592" s="159"/>
      <c r="V592" s="159"/>
      <c r="W592" s="159"/>
      <c r="X592" s="28">
        <v>3</v>
      </c>
    </row>
    <row r="593" spans="1:34">
      <c r="A593" s="59"/>
      <c r="B593" s="60"/>
      <c r="C593" s="61" t="s">
        <v>1147</v>
      </c>
      <c r="D593" s="61" t="s">
        <v>1148</v>
      </c>
      <c r="E593" s="62" t="s">
        <v>1149</v>
      </c>
      <c r="F593" s="62" t="s">
        <v>1150</v>
      </c>
      <c r="G593" s="61" t="s">
        <v>1151</v>
      </c>
      <c r="H593" s="61" t="s">
        <v>1152</v>
      </c>
      <c r="I593" s="61" t="s">
        <v>54</v>
      </c>
      <c r="J593" s="61" t="s">
        <v>1153</v>
      </c>
      <c r="K593" s="61" t="s">
        <v>1154</v>
      </c>
      <c r="L593" s="61" t="s">
        <v>1155</v>
      </c>
      <c r="M593" s="61" t="s">
        <v>1158</v>
      </c>
      <c r="N593" s="63"/>
      <c r="O593" s="59"/>
      <c r="P593" s="160" t="s">
        <v>76</v>
      </c>
      <c r="Q593" s="160" t="s">
        <v>77</v>
      </c>
      <c r="R593" s="160" t="s">
        <v>78</v>
      </c>
      <c r="S593" s="160" t="s">
        <v>76</v>
      </c>
      <c r="U593" s="158">
        <f>IF(W591="","",VLOOKUP(W591,Leeftijdscat,2,FALSE))</f>
        <v>5</v>
      </c>
      <c r="V593" s="158">
        <f>IF(W591="","",VLOOKUP(W591,Leeftijdscat,3,FALSE))</f>
        <v>7</v>
      </c>
      <c r="W593" s="158">
        <f>IF(W591="","",VLOOKUP(W591,Leeftijdscat,4,FALSE))</f>
        <v>8</v>
      </c>
      <c r="X593" s="28">
        <v>4</v>
      </c>
      <c r="Y593" s="59">
        <f>LEN(Y594&amp;Y595&amp;Y596&amp;Y597&amp;Y598&amp;Y599&amp;Y600&amp;Y601&amp;Y602&amp;Y603&amp;Y604&amp;Y605&amp;Y606&amp;Y607&amp;Y608)</f>
        <v>0</v>
      </c>
      <c r="Z593" s="59">
        <f>LEN(Z594&amp;Z595&amp;Z596&amp;Z597&amp;Z598&amp;Z599&amp;Z600&amp;Z601&amp;Z602&amp;Z603&amp;Z604&amp;Z605&amp;Z606&amp;Z607&amp;Z608)</f>
        <v>0</v>
      </c>
      <c r="AA593" s="59">
        <f>LEN(AA594&amp;AA595&amp;AA596&amp;AA597&amp;AA598&amp;AA599&amp;AA600&amp;AA601&amp;AA602&amp;AA603&amp;AA604&amp;AA605&amp;AA606&amp;AA607&amp;AA608)</f>
        <v>0</v>
      </c>
      <c r="AB593" s="59">
        <f>LEN(AB594&amp;AB595&amp;AB596&amp;AB597&amp;AB598&amp;AB599&amp;AB600&amp;AB601&amp;AB602&amp;AB603&amp;AB604&amp;AB605&amp;AB606&amp;AB607&amp;AB608)</f>
        <v>10</v>
      </c>
      <c r="AC593" s="59">
        <f>SUM(Y593:AA593)</f>
        <v>0</v>
      </c>
    </row>
    <row r="594" spans="1:34">
      <c r="A594" s="28" t="str">
        <f>C591&amp;"x"&amp;B594</f>
        <v>F3x1</v>
      </c>
      <c r="B594" s="47">
        <v>1</v>
      </c>
      <c r="C594" s="64" t="str">
        <f t="shared" ref="C594:C608" si="549">IF(LEFT($A594,1)="x","",IFERROR(VLOOKUP($A594,LedenZ,5,0),""))</f>
        <v>V</v>
      </c>
      <c r="D594" s="64" t="str">
        <f t="shared" ref="D594:D608" si="550">IF(LEFT($A594,1)="x","",IFERROR(VLOOKUP($A594,LedenZ,6,0),""))</f>
        <v>NMH07D4</v>
      </c>
      <c r="E594" s="65" t="str">
        <f t="shared" ref="E594:E608" si="551">IF(LEFT($A594,1)="x","",IFERROR(VLOOKUP($A594,LedenZ,7,0),""))</f>
        <v>Vos, J.</v>
      </c>
      <c r="F594" s="65" t="str">
        <f t="shared" ref="F594:F608" si="552">IF(LEFT($A594,1)="x","",IFERROR(VLOOKUP($A594,LedenZ,8,0),""))</f>
        <v>Jeslynn</v>
      </c>
      <c r="G594" s="66">
        <f t="shared" ref="G594:G608" si="553">IF(LEFT($A594,1)="x","",IFERROR(VLOOKUP($A594,LedenZ,9,0),""))</f>
        <v>41692</v>
      </c>
      <c r="H594" s="67">
        <f t="shared" ref="H594:H608" si="554">IF(AND(ISNUMBER(G594),G594&lt;&gt;0),DATEDIF(G594,Peildatum,"Y"),"")</f>
        <v>6</v>
      </c>
      <c r="I594" s="73"/>
      <c r="J594" s="64" t="str">
        <f t="shared" ref="J594:J608" si="555">IF(LEFT($A594,1)="x","",IFERROR(VLOOKUP($A594,LedenZ,15,0),""))</f>
        <v/>
      </c>
      <c r="K594" s="64" t="str">
        <f t="shared" ref="K594:K608" si="556">IF(LEFT($A594,1)="x","",IFERROR(VLOOKUP($A594,LedenZ,16,0),""))</f>
        <v/>
      </c>
      <c r="L594" s="64">
        <f t="shared" ref="L594:L608" si="557">IF(LEFT($A594,1)="x","",IFERROR(VLOOKUP($A594,LedenZ,17,0),""))</f>
        <v>0</v>
      </c>
      <c r="M594" s="64" t="str">
        <f t="shared" ref="M594:M608" si="558">IF(LEFT($A594,1)="x","",IFERROR(VLOOKUP($A594,LedenZ,18,0),""))</f>
        <v>F3</v>
      </c>
      <c r="N594" s="52"/>
      <c r="P594" s="157"/>
      <c r="Q594" s="157"/>
      <c r="R594" s="157"/>
      <c r="S594" s="157">
        <f>IF(OR(LEFT($A594,1)="x",AND(AC593+$AC594=0,$AC593&gt;0)),"",IFERROR(VLOOKUP($A594,LedenZ,29,0),""))</f>
        <v>0</v>
      </c>
      <c r="T594" s="202">
        <f t="shared" ref="T594:T608" si="559">IF(LEN(C594&amp;D594&amp;E594&amp;F594)&gt;0,1,0)</f>
        <v>1</v>
      </c>
      <c r="U594" s="159">
        <f t="shared" ref="U594:U608" si="560">MIN(LEN(Y594&amp;Z594&amp;AA594&amp;AB594),1)</f>
        <v>1</v>
      </c>
      <c r="V594" s="162">
        <f>V593</f>
        <v>7</v>
      </c>
      <c r="W594" s="162">
        <f>W593</f>
        <v>8</v>
      </c>
      <c r="X594" s="28">
        <v>5</v>
      </c>
      <c r="Y594" s="64" t="str">
        <f t="shared" ref="Y594:Y608" si="561">IF(LEFT($A594,1)="x","",IFERROR(VLOOKUP($A594,LedenZ,33,0),""))</f>
        <v/>
      </c>
      <c r="Z594" s="64" t="str">
        <f t="shared" ref="Z594:Z608" si="562">IF(LEFT($A594,1)="x","",IFERROR(VLOOKUP($A594,LedenZ,34,0),""))</f>
        <v/>
      </c>
      <c r="AA594" s="64" t="str">
        <f t="shared" ref="AA594:AA608" si="563">IF(LEFT($A594,1)="x","",IFERROR(VLOOKUP($A594,LedenZ,35,0),""))</f>
        <v/>
      </c>
      <c r="AB594" s="64" t="str">
        <f t="shared" ref="AB594:AB608" si="564">IF(LEFT($A594,1)="x","",IFERROR(VLOOKUP($A594,LedenZ,36,0),""))</f>
        <v>F3</v>
      </c>
      <c r="AC594" s="28">
        <f t="shared" ref="AC594:AC608" si="565">LEN(Y594&amp;Z594&amp;AA594&amp;AB594)</f>
        <v>2</v>
      </c>
      <c r="AH594" s="246">
        <f t="shared" ref="AH594:AH608" si="566">lft(G594,Peildatum)</f>
        <v>6.86</v>
      </c>
    </row>
    <row r="595" spans="1:34">
      <c r="A595" s="28" t="str">
        <f>C591&amp;"x"&amp;B595</f>
        <v>F3x2</v>
      </c>
      <c r="B595" s="47">
        <v>2</v>
      </c>
      <c r="C595" s="64" t="str">
        <f t="shared" si="549"/>
        <v>V</v>
      </c>
      <c r="D595" s="64" t="str">
        <f t="shared" si="550"/>
        <v>NMD34T8</v>
      </c>
      <c r="E595" s="65" t="str">
        <f t="shared" si="551"/>
        <v>Exalto, L.B.C.</v>
      </c>
      <c r="F595" s="65" t="str">
        <f t="shared" si="552"/>
        <v>Lisa</v>
      </c>
      <c r="G595" s="66">
        <f t="shared" si="553"/>
        <v>41807</v>
      </c>
      <c r="H595" s="67">
        <f t="shared" si="554"/>
        <v>6</v>
      </c>
      <c r="I595" s="73"/>
      <c r="J595" s="64" t="str">
        <f t="shared" si="555"/>
        <v/>
      </c>
      <c r="K595" s="64" t="str">
        <f t="shared" si="556"/>
        <v/>
      </c>
      <c r="L595" s="64">
        <f t="shared" si="557"/>
        <v>0</v>
      </c>
      <c r="M595" s="64" t="str">
        <f t="shared" si="558"/>
        <v>F3</v>
      </c>
      <c r="N595" s="52"/>
      <c r="P595" s="157"/>
      <c r="Q595" s="157"/>
      <c r="R595" s="157"/>
      <c r="S595" s="157">
        <f>IF(OR(LEFT($A595,1)="x",AND(AC593+$AC595=0,$AC593&gt;0)),"",IFERROR(VLOOKUP($A595,LedenZ,29,0),""))</f>
        <v>0</v>
      </c>
      <c r="T595" s="202">
        <f t="shared" si="559"/>
        <v>1</v>
      </c>
      <c r="U595" s="159">
        <f t="shared" si="560"/>
        <v>1</v>
      </c>
      <c r="V595" s="162">
        <f t="shared" ref="V595:W608" si="567">V594</f>
        <v>7</v>
      </c>
      <c r="W595" s="162">
        <f t="shared" si="567"/>
        <v>8</v>
      </c>
      <c r="X595" s="28">
        <v>6</v>
      </c>
      <c r="Y595" s="64" t="str">
        <f t="shared" si="561"/>
        <v/>
      </c>
      <c r="Z595" s="64" t="str">
        <f t="shared" si="562"/>
        <v/>
      </c>
      <c r="AA595" s="64" t="str">
        <f t="shared" si="563"/>
        <v/>
      </c>
      <c r="AB595" s="64" t="str">
        <f t="shared" si="564"/>
        <v>F3</v>
      </c>
      <c r="AC595" s="28">
        <f t="shared" si="565"/>
        <v>2</v>
      </c>
      <c r="AH595" s="246">
        <f t="shared" si="566"/>
        <v>6.54</v>
      </c>
    </row>
    <row r="596" spans="1:34">
      <c r="A596" s="28" t="str">
        <f>C591&amp;"x"&amp;B596</f>
        <v>F3x3</v>
      </c>
      <c r="B596" s="47">
        <v>3</v>
      </c>
      <c r="C596" s="64" t="str">
        <f t="shared" si="549"/>
        <v>M</v>
      </c>
      <c r="D596" s="64" t="str">
        <f t="shared" si="550"/>
        <v>NMK07M0</v>
      </c>
      <c r="E596" s="65" t="str">
        <f t="shared" si="551"/>
        <v>Hoedelmans, T.</v>
      </c>
      <c r="F596" s="65" t="str">
        <f t="shared" si="552"/>
        <v>Tobias</v>
      </c>
      <c r="G596" s="66">
        <f t="shared" si="553"/>
        <v>41737</v>
      </c>
      <c r="H596" s="67">
        <f t="shared" si="554"/>
        <v>6</v>
      </c>
      <c r="I596" s="73"/>
      <c r="J596" s="64" t="str">
        <f t="shared" si="555"/>
        <v/>
      </c>
      <c r="K596" s="64" t="str">
        <f t="shared" si="556"/>
        <v/>
      </c>
      <c r="L596" s="64">
        <f t="shared" si="557"/>
        <v>0</v>
      </c>
      <c r="M596" s="64" t="str">
        <f t="shared" si="558"/>
        <v>F3</v>
      </c>
      <c r="N596" s="52"/>
      <c r="P596" s="157"/>
      <c r="Q596" s="157"/>
      <c r="R596" s="157"/>
      <c r="S596" s="157">
        <f>IF(OR(LEFT($A596,1)="x",AND(AC593+$AC596=0,$AC593&gt;0)),"",IFERROR(VLOOKUP($A596,LedenZ,29,0),""))</f>
        <v>0</v>
      </c>
      <c r="T596" s="202">
        <f t="shared" si="559"/>
        <v>1</v>
      </c>
      <c r="U596" s="159">
        <f t="shared" si="560"/>
        <v>1</v>
      </c>
      <c r="V596" s="162">
        <f t="shared" si="567"/>
        <v>7</v>
      </c>
      <c r="W596" s="162">
        <f t="shared" si="567"/>
        <v>8</v>
      </c>
      <c r="X596" s="28">
        <v>7</v>
      </c>
      <c r="Y596" s="64" t="str">
        <f t="shared" si="561"/>
        <v/>
      </c>
      <c r="Z596" s="64" t="str">
        <f t="shared" si="562"/>
        <v/>
      </c>
      <c r="AA596" s="64" t="str">
        <f t="shared" si="563"/>
        <v/>
      </c>
      <c r="AB596" s="64" t="str">
        <f t="shared" si="564"/>
        <v>F3</v>
      </c>
      <c r="AC596" s="28">
        <f t="shared" si="565"/>
        <v>2</v>
      </c>
      <c r="AH596" s="246">
        <f t="shared" si="566"/>
        <v>6.73</v>
      </c>
    </row>
    <row r="597" spans="1:34">
      <c r="A597" s="28" t="str">
        <f>C591&amp;"x"&amp;B597</f>
        <v>F3x4</v>
      </c>
      <c r="B597" s="47">
        <v>4</v>
      </c>
      <c r="C597" s="64" t="str">
        <f t="shared" si="549"/>
        <v>M</v>
      </c>
      <c r="D597" s="64" t="str">
        <f t="shared" si="550"/>
        <v>NMK59H6</v>
      </c>
      <c r="E597" s="65" t="str">
        <f t="shared" si="551"/>
        <v>Ameijden, van M.</v>
      </c>
      <c r="F597" s="65" t="str">
        <f t="shared" si="552"/>
        <v>Morris</v>
      </c>
      <c r="G597" s="66">
        <f t="shared" si="553"/>
        <v>41780</v>
      </c>
      <c r="H597" s="67">
        <f t="shared" si="554"/>
        <v>6</v>
      </c>
      <c r="I597" s="73"/>
      <c r="J597" s="64" t="str">
        <f t="shared" si="555"/>
        <v/>
      </c>
      <c r="K597" s="64" t="str">
        <f t="shared" si="556"/>
        <v/>
      </c>
      <c r="L597" s="64">
        <f t="shared" si="557"/>
        <v>0</v>
      </c>
      <c r="M597" s="64" t="str">
        <f t="shared" si="558"/>
        <v>F3</v>
      </c>
      <c r="N597" s="52"/>
      <c r="P597" s="157"/>
      <c r="Q597" s="157"/>
      <c r="R597" s="157"/>
      <c r="S597" s="157">
        <f>IF(OR(LEFT($A597,1)="x",AND(AC593+$AC597=0,$AC593&gt;0)),"",IFERROR(VLOOKUP($A597,LedenZ,29,0),""))</f>
        <v>0</v>
      </c>
      <c r="T597" s="202">
        <f t="shared" si="559"/>
        <v>1</v>
      </c>
      <c r="U597" s="159">
        <f t="shared" si="560"/>
        <v>1</v>
      </c>
      <c r="V597" s="162">
        <f t="shared" si="567"/>
        <v>7</v>
      </c>
      <c r="W597" s="162">
        <f t="shared" si="567"/>
        <v>8</v>
      </c>
      <c r="X597" s="28">
        <v>8</v>
      </c>
      <c r="Y597" s="64" t="str">
        <f t="shared" si="561"/>
        <v/>
      </c>
      <c r="Z597" s="64" t="str">
        <f t="shared" si="562"/>
        <v/>
      </c>
      <c r="AA597" s="64" t="str">
        <f t="shared" si="563"/>
        <v/>
      </c>
      <c r="AB597" s="64" t="str">
        <f t="shared" si="564"/>
        <v>F3</v>
      </c>
      <c r="AC597" s="28">
        <f t="shared" si="565"/>
        <v>2</v>
      </c>
      <c r="AH597" s="246">
        <f t="shared" si="566"/>
        <v>6.61</v>
      </c>
    </row>
    <row r="598" spans="1:34">
      <c r="A598" s="28" t="str">
        <f>C591&amp;"x"&amp;B598</f>
        <v>F3x5</v>
      </c>
      <c r="B598" s="47">
        <v>5</v>
      </c>
      <c r="C598" s="64" t="str">
        <f t="shared" si="549"/>
        <v>M</v>
      </c>
      <c r="D598" s="64" t="str">
        <f t="shared" si="550"/>
        <v>NMJ57G2</v>
      </c>
      <c r="E598" s="65" t="str">
        <f t="shared" si="551"/>
        <v>Wit, de, M.</v>
      </c>
      <c r="F598" s="65" t="str">
        <f t="shared" si="552"/>
        <v>Merlijn</v>
      </c>
      <c r="G598" s="66">
        <f t="shared" si="553"/>
        <v>41801</v>
      </c>
      <c r="H598" s="67">
        <f t="shared" si="554"/>
        <v>6</v>
      </c>
      <c r="I598" s="73"/>
      <c r="J598" s="64" t="str">
        <f t="shared" si="555"/>
        <v/>
      </c>
      <c r="K598" s="64" t="str">
        <f t="shared" si="556"/>
        <v/>
      </c>
      <c r="L598" s="64">
        <f t="shared" si="557"/>
        <v>0</v>
      </c>
      <c r="M598" s="64" t="str">
        <f t="shared" si="558"/>
        <v>F3</v>
      </c>
      <c r="N598" s="52"/>
      <c r="P598" s="157"/>
      <c r="Q598" s="157"/>
      <c r="R598" s="157"/>
      <c r="S598" s="157">
        <f>IF(OR(LEFT($A598,1)="x",AND(AC593+$AC598=0,$AC593&gt;0)),"",IFERROR(VLOOKUP($A598,LedenZ,29,0),""))</f>
        <v>0</v>
      </c>
      <c r="T598" s="202">
        <f t="shared" si="559"/>
        <v>1</v>
      </c>
      <c r="U598" s="159">
        <f t="shared" si="560"/>
        <v>1</v>
      </c>
      <c r="V598" s="162">
        <f t="shared" si="567"/>
        <v>7</v>
      </c>
      <c r="W598" s="162">
        <f t="shared" si="567"/>
        <v>8</v>
      </c>
      <c r="X598" s="28">
        <v>9</v>
      </c>
      <c r="Y598" s="64" t="str">
        <f t="shared" si="561"/>
        <v/>
      </c>
      <c r="Z598" s="64" t="str">
        <f t="shared" si="562"/>
        <v/>
      </c>
      <c r="AA598" s="64" t="str">
        <f t="shared" si="563"/>
        <v/>
      </c>
      <c r="AB598" s="64" t="str">
        <f t="shared" si="564"/>
        <v>F3</v>
      </c>
      <c r="AC598" s="28">
        <f t="shared" si="565"/>
        <v>2</v>
      </c>
      <c r="AH598" s="246">
        <f t="shared" si="566"/>
        <v>6.56</v>
      </c>
    </row>
    <row r="599" spans="1:34">
      <c r="A599" s="28" t="str">
        <f>C591&amp;"x"&amp;B599</f>
        <v>F3x6</v>
      </c>
      <c r="B599" s="47">
        <v>6</v>
      </c>
      <c r="C599" s="64" t="str">
        <f t="shared" si="549"/>
        <v/>
      </c>
      <c r="D599" s="64" t="str">
        <f t="shared" si="550"/>
        <v/>
      </c>
      <c r="E599" s="65" t="str">
        <f t="shared" si="551"/>
        <v/>
      </c>
      <c r="F599" s="65" t="str">
        <f t="shared" si="552"/>
        <v/>
      </c>
      <c r="G599" s="66" t="str">
        <f t="shared" si="553"/>
        <v/>
      </c>
      <c r="H599" s="67" t="str">
        <f t="shared" si="554"/>
        <v/>
      </c>
      <c r="I599" s="73"/>
      <c r="J599" s="64" t="str">
        <f t="shared" si="555"/>
        <v/>
      </c>
      <c r="K599" s="64" t="str">
        <f t="shared" si="556"/>
        <v/>
      </c>
      <c r="L599" s="64" t="str">
        <f t="shared" si="557"/>
        <v/>
      </c>
      <c r="M599" s="64" t="str">
        <f t="shared" si="558"/>
        <v/>
      </c>
      <c r="N599" s="52"/>
      <c r="P599" s="157"/>
      <c r="Q599" s="157"/>
      <c r="R599" s="157"/>
      <c r="S599" s="157" t="str">
        <f>IF(OR(LEFT($A599,1)="x",AND(AC593+$AC599=0,$AC593&gt;0)),"",IFERROR(VLOOKUP($A599,LedenZ,29,0),""))</f>
        <v/>
      </c>
      <c r="T599" s="202">
        <f t="shared" si="559"/>
        <v>0</v>
      </c>
      <c r="U599" s="159">
        <f t="shared" si="560"/>
        <v>0</v>
      </c>
      <c r="V599" s="162">
        <f t="shared" si="567"/>
        <v>7</v>
      </c>
      <c r="W599" s="162">
        <f t="shared" si="567"/>
        <v>8</v>
      </c>
      <c r="X599" s="28">
        <v>10</v>
      </c>
      <c r="Y599" s="64" t="str">
        <f t="shared" si="561"/>
        <v/>
      </c>
      <c r="Z599" s="64" t="str">
        <f t="shared" si="562"/>
        <v/>
      </c>
      <c r="AA599" s="64" t="str">
        <f t="shared" si="563"/>
        <v/>
      </c>
      <c r="AB599" s="64" t="str">
        <f t="shared" si="564"/>
        <v/>
      </c>
      <c r="AC599" s="28">
        <f t="shared" si="565"/>
        <v>0</v>
      </c>
      <c r="AH599" s="246" t="str">
        <f t="shared" si="566"/>
        <v/>
      </c>
    </row>
    <row r="600" spans="1:34">
      <c r="A600" s="28" t="str">
        <f>C591&amp;"x"&amp;B600</f>
        <v>F3x7</v>
      </c>
      <c r="B600" s="47">
        <v>7</v>
      </c>
      <c r="C600" s="64" t="str">
        <f t="shared" si="549"/>
        <v/>
      </c>
      <c r="D600" s="64" t="str">
        <f t="shared" si="550"/>
        <v/>
      </c>
      <c r="E600" s="65" t="str">
        <f t="shared" si="551"/>
        <v/>
      </c>
      <c r="F600" s="65" t="str">
        <f t="shared" si="552"/>
        <v/>
      </c>
      <c r="G600" s="66" t="str">
        <f t="shared" si="553"/>
        <v/>
      </c>
      <c r="H600" s="67" t="str">
        <f t="shared" si="554"/>
        <v/>
      </c>
      <c r="I600" s="73"/>
      <c r="J600" s="64" t="str">
        <f t="shared" si="555"/>
        <v/>
      </c>
      <c r="K600" s="64" t="str">
        <f t="shared" si="556"/>
        <v/>
      </c>
      <c r="L600" s="64" t="str">
        <f t="shared" si="557"/>
        <v/>
      </c>
      <c r="M600" s="64" t="str">
        <f t="shared" si="558"/>
        <v/>
      </c>
      <c r="N600" s="52"/>
      <c r="P600" s="157"/>
      <c r="Q600" s="157"/>
      <c r="R600" s="157"/>
      <c r="S600" s="157" t="str">
        <f>IF(OR(LEFT($A600,1)="x",AND(AC593+$AC600=0,$AC593&gt;0)),"",IFERROR(VLOOKUP($A600,LedenZ,29,0),""))</f>
        <v/>
      </c>
      <c r="T600" s="202">
        <f t="shared" si="559"/>
        <v>0</v>
      </c>
      <c r="U600" s="159">
        <f t="shared" si="560"/>
        <v>0</v>
      </c>
      <c r="V600" s="162">
        <f t="shared" si="567"/>
        <v>7</v>
      </c>
      <c r="W600" s="162">
        <f t="shared" si="567"/>
        <v>8</v>
      </c>
      <c r="X600" s="28">
        <v>11</v>
      </c>
      <c r="Y600" s="64" t="str">
        <f t="shared" si="561"/>
        <v/>
      </c>
      <c r="Z600" s="64" t="str">
        <f t="shared" si="562"/>
        <v/>
      </c>
      <c r="AA600" s="64" t="str">
        <f t="shared" si="563"/>
        <v/>
      </c>
      <c r="AB600" s="64" t="str">
        <f t="shared" si="564"/>
        <v/>
      </c>
      <c r="AC600" s="28">
        <f t="shared" si="565"/>
        <v>0</v>
      </c>
      <c r="AH600" s="246" t="str">
        <f t="shared" si="566"/>
        <v/>
      </c>
    </row>
    <row r="601" spans="1:34">
      <c r="A601" s="28" t="str">
        <f>C591&amp;"x"&amp;B601</f>
        <v>F3x8</v>
      </c>
      <c r="B601" s="47">
        <v>8</v>
      </c>
      <c r="C601" s="64" t="str">
        <f t="shared" si="549"/>
        <v/>
      </c>
      <c r="D601" s="64" t="str">
        <f t="shared" si="550"/>
        <v/>
      </c>
      <c r="E601" s="65" t="str">
        <f t="shared" si="551"/>
        <v/>
      </c>
      <c r="F601" s="65" t="str">
        <f t="shared" si="552"/>
        <v/>
      </c>
      <c r="G601" s="66" t="str">
        <f t="shared" si="553"/>
        <v/>
      </c>
      <c r="H601" s="67" t="str">
        <f t="shared" si="554"/>
        <v/>
      </c>
      <c r="I601" s="73"/>
      <c r="J601" s="64" t="str">
        <f t="shared" si="555"/>
        <v/>
      </c>
      <c r="K601" s="64" t="str">
        <f t="shared" si="556"/>
        <v/>
      </c>
      <c r="L601" s="64" t="str">
        <f t="shared" si="557"/>
        <v/>
      </c>
      <c r="M601" s="64" t="str">
        <f t="shared" si="558"/>
        <v/>
      </c>
      <c r="N601" s="52"/>
      <c r="P601" s="157"/>
      <c r="Q601" s="157"/>
      <c r="R601" s="157"/>
      <c r="S601" s="157" t="str">
        <f>IF(OR(LEFT($A601,1)="x",AND(AC593+$AC601=0,$AC593&gt;0)),"",IFERROR(VLOOKUP($A601,LedenZ,29,0),""))</f>
        <v/>
      </c>
      <c r="T601" s="202">
        <f t="shared" si="559"/>
        <v>0</v>
      </c>
      <c r="U601" s="159">
        <f t="shared" si="560"/>
        <v>0</v>
      </c>
      <c r="V601" s="162">
        <f t="shared" si="567"/>
        <v>7</v>
      </c>
      <c r="W601" s="162">
        <f t="shared" si="567"/>
        <v>8</v>
      </c>
      <c r="X601" s="28">
        <v>12</v>
      </c>
      <c r="Y601" s="64" t="str">
        <f t="shared" si="561"/>
        <v/>
      </c>
      <c r="Z601" s="64" t="str">
        <f t="shared" si="562"/>
        <v/>
      </c>
      <c r="AA601" s="64" t="str">
        <f t="shared" si="563"/>
        <v/>
      </c>
      <c r="AB601" s="64" t="str">
        <f t="shared" si="564"/>
        <v/>
      </c>
      <c r="AC601" s="28">
        <f t="shared" si="565"/>
        <v>0</v>
      </c>
      <c r="AH601" s="246" t="str">
        <f t="shared" si="566"/>
        <v/>
      </c>
    </row>
    <row r="602" spans="1:34">
      <c r="A602" s="28" t="str">
        <f>C591&amp;"x"&amp;B602</f>
        <v>F3x9</v>
      </c>
      <c r="B602" s="47">
        <v>9</v>
      </c>
      <c r="C602" s="64" t="str">
        <f t="shared" si="549"/>
        <v/>
      </c>
      <c r="D602" s="64" t="str">
        <f t="shared" si="550"/>
        <v/>
      </c>
      <c r="E602" s="65" t="str">
        <f t="shared" si="551"/>
        <v/>
      </c>
      <c r="F602" s="65" t="str">
        <f t="shared" si="552"/>
        <v/>
      </c>
      <c r="G602" s="66" t="str">
        <f t="shared" si="553"/>
        <v/>
      </c>
      <c r="H602" s="67" t="str">
        <f t="shared" si="554"/>
        <v/>
      </c>
      <c r="I602" s="73"/>
      <c r="J602" s="64" t="str">
        <f t="shared" si="555"/>
        <v/>
      </c>
      <c r="K602" s="64" t="str">
        <f t="shared" si="556"/>
        <v/>
      </c>
      <c r="L602" s="64" t="str">
        <f t="shared" si="557"/>
        <v/>
      </c>
      <c r="M602" s="64" t="str">
        <f t="shared" si="558"/>
        <v/>
      </c>
      <c r="N602" s="52"/>
      <c r="P602" s="157"/>
      <c r="Q602" s="157"/>
      <c r="R602" s="157"/>
      <c r="S602" s="157" t="str">
        <f>IF(OR(LEFT($A602,1)="x",AND(AC593+$AC602=0,$AC593&gt;0)),"",IFERROR(VLOOKUP($A602,LedenZ,29,0),""))</f>
        <v/>
      </c>
      <c r="T602" s="202">
        <f t="shared" si="559"/>
        <v>0</v>
      </c>
      <c r="U602" s="159">
        <f t="shared" si="560"/>
        <v>0</v>
      </c>
      <c r="V602" s="162">
        <f t="shared" si="567"/>
        <v>7</v>
      </c>
      <c r="W602" s="162">
        <f t="shared" si="567"/>
        <v>8</v>
      </c>
      <c r="X602" s="28">
        <v>13</v>
      </c>
      <c r="Y602" s="64" t="str">
        <f t="shared" si="561"/>
        <v/>
      </c>
      <c r="Z602" s="64" t="str">
        <f t="shared" si="562"/>
        <v/>
      </c>
      <c r="AA602" s="64" t="str">
        <f t="shared" si="563"/>
        <v/>
      </c>
      <c r="AB602" s="64" t="str">
        <f t="shared" si="564"/>
        <v/>
      </c>
      <c r="AC602" s="28">
        <f t="shared" si="565"/>
        <v>0</v>
      </c>
      <c r="AH602" s="246" t="str">
        <f t="shared" si="566"/>
        <v/>
      </c>
    </row>
    <row r="603" spans="1:34">
      <c r="A603" s="28" t="str">
        <f>C591&amp;"x"&amp;B603</f>
        <v>F3x10</v>
      </c>
      <c r="B603" s="47">
        <v>10</v>
      </c>
      <c r="C603" s="64" t="str">
        <f t="shared" si="549"/>
        <v/>
      </c>
      <c r="D603" s="64" t="str">
        <f t="shared" si="550"/>
        <v/>
      </c>
      <c r="E603" s="65" t="str">
        <f t="shared" si="551"/>
        <v/>
      </c>
      <c r="F603" s="65" t="str">
        <f t="shared" si="552"/>
        <v/>
      </c>
      <c r="G603" s="66" t="str">
        <f t="shared" si="553"/>
        <v/>
      </c>
      <c r="H603" s="67" t="str">
        <f t="shared" si="554"/>
        <v/>
      </c>
      <c r="I603" s="73"/>
      <c r="J603" s="64" t="str">
        <f t="shared" si="555"/>
        <v/>
      </c>
      <c r="K603" s="64" t="str">
        <f t="shared" si="556"/>
        <v/>
      </c>
      <c r="L603" s="64" t="str">
        <f t="shared" si="557"/>
        <v/>
      </c>
      <c r="M603" s="64" t="str">
        <f t="shared" si="558"/>
        <v/>
      </c>
      <c r="N603" s="52"/>
      <c r="P603" s="157"/>
      <c r="Q603" s="157"/>
      <c r="R603" s="157"/>
      <c r="S603" s="157" t="str">
        <f>IF(OR(LEFT($A603,1)="x",AND(AC593+$AC603=0,$AC593&gt;0)),"",IFERROR(VLOOKUP($A603,LedenZ,29,0),""))</f>
        <v/>
      </c>
      <c r="T603" s="202">
        <f t="shared" si="559"/>
        <v>0</v>
      </c>
      <c r="U603" s="159">
        <f t="shared" si="560"/>
        <v>0</v>
      </c>
      <c r="V603" s="162">
        <f t="shared" si="567"/>
        <v>7</v>
      </c>
      <c r="W603" s="162">
        <f t="shared" si="567"/>
        <v>8</v>
      </c>
      <c r="X603" s="28">
        <v>14</v>
      </c>
      <c r="Y603" s="64" t="str">
        <f t="shared" si="561"/>
        <v/>
      </c>
      <c r="Z603" s="64" t="str">
        <f t="shared" si="562"/>
        <v/>
      </c>
      <c r="AA603" s="64" t="str">
        <f t="shared" si="563"/>
        <v/>
      </c>
      <c r="AB603" s="64" t="str">
        <f t="shared" si="564"/>
        <v/>
      </c>
      <c r="AC603" s="28">
        <f t="shared" si="565"/>
        <v>0</v>
      </c>
      <c r="AH603" s="246" t="str">
        <f t="shared" si="566"/>
        <v/>
      </c>
    </row>
    <row r="604" spans="1:34">
      <c r="A604" s="28" t="str">
        <f>C591&amp;"x"&amp;B604</f>
        <v>F3x11</v>
      </c>
      <c r="B604" s="47">
        <v>11</v>
      </c>
      <c r="C604" s="64" t="str">
        <f t="shared" si="549"/>
        <v/>
      </c>
      <c r="D604" s="64" t="str">
        <f t="shared" si="550"/>
        <v/>
      </c>
      <c r="E604" s="65" t="str">
        <f t="shared" si="551"/>
        <v/>
      </c>
      <c r="F604" s="65" t="str">
        <f t="shared" si="552"/>
        <v/>
      </c>
      <c r="G604" s="66" t="str">
        <f t="shared" si="553"/>
        <v/>
      </c>
      <c r="H604" s="67" t="str">
        <f t="shared" si="554"/>
        <v/>
      </c>
      <c r="I604" s="73"/>
      <c r="J604" s="64" t="str">
        <f t="shared" si="555"/>
        <v/>
      </c>
      <c r="K604" s="64" t="str">
        <f t="shared" si="556"/>
        <v/>
      </c>
      <c r="L604" s="64" t="str">
        <f t="shared" si="557"/>
        <v/>
      </c>
      <c r="M604" s="64" t="str">
        <f t="shared" si="558"/>
        <v/>
      </c>
      <c r="N604" s="52"/>
      <c r="P604" s="157"/>
      <c r="Q604" s="157"/>
      <c r="R604" s="157"/>
      <c r="S604" s="157" t="str">
        <f>IF(OR(LEFT($A604,1)="x",AND(AC593+$AC604=0,$AC593&gt;0)),"",IFERROR(VLOOKUP($A604,LedenZ,29,0),""))</f>
        <v/>
      </c>
      <c r="T604" s="202">
        <f t="shared" si="559"/>
        <v>0</v>
      </c>
      <c r="U604" s="159">
        <f t="shared" si="560"/>
        <v>0</v>
      </c>
      <c r="V604" s="162">
        <f t="shared" si="567"/>
        <v>7</v>
      </c>
      <c r="W604" s="162">
        <f t="shared" si="567"/>
        <v>8</v>
      </c>
      <c r="X604" s="28">
        <v>15</v>
      </c>
      <c r="Y604" s="64" t="str">
        <f t="shared" si="561"/>
        <v/>
      </c>
      <c r="Z604" s="64" t="str">
        <f t="shared" si="562"/>
        <v/>
      </c>
      <c r="AA604" s="64" t="str">
        <f t="shared" si="563"/>
        <v/>
      </c>
      <c r="AB604" s="64" t="str">
        <f t="shared" si="564"/>
        <v/>
      </c>
      <c r="AC604" s="28">
        <f t="shared" si="565"/>
        <v>0</v>
      </c>
      <c r="AH604" s="246" t="str">
        <f t="shared" si="566"/>
        <v/>
      </c>
    </row>
    <row r="605" spans="1:34">
      <c r="A605" s="28" t="str">
        <f>C591&amp;"x"&amp;B605</f>
        <v>F3x12</v>
      </c>
      <c r="B605" s="47">
        <v>12</v>
      </c>
      <c r="C605" s="64" t="str">
        <f t="shared" si="549"/>
        <v/>
      </c>
      <c r="D605" s="64" t="str">
        <f t="shared" si="550"/>
        <v/>
      </c>
      <c r="E605" s="65" t="str">
        <f t="shared" si="551"/>
        <v/>
      </c>
      <c r="F605" s="65" t="str">
        <f t="shared" si="552"/>
        <v/>
      </c>
      <c r="G605" s="66" t="str">
        <f t="shared" si="553"/>
        <v/>
      </c>
      <c r="H605" s="67" t="str">
        <f t="shared" si="554"/>
        <v/>
      </c>
      <c r="I605" s="73"/>
      <c r="J605" s="64" t="str">
        <f t="shared" si="555"/>
        <v/>
      </c>
      <c r="K605" s="64" t="str">
        <f t="shared" si="556"/>
        <v/>
      </c>
      <c r="L605" s="64" t="str">
        <f t="shared" si="557"/>
        <v/>
      </c>
      <c r="M605" s="64" t="str">
        <f t="shared" si="558"/>
        <v/>
      </c>
      <c r="N605" s="52"/>
      <c r="P605" s="157"/>
      <c r="Q605" s="157"/>
      <c r="R605" s="157"/>
      <c r="S605" s="157" t="str">
        <f>IF(OR(LEFT($A605,1)="x",AND(AC593+$AC605=0,$AC593&gt;0)),"",IFERROR(VLOOKUP($A605,LedenZ,29,0),""))</f>
        <v/>
      </c>
      <c r="T605" s="202">
        <f t="shared" si="559"/>
        <v>0</v>
      </c>
      <c r="U605" s="159">
        <f t="shared" si="560"/>
        <v>0</v>
      </c>
      <c r="V605" s="162">
        <f t="shared" si="567"/>
        <v>7</v>
      </c>
      <c r="W605" s="162">
        <f t="shared" si="567"/>
        <v>8</v>
      </c>
      <c r="X605" s="28">
        <v>16</v>
      </c>
      <c r="Y605" s="64" t="str">
        <f t="shared" si="561"/>
        <v/>
      </c>
      <c r="Z605" s="64" t="str">
        <f t="shared" si="562"/>
        <v/>
      </c>
      <c r="AA605" s="64" t="str">
        <f t="shared" si="563"/>
        <v/>
      </c>
      <c r="AB605" s="64" t="str">
        <f t="shared" si="564"/>
        <v/>
      </c>
      <c r="AC605" s="28">
        <f t="shared" si="565"/>
        <v>0</v>
      </c>
      <c r="AH605" s="246" t="str">
        <f t="shared" si="566"/>
        <v/>
      </c>
    </row>
    <row r="606" spans="1:34">
      <c r="A606" s="28" t="str">
        <f>C591&amp;"x"&amp;B606</f>
        <v>F3x13</v>
      </c>
      <c r="B606" s="47">
        <v>13</v>
      </c>
      <c r="C606" s="64" t="str">
        <f t="shared" si="549"/>
        <v/>
      </c>
      <c r="D606" s="64" t="str">
        <f t="shared" si="550"/>
        <v/>
      </c>
      <c r="E606" s="65" t="str">
        <f t="shared" si="551"/>
        <v/>
      </c>
      <c r="F606" s="65" t="str">
        <f t="shared" si="552"/>
        <v/>
      </c>
      <c r="G606" s="66" t="str">
        <f t="shared" si="553"/>
        <v/>
      </c>
      <c r="H606" s="67" t="str">
        <f t="shared" si="554"/>
        <v/>
      </c>
      <c r="I606" s="73"/>
      <c r="J606" s="64" t="str">
        <f t="shared" si="555"/>
        <v/>
      </c>
      <c r="K606" s="64" t="str">
        <f t="shared" si="556"/>
        <v/>
      </c>
      <c r="L606" s="64" t="str">
        <f t="shared" si="557"/>
        <v/>
      </c>
      <c r="M606" s="64" t="str">
        <f t="shared" si="558"/>
        <v/>
      </c>
      <c r="N606" s="52"/>
      <c r="P606" s="157"/>
      <c r="Q606" s="157"/>
      <c r="R606" s="157"/>
      <c r="S606" s="157" t="str">
        <f>IF(OR(LEFT($A606,1)="x",AND(AC593+$AC606=0,$AC593&gt;0)),"",IFERROR(VLOOKUP($A606,LedenZ,29,0),""))</f>
        <v/>
      </c>
      <c r="T606" s="202">
        <f t="shared" si="559"/>
        <v>0</v>
      </c>
      <c r="U606" s="159">
        <f t="shared" si="560"/>
        <v>0</v>
      </c>
      <c r="V606" s="162">
        <f t="shared" si="567"/>
        <v>7</v>
      </c>
      <c r="W606" s="162">
        <f t="shared" si="567"/>
        <v>8</v>
      </c>
      <c r="X606" s="28">
        <v>17</v>
      </c>
      <c r="Y606" s="64" t="str">
        <f t="shared" si="561"/>
        <v/>
      </c>
      <c r="Z606" s="64" t="str">
        <f t="shared" si="562"/>
        <v/>
      </c>
      <c r="AA606" s="64" t="str">
        <f t="shared" si="563"/>
        <v/>
      </c>
      <c r="AB606" s="64" t="str">
        <f t="shared" si="564"/>
        <v/>
      </c>
      <c r="AC606" s="28">
        <f t="shared" si="565"/>
        <v>0</v>
      </c>
      <c r="AH606" s="246" t="str">
        <f t="shared" si="566"/>
        <v/>
      </c>
    </row>
    <row r="607" spans="1:34">
      <c r="A607" s="28" t="str">
        <f>C591&amp;"x"&amp;B607</f>
        <v>F3x14</v>
      </c>
      <c r="B607" s="47">
        <v>14</v>
      </c>
      <c r="C607" s="64" t="str">
        <f t="shared" si="549"/>
        <v/>
      </c>
      <c r="D607" s="64" t="str">
        <f t="shared" si="550"/>
        <v/>
      </c>
      <c r="E607" s="65" t="str">
        <f t="shared" si="551"/>
        <v/>
      </c>
      <c r="F607" s="65" t="str">
        <f t="shared" si="552"/>
        <v/>
      </c>
      <c r="G607" s="66" t="str">
        <f t="shared" si="553"/>
        <v/>
      </c>
      <c r="H607" s="67" t="str">
        <f t="shared" si="554"/>
        <v/>
      </c>
      <c r="I607" s="73"/>
      <c r="J607" s="64" t="str">
        <f t="shared" si="555"/>
        <v/>
      </c>
      <c r="K607" s="64" t="str">
        <f t="shared" si="556"/>
        <v/>
      </c>
      <c r="L607" s="64" t="str">
        <f t="shared" si="557"/>
        <v/>
      </c>
      <c r="M607" s="64" t="str">
        <f t="shared" si="558"/>
        <v/>
      </c>
      <c r="N607" s="52"/>
      <c r="P607" s="157"/>
      <c r="Q607" s="157"/>
      <c r="R607" s="157"/>
      <c r="S607" s="157" t="str">
        <f>IF(OR(LEFT($A607,1)="x",AND(AC593+$AC607=0,$AC593&gt;0)),"",IFERROR(VLOOKUP($A607,LedenZ,29,0),""))</f>
        <v/>
      </c>
      <c r="T607" s="202">
        <f t="shared" si="559"/>
        <v>0</v>
      </c>
      <c r="U607" s="159">
        <f t="shared" si="560"/>
        <v>0</v>
      </c>
      <c r="V607" s="162">
        <f t="shared" si="567"/>
        <v>7</v>
      </c>
      <c r="W607" s="162">
        <f t="shared" si="567"/>
        <v>8</v>
      </c>
      <c r="X607" s="28">
        <v>18</v>
      </c>
      <c r="Y607" s="64" t="str">
        <f t="shared" si="561"/>
        <v/>
      </c>
      <c r="Z607" s="64" t="str">
        <f t="shared" si="562"/>
        <v/>
      </c>
      <c r="AA607" s="64" t="str">
        <f t="shared" si="563"/>
        <v/>
      </c>
      <c r="AB607" s="64" t="str">
        <f t="shared" si="564"/>
        <v/>
      </c>
      <c r="AC607" s="28">
        <f t="shared" si="565"/>
        <v>0</v>
      </c>
      <c r="AH607" s="246" t="str">
        <f t="shared" si="566"/>
        <v/>
      </c>
    </row>
    <row r="608" spans="1:34">
      <c r="A608" s="28" t="str">
        <f>C591&amp;"x"&amp;B608</f>
        <v>F3x15</v>
      </c>
      <c r="B608" s="47">
        <v>15</v>
      </c>
      <c r="C608" s="64" t="str">
        <f t="shared" si="549"/>
        <v/>
      </c>
      <c r="D608" s="64" t="str">
        <f t="shared" si="550"/>
        <v/>
      </c>
      <c r="E608" s="65" t="str">
        <f t="shared" si="551"/>
        <v/>
      </c>
      <c r="F608" s="65" t="str">
        <f t="shared" si="552"/>
        <v/>
      </c>
      <c r="G608" s="66" t="str">
        <f t="shared" si="553"/>
        <v/>
      </c>
      <c r="H608" s="67" t="str">
        <f t="shared" si="554"/>
        <v/>
      </c>
      <c r="I608" s="73"/>
      <c r="J608" s="64" t="str">
        <f t="shared" si="555"/>
        <v/>
      </c>
      <c r="K608" s="64" t="str">
        <f t="shared" si="556"/>
        <v/>
      </c>
      <c r="L608" s="64" t="str">
        <f t="shared" si="557"/>
        <v/>
      </c>
      <c r="M608" s="64" t="str">
        <f t="shared" si="558"/>
        <v/>
      </c>
      <c r="N608" s="52"/>
      <c r="P608" s="157"/>
      <c r="Q608" s="157"/>
      <c r="R608" s="157"/>
      <c r="S608" s="157" t="str">
        <f>IF(OR(LEFT($A608,1)="x",AND(AC593+$AC608=0,$AC593&gt;0)),"",IFERROR(VLOOKUP($A608,LedenZ,29,0),""))</f>
        <v/>
      </c>
      <c r="T608" s="202">
        <f t="shared" si="559"/>
        <v>0</v>
      </c>
      <c r="U608" s="159">
        <f t="shared" si="560"/>
        <v>0</v>
      </c>
      <c r="V608" s="162">
        <f t="shared" si="567"/>
        <v>7</v>
      </c>
      <c r="W608" s="162">
        <f t="shared" si="567"/>
        <v>8</v>
      </c>
      <c r="X608" s="28">
        <v>19</v>
      </c>
      <c r="Y608" s="64" t="str">
        <f t="shared" si="561"/>
        <v/>
      </c>
      <c r="Z608" s="64" t="str">
        <f t="shared" si="562"/>
        <v/>
      </c>
      <c r="AA608" s="64" t="str">
        <f t="shared" si="563"/>
        <v/>
      </c>
      <c r="AB608" s="64" t="str">
        <f t="shared" si="564"/>
        <v/>
      </c>
      <c r="AC608" s="28">
        <f t="shared" si="565"/>
        <v>0</v>
      </c>
      <c r="AH608" s="246" t="str">
        <f t="shared" si="566"/>
        <v/>
      </c>
    </row>
    <row r="609" spans="1:34" ht="12.95" thickBot="1">
      <c r="B609" s="69"/>
      <c r="C609" s="70"/>
      <c r="D609" s="69"/>
      <c r="E609" s="69"/>
      <c r="F609" s="69"/>
      <c r="G609" s="71"/>
      <c r="H609" s="71"/>
      <c r="I609" s="71"/>
      <c r="J609" s="70"/>
      <c r="K609" s="70"/>
      <c r="L609" s="70"/>
      <c r="M609" s="52"/>
      <c r="N609" s="52"/>
      <c r="X609" s="28">
        <v>20</v>
      </c>
    </row>
    <row r="610" spans="1:34" ht="12.95" thickTop="1">
      <c r="B610" s="47"/>
      <c r="C610" s="323" t="s">
        <v>1140</v>
      </c>
      <c r="D610" s="323"/>
      <c r="E610" s="76" t="s">
        <v>1141</v>
      </c>
      <c r="F610" s="76" t="s">
        <v>1142</v>
      </c>
      <c r="G610" s="48" t="s">
        <v>1143</v>
      </c>
      <c r="H610" s="49"/>
      <c r="I610" s="50"/>
      <c r="J610" s="51" t="s">
        <v>1144</v>
      </c>
      <c r="K610" s="51" t="s">
        <v>1145</v>
      </c>
      <c r="L610" s="51" t="s">
        <v>1146</v>
      </c>
      <c r="M610" s="52"/>
      <c r="N610" s="52"/>
      <c r="P610" s="53">
        <f>COUNT(P614:P628)</f>
        <v>0</v>
      </c>
      <c r="Q610" s="53">
        <f>COUNT(Q614:Q628)</f>
        <v>0</v>
      </c>
      <c r="R610" s="53">
        <f>COUNT(R614:R628)</f>
        <v>0</v>
      </c>
      <c r="S610" s="53">
        <f>COUNT(S614:S628)</f>
        <v>5</v>
      </c>
      <c r="T610" s="124">
        <f>T611-SUM(U614:U628)</f>
        <v>0</v>
      </c>
      <c r="X610" s="28">
        <v>1</v>
      </c>
    </row>
    <row r="611" spans="1:34" ht="12.95">
      <c r="A611" s="33">
        <v>34</v>
      </c>
      <c r="B611" s="54"/>
      <c r="C611" s="322" t="str">
        <f>Leden!AR36</f>
        <v>F4</v>
      </c>
      <c r="D611" s="322"/>
      <c r="E611" s="286" t="str">
        <f>IF($C611="","",LEFT(IFERROR(VLOOKUP($C611,TeamsZ,2,0),"")&amp;"??",2))</f>
        <v>BK</v>
      </c>
      <c r="F611" s="286" t="str">
        <f>IF($C611="","",IFERROR(VLOOKUP($C611,TeamsZ,3,0),"??"))</f>
        <v>Za</v>
      </c>
      <c r="G611" s="286" t="str">
        <f>IF($C611="","",LEFT(IFERROR(VLOOKUP($C611,TeamsZ,4,0),"")&amp;"?",1))</f>
        <v>4</v>
      </c>
      <c r="H611" s="55"/>
      <c r="I611" s="56"/>
      <c r="J611" s="286">
        <f>COUNTIF(C614:C628,"V")</f>
        <v>3</v>
      </c>
      <c r="K611" s="286">
        <f>COUNTIF(C614:C628,"M")</f>
        <v>2</v>
      </c>
      <c r="L611" s="57">
        <f>IFERROR(AVERAGE(H614:H628),"")</f>
        <v>5.6</v>
      </c>
      <c r="M611" s="58"/>
      <c r="N611" s="58"/>
      <c r="O611" s="33" t="s">
        <v>2</v>
      </c>
      <c r="P611" s="253"/>
      <c r="Q611" s="253"/>
      <c r="R611" s="253"/>
      <c r="S611" s="253">
        <f>IF(COUNT(S614:S628)=0,"",TeamPunten(S614:S628,$C611,$T611))</f>
        <v>0</v>
      </c>
      <c r="T611" s="124">
        <f>SUM(T614:T628)</f>
        <v>5</v>
      </c>
      <c r="U611" s="158" t="str">
        <f>MID($C611,1,1)</f>
        <v>F</v>
      </c>
      <c r="V611" s="158" t="str">
        <f>MID($C611,1,1)</f>
        <v>F</v>
      </c>
      <c r="W611" s="158" t="str">
        <f>MID($C611,1,1)</f>
        <v>F</v>
      </c>
      <c r="X611" s="28">
        <v>2</v>
      </c>
      <c r="Y611" s="33"/>
      <c r="Z611" s="33"/>
      <c r="AA611" s="33"/>
      <c r="AB611" s="33"/>
      <c r="AC611" s="33"/>
      <c r="AD611" s="19" t="str">
        <f>IF($C611="","",IFERROR(VLOOKUP($C611,TeamsZ,6,0),""))</f>
        <v>A</v>
      </c>
      <c r="AE611" s="19" t="str">
        <f>TRIM(IF($AD611="","",IFERROR(VLOOKUP($AD611,Teams!$J$4:$O$8,2,0),"")))</f>
        <v>3312 AD</v>
      </c>
      <c r="AF611" s="19" t="str">
        <f>TRIM(IF($AD611="","",IFERROR(VLOOKUP($AD611,Teams!$J$4:$O$8,4,0),"")))</f>
        <v>Dordrecht</v>
      </c>
      <c r="AH611" s="247">
        <f>IFERROR(AVERAGE(AH614:AH628),"")</f>
        <v>6.1920000000000002</v>
      </c>
    </row>
    <row r="612" spans="1:34">
      <c r="B612" s="47"/>
      <c r="C612" s="76"/>
      <c r="D612" s="47"/>
      <c r="E612" s="47"/>
      <c r="F612" s="47"/>
      <c r="G612" s="50"/>
      <c r="H612" s="50"/>
      <c r="I612" s="50"/>
      <c r="J612" s="76"/>
      <c r="K612" s="76"/>
      <c r="L612" s="76"/>
      <c r="M612" s="52"/>
      <c r="N612" s="52"/>
      <c r="U612" s="159"/>
      <c r="V612" s="159"/>
      <c r="W612" s="159"/>
      <c r="X612" s="28">
        <v>3</v>
      </c>
    </row>
    <row r="613" spans="1:34">
      <c r="A613" s="59"/>
      <c r="B613" s="60"/>
      <c r="C613" s="61" t="s">
        <v>1147</v>
      </c>
      <c r="D613" s="61" t="s">
        <v>1148</v>
      </c>
      <c r="E613" s="62" t="s">
        <v>1149</v>
      </c>
      <c r="F613" s="62" t="s">
        <v>1150</v>
      </c>
      <c r="G613" s="61" t="s">
        <v>1151</v>
      </c>
      <c r="H613" s="61" t="s">
        <v>1152</v>
      </c>
      <c r="I613" s="61" t="s">
        <v>54</v>
      </c>
      <c r="J613" s="61" t="s">
        <v>1153</v>
      </c>
      <c r="K613" s="61" t="s">
        <v>1154</v>
      </c>
      <c r="L613" s="61" t="s">
        <v>1155</v>
      </c>
      <c r="M613" s="61" t="s">
        <v>1158</v>
      </c>
      <c r="N613" s="63"/>
      <c r="O613" s="59"/>
      <c r="P613" s="160" t="s">
        <v>76</v>
      </c>
      <c r="Q613" s="160" t="s">
        <v>77</v>
      </c>
      <c r="R613" s="160" t="s">
        <v>78</v>
      </c>
      <c r="S613" s="160" t="s">
        <v>76</v>
      </c>
      <c r="U613" s="158">
        <f>IF(W611="","",VLOOKUP(W611,Leeftijdscat,2,FALSE))</f>
        <v>5</v>
      </c>
      <c r="V613" s="158">
        <f>IF(W611="","",VLOOKUP(W611,Leeftijdscat,3,FALSE))</f>
        <v>7</v>
      </c>
      <c r="W613" s="158">
        <f>IF(W611="","",VLOOKUP(W611,Leeftijdscat,4,FALSE))</f>
        <v>8</v>
      </c>
      <c r="X613" s="28">
        <v>4</v>
      </c>
      <c r="Y613" s="59">
        <f>LEN(Y614&amp;Y615&amp;Y616&amp;Y617&amp;Y618&amp;Y619&amp;Y620&amp;Y621&amp;Y622&amp;Y623&amp;Y624&amp;Y625&amp;Y626&amp;Y627&amp;Y628)</f>
        <v>0</v>
      </c>
      <c r="Z613" s="59">
        <f>LEN(Z614&amp;Z615&amp;Z616&amp;Z617&amp;Z618&amp;Z619&amp;Z620&amp;Z621&amp;Z622&amp;Z623&amp;Z624&amp;Z625&amp;Z626&amp;Z627&amp;Z628)</f>
        <v>0</v>
      </c>
      <c r="AA613" s="59">
        <f>LEN(AA614&amp;AA615&amp;AA616&amp;AA617&amp;AA618&amp;AA619&amp;AA620&amp;AA621&amp;AA622&amp;AA623&amp;AA624&amp;AA625&amp;AA626&amp;AA627&amp;AA628)</f>
        <v>0</v>
      </c>
      <c r="AB613" s="59">
        <f>LEN(AB614&amp;AB615&amp;AB616&amp;AB617&amp;AB618&amp;AB619&amp;AB620&amp;AB621&amp;AB622&amp;AB623&amp;AB624&amp;AB625&amp;AB626&amp;AB627&amp;AB628)</f>
        <v>10</v>
      </c>
      <c r="AC613" s="59">
        <f>SUM(Y613:AA613)</f>
        <v>0</v>
      </c>
    </row>
    <row r="614" spans="1:34">
      <c r="A614" s="28" t="str">
        <f>C611&amp;"x"&amp;B614</f>
        <v>F4x1</v>
      </c>
      <c r="B614" s="47">
        <v>1</v>
      </c>
      <c r="C614" s="64" t="str">
        <f t="shared" ref="C614:C628" si="568">IF(LEFT($A614,1)="x","",IFERROR(VLOOKUP($A614,LedenZ,5,0),""))</f>
        <v>V</v>
      </c>
      <c r="D614" s="64" t="str">
        <f t="shared" ref="D614:D628" si="569">IF(LEFT($A614,1)="x","",IFERROR(VLOOKUP($A614,LedenZ,6,0),""))</f>
        <v>NMK83B1</v>
      </c>
      <c r="E614" s="65" t="str">
        <f t="shared" ref="E614:E628" si="570">IF(LEFT($A614,1)="x","",IFERROR(VLOOKUP($A614,LedenZ,7,0),""))</f>
        <v>Dullemeijer, M.</v>
      </c>
      <c r="F614" s="65" t="str">
        <f t="shared" ref="F614:F628" si="571">IF(LEFT($A614,1)="x","",IFERROR(VLOOKUP($A614,LedenZ,8,0),""))</f>
        <v>Mandy</v>
      </c>
      <c r="G614" s="66">
        <f t="shared" ref="G614:G628" si="572">IF(LEFT($A614,1)="x","",IFERROR(VLOOKUP($A614,LedenZ,9,0),""))</f>
        <v>41822</v>
      </c>
      <c r="H614" s="67">
        <f t="shared" ref="H614:H628" si="573">IF(AND(ISNUMBER(G614),G614&lt;&gt;0),DATEDIF(G614,Peildatum,"Y"),"")</f>
        <v>6</v>
      </c>
      <c r="I614" s="73"/>
      <c r="J614" s="64" t="str">
        <f t="shared" ref="J614:J628" si="574">IF(LEFT($A614,1)="x","",IFERROR(VLOOKUP($A614,LedenZ,15,0),""))</f>
        <v/>
      </c>
      <c r="K614" s="64" t="str">
        <f t="shared" ref="K614:K628" si="575">IF(LEFT($A614,1)="x","",IFERROR(VLOOKUP($A614,LedenZ,16,0),""))</f>
        <v/>
      </c>
      <c r="L614" s="64">
        <f t="shared" ref="L614:L628" si="576">IF(LEFT($A614,1)="x","",IFERROR(VLOOKUP($A614,LedenZ,17,0),""))</f>
        <v>0</v>
      </c>
      <c r="M614" s="64" t="str">
        <f t="shared" ref="M614:M628" si="577">IF(LEFT($A614,1)="x","",IFERROR(VLOOKUP($A614,LedenZ,18,0),""))</f>
        <v>F4</v>
      </c>
      <c r="N614" s="52"/>
      <c r="P614" s="157"/>
      <c r="Q614" s="157"/>
      <c r="R614" s="157"/>
      <c r="S614" s="157">
        <f>IF(OR(LEFT($A614,1)="x",AND(AC613+$AC614=0,$AC613&gt;0)),"",IFERROR(VLOOKUP($A614,LedenZ,29,0),""))</f>
        <v>0</v>
      </c>
      <c r="T614" s="202">
        <f t="shared" ref="T614:T628" si="578">IF(LEN(C614&amp;D614&amp;E614&amp;F614)&gt;0,1,0)</f>
        <v>1</v>
      </c>
      <c r="U614" s="159">
        <f t="shared" ref="U614:U628" si="579">MIN(LEN(Y614&amp;Z614&amp;AA614&amp;AB614),1)</f>
        <v>1</v>
      </c>
      <c r="V614" s="162">
        <f>V613</f>
        <v>7</v>
      </c>
      <c r="W614" s="162">
        <f>W613</f>
        <v>8</v>
      </c>
      <c r="X614" s="28">
        <v>5</v>
      </c>
      <c r="Y614" s="64" t="str">
        <f t="shared" ref="Y614:Y628" si="580">IF(LEFT($A614,1)="x","",IFERROR(VLOOKUP($A614,LedenZ,33,0),""))</f>
        <v/>
      </c>
      <c r="Z614" s="64" t="str">
        <f t="shared" ref="Z614:Z628" si="581">IF(LEFT($A614,1)="x","",IFERROR(VLOOKUP($A614,LedenZ,34,0),""))</f>
        <v/>
      </c>
      <c r="AA614" s="64" t="str">
        <f t="shared" ref="AA614:AA628" si="582">IF(LEFT($A614,1)="x","",IFERROR(VLOOKUP($A614,LedenZ,35,0),""))</f>
        <v/>
      </c>
      <c r="AB614" s="64" t="str">
        <f t="shared" ref="AB614:AB628" si="583">IF(LEFT($A614,1)="x","",IFERROR(VLOOKUP($A614,LedenZ,36,0),""))</f>
        <v>F4</v>
      </c>
      <c r="AC614" s="28">
        <f t="shared" ref="AC614:AC628" si="584">LEN(Y614&amp;Z614&amp;AA614&amp;AB614)</f>
        <v>2</v>
      </c>
      <c r="AH614" s="246">
        <f t="shared" ref="AH614:AH628" si="585">lft(G614,Peildatum)</f>
        <v>6.5</v>
      </c>
    </row>
    <row r="615" spans="1:34">
      <c r="A615" s="28" t="str">
        <f>C611&amp;"x"&amp;B615</f>
        <v>F4x2</v>
      </c>
      <c r="B615" s="47">
        <v>2</v>
      </c>
      <c r="C615" s="64" t="str">
        <f t="shared" si="568"/>
        <v>V</v>
      </c>
      <c r="D615" s="64" t="str">
        <f t="shared" si="569"/>
        <v>NMJ35H3</v>
      </c>
      <c r="E615" s="65" t="str">
        <f t="shared" si="570"/>
        <v>Dongen, van P.</v>
      </c>
      <c r="F615" s="65" t="str">
        <f t="shared" si="571"/>
        <v>Pien</v>
      </c>
      <c r="G615" s="66">
        <f t="shared" si="572"/>
        <v>41901</v>
      </c>
      <c r="H615" s="67">
        <f t="shared" si="573"/>
        <v>6</v>
      </c>
      <c r="I615" s="73"/>
      <c r="J615" s="64" t="str">
        <f t="shared" si="574"/>
        <v/>
      </c>
      <c r="K615" s="64" t="str">
        <f t="shared" si="575"/>
        <v/>
      </c>
      <c r="L615" s="64">
        <f t="shared" si="576"/>
        <v>0</v>
      </c>
      <c r="M615" s="64" t="str">
        <f t="shared" si="577"/>
        <v>F4</v>
      </c>
      <c r="N615" s="52"/>
      <c r="P615" s="157"/>
      <c r="Q615" s="157"/>
      <c r="R615" s="157"/>
      <c r="S615" s="157">
        <f>IF(OR(LEFT($A615,1)="x",AND(AC613+$AC615=0,$AC613&gt;0)),"",IFERROR(VLOOKUP($A615,LedenZ,29,0),""))</f>
        <v>0</v>
      </c>
      <c r="T615" s="202">
        <f t="shared" si="578"/>
        <v>1</v>
      </c>
      <c r="U615" s="159">
        <f t="shared" si="579"/>
        <v>1</v>
      </c>
      <c r="V615" s="162">
        <f t="shared" ref="V615:W628" si="586">V614</f>
        <v>7</v>
      </c>
      <c r="W615" s="162">
        <f t="shared" si="586"/>
        <v>8</v>
      </c>
      <c r="X615" s="28">
        <v>6</v>
      </c>
      <c r="Y615" s="64" t="str">
        <f t="shared" si="580"/>
        <v/>
      </c>
      <c r="Z615" s="64" t="str">
        <f t="shared" si="581"/>
        <v/>
      </c>
      <c r="AA615" s="64" t="str">
        <f t="shared" si="582"/>
        <v/>
      </c>
      <c r="AB615" s="64" t="str">
        <f t="shared" si="583"/>
        <v>F4</v>
      </c>
      <c r="AC615" s="28">
        <f t="shared" si="584"/>
        <v>2</v>
      </c>
      <c r="AH615" s="246">
        <f t="shared" si="585"/>
        <v>6.28</v>
      </c>
    </row>
    <row r="616" spans="1:34">
      <c r="A616" s="28" t="str">
        <f>C611&amp;"x"&amp;B616</f>
        <v>F4x3</v>
      </c>
      <c r="B616" s="47">
        <v>3</v>
      </c>
      <c r="C616" s="64" t="str">
        <f t="shared" si="568"/>
        <v>V</v>
      </c>
      <c r="D616" s="64" t="str">
        <f t="shared" si="569"/>
        <v>NMJ14Y9</v>
      </c>
      <c r="E616" s="65" t="str">
        <f t="shared" si="570"/>
        <v>Muller, L.</v>
      </c>
      <c r="F616" s="65" t="str">
        <f t="shared" si="571"/>
        <v>Lieve</v>
      </c>
      <c r="G616" s="66">
        <f t="shared" si="572"/>
        <v>42021</v>
      </c>
      <c r="H616" s="67">
        <f t="shared" si="573"/>
        <v>5</v>
      </c>
      <c r="I616" s="73"/>
      <c r="J616" s="64" t="str">
        <f t="shared" si="574"/>
        <v/>
      </c>
      <c r="K616" s="64" t="str">
        <f t="shared" si="575"/>
        <v/>
      </c>
      <c r="L616" s="64">
        <f t="shared" si="576"/>
        <v>0</v>
      </c>
      <c r="M616" s="64" t="str">
        <f t="shared" si="577"/>
        <v>F4</v>
      </c>
      <c r="N616" s="52"/>
      <c r="P616" s="157"/>
      <c r="Q616" s="157"/>
      <c r="R616" s="157"/>
      <c r="S616" s="157">
        <f>IF(OR(LEFT($A616,1)="x",AND(AC613+$AC616=0,$AC613&gt;0)),"",IFERROR(VLOOKUP($A616,LedenZ,29,0),""))</f>
        <v>0</v>
      </c>
      <c r="T616" s="202">
        <f t="shared" si="578"/>
        <v>1</v>
      </c>
      <c r="U616" s="159">
        <f t="shared" si="579"/>
        <v>1</v>
      </c>
      <c r="V616" s="162">
        <f t="shared" si="586"/>
        <v>7</v>
      </c>
      <c r="W616" s="162">
        <f t="shared" si="586"/>
        <v>8</v>
      </c>
      <c r="X616" s="28">
        <v>7</v>
      </c>
      <c r="Y616" s="64" t="str">
        <f t="shared" si="580"/>
        <v/>
      </c>
      <c r="Z616" s="64" t="str">
        <f t="shared" si="581"/>
        <v/>
      </c>
      <c r="AA616" s="64" t="str">
        <f t="shared" si="582"/>
        <v/>
      </c>
      <c r="AB616" s="64" t="str">
        <f t="shared" si="583"/>
        <v>F4</v>
      </c>
      <c r="AC616" s="28">
        <f t="shared" si="584"/>
        <v>2</v>
      </c>
      <c r="AH616" s="246">
        <f t="shared" si="585"/>
        <v>5.95</v>
      </c>
    </row>
    <row r="617" spans="1:34">
      <c r="A617" s="28" t="str">
        <f>C611&amp;"x"&amp;B617</f>
        <v>F4x4</v>
      </c>
      <c r="B617" s="47">
        <v>4</v>
      </c>
      <c r="C617" s="64" t="str">
        <f t="shared" si="568"/>
        <v>M</v>
      </c>
      <c r="D617" s="64" t="str">
        <f t="shared" si="569"/>
        <v>NMJ03L0</v>
      </c>
      <c r="E617" s="65" t="str">
        <f t="shared" si="570"/>
        <v>Everaarts, L.</v>
      </c>
      <c r="F617" s="65" t="str">
        <f t="shared" si="571"/>
        <v>Levi</v>
      </c>
      <c r="G617" s="66">
        <f t="shared" si="572"/>
        <v>41832</v>
      </c>
      <c r="H617" s="67">
        <f t="shared" si="573"/>
        <v>6</v>
      </c>
      <c r="I617" s="73"/>
      <c r="J617" s="64" t="str">
        <f t="shared" si="574"/>
        <v/>
      </c>
      <c r="K617" s="64" t="str">
        <f t="shared" si="575"/>
        <v/>
      </c>
      <c r="L617" s="64">
        <f t="shared" si="576"/>
        <v>0</v>
      </c>
      <c r="M617" s="64" t="str">
        <f t="shared" si="577"/>
        <v>F4</v>
      </c>
      <c r="N617" s="52"/>
      <c r="P617" s="157"/>
      <c r="Q617" s="157"/>
      <c r="R617" s="157"/>
      <c r="S617" s="157">
        <f>IF(OR(LEFT($A617,1)="x",AND(AC613+$AC617=0,$AC613&gt;0)),"",IFERROR(VLOOKUP($A617,LedenZ,29,0),""))</f>
        <v>0</v>
      </c>
      <c r="T617" s="202">
        <f t="shared" si="578"/>
        <v>1</v>
      </c>
      <c r="U617" s="159">
        <f t="shared" si="579"/>
        <v>1</v>
      </c>
      <c r="V617" s="162">
        <f t="shared" si="586"/>
        <v>7</v>
      </c>
      <c r="W617" s="162">
        <f t="shared" si="586"/>
        <v>8</v>
      </c>
      <c r="X617" s="28">
        <v>8</v>
      </c>
      <c r="Y617" s="64" t="str">
        <f t="shared" si="580"/>
        <v/>
      </c>
      <c r="Z617" s="64" t="str">
        <f t="shared" si="581"/>
        <v/>
      </c>
      <c r="AA617" s="64" t="str">
        <f t="shared" si="582"/>
        <v/>
      </c>
      <c r="AB617" s="64" t="str">
        <f t="shared" si="583"/>
        <v>F4</v>
      </c>
      <c r="AC617" s="28">
        <f t="shared" si="584"/>
        <v>2</v>
      </c>
      <c r="AH617" s="246">
        <f t="shared" si="585"/>
        <v>6.47</v>
      </c>
    </row>
    <row r="618" spans="1:34">
      <c r="A618" s="28" t="str">
        <f>C611&amp;"x"&amp;B618</f>
        <v>F4x5</v>
      </c>
      <c r="B618" s="47">
        <v>5</v>
      </c>
      <c r="C618" s="64" t="str">
        <f t="shared" si="568"/>
        <v>M</v>
      </c>
      <c r="D618" s="64" t="str">
        <f t="shared" si="569"/>
        <v>NMK14M6</v>
      </c>
      <c r="E618" s="65" t="str">
        <f t="shared" si="570"/>
        <v>Klis, van der R.</v>
      </c>
      <c r="F618" s="65" t="str">
        <f t="shared" si="571"/>
        <v>Roman</v>
      </c>
      <c r="G618" s="66">
        <f t="shared" si="572"/>
        <v>42091</v>
      </c>
      <c r="H618" s="67">
        <f t="shared" si="573"/>
        <v>5</v>
      </c>
      <c r="I618" s="73"/>
      <c r="J618" s="64" t="str">
        <f t="shared" si="574"/>
        <v/>
      </c>
      <c r="K618" s="64" t="str">
        <f t="shared" si="575"/>
        <v/>
      </c>
      <c r="L618" s="64">
        <f t="shared" si="576"/>
        <v>0</v>
      </c>
      <c r="M618" s="64" t="str">
        <f t="shared" si="577"/>
        <v>F4</v>
      </c>
      <c r="N618" s="52"/>
      <c r="P618" s="157"/>
      <c r="Q618" s="157"/>
      <c r="R618" s="157"/>
      <c r="S618" s="157">
        <f>IF(OR(LEFT($A618,1)="x",AND(AC613+$AC618=0,$AC613&gt;0)),"",IFERROR(VLOOKUP($A618,LedenZ,29,0),""))</f>
        <v>0</v>
      </c>
      <c r="T618" s="202">
        <f t="shared" si="578"/>
        <v>1</v>
      </c>
      <c r="U618" s="159">
        <f t="shared" si="579"/>
        <v>1</v>
      </c>
      <c r="V618" s="162">
        <f t="shared" si="586"/>
        <v>7</v>
      </c>
      <c r="W618" s="162">
        <f t="shared" si="586"/>
        <v>8</v>
      </c>
      <c r="X618" s="28">
        <v>9</v>
      </c>
      <c r="Y618" s="64" t="str">
        <f t="shared" si="580"/>
        <v/>
      </c>
      <c r="Z618" s="64" t="str">
        <f t="shared" si="581"/>
        <v/>
      </c>
      <c r="AA618" s="64" t="str">
        <f t="shared" si="582"/>
        <v/>
      </c>
      <c r="AB618" s="64" t="str">
        <f t="shared" si="583"/>
        <v>F4</v>
      </c>
      <c r="AC618" s="28">
        <f t="shared" si="584"/>
        <v>2</v>
      </c>
      <c r="AH618" s="246">
        <f t="shared" si="585"/>
        <v>5.76</v>
      </c>
    </row>
    <row r="619" spans="1:34">
      <c r="A619" s="28" t="str">
        <f>C611&amp;"x"&amp;B619</f>
        <v>F4x6</v>
      </c>
      <c r="B619" s="47">
        <v>6</v>
      </c>
      <c r="C619" s="64" t="str">
        <f t="shared" si="568"/>
        <v/>
      </c>
      <c r="D619" s="64" t="str">
        <f t="shared" si="569"/>
        <v/>
      </c>
      <c r="E619" s="65" t="str">
        <f t="shared" si="570"/>
        <v/>
      </c>
      <c r="F619" s="65" t="str">
        <f t="shared" si="571"/>
        <v/>
      </c>
      <c r="G619" s="66" t="str">
        <f t="shared" si="572"/>
        <v/>
      </c>
      <c r="H619" s="67" t="str">
        <f t="shared" si="573"/>
        <v/>
      </c>
      <c r="I619" s="73"/>
      <c r="J619" s="64" t="str">
        <f t="shared" si="574"/>
        <v/>
      </c>
      <c r="K619" s="64" t="str">
        <f t="shared" si="575"/>
        <v/>
      </c>
      <c r="L619" s="64" t="str">
        <f t="shared" si="576"/>
        <v/>
      </c>
      <c r="M619" s="64" t="str">
        <f t="shared" si="577"/>
        <v/>
      </c>
      <c r="N619" s="52"/>
      <c r="P619" s="157"/>
      <c r="Q619" s="157"/>
      <c r="R619" s="157"/>
      <c r="S619" s="157" t="str">
        <f>IF(OR(LEFT($A619,1)="x",AND(AC613+$AC619=0,$AC613&gt;0)),"",IFERROR(VLOOKUP($A619,LedenZ,29,0),""))</f>
        <v/>
      </c>
      <c r="T619" s="202">
        <f t="shared" si="578"/>
        <v>0</v>
      </c>
      <c r="U619" s="159">
        <f t="shared" si="579"/>
        <v>0</v>
      </c>
      <c r="V619" s="162">
        <f t="shared" si="586"/>
        <v>7</v>
      </c>
      <c r="W619" s="162">
        <f t="shared" si="586"/>
        <v>8</v>
      </c>
      <c r="X619" s="28">
        <v>10</v>
      </c>
      <c r="Y619" s="64" t="str">
        <f t="shared" si="580"/>
        <v/>
      </c>
      <c r="Z619" s="64" t="str">
        <f t="shared" si="581"/>
        <v/>
      </c>
      <c r="AA619" s="64" t="str">
        <f t="shared" si="582"/>
        <v/>
      </c>
      <c r="AB619" s="64" t="str">
        <f t="shared" si="583"/>
        <v/>
      </c>
      <c r="AC619" s="28">
        <f t="shared" si="584"/>
        <v>0</v>
      </c>
      <c r="AH619" s="246" t="str">
        <f t="shared" si="585"/>
        <v/>
      </c>
    </row>
    <row r="620" spans="1:34">
      <c r="A620" s="28" t="str">
        <f>C611&amp;"x"&amp;B620</f>
        <v>F4x7</v>
      </c>
      <c r="B620" s="47">
        <v>7</v>
      </c>
      <c r="C620" s="64" t="str">
        <f t="shared" si="568"/>
        <v/>
      </c>
      <c r="D620" s="64" t="str">
        <f t="shared" si="569"/>
        <v/>
      </c>
      <c r="E620" s="65" t="str">
        <f t="shared" si="570"/>
        <v/>
      </c>
      <c r="F620" s="65" t="str">
        <f t="shared" si="571"/>
        <v/>
      </c>
      <c r="G620" s="66" t="str">
        <f t="shared" si="572"/>
        <v/>
      </c>
      <c r="H620" s="67" t="str">
        <f t="shared" si="573"/>
        <v/>
      </c>
      <c r="I620" s="73"/>
      <c r="J620" s="64" t="str">
        <f t="shared" si="574"/>
        <v/>
      </c>
      <c r="K620" s="64" t="str">
        <f t="shared" si="575"/>
        <v/>
      </c>
      <c r="L620" s="64" t="str">
        <f t="shared" si="576"/>
        <v/>
      </c>
      <c r="M620" s="64" t="str">
        <f t="shared" si="577"/>
        <v/>
      </c>
      <c r="N620" s="52"/>
      <c r="P620" s="157"/>
      <c r="Q620" s="157"/>
      <c r="R620" s="157"/>
      <c r="S620" s="157" t="str">
        <f>IF(OR(LEFT($A620,1)="x",AND(AC613+$AC620=0,$AC613&gt;0)),"",IFERROR(VLOOKUP($A620,LedenZ,29,0),""))</f>
        <v/>
      </c>
      <c r="T620" s="202">
        <f t="shared" si="578"/>
        <v>0</v>
      </c>
      <c r="U620" s="159">
        <f t="shared" si="579"/>
        <v>0</v>
      </c>
      <c r="V620" s="162">
        <f t="shared" si="586"/>
        <v>7</v>
      </c>
      <c r="W620" s="162">
        <f t="shared" si="586"/>
        <v>8</v>
      </c>
      <c r="X620" s="28">
        <v>11</v>
      </c>
      <c r="Y620" s="64" t="str">
        <f t="shared" si="580"/>
        <v/>
      </c>
      <c r="Z620" s="64" t="str">
        <f t="shared" si="581"/>
        <v/>
      </c>
      <c r="AA620" s="64" t="str">
        <f t="shared" si="582"/>
        <v/>
      </c>
      <c r="AB620" s="64" t="str">
        <f t="shared" si="583"/>
        <v/>
      </c>
      <c r="AC620" s="28">
        <f t="shared" si="584"/>
        <v>0</v>
      </c>
      <c r="AH620" s="246" t="str">
        <f t="shared" si="585"/>
        <v/>
      </c>
    </row>
    <row r="621" spans="1:34">
      <c r="A621" s="28" t="str">
        <f>C611&amp;"x"&amp;B621</f>
        <v>F4x8</v>
      </c>
      <c r="B621" s="47">
        <v>8</v>
      </c>
      <c r="C621" s="64" t="str">
        <f t="shared" si="568"/>
        <v/>
      </c>
      <c r="D621" s="64" t="str">
        <f t="shared" si="569"/>
        <v/>
      </c>
      <c r="E621" s="65" t="str">
        <f t="shared" si="570"/>
        <v/>
      </c>
      <c r="F621" s="65" t="str">
        <f t="shared" si="571"/>
        <v/>
      </c>
      <c r="G621" s="66" t="str">
        <f t="shared" si="572"/>
        <v/>
      </c>
      <c r="H621" s="67" t="str">
        <f t="shared" si="573"/>
        <v/>
      </c>
      <c r="I621" s="73"/>
      <c r="J621" s="64" t="str">
        <f t="shared" si="574"/>
        <v/>
      </c>
      <c r="K621" s="64" t="str">
        <f t="shared" si="575"/>
        <v/>
      </c>
      <c r="L621" s="64" t="str">
        <f t="shared" si="576"/>
        <v/>
      </c>
      <c r="M621" s="64" t="str">
        <f t="shared" si="577"/>
        <v/>
      </c>
      <c r="N621" s="52"/>
      <c r="P621" s="157"/>
      <c r="Q621" s="157"/>
      <c r="R621" s="157"/>
      <c r="S621" s="157" t="str">
        <f>IF(OR(LEFT($A621,1)="x",AND(AC613+$AC621=0,$AC613&gt;0)),"",IFERROR(VLOOKUP($A621,LedenZ,29,0),""))</f>
        <v/>
      </c>
      <c r="T621" s="202">
        <f t="shared" si="578"/>
        <v>0</v>
      </c>
      <c r="U621" s="159">
        <f t="shared" si="579"/>
        <v>0</v>
      </c>
      <c r="V621" s="162">
        <f t="shared" si="586"/>
        <v>7</v>
      </c>
      <c r="W621" s="162">
        <f t="shared" si="586"/>
        <v>8</v>
      </c>
      <c r="X621" s="28">
        <v>12</v>
      </c>
      <c r="Y621" s="64" t="str">
        <f t="shared" si="580"/>
        <v/>
      </c>
      <c r="Z621" s="64" t="str">
        <f t="shared" si="581"/>
        <v/>
      </c>
      <c r="AA621" s="64" t="str">
        <f t="shared" si="582"/>
        <v/>
      </c>
      <c r="AB621" s="64" t="str">
        <f t="shared" si="583"/>
        <v/>
      </c>
      <c r="AC621" s="28">
        <f t="shared" si="584"/>
        <v>0</v>
      </c>
      <c r="AH621" s="246" t="str">
        <f t="shared" si="585"/>
        <v/>
      </c>
    </row>
    <row r="622" spans="1:34">
      <c r="A622" s="28" t="str">
        <f>C611&amp;"x"&amp;B622</f>
        <v>F4x9</v>
      </c>
      <c r="B622" s="47">
        <v>9</v>
      </c>
      <c r="C622" s="64" t="str">
        <f t="shared" si="568"/>
        <v/>
      </c>
      <c r="D622" s="64" t="str">
        <f t="shared" si="569"/>
        <v/>
      </c>
      <c r="E622" s="65" t="str">
        <f t="shared" si="570"/>
        <v/>
      </c>
      <c r="F622" s="65" t="str">
        <f t="shared" si="571"/>
        <v/>
      </c>
      <c r="G622" s="66" t="str">
        <f t="shared" si="572"/>
        <v/>
      </c>
      <c r="H622" s="67" t="str">
        <f t="shared" si="573"/>
        <v/>
      </c>
      <c r="I622" s="73"/>
      <c r="J622" s="64" t="str">
        <f t="shared" si="574"/>
        <v/>
      </c>
      <c r="K622" s="64" t="str">
        <f t="shared" si="575"/>
        <v/>
      </c>
      <c r="L622" s="64" t="str">
        <f t="shared" si="576"/>
        <v/>
      </c>
      <c r="M622" s="64" t="str">
        <f t="shared" si="577"/>
        <v/>
      </c>
      <c r="N622" s="52"/>
      <c r="P622" s="157"/>
      <c r="Q622" s="157"/>
      <c r="R622" s="157"/>
      <c r="S622" s="157" t="str">
        <f>IF(OR(LEFT($A622,1)="x",AND(AC613+$AC622=0,$AC613&gt;0)),"",IFERROR(VLOOKUP($A622,LedenZ,29,0),""))</f>
        <v/>
      </c>
      <c r="T622" s="202">
        <f t="shared" si="578"/>
        <v>0</v>
      </c>
      <c r="U622" s="159">
        <f t="shared" si="579"/>
        <v>0</v>
      </c>
      <c r="V622" s="162">
        <f t="shared" si="586"/>
        <v>7</v>
      </c>
      <c r="W622" s="162">
        <f t="shared" si="586"/>
        <v>8</v>
      </c>
      <c r="X622" s="28">
        <v>13</v>
      </c>
      <c r="Y622" s="64" t="str">
        <f t="shared" si="580"/>
        <v/>
      </c>
      <c r="Z622" s="64" t="str">
        <f t="shared" si="581"/>
        <v/>
      </c>
      <c r="AA622" s="64" t="str">
        <f t="shared" si="582"/>
        <v/>
      </c>
      <c r="AB622" s="64" t="str">
        <f t="shared" si="583"/>
        <v/>
      </c>
      <c r="AC622" s="28">
        <f t="shared" si="584"/>
        <v>0</v>
      </c>
      <c r="AH622" s="246" t="str">
        <f t="shared" si="585"/>
        <v/>
      </c>
    </row>
    <row r="623" spans="1:34">
      <c r="A623" s="28" t="str">
        <f>C611&amp;"x"&amp;B623</f>
        <v>F4x10</v>
      </c>
      <c r="B623" s="47">
        <v>10</v>
      </c>
      <c r="C623" s="64" t="str">
        <f t="shared" si="568"/>
        <v/>
      </c>
      <c r="D623" s="64" t="str">
        <f t="shared" si="569"/>
        <v/>
      </c>
      <c r="E623" s="65" t="str">
        <f t="shared" si="570"/>
        <v/>
      </c>
      <c r="F623" s="65" t="str">
        <f t="shared" si="571"/>
        <v/>
      </c>
      <c r="G623" s="66" t="str">
        <f t="shared" si="572"/>
        <v/>
      </c>
      <c r="H623" s="67" t="str">
        <f t="shared" si="573"/>
        <v/>
      </c>
      <c r="I623" s="73"/>
      <c r="J623" s="64" t="str">
        <f t="shared" si="574"/>
        <v/>
      </c>
      <c r="K623" s="64" t="str">
        <f t="shared" si="575"/>
        <v/>
      </c>
      <c r="L623" s="64" t="str">
        <f t="shared" si="576"/>
        <v/>
      </c>
      <c r="M623" s="64" t="str">
        <f t="shared" si="577"/>
        <v/>
      </c>
      <c r="N623" s="52"/>
      <c r="P623" s="157"/>
      <c r="Q623" s="157"/>
      <c r="R623" s="157"/>
      <c r="S623" s="157" t="str">
        <f>IF(OR(LEFT($A623,1)="x",AND(AC613+$AC623=0,$AC613&gt;0)),"",IFERROR(VLOOKUP($A623,LedenZ,29,0),""))</f>
        <v/>
      </c>
      <c r="T623" s="202">
        <f t="shared" si="578"/>
        <v>0</v>
      </c>
      <c r="U623" s="159">
        <f t="shared" si="579"/>
        <v>0</v>
      </c>
      <c r="V623" s="162">
        <f t="shared" si="586"/>
        <v>7</v>
      </c>
      <c r="W623" s="162">
        <f t="shared" si="586"/>
        <v>8</v>
      </c>
      <c r="X623" s="28">
        <v>14</v>
      </c>
      <c r="Y623" s="64" t="str">
        <f t="shared" si="580"/>
        <v/>
      </c>
      <c r="Z623" s="64" t="str">
        <f t="shared" si="581"/>
        <v/>
      </c>
      <c r="AA623" s="64" t="str">
        <f t="shared" si="582"/>
        <v/>
      </c>
      <c r="AB623" s="64" t="str">
        <f t="shared" si="583"/>
        <v/>
      </c>
      <c r="AC623" s="28">
        <f t="shared" si="584"/>
        <v>0</v>
      </c>
      <c r="AH623" s="246" t="str">
        <f t="shared" si="585"/>
        <v/>
      </c>
    </row>
    <row r="624" spans="1:34">
      <c r="A624" s="28" t="str">
        <f>C611&amp;"x"&amp;B624</f>
        <v>F4x11</v>
      </c>
      <c r="B624" s="47">
        <v>11</v>
      </c>
      <c r="C624" s="64" t="str">
        <f t="shared" si="568"/>
        <v/>
      </c>
      <c r="D624" s="64" t="str">
        <f t="shared" si="569"/>
        <v/>
      </c>
      <c r="E624" s="65" t="str">
        <f t="shared" si="570"/>
        <v/>
      </c>
      <c r="F624" s="65" t="str">
        <f t="shared" si="571"/>
        <v/>
      </c>
      <c r="G624" s="66" t="str">
        <f t="shared" si="572"/>
        <v/>
      </c>
      <c r="H624" s="67" t="str">
        <f t="shared" si="573"/>
        <v/>
      </c>
      <c r="I624" s="73"/>
      <c r="J624" s="64" t="str">
        <f t="shared" si="574"/>
        <v/>
      </c>
      <c r="K624" s="64" t="str">
        <f t="shared" si="575"/>
        <v/>
      </c>
      <c r="L624" s="64" t="str">
        <f t="shared" si="576"/>
        <v/>
      </c>
      <c r="M624" s="64" t="str">
        <f t="shared" si="577"/>
        <v/>
      </c>
      <c r="N624" s="52"/>
      <c r="P624" s="157"/>
      <c r="Q624" s="157"/>
      <c r="R624" s="157"/>
      <c r="S624" s="157" t="str">
        <f>IF(OR(LEFT($A624,1)="x",AND(AC613+$AC624=0,$AC613&gt;0)),"",IFERROR(VLOOKUP($A624,LedenZ,29,0),""))</f>
        <v/>
      </c>
      <c r="T624" s="202">
        <f t="shared" si="578"/>
        <v>0</v>
      </c>
      <c r="U624" s="159">
        <f t="shared" si="579"/>
        <v>0</v>
      </c>
      <c r="V624" s="162">
        <f t="shared" si="586"/>
        <v>7</v>
      </c>
      <c r="W624" s="162">
        <f t="shared" si="586"/>
        <v>8</v>
      </c>
      <c r="X624" s="28">
        <v>15</v>
      </c>
      <c r="Y624" s="64" t="str">
        <f t="shared" si="580"/>
        <v/>
      </c>
      <c r="Z624" s="64" t="str">
        <f t="shared" si="581"/>
        <v/>
      </c>
      <c r="AA624" s="64" t="str">
        <f t="shared" si="582"/>
        <v/>
      </c>
      <c r="AB624" s="64" t="str">
        <f t="shared" si="583"/>
        <v/>
      </c>
      <c r="AC624" s="28">
        <f t="shared" si="584"/>
        <v>0</v>
      </c>
      <c r="AH624" s="246" t="str">
        <f t="shared" si="585"/>
        <v/>
      </c>
    </row>
    <row r="625" spans="1:34">
      <c r="A625" s="28" t="str">
        <f>C611&amp;"x"&amp;B625</f>
        <v>F4x12</v>
      </c>
      <c r="B625" s="47">
        <v>12</v>
      </c>
      <c r="C625" s="64" t="str">
        <f t="shared" si="568"/>
        <v/>
      </c>
      <c r="D625" s="64" t="str">
        <f t="shared" si="569"/>
        <v/>
      </c>
      <c r="E625" s="65" t="str">
        <f t="shared" si="570"/>
        <v/>
      </c>
      <c r="F625" s="65" t="str">
        <f t="shared" si="571"/>
        <v/>
      </c>
      <c r="G625" s="66" t="str">
        <f t="shared" si="572"/>
        <v/>
      </c>
      <c r="H625" s="67" t="str">
        <f t="shared" si="573"/>
        <v/>
      </c>
      <c r="I625" s="73"/>
      <c r="J625" s="64" t="str">
        <f t="shared" si="574"/>
        <v/>
      </c>
      <c r="K625" s="64" t="str">
        <f t="shared" si="575"/>
        <v/>
      </c>
      <c r="L625" s="64" t="str">
        <f t="shared" si="576"/>
        <v/>
      </c>
      <c r="M625" s="64" t="str">
        <f t="shared" si="577"/>
        <v/>
      </c>
      <c r="N625" s="52"/>
      <c r="P625" s="157"/>
      <c r="Q625" s="157"/>
      <c r="R625" s="157"/>
      <c r="S625" s="157" t="str">
        <f>IF(OR(LEFT($A625,1)="x",AND(AC613+$AC625=0,$AC613&gt;0)),"",IFERROR(VLOOKUP($A625,LedenZ,29,0),""))</f>
        <v/>
      </c>
      <c r="T625" s="202">
        <f t="shared" si="578"/>
        <v>0</v>
      </c>
      <c r="U625" s="159">
        <f t="shared" si="579"/>
        <v>0</v>
      </c>
      <c r="V625" s="162">
        <f t="shared" si="586"/>
        <v>7</v>
      </c>
      <c r="W625" s="162">
        <f t="shared" si="586"/>
        <v>8</v>
      </c>
      <c r="X625" s="28">
        <v>16</v>
      </c>
      <c r="Y625" s="64" t="str">
        <f t="shared" si="580"/>
        <v/>
      </c>
      <c r="Z625" s="64" t="str">
        <f t="shared" si="581"/>
        <v/>
      </c>
      <c r="AA625" s="64" t="str">
        <f t="shared" si="582"/>
        <v/>
      </c>
      <c r="AB625" s="64" t="str">
        <f t="shared" si="583"/>
        <v/>
      </c>
      <c r="AC625" s="28">
        <f t="shared" si="584"/>
        <v>0</v>
      </c>
      <c r="AH625" s="246" t="str">
        <f t="shared" si="585"/>
        <v/>
      </c>
    </row>
    <row r="626" spans="1:34">
      <c r="A626" s="28" t="str">
        <f>C611&amp;"x"&amp;B626</f>
        <v>F4x13</v>
      </c>
      <c r="B626" s="47">
        <v>13</v>
      </c>
      <c r="C626" s="64" t="str">
        <f t="shared" si="568"/>
        <v/>
      </c>
      <c r="D626" s="64" t="str">
        <f t="shared" si="569"/>
        <v/>
      </c>
      <c r="E626" s="65" t="str">
        <f t="shared" si="570"/>
        <v/>
      </c>
      <c r="F626" s="65" t="str">
        <f t="shared" si="571"/>
        <v/>
      </c>
      <c r="G626" s="66" t="str">
        <f t="shared" si="572"/>
        <v/>
      </c>
      <c r="H626" s="67" t="str">
        <f t="shared" si="573"/>
        <v/>
      </c>
      <c r="I626" s="73"/>
      <c r="J626" s="64" t="str">
        <f t="shared" si="574"/>
        <v/>
      </c>
      <c r="K626" s="64" t="str">
        <f t="shared" si="575"/>
        <v/>
      </c>
      <c r="L626" s="64" t="str">
        <f t="shared" si="576"/>
        <v/>
      </c>
      <c r="M626" s="64" t="str">
        <f t="shared" si="577"/>
        <v/>
      </c>
      <c r="N626" s="52"/>
      <c r="P626" s="157"/>
      <c r="Q626" s="157"/>
      <c r="R626" s="157"/>
      <c r="S626" s="157" t="str">
        <f>IF(OR(LEFT($A626,1)="x",AND(AC613+$AC626=0,$AC613&gt;0)),"",IFERROR(VLOOKUP($A626,LedenZ,29,0),""))</f>
        <v/>
      </c>
      <c r="T626" s="202">
        <f t="shared" si="578"/>
        <v>0</v>
      </c>
      <c r="U626" s="159">
        <f t="shared" si="579"/>
        <v>0</v>
      </c>
      <c r="V626" s="162">
        <f t="shared" si="586"/>
        <v>7</v>
      </c>
      <c r="W626" s="162">
        <f t="shared" si="586"/>
        <v>8</v>
      </c>
      <c r="X626" s="28">
        <v>17</v>
      </c>
      <c r="Y626" s="64" t="str">
        <f t="shared" si="580"/>
        <v/>
      </c>
      <c r="Z626" s="64" t="str">
        <f t="shared" si="581"/>
        <v/>
      </c>
      <c r="AA626" s="64" t="str">
        <f t="shared" si="582"/>
        <v/>
      </c>
      <c r="AB626" s="64" t="str">
        <f t="shared" si="583"/>
        <v/>
      </c>
      <c r="AC626" s="28">
        <f t="shared" si="584"/>
        <v>0</v>
      </c>
      <c r="AH626" s="246" t="str">
        <f t="shared" si="585"/>
        <v/>
      </c>
    </row>
    <row r="627" spans="1:34">
      <c r="A627" s="28" t="str">
        <f>C611&amp;"x"&amp;B627</f>
        <v>F4x14</v>
      </c>
      <c r="B627" s="47">
        <v>14</v>
      </c>
      <c r="C627" s="64" t="str">
        <f t="shared" si="568"/>
        <v/>
      </c>
      <c r="D627" s="64" t="str">
        <f t="shared" si="569"/>
        <v/>
      </c>
      <c r="E627" s="65" t="str">
        <f t="shared" si="570"/>
        <v/>
      </c>
      <c r="F627" s="65" t="str">
        <f t="shared" si="571"/>
        <v/>
      </c>
      <c r="G627" s="66" t="str">
        <f t="shared" si="572"/>
        <v/>
      </c>
      <c r="H627" s="67" t="str">
        <f t="shared" si="573"/>
        <v/>
      </c>
      <c r="I627" s="73"/>
      <c r="J627" s="64" t="str">
        <f t="shared" si="574"/>
        <v/>
      </c>
      <c r="K627" s="64" t="str">
        <f t="shared" si="575"/>
        <v/>
      </c>
      <c r="L627" s="64" t="str">
        <f t="shared" si="576"/>
        <v/>
      </c>
      <c r="M627" s="64" t="str">
        <f t="shared" si="577"/>
        <v/>
      </c>
      <c r="N627" s="52"/>
      <c r="P627" s="157"/>
      <c r="Q627" s="157"/>
      <c r="R627" s="157"/>
      <c r="S627" s="157" t="str">
        <f>IF(OR(LEFT($A627,1)="x",AND(AC613+$AC627=0,$AC613&gt;0)),"",IFERROR(VLOOKUP($A627,LedenZ,29,0),""))</f>
        <v/>
      </c>
      <c r="T627" s="202">
        <f t="shared" si="578"/>
        <v>0</v>
      </c>
      <c r="U627" s="159">
        <f t="shared" si="579"/>
        <v>0</v>
      </c>
      <c r="V627" s="162">
        <f t="shared" si="586"/>
        <v>7</v>
      </c>
      <c r="W627" s="162">
        <f t="shared" si="586"/>
        <v>8</v>
      </c>
      <c r="X627" s="28">
        <v>18</v>
      </c>
      <c r="Y627" s="64" t="str">
        <f t="shared" si="580"/>
        <v/>
      </c>
      <c r="Z627" s="64" t="str">
        <f t="shared" si="581"/>
        <v/>
      </c>
      <c r="AA627" s="64" t="str">
        <f t="shared" si="582"/>
        <v/>
      </c>
      <c r="AB627" s="64" t="str">
        <f t="shared" si="583"/>
        <v/>
      </c>
      <c r="AC627" s="28">
        <f t="shared" si="584"/>
        <v>0</v>
      </c>
      <c r="AH627" s="246" t="str">
        <f t="shared" si="585"/>
        <v/>
      </c>
    </row>
    <row r="628" spans="1:34">
      <c r="A628" s="28" t="str">
        <f>C611&amp;"x"&amp;B628</f>
        <v>F4x15</v>
      </c>
      <c r="B628" s="47">
        <v>15</v>
      </c>
      <c r="C628" s="64" t="str">
        <f t="shared" si="568"/>
        <v/>
      </c>
      <c r="D628" s="64" t="str">
        <f t="shared" si="569"/>
        <v/>
      </c>
      <c r="E628" s="65" t="str">
        <f t="shared" si="570"/>
        <v/>
      </c>
      <c r="F628" s="65" t="str">
        <f t="shared" si="571"/>
        <v/>
      </c>
      <c r="G628" s="66" t="str">
        <f t="shared" si="572"/>
        <v/>
      </c>
      <c r="H628" s="67" t="str">
        <f t="shared" si="573"/>
        <v/>
      </c>
      <c r="I628" s="73"/>
      <c r="J628" s="64" t="str">
        <f t="shared" si="574"/>
        <v/>
      </c>
      <c r="K628" s="64" t="str">
        <f t="shared" si="575"/>
        <v/>
      </c>
      <c r="L628" s="64" t="str">
        <f t="shared" si="576"/>
        <v/>
      </c>
      <c r="M628" s="64" t="str">
        <f t="shared" si="577"/>
        <v/>
      </c>
      <c r="N628" s="52"/>
      <c r="P628" s="157"/>
      <c r="Q628" s="157"/>
      <c r="R628" s="157"/>
      <c r="S628" s="157" t="str">
        <f>IF(OR(LEFT($A628,1)="x",AND(AC613+$AC628=0,$AC613&gt;0)),"",IFERROR(VLOOKUP($A628,LedenZ,29,0),""))</f>
        <v/>
      </c>
      <c r="T628" s="202">
        <f t="shared" si="578"/>
        <v>0</v>
      </c>
      <c r="U628" s="159">
        <f t="shared" si="579"/>
        <v>0</v>
      </c>
      <c r="V628" s="162">
        <f t="shared" si="586"/>
        <v>7</v>
      </c>
      <c r="W628" s="162">
        <f t="shared" si="586"/>
        <v>8</v>
      </c>
      <c r="X628" s="28">
        <v>19</v>
      </c>
      <c r="Y628" s="64" t="str">
        <f t="shared" si="580"/>
        <v/>
      </c>
      <c r="Z628" s="64" t="str">
        <f t="shared" si="581"/>
        <v/>
      </c>
      <c r="AA628" s="64" t="str">
        <f t="shared" si="582"/>
        <v/>
      </c>
      <c r="AB628" s="64" t="str">
        <f t="shared" si="583"/>
        <v/>
      </c>
      <c r="AC628" s="28">
        <f t="shared" si="584"/>
        <v>0</v>
      </c>
      <c r="AH628" s="246" t="str">
        <f t="shared" si="585"/>
        <v/>
      </c>
    </row>
    <row r="629" spans="1:34" ht="12.95" thickBot="1">
      <c r="B629" s="69"/>
      <c r="C629" s="70"/>
      <c r="D629" s="69"/>
      <c r="E629" s="69"/>
      <c r="F629" s="69"/>
      <c r="G629" s="71"/>
      <c r="H629" s="71"/>
      <c r="I629" s="71"/>
      <c r="J629" s="70"/>
      <c r="K629" s="70"/>
      <c r="L629" s="70"/>
      <c r="M629" s="52"/>
      <c r="N629" s="52"/>
      <c r="X629" s="28">
        <v>20</v>
      </c>
    </row>
    <row r="630" spans="1:34" ht="12.95" thickTop="1">
      <c r="B630" s="47"/>
      <c r="C630" s="323" t="s">
        <v>1140</v>
      </c>
      <c r="D630" s="323"/>
      <c r="E630" s="76" t="s">
        <v>1141</v>
      </c>
      <c r="F630" s="76" t="s">
        <v>1142</v>
      </c>
      <c r="G630" s="48" t="s">
        <v>1143</v>
      </c>
      <c r="H630" s="49"/>
      <c r="I630" s="50"/>
      <c r="J630" s="51" t="s">
        <v>1144</v>
      </c>
      <c r="K630" s="51" t="s">
        <v>1145</v>
      </c>
      <c r="L630" s="51" t="s">
        <v>1146</v>
      </c>
      <c r="M630" s="52"/>
      <c r="N630" s="52"/>
      <c r="P630" s="53">
        <f>COUNT(P634:P648)</f>
        <v>0</v>
      </c>
      <c r="Q630" s="53">
        <f>COUNT(Q634:Q648)</f>
        <v>0</v>
      </c>
      <c r="R630" s="53">
        <f>COUNT(R634:R648)</f>
        <v>0</v>
      </c>
      <c r="S630" s="53">
        <f>COUNT(S634:S648)</f>
        <v>0</v>
      </c>
      <c r="T630" s="124">
        <f>T631-SUM(U634:U648)</f>
        <v>0</v>
      </c>
      <c r="X630" s="28">
        <v>1</v>
      </c>
    </row>
    <row r="631" spans="1:34" ht="12.95">
      <c r="A631" s="33">
        <v>35</v>
      </c>
      <c r="B631" s="54"/>
      <c r="C631" s="322" t="str">
        <f>Leden!AR37</f>
        <v/>
      </c>
      <c r="D631" s="322"/>
      <c r="E631" s="286" t="str">
        <f>IF($C631="","",LEFT(IFERROR(VLOOKUP($C631,TeamsZ,2,0),"")&amp;"??",2))</f>
        <v/>
      </c>
      <c r="F631" s="286" t="str">
        <f>IF($C631="","",IFERROR(VLOOKUP($C631,TeamsZ,3,0),"??"))</f>
        <v/>
      </c>
      <c r="G631" s="286" t="str">
        <f>IF($C631="","",LEFT(IFERROR(VLOOKUP($C631,TeamsZ,4,0),"")&amp;"?",1))</f>
        <v/>
      </c>
      <c r="H631" s="55"/>
      <c r="I631" s="56"/>
      <c r="J631" s="286">
        <f>COUNTIF(C634:C648,"V")</f>
        <v>0</v>
      </c>
      <c r="K631" s="286">
        <f>COUNTIF(C634:C648,"M")</f>
        <v>0</v>
      </c>
      <c r="L631" s="57" t="str">
        <f>IFERROR(AVERAGE(H634:H648),"")</f>
        <v/>
      </c>
      <c r="M631" s="58"/>
      <c r="N631" s="58"/>
      <c r="O631" s="33" t="s">
        <v>2</v>
      </c>
      <c r="P631" s="253"/>
      <c r="Q631" s="253"/>
      <c r="R631" s="253"/>
      <c r="S631" s="253" t="str">
        <f>IF(COUNT(S634:S648)=0,"",TeamPunten(S634:S648,$C631,$T631))</f>
        <v/>
      </c>
      <c r="T631" s="124">
        <f>SUM(T634:T648)</f>
        <v>0</v>
      </c>
      <c r="U631" s="158" t="str">
        <f>MID($C631,1,1)</f>
        <v/>
      </c>
      <c r="V631" s="158" t="str">
        <f>MID($C631,1,1)</f>
        <v/>
      </c>
      <c r="W631" s="158" t="str">
        <f>MID($C631,1,1)</f>
        <v/>
      </c>
      <c r="X631" s="28">
        <v>2</v>
      </c>
      <c r="Y631" s="33"/>
      <c r="Z631" s="33"/>
      <c r="AA631" s="33"/>
      <c r="AB631" s="33"/>
      <c r="AC631" s="33"/>
      <c r="AD631" s="19" t="str">
        <f>IF($C631="","",IFERROR(VLOOKUP($C631,TeamsZ,6,0),""))</f>
        <v/>
      </c>
      <c r="AE631" s="19" t="str">
        <f>TRIM(IF($AD631="","",IFERROR(VLOOKUP($AD631,Teams!$J$4:$O$8,2,0),"")))</f>
        <v/>
      </c>
      <c r="AF631" s="19" t="str">
        <f>TRIM(IF($AD631="","",IFERROR(VLOOKUP($AD631,Teams!$J$4:$O$8,4,0),"")))</f>
        <v/>
      </c>
      <c r="AH631" s="247" t="str">
        <f>IFERROR(AVERAGE(AH634:AH648),"")</f>
        <v/>
      </c>
    </row>
    <row r="632" spans="1:34">
      <c r="B632" s="47"/>
      <c r="C632" s="76"/>
      <c r="D632" s="47"/>
      <c r="E632" s="47"/>
      <c r="F632" s="47"/>
      <c r="G632" s="50"/>
      <c r="H632" s="50"/>
      <c r="I632" s="50"/>
      <c r="J632" s="76"/>
      <c r="K632" s="76"/>
      <c r="L632" s="76"/>
      <c r="M632" s="52"/>
      <c r="N632" s="52"/>
      <c r="U632" s="159"/>
      <c r="V632" s="159"/>
      <c r="W632" s="159"/>
      <c r="X632" s="28">
        <v>3</v>
      </c>
    </row>
    <row r="633" spans="1:34">
      <c r="A633" s="59"/>
      <c r="B633" s="60"/>
      <c r="C633" s="61" t="s">
        <v>1147</v>
      </c>
      <c r="D633" s="61" t="s">
        <v>1148</v>
      </c>
      <c r="E633" s="62" t="s">
        <v>1149</v>
      </c>
      <c r="F633" s="62" t="s">
        <v>1150</v>
      </c>
      <c r="G633" s="61" t="s">
        <v>1151</v>
      </c>
      <c r="H633" s="61" t="s">
        <v>1152</v>
      </c>
      <c r="I633" s="61" t="s">
        <v>54</v>
      </c>
      <c r="J633" s="61" t="s">
        <v>1153</v>
      </c>
      <c r="K633" s="61" t="s">
        <v>1154</v>
      </c>
      <c r="L633" s="61" t="s">
        <v>1155</v>
      </c>
      <c r="M633" s="61" t="s">
        <v>1158</v>
      </c>
      <c r="N633" s="63"/>
      <c r="O633" s="59"/>
      <c r="P633" s="160" t="s">
        <v>76</v>
      </c>
      <c r="Q633" s="160" t="s">
        <v>77</v>
      </c>
      <c r="R633" s="160" t="s">
        <v>78</v>
      </c>
      <c r="S633" s="160" t="s">
        <v>76</v>
      </c>
      <c r="U633" s="158" t="str">
        <f>IF(W631="","",VLOOKUP(W631,Leeftijdscat,2,FALSE))</f>
        <v/>
      </c>
      <c r="V633" s="158" t="str">
        <f>IF(W631="","",VLOOKUP(W631,Leeftijdscat,3,FALSE))</f>
        <v/>
      </c>
      <c r="W633" s="158" t="str">
        <f>IF(W631="","",VLOOKUP(W631,Leeftijdscat,4,FALSE))</f>
        <v/>
      </c>
      <c r="X633" s="28">
        <v>4</v>
      </c>
      <c r="Y633" s="59">
        <f>LEN(Y634&amp;Y635&amp;Y636&amp;Y637&amp;Y638&amp;Y639&amp;Y640&amp;Y641&amp;Y642&amp;Y643&amp;Y644&amp;Y645&amp;Y646&amp;Y647&amp;Y648)</f>
        <v>0</v>
      </c>
      <c r="Z633" s="59">
        <f>LEN(Z634&amp;Z635&amp;Z636&amp;Z637&amp;Z638&amp;Z639&amp;Z640&amp;Z641&amp;Z642&amp;Z643&amp;Z644&amp;Z645&amp;Z646&amp;Z647&amp;Z648)</f>
        <v>0</v>
      </c>
      <c r="AA633" s="59">
        <f>LEN(AA634&amp;AA635&amp;AA636&amp;AA637&amp;AA638&amp;AA639&amp;AA640&amp;AA641&amp;AA642&amp;AA643&amp;AA644&amp;AA645&amp;AA646&amp;AA647&amp;AA648)</f>
        <v>0</v>
      </c>
      <c r="AB633" s="59">
        <f>LEN(AB634&amp;AB635&amp;AB636&amp;AB637&amp;AB638&amp;AB639&amp;AB640&amp;AB641&amp;AB642&amp;AB643&amp;AB644&amp;AB645&amp;AB646&amp;AB647&amp;AB648)</f>
        <v>0</v>
      </c>
      <c r="AC633" s="59">
        <f>SUM(Y633:AA633)</f>
        <v>0</v>
      </c>
    </row>
    <row r="634" spans="1:34">
      <c r="A634" s="28" t="str">
        <f>C631&amp;"x"&amp;B634</f>
        <v>x1</v>
      </c>
      <c r="B634" s="47">
        <v>1</v>
      </c>
      <c r="C634" s="64" t="str">
        <f t="shared" ref="C634:C648" si="587">IF(LEFT($A634,1)="x","",IFERROR(VLOOKUP($A634,LedenZ,5,0),""))</f>
        <v/>
      </c>
      <c r="D634" s="64" t="str">
        <f t="shared" ref="D634:D648" si="588">IF(LEFT($A634,1)="x","",IFERROR(VLOOKUP($A634,LedenZ,6,0),""))</f>
        <v/>
      </c>
      <c r="E634" s="65" t="str">
        <f t="shared" ref="E634:E648" si="589">IF(LEFT($A634,1)="x","",IFERROR(VLOOKUP($A634,LedenZ,7,0),""))</f>
        <v/>
      </c>
      <c r="F634" s="65" t="str">
        <f t="shared" ref="F634:F648" si="590">IF(LEFT($A634,1)="x","",IFERROR(VLOOKUP($A634,LedenZ,8,0),""))</f>
        <v/>
      </c>
      <c r="G634" s="66" t="str">
        <f t="shared" ref="G634:G648" si="591">IF(LEFT($A634,1)="x","",IFERROR(VLOOKUP($A634,LedenZ,9,0),""))</f>
        <v/>
      </c>
      <c r="H634" s="67" t="str">
        <f t="shared" ref="H634:H648" si="592">IF(AND(ISNUMBER(G634),G634&lt;&gt;0),DATEDIF(G634,Peildatum,"Y"),"")</f>
        <v/>
      </c>
      <c r="I634" s="73"/>
      <c r="J634" s="64" t="str">
        <f t="shared" ref="J634:J648" si="593">IF(LEFT($A634,1)="x","",IFERROR(VLOOKUP($A634,LedenZ,15,0),""))</f>
        <v/>
      </c>
      <c r="K634" s="64" t="str">
        <f t="shared" ref="K634:K648" si="594">IF(LEFT($A634,1)="x","",IFERROR(VLOOKUP($A634,LedenZ,16,0),""))</f>
        <v/>
      </c>
      <c r="L634" s="64" t="str">
        <f t="shared" ref="L634:L648" si="595">IF(LEFT($A634,1)="x","",IFERROR(VLOOKUP($A634,LedenZ,17,0),""))</f>
        <v/>
      </c>
      <c r="M634" s="64" t="str">
        <f t="shared" ref="M634:M648" si="596">IF(LEFT($A634,1)="x","",IFERROR(VLOOKUP($A634,LedenZ,18,0),""))</f>
        <v/>
      </c>
      <c r="N634" s="52"/>
      <c r="P634" s="157"/>
      <c r="Q634" s="157"/>
      <c r="R634" s="157"/>
      <c r="S634" s="157" t="str">
        <f>IF(OR(LEFT($A634,1)="x",AND(AC633+$AC634=0,$AC633&gt;0)),"",IFERROR(VLOOKUP($A634,LedenZ,29,0),""))</f>
        <v/>
      </c>
      <c r="T634" s="202">
        <f t="shared" ref="T634:T648" si="597">IF(LEN(C634&amp;D634&amp;E634&amp;F634)&gt;0,1,0)</f>
        <v>0</v>
      </c>
      <c r="U634" s="159">
        <f t="shared" ref="U634:U648" si="598">MIN(LEN(Y634&amp;Z634&amp;AA634&amp;AB634),1)</f>
        <v>0</v>
      </c>
      <c r="V634" s="162" t="str">
        <f>V633</f>
        <v/>
      </c>
      <c r="W634" s="162" t="str">
        <f>W633</f>
        <v/>
      </c>
      <c r="X634" s="28">
        <v>5</v>
      </c>
      <c r="Y634" s="64" t="str">
        <f t="shared" ref="Y634:Y648" si="599">IF(LEFT($A634,1)="x","",IFERROR(VLOOKUP($A634,LedenZ,33,0),""))</f>
        <v/>
      </c>
      <c r="Z634" s="64" t="str">
        <f t="shared" ref="Z634:Z648" si="600">IF(LEFT($A634,1)="x","",IFERROR(VLOOKUP($A634,LedenZ,34,0),""))</f>
        <v/>
      </c>
      <c r="AA634" s="64" t="str">
        <f t="shared" ref="AA634:AA648" si="601">IF(LEFT($A634,1)="x","",IFERROR(VLOOKUP($A634,LedenZ,35,0),""))</f>
        <v/>
      </c>
      <c r="AB634" s="64" t="str">
        <f t="shared" ref="AB634:AB648" si="602">IF(LEFT($A634,1)="x","",IFERROR(VLOOKUP($A634,LedenZ,36,0),""))</f>
        <v/>
      </c>
      <c r="AC634" s="28">
        <f t="shared" ref="AC634:AC648" si="603">LEN(Y634&amp;Z634&amp;AA634&amp;AB634)</f>
        <v>0</v>
      </c>
      <c r="AH634" s="246" t="str">
        <f t="shared" ref="AH634:AH648" si="604">lft(G634,Peildatum)</f>
        <v/>
      </c>
    </row>
    <row r="635" spans="1:34">
      <c r="A635" s="28" t="str">
        <f>C631&amp;"x"&amp;B635</f>
        <v>x2</v>
      </c>
      <c r="B635" s="47">
        <v>2</v>
      </c>
      <c r="C635" s="64" t="str">
        <f t="shared" si="587"/>
        <v/>
      </c>
      <c r="D635" s="64" t="str">
        <f t="shared" si="588"/>
        <v/>
      </c>
      <c r="E635" s="65" t="str">
        <f t="shared" si="589"/>
        <v/>
      </c>
      <c r="F635" s="65" t="str">
        <f t="shared" si="590"/>
        <v/>
      </c>
      <c r="G635" s="66" t="str">
        <f t="shared" si="591"/>
        <v/>
      </c>
      <c r="H635" s="67" t="str">
        <f t="shared" si="592"/>
        <v/>
      </c>
      <c r="I635" s="73"/>
      <c r="J635" s="64" t="str">
        <f t="shared" si="593"/>
        <v/>
      </c>
      <c r="K635" s="64" t="str">
        <f t="shared" si="594"/>
        <v/>
      </c>
      <c r="L635" s="64" t="str">
        <f t="shared" si="595"/>
        <v/>
      </c>
      <c r="M635" s="64" t="str">
        <f t="shared" si="596"/>
        <v/>
      </c>
      <c r="N635" s="52"/>
      <c r="P635" s="157"/>
      <c r="Q635" s="157"/>
      <c r="R635" s="157"/>
      <c r="S635" s="157" t="str">
        <f>IF(OR(LEFT($A635,1)="x",AND(AC633+$AC635=0,$AC633&gt;0)),"",IFERROR(VLOOKUP($A635,LedenZ,29,0),""))</f>
        <v/>
      </c>
      <c r="T635" s="202">
        <f t="shared" si="597"/>
        <v>0</v>
      </c>
      <c r="U635" s="159">
        <f t="shared" si="598"/>
        <v>0</v>
      </c>
      <c r="V635" s="162" t="str">
        <f t="shared" ref="V635:W648" si="605">V634</f>
        <v/>
      </c>
      <c r="W635" s="162" t="str">
        <f t="shared" si="605"/>
        <v/>
      </c>
      <c r="X635" s="28">
        <v>6</v>
      </c>
      <c r="Y635" s="64" t="str">
        <f t="shared" si="599"/>
        <v/>
      </c>
      <c r="Z635" s="64" t="str">
        <f t="shared" si="600"/>
        <v/>
      </c>
      <c r="AA635" s="64" t="str">
        <f t="shared" si="601"/>
        <v/>
      </c>
      <c r="AB635" s="64" t="str">
        <f t="shared" si="602"/>
        <v/>
      </c>
      <c r="AC635" s="28">
        <f t="shared" si="603"/>
        <v>0</v>
      </c>
      <c r="AH635" s="246" t="str">
        <f t="shared" si="604"/>
        <v/>
      </c>
    </row>
    <row r="636" spans="1:34">
      <c r="A636" s="28" t="str">
        <f>C631&amp;"x"&amp;B636</f>
        <v>x3</v>
      </c>
      <c r="B636" s="47">
        <v>3</v>
      </c>
      <c r="C636" s="64" t="str">
        <f t="shared" si="587"/>
        <v/>
      </c>
      <c r="D636" s="64" t="str">
        <f t="shared" si="588"/>
        <v/>
      </c>
      <c r="E636" s="65" t="str">
        <f t="shared" si="589"/>
        <v/>
      </c>
      <c r="F636" s="65" t="str">
        <f t="shared" si="590"/>
        <v/>
      </c>
      <c r="G636" s="66" t="str">
        <f t="shared" si="591"/>
        <v/>
      </c>
      <c r="H636" s="67" t="str">
        <f t="shared" si="592"/>
        <v/>
      </c>
      <c r="I636" s="73"/>
      <c r="J636" s="64" t="str">
        <f t="shared" si="593"/>
        <v/>
      </c>
      <c r="K636" s="64" t="str">
        <f t="shared" si="594"/>
        <v/>
      </c>
      <c r="L636" s="64" t="str">
        <f t="shared" si="595"/>
        <v/>
      </c>
      <c r="M636" s="64" t="str">
        <f t="shared" si="596"/>
        <v/>
      </c>
      <c r="N636" s="52"/>
      <c r="P636" s="157"/>
      <c r="Q636" s="157"/>
      <c r="R636" s="157"/>
      <c r="S636" s="157" t="str">
        <f>IF(OR(LEFT($A636,1)="x",AND(AC633+$AC636=0,$AC633&gt;0)),"",IFERROR(VLOOKUP($A636,LedenZ,29,0),""))</f>
        <v/>
      </c>
      <c r="T636" s="202">
        <f t="shared" si="597"/>
        <v>0</v>
      </c>
      <c r="U636" s="159">
        <f t="shared" si="598"/>
        <v>0</v>
      </c>
      <c r="V636" s="162" t="str">
        <f t="shared" si="605"/>
        <v/>
      </c>
      <c r="W636" s="162" t="str">
        <f t="shared" si="605"/>
        <v/>
      </c>
      <c r="X636" s="28">
        <v>7</v>
      </c>
      <c r="Y636" s="64" t="str">
        <f t="shared" si="599"/>
        <v/>
      </c>
      <c r="Z636" s="64" t="str">
        <f t="shared" si="600"/>
        <v/>
      </c>
      <c r="AA636" s="64" t="str">
        <f t="shared" si="601"/>
        <v/>
      </c>
      <c r="AB636" s="64" t="str">
        <f t="shared" si="602"/>
        <v/>
      </c>
      <c r="AC636" s="28">
        <f t="shared" si="603"/>
        <v>0</v>
      </c>
      <c r="AH636" s="246" t="str">
        <f t="shared" si="604"/>
        <v/>
      </c>
    </row>
    <row r="637" spans="1:34">
      <c r="A637" s="28" t="str">
        <f>C631&amp;"x"&amp;B637</f>
        <v>x4</v>
      </c>
      <c r="B637" s="47">
        <v>4</v>
      </c>
      <c r="C637" s="64" t="str">
        <f t="shared" si="587"/>
        <v/>
      </c>
      <c r="D637" s="64" t="str">
        <f t="shared" si="588"/>
        <v/>
      </c>
      <c r="E637" s="65" t="str">
        <f t="shared" si="589"/>
        <v/>
      </c>
      <c r="F637" s="65" t="str">
        <f t="shared" si="590"/>
        <v/>
      </c>
      <c r="G637" s="66" t="str">
        <f t="shared" si="591"/>
        <v/>
      </c>
      <c r="H637" s="67" t="str">
        <f t="shared" si="592"/>
        <v/>
      </c>
      <c r="I637" s="73"/>
      <c r="J637" s="64" t="str">
        <f t="shared" si="593"/>
        <v/>
      </c>
      <c r="K637" s="64" t="str">
        <f t="shared" si="594"/>
        <v/>
      </c>
      <c r="L637" s="64" t="str">
        <f t="shared" si="595"/>
        <v/>
      </c>
      <c r="M637" s="64" t="str">
        <f t="shared" si="596"/>
        <v/>
      </c>
      <c r="N637" s="52"/>
      <c r="P637" s="157"/>
      <c r="Q637" s="157"/>
      <c r="R637" s="157"/>
      <c r="S637" s="157" t="str">
        <f>IF(OR(LEFT($A637,1)="x",AND(AC633+$AC637=0,$AC633&gt;0)),"",IFERROR(VLOOKUP($A637,LedenZ,29,0),""))</f>
        <v/>
      </c>
      <c r="T637" s="202">
        <f t="shared" si="597"/>
        <v>0</v>
      </c>
      <c r="U637" s="159">
        <f t="shared" si="598"/>
        <v>0</v>
      </c>
      <c r="V637" s="162" t="str">
        <f t="shared" si="605"/>
        <v/>
      </c>
      <c r="W637" s="162" t="str">
        <f t="shared" si="605"/>
        <v/>
      </c>
      <c r="X637" s="28">
        <v>8</v>
      </c>
      <c r="Y637" s="64" t="str">
        <f t="shared" si="599"/>
        <v/>
      </c>
      <c r="Z637" s="64" t="str">
        <f t="shared" si="600"/>
        <v/>
      </c>
      <c r="AA637" s="64" t="str">
        <f t="shared" si="601"/>
        <v/>
      </c>
      <c r="AB637" s="64" t="str">
        <f t="shared" si="602"/>
        <v/>
      </c>
      <c r="AC637" s="28">
        <f t="shared" si="603"/>
        <v>0</v>
      </c>
      <c r="AH637" s="246" t="str">
        <f t="shared" si="604"/>
        <v/>
      </c>
    </row>
    <row r="638" spans="1:34">
      <c r="A638" s="28" t="str">
        <f>C631&amp;"x"&amp;B638</f>
        <v>x5</v>
      </c>
      <c r="B638" s="47">
        <v>5</v>
      </c>
      <c r="C638" s="64" t="str">
        <f t="shared" si="587"/>
        <v/>
      </c>
      <c r="D638" s="64" t="str">
        <f t="shared" si="588"/>
        <v/>
      </c>
      <c r="E638" s="65" t="str">
        <f t="shared" si="589"/>
        <v/>
      </c>
      <c r="F638" s="65" t="str">
        <f t="shared" si="590"/>
        <v/>
      </c>
      <c r="G638" s="66" t="str">
        <f t="shared" si="591"/>
        <v/>
      </c>
      <c r="H638" s="67" t="str">
        <f t="shared" si="592"/>
        <v/>
      </c>
      <c r="I638" s="73"/>
      <c r="J638" s="64" t="str">
        <f t="shared" si="593"/>
        <v/>
      </c>
      <c r="K638" s="64" t="str">
        <f t="shared" si="594"/>
        <v/>
      </c>
      <c r="L638" s="64" t="str">
        <f t="shared" si="595"/>
        <v/>
      </c>
      <c r="M638" s="64" t="str">
        <f t="shared" si="596"/>
        <v/>
      </c>
      <c r="N638" s="52"/>
      <c r="P638" s="157"/>
      <c r="Q638" s="157"/>
      <c r="R638" s="157"/>
      <c r="S638" s="157" t="str">
        <f>IF(OR(LEFT($A638,1)="x",AND(AC633+$AC638=0,$AC633&gt;0)),"",IFERROR(VLOOKUP($A638,LedenZ,29,0),""))</f>
        <v/>
      </c>
      <c r="T638" s="202">
        <f t="shared" si="597"/>
        <v>0</v>
      </c>
      <c r="U638" s="159">
        <f t="shared" si="598"/>
        <v>0</v>
      </c>
      <c r="V638" s="162" t="str">
        <f t="shared" si="605"/>
        <v/>
      </c>
      <c r="W638" s="162" t="str">
        <f t="shared" si="605"/>
        <v/>
      </c>
      <c r="X638" s="28">
        <v>9</v>
      </c>
      <c r="Y638" s="64" t="str">
        <f t="shared" si="599"/>
        <v/>
      </c>
      <c r="Z638" s="64" t="str">
        <f t="shared" si="600"/>
        <v/>
      </c>
      <c r="AA638" s="64" t="str">
        <f t="shared" si="601"/>
        <v/>
      </c>
      <c r="AB638" s="64" t="str">
        <f t="shared" si="602"/>
        <v/>
      </c>
      <c r="AC638" s="28">
        <f t="shared" si="603"/>
        <v>0</v>
      </c>
      <c r="AH638" s="246" t="str">
        <f t="shared" si="604"/>
        <v/>
      </c>
    </row>
    <row r="639" spans="1:34">
      <c r="A639" s="28" t="str">
        <f>C631&amp;"x"&amp;B639</f>
        <v>x6</v>
      </c>
      <c r="B639" s="47">
        <v>6</v>
      </c>
      <c r="C639" s="64" t="str">
        <f t="shared" si="587"/>
        <v/>
      </c>
      <c r="D639" s="64" t="str">
        <f t="shared" si="588"/>
        <v/>
      </c>
      <c r="E639" s="65" t="str">
        <f t="shared" si="589"/>
        <v/>
      </c>
      <c r="F639" s="65" t="str">
        <f t="shared" si="590"/>
        <v/>
      </c>
      <c r="G639" s="66" t="str">
        <f t="shared" si="591"/>
        <v/>
      </c>
      <c r="H639" s="67" t="str">
        <f t="shared" si="592"/>
        <v/>
      </c>
      <c r="I639" s="73"/>
      <c r="J639" s="64" t="str">
        <f t="shared" si="593"/>
        <v/>
      </c>
      <c r="K639" s="64" t="str">
        <f t="shared" si="594"/>
        <v/>
      </c>
      <c r="L639" s="64" t="str">
        <f t="shared" si="595"/>
        <v/>
      </c>
      <c r="M639" s="64" t="str">
        <f t="shared" si="596"/>
        <v/>
      </c>
      <c r="N639" s="52"/>
      <c r="P639" s="157"/>
      <c r="Q639" s="157"/>
      <c r="R639" s="157"/>
      <c r="S639" s="157" t="str">
        <f>IF(OR(LEFT($A639,1)="x",AND(AC633+$AC639=0,$AC633&gt;0)),"",IFERROR(VLOOKUP($A639,LedenZ,29,0),""))</f>
        <v/>
      </c>
      <c r="T639" s="202">
        <f t="shared" si="597"/>
        <v>0</v>
      </c>
      <c r="U639" s="159">
        <f t="shared" si="598"/>
        <v>0</v>
      </c>
      <c r="V639" s="162" t="str">
        <f t="shared" si="605"/>
        <v/>
      </c>
      <c r="W639" s="162" t="str">
        <f t="shared" si="605"/>
        <v/>
      </c>
      <c r="X639" s="28">
        <v>10</v>
      </c>
      <c r="Y639" s="64" t="str">
        <f t="shared" si="599"/>
        <v/>
      </c>
      <c r="Z639" s="64" t="str">
        <f t="shared" si="600"/>
        <v/>
      </c>
      <c r="AA639" s="64" t="str">
        <f t="shared" si="601"/>
        <v/>
      </c>
      <c r="AB639" s="64" t="str">
        <f t="shared" si="602"/>
        <v/>
      </c>
      <c r="AC639" s="28">
        <f t="shared" si="603"/>
        <v>0</v>
      </c>
      <c r="AH639" s="246" t="str">
        <f t="shared" si="604"/>
        <v/>
      </c>
    </row>
    <row r="640" spans="1:34">
      <c r="A640" s="28" t="str">
        <f>C631&amp;"x"&amp;B640</f>
        <v>x7</v>
      </c>
      <c r="B640" s="47">
        <v>7</v>
      </c>
      <c r="C640" s="64" t="str">
        <f t="shared" si="587"/>
        <v/>
      </c>
      <c r="D640" s="64" t="str">
        <f t="shared" si="588"/>
        <v/>
      </c>
      <c r="E640" s="65" t="str">
        <f t="shared" si="589"/>
        <v/>
      </c>
      <c r="F640" s="65" t="str">
        <f t="shared" si="590"/>
        <v/>
      </c>
      <c r="G640" s="66" t="str">
        <f t="shared" si="591"/>
        <v/>
      </c>
      <c r="H640" s="67" t="str">
        <f t="shared" si="592"/>
        <v/>
      </c>
      <c r="I640" s="73"/>
      <c r="J640" s="64" t="str">
        <f t="shared" si="593"/>
        <v/>
      </c>
      <c r="K640" s="64" t="str">
        <f t="shared" si="594"/>
        <v/>
      </c>
      <c r="L640" s="64" t="str">
        <f t="shared" si="595"/>
        <v/>
      </c>
      <c r="M640" s="64" t="str">
        <f t="shared" si="596"/>
        <v/>
      </c>
      <c r="N640" s="52"/>
      <c r="P640" s="157"/>
      <c r="Q640" s="157"/>
      <c r="R640" s="157"/>
      <c r="S640" s="157" t="str">
        <f>IF(OR(LEFT($A640,1)="x",AND(AC633+$AC640=0,$AC633&gt;0)),"",IFERROR(VLOOKUP($A640,LedenZ,29,0),""))</f>
        <v/>
      </c>
      <c r="T640" s="202">
        <f t="shared" si="597"/>
        <v>0</v>
      </c>
      <c r="U640" s="159">
        <f t="shared" si="598"/>
        <v>0</v>
      </c>
      <c r="V640" s="162" t="str">
        <f t="shared" si="605"/>
        <v/>
      </c>
      <c r="W640" s="162" t="str">
        <f t="shared" si="605"/>
        <v/>
      </c>
      <c r="X640" s="28">
        <v>11</v>
      </c>
      <c r="Y640" s="64" t="str">
        <f t="shared" si="599"/>
        <v/>
      </c>
      <c r="Z640" s="64" t="str">
        <f t="shared" si="600"/>
        <v/>
      </c>
      <c r="AA640" s="64" t="str">
        <f t="shared" si="601"/>
        <v/>
      </c>
      <c r="AB640" s="64" t="str">
        <f t="shared" si="602"/>
        <v/>
      </c>
      <c r="AC640" s="28">
        <f t="shared" si="603"/>
        <v>0</v>
      </c>
      <c r="AH640" s="246" t="str">
        <f t="shared" si="604"/>
        <v/>
      </c>
    </row>
    <row r="641" spans="1:34">
      <c r="A641" s="28" t="str">
        <f>C631&amp;"x"&amp;B641</f>
        <v>x8</v>
      </c>
      <c r="B641" s="47">
        <v>8</v>
      </c>
      <c r="C641" s="64" t="str">
        <f t="shared" si="587"/>
        <v/>
      </c>
      <c r="D641" s="64" t="str">
        <f t="shared" si="588"/>
        <v/>
      </c>
      <c r="E641" s="65" t="str">
        <f t="shared" si="589"/>
        <v/>
      </c>
      <c r="F641" s="65" t="str">
        <f t="shared" si="590"/>
        <v/>
      </c>
      <c r="G641" s="66" t="str">
        <f t="shared" si="591"/>
        <v/>
      </c>
      <c r="H641" s="67" t="str">
        <f t="shared" si="592"/>
        <v/>
      </c>
      <c r="I641" s="73"/>
      <c r="J641" s="64" t="str">
        <f t="shared" si="593"/>
        <v/>
      </c>
      <c r="K641" s="64" t="str">
        <f t="shared" si="594"/>
        <v/>
      </c>
      <c r="L641" s="64" t="str">
        <f t="shared" si="595"/>
        <v/>
      </c>
      <c r="M641" s="64" t="str">
        <f t="shared" si="596"/>
        <v/>
      </c>
      <c r="N641" s="52"/>
      <c r="P641" s="157"/>
      <c r="Q641" s="157"/>
      <c r="R641" s="157"/>
      <c r="S641" s="157" t="str">
        <f>IF(OR(LEFT($A641,1)="x",AND(AC633+$AC641=0,$AC633&gt;0)),"",IFERROR(VLOOKUP($A641,LedenZ,29,0),""))</f>
        <v/>
      </c>
      <c r="T641" s="202">
        <f t="shared" si="597"/>
        <v>0</v>
      </c>
      <c r="U641" s="159">
        <f t="shared" si="598"/>
        <v>0</v>
      </c>
      <c r="V641" s="162" t="str">
        <f t="shared" si="605"/>
        <v/>
      </c>
      <c r="W641" s="162" t="str">
        <f t="shared" si="605"/>
        <v/>
      </c>
      <c r="X641" s="28">
        <v>12</v>
      </c>
      <c r="Y641" s="64" t="str">
        <f t="shared" si="599"/>
        <v/>
      </c>
      <c r="Z641" s="64" t="str">
        <f t="shared" si="600"/>
        <v/>
      </c>
      <c r="AA641" s="64" t="str">
        <f t="shared" si="601"/>
        <v/>
      </c>
      <c r="AB641" s="64" t="str">
        <f t="shared" si="602"/>
        <v/>
      </c>
      <c r="AC641" s="28">
        <f t="shared" si="603"/>
        <v>0</v>
      </c>
      <c r="AH641" s="246" t="str">
        <f t="shared" si="604"/>
        <v/>
      </c>
    </row>
    <row r="642" spans="1:34">
      <c r="A642" s="28" t="str">
        <f>C631&amp;"x"&amp;B642</f>
        <v>x9</v>
      </c>
      <c r="B642" s="47">
        <v>9</v>
      </c>
      <c r="C642" s="64" t="str">
        <f t="shared" si="587"/>
        <v/>
      </c>
      <c r="D642" s="64" t="str">
        <f t="shared" si="588"/>
        <v/>
      </c>
      <c r="E642" s="65" t="str">
        <f t="shared" si="589"/>
        <v/>
      </c>
      <c r="F642" s="65" t="str">
        <f t="shared" si="590"/>
        <v/>
      </c>
      <c r="G642" s="66" t="str">
        <f t="shared" si="591"/>
        <v/>
      </c>
      <c r="H642" s="67" t="str">
        <f t="shared" si="592"/>
        <v/>
      </c>
      <c r="I642" s="73"/>
      <c r="J642" s="64" t="str">
        <f t="shared" si="593"/>
        <v/>
      </c>
      <c r="K642" s="64" t="str">
        <f t="shared" si="594"/>
        <v/>
      </c>
      <c r="L642" s="64" t="str">
        <f t="shared" si="595"/>
        <v/>
      </c>
      <c r="M642" s="64" t="str">
        <f t="shared" si="596"/>
        <v/>
      </c>
      <c r="N642" s="52"/>
      <c r="P642" s="157"/>
      <c r="Q642" s="157"/>
      <c r="R642" s="157"/>
      <c r="S642" s="157" t="str">
        <f>IF(OR(LEFT($A642,1)="x",AND(AC633+$AC642=0,$AC633&gt;0)),"",IFERROR(VLOOKUP($A642,LedenZ,29,0),""))</f>
        <v/>
      </c>
      <c r="T642" s="202">
        <f t="shared" si="597"/>
        <v>0</v>
      </c>
      <c r="U642" s="159">
        <f t="shared" si="598"/>
        <v>0</v>
      </c>
      <c r="V642" s="162" t="str">
        <f t="shared" si="605"/>
        <v/>
      </c>
      <c r="W642" s="162" t="str">
        <f t="shared" si="605"/>
        <v/>
      </c>
      <c r="X642" s="28">
        <v>13</v>
      </c>
      <c r="Y642" s="64" t="str">
        <f t="shared" si="599"/>
        <v/>
      </c>
      <c r="Z642" s="64" t="str">
        <f t="shared" si="600"/>
        <v/>
      </c>
      <c r="AA642" s="64" t="str">
        <f t="shared" si="601"/>
        <v/>
      </c>
      <c r="AB642" s="64" t="str">
        <f t="shared" si="602"/>
        <v/>
      </c>
      <c r="AC642" s="28">
        <f t="shared" si="603"/>
        <v>0</v>
      </c>
      <c r="AH642" s="246" t="str">
        <f t="shared" si="604"/>
        <v/>
      </c>
    </row>
    <row r="643" spans="1:34">
      <c r="A643" s="28" t="str">
        <f>C631&amp;"x"&amp;B643</f>
        <v>x10</v>
      </c>
      <c r="B643" s="47">
        <v>10</v>
      </c>
      <c r="C643" s="64" t="str">
        <f t="shared" si="587"/>
        <v/>
      </c>
      <c r="D643" s="64" t="str">
        <f t="shared" si="588"/>
        <v/>
      </c>
      <c r="E643" s="65" t="str">
        <f t="shared" si="589"/>
        <v/>
      </c>
      <c r="F643" s="65" t="str">
        <f t="shared" si="590"/>
        <v/>
      </c>
      <c r="G643" s="66" t="str">
        <f t="shared" si="591"/>
        <v/>
      </c>
      <c r="H643" s="67" t="str">
        <f t="shared" si="592"/>
        <v/>
      </c>
      <c r="I643" s="73"/>
      <c r="J643" s="64" t="str">
        <f t="shared" si="593"/>
        <v/>
      </c>
      <c r="K643" s="64" t="str">
        <f t="shared" si="594"/>
        <v/>
      </c>
      <c r="L643" s="64" t="str">
        <f t="shared" si="595"/>
        <v/>
      </c>
      <c r="M643" s="64" t="str">
        <f t="shared" si="596"/>
        <v/>
      </c>
      <c r="N643" s="52"/>
      <c r="P643" s="157"/>
      <c r="Q643" s="157"/>
      <c r="R643" s="157"/>
      <c r="S643" s="157" t="str">
        <f>IF(OR(LEFT($A643,1)="x",AND(AC633+$AC643=0,$AC633&gt;0)),"",IFERROR(VLOOKUP($A643,LedenZ,29,0),""))</f>
        <v/>
      </c>
      <c r="T643" s="202">
        <f t="shared" si="597"/>
        <v>0</v>
      </c>
      <c r="U643" s="159">
        <f t="shared" si="598"/>
        <v>0</v>
      </c>
      <c r="V643" s="162" t="str">
        <f t="shared" si="605"/>
        <v/>
      </c>
      <c r="W643" s="162" t="str">
        <f t="shared" si="605"/>
        <v/>
      </c>
      <c r="X643" s="28">
        <v>14</v>
      </c>
      <c r="Y643" s="64" t="str">
        <f t="shared" si="599"/>
        <v/>
      </c>
      <c r="Z643" s="64" t="str">
        <f t="shared" si="600"/>
        <v/>
      </c>
      <c r="AA643" s="64" t="str">
        <f t="shared" si="601"/>
        <v/>
      </c>
      <c r="AB643" s="64" t="str">
        <f t="shared" si="602"/>
        <v/>
      </c>
      <c r="AC643" s="28">
        <f t="shared" si="603"/>
        <v>0</v>
      </c>
      <c r="AH643" s="246" t="str">
        <f t="shared" si="604"/>
        <v/>
      </c>
    </row>
    <row r="644" spans="1:34">
      <c r="A644" s="28" t="str">
        <f>C631&amp;"x"&amp;B644</f>
        <v>x11</v>
      </c>
      <c r="B644" s="47">
        <v>11</v>
      </c>
      <c r="C644" s="64" t="str">
        <f t="shared" si="587"/>
        <v/>
      </c>
      <c r="D644" s="64" t="str">
        <f t="shared" si="588"/>
        <v/>
      </c>
      <c r="E644" s="65" t="str">
        <f t="shared" si="589"/>
        <v/>
      </c>
      <c r="F644" s="65" t="str">
        <f t="shared" si="590"/>
        <v/>
      </c>
      <c r="G644" s="66" t="str">
        <f t="shared" si="591"/>
        <v/>
      </c>
      <c r="H644" s="67" t="str">
        <f t="shared" si="592"/>
        <v/>
      </c>
      <c r="I644" s="73"/>
      <c r="J644" s="64" t="str">
        <f t="shared" si="593"/>
        <v/>
      </c>
      <c r="K644" s="64" t="str">
        <f t="shared" si="594"/>
        <v/>
      </c>
      <c r="L644" s="64" t="str">
        <f t="shared" si="595"/>
        <v/>
      </c>
      <c r="M644" s="64" t="str">
        <f t="shared" si="596"/>
        <v/>
      </c>
      <c r="N644" s="52"/>
      <c r="P644" s="157"/>
      <c r="Q644" s="157"/>
      <c r="R644" s="157"/>
      <c r="S644" s="157" t="str">
        <f>IF(OR(LEFT($A644,1)="x",AND(AC633+$AC644=0,$AC633&gt;0)),"",IFERROR(VLOOKUP($A644,LedenZ,29,0),""))</f>
        <v/>
      </c>
      <c r="T644" s="202">
        <f t="shared" si="597"/>
        <v>0</v>
      </c>
      <c r="U644" s="159">
        <f t="shared" si="598"/>
        <v>0</v>
      </c>
      <c r="V644" s="162" t="str">
        <f t="shared" si="605"/>
        <v/>
      </c>
      <c r="W644" s="162" t="str">
        <f t="shared" si="605"/>
        <v/>
      </c>
      <c r="X644" s="28">
        <v>15</v>
      </c>
      <c r="Y644" s="64" t="str">
        <f t="shared" si="599"/>
        <v/>
      </c>
      <c r="Z644" s="64" t="str">
        <f t="shared" si="600"/>
        <v/>
      </c>
      <c r="AA644" s="64" t="str">
        <f t="shared" si="601"/>
        <v/>
      </c>
      <c r="AB644" s="64" t="str">
        <f t="shared" si="602"/>
        <v/>
      </c>
      <c r="AC644" s="28">
        <f t="shared" si="603"/>
        <v>0</v>
      </c>
      <c r="AH644" s="246" t="str">
        <f t="shared" si="604"/>
        <v/>
      </c>
    </row>
    <row r="645" spans="1:34">
      <c r="A645" s="28" t="str">
        <f>C631&amp;"x"&amp;B645</f>
        <v>x12</v>
      </c>
      <c r="B645" s="47">
        <v>12</v>
      </c>
      <c r="C645" s="64" t="str">
        <f t="shared" si="587"/>
        <v/>
      </c>
      <c r="D645" s="64" t="str">
        <f t="shared" si="588"/>
        <v/>
      </c>
      <c r="E645" s="65" t="str">
        <f t="shared" si="589"/>
        <v/>
      </c>
      <c r="F645" s="65" t="str">
        <f t="shared" si="590"/>
        <v/>
      </c>
      <c r="G645" s="66" t="str">
        <f t="shared" si="591"/>
        <v/>
      </c>
      <c r="H645" s="67" t="str">
        <f t="shared" si="592"/>
        <v/>
      </c>
      <c r="I645" s="73"/>
      <c r="J645" s="64" t="str">
        <f t="shared" si="593"/>
        <v/>
      </c>
      <c r="K645" s="64" t="str">
        <f t="shared" si="594"/>
        <v/>
      </c>
      <c r="L645" s="64" t="str">
        <f t="shared" si="595"/>
        <v/>
      </c>
      <c r="M645" s="64" t="str">
        <f t="shared" si="596"/>
        <v/>
      </c>
      <c r="N645" s="52"/>
      <c r="P645" s="157"/>
      <c r="Q645" s="157"/>
      <c r="R645" s="157"/>
      <c r="S645" s="157" t="str">
        <f>IF(OR(LEFT($A645,1)="x",AND(AC633+$AC645=0,$AC633&gt;0)),"",IFERROR(VLOOKUP($A645,LedenZ,29,0),""))</f>
        <v/>
      </c>
      <c r="T645" s="202">
        <f t="shared" si="597"/>
        <v>0</v>
      </c>
      <c r="U645" s="159">
        <f t="shared" si="598"/>
        <v>0</v>
      </c>
      <c r="V645" s="162" t="str">
        <f t="shared" si="605"/>
        <v/>
      </c>
      <c r="W645" s="162" t="str">
        <f t="shared" si="605"/>
        <v/>
      </c>
      <c r="X645" s="28">
        <v>16</v>
      </c>
      <c r="Y645" s="64" t="str">
        <f t="shared" si="599"/>
        <v/>
      </c>
      <c r="Z645" s="64" t="str">
        <f t="shared" si="600"/>
        <v/>
      </c>
      <c r="AA645" s="64" t="str">
        <f t="shared" si="601"/>
        <v/>
      </c>
      <c r="AB645" s="64" t="str">
        <f t="shared" si="602"/>
        <v/>
      </c>
      <c r="AC645" s="28">
        <f t="shared" si="603"/>
        <v>0</v>
      </c>
      <c r="AH645" s="246" t="str">
        <f t="shared" si="604"/>
        <v/>
      </c>
    </row>
    <row r="646" spans="1:34">
      <c r="A646" s="28" t="str">
        <f>C631&amp;"x"&amp;B646</f>
        <v>x13</v>
      </c>
      <c r="B646" s="47">
        <v>13</v>
      </c>
      <c r="C646" s="64" t="str">
        <f t="shared" si="587"/>
        <v/>
      </c>
      <c r="D646" s="64" t="str">
        <f t="shared" si="588"/>
        <v/>
      </c>
      <c r="E646" s="65" t="str">
        <f t="shared" si="589"/>
        <v/>
      </c>
      <c r="F646" s="65" t="str">
        <f t="shared" si="590"/>
        <v/>
      </c>
      <c r="G646" s="66" t="str">
        <f t="shared" si="591"/>
        <v/>
      </c>
      <c r="H646" s="67" t="str">
        <f t="shared" si="592"/>
        <v/>
      </c>
      <c r="I646" s="73"/>
      <c r="J646" s="64" t="str">
        <f t="shared" si="593"/>
        <v/>
      </c>
      <c r="K646" s="64" t="str">
        <f t="shared" si="594"/>
        <v/>
      </c>
      <c r="L646" s="64" t="str">
        <f t="shared" si="595"/>
        <v/>
      </c>
      <c r="M646" s="64" t="str">
        <f t="shared" si="596"/>
        <v/>
      </c>
      <c r="N646" s="52"/>
      <c r="P646" s="157"/>
      <c r="Q646" s="157"/>
      <c r="R646" s="157"/>
      <c r="S646" s="157" t="str">
        <f>IF(OR(LEFT($A646,1)="x",AND(AC633+$AC646=0,$AC633&gt;0)),"",IFERROR(VLOOKUP($A646,LedenZ,29,0),""))</f>
        <v/>
      </c>
      <c r="T646" s="202">
        <f t="shared" si="597"/>
        <v>0</v>
      </c>
      <c r="U646" s="159">
        <f t="shared" si="598"/>
        <v>0</v>
      </c>
      <c r="V646" s="162" t="str">
        <f t="shared" si="605"/>
        <v/>
      </c>
      <c r="W646" s="162" t="str">
        <f t="shared" si="605"/>
        <v/>
      </c>
      <c r="X646" s="28">
        <v>17</v>
      </c>
      <c r="Y646" s="64" t="str">
        <f t="shared" si="599"/>
        <v/>
      </c>
      <c r="Z646" s="64" t="str">
        <f t="shared" si="600"/>
        <v/>
      </c>
      <c r="AA646" s="64" t="str">
        <f t="shared" si="601"/>
        <v/>
      </c>
      <c r="AB646" s="64" t="str">
        <f t="shared" si="602"/>
        <v/>
      </c>
      <c r="AC646" s="28">
        <f t="shared" si="603"/>
        <v>0</v>
      </c>
      <c r="AH646" s="246" t="str">
        <f t="shared" si="604"/>
        <v/>
      </c>
    </row>
    <row r="647" spans="1:34">
      <c r="A647" s="28" t="str">
        <f>C631&amp;"x"&amp;B647</f>
        <v>x14</v>
      </c>
      <c r="B647" s="47">
        <v>14</v>
      </c>
      <c r="C647" s="64" t="str">
        <f t="shared" si="587"/>
        <v/>
      </c>
      <c r="D647" s="64" t="str">
        <f t="shared" si="588"/>
        <v/>
      </c>
      <c r="E647" s="65" t="str">
        <f t="shared" si="589"/>
        <v/>
      </c>
      <c r="F647" s="65" t="str">
        <f t="shared" si="590"/>
        <v/>
      </c>
      <c r="G647" s="66" t="str">
        <f t="shared" si="591"/>
        <v/>
      </c>
      <c r="H647" s="67" t="str">
        <f t="shared" si="592"/>
        <v/>
      </c>
      <c r="I647" s="73"/>
      <c r="J647" s="64" t="str">
        <f t="shared" si="593"/>
        <v/>
      </c>
      <c r="K647" s="64" t="str">
        <f t="shared" si="594"/>
        <v/>
      </c>
      <c r="L647" s="64" t="str">
        <f t="shared" si="595"/>
        <v/>
      </c>
      <c r="M647" s="64" t="str">
        <f t="shared" si="596"/>
        <v/>
      </c>
      <c r="N647" s="52"/>
      <c r="P647" s="157"/>
      <c r="Q647" s="157"/>
      <c r="R647" s="157"/>
      <c r="S647" s="157" t="str">
        <f>IF(OR(LEFT($A647,1)="x",AND(AC633+$AC647=0,$AC633&gt;0)),"",IFERROR(VLOOKUP($A647,LedenZ,29,0),""))</f>
        <v/>
      </c>
      <c r="T647" s="202">
        <f t="shared" si="597"/>
        <v>0</v>
      </c>
      <c r="U647" s="159">
        <f t="shared" si="598"/>
        <v>0</v>
      </c>
      <c r="V647" s="162" t="str">
        <f t="shared" si="605"/>
        <v/>
      </c>
      <c r="W647" s="162" t="str">
        <f t="shared" si="605"/>
        <v/>
      </c>
      <c r="X647" s="28">
        <v>18</v>
      </c>
      <c r="Y647" s="64" t="str">
        <f t="shared" si="599"/>
        <v/>
      </c>
      <c r="Z647" s="64" t="str">
        <f t="shared" si="600"/>
        <v/>
      </c>
      <c r="AA647" s="64" t="str">
        <f t="shared" si="601"/>
        <v/>
      </c>
      <c r="AB647" s="64" t="str">
        <f t="shared" si="602"/>
        <v/>
      </c>
      <c r="AC647" s="28">
        <f t="shared" si="603"/>
        <v>0</v>
      </c>
      <c r="AH647" s="246" t="str">
        <f t="shared" si="604"/>
        <v/>
      </c>
    </row>
    <row r="648" spans="1:34">
      <c r="A648" s="28" t="str">
        <f>C631&amp;"x"&amp;B648</f>
        <v>x15</v>
      </c>
      <c r="B648" s="47">
        <v>15</v>
      </c>
      <c r="C648" s="64" t="str">
        <f t="shared" si="587"/>
        <v/>
      </c>
      <c r="D648" s="64" t="str">
        <f t="shared" si="588"/>
        <v/>
      </c>
      <c r="E648" s="65" t="str">
        <f t="shared" si="589"/>
        <v/>
      </c>
      <c r="F648" s="65" t="str">
        <f t="shared" si="590"/>
        <v/>
      </c>
      <c r="G648" s="66" t="str">
        <f t="shared" si="591"/>
        <v/>
      </c>
      <c r="H648" s="67" t="str">
        <f t="shared" si="592"/>
        <v/>
      </c>
      <c r="I648" s="73"/>
      <c r="J648" s="64" t="str">
        <f t="shared" si="593"/>
        <v/>
      </c>
      <c r="K648" s="64" t="str">
        <f t="shared" si="594"/>
        <v/>
      </c>
      <c r="L648" s="64" t="str">
        <f t="shared" si="595"/>
        <v/>
      </c>
      <c r="M648" s="64" t="str">
        <f t="shared" si="596"/>
        <v/>
      </c>
      <c r="N648" s="52"/>
      <c r="P648" s="157"/>
      <c r="Q648" s="157"/>
      <c r="R648" s="157"/>
      <c r="S648" s="157" t="str">
        <f>IF(OR(LEFT($A648,1)="x",AND(AC633+$AC648=0,$AC633&gt;0)),"",IFERROR(VLOOKUP($A648,LedenZ,29,0),""))</f>
        <v/>
      </c>
      <c r="T648" s="202">
        <f t="shared" si="597"/>
        <v>0</v>
      </c>
      <c r="U648" s="159">
        <f t="shared" si="598"/>
        <v>0</v>
      </c>
      <c r="V648" s="162" t="str">
        <f t="shared" si="605"/>
        <v/>
      </c>
      <c r="W648" s="162" t="str">
        <f t="shared" si="605"/>
        <v/>
      </c>
      <c r="X648" s="28">
        <v>19</v>
      </c>
      <c r="Y648" s="64" t="str">
        <f t="shared" si="599"/>
        <v/>
      </c>
      <c r="Z648" s="64" t="str">
        <f t="shared" si="600"/>
        <v/>
      </c>
      <c r="AA648" s="64" t="str">
        <f t="shared" si="601"/>
        <v/>
      </c>
      <c r="AB648" s="64" t="str">
        <f t="shared" si="602"/>
        <v/>
      </c>
      <c r="AC648" s="28">
        <f t="shared" si="603"/>
        <v>0</v>
      </c>
      <c r="AH648" s="246" t="str">
        <f t="shared" si="604"/>
        <v/>
      </c>
    </row>
    <row r="649" spans="1:34" ht="12.95" thickBot="1">
      <c r="B649" s="69"/>
      <c r="C649" s="70"/>
      <c r="D649" s="69"/>
      <c r="E649" s="69"/>
      <c r="F649" s="69"/>
      <c r="G649" s="71"/>
      <c r="H649" s="71"/>
      <c r="I649" s="71"/>
      <c r="J649" s="70"/>
      <c r="K649" s="70"/>
      <c r="L649" s="70"/>
      <c r="M649" s="52"/>
      <c r="N649" s="52"/>
      <c r="X649" s="28">
        <v>20</v>
      </c>
    </row>
    <row r="650" spans="1:34" ht="12.95" thickTop="1">
      <c r="B650" s="47"/>
      <c r="C650" s="323" t="s">
        <v>1140</v>
      </c>
      <c r="D650" s="323"/>
      <c r="E650" s="76" t="s">
        <v>1141</v>
      </c>
      <c r="F650" s="76" t="s">
        <v>1142</v>
      </c>
      <c r="G650" s="48" t="s">
        <v>1143</v>
      </c>
      <c r="H650" s="49"/>
      <c r="I650" s="50"/>
      <c r="J650" s="51" t="s">
        <v>1144</v>
      </c>
      <c r="K650" s="51" t="s">
        <v>1145</v>
      </c>
      <c r="L650" s="51" t="s">
        <v>1146</v>
      </c>
      <c r="M650" s="52"/>
      <c r="N650" s="52"/>
      <c r="P650" s="53">
        <f>COUNT(P654:P668)</f>
        <v>0</v>
      </c>
      <c r="Q650" s="53">
        <f>COUNT(Q654:Q668)</f>
        <v>0</v>
      </c>
      <c r="R650" s="53">
        <f>COUNT(R654:R668)</f>
        <v>0</v>
      </c>
      <c r="S650" s="53">
        <f>COUNT(S654:S668)</f>
        <v>0</v>
      </c>
      <c r="T650" s="124">
        <f>T651-SUM(U654:U668)</f>
        <v>0</v>
      </c>
      <c r="X650" s="28">
        <v>1</v>
      </c>
    </row>
    <row r="651" spans="1:34" ht="12.95">
      <c r="A651" s="33">
        <v>36</v>
      </c>
      <c r="B651" s="54"/>
      <c r="C651" s="322" t="str">
        <f>Leden!AR38</f>
        <v/>
      </c>
      <c r="D651" s="322"/>
      <c r="E651" s="286" t="str">
        <f>IF($C651="","",LEFT(IFERROR(VLOOKUP($C651,TeamsZ,2,0),"")&amp;"??",2))</f>
        <v/>
      </c>
      <c r="F651" s="286" t="str">
        <f>IF($C651="","",IFERROR(VLOOKUP($C651,TeamsZ,3,0),"??"))</f>
        <v/>
      </c>
      <c r="G651" s="286" t="str">
        <f>IF($C651="","",LEFT(IFERROR(VLOOKUP($C651,TeamsZ,4,0),"")&amp;"?",1))</f>
        <v/>
      </c>
      <c r="H651" s="55"/>
      <c r="I651" s="56"/>
      <c r="J651" s="286">
        <f>COUNTIF(C654:C668,"V")</f>
        <v>0</v>
      </c>
      <c r="K651" s="286">
        <f>COUNTIF(C654:C668,"M")</f>
        <v>0</v>
      </c>
      <c r="L651" s="57" t="str">
        <f>IFERROR(AVERAGE(H654:H668),"")</f>
        <v/>
      </c>
      <c r="M651" s="58"/>
      <c r="N651" s="58"/>
      <c r="O651" s="33" t="s">
        <v>2</v>
      </c>
      <c r="P651" s="253"/>
      <c r="Q651" s="253"/>
      <c r="R651" s="253"/>
      <c r="S651" s="253" t="str">
        <f>IF(COUNT(S654:S668)=0,"",TeamPunten(S654:S668,$C651,$T651))</f>
        <v/>
      </c>
      <c r="T651" s="124">
        <f>SUM(T654:T668)</f>
        <v>0</v>
      </c>
      <c r="U651" s="158" t="str">
        <f>MID($C651,1,1)</f>
        <v/>
      </c>
      <c r="V651" s="158" t="str">
        <f>MID($C651,1,1)</f>
        <v/>
      </c>
      <c r="W651" s="158" t="str">
        <f>MID($C651,1,1)</f>
        <v/>
      </c>
      <c r="X651" s="28">
        <v>2</v>
      </c>
      <c r="Y651" s="33"/>
      <c r="Z651" s="33"/>
      <c r="AA651" s="33"/>
      <c r="AB651" s="33"/>
      <c r="AC651" s="33"/>
      <c r="AD651" s="19" t="str">
        <f>IF($C651="","",IFERROR(VLOOKUP($C651,TeamsZ,6,0),""))</f>
        <v/>
      </c>
      <c r="AE651" s="19" t="str">
        <f>TRIM(IF($AD651="","",IFERROR(VLOOKUP($AD651,Teams!$J$4:$O$8,2,0),"")))</f>
        <v/>
      </c>
      <c r="AF651" s="19" t="str">
        <f>TRIM(IF($AD651="","",IFERROR(VLOOKUP($AD651,Teams!$J$4:$O$8,4,0),"")))</f>
        <v/>
      </c>
      <c r="AH651" s="247" t="str">
        <f>IFERROR(AVERAGE(AH654:AH668),"")</f>
        <v/>
      </c>
    </row>
    <row r="652" spans="1:34">
      <c r="B652" s="47"/>
      <c r="C652" s="76"/>
      <c r="D652" s="47"/>
      <c r="E652" s="47"/>
      <c r="F652" s="47"/>
      <c r="G652" s="50"/>
      <c r="H652" s="50"/>
      <c r="I652" s="50"/>
      <c r="J652" s="76"/>
      <c r="K652" s="76"/>
      <c r="L652" s="76"/>
      <c r="M652" s="52"/>
      <c r="N652" s="52"/>
      <c r="U652" s="159"/>
      <c r="V652" s="159"/>
      <c r="W652" s="159"/>
      <c r="X652" s="28">
        <v>3</v>
      </c>
    </row>
    <row r="653" spans="1:34">
      <c r="A653" s="59"/>
      <c r="B653" s="60"/>
      <c r="C653" s="61" t="s">
        <v>1147</v>
      </c>
      <c r="D653" s="61" t="s">
        <v>1148</v>
      </c>
      <c r="E653" s="62" t="s">
        <v>1149</v>
      </c>
      <c r="F653" s="62" t="s">
        <v>1150</v>
      </c>
      <c r="G653" s="61" t="s">
        <v>1151</v>
      </c>
      <c r="H653" s="61" t="s">
        <v>1152</v>
      </c>
      <c r="I653" s="61" t="s">
        <v>54</v>
      </c>
      <c r="J653" s="61" t="s">
        <v>1153</v>
      </c>
      <c r="K653" s="61" t="s">
        <v>1154</v>
      </c>
      <c r="L653" s="61" t="s">
        <v>1155</v>
      </c>
      <c r="M653" s="61" t="s">
        <v>1158</v>
      </c>
      <c r="N653" s="63"/>
      <c r="O653" s="59"/>
      <c r="P653" s="160" t="s">
        <v>76</v>
      </c>
      <c r="Q653" s="160" t="s">
        <v>77</v>
      </c>
      <c r="R653" s="160" t="s">
        <v>78</v>
      </c>
      <c r="S653" s="160" t="s">
        <v>76</v>
      </c>
      <c r="U653" s="158" t="str">
        <f>IF(W651="","",VLOOKUP(W651,Leeftijdscat,2,FALSE))</f>
        <v/>
      </c>
      <c r="V653" s="158" t="str">
        <f>IF(W651="","",VLOOKUP(W651,Leeftijdscat,3,FALSE))</f>
        <v/>
      </c>
      <c r="W653" s="158" t="str">
        <f>IF(W651="","",VLOOKUP(W651,Leeftijdscat,4,FALSE))</f>
        <v/>
      </c>
      <c r="X653" s="28">
        <v>4</v>
      </c>
      <c r="Y653" s="59">
        <f>LEN(Y654&amp;Y655&amp;Y656&amp;Y657&amp;Y658&amp;Y659&amp;Y660&amp;Y661&amp;Y662&amp;Y663&amp;Y664&amp;Y665&amp;Y666&amp;Y667&amp;Y668)</f>
        <v>0</v>
      </c>
      <c r="Z653" s="59">
        <f>LEN(Z654&amp;Z655&amp;Z656&amp;Z657&amp;Z658&amp;Z659&amp;Z660&amp;Z661&amp;Z662&amp;Z663&amp;Z664&amp;Z665&amp;Z666&amp;Z667&amp;Z668)</f>
        <v>0</v>
      </c>
      <c r="AA653" s="59">
        <f>LEN(AA654&amp;AA655&amp;AA656&amp;AA657&amp;AA658&amp;AA659&amp;AA660&amp;AA661&amp;AA662&amp;AA663&amp;AA664&amp;AA665&amp;AA666&amp;AA667&amp;AA668)</f>
        <v>0</v>
      </c>
      <c r="AB653" s="59">
        <f>LEN(AB654&amp;AB655&amp;AB656&amp;AB657&amp;AB658&amp;AB659&amp;AB660&amp;AB661&amp;AB662&amp;AB663&amp;AB664&amp;AB665&amp;AB666&amp;AB667&amp;AB668)</f>
        <v>0</v>
      </c>
      <c r="AC653" s="59">
        <f>SUM(Y653:AA653)</f>
        <v>0</v>
      </c>
    </row>
    <row r="654" spans="1:34">
      <c r="A654" s="28" t="str">
        <f>C651&amp;"x"&amp;B654</f>
        <v>x1</v>
      </c>
      <c r="B654" s="47">
        <v>1</v>
      </c>
      <c r="C654" s="64" t="str">
        <f t="shared" ref="C654:C668" si="606">IF(LEFT($A654,1)="x","",IFERROR(VLOOKUP($A654,LedenZ,5,0),""))</f>
        <v/>
      </c>
      <c r="D654" s="64" t="str">
        <f t="shared" ref="D654:D668" si="607">IF(LEFT($A654,1)="x","",IFERROR(VLOOKUP($A654,LedenZ,6,0),""))</f>
        <v/>
      </c>
      <c r="E654" s="65" t="str">
        <f t="shared" ref="E654:E668" si="608">IF(LEFT($A654,1)="x","",IFERROR(VLOOKUP($A654,LedenZ,7,0),""))</f>
        <v/>
      </c>
      <c r="F654" s="65" t="str">
        <f t="shared" ref="F654:F668" si="609">IF(LEFT($A654,1)="x","",IFERROR(VLOOKUP($A654,LedenZ,8,0),""))</f>
        <v/>
      </c>
      <c r="G654" s="66" t="str">
        <f t="shared" ref="G654:G668" si="610">IF(LEFT($A654,1)="x","",IFERROR(VLOOKUP($A654,LedenZ,9,0),""))</f>
        <v/>
      </c>
      <c r="H654" s="67" t="str">
        <f t="shared" ref="H654:H668" si="611">IF(AND(ISNUMBER(G654),G654&lt;&gt;0),DATEDIF(G654,Peildatum,"Y"),"")</f>
        <v/>
      </c>
      <c r="I654" s="73"/>
      <c r="J654" s="64" t="str">
        <f t="shared" ref="J654:J668" si="612">IF(LEFT($A654,1)="x","",IFERROR(VLOOKUP($A654,LedenZ,15,0),""))</f>
        <v/>
      </c>
      <c r="K654" s="64" t="str">
        <f t="shared" ref="K654:K668" si="613">IF(LEFT($A654,1)="x","",IFERROR(VLOOKUP($A654,LedenZ,16,0),""))</f>
        <v/>
      </c>
      <c r="L654" s="64" t="str">
        <f t="shared" ref="L654:L668" si="614">IF(LEFT($A654,1)="x","",IFERROR(VLOOKUP($A654,LedenZ,17,0),""))</f>
        <v/>
      </c>
      <c r="M654" s="64" t="str">
        <f t="shared" ref="M654:M668" si="615">IF(LEFT($A654,1)="x","",IFERROR(VLOOKUP($A654,LedenZ,18,0),""))</f>
        <v/>
      </c>
      <c r="N654" s="52"/>
      <c r="P654" s="157"/>
      <c r="Q654" s="157"/>
      <c r="R654" s="157"/>
      <c r="S654" s="157" t="str">
        <f>IF(OR(LEFT($A654,1)="x",AND(AC653+$AC654=0,$AC653&gt;0)),"",IFERROR(VLOOKUP($A654,LedenZ,29,0),""))</f>
        <v/>
      </c>
      <c r="T654" s="202">
        <f t="shared" ref="T654:T668" si="616">IF(LEN(C654&amp;D654&amp;E654&amp;F654)&gt;0,1,0)</f>
        <v>0</v>
      </c>
      <c r="U654" s="159">
        <f t="shared" ref="U654:U668" si="617">MIN(LEN(Y654&amp;Z654&amp;AA654&amp;AB654),1)</f>
        <v>0</v>
      </c>
      <c r="V654" s="162" t="str">
        <f>V653</f>
        <v/>
      </c>
      <c r="W654" s="162" t="str">
        <f>W653</f>
        <v/>
      </c>
      <c r="X654" s="28">
        <v>5</v>
      </c>
      <c r="Y654" s="64" t="str">
        <f t="shared" ref="Y654:Y668" si="618">IF(LEFT($A654,1)="x","",IFERROR(VLOOKUP($A654,LedenZ,33,0),""))</f>
        <v/>
      </c>
      <c r="Z654" s="64" t="str">
        <f t="shared" ref="Z654:Z668" si="619">IF(LEFT($A654,1)="x","",IFERROR(VLOOKUP($A654,LedenZ,34,0),""))</f>
        <v/>
      </c>
      <c r="AA654" s="64" t="str">
        <f t="shared" ref="AA654:AA668" si="620">IF(LEFT($A654,1)="x","",IFERROR(VLOOKUP($A654,LedenZ,35,0),""))</f>
        <v/>
      </c>
      <c r="AB654" s="64" t="str">
        <f t="shared" ref="AB654:AB668" si="621">IF(LEFT($A654,1)="x","",IFERROR(VLOOKUP($A654,LedenZ,36,0),""))</f>
        <v/>
      </c>
      <c r="AC654" s="28">
        <f t="shared" ref="AC654:AC668" si="622">LEN(Y654&amp;Z654&amp;AA654&amp;AB654)</f>
        <v>0</v>
      </c>
      <c r="AH654" s="246" t="str">
        <f t="shared" ref="AH654:AH668" si="623">lft(G654,Peildatum)</f>
        <v/>
      </c>
    </row>
    <row r="655" spans="1:34">
      <c r="A655" s="28" t="str">
        <f>C651&amp;"x"&amp;B655</f>
        <v>x2</v>
      </c>
      <c r="B655" s="47">
        <v>2</v>
      </c>
      <c r="C655" s="64" t="str">
        <f t="shared" si="606"/>
        <v/>
      </c>
      <c r="D655" s="64" t="str">
        <f t="shared" si="607"/>
        <v/>
      </c>
      <c r="E655" s="65" t="str">
        <f t="shared" si="608"/>
        <v/>
      </c>
      <c r="F655" s="65" t="str">
        <f t="shared" si="609"/>
        <v/>
      </c>
      <c r="G655" s="66" t="str">
        <f t="shared" si="610"/>
        <v/>
      </c>
      <c r="H655" s="67" t="str">
        <f t="shared" si="611"/>
        <v/>
      </c>
      <c r="I655" s="73"/>
      <c r="J655" s="64" t="str">
        <f t="shared" si="612"/>
        <v/>
      </c>
      <c r="K655" s="64" t="str">
        <f t="shared" si="613"/>
        <v/>
      </c>
      <c r="L655" s="64" t="str">
        <f t="shared" si="614"/>
        <v/>
      </c>
      <c r="M655" s="64" t="str">
        <f t="shared" si="615"/>
        <v/>
      </c>
      <c r="N655" s="52"/>
      <c r="P655" s="157"/>
      <c r="Q655" s="157"/>
      <c r="R655" s="157"/>
      <c r="S655" s="157" t="str">
        <f>IF(OR(LEFT($A655,1)="x",AND(AC653+$AC655=0,$AC653&gt;0)),"",IFERROR(VLOOKUP($A655,LedenZ,29,0),""))</f>
        <v/>
      </c>
      <c r="T655" s="202">
        <f t="shared" si="616"/>
        <v>0</v>
      </c>
      <c r="U655" s="159">
        <f t="shared" si="617"/>
        <v>0</v>
      </c>
      <c r="V655" s="162" t="str">
        <f t="shared" ref="V655:W668" si="624">V654</f>
        <v/>
      </c>
      <c r="W655" s="162" t="str">
        <f t="shared" si="624"/>
        <v/>
      </c>
      <c r="X655" s="28">
        <v>6</v>
      </c>
      <c r="Y655" s="64" t="str">
        <f t="shared" si="618"/>
        <v/>
      </c>
      <c r="Z655" s="64" t="str">
        <f t="shared" si="619"/>
        <v/>
      </c>
      <c r="AA655" s="64" t="str">
        <f t="shared" si="620"/>
        <v/>
      </c>
      <c r="AB655" s="64" t="str">
        <f t="shared" si="621"/>
        <v/>
      </c>
      <c r="AC655" s="28">
        <f t="shared" si="622"/>
        <v>0</v>
      </c>
      <c r="AH655" s="246" t="str">
        <f t="shared" si="623"/>
        <v/>
      </c>
    </row>
    <row r="656" spans="1:34">
      <c r="A656" s="28" t="str">
        <f>C651&amp;"x"&amp;B656</f>
        <v>x3</v>
      </c>
      <c r="B656" s="47">
        <v>3</v>
      </c>
      <c r="C656" s="64" t="str">
        <f t="shared" si="606"/>
        <v/>
      </c>
      <c r="D656" s="64" t="str">
        <f t="shared" si="607"/>
        <v/>
      </c>
      <c r="E656" s="65" t="str">
        <f t="shared" si="608"/>
        <v/>
      </c>
      <c r="F656" s="65" t="str">
        <f t="shared" si="609"/>
        <v/>
      </c>
      <c r="G656" s="66" t="str">
        <f t="shared" si="610"/>
        <v/>
      </c>
      <c r="H656" s="67" t="str">
        <f t="shared" si="611"/>
        <v/>
      </c>
      <c r="I656" s="73"/>
      <c r="J656" s="64" t="str">
        <f t="shared" si="612"/>
        <v/>
      </c>
      <c r="K656" s="64" t="str">
        <f t="shared" si="613"/>
        <v/>
      </c>
      <c r="L656" s="64" t="str">
        <f t="shared" si="614"/>
        <v/>
      </c>
      <c r="M656" s="64" t="str">
        <f t="shared" si="615"/>
        <v/>
      </c>
      <c r="N656" s="52"/>
      <c r="P656" s="157"/>
      <c r="Q656" s="157"/>
      <c r="R656" s="157"/>
      <c r="S656" s="157" t="str">
        <f>IF(OR(LEFT($A656,1)="x",AND(AC653+$AC656=0,$AC653&gt;0)),"",IFERROR(VLOOKUP($A656,LedenZ,29,0),""))</f>
        <v/>
      </c>
      <c r="T656" s="202">
        <f t="shared" si="616"/>
        <v>0</v>
      </c>
      <c r="U656" s="159">
        <f t="shared" si="617"/>
        <v>0</v>
      </c>
      <c r="V656" s="162" t="str">
        <f t="shared" si="624"/>
        <v/>
      </c>
      <c r="W656" s="162" t="str">
        <f t="shared" si="624"/>
        <v/>
      </c>
      <c r="X656" s="28">
        <v>7</v>
      </c>
      <c r="Y656" s="64" t="str">
        <f t="shared" si="618"/>
        <v/>
      </c>
      <c r="Z656" s="64" t="str">
        <f t="shared" si="619"/>
        <v/>
      </c>
      <c r="AA656" s="64" t="str">
        <f t="shared" si="620"/>
        <v/>
      </c>
      <c r="AB656" s="64" t="str">
        <f t="shared" si="621"/>
        <v/>
      </c>
      <c r="AC656" s="28">
        <f t="shared" si="622"/>
        <v>0</v>
      </c>
      <c r="AH656" s="246" t="str">
        <f t="shared" si="623"/>
        <v/>
      </c>
    </row>
    <row r="657" spans="1:34">
      <c r="A657" s="28" t="str">
        <f>C651&amp;"x"&amp;B657</f>
        <v>x4</v>
      </c>
      <c r="B657" s="47">
        <v>4</v>
      </c>
      <c r="C657" s="64" t="str">
        <f t="shared" si="606"/>
        <v/>
      </c>
      <c r="D657" s="64" t="str">
        <f t="shared" si="607"/>
        <v/>
      </c>
      <c r="E657" s="65" t="str">
        <f t="shared" si="608"/>
        <v/>
      </c>
      <c r="F657" s="65" t="str">
        <f t="shared" si="609"/>
        <v/>
      </c>
      <c r="G657" s="66" t="str">
        <f t="shared" si="610"/>
        <v/>
      </c>
      <c r="H657" s="67" t="str">
        <f t="shared" si="611"/>
        <v/>
      </c>
      <c r="I657" s="73"/>
      <c r="J657" s="64" t="str">
        <f t="shared" si="612"/>
        <v/>
      </c>
      <c r="K657" s="64" t="str">
        <f t="shared" si="613"/>
        <v/>
      </c>
      <c r="L657" s="64" t="str">
        <f t="shared" si="614"/>
        <v/>
      </c>
      <c r="M657" s="64" t="str">
        <f t="shared" si="615"/>
        <v/>
      </c>
      <c r="N657" s="52"/>
      <c r="P657" s="157"/>
      <c r="Q657" s="157"/>
      <c r="R657" s="157"/>
      <c r="S657" s="157" t="str">
        <f>IF(OR(LEFT($A657,1)="x",AND(AC653+$AC657=0,$AC653&gt;0)),"",IFERROR(VLOOKUP($A657,LedenZ,29,0),""))</f>
        <v/>
      </c>
      <c r="T657" s="202">
        <f t="shared" si="616"/>
        <v>0</v>
      </c>
      <c r="U657" s="159">
        <f t="shared" si="617"/>
        <v>0</v>
      </c>
      <c r="V657" s="162" t="str">
        <f t="shared" si="624"/>
        <v/>
      </c>
      <c r="W657" s="162" t="str">
        <f t="shared" si="624"/>
        <v/>
      </c>
      <c r="X657" s="28">
        <v>8</v>
      </c>
      <c r="Y657" s="64" t="str">
        <f t="shared" si="618"/>
        <v/>
      </c>
      <c r="Z657" s="64" t="str">
        <f t="shared" si="619"/>
        <v/>
      </c>
      <c r="AA657" s="64" t="str">
        <f t="shared" si="620"/>
        <v/>
      </c>
      <c r="AB657" s="64" t="str">
        <f t="shared" si="621"/>
        <v/>
      </c>
      <c r="AC657" s="28">
        <f t="shared" si="622"/>
        <v>0</v>
      </c>
      <c r="AH657" s="246" t="str">
        <f t="shared" si="623"/>
        <v/>
      </c>
    </row>
    <row r="658" spans="1:34">
      <c r="A658" s="28" t="str">
        <f>C651&amp;"x"&amp;B658</f>
        <v>x5</v>
      </c>
      <c r="B658" s="47">
        <v>5</v>
      </c>
      <c r="C658" s="64" t="str">
        <f t="shared" si="606"/>
        <v/>
      </c>
      <c r="D658" s="64" t="str">
        <f t="shared" si="607"/>
        <v/>
      </c>
      <c r="E658" s="65" t="str">
        <f t="shared" si="608"/>
        <v/>
      </c>
      <c r="F658" s="65" t="str">
        <f t="shared" si="609"/>
        <v/>
      </c>
      <c r="G658" s="66" t="str">
        <f t="shared" si="610"/>
        <v/>
      </c>
      <c r="H658" s="67" t="str">
        <f t="shared" si="611"/>
        <v/>
      </c>
      <c r="I658" s="73"/>
      <c r="J658" s="64" t="str">
        <f t="shared" si="612"/>
        <v/>
      </c>
      <c r="K658" s="64" t="str">
        <f t="shared" si="613"/>
        <v/>
      </c>
      <c r="L658" s="64" t="str">
        <f t="shared" si="614"/>
        <v/>
      </c>
      <c r="M658" s="64" t="str">
        <f t="shared" si="615"/>
        <v/>
      </c>
      <c r="N658" s="52"/>
      <c r="P658" s="157"/>
      <c r="Q658" s="157"/>
      <c r="R658" s="157"/>
      <c r="S658" s="157" t="str">
        <f>IF(OR(LEFT($A658,1)="x",AND(AC653+$AC658=0,$AC653&gt;0)),"",IFERROR(VLOOKUP($A658,LedenZ,29,0),""))</f>
        <v/>
      </c>
      <c r="T658" s="202">
        <f t="shared" si="616"/>
        <v>0</v>
      </c>
      <c r="U658" s="159">
        <f t="shared" si="617"/>
        <v>0</v>
      </c>
      <c r="V658" s="162" t="str">
        <f t="shared" si="624"/>
        <v/>
      </c>
      <c r="W658" s="162" t="str">
        <f t="shared" si="624"/>
        <v/>
      </c>
      <c r="X658" s="28">
        <v>9</v>
      </c>
      <c r="Y658" s="64" t="str">
        <f t="shared" si="618"/>
        <v/>
      </c>
      <c r="Z658" s="64" t="str">
        <f t="shared" si="619"/>
        <v/>
      </c>
      <c r="AA658" s="64" t="str">
        <f t="shared" si="620"/>
        <v/>
      </c>
      <c r="AB658" s="64" t="str">
        <f t="shared" si="621"/>
        <v/>
      </c>
      <c r="AC658" s="28">
        <f t="shared" si="622"/>
        <v>0</v>
      </c>
      <c r="AH658" s="246" t="str">
        <f t="shared" si="623"/>
        <v/>
      </c>
    </row>
    <row r="659" spans="1:34">
      <c r="A659" s="28" t="str">
        <f>C651&amp;"x"&amp;B659</f>
        <v>x6</v>
      </c>
      <c r="B659" s="47">
        <v>6</v>
      </c>
      <c r="C659" s="64" t="str">
        <f t="shared" si="606"/>
        <v/>
      </c>
      <c r="D659" s="64" t="str">
        <f t="shared" si="607"/>
        <v/>
      </c>
      <c r="E659" s="65" t="str">
        <f t="shared" si="608"/>
        <v/>
      </c>
      <c r="F659" s="65" t="str">
        <f t="shared" si="609"/>
        <v/>
      </c>
      <c r="G659" s="66" t="str">
        <f t="shared" si="610"/>
        <v/>
      </c>
      <c r="H659" s="67" t="str">
        <f t="shared" si="611"/>
        <v/>
      </c>
      <c r="I659" s="73"/>
      <c r="J659" s="64" t="str">
        <f t="shared" si="612"/>
        <v/>
      </c>
      <c r="K659" s="64" t="str">
        <f t="shared" si="613"/>
        <v/>
      </c>
      <c r="L659" s="64" t="str">
        <f t="shared" si="614"/>
        <v/>
      </c>
      <c r="M659" s="64" t="str">
        <f t="shared" si="615"/>
        <v/>
      </c>
      <c r="N659" s="52"/>
      <c r="P659" s="157"/>
      <c r="Q659" s="157"/>
      <c r="R659" s="157"/>
      <c r="S659" s="157" t="str">
        <f>IF(OR(LEFT($A659,1)="x",AND(AC653+$AC659=0,$AC653&gt;0)),"",IFERROR(VLOOKUP($A659,LedenZ,29,0),""))</f>
        <v/>
      </c>
      <c r="T659" s="202">
        <f t="shared" si="616"/>
        <v>0</v>
      </c>
      <c r="U659" s="159">
        <f t="shared" si="617"/>
        <v>0</v>
      </c>
      <c r="V659" s="162" t="str">
        <f t="shared" si="624"/>
        <v/>
      </c>
      <c r="W659" s="162" t="str">
        <f t="shared" si="624"/>
        <v/>
      </c>
      <c r="X659" s="28">
        <v>10</v>
      </c>
      <c r="Y659" s="64" t="str">
        <f t="shared" si="618"/>
        <v/>
      </c>
      <c r="Z659" s="64" t="str">
        <f t="shared" si="619"/>
        <v/>
      </c>
      <c r="AA659" s="64" t="str">
        <f t="shared" si="620"/>
        <v/>
      </c>
      <c r="AB659" s="64" t="str">
        <f t="shared" si="621"/>
        <v/>
      </c>
      <c r="AC659" s="28">
        <f t="shared" si="622"/>
        <v>0</v>
      </c>
      <c r="AH659" s="246" t="str">
        <f t="shared" si="623"/>
        <v/>
      </c>
    </row>
    <row r="660" spans="1:34">
      <c r="A660" s="28" t="str">
        <f>C651&amp;"x"&amp;B660</f>
        <v>x7</v>
      </c>
      <c r="B660" s="47">
        <v>7</v>
      </c>
      <c r="C660" s="64" t="str">
        <f t="shared" si="606"/>
        <v/>
      </c>
      <c r="D660" s="64" t="str">
        <f t="shared" si="607"/>
        <v/>
      </c>
      <c r="E660" s="65" t="str">
        <f t="shared" si="608"/>
        <v/>
      </c>
      <c r="F660" s="65" t="str">
        <f t="shared" si="609"/>
        <v/>
      </c>
      <c r="G660" s="66" t="str">
        <f t="shared" si="610"/>
        <v/>
      </c>
      <c r="H660" s="67" t="str">
        <f t="shared" si="611"/>
        <v/>
      </c>
      <c r="I660" s="73"/>
      <c r="J660" s="64" t="str">
        <f t="shared" si="612"/>
        <v/>
      </c>
      <c r="K660" s="64" t="str">
        <f t="shared" si="613"/>
        <v/>
      </c>
      <c r="L660" s="64" t="str">
        <f t="shared" si="614"/>
        <v/>
      </c>
      <c r="M660" s="64" t="str">
        <f t="shared" si="615"/>
        <v/>
      </c>
      <c r="N660" s="52"/>
      <c r="P660" s="157"/>
      <c r="Q660" s="157"/>
      <c r="R660" s="157"/>
      <c r="S660" s="157" t="str">
        <f>IF(OR(LEFT($A660,1)="x",AND(AC653+$AC660=0,$AC653&gt;0)),"",IFERROR(VLOOKUP($A660,LedenZ,29,0),""))</f>
        <v/>
      </c>
      <c r="T660" s="202">
        <f t="shared" si="616"/>
        <v>0</v>
      </c>
      <c r="U660" s="159">
        <f t="shared" si="617"/>
        <v>0</v>
      </c>
      <c r="V660" s="162" t="str">
        <f t="shared" si="624"/>
        <v/>
      </c>
      <c r="W660" s="162" t="str">
        <f t="shared" si="624"/>
        <v/>
      </c>
      <c r="X660" s="28">
        <v>11</v>
      </c>
      <c r="Y660" s="64" t="str">
        <f t="shared" si="618"/>
        <v/>
      </c>
      <c r="Z660" s="64" t="str">
        <f t="shared" si="619"/>
        <v/>
      </c>
      <c r="AA660" s="64" t="str">
        <f t="shared" si="620"/>
        <v/>
      </c>
      <c r="AB660" s="64" t="str">
        <f t="shared" si="621"/>
        <v/>
      </c>
      <c r="AC660" s="28">
        <f t="shared" si="622"/>
        <v>0</v>
      </c>
      <c r="AH660" s="246" t="str">
        <f t="shared" si="623"/>
        <v/>
      </c>
    </row>
    <row r="661" spans="1:34">
      <c r="A661" s="28" t="str">
        <f>C651&amp;"x"&amp;B661</f>
        <v>x8</v>
      </c>
      <c r="B661" s="47">
        <v>8</v>
      </c>
      <c r="C661" s="64" t="str">
        <f t="shared" si="606"/>
        <v/>
      </c>
      <c r="D661" s="64" t="str">
        <f t="shared" si="607"/>
        <v/>
      </c>
      <c r="E661" s="65" t="str">
        <f t="shared" si="608"/>
        <v/>
      </c>
      <c r="F661" s="65" t="str">
        <f t="shared" si="609"/>
        <v/>
      </c>
      <c r="G661" s="66" t="str">
        <f t="shared" si="610"/>
        <v/>
      </c>
      <c r="H661" s="67" t="str">
        <f t="shared" si="611"/>
        <v/>
      </c>
      <c r="I661" s="73"/>
      <c r="J661" s="64" t="str">
        <f t="shared" si="612"/>
        <v/>
      </c>
      <c r="K661" s="64" t="str">
        <f t="shared" si="613"/>
        <v/>
      </c>
      <c r="L661" s="64" t="str">
        <f t="shared" si="614"/>
        <v/>
      </c>
      <c r="M661" s="64" t="str">
        <f t="shared" si="615"/>
        <v/>
      </c>
      <c r="N661" s="52"/>
      <c r="P661" s="157"/>
      <c r="Q661" s="157"/>
      <c r="R661" s="157"/>
      <c r="S661" s="157" t="str">
        <f>IF(OR(LEFT($A661,1)="x",AND(AC653+$AC661=0,$AC653&gt;0)),"",IFERROR(VLOOKUP($A661,LedenZ,29,0),""))</f>
        <v/>
      </c>
      <c r="T661" s="202">
        <f t="shared" si="616"/>
        <v>0</v>
      </c>
      <c r="U661" s="159">
        <f t="shared" si="617"/>
        <v>0</v>
      </c>
      <c r="V661" s="162" t="str">
        <f t="shared" si="624"/>
        <v/>
      </c>
      <c r="W661" s="162" t="str">
        <f t="shared" si="624"/>
        <v/>
      </c>
      <c r="X661" s="28">
        <v>12</v>
      </c>
      <c r="Y661" s="64" t="str">
        <f t="shared" si="618"/>
        <v/>
      </c>
      <c r="Z661" s="64" t="str">
        <f t="shared" si="619"/>
        <v/>
      </c>
      <c r="AA661" s="64" t="str">
        <f t="shared" si="620"/>
        <v/>
      </c>
      <c r="AB661" s="64" t="str">
        <f t="shared" si="621"/>
        <v/>
      </c>
      <c r="AC661" s="28">
        <f t="shared" si="622"/>
        <v>0</v>
      </c>
      <c r="AH661" s="246" t="str">
        <f t="shared" si="623"/>
        <v/>
      </c>
    </row>
    <row r="662" spans="1:34">
      <c r="A662" s="28" t="str">
        <f>C651&amp;"x"&amp;B662</f>
        <v>x9</v>
      </c>
      <c r="B662" s="47">
        <v>9</v>
      </c>
      <c r="C662" s="64" t="str">
        <f t="shared" si="606"/>
        <v/>
      </c>
      <c r="D662" s="64" t="str">
        <f t="shared" si="607"/>
        <v/>
      </c>
      <c r="E662" s="65" t="str">
        <f t="shared" si="608"/>
        <v/>
      </c>
      <c r="F662" s="65" t="str">
        <f t="shared" si="609"/>
        <v/>
      </c>
      <c r="G662" s="66" t="str">
        <f t="shared" si="610"/>
        <v/>
      </c>
      <c r="H662" s="67" t="str">
        <f t="shared" si="611"/>
        <v/>
      </c>
      <c r="I662" s="73"/>
      <c r="J662" s="64" t="str">
        <f t="shared" si="612"/>
        <v/>
      </c>
      <c r="K662" s="64" t="str">
        <f t="shared" si="613"/>
        <v/>
      </c>
      <c r="L662" s="64" t="str">
        <f t="shared" si="614"/>
        <v/>
      </c>
      <c r="M662" s="64" t="str">
        <f t="shared" si="615"/>
        <v/>
      </c>
      <c r="N662" s="52"/>
      <c r="P662" s="157"/>
      <c r="Q662" s="157"/>
      <c r="R662" s="157"/>
      <c r="S662" s="157" t="str">
        <f>IF(OR(LEFT($A662,1)="x",AND(AC653+$AC662=0,$AC653&gt;0)),"",IFERROR(VLOOKUP($A662,LedenZ,29,0),""))</f>
        <v/>
      </c>
      <c r="T662" s="202">
        <f t="shared" si="616"/>
        <v>0</v>
      </c>
      <c r="U662" s="159">
        <f t="shared" si="617"/>
        <v>0</v>
      </c>
      <c r="V662" s="162" t="str">
        <f t="shared" si="624"/>
        <v/>
      </c>
      <c r="W662" s="162" t="str">
        <f t="shared" si="624"/>
        <v/>
      </c>
      <c r="X662" s="28">
        <v>13</v>
      </c>
      <c r="Y662" s="64" t="str">
        <f t="shared" si="618"/>
        <v/>
      </c>
      <c r="Z662" s="64" t="str">
        <f t="shared" si="619"/>
        <v/>
      </c>
      <c r="AA662" s="64" t="str">
        <f t="shared" si="620"/>
        <v/>
      </c>
      <c r="AB662" s="64" t="str">
        <f t="shared" si="621"/>
        <v/>
      </c>
      <c r="AC662" s="28">
        <f t="shared" si="622"/>
        <v>0</v>
      </c>
      <c r="AH662" s="246" t="str">
        <f t="shared" si="623"/>
        <v/>
      </c>
    </row>
    <row r="663" spans="1:34">
      <c r="A663" s="28" t="str">
        <f>C651&amp;"x"&amp;B663</f>
        <v>x10</v>
      </c>
      <c r="B663" s="47">
        <v>10</v>
      </c>
      <c r="C663" s="64" t="str">
        <f t="shared" si="606"/>
        <v/>
      </c>
      <c r="D663" s="64" t="str">
        <f t="shared" si="607"/>
        <v/>
      </c>
      <c r="E663" s="65" t="str">
        <f t="shared" si="608"/>
        <v/>
      </c>
      <c r="F663" s="65" t="str">
        <f t="shared" si="609"/>
        <v/>
      </c>
      <c r="G663" s="66" t="str">
        <f t="shared" si="610"/>
        <v/>
      </c>
      <c r="H663" s="67" t="str">
        <f t="shared" si="611"/>
        <v/>
      </c>
      <c r="I663" s="73"/>
      <c r="J663" s="64" t="str">
        <f t="shared" si="612"/>
        <v/>
      </c>
      <c r="K663" s="64" t="str">
        <f t="shared" si="613"/>
        <v/>
      </c>
      <c r="L663" s="64" t="str">
        <f t="shared" si="614"/>
        <v/>
      </c>
      <c r="M663" s="64" t="str">
        <f t="shared" si="615"/>
        <v/>
      </c>
      <c r="N663" s="52"/>
      <c r="P663" s="157"/>
      <c r="Q663" s="157"/>
      <c r="R663" s="157"/>
      <c r="S663" s="157" t="str">
        <f>IF(OR(LEFT($A663,1)="x",AND(AC653+$AC663=0,$AC653&gt;0)),"",IFERROR(VLOOKUP($A663,LedenZ,29,0),""))</f>
        <v/>
      </c>
      <c r="T663" s="202">
        <f t="shared" si="616"/>
        <v>0</v>
      </c>
      <c r="U663" s="159">
        <f t="shared" si="617"/>
        <v>0</v>
      </c>
      <c r="V663" s="162" t="str">
        <f t="shared" si="624"/>
        <v/>
      </c>
      <c r="W663" s="162" t="str">
        <f t="shared" si="624"/>
        <v/>
      </c>
      <c r="X663" s="28">
        <v>14</v>
      </c>
      <c r="Y663" s="64" t="str">
        <f t="shared" si="618"/>
        <v/>
      </c>
      <c r="Z663" s="64" t="str">
        <f t="shared" si="619"/>
        <v/>
      </c>
      <c r="AA663" s="64" t="str">
        <f t="shared" si="620"/>
        <v/>
      </c>
      <c r="AB663" s="64" t="str">
        <f t="shared" si="621"/>
        <v/>
      </c>
      <c r="AC663" s="28">
        <f t="shared" si="622"/>
        <v>0</v>
      </c>
      <c r="AH663" s="246" t="str">
        <f t="shared" si="623"/>
        <v/>
      </c>
    </row>
    <row r="664" spans="1:34">
      <c r="A664" s="28" t="str">
        <f>C651&amp;"x"&amp;B664</f>
        <v>x11</v>
      </c>
      <c r="B664" s="47">
        <v>11</v>
      </c>
      <c r="C664" s="64" t="str">
        <f t="shared" si="606"/>
        <v/>
      </c>
      <c r="D664" s="64" t="str">
        <f t="shared" si="607"/>
        <v/>
      </c>
      <c r="E664" s="65" t="str">
        <f t="shared" si="608"/>
        <v/>
      </c>
      <c r="F664" s="65" t="str">
        <f t="shared" si="609"/>
        <v/>
      </c>
      <c r="G664" s="66" t="str">
        <f t="shared" si="610"/>
        <v/>
      </c>
      <c r="H664" s="67" t="str">
        <f t="shared" si="611"/>
        <v/>
      </c>
      <c r="I664" s="73"/>
      <c r="J664" s="64" t="str">
        <f t="shared" si="612"/>
        <v/>
      </c>
      <c r="K664" s="64" t="str">
        <f t="shared" si="613"/>
        <v/>
      </c>
      <c r="L664" s="64" t="str">
        <f t="shared" si="614"/>
        <v/>
      </c>
      <c r="M664" s="64" t="str">
        <f t="shared" si="615"/>
        <v/>
      </c>
      <c r="N664" s="52"/>
      <c r="P664" s="157"/>
      <c r="Q664" s="157"/>
      <c r="R664" s="157"/>
      <c r="S664" s="157" t="str">
        <f>IF(OR(LEFT($A664,1)="x",AND(AC653+$AC664=0,$AC653&gt;0)),"",IFERROR(VLOOKUP($A664,LedenZ,29,0),""))</f>
        <v/>
      </c>
      <c r="T664" s="202">
        <f t="shared" si="616"/>
        <v>0</v>
      </c>
      <c r="U664" s="159">
        <f t="shared" si="617"/>
        <v>0</v>
      </c>
      <c r="V664" s="162" t="str">
        <f t="shared" si="624"/>
        <v/>
      </c>
      <c r="W664" s="162" t="str">
        <f t="shared" si="624"/>
        <v/>
      </c>
      <c r="X664" s="28">
        <v>15</v>
      </c>
      <c r="Y664" s="64" t="str">
        <f t="shared" si="618"/>
        <v/>
      </c>
      <c r="Z664" s="64" t="str">
        <f t="shared" si="619"/>
        <v/>
      </c>
      <c r="AA664" s="64" t="str">
        <f t="shared" si="620"/>
        <v/>
      </c>
      <c r="AB664" s="64" t="str">
        <f t="shared" si="621"/>
        <v/>
      </c>
      <c r="AC664" s="28">
        <f t="shared" si="622"/>
        <v>0</v>
      </c>
      <c r="AH664" s="246" t="str">
        <f t="shared" si="623"/>
        <v/>
      </c>
    </row>
    <row r="665" spans="1:34">
      <c r="A665" s="28" t="str">
        <f>C651&amp;"x"&amp;B665</f>
        <v>x12</v>
      </c>
      <c r="B665" s="47">
        <v>12</v>
      </c>
      <c r="C665" s="64" t="str">
        <f t="shared" si="606"/>
        <v/>
      </c>
      <c r="D665" s="64" t="str">
        <f t="shared" si="607"/>
        <v/>
      </c>
      <c r="E665" s="65" t="str">
        <f t="shared" si="608"/>
        <v/>
      </c>
      <c r="F665" s="65" t="str">
        <f t="shared" si="609"/>
        <v/>
      </c>
      <c r="G665" s="66" t="str">
        <f t="shared" si="610"/>
        <v/>
      </c>
      <c r="H665" s="67" t="str">
        <f t="shared" si="611"/>
        <v/>
      </c>
      <c r="I665" s="73"/>
      <c r="J665" s="64" t="str">
        <f t="shared" si="612"/>
        <v/>
      </c>
      <c r="K665" s="64" t="str">
        <f t="shared" si="613"/>
        <v/>
      </c>
      <c r="L665" s="64" t="str">
        <f t="shared" si="614"/>
        <v/>
      </c>
      <c r="M665" s="64" t="str">
        <f t="shared" si="615"/>
        <v/>
      </c>
      <c r="N665" s="52"/>
      <c r="P665" s="157"/>
      <c r="Q665" s="157"/>
      <c r="R665" s="157"/>
      <c r="S665" s="157" t="str">
        <f>IF(OR(LEFT($A665,1)="x",AND(AC653+$AC665=0,$AC653&gt;0)),"",IFERROR(VLOOKUP($A665,LedenZ,29,0),""))</f>
        <v/>
      </c>
      <c r="T665" s="202">
        <f t="shared" si="616"/>
        <v>0</v>
      </c>
      <c r="U665" s="159">
        <f t="shared" si="617"/>
        <v>0</v>
      </c>
      <c r="V665" s="162" t="str">
        <f t="shared" si="624"/>
        <v/>
      </c>
      <c r="W665" s="162" t="str">
        <f t="shared" si="624"/>
        <v/>
      </c>
      <c r="X665" s="28">
        <v>16</v>
      </c>
      <c r="Y665" s="64" t="str">
        <f t="shared" si="618"/>
        <v/>
      </c>
      <c r="Z665" s="64" t="str">
        <f t="shared" si="619"/>
        <v/>
      </c>
      <c r="AA665" s="64" t="str">
        <f t="shared" si="620"/>
        <v/>
      </c>
      <c r="AB665" s="64" t="str">
        <f t="shared" si="621"/>
        <v/>
      </c>
      <c r="AC665" s="28">
        <f t="shared" si="622"/>
        <v>0</v>
      </c>
      <c r="AH665" s="246" t="str">
        <f t="shared" si="623"/>
        <v/>
      </c>
    </row>
    <row r="666" spans="1:34">
      <c r="A666" s="28" t="str">
        <f>C651&amp;"x"&amp;B666</f>
        <v>x13</v>
      </c>
      <c r="B666" s="47">
        <v>13</v>
      </c>
      <c r="C666" s="64" t="str">
        <f t="shared" si="606"/>
        <v/>
      </c>
      <c r="D666" s="64" t="str">
        <f t="shared" si="607"/>
        <v/>
      </c>
      <c r="E666" s="65" t="str">
        <f t="shared" si="608"/>
        <v/>
      </c>
      <c r="F666" s="65" t="str">
        <f t="shared" si="609"/>
        <v/>
      </c>
      <c r="G666" s="66" t="str">
        <f t="shared" si="610"/>
        <v/>
      </c>
      <c r="H666" s="67" t="str">
        <f t="shared" si="611"/>
        <v/>
      </c>
      <c r="I666" s="73"/>
      <c r="J666" s="64" t="str">
        <f t="shared" si="612"/>
        <v/>
      </c>
      <c r="K666" s="64" t="str">
        <f t="shared" si="613"/>
        <v/>
      </c>
      <c r="L666" s="64" t="str">
        <f t="shared" si="614"/>
        <v/>
      </c>
      <c r="M666" s="64" t="str">
        <f t="shared" si="615"/>
        <v/>
      </c>
      <c r="N666" s="52"/>
      <c r="P666" s="157"/>
      <c r="Q666" s="157"/>
      <c r="R666" s="157"/>
      <c r="S666" s="157" t="str">
        <f>IF(OR(LEFT($A666,1)="x",AND(AC653+$AC666=0,$AC653&gt;0)),"",IFERROR(VLOOKUP($A666,LedenZ,29,0),""))</f>
        <v/>
      </c>
      <c r="T666" s="202">
        <f t="shared" si="616"/>
        <v>0</v>
      </c>
      <c r="U666" s="159">
        <f t="shared" si="617"/>
        <v>0</v>
      </c>
      <c r="V666" s="162" t="str">
        <f t="shared" si="624"/>
        <v/>
      </c>
      <c r="W666" s="162" t="str">
        <f t="shared" si="624"/>
        <v/>
      </c>
      <c r="X666" s="28">
        <v>17</v>
      </c>
      <c r="Y666" s="64" t="str">
        <f t="shared" si="618"/>
        <v/>
      </c>
      <c r="Z666" s="64" t="str">
        <f t="shared" si="619"/>
        <v/>
      </c>
      <c r="AA666" s="64" t="str">
        <f t="shared" si="620"/>
        <v/>
      </c>
      <c r="AB666" s="64" t="str">
        <f t="shared" si="621"/>
        <v/>
      </c>
      <c r="AC666" s="28">
        <f t="shared" si="622"/>
        <v>0</v>
      </c>
      <c r="AH666" s="246" t="str">
        <f t="shared" si="623"/>
        <v/>
      </c>
    </row>
    <row r="667" spans="1:34">
      <c r="A667" s="28" t="str">
        <f>C651&amp;"x"&amp;B667</f>
        <v>x14</v>
      </c>
      <c r="B667" s="47">
        <v>14</v>
      </c>
      <c r="C667" s="64" t="str">
        <f t="shared" si="606"/>
        <v/>
      </c>
      <c r="D667" s="64" t="str">
        <f t="shared" si="607"/>
        <v/>
      </c>
      <c r="E667" s="65" t="str">
        <f t="shared" si="608"/>
        <v/>
      </c>
      <c r="F667" s="65" t="str">
        <f t="shared" si="609"/>
        <v/>
      </c>
      <c r="G667" s="66" t="str">
        <f t="shared" si="610"/>
        <v/>
      </c>
      <c r="H667" s="67" t="str">
        <f t="shared" si="611"/>
        <v/>
      </c>
      <c r="I667" s="73"/>
      <c r="J667" s="64" t="str">
        <f t="shared" si="612"/>
        <v/>
      </c>
      <c r="K667" s="64" t="str">
        <f t="shared" si="613"/>
        <v/>
      </c>
      <c r="L667" s="64" t="str">
        <f t="shared" si="614"/>
        <v/>
      </c>
      <c r="M667" s="64" t="str">
        <f t="shared" si="615"/>
        <v/>
      </c>
      <c r="N667" s="52"/>
      <c r="P667" s="157"/>
      <c r="Q667" s="157"/>
      <c r="R667" s="157"/>
      <c r="S667" s="157" t="str">
        <f>IF(OR(LEFT($A667,1)="x",AND(AC653+$AC667=0,$AC653&gt;0)),"",IFERROR(VLOOKUP($A667,LedenZ,29,0),""))</f>
        <v/>
      </c>
      <c r="T667" s="202">
        <f t="shared" si="616"/>
        <v>0</v>
      </c>
      <c r="U667" s="159">
        <f t="shared" si="617"/>
        <v>0</v>
      </c>
      <c r="V667" s="162" t="str">
        <f t="shared" si="624"/>
        <v/>
      </c>
      <c r="W667" s="162" t="str">
        <f t="shared" si="624"/>
        <v/>
      </c>
      <c r="X667" s="28">
        <v>18</v>
      </c>
      <c r="Y667" s="64" t="str">
        <f t="shared" si="618"/>
        <v/>
      </c>
      <c r="Z667" s="64" t="str">
        <f t="shared" si="619"/>
        <v/>
      </c>
      <c r="AA667" s="64" t="str">
        <f t="shared" si="620"/>
        <v/>
      </c>
      <c r="AB667" s="64" t="str">
        <f t="shared" si="621"/>
        <v/>
      </c>
      <c r="AC667" s="28">
        <f t="shared" si="622"/>
        <v>0</v>
      </c>
      <c r="AH667" s="246" t="str">
        <f t="shared" si="623"/>
        <v/>
      </c>
    </row>
    <row r="668" spans="1:34">
      <c r="A668" s="28" t="str">
        <f>C651&amp;"x"&amp;B668</f>
        <v>x15</v>
      </c>
      <c r="B668" s="47">
        <v>15</v>
      </c>
      <c r="C668" s="64" t="str">
        <f t="shared" si="606"/>
        <v/>
      </c>
      <c r="D668" s="64" t="str">
        <f t="shared" si="607"/>
        <v/>
      </c>
      <c r="E668" s="65" t="str">
        <f t="shared" si="608"/>
        <v/>
      </c>
      <c r="F668" s="65" t="str">
        <f t="shared" si="609"/>
        <v/>
      </c>
      <c r="G668" s="66" t="str">
        <f t="shared" si="610"/>
        <v/>
      </c>
      <c r="H668" s="67" t="str">
        <f t="shared" si="611"/>
        <v/>
      </c>
      <c r="I668" s="73"/>
      <c r="J668" s="64" t="str">
        <f t="shared" si="612"/>
        <v/>
      </c>
      <c r="K668" s="64" t="str">
        <f t="shared" si="613"/>
        <v/>
      </c>
      <c r="L668" s="64" t="str">
        <f t="shared" si="614"/>
        <v/>
      </c>
      <c r="M668" s="64" t="str">
        <f t="shared" si="615"/>
        <v/>
      </c>
      <c r="N668" s="52"/>
      <c r="P668" s="157"/>
      <c r="Q668" s="157"/>
      <c r="R668" s="157"/>
      <c r="S668" s="157" t="str">
        <f>IF(OR(LEFT($A668,1)="x",AND(AC653+$AC668=0,$AC653&gt;0)),"",IFERROR(VLOOKUP($A668,LedenZ,29,0),""))</f>
        <v/>
      </c>
      <c r="T668" s="202">
        <f t="shared" si="616"/>
        <v>0</v>
      </c>
      <c r="U668" s="159">
        <f t="shared" si="617"/>
        <v>0</v>
      </c>
      <c r="V668" s="162" t="str">
        <f t="shared" si="624"/>
        <v/>
      </c>
      <c r="W668" s="162" t="str">
        <f t="shared" si="624"/>
        <v/>
      </c>
      <c r="X668" s="28">
        <v>19</v>
      </c>
      <c r="Y668" s="64" t="str">
        <f t="shared" si="618"/>
        <v/>
      </c>
      <c r="Z668" s="64" t="str">
        <f t="shared" si="619"/>
        <v/>
      </c>
      <c r="AA668" s="64" t="str">
        <f t="shared" si="620"/>
        <v/>
      </c>
      <c r="AB668" s="64" t="str">
        <f t="shared" si="621"/>
        <v/>
      </c>
      <c r="AC668" s="28">
        <f t="shared" si="622"/>
        <v>0</v>
      </c>
      <c r="AH668" s="246" t="str">
        <f t="shared" si="623"/>
        <v/>
      </c>
    </row>
    <row r="669" spans="1:34" ht="12.95" thickBot="1">
      <c r="B669" s="69"/>
      <c r="C669" s="70"/>
      <c r="D669" s="69"/>
      <c r="E669" s="69"/>
      <c r="F669" s="69"/>
      <c r="G669" s="71"/>
      <c r="H669" s="71"/>
      <c r="I669" s="71"/>
      <c r="J669" s="70"/>
      <c r="K669" s="70"/>
      <c r="L669" s="70"/>
      <c r="M669" s="52"/>
      <c r="N669" s="52"/>
      <c r="X669" s="28">
        <v>20</v>
      </c>
    </row>
    <row r="670" spans="1:34" ht="12.95" thickTop="1">
      <c r="B670" s="47"/>
      <c r="C670" s="323" t="s">
        <v>1140</v>
      </c>
      <c r="D670" s="323"/>
      <c r="E670" s="76" t="s">
        <v>1141</v>
      </c>
      <c r="F670" s="76" t="s">
        <v>1142</v>
      </c>
      <c r="G670" s="48" t="s">
        <v>1143</v>
      </c>
      <c r="H670" s="49"/>
      <c r="I670" s="50"/>
      <c r="J670" s="51" t="s">
        <v>1144</v>
      </c>
      <c r="K670" s="51" t="s">
        <v>1145</v>
      </c>
      <c r="L670" s="51" t="s">
        <v>1146</v>
      </c>
      <c r="M670" s="52"/>
      <c r="N670" s="52"/>
      <c r="P670" s="53">
        <f>COUNT(P674:P688)</f>
        <v>0</v>
      </c>
      <c r="Q670" s="53">
        <f>COUNT(Q674:Q688)</f>
        <v>0</v>
      </c>
      <c r="R670" s="53">
        <f>COUNT(R674:R688)</f>
        <v>0</v>
      </c>
      <c r="S670" s="53">
        <f>COUNT(S674:S688)</f>
        <v>0</v>
      </c>
      <c r="T670" s="124">
        <f>T671-SUM(U674:U688)</f>
        <v>0</v>
      </c>
      <c r="X670" s="28">
        <v>1</v>
      </c>
    </row>
    <row r="671" spans="1:34" ht="12.95">
      <c r="A671" s="33">
        <v>37</v>
      </c>
      <c r="B671" s="54"/>
      <c r="C671" s="322" t="str">
        <f>Leden!AR39</f>
        <v/>
      </c>
      <c r="D671" s="322"/>
      <c r="E671" s="286" t="str">
        <f>IF($C671="","",LEFT(IFERROR(VLOOKUP($C671,TeamsZ,2,0),"")&amp;"??",2))</f>
        <v/>
      </c>
      <c r="F671" s="286" t="str">
        <f>IF($C671="","",IFERROR(VLOOKUP($C671,TeamsZ,3,0),"??"))</f>
        <v/>
      </c>
      <c r="G671" s="286" t="str">
        <f>IF($C671="","",LEFT(IFERROR(VLOOKUP($C671,TeamsZ,4,0),"")&amp;"?",1))</f>
        <v/>
      </c>
      <c r="H671" s="55"/>
      <c r="I671" s="56"/>
      <c r="J671" s="286">
        <f>COUNTIF(C674:C688,"V")</f>
        <v>0</v>
      </c>
      <c r="K671" s="286">
        <f>COUNTIF(C674:C688,"M")</f>
        <v>0</v>
      </c>
      <c r="L671" s="57" t="str">
        <f>IFERROR(AVERAGE(H674:H688),"")</f>
        <v/>
      </c>
      <c r="M671" s="58"/>
      <c r="N671" s="58"/>
      <c r="O671" s="33" t="s">
        <v>2</v>
      </c>
      <c r="P671" s="253"/>
      <c r="Q671" s="253"/>
      <c r="R671" s="253"/>
      <c r="S671" s="253" t="str">
        <f>IF(COUNT(S674:S688)=0,"",TeamPunten(S674:S688,$C671,$T671))</f>
        <v/>
      </c>
      <c r="T671" s="124">
        <f>SUM(T674:T688)</f>
        <v>0</v>
      </c>
      <c r="U671" s="158" t="str">
        <f>MID($C671,1,1)</f>
        <v/>
      </c>
      <c r="V671" s="158" t="str">
        <f>MID($C671,1,1)</f>
        <v/>
      </c>
      <c r="W671" s="158" t="str">
        <f>MID($C671,1,1)</f>
        <v/>
      </c>
      <c r="X671" s="28">
        <v>2</v>
      </c>
      <c r="Y671" s="33"/>
      <c r="Z671" s="33"/>
      <c r="AA671" s="33"/>
      <c r="AB671" s="33"/>
      <c r="AC671" s="33"/>
      <c r="AD671" s="19" t="str">
        <f>IF($C671="","",IFERROR(VLOOKUP($C671,TeamsZ,6,0),""))</f>
        <v/>
      </c>
      <c r="AE671" s="19" t="str">
        <f>TRIM(IF($AD671="","",IFERROR(VLOOKUP($AD671,Teams!$J$4:$O$8,2,0),"")))</f>
        <v/>
      </c>
      <c r="AF671" s="19" t="str">
        <f>TRIM(IF($AD671="","",IFERROR(VLOOKUP($AD671,Teams!$J$4:$O$8,4,0),"")))</f>
        <v/>
      </c>
      <c r="AH671" s="247" t="str">
        <f>IFERROR(AVERAGE(AH674:AH688),"")</f>
        <v/>
      </c>
    </row>
    <row r="672" spans="1:34">
      <c r="B672" s="47"/>
      <c r="C672" s="76"/>
      <c r="D672" s="47"/>
      <c r="E672" s="47"/>
      <c r="F672" s="47"/>
      <c r="G672" s="50"/>
      <c r="H672" s="50"/>
      <c r="I672" s="50"/>
      <c r="J672" s="76"/>
      <c r="K672" s="76"/>
      <c r="L672" s="76"/>
      <c r="M672" s="52"/>
      <c r="N672" s="52"/>
      <c r="U672" s="159"/>
      <c r="V672" s="159"/>
      <c r="W672" s="159"/>
      <c r="X672" s="28">
        <v>3</v>
      </c>
    </row>
    <row r="673" spans="1:34">
      <c r="A673" s="59"/>
      <c r="B673" s="60"/>
      <c r="C673" s="61" t="s">
        <v>1147</v>
      </c>
      <c r="D673" s="61" t="s">
        <v>1148</v>
      </c>
      <c r="E673" s="62" t="s">
        <v>1149</v>
      </c>
      <c r="F673" s="62" t="s">
        <v>1150</v>
      </c>
      <c r="G673" s="61" t="s">
        <v>1151</v>
      </c>
      <c r="H673" s="61" t="s">
        <v>1152</v>
      </c>
      <c r="I673" s="61" t="s">
        <v>54</v>
      </c>
      <c r="J673" s="61" t="s">
        <v>1153</v>
      </c>
      <c r="K673" s="61" t="s">
        <v>1154</v>
      </c>
      <c r="L673" s="61" t="s">
        <v>1155</v>
      </c>
      <c r="M673" s="61" t="s">
        <v>1158</v>
      </c>
      <c r="N673" s="63"/>
      <c r="O673" s="59"/>
      <c r="P673" s="160" t="s">
        <v>76</v>
      </c>
      <c r="Q673" s="160" t="s">
        <v>77</v>
      </c>
      <c r="R673" s="160" t="s">
        <v>78</v>
      </c>
      <c r="S673" s="160" t="s">
        <v>76</v>
      </c>
      <c r="U673" s="158" t="str">
        <f>IF(W671="","",VLOOKUP(W671,Leeftijdscat,2,FALSE))</f>
        <v/>
      </c>
      <c r="V673" s="158" t="str">
        <f>IF(W671="","",VLOOKUP(W671,Leeftijdscat,3,FALSE))</f>
        <v/>
      </c>
      <c r="W673" s="158" t="str">
        <f>IF(W671="","",VLOOKUP(W671,Leeftijdscat,4,FALSE))</f>
        <v/>
      </c>
      <c r="X673" s="28">
        <v>4</v>
      </c>
      <c r="Y673" s="59">
        <f>LEN(Y674&amp;Y675&amp;Y676&amp;Y677&amp;Y678&amp;Y679&amp;Y680&amp;Y681&amp;Y682&amp;Y683&amp;Y684&amp;Y685&amp;Y686&amp;Y687&amp;Y688)</f>
        <v>0</v>
      </c>
      <c r="Z673" s="59">
        <f>LEN(Z674&amp;Z675&amp;Z676&amp;Z677&amp;Z678&amp;Z679&amp;Z680&amp;Z681&amp;Z682&amp;Z683&amp;Z684&amp;Z685&amp;Z686&amp;Z687&amp;Z688)</f>
        <v>0</v>
      </c>
      <c r="AA673" s="59">
        <f>LEN(AA674&amp;AA675&amp;AA676&amp;AA677&amp;AA678&amp;AA679&amp;AA680&amp;AA681&amp;AA682&amp;AA683&amp;AA684&amp;AA685&amp;AA686&amp;AA687&amp;AA688)</f>
        <v>0</v>
      </c>
      <c r="AB673" s="59">
        <f>LEN(AB674&amp;AB675&amp;AB676&amp;AB677&amp;AB678&amp;AB679&amp;AB680&amp;AB681&amp;AB682&amp;AB683&amp;AB684&amp;AB685&amp;AB686&amp;AB687&amp;AB688)</f>
        <v>0</v>
      </c>
      <c r="AC673" s="59">
        <f>SUM(Y673:AA673)</f>
        <v>0</v>
      </c>
    </row>
    <row r="674" spans="1:34">
      <c r="A674" s="28" t="str">
        <f>C671&amp;"x"&amp;B674</f>
        <v>x1</v>
      </c>
      <c r="B674" s="47">
        <v>1</v>
      </c>
      <c r="C674" s="64" t="str">
        <f t="shared" ref="C674:C688" si="625">IF(LEFT($A674,1)="x","",IFERROR(VLOOKUP($A674,LedenZ,5,0),""))</f>
        <v/>
      </c>
      <c r="D674" s="64" t="str">
        <f t="shared" ref="D674:D688" si="626">IF(LEFT($A674,1)="x","",IFERROR(VLOOKUP($A674,LedenZ,6,0),""))</f>
        <v/>
      </c>
      <c r="E674" s="65" t="str">
        <f t="shared" ref="E674:E688" si="627">IF(LEFT($A674,1)="x","",IFERROR(VLOOKUP($A674,LedenZ,7,0),""))</f>
        <v/>
      </c>
      <c r="F674" s="65" t="str">
        <f t="shared" ref="F674:F688" si="628">IF(LEFT($A674,1)="x","",IFERROR(VLOOKUP($A674,LedenZ,8,0),""))</f>
        <v/>
      </c>
      <c r="G674" s="66" t="str">
        <f t="shared" ref="G674:G688" si="629">IF(LEFT($A674,1)="x","",IFERROR(VLOOKUP($A674,LedenZ,9,0),""))</f>
        <v/>
      </c>
      <c r="H674" s="67" t="str">
        <f t="shared" ref="H674:H688" si="630">IF(AND(ISNUMBER(G674),G674&lt;&gt;0),DATEDIF(G674,Peildatum,"Y"),"")</f>
        <v/>
      </c>
      <c r="I674" s="73"/>
      <c r="J674" s="64" t="str">
        <f t="shared" ref="J674:J688" si="631">IF(LEFT($A674,1)="x","",IFERROR(VLOOKUP($A674,LedenZ,15,0),""))</f>
        <v/>
      </c>
      <c r="K674" s="64" t="str">
        <f t="shared" ref="K674:K688" si="632">IF(LEFT($A674,1)="x","",IFERROR(VLOOKUP($A674,LedenZ,16,0),""))</f>
        <v/>
      </c>
      <c r="L674" s="64" t="str">
        <f t="shared" ref="L674:L688" si="633">IF(LEFT($A674,1)="x","",IFERROR(VLOOKUP($A674,LedenZ,17,0),""))</f>
        <v/>
      </c>
      <c r="M674" s="64" t="str">
        <f t="shared" ref="M674:M688" si="634">IF(LEFT($A674,1)="x","",IFERROR(VLOOKUP($A674,LedenZ,18,0),""))</f>
        <v/>
      </c>
      <c r="N674" s="52"/>
      <c r="P674" s="157"/>
      <c r="Q674" s="157"/>
      <c r="R674" s="157"/>
      <c r="S674" s="157" t="str">
        <f>IF(OR(LEFT($A674,1)="x",AND(AC673+$AC674=0,$AC673&gt;0)),"",IFERROR(VLOOKUP($A674,LedenZ,29,0),""))</f>
        <v/>
      </c>
      <c r="T674" s="202">
        <f t="shared" ref="T674:T688" si="635">IF(LEN(C674&amp;D674&amp;E674&amp;F674)&gt;0,1,0)</f>
        <v>0</v>
      </c>
      <c r="U674" s="159">
        <f t="shared" ref="U674:U688" si="636">MIN(LEN(Y674&amp;Z674&amp;AA674&amp;AB674),1)</f>
        <v>0</v>
      </c>
      <c r="V674" s="162" t="str">
        <f>V673</f>
        <v/>
      </c>
      <c r="W674" s="162" t="str">
        <f>W673</f>
        <v/>
      </c>
      <c r="X674" s="28">
        <v>5</v>
      </c>
      <c r="Y674" s="64" t="str">
        <f t="shared" ref="Y674:Y688" si="637">IF(LEFT($A674,1)="x","",IFERROR(VLOOKUP($A674,LedenZ,33,0),""))</f>
        <v/>
      </c>
      <c r="Z674" s="64" t="str">
        <f t="shared" ref="Z674:Z688" si="638">IF(LEFT($A674,1)="x","",IFERROR(VLOOKUP($A674,LedenZ,34,0),""))</f>
        <v/>
      </c>
      <c r="AA674" s="64" t="str">
        <f t="shared" ref="AA674:AA688" si="639">IF(LEFT($A674,1)="x","",IFERROR(VLOOKUP($A674,LedenZ,35,0),""))</f>
        <v/>
      </c>
      <c r="AB674" s="64" t="str">
        <f t="shared" ref="AB674:AB688" si="640">IF(LEFT($A674,1)="x","",IFERROR(VLOOKUP($A674,LedenZ,36,0),""))</f>
        <v/>
      </c>
      <c r="AC674" s="28">
        <f t="shared" ref="AC674:AC688" si="641">LEN(Y674&amp;Z674&amp;AA674&amp;AB674)</f>
        <v>0</v>
      </c>
      <c r="AH674" s="246" t="str">
        <f t="shared" ref="AH674:AH688" si="642">lft(G674,Peildatum)</f>
        <v/>
      </c>
    </row>
    <row r="675" spans="1:34">
      <c r="A675" s="28" t="str">
        <f>C671&amp;"x"&amp;B675</f>
        <v>x2</v>
      </c>
      <c r="B675" s="47">
        <v>2</v>
      </c>
      <c r="C675" s="64" t="str">
        <f t="shared" si="625"/>
        <v/>
      </c>
      <c r="D675" s="64" t="str">
        <f t="shared" si="626"/>
        <v/>
      </c>
      <c r="E675" s="65" t="str">
        <f t="shared" si="627"/>
        <v/>
      </c>
      <c r="F675" s="65" t="str">
        <f t="shared" si="628"/>
        <v/>
      </c>
      <c r="G675" s="66" t="str">
        <f t="shared" si="629"/>
        <v/>
      </c>
      <c r="H675" s="67" t="str">
        <f t="shared" si="630"/>
        <v/>
      </c>
      <c r="I675" s="73"/>
      <c r="J675" s="64" t="str">
        <f t="shared" si="631"/>
        <v/>
      </c>
      <c r="K675" s="64" t="str">
        <f t="shared" si="632"/>
        <v/>
      </c>
      <c r="L675" s="64" t="str">
        <f t="shared" si="633"/>
        <v/>
      </c>
      <c r="M675" s="64" t="str">
        <f t="shared" si="634"/>
        <v/>
      </c>
      <c r="N675" s="52"/>
      <c r="P675" s="157"/>
      <c r="Q675" s="157"/>
      <c r="R675" s="157"/>
      <c r="S675" s="157" t="str">
        <f>IF(OR(LEFT($A675,1)="x",AND(AC673+$AC675=0,$AC673&gt;0)),"",IFERROR(VLOOKUP($A675,LedenZ,29,0),""))</f>
        <v/>
      </c>
      <c r="T675" s="202">
        <f t="shared" si="635"/>
        <v>0</v>
      </c>
      <c r="U675" s="159">
        <f t="shared" si="636"/>
        <v>0</v>
      </c>
      <c r="V675" s="162" t="str">
        <f t="shared" ref="V675:W688" si="643">V674</f>
        <v/>
      </c>
      <c r="W675" s="162" t="str">
        <f t="shared" si="643"/>
        <v/>
      </c>
      <c r="X675" s="28">
        <v>6</v>
      </c>
      <c r="Y675" s="64" t="str">
        <f t="shared" si="637"/>
        <v/>
      </c>
      <c r="Z675" s="64" t="str">
        <f t="shared" si="638"/>
        <v/>
      </c>
      <c r="AA675" s="64" t="str">
        <f t="shared" si="639"/>
        <v/>
      </c>
      <c r="AB675" s="64" t="str">
        <f t="shared" si="640"/>
        <v/>
      </c>
      <c r="AC675" s="28">
        <f t="shared" si="641"/>
        <v>0</v>
      </c>
      <c r="AH675" s="246" t="str">
        <f t="shared" si="642"/>
        <v/>
      </c>
    </row>
    <row r="676" spans="1:34">
      <c r="A676" s="28" t="str">
        <f>C671&amp;"x"&amp;B676</f>
        <v>x3</v>
      </c>
      <c r="B676" s="47">
        <v>3</v>
      </c>
      <c r="C676" s="64" t="str">
        <f t="shared" si="625"/>
        <v/>
      </c>
      <c r="D676" s="64" t="str">
        <f t="shared" si="626"/>
        <v/>
      </c>
      <c r="E676" s="65" t="str">
        <f t="shared" si="627"/>
        <v/>
      </c>
      <c r="F676" s="65" t="str">
        <f t="shared" si="628"/>
        <v/>
      </c>
      <c r="G676" s="66" t="str">
        <f t="shared" si="629"/>
        <v/>
      </c>
      <c r="H676" s="67" t="str">
        <f t="shared" si="630"/>
        <v/>
      </c>
      <c r="I676" s="73"/>
      <c r="J676" s="64" t="str">
        <f t="shared" si="631"/>
        <v/>
      </c>
      <c r="K676" s="64" t="str">
        <f t="shared" si="632"/>
        <v/>
      </c>
      <c r="L676" s="64" t="str">
        <f t="shared" si="633"/>
        <v/>
      </c>
      <c r="M676" s="64" t="str">
        <f t="shared" si="634"/>
        <v/>
      </c>
      <c r="N676" s="52"/>
      <c r="P676" s="157"/>
      <c r="Q676" s="157"/>
      <c r="R676" s="157"/>
      <c r="S676" s="157" t="str">
        <f>IF(OR(LEFT($A676,1)="x",AND(AC673+$AC676=0,$AC673&gt;0)),"",IFERROR(VLOOKUP($A676,LedenZ,29,0),""))</f>
        <v/>
      </c>
      <c r="T676" s="202">
        <f t="shared" si="635"/>
        <v>0</v>
      </c>
      <c r="U676" s="159">
        <f t="shared" si="636"/>
        <v>0</v>
      </c>
      <c r="V676" s="162" t="str">
        <f t="shared" si="643"/>
        <v/>
      </c>
      <c r="W676" s="162" t="str">
        <f t="shared" si="643"/>
        <v/>
      </c>
      <c r="X676" s="28">
        <v>7</v>
      </c>
      <c r="Y676" s="64" t="str">
        <f t="shared" si="637"/>
        <v/>
      </c>
      <c r="Z676" s="64" t="str">
        <f t="shared" si="638"/>
        <v/>
      </c>
      <c r="AA676" s="64" t="str">
        <f t="shared" si="639"/>
        <v/>
      </c>
      <c r="AB676" s="64" t="str">
        <f t="shared" si="640"/>
        <v/>
      </c>
      <c r="AC676" s="28">
        <f t="shared" si="641"/>
        <v>0</v>
      </c>
      <c r="AH676" s="246" t="str">
        <f t="shared" si="642"/>
        <v/>
      </c>
    </row>
    <row r="677" spans="1:34">
      <c r="A677" s="28" t="str">
        <f>C671&amp;"x"&amp;B677</f>
        <v>x4</v>
      </c>
      <c r="B677" s="47">
        <v>4</v>
      </c>
      <c r="C677" s="64" t="str">
        <f t="shared" si="625"/>
        <v/>
      </c>
      <c r="D677" s="64" t="str">
        <f t="shared" si="626"/>
        <v/>
      </c>
      <c r="E677" s="65" t="str">
        <f t="shared" si="627"/>
        <v/>
      </c>
      <c r="F677" s="65" t="str">
        <f t="shared" si="628"/>
        <v/>
      </c>
      <c r="G677" s="66" t="str">
        <f t="shared" si="629"/>
        <v/>
      </c>
      <c r="H677" s="67" t="str">
        <f t="shared" si="630"/>
        <v/>
      </c>
      <c r="I677" s="73"/>
      <c r="J677" s="64" t="str">
        <f t="shared" si="631"/>
        <v/>
      </c>
      <c r="K677" s="64" t="str">
        <f t="shared" si="632"/>
        <v/>
      </c>
      <c r="L677" s="64" t="str">
        <f t="shared" si="633"/>
        <v/>
      </c>
      <c r="M677" s="64" t="str">
        <f t="shared" si="634"/>
        <v/>
      </c>
      <c r="N677" s="52"/>
      <c r="P677" s="157"/>
      <c r="Q677" s="157"/>
      <c r="R677" s="157"/>
      <c r="S677" s="157" t="str">
        <f>IF(OR(LEFT($A677,1)="x",AND(AC673+$AC677=0,$AC673&gt;0)),"",IFERROR(VLOOKUP($A677,LedenZ,29,0),""))</f>
        <v/>
      </c>
      <c r="T677" s="202">
        <f t="shared" si="635"/>
        <v>0</v>
      </c>
      <c r="U677" s="159">
        <f t="shared" si="636"/>
        <v>0</v>
      </c>
      <c r="V677" s="162" t="str">
        <f t="shared" si="643"/>
        <v/>
      </c>
      <c r="W677" s="162" t="str">
        <f t="shared" si="643"/>
        <v/>
      </c>
      <c r="X677" s="28">
        <v>8</v>
      </c>
      <c r="Y677" s="64" t="str">
        <f t="shared" si="637"/>
        <v/>
      </c>
      <c r="Z677" s="64" t="str">
        <f t="shared" si="638"/>
        <v/>
      </c>
      <c r="AA677" s="64" t="str">
        <f t="shared" si="639"/>
        <v/>
      </c>
      <c r="AB677" s="64" t="str">
        <f t="shared" si="640"/>
        <v/>
      </c>
      <c r="AC677" s="28">
        <f t="shared" si="641"/>
        <v>0</v>
      </c>
      <c r="AH677" s="246" t="str">
        <f t="shared" si="642"/>
        <v/>
      </c>
    </row>
    <row r="678" spans="1:34">
      <c r="A678" s="28" t="str">
        <f>C671&amp;"x"&amp;B678</f>
        <v>x5</v>
      </c>
      <c r="B678" s="47">
        <v>5</v>
      </c>
      <c r="C678" s="64" t="str">
        <f t="shared" si="625"/>
        <v/>
      </c>
      <c r="D678" s="64" t="str">
        <f t="shared" si="626"/>
        <v/>
      </c>
      <c r="E678" s="65" t="str">
        <f t="shared" si="627"/>
        <v/>
      </c>
      <c r="F678" s="65" t="str">
        <f t="shared" si="628"/>
        <v/>
      </c>
      <c r="G678" s="66" t="str">
        <f t="shared" si="629"/>
        <v/>
      </c>
      <c r="H678" s="67" t="str">
        <f t="shared" si="630"/>
        <v/>
      </c>
      <c r="I678" s="73"/>
      <c r="J678" s="64" t="str">
        <f t="shared" si="631"/>
        <v/>
      </c>
      <c r="K678" s="64" t="str">
        <f t="shared" si="632"/>
        <v/>
      </c>
      <c r="L678" s="64" t="str">
        <f t="shared" si="633"/>
        <v/>
      </c>
      <c r="M678" s="64" t="str">
        <f t="shared" si="634"/>
        <v/>
      </c>
      <c r="N678" s="52"/>
      <c r="P678" s="157"/>
      <c r="Q678" s="157"/>
      <c r="R678" s="157"/>
      <c r="S678" s="157" t="str">
        <f>IF(OR(LEFT($A678,1)="x",AND(AC673+$AC678=0,$AC673&gt;0)),"",IFERROR(VLOOKUP($A678,LedenZ,29,0),""))</f>
        <v/>
      </c>
      <c r="T678" s="202">
        <f t="shared" si="635"/>
        <v>0</v>
      </c>
      <c r="U678" s="159">
        <f t="shared" si="636"/>
        <v>0</v>
      </c>
      <c r="V678" s="162" t="str">
        <f t="shared" si="643"/>
        <v/>
      </c>
      <c r="W678" s="162" t="str">
        <f t="shared" si="643"/>
        <v/>
      </c>
      <c r="X678" s="28">
        <v>9</v>
      </c>
      <c r="Y678" s="64" t="str">
        <f t="shared" si="637"/>
        <v/>
      </c>
      <c r="Z678" s="64" t="str">
        <f t="shared" si="638"/>
        <v/>
      </c>
      <c r="AA678" s="64" t="str">
        <f t="shared" si="639"/>
        <v/>
      </c>
      <c r="AB678" s="64" t="str">
        <f t="shared" si="640"/>
        <v/>
      </c>
      <c r="AC678" s="28">
        <f t="shared" si="641"/>
        <v>0</v>
      </c>
      <c r="AH678" s="246" t="str">
        <f t="shared" si="642"/>
        <v/>
      </c>
    </row>
    <row r="679" spans="1:34">
      <c r="A679" s="28" t="str">
        <f>C671&amp;"x"&amp;B679</f>
        <v>x6</v>
      </c>
      <c r="B679" s="47">
        <v>6</v>
      </c>
      <c r="C679" s="64" t="str">
        <f t="shared" si="625"/>
        <v/>
      </c>
      <c r="D679" s="64" t="str">
        <f t="shared" si="626"/>
        <v/>
      </c>
      <c r="E679" s="65" t="str">
        <f t="shared" si="627"/>
        <v/>
      </c>
      <c r="F679" s="65" t="str">
        <f t="shared" si="628"/>
        <v/>
      </c>
      <c r="G679" s="66" t="str">
        <f t="shared" si="629"/>
        <v/>
      </c>
      <c r="H679" s="67" t="str">
        <f t="shared" si="630"/>
        <v/>
      </c>
      <c r="I679" s="73"/>
      <c r="J679" s="64" t="str">
        <f t="shared" si="631"/>
        <v/>
      </c>
      <c r="K679" s="64" t="str">
        <f t="shared" si="632"/>
        <v/>
      </c>
      <c r="L679" s="64" t="str">
        <f t="shared" si="633"/>
        <v/>
      </c>
      <c r="M679" s="64" t="str">
        <f t="shared" si="634"/>
        <v/>
      </c>
      <c r="N679" s="52"/>
      <c r="P679" s="157"/>
      <c r="Q679" s="157"/>
      <c r="R679" s="157"/>
      <c r="S679" s="157" t="str">
        <f>IF(OR(LEFT($A679,1)="x",AND(AC673+$AC679=0,$AC673&gt;0)),"",IFERROR(VLOOKUP($A679,LedenZ,29,0),""))</f>
        <v/>
      </c>
      <c r="T679" s="202">
        <f t="shared" si="635"/>
        <v>0</v>
      </c>
      <c r="U679" s="159">
        <f t="shared" si="636"/>
        <v>0</v>
      </c>
      <c r="V679" s="162" t="str">
        <f t="shared" si="643"/>
        <v/>
      </c>
      <c r="W679" s="162" t="str">
        <f t="shared" si="643"/>
        <v/>
      </c>
      <c r="X679" s="28">
        <v>10</v>
      </c>
      <c r="Y679" s="64" t="str">
        <f t="shared" si="637"/>
        <v/>
      </c>
      <c r="Z679" s="64" t="str">
        <f t="shared" si="638"/>
        <v/>
      </c>
      <c r="AA679" s="64" t="str">
        <f t="shared" si="639"/>
        <v/>
      </c>
      <c r="AB679" s="64" t="str">
        <f t="shared" si="640"/>
        <v/>
      </c>
      <c r="AC679" s="28">
        <f t="shared" si="641"/>
        <v>0</v>
      </c>
      <c r="AH679" s="246" t="str">
        <f t="shared" si="642"/>
        <v/>
      </c>
    </row>
    <row r="680" spans="1:34">
      <c r="A680" s="28" t="str">
        <f>C671&amp;"x"&amp;B680</f>
        <v>x7</v>
      </c>
      <c r="B680" s="47">
        <v>7</v>
      </c>
      <c r="C680" s="64" t="str">
        <f t="shared" si="625"/>
        <v/>
      </c>
      <c r="D680" s="64" t="str">
        <f t="shared" si="626"/>
        <v/>
      </c>
      <c r="E680" s="65" t="str">
        <f t="shared" si="627"/>
        <v/>
      </c>
      <c r="F680" s="65" t="str">
        <f t="shared" si="628"/>
        <v/>
      </c>
      <c r="G680" s="66" t="str">
        <f t="shared" si="629"/>
        <v/>
      </c>
      <c r="H680" s="67" t="str">
        <f t="shared" si="630"/>
        <v/>
      </c>
      <c r="I680" s="73"/>
      <c r="J680" s="64" t="str">
        <f t="shared" si="631"/>
        <v/>
      </c>
      <c r="K680" s="64" t="str">
        <f t="shared" si="632"/>
        <v/>
      </c>
      <c r="L680" s="64" t="str">
        <f t="shared" si="633"/>
        <v/>
      </c>
      <c r="M680" s="64" t="str">
        <f t="shared" si="634"/>
        <v/>
      </c>
      <c r="N680" s="52"/>
      <c r="P680" s="157"/>
      <c r="Q680" s="157"/>
      <c r="R680" s="157"/>
      <c r="S680" s="157" t="str">
        <f>IF(OR(LEFT($A680,1)="x",AND(AC673+$AC680=0,$AC673&gt;0)),"",IFERROR(VLOOKUP($A680,LedenZ,29,0),""))</f>
        <v/>
      </c>
      <c r="T680" s="202">
        <f t="shared" si="635"/>
        <v>0</v>
      </c>
      <c r="U680" s="159">
        <f t="shared" si="636"/>
        <v>0</v>
      </c>
      <c r="V680" s="162" t="str">
        <f t="shared" si="643"/>
        <v/>
      </c>
      <c r="W680" s="162" t="str">
        <f t="shared" si="643"/>
        <v/>
      </c>
      <c r="X680" s="28">
        <v>11</v>
      </c>
      <c r="Y680" s="64" t="str">
        <f t="shared" si="637"/>
        <v/>
      </c>
      <c r="Z680" s="64" t="str">
        <f t="shared" si="638"/>
        <v/>
      </c>
      <c r="AA680" s="64" t="str">
        <f t="shared" si="639"/>
        <v/>
      </c>
      <c r="AB680" s="64" t="str">
        <f t="shared" si="640"/>
        <v/>
      </c>
      <c r="AC680" s="28">
        <f t="shared" si="641"/>
        <v>0</v>
      </c>
      <c r="AH680" s="246" t="str">
        <f t="shared" si="642"/>
        <v/>
      </c>
    </row>
    <row r="681" spans="1:34">
      <c r="A681" s="28" t="str">
        <f>C671&amp;"x"&amp;B681</f>
        <v>x8</v>
      </c>
      <c r="B681" s="47">
        <v>8</v>
      </c>
      <c r="C681" s="64" t="str">
        <f t="shared" si="625"/>
        <v/>
      </c>
      <c r="D681" s="64" t="str">
        <f t="shared" si="626"/>
        <v/>
      </c>
      <c r="E681" s="65" t="str">
        <f t="shared" si="627"/>
        <v/>
      </c>
      <c r="F681" s="65" t="str">
        <f t="shared" si="628"/>
        <v/>
      </c>
      <c r="G681" s="66" t="str">
        <f t="shared" si="629"/>
        <v/>
      </c>
      <c r="H681" s="67" t="str">
        <f t="shared" si="630"/>
        <v/>
      </c>
      <c r="I681" s="73"/>
      <c r="J681" s="64" t="str">
        <f t="shared" si="631"/>
        <v/>
      </c>
      <c r="K681" s="64" t="str">
        <f t="shared" si="632"/>
        <v/>
      </c>
      <c r="L681" s="64" t="str">
        <f t="shared" si="633"/>
        <v/>
      </c>
      <c r="M681" s="64" t="str">
        <f t="shared" si="634"/>
        <v/>
      </c>
      <c r="N681" s="52"/>
      <c r="P681" s="157"/>
      <c r="Q681" s="157"/>
      <c r="R681" s="157"/>
      <c r="S681" s="157" t="str">
        <f>IF(OR(LEFT($A681,1)="x",AND(AC673+$AC681=0,$AC673&gt;0)),"",IFERROR(VLOOKUP($A681,LedenZ,29,0),""))</f>
        <v/>
      </c>
      <c r="T681" s="202">
        <f t="shared" si="635"/>
        <v>0</v>
      </c>
      <c r="U681" s="159">
        <f t="shared" si="636"/>
        <v>0</v>
      </c>
      <c r="V681" s="162" t="str">
        <f t="shared" si="643"/>
        <v/>
      </c>
      <c r="W681" s="162" t="str">
        <f t="shared" si="643"/>
        <v/>
      </c>
      <c r="X681" s="28">
        <v>12</v>
      </c>
      <c r="Y681" s="64" t="str">
        <f t="shared" si="637"/>
        <v/>
      </c>
      <c r="Z681" s="64" t="str">
        <f t="shared" si="638"/>
        <v/>
      </c>
      <c r="AA681" s="64" t="str">
        <f t="shared" si="639"/>
        <v/>
      </c>
      <c r="AB681" s="64" t="str">
        <f t="shared" si="640"/>
        <v/>
      </c>
      <c r="AC681" s="28">
        <f t="shared" si="641"/>
        <v>0</v>
      </c>
      <c r="AH681" s="246" t="str">
        <f t="shared" si="642"/>
        <v/>
      </c>
    </row>
    <row r="682" spans="1:34">
      <c r="A682" s="28" t="str">
        <f>C671&amp;"x"&amp;B682</f>
        <v>x9</v>
      </c>
      <c r="B682" s="47">
        <v>9</v>
      </c>
      <c r="C682" s="64" t="str">
        <f t="shared" si="625"/>
        <v/>
      </c>
      <c r="D682" s="64" t="str">
        <f t="shared" si="626"/>
        <v/>
      </c>
      <c r="E682" s="65" t="str">
        <f t="shared" si="627"/>
        <v/>
      </c>
      <c r="F682" s="65" t="str">
        <f t="shared" si="628"/>
        <v/>
      </c>
      <c r="G682" s="66" t="str">
        <f t="shared" si="629"/>
        <v/>
      </c>
      <c r="H682" s="67" t="str">
        <f t="shared" si="630"/>
        <v/>
      </c>
      <c r="I682" s="73"/>
      <c r="J682" s="64" t="str">
        <f t="shared" si="631"/>
        <v/>
      </c>
      <c r="K682" s="64" t="str">
        <f t="shared" si="632"/>
        <v/>
      </c>
      <c r="L682" s="64" t="str">
        <f t="shared" si="633"/>
        <v/>
      </c>
      <c r="M682" s="64" t="str">
        <f t="shared" si="634"/>
        <v/>
      </c>
      <c r="N682" s="52"/>
      <c r="P682" s="157"/>
      <c r="Q682" s="157"/>
      <c r="R682" s="157"/>
      <c r="S682" s="157" t="str">
        <f>IF(OR(LEFT($A682,1)="x",AND(AC673+$AC682=0,$AC673&gt;0)),"",IFERROR(VLOOKUP($A682,LedenZ,29,0),""))</f>
        <v/>
      </c>
      <c r="T682" s="202">
        <f t="shared" si="635"/>
        <v>0</v>
      </c>
      <c r="U682" s="159">
        <f t="shared" si="636"/>
        <v>0</v>
      </c>
      <c r="V682" s="162" t="str">
        <f t="shared" si="643"/>
        <v/>
      </c>
      <c r="W682" s="162" t="str">
        <f t="shared" si="643"/>
        <v/>
      </c>
      <c r="X682" s="28">
        <v>13</v>
      </c>
      <c r="Y682" s="64" t="str">
        <f t="shared" si="637"/>
        <v/>
      </c>
      <c r="Z682" s="64" t="str">
        <f t="shared" si="638"/>
        <v/>
      </c>
      <c r="AA682" s="64" t="str">
        <f t="shared" si="639"/>
        <v/>
      </c>
      <c r="AB682" s="64" t="str">
        <f t="shared" si="640"/>
        <v/>
      </c>
      <c r="AC682" s="28">
        <f t="shared" si="641"/>
        <v>0</v>
      </c>
      <c r="AH682" s="246" t="str">
        <f t="shared" si="642"/>
        <v/>
      </c>
    </row>
    <row r="683" spans="1:34">
      <c r="A683" s="28" t="str">
        <f>C671&amp;"x"&amp;B683</f>
        <v>x10</v>
      </c>
      <c r="B683" s="47">
        <v>10</v>
      </c>
      <c r="C683" s="64" t="str">
        <f t="shared" si="625"/>
        <v/>
      </c>
      <c r="D683" s="64" t="str">
        <f t="shared" si="626"/>
        <v/>
      </c>
      <c r="E683" s="65" t="str">
        <f t="shared" si="627"/>
        <v/>
      </c>
      <c r="F683" s="65" t="str">
        <f t="shared" si="628"/>
        <v/>
      </c>
      <c r="G683" s="66" t="str">
        <f t="shared" si="629"/>
        <v/>
      </c>
      <c r="H683" s="67" t="str">
        <f t="shared" si="630"/>
        <v/>
      </c>
      <c r="I683" s="73"/>
      <c r="J683" s="64" t="str">
        <f t="shared" si="631"/>
        <v/>
      </c>
      <c r="K683" s="64" t="str">
        <f t="shared" si="632"/>
        <v/>
      </c>
      <c r="L683" s="64" t="str">
        <f t="shared" si="633"/>
        <v/>
      </c>
      <c r="M683" s="64" t="str">
        <f t="shared" si="634"/>
        <v/>
      </c>
      <c r="N683" s="52"/>
      <c r="P683" s="157"/>
      <c r="Q683" s="157"/>
      <c r="R683" s="157"/>
      <c r="S683" s="157" t="str">
        <f>IF(OR(LEFT($A683,1)="x",AND(AC673+$AC683=0,$AC673&gt;0)),"",IFERROR(VLOOKUP($A683,LedenZ,29,0),""))</f>
        <v/>
      </c>
      <c r="T683" s="202">
        <f t="shared" si="635"/>
        <v>0</v>
      </c>
      <c r="U683" s="159">
        <f t="shared" si="636"/>
        <v>0</v>
      </c>
      <c r="V683" s="162" t="str">
        <f t="shared" si="643"/>
        <v/>
      </c>
      <c r="W683" s="162" t="str">
        <f t="shared" si="643"/>
        <v/>
      </c>
      <c r="X683" s="28">
        <v>14</v>
      </c>
      <c r="Y683" s="64" t="str">
        <f t="shared" si="637"/>
        <v/>
      </c>
      <c r="Z683" s="64" t="str">
        <f t="shared" si="638"/>
        <v/>
      </c>
      <c r="AA683" s="64" t="str">
        <f t="shared" si="639"/>
        <v/>
      </c>
      <c r="AB683" s="64" t="str">
        <f t="shared" si="640"/>
        <v/>
      </c>
      <c r="AC683" s="28">
        <f t="shared" si="641"/>
        <v>0</v>
      </c>
      <c r="AH683" s="246" t="str">
        <f t="shared" si="642"/>
        <v/>
      </c>
    </row>
    <row r="684" spans="1:34">
      <c r="A684" s="28" t="str">
        <f>C671&amp;"x"&amp;B684</f>
        <v>x11</v>
      </c>
      <c r="B684" s="47">
        <v>11</v>
      </c>
      <c r="C684" s="64" t="str">
        <f t="shared" si="625"/>
        <v/>
      </c>
      <c r="D684" s="64" t="str">
        <f t="shared" si="626"/>
        <v/>
      </c>
      <c r="E684" s="65" t="str">
        <f t="shared" si="627"/>
        <v/>
      </c>
      <c r="F684" s="65" t="str">
        <f t="shared" si="628"/>
        <v/>
      </c>
      <c r="G684" s="66" t="str">
        <f t="shared" si="629"/>
        <v/>
      </c>
      <c r="H684" s="67" t="str">
        <f t="shared" si="630"/>
        <v/>
      </c>
      <c r="I684" s="73"/>
      <c r="J684" s="64" t="str">
        <f t="shared" si="631"/>
        <v/>
      </c>
      <c r="K684" s="64" t="str">
        <f t="shared" si="632"/>
        <v/>
      </c>
      <c r="L684" s="64" t="str">
        <f t="shared" si="633"/>
        <v/>
      </c>
      <c r="M684" s="64" t="str">
        <f t="shared" si="634"/>
        <v/>
      </c>
      <c r="N684" s="52"/>
      <c r="P684" s="157"/>
      <c r="Q684" s="157"/>
      <c r="R684" s="157"/>
      <c r="S684" s="157" t="str">
        <f>IF(OR(LEFT($A684,1)="x",AND(AC673+$AC684=0,$AC673&gt;0)),"",IFERROR(VLOOKUP($A684,LedenZ,29,0),""))</f>
        <v/>
      </c>
      <c r="T684" s="202">
        <f t="shared" si="635"/>
        <v>0</v>
      </c>
      <c r="U684" s="159">
        <f t="shared" si="636"/>
        <v>0</v>
      </c>
      <c r="V684" s="162" t="str">
        <f t="shared" si="643"/>
        <v/>
      </c>
      <c r="W684" s="162" t="str">
        <f t="shared" si="643"/>
        <v/>
      </c>
      <c r="X684" s="28">
        <v>15</v>
      </c>
      <c r="Y684" s="64" t="str">
        <f t="shared" si="637"/>
        <v/>
      </c>
      <c r="Z684" s="64" t="str">
        <f t="shared" si="638"/>
        <v/>
      </c>
      <c r="AA684" s="64" t="str">
        <f t="shared" si="639"/>
        <v/>
      </c>
      <c r="AB684" s="64" t="str">
        <f t="shared" si="640"/>
        <v/>
      </c>
      <c r="AC684" s="28">
        <f t="shared" si="641"/>
        <v>0</v>
      </c>
      <c r="AH684" s="246" t="str">
        <f t="shared" si="642"/>
        <v/>
      </c>
    </row>
    <row r="685" spans="1:34">
      <c r="A685" s="28" t="str">
        <f>C671&amp;"x"&amp;B685</f>
        <v>x12</v>
      </c>
      <c r="B685" s="47">
        <v>12</v>
      </c>
      <c r="C685" s="64" t="str">
        <f t="shared" si="625"/>
        <v/>
      </c>
      <c r="D685" s="64" t="str">
        <f t="shared" si="626"/>
        <v/>
      </c>
      <c r="E685" s="65" t="str">
        <f t="shared" si="627"/>
        <v/>
      </c>
      <c r="F685" s="65" t="str">
        <f t="shared" si="628"/>
        <v/>
      </c>
      <c r="G685" s="66" t="str">
        <f t="shared" si="629"/>
        <v/>
      </c>
      <c r="H685" s="67" t="str">
        <f t="shared" si="630"/>
        <v/>
      </c>
      <c r="I685" s="73"/>
      <c r="J685" s="64" t="str">
        <f t="shared" si="631"/>
        <v/>
      </c>
      <c r="K685" s="64" t="str">
        <f t="shared" si="632"/>
        <v/>
      </c>
      <c r="L685" s="64" t="str">
        <f t="shared" si="633"/>
        <v/>
      </c>
      <c r="M685" s="64" t="str">
        <f t="shared" si="634"/>
        <v/>
      </c>
      <c r="N685" s="52"/>
      <c r="P685" s="157"/>
      <c r="Q685" s="157"/>
      <c r="R685" s="157"/>
      <c r="S685" s="157" t="str">
        <f>IF(OR(LEFT($A685,1)="x",AND(AC673+$AC685=0,$AC673&gt;0)),"",IFERROR(VLOOKUP($A685,LedenZ,29,0),""))</f>
        <v/>
      </c>
      <c r="T685" s="202">
        <f t="shared" si="635"/>
        <v>0</v>
      </c>
      <c r="U685" s="159">
        <f t="shared" si="636"/>
        <v>0</v>
      </c>
      <c r="V685" s="162" t="str">
        <f t="shared" si="643"/>
        <v/>
      </c>
      <c r="W685" s="162" t="str">
        <f t="shared" si="643"/>
        <v/>
      </c>
      <c r="X685" s="28">
        <v>16</v>
      </c>
      <c r="Y685" s="64" t="str">
        <f t="shared" si="637"/>
        <v/>
      </c>
      <c r="Z685" s="64" t="str">
        <f t="shared" si="638"/>
        <v/>
      </c>
      <c r="AA685" s="64" t="str">
        <f t="shared" si="639"/>
        <v/>
      </c>
      <c r="AB685" s="64" t="str">
        <f t="shared" si="640"/>
        <v/>
      </c>
      <c r="AC685" s="28">
        <f t="shared" si="641"/>
        <v>0</v>
      </c>
      <c r="AH685" s="246" t="str">
        <f t="shared" si="642"/>
        <v/>
      </c>
    </row>
    <row r="686" spans="1:34">
      <c r="A686" s="28" t="str">
        <f>C671&amp;"x"&amp;B686</f>
        <v>x13</v>
      </c>
      <c r="B686" s="47">
        <v>13</v>
      </c>
      <c r="C686" s="64" t="str">
        <f t="shared" si="625"/>
        <v/>
      </c>
      <c r="D686" s="64" t="str">
        <f t="shared" si="626"/>
        <v/>
      </c>
      <c r="E686" s="65" t="str">
        <f t="shared" si="627"/>
        <v/>
      </c>
      <c r="F686" s="65" t="str">
        <f t="shared" si="628"/>
        <v/>
      </c>
      <c r="G686" s="66" t="str">
        <f t="shared" si="629"/>
        <v/>
      </c>
      <c r="H686" s="67" t="str">
        <f t="shared" si="630"/>
        <v/>
      </c>
      <c r="I686" s="73"/>
      <c r="J686" s="64" t="str">
        <f t="shared" si="631"/>
        <v/>
      </c>
      <c r="K686" s="64" t="str">
        <f t="shared" si="632"/>
        <v/>
      </c>
      <c r="L686" s="64" t="str">
        <f t="shared" si="633"/>
        <v/>
      </c>
      <c r="M686" s="64" t="str">
        <f t="shared" si="634"/>
        <v/>
      </c>
      <c r="N686" s="52"/>
      <c r="P686" s="157"/>
      <c r="Q686" s="157"/>
      <c r="R686" s="157"/>
      <c r="S686" s="157" t="str">
        <f>IF(OR(LEFT($A686,1)="x",AND(AC673+$AC686=0,$AC673&gt;0)),"",IFERROR(VLOOKUP($A686,LedenZ,29,0),""))</f>
        <v/>
      </c>
      <c r="T686" s="202">
        <f t="shared" si="635"/>
        <v>0</v>
      </c>
      <c r="U686" s="159">
        <f t="shared" si="636"/>
        <v>0</v>
      </c>
      <c r="V686" s="162" t="str">
        <f t="shared" si="643"/>
        <v/>
      </c>
      <c r="W686" s="162" t="str">
        <f t="shared" si="643"/>
        <v/>
      </c>
      <c r="X686" s="28">
        <v>17</v>
      </c>
      <c r="Y686" s="64" t="str">
        <f t="shared" si="637"/>
        <v/>
      </c>
      <c r="Z686" s="64" t="str">
        <f t="shared" si="638"/>
        <v/>
      </c>
      <c r="AA686" s="64" t="str">
        <f t="shared" si="639"/>
        <v/>
      </c>
      <c r="AB686" s="64" t="str">
        <f t="shared" si="640"/>
        <v/>
      </c>
      <c r="AC686" s="28">
        <f t="shared" si="641"/>
        <v>0</v>
      </c>
      <c r="AH686" s="246" t="str">
        <f t="shared" si="642"/>
        <v/>
      </c>
    </row>
    <row r="687" spans="1:34">
      <c r="A687" s="28" t="str">
        <f>C671&amp;"x"&amp;B687</f>
        <v>x14</v>
      </c>
      <c r="B687" s="47">
        <v>14</v>
      </c>
      <c r="C687" s="64" t="str">
        <f t="shared" si="625"/>
        <v/>
      </c>
      <c r="D687" s="64" t="str">
        <f t="shared" si="626"/>
        <v/>
      </c>
      <c r="E687" s="65" t="str">
        <f t="shared" si="627"/>
        <v/>
      </c>
      <c r="F687" s="65" t="str">
        <f t="shared" si="628"/>
        <v/>
      </c>
      <c r="G687" s="66" t="str">
        <f t="shared" si="629"/>
        <v/>
      </c>
      <c r="H687" s="67" t="str">
        <f t="shared" si="630"/>
        <v/>
      </c>
      <c r="I687" s="73"/>
      <c r="J687" s="64" t="str">
        <f t="shared" si="631"/>
        <v/>
      </c>
      <c r="K687" s="64" t="str">
        <f t="shared" si="632"/>
        <v/>
      </c>
      <c r="L687" s="64" t="str">
        <f t="shared" si="633"/>
        <v/>
      </c>
      <c r="M687" s="64" t="str">
        <f t="shared" si="634"/>
        <v/>
      </c>
      <c r="N687" s="52"/>
      <c r="P687" s="157"/>
      <c r="Q687" s="157"/>
      <c r="R687" s="157"/>
      <c r="S687" s="157" t="str">
        <f>IF(OR(LEFT($A687,1)="x",AND(AC673+$AC687=0,$AC673&gt;0)),"",IFERROR(VLOOKUP($A687,LedenZ,29,0),""))</f>
        <v/>
      </c>
      <c r="T687" s="202">
        <f t="shared" si="635"/>
        <v>0</v>
      </c>
      <c r="U687" s="159">
        <f t="shared" si="636"/>
        <v>0</v>
      </c>
      <c r="V687" s="162" t="str">
        <f t="shared" si="643"/>
        <v/>
      </c>
      <c r="W687" s="162" t="str">
        <f t="shared" si="643"/>
        <v/>
      </c>
      <c r="X687" s="28">
        <v>18</v>
      </c>
      <c r="Y687" s="64" t="str">
        <f t="shared" si="637"/>
        <v/>
      </c>
      <c r="Z687" s="64" t="str">
        <f t="shared" si="638"/>
        <v/>
      </c>
      <c r="AA687" s="64" t="str">
        <f t="shared" si="639"/>
        <v/>
      </c>
      <c r="AB687" s="64" t="str">
        <f t="shared" si="640"/>
        <v/>
      </c>
      <c r="AC687" s="28">
        <f t="shared" si="641"/>
        <v>0</v>
      </c>
      <c r="AH687" s="246" t="str">
        <f t="shared" si="642"/>
        <v/>
      </c>
    </row>
    <row r="688" spans="1:34">
      <c r="A688" s="28" t="str">
        <f>C671&amp;"x"&amp;B688</f>
        <v>x15</v>
      </c>
      <c r="B688" s="47">
        <v>15</v>
      </c>
      <c r="C688" s="64" t="str">
        <f t="shared" si="625"/>
        <v/>
      </c>
      <c r="D688" s="64" t="str">
        <f t="shared" si="626"/>
        <v/>
      </c>
      <c r="E688" s="65" t="str">
        <f t="shared" si="627"/>
        <v/>
      </c>
      <c r="F688" s="65" t="str">
        <f t="shared" si="628"/>
        <v/>
      </c>
      <c r="G688" s="66" t="str">
        <f t="shared" si="629"/>
        <v/>
      </c>
      <c r="H688" s="67" t="str">
        <f t="shared" si="630"/>
        <v/>
      </c>
      <c r="I688" s="73"/>
      <c r="J688" s="64" t="str">
        <f t="shared" si="631"/>
        <v/>
      </c>
      <c r="K688" s="64" t="str">
        <f t="shared" si="632"/>
        <v/>
      </c>
      <c r="L688" s="64" t="str">
        <f t="shared" si="633"/>
        <v/>
      </c>
      <c r="M688" s="64" t="str">
        <f t="shared" si="634"/>
        <v/>
      </c>
      <c r="N688" s="52"/>
      <c r="P688" s="157"/>
      <c r="Q688" s="157"/>
      <c r="R688" s="157"/>
      <c r="S688" s="157" t="str">
        <f>IF(OR(LEFT($A688,1)="x",AND(AC673+$AC688=0,$AC673&gt;0)),"",IFERROR(VLOOKUP($A688,LedenZ,29,0),""))</f>
        <v/>
      </c>
      <c r="T688" s="202">
        <f t="shared" si="635"/>
        <v>0</v>
      </c>
      <c r="U688" s="159">
        <f t="shared" si="636"/>
        <v>0</v>
      </c>
      <c r="V688" s="162" t="str">
        <f t="shared" si="643"/>
        <v/>
      </c>
      <c r="W688" s="162" t="str">
        <f t="shared" si="643"/>
        <v/>
      </c>
      <c r="X688" s="28">
        <v>19</v>
      </c>
      <c r="Y688" s="64" t="str">
        <f t="shared" si="637"/>
        <v/>
      </c>
      <c r="Z688" s="64" t="str">
        <f t="shared" si="638"/>
        <v/>
      </c>
      <c r="AA688" s="64" t="str">
        <f t="shared" si="639"/>
        <v/>
      </c>
      <c r="AB688" s="64" t="str">
        <f t="shared" si="640"/>
        <v/>
      </c>
      <c r="AC688" s="28">
        <f t="shared" si="641"/>
        <v>0</v>
      </c>
      <c r="AH688" s="246" t="str">
        <f t="shared" si="642"/>
        <v/>
      </c>
    </row>
    <row r="689" spans="1:34" ht="12.95" thickBot="1">
      <c r="B689" s="69"/>
      <c r="C689" s="70"/>
      <c r="D689" s="69"/>
      <c r="E689" s="69"/>
      <c r="F689" s="69"/>
      <c r="G689" s="71"/>
      <c r="H689" s="71"/>
      <c r="I689" s="71"/>
      <c r="J689" s="70"/>
      <c r="K689" s="70"/>
      <c r="L689" s="70"/>
      <c r="M689" s="52"/>
      <c r="N689" s="52"/>
      <c r="X689" s="28">
        <v>20</v>
      </c>
    </row>
    <row r="690" spans="1:34" ht="12.95" thickTop="1">
      <c r="B690" s="47"/>
      <c r="C690" s="323" t="s">
        <v>1140</v>
      </c>
      <c r="D690" s="323"/>
      <c r="E690" s="76" t="s">
        <v>1141</v>
      </c>
      <c r="F690" s="76" t="s">
        <v>1142</v>
      </c>
      <c r="G690" s="48" t="s">
        <v>1143</v>
      </c>
      <c r="H690" s="49"/>
      <c r="I690" s="50"/>
      <c r="J690" s="51" t="s">
        <v>1144</v>
      </c>
      <c r="K690" s="51" t="s">
        <v>1145</v>
      </c>
      <c r="L690" s="51" t="s">
        <v>1146</v>
      </c>
      <c r="M690" s="52"/>
      <c r="N690" s="52"/>
      <c r="P690" s="53">
        <f>COUNT(P694:P708)</f>
        <v>0</v>
      </c>
      <c r="Q690" s="53">
        <f>COUNT(Q694:Q708)</f>
        <v>0</v>
      </c>
      <c r="R690" s="53">
        <f>COUNT(R694:R708)</f>
        <v>0</v>
      </c>
      <c r="S690" s="53">
        <f>COUNT(S694:S708)</f>
        <v>0</v>
      </c>
      <c r="T690" s="124">
        <f>T691-SUM(U694:U708)</f>
        <v>0</v>
      </c>
      <c r="X690" s="28">
        <v>1</v>
      </c>
    </row>
    <row r="691" spans="1:34" ht="12.95">
      <c r="A691" s="33">
        <v>38</v>
      </c>
      <c r="B691" s="54"/>
      <c r="C691" s="322" t="str">
        <f>Leden!AR40</f>
        <v/>
      </c>
      <c r="D691" s="322"/>
      <c r="E691" s="286" t="str">
        <f>IF($C691="","",LEFT(IFERROR(VLOOKUP($C691,TeamsZ,2,0),"")&amp;"??",2))</f>
        <v/>
      </c>
      <c r="F691" s="286" t="str">
        <f>IF($C691="","",IFERROR(VLOOKUP($C691,TeamsZ,3,0),"??"))</f>
        <v/>
      </c>
      <c r="G691" s="286" t="str">
        <f>IF($C691="","",LEFT(IFERROR(VLOOKUP($C691,TeamsZ,4,0),"")&amp;"?",1))</f>
        <v/>
      </c>
      <c r="H691" s="55"/>
      <c r="I691" s="56"/>
      <c r="J691" s="286">
        <f>COUNTIF(C694:C708,"V")</f>
        <v>0</v>
      </c>
      <c r="K691" s="286">
        <f>COUNTIF(C694:C708,"M")</f>
        <v>0</v>
      </c>
      <c r="L691" s="57" t="str">
        <f>IFERROR(AVERAGE(H694:H708),"")</f>
        <v/>
      </c>
      <c r="M691" s="58"/>
      <c r="N691" s="58"/>
      <c r="O691" s="33" t="s">
        <v>2</v>
      </c>
      <c r="P691" s="253"/>
      <c r="Q691" s="253"/>
      <c r="R691" s="253"/>
      <c r="S691" s="253" t="str">
        <f>IF(COUNT(S694:S708)=0,"",TeamPunten(S694:S708,$C691,$T691))</f>
        <v/>
      </c>
      <c r="T691" s="124">
        <f>SUM(T694:T708)</f>
        <v>0</v>
      </c>
      <c r="U691" s="158" t="str">
        <f>MID($C691,1,1)</f>
        <v/>
      </c>
      <c r="V691" s="158" t="str">
        <f>MID($C691,1,1)</f>
        <v/>
      </c>
      <c r="W691" s="158" t="str">
        <f>MID($C691,1,1)</f>
        <v/>
      </c>
      <c r="X691" s="28">
        <v>2</v>
      </c>
      <c r="Y691" s="33"/>
      <c r="Z691" s="33"/>
      <c r="AA691" s="33"/>
      <c r="AB691" s="33"/>
      <c r="AC691" s="33"/>
      <c r="AD691" s="19" t="str">
        <f>IF($C691="","",IFERROR(VLOOKUP($C691,TeamsZ,6,0),""))</f>
        <v/>
      </c>
      <c r="AE691" s="19" t="str">
        <f>TRIM(IF($AD691="","",IFERROR(VLOOKUP($AD691,Teams!$J$4:$O$8,2,0),"")))</f>
        <v/>
      </c>
      <c r="AF691" s="19" t="str">
        <f>TRIM(IF($AD691="","",IFERROR(VLOOKUP($AD691,Teams!$J$4:$O$8,4,0),"")))</f>
        <v/>
      </c>
      <c r="AH691" s="247" t="str">
        <f>IFERROR(AVERAGE(AH694:AH708),"")</f>
        <v/>
      </c>
    </row>
    <row r="692" spans="1:34">
      <c r="B692" s="47"/>
      <c r="C692" s="76"/>
      <c r="D692" s="47"/>
      <c r="E692" s="47"/>
      <c r="F692" s="47"/>
      <c r="G692" s="50"/>
      <c r="H692" s="50"/>
      <c r="I692" s="50"/>
      <c r="J692" s="76"/>
      <c r="K692" s="76"/>
      <c r="L692" s="76"/>
      <c r="M692" s="52"/>
      <c r="N692" s="52"/>
      <c r="U692" s="159"/>
      <c r="V692" s="159"/>
      <c r="W692" s="159"/>
      <c r="X692" s="28">
        <v>3</v>
      </c>
    </row>
    <row r="693" spans="1:34">
      <c r="A693" s="59"/>
      <c r="B693" s="60"/>
      <c r="C693" s="61" t="s">
        <v>1147</v>
      </c>
      <c r="D693" s="61" t="s">
        <v>1148</v>
      </c>
      <c r="E693" s="62" t="s">
        <v>1149</v>
      </c>
      <c r="F693" s="62" t="s">
        <v>1150</v>
      </c>
      <c r="G693" s="61" t="s">
        <v>1151</v>
      </c>
      <c r="H693" s="61" t="s">
        <v>1152</v>
      </c>
      <c r="I693" s="61" t="s">
        <v>54</v>
      </c>
      <c r="J693" s="61" t="s">
        <v>1153</v>
      </c>
      <c r="K693" s="61" t="s">
        <v>1154</v>
      </c>
      <c r="L693" s="61" t="s">
        <v>1155</v>
      </c>
      <c r="M693" s="61" t="s">
        <v>1158</v>
      </c>
      <c r="N693" s="63"/>
      <c r="O693" s="59"/>
      <c r="P693" s="160" t="s">
        <v>76</v>
      </c>
      <c r="Q693" s="160" t="s">
        <v>77</v>
      </c>
      <c r="R693" s="160" t="s">
        <v>78</v>
      </c>
      <c r="S693" s="160" t="s">
        <v>76</v>
      </c>
      <c r="U693" s="158" t="str">
        <f>IF(W691="","",VLOOKUP(W691,Leeftijdscat,2,FALSE))</f>
        <v/>
      </c>
      <c r="V693" s="158" t="str">
        <f>IF(W691="","",VLOOKUP(W691,Leeftijdscat,3,FALSE))</f>
        <v/>
      </c>
      <c r="W693" s="158" t="str">
        <f>IF(W691="","",VLOOKUP(W691,Leeftijdscat,4,FALSE))</f>
        <v/>
      </c>
      <c r="X693" s="28">
        <v>4</v>
      </c>
      <c r="Y693" s="59">
        <f>LEN(Y694&amp;Y695&amp;Y696&amp;Y697&amp;Y698&amp;Y699&amp;Y700&amp;Y701&amp;Y702&amp;Y703&amp;Y704&amp;Y705&amp;Y706&amp;Y707&amp;Y708)</f>
        <v>0</v>
      </c>
      <c r="Z693" s="59">
        <f>LEN(Z694&amp;Z695&amp;Z696&amp;Z697&amp;Z698&amp;Z699&amp;Z700&amp;Z701&amp;Z702&amp;Z703&amp;Z704&amp;Z705&amp;Z706&amp;Z707&amp;Z708)</f>
        <v>0</v>
      </c>
      <c r="AA693" s="59">
        <f>LEN(AA694&amp;AA695&amp;AA696&amp;AA697&amp;AA698&amp;AA699&amp;AA700&amp;AA701&amp;AA702&amp;AA703&amp;AA704&amp;AA705&amp;AA706&amp;AA707&amp;AA708)</f>
        <v>0</v>
      </c>
      <c r="AB693" s="59">
        <f>LEN(AB694&amp;AB695&amp;AB696&amp;AB697&amp;AB698&amp;AB699&amp;AB700&amp;AB701&amp;AB702&amp;AB703&amp;AB704&amp;AB705&amp;AB706&amp;AB707&amp;AB708)</f>
        <v>0</v>
      </c>
      <c r="AC693" s="59">
        <f>SUM(Y693:AA693)</f>
        <v>0</v>
      </c>
    </row>
    <row r="694" spans="1:34">
      <c r="A694" s="28" t="str">
        <f>C691&amp;"x"&amp;B694</f>
        <v>x1</v>
      </c>
      <c r="B694" s="47">
        <v>1</v>
      </c>
      <c r="C694" s="64" t="str">
        <f t="shared" ref="C694:C708" si="644">IF(LEFT($A694,1)="x","",IFERROR(VLOOKUP($A694,LedenZ,5,0),""))</f>
        <v/>
      </c>
      <c r="D694" s="64" t="str">
        <f t="shared" ref="D694:D708" si="645">IF(LEFT($A694,1)="x","",IFERROR(VLOOKUP($A694,LedenZ,6,0),""))</f>
        <v/>
      </c>
      <c r="E694" s="65" t="str">
        <f t="shared" ref="E694:E708" si="646">IF(LEFT($A694,1)="x","",IFERROR(VLOOKUP($A694,LedenZ,7,0),""))</f>
        <v/>
      </c>
      <c r="F694" s="65" t="str">
        <f t="shared" ref="F694:F708" si="647">IF(LEFT($A694,1)="x","",IFERROR(VLOOKUP($A694,LedenZ,8,0),""))</f>
        <v/>
      </c>
      <c r="G694" s="66" t="str">
        <f t="shared" ref="G694:G708" si="648">IF(LEFT($A694,1)="x","",IFERROR(VLOOKUP($A694,LedenZ,9,0),""))</f>
        <v/>
      </c>
      <c r="H694" s="67" t="str">
        <f t="shared" ref="H694:H708" si="649">IF(AND(ISNUMBER(G694),G694&lt;&gt;0),DATEDIF(G694,Peildatum,"Y"),"")</f>
        <v/>
      </c>
      <c r="I694" s="73"/>
      <c r="J694" s="64" t="str">
        <f t="shared" ref="J694:J708" si="650">IF(LEFT($A694,1)="x","",IFERROR(VLOOKUP($A694,LedenZ,15,0),""))</f>
        <v/>
      </c>
      <c r="K694" s="64" t="str">
        <f t="shared" ref="K694:K708" si="651">IF(LEFT($A694,1)="x","",IFERROR(VLOOKUP($A694,LedenZ,16,0),""))</f>
        <v/>
      </c>
      <c r="L694" s="64" t="str">
        <f t="shared" ref="L694:L708" si="652">IF(LEFT($A694,1)="x","",IFERROR(VLOOKUP($A694,LedenZ,17,0),""))</f>
        <v/>
      </c>
      <c r="M694" s="64" t="str">
        <f t="shared" ref="M694:M708" si="653">IF(LEFT($A694,1)="x","",IFERROR(VLOOKUP($A694,LedenZ,18,0),""))</f>
        <v/>
      </c>
      <c r="N694" s="52"/>
      <c r="P694" s="157"/>
      <c r="Q694" s="157"/>
      <c r="R694" s="157"/>
      <c r="S694" s="157" t="str">
        <f>IF(OR(LEFT($A694,1)="x",AND(AC693+$AC694=0,$AC693&gt;0)),"",IFERROR(VLOOKUP($A694,LedenZ,29,0),""))</f>
        <v/>
      </c>
      <c r="T694" s="202">
        <f t="shared" ref="T694:T708" si="654">IF(LEN(C694&amp;D694&amp;E694&amp;F694)&gt;0,1,0)</f>
        <v>0</v>
      </c>
      <c r="U694" s="159">
        <f t="shared" ref="U694:U708" si="655">MIN(LEN(Y694&amp;Z694&amp;AA694&amp;AB694),1)</f>
        <v>0</v>
      </c>
      <c r="V694" s="162" t="str">
        <f>V693</f>
        <v/>
      </c>
      <c r="W694" s="162" t="str">
        <f>W693</f>
        <v/>
      </c>
      <c r="X694" s="28">
        <v>5</v>
      </c>
      <c r="Y694" s="64" t="str">
        <f t="shared" ref="Y694:Y708" si="656">IF(LEFT($A694,1)="x","",IFERROR(VLOOKUP($A694,LedenZ,33,0),""))</f>
        <v/>
      </c>
      <c r="Z694" s="64" t="str">
        <f t="shared" ref="Z694:Z708" si="657">IF(LEFT($A694,1)="x","",IFERROR(VLOOKUP($A694,LedenZ,34,0),""))</f>
        <v/>
      </c>
      <c r="AA694" s="64" t="str">
        <f t="shared" ref="AA694:AA708" si="658">IF(LEFT($A694,1)="x","",IFERROR(VLOOKUP($A694,LedenZ,35,0),""))</f>
        <v/>
      </c>
      <c r="AB694" s="64" t="str">
        <f t="shared" ref="AB694:AB708" si="659">IF(LEFT($A694,1)="x","",IFERROR(VLOOKUP($A694,LedenZ,36,0),""))</f>
        <v/>
      </c>
      <c r="AC694" s="28">
        <f t="shared" ref="AC694:AC708" si="660">LEN(Y694&amp;Z694&amp;AA694&amp;AB694)</f>
        <v>0</v>
      </c>
      <c r="AH694" s="246" t="str">
        <f t="shared" ref="AH694:AH708" si="661">lft(G694,Peildatum)</f>
        <v/>
      </c>
    </row>
    <row r="695" spans="1:34">
      <c r="A695" s="28" t="str">
        <f>C691&amp;"x"&amp;B695</f>
        <v>x2</v>
      </c>
      <c r="B695" s="47">
        <v>2</v>
      </c>
      <c r="C695" s="64" t="str">
        <f t="shared" si="644"/>
        <v/>
      </c>
      <c r="D695" s="64" t="str">
        <f t="shared" si="645"/>
        <v/>
      </c>
      <c r="E695" s="65" t="str">
        <f t="shared" si="646"/>
        <v/>
      </c>
      <c r="F695" s="65" t="str">
        <f t="shared" si="647"/>
        <v/>
      </c>
      <c r="G695" s="66" t="str">
        <f t="shared" si="648"/>
        <v/>
      </c>
      <c r="H695" s="67" t="str">
        <f t="shared" si="649"/>
        <v/>
      </c>
      <c r="I695" s="73"/>
      <c r="J695" s="64" t="str">
        <f t="shared" si="650"/>
        <v/>
      </c>
      <c r="K695" s="64" t="str">
        <f t="shared" si="651"/>
        <v/>
      </c>
      <c r="L695" s="64" t="str">
        <f t="shared" si="652"/>
        <v/>
      </c>
      <c r="M695" s="64" t="str">
        <f t="shared" si="653"/>
        <v/>
      </c>
      <c r="N695" s="52"/>
      <c r="P695" s="157"/>
      <c r="Q695" s="157"/>
      <c r="R695" s="157"/>
      <c r="S695" s="157" t="str">
        <f>IF(OR(LEFT($A695,1)="x",AND(AC693+$AC695=0,$AC693&gt;0)),"",IFERROR(VLOOKUP($A695,LedenZ,29,0),""))</f>
        <v/>
      </c>
      <c r="T695" s="202">
        <f t="shared" si="654"/>
        <v>0</v>
      </c>
      <c r="U695" s="159">
        <f t="shared" si="655"/>
        <v>0</v>
      </c>
      <c r="V695" s="162" t="str">
        <f t="shared" ref="V695:W708" si="662">V694</f>
        <v/>
      </c>
      <c r="W695" s="162" t="str">
        <f t="shared" si="662"/>
        <v/>
      </c>
      <c r="X695" s="28">
        <v>6</v>
      </c>
      <c r="Y695" s="64" t="str">
        <f t="shared" si="656"/>
        <v/>
      </c>
      <c r="Z695" s="64" t="str">
        <f t="shared" si="657"/>
        <v/>
      </c>
      <c r="AA695" s="64" t="str">
        <f t="shared" si="658"/>
        <v/>
      </c>
      <c r="AB695" s="64" t="str">
        <f t="shared" si="659"/>
        <v/>
      </c>
      <c r="AC695" s="28">
        <f t="shared" si="660"/>
        <v>0</v>
      </c>
      <c r="AH695" s="246" t="str">
        <f t="shared" si="661"/>
        <v/>
      </c>
    </row>
    <row r="696" spans="1:34">
      <c r="A696" s="28" t="str">
        <f>C691&amp;"x"&amp;B696</f>
        <v>x3</v>
      </c>
      <c r="B696" s="47">
        <v>3</v>
      </c>
      <c r="C696" s="64" t="str">
        <f t="shared" si="644"/>
        <v/>
      </c>
      <c r="D696" s="64" t="str">
        <f t="shared" si="645"/>
        <v/>
      </c>
      <c r="E696" s="65" t="str">
        <f t="shared" si="646"/>
        <v/>
      </c>
      <c r="F696" s="65" t="str">
        <f t="shared" si="647"/>
        <v/>
      </c>
      <c r="G696" s="66" t="str">
        <f t="shared" si="648"/>
        <v/>
      </c>
      <c r="H696" s="67" t="str">
        <f t="shared" si="649"/>
        <v/>
      </c>
      <c r="I696" s="73"/>
      <c r="J696" s="64" t="str">
        <f t="shared" si="650"/>
        <v/>
      </c>
      <c r="K696" s="64" t="str">
        <f t="shared" si="651"/>
        <v/>
      </c>
      <c r="L696" s="64" t="str">
        <f t="shared" si="652"/>
        <v/>
      </c>
      <c r="M696" s="64" t="str">
        <f t="shared" si="653"/>
        <v/>
      </c>
      <c r="N696" s="52"/>
      <c r="P696" s="157"/>
      <c r="Q696" s="157"/>
      <c r="R696" s="157"/>
      <c r="S696" s="157" t="str">
        <f>IF(OR(LEFT($A696,1)="x",AND(AC693+$AC696=0,$AC693&gt;0)),"",IFERROR(VLOOKUP($A696,LedenZ,29,0),""))</f>
        <v/>
      </c>
      <c r="T696" s="202">
        <f t="shared" si="654"/>
        <v>0</v>
      </c>
      <c r="U696" s="159">
        <f t="shared" si="655"/>
        <v>0</v>
      </c>
      <c r="V696" s="162" t="str">
        <f t="shared" si="662"/>
        <v/>
      </c>
      <c r="W696" s="162" t="str">
        <f t="shared" si="662"/>
        <v/>
      </c>
      <c r="X696" s="28">
        <v>7</v>
      </c>
      <c r="Y696" s="64" t="str">
        <f t="shared" si="656"/>
        <v/>
      </c>
      <c r="Z696" s="64" t="str">
        <f t="shared" si="657"/>
        <v/>
      </c>
      <c r="AA696" s="64" t="str">
        <f t="shared" si="658"/>
        <v/>
      </c>
      <c r="AB696" s="64" t="str">
        <f t="shared" si="659"/>
        <v/>
      </c>
      <c r="AC696" s="28">
        <f t="shared" si="660"/>
        <v>0</v>
      </c>
      <c r="AH696" s="246" t="str">
        <f t="shared" si="661"/>
        <v/>
      </c>
    </row>
    <row r="697" spans="1:34">
      <c r="A697" s="28" t="str">
        <f>C691&amp;"x"&amp;B697</f>
        <v>x4</v>
      </c>
      <c r="B697" s="47">
        <v>4</v>
      </c>
      <c r="C697" s="64" t="str">
        <f t="shared" si="644"/>
        <v/>
      </c>
      <c r="D697" s="64" t="str">
        <f t="shared" si="645"/>
        <v/>
      </c>
      <c r="E697" s="65" t="str">
        <f t="shared" si="646"/>
        <v/>
      </c>
      <c r="F697" s="65" t="str">
        <f t="shared" si="647"/>
        <v/>
      </c>
      <c r="G697" s="66" t="str">
        <f t="shared" si="648"/>
        <v/>
      </c>
      <c r="H697" s="67" t="str">
        <f t="shared" si="649"/>
        <v/>
      </c>
      <c r="I697" s="73"/>
      <c r="J697" s="64" t="str">
        <f t="shared" si="650"/>
        <v/>
      </c>
      <c r="K697" s="64" t="str">
        <f t="shared" si="651"/>
        <v/>
      </c>
      <c r="L697" s="64" t="str">
        <f t="shared" si="652"/>
        <v/>
      </c>
      <c r="M697" s="64" t="str">
        <f t="shared" si="653"/>
        <v/>
      </c>
      <c r="N697" s="52"/>
      <c r="P697" s="157"/>
      <c r="Q697" s="157"/>
      <c r="R697" s="157"/>
      <c r="S697" s="157" t="str">
        <f>IF(OR(LEFT($A697,1)="x",AND(AC693+$AC697=0,$AC693&gt;0)),"",IFERROR(VLOOKUP($A697,LedenZ,29,0),""))</f>
        <v/>
      </c>
      <c r="T697" s="202">
        <f t="shared" si="654"/>
        <v>0</v>
      </c>
      <c r="U697" s="159">
        <f t="shared" si="655"/>
        <v>0</v>
      </c>
      <c r="V697" s="162" t="str">
        <f t="shared" si="662"/>
        <v/>
      </c>
      <c r="W697" s="162" t="str">
        <f t="shared" si="662"/>
        <v/>
      </c>
      <c r="X697" s="28">
        <v>8</v>
      </c>
      <c r="Y697" s="64" t="str">
        <f t="shared" si="656"/>
        <v/>
      </c>
      <c r="Z697" s="64" t="str">
        <f t="shared" si="657"/>
        <v/>
      </c>
      <c r="AA697" s="64" t="str">
        <f t="shared" si="658"/>
        <v/>
      </c>
      <c r="AB697" s="64" t="str">
        <f t="shared" si="659"/>
        <v/>
      </c>
      <c r="AC697" s="28">
        <f t="shared" si="660"/>
        <v>0</v>
      </c>
      <c r="AH697" s="246" t="str">
        <f t="shared" si="661"/>
        <v/>
      </c>
    </row>
    <row r="698" spans="1:34">
      <c r="A698" s="28" t="str">
        <f>C691&amp;"x"&amp;B698</f>
        <v>x5</v>
      </c>
      <c r="B698" s="47">
        <v>5</v>
      </c>
      <c r="C698" s="64" t="str">
        <f t="shared" si="644"/>
        <v/>
      </c>
      <c r="D698" s="64" t="str">
        <f t="shared" si="645"/>
        <v/>
      </c>
      <c r="E698" s="65" t="str">
        <f t="shared" si="646"/>
        <v/>
      </c>
      <c r="F698" s="65" t="str">
        <f t="shared" si="647"/>
        <v/>
      </c>
      <c r="G698" s="66" t="str">
        <f t="shared" si="648"/>
        <v/>
      </c>
      <c r="H698" s="67" t="str">
        <f t="shared" si="649"/>
        <v/>
      </c>
      <c r="I698" s="73"/>
      <c r="J698" s="64" t="str">
        <f t="shared" si="650"/>
        <v/>
      </c>
      <c r="K698" s="64" t="str">
        <f t="shared" si="651"/>
        <v/>
      </c>
      <c r="L698" s="64" t="str">
        <f t="shared" si="652"/>
        <v/>
      </c>
      <c r="M698" s="64" t="str">
        <f t="shared" si="653"/>
        <v/>
      </c>
      <c r="N698" s="52"/>
      <c r="P698" s="157"/>
      <c r="Q698" s="157"/>
      <c r="R698" s="157"/>
      <c r="S698" s="157" t="str">
        <f>IF(OR(LEFT($A698,1)="x",AND(AC693+$AC698=0,$AC693&gt;0)),"",IFERROR(VLOOKUP($A698,LedenZ,29,0),""))</f>
        <v/>
      </c>
      <c r="T698" s="202">
        <f t="shared" si="654"/>
        <v>0</v>
      </c>
      <c r="U698" s="159">
        <f t="shared" si="655"/>
        <v>0</v>
      </c>
      <c r="V698" s="162" t="str">
        <f t="shared" si="662"/>
        <v/>
      </c>
      <c r="W698" s="162" t="str">
        <f t="shared" si="662"/>
        <v/>
      </c>
      <c r="X698" s="28">
        <v>9</v>
      </c>
      <c r="Y698" s="64" t="str">
        <f t="shared" si="656"/>
        <v/>
      </c>
      <c r="Z698" s="64" t="str">
        <f t="shared" si="657"/>
        <v/>
      </c>
      <c r="AA698" s="64" t="str">
        <f t="shared" si="658"/>
        <v/>
      </c>
      <c r="AB698" s="64" t="str">
        <f t="shared" si="659"/>
        <v/>
      </c>
      <c r="AC698" s="28">
        <f t="shared" si="660"/>
        <v>0</v>
      </c>
      <c r="AH698" s="246" t="str">
        <f t="shared" si="661"/>
        <v/>
      </c>
    </row>
    <row r="699" spans="1:34">
      <c r="A699" s="28" t="str">
        <f>C691&amp;"x"&amp;B699</f>
        <v>x6</v>
      </c>
      <c r="B699" s="47">
        <v>6</v>
      </c>
      <c r="C699" s="64" t="str">
        <f t="shared" si="644"/>
        <v/>
      </c>
      <c r="D699" s="64" t="str">
        <f t="shared" si="645"/>
        <v/>
      </c>
      <c r="E699" s="65" t="str">
        <f t="shared" si="646"/>
        <v/>
      </c>
      <c r="F699" s="65" t="str">
        <f t="shared" si="647"/>
        <v/>
      </c>
      <c r="G699" s="66" t="str">
        <f t="shared" si="648"/>
        <v/>
      </c>
      <c r="H699" s="67" t="str">
        <f t="shared" si="649"/>
        <v/>
      </c>
      <c r="I699" s="73"/>
      <c r="J699" s="64" t="str">
        <f t="shared" si="650"/>
        <v/>
      </c>
      <c r="K699" s="64" t="str">
        <f t="shared" si="651"/>
        <v/>
      </c>
      <c r="L699" s="64" t="str">
        <f t="shared" si="652"/>
        <v/>
      </c>
      <c r="M699" s="64" t="str">
        <f t="shared" si="653"/>
        <v/>
      </c>
      <c r="N699" s="52"/>
      <c r="P699" s="157"/>
      <c r="Q699" s="157"/>
      <c r="R699" s="157"/>
      <c r="S699" s="157" t="str">
        <f>IF(OR(LEFT($A699,1)="x",AND(AC693+$AC699=0,$AC693&gt;0)),"",IFERROR(VLOOKUP($A699,LedenZ,29,0),""))</f>
        <v/>
      </c>
      <c r="T699" s="202">
        <f t="shared" si="654"/>
        <v>0</v>
      </c>
      <c r="U699" s="159">
        <f t="shared" si="655"/>
        <v>0</v>
      </c>
      <c r="V699" s="162" t="str">
        <f t="shared" si="662"/>
        <v/>
      </c>
      <c r="W699" s="162" t="str">
        <f t="shared" si="662"/>
        <v/>
      </c>
      <c r="X699" s="28">
        <v>10</v>
      </c>
      <c r="Y699" s="64" t="str">
        <f t="shared" si="656"/>
        <v/>
      </c>
      <c r="Z699" s="64" t="str">
        <f t="shared" si="657"/>
        <v/>
      </c>
      <c r="AA699" s="64" t="str">
        <f t="shared" si="658"/>
        <v/>
      </c>
      <c r="AB699" s="64" t="str">
        <f t="shared" si="659"/>
        <v/>
      </c>
      <c r="AC699" s="28">
        <f t="shared" si="660"/>
        <v>0</v>
      </c>
      <c r="AH699" s="246" t="str">
        <f t="shared" si="661"/>
        <v/>
      </c>
    </row>
    <row r="700" spans="1:34">
      <c r="A700" s="28" t="str">
        <f>C691&amp;"x"&amp;B700</f>
        <v>x7</v>
      </c>
      <c r="B700" s="47">
        <v>7</v>
      </c>
      <c r="C700" s="64" t="str">
        <f t="shared" si="644"/>
        <v/>
      </c>
      <c r="D700" s="64" t="str">
        <f t="shared" si="645"/>
        <v/>
      </c>
      <c r="E700" s="65" t="str">
        <f t="shared" si="646"/>
        <v/>
      </c>
      <c r="F700" s="65" t="str">
        <f t="shared" si="647"/>
        <v/>
      </c>
      <c r="G700" s="66" t="str">
        <f t="shared" si="648"/>
        <v/>
      </c>
      <c r="H700" s="67" t="str">
        <f t="shared" si="649"/>
        <v/>
      </c>
      <c r="I700" s="73"/>
      <c r="J700" s="64" t="str">
        <f t="shared" si="650"/>
        <v/>
      </c>
      <c r="K700" s="64" t="str">
        <f t="shared" si="651"/>
        <v/>
      </c>
      <c r="L700" s="64" t="str">
        <f t="shared" si="652"/>
        <v/>
      </c>
      <c r="M700" s="64" t="str">
        <f t="shared" si="653"/>
        <v/>
      </c>
      <c r="N700" s="52"/>
      <c r="P700" s="157"/>
      <c r="Q700" s="157"/>
      <c r="R700" s="157"/>
      <c r="S700" s="157" t="str">
        <f>IF(OR(LEFT($A700,1)="x",AND(AC693+$AC700=0,$AC693&gt;0)),"",IFERROR(VLOOKUP($A700,LedenZ,29,0),""))</f>
        <v/>
      </c>
      <c r="T700" s="202">
        <f t="shared" si="654"/>
        <v>0</v>
      </c>
      <c r="U700" s="159">
        <f t="shared" si="655"/>
        <v>0</v>
      </c>
      <c r="V700" s="162" t="str">
        <f t="shared" si="662"/>
        <v/>
      </c>
      <c r="W700" s="162" t="str">
        <f t="shared" si="662"/>
        <v/>
      </c>
      <c r="X700" s="28">
        <v>11</v>
      </c>
      <c r="Y700" s="64" t="str">
        <f t="shared" si="656"/>
        <v/>
      </c>
      <c r="Z700" s="64" t="str">
        <f t="shared" si="657"/>
        <v/>
      </c>
      <c r="AA700" s="64" t="str">
        <f t="shared" si="658"/>
        <v/>
      </c>
      <c r="AB700" s="64" t="str">
        <f t="shared" si="659"/>
        <v/>
      </c>
      <c r="AC700" s="28">
        <f t="shared" si="660"/>
        <v>0</v>
      </c>
      <c r="AH700" s="246" t="str">
        <f t="shared" si="661"/>
        <v/>
      </c>
    </row>
    <row r="701" spans="1:34">
      <c r="A701" s="28" t="str">
        <f>C691&amp;"x"&amp;B701</f>
        <v>x8</v>
      </c>
      <c r="B701" s="47">
        <v>8</v>
      </c>
      <c r="C701" s="64" t="str">
        <f t="shared" si="644"/>
        <v/>
      </c>
      <c r="D701" s="64" t="str">
        <f t="shared" si="645"/>
        <v/>
      </c>
      <c r="E701" s="65" t="str">
        <f t="shared" si="646"/>
        <v/>
      </c>
      <c r="F701" s="65" t="str">
        <f t="shared" si="647"/>
        <v/>
      </c>
      <c r="G701" s="66" t="str">
        <f t="shared" si="648"/>
        <v/>
      </c>
      <c r="H701" s="67" t="str">
        <f t="shared" si="649"/>
        <v/>
      </c>
      <c r="I701" s="73"/>
      <c r="J701" s="64" t="str">
        <f t="shared" si="650"/>
        <v/>
      </c>
      <c r="K701" s="64" t="str">
        <f t="shared" si="651"/>
        <v/>
      </c>
      <c r="L701" s="64" t="str">
        <f t="shared" si="652"/>
        <v/>
      </c>
      <c r="M701" s="64" t="str">
        <f t="shared" si="653"/>
        <v/>
      </c>
      <c r="N701" s="52"/>
      <c r="P701" s="157"/>
      <c r="Q701" s="157"/>
      <c r="R701" s="157"/>
      <c r="S701" s="157" t="str">
        <f>IF(OR(LEFT($A701,1)="x",AND(AC693+$AC701=0,$AC693&gt;0)),"",IFERROR(VLOOKUP($A701,LedenZ,29,0),""))</f>
        <v/>
      </c>
      <c r="T701" s="202">
        <f t="shared" si="654"/>
        <v>0</v>
      </c>
      <c r="U701" s="159">
        <f t="shared" si="655"/>
        <v>0</v>
      </c>
      <c r="V701" s="162" t="str">
        <f t="shared" si="662"/>
        <v/>
      </c>
      <c r="W701" s="162" t="str">
        <f t="shared" si="662"/>
        <v/>
      </c>
      <c r="X701" s="28">
        <v>12</v>
      </c>
      <c r="Y701" s="64" t="str">
        <f t="shared" si="656"/>
        <v/>
      </c>
      <c r="Z701" s="64" t="str">
        <f t="shared" si="657"/>
        <v/>
      </c>
      <c r="AA701" s="64" t="str">
        <f t="shared" si="658"/>
        <v/>
      </c>
      <c r="AB701" s="64" t="str">
        <f t="shared" si="659"/>
        <v/>
      </c>
      <c r="AC701" s="28">
        <f t="shared" si="660"/>
        <v>0</v>
      </c>
      <c r="AH701" s="246" t="str">
        <f t="shared" si="661"/>
        <v/>
      </c>
    </row>
    <row r="702" spans="1:34">
      <c r="A702" s="28" t="str">
        <f>C691&amp;"x"&amp;B702</f>
        <v>x9</v>
      </c>
      <c r="B702" s="47">
        <v>9</v>
      </c>
      <c r="C702" s="64" t="str">
        <f t="shared" si="644"/>
        <v/>
      </c>
      <c r="D702" s="64" t="str">
        <f t="shared" si="645"/>
        <v/>
      </c>
      <c r="E702" s="65" t="str">
        <f t="shared" si="646"/>
        <v/>
      </c>
      <c r="F702" s="65" t="str">
        <f t="shared" si="647"/>
        <v/>
      </c>
      <c r="G702" s="66" t="str">
        <f t="shared" si="648"/>
        <v/>
      </c>
      <c r="H702" s="67" t="str">
        <f t="shared" si="649"/>
        <v/>
      </c>
      <c r="I702" s="73"/>
      <c r="J702" s="64" t="str">
        <f t="shared" si="650"/>
        <v/>
      </c>
      <c r="K702" s="64" t="str">
        <f t="shared" si="651"/>
        <v/>
      </c>
      <c r="L702" s="64" t="str">
        <f t="shared" si="652"/>
        <v/>
      </c>
      <c r="M702" s="64" t="str">
        <f t="shared" si="653"/>
        <v/>
      </c>
      <c r="N702" s="52"/>
      <c r="P702" s="157"/>
      <c r="Q702" s="157"/>
      <c r="R702" s="157"/>
      <c r="S702" s="157" t="str">
        <f>IF(OR(LEFT($A702,1)="x",AND(AC693+$AC702=0,$AC693&gt;0)),"",IFERROR(VLOOKUP($A702,LedenZ,29,0),""))</f>
        <v/>
      </c>
      <c r="T702" s="202">
        <f t="shared" si="654"/>
        <v>0</v>
      </c>
      <c r="U702" s="159">
        <f t="shared" si="655"/>
        <v>0</v>
      </c>
      <c r="V702" s="162" t="str">
        <f t="shared" si="662"/>
        <v/>
      </c>
      <c r="W702" s="162" t="str">
        <f t="shared" si="662"/>
        <v/>
      </c>
      <c r="X702" s="28">
        <v>13</v>
      </c>
      <c r="Y702" s="64" t="str">
        <f t="shared" si="656"/>
        <v/>
      </c>
      <c r="Z702" s="64" t="str">
        <f t="shared" si="657"/>
        <v/>
      </c>
      <c r="AA702" s="64" t="str">
        <f t="shared" si="658"/>
        <v/>
      </c>
      <c r="AB702" s="64" t="str">
        <f t="shared" si="659"/>
        <v/>
      </c>
      <c r="AC702" s="28">
        <f t="shared" si="660"/>
        <v>0</v>
      </c>
      <c r="AH702" s="246" t="str">
        <f t="shared" si="661"/>
        <v/>
      </c>
    </row>
    <row r="703" spans="1:34">
      <c r="A703" s="28" t="str">
        <f>C691&amp;"x"&amp;B703</f>
        <v>x10</v>
      </c>
      <c r="B703" s="47">
        <v>10</v>
      </c>
      <c r="C703" s="64" t="str">
        <f t="shared" si="644"/>
        <v/>
      </c>
      <c r="D703" s="64" t="str">
        <f t="shared" si="645"/>
        <v/>
      </c>
      <c r="E703" s="65" t="str">
        <f t="shared" si="646"/>
        <v/>
      </c>
      <c r="F703" s="65" t="str">
        <f t="shared" si="647"/>
        <v/>
      </c>
      <c r="G703" s="66" t="str">
        <f t="shared" si="648"/>
        <v/>
      </c>
      <c r="H703" s="67" t="str">
        <f t="shared" si="649"/>
        <v/>
      </c>
      <c r="I703" s="73"/>
      <c r="J703" s="64" t="str">
        <f t="shared" si="650"/>
        <v/>
      </c>
      <c r="K703" s="64" t="str">
        <f t="shared" si="651"/>
        <v/>
      </c>
      <c r="L703" s="64" t="str">
        <f t="shared" si="652"/>
        <v/>
      </c>
      <c r="M703" s="64" t="str">
        <f t="shared" si="653"/>
        <v/>
      </c>
      <c r="N703" s="52"/>
      <c r="P703" s="157"/>
      <c r="Q703" s="157"/>
      <c r="R703" s="157"/>
      <c r="S703" s="157" t="str">
        <f>IF(OR(LEFT($A703,1)="x",AND(AC693+$AC703=0,$AC693&gt;0)),"",IFERROR(VLOOKUP($A703,LedenZ,29,0),""))</f>
        <v/>
      </c>
      <c r="T703" s="202">
        <f t="shared" si="654"/>
        <v>0</v>
      </c>
      <c r="U703" s="159">
        <f t="shared" si="655"/>
        <v>0</v>
      </c>
      <c r="V703" s="162" t="str">
        <f t="shared" si="662"/>
        <v/>
      </c>
      <c r="W703" s="162" t="str">
        <f t="shared" si="662"/>
        <v/>
      </c>
      <c r="X703" s="28">
        <v>14</v>
      </c>
      <c r="Y703" s="64" t="str">
        <f t="shared" si="656"/>
        <v/>
      </c>
      <c r="Z703" s="64" t="str">
        <f t="shared" si="657"/>
        <v/>
      </c>
      <c r="AA703" s="64" t="str">
        <f t="shared" si="658"/>
        <v/>
      </c>
      <c r="AB703" s="64" t="str">
        <f t="shared" si="659"/>
        <v/>
      </c>
      <c r="AC703" s="28">
        <f t="shared" si="660"/>
        <v>0</v>
      </c>
      <c r="AH703" s="246" t="str">
        <f t="shared" si="661"/>
        <v/>
      </c>
    </row>
    <row r="704" spans="1:34">
      <c r="A704" s="28" t="str">
        <f>C691&amp;"x"&amp;B704</f>
        <v>x11</v>
      </c>
      <c r="B704" s="47">
        <v>11</v>
      </c>
      <c r="C704" s="64" t="str">
        <f t="shared" si="644"/>
        <v/>
      </c>
      <c r="D704" s="64" t="str">
        <f t="shared" si="645"/>
        <v/>
      </c>
      <c r="E704" s="65" t="str">
        <f t="shared" si="646"/>
        <v/>
      </c>
      <c r="F704" s="65" t="str">
        <f t="shared" si="647"/>
        <v/>
      </c>
      <c r="G704" s="66" t="str">
        <f t="shared" si="648"/>
        <v/>
      </c>
      <c r="H704" s="67" t="str">
        <f t="shared" si="649"/>
        <v/>
      </c>
      <c r="I704" s="73"/>
      <c r="J704" s="64" t="str">
        <f t="shared" si="650"/>
        <v/>
      </c>
      <c r="K704" s="64" t="str">
        <f t="shared" si="651"/>
        <v/>
      </c>
      <c r="L704" s="64" t="str">
        <f t="shared" si="652"/>
        <v/>
      </c>
      <c r="M704" s="64" t="str">
        <f t="shared" si="653"/>
        <v/>
      </c>
      <c r="N704" s="52"/>
      <c r="P704" s="157"/>
      <c r="Q704" s="157"/>
      <c r="R704" s="157"/>
      <c r="S704" s="157" t="str">
        <f>IF(OR(LEFT($A704,1)="x",AND(AC693+$AC704=0,$AC693&gt;0)),"",IFERROR(VLOOKUP($A704,LedenZ,29,0),""))</f>
        <v/>
      </c>
      <c r="T704" s="202">
        <f t="shared" si="654"/>
        <v>0</v>
      </c>
      <c r="U704" s="159">
        <f t="shared" si="655"/>
        <v>0</v>
      </c>
      <c r="V704" s="162" t="str">
        <f t="shared" si="662"/>
        <v/>
      </c>
      <c r="W704" s="162" t="str">
        <f t="shared" si="662"/>
        <v/>
      </c>
      <c r="X704" s="28">
        <v>15</v>
      </c>
      <c r="Y704" s="64" t="str">
        <f t="shared" si="656"/>
        <v/>
      </c>
      <c r="Z704" s="64" t="str">
        <f t="shared" si="657"/>
        <v/>
      </c>
      <c r="AA704" s="64" t="str">
        <f t="shared" si="658"/>
        <v/>
      </c>
      <c r="AB704" s="64" t="str">
        <f t="shared" si="659"/>
        <v/>
      </c>
      <c r="AC704" s="28">
        <f t="shared" si="660"/>
        <v>0</v>
      </c>
      <c r="AH704" s="246" t="str">
        <f t="shared" si="661"/>
        <v/>
      </c>
    </row>
    <row r="705" spans="1:34">
      <c r="A705" s="28" t="str">
        <f>C691&amp;"x"&amp;B705</f>
        <v>x12</v>
      </c>
      <c r="B705" s="47">
        <v>12</v>
      </c>
      <c r="C705" s="64" t="str">
        <f t="shared" si="644"/>
        <v/>
      </c>
      <c r="D705" s="64" t="str">
        <f t="shared" si="645"/>
        <v/>
      </c>
      <c r="E705" s="65" t="str">
        <f t="shared" si="646"/>
        <v/>
      </c>
      <c r="F705" s="65" t="str">
        <f t="shared" si="647"/>
        <v/>
      </c>
      <c r="G705" s="66" t="str">
        <f t="shared" si="648"/>
        <v/>
      </c>
      <c r="H705" s="67" t="str">
        <f t="shared" si="649"/>
        <v/>
      </c>
      <c r="I705" s="73"/>
      <c r="J705" s="64" t="str">
        <f t="shared" si="650"/>
        <v/>
      </c>
      <c r="K705" s="64" t="str">
        <f t="shared" si="651"/>
        <v/>
      </c>
      <c r="L705" s="64" t="str">
        <f t="shared" si="652"/>
        <v/>
      </c>
      <c r="M705" s="64" t="str">
        <f t="shared" si="653"/>
        <v/>
      </c>
      <c r="N705" s="52"/>
      <c r="P705" s="157"/>
      <c r="Q705" s="157"/>
      <c r="R705" s="157"/>
      <c r="S705" s="157" t="str">
        <f>IF(OR(LEFT($A705,1)="x",AND(AC693+$AC705=0,$AC693&gt;0)),"",IFERROR(VLOOKUP($A705,LedenZ,29,0),""))</f>
        <v/>
      </c>
      <c r="T705" s="202">
        <f t="shared" si="654"/>
        <v>0</v>
      </c>
      <c r="U705" s="159">
        <f t="shared" si="655"/>
        <v>0</v>
      </c>
      <c r="V705" s="162" t="str">
        <f t="shared" si="662"/>
        <v/>
      </c>
      <c r="W705" s="162" t="str">
        <f t="shared" si="662"/>
        <v/>
      </c>
      <c r="X705" s="28">
        <v>16</v>
      </c>
      <c r="Y705" s="64" t="str">
        <f t="shared" si="656"/>
        <v/>
      </c>
      <c r="Z705" s="64" t="str">
        <f t="shared" si="657"/>
        <v/>
      </c>
      <c r="AA705" s="64" t="str">
        <f t="shared" si="658"/>
        <v/>
      </c>
      <c r="AB705" s="64" t="str">
        <f t="shared" si="659"/>
        <v/>
      </c>
      <c r="AC705" s="28">
        <f t="shared" si="660"/>
        <v>0</v>
      </c>
      <c r="AH705" s="246" t="str">
        <f t="shared" si="661"/>
        <v/>
      </c>
    </row>
    <row r="706" spans="1:34">
      <c r="A706" s="28" t="str">
        <f>C691&amp;"x"&amp;B706</f>
        <v>x13</v>
      </c>
      <c r="B706" s="47">
        <v>13</v>
      </c>
      <c r="C706" s="64" t="str">
        <f t="shared" si="644"/>
        <v/>
      </c>
      <c r="D706" s="64" t="str">
        <f t="shared" si="645"/>
        <v/>
      </c>
      <c r="E706" s="65" t="str">
        <f t="shared" si="646"/>
        <v/>
      </c>
      <c r="F706" s="65" t="str">
        <f t="shared" si="647"/>
        <v/>
      </c>
      <c r="G706" s="66" t="str">
        <f t="shared" si="648"/>
        <v/>
      </c>
      <c r="H706" s="67" t="str">
        <f t="shared" si="649"/>
        <v/>
      </c>
      <c r="I706" s="73"/>
      <c r="J706" s="64" t="str">
        <f t="shared" si="650"/>
        <v/>
      </c>
      <c r="K706" s="64" t="str">
        <f t="shared" si="651"/>
        <v/>
      </c>
      <c r="L706" s="64" t="str">
        <f t="shared" si="652"/>
        <v/>
      </c>
      <c r="M706" s="64" t="str">
        <f t="shared" si="653"/>
        <v/>
      </c>
      <c r="N706" s="52"/>
      <c r="P706" s="157"/>
      <c r="Q706" s="157"/>
      <c r="R706" s="157"/>
      <c r="S706" s="157" t="str">
        <f>IF(OR(LEFT($A706,1)="x",AND(AC693+$AC706=0,$AC693&gt;0)),"",IFERROR(VLOOKUP($A706,LedenZ,29,0),""))</f>
        <v/>
      </c>
      <c r="T706" s="202">
        <f t="shared" si="654"/>
        <v>0</v>
      </c>
      <c r="U706" s="159">
        <f t="shared" si="655"/>
        <v>0</v>
      </c>
      <c r="V706" s="162" t="str">
        <f t="shared" si="662"/>
        <v/>
      </c>
      <c r="W706" s="162" t="str">
        <f t="shared" si="662"/>
        <v/>
      </c>
      <c r="X706" s="28">
        <v>17</v>
      </c>
      <c r="Y706" s="64" t="str">
        <f t="shared" si="656"/>
        <v/>
      </c>
      <c r="Z706" s="64" t="str">
        <f t="shared" si="657"/>
        <v/>
      </c>
      <c r="AA706" s="64" t="str">
        <f t="shared" si="658"/>
        <v/>
      </c>
      <c r="AB706" s="64" t="str">
        <f t="shared" si="659"/>
        <v/>
      </c>
      <c r="AC706" s="28">
        <f t="shared" si="660"/>
        <v>0</v>
      </c>
      <c r="AH706" s="246" t="str">
        <f t="shared" si="661"/>
        <v/>
      </c>
    </row>
    <row r="707" spans="1:34">
      <c r="A707" s="28" t="str">
        <f>C691&amp;"x"&amp;B707</f>
        <v>x14</v>
      </c>
      <c r="B707" s="47">
        <v>14</v>
      </c>
      <c r="C707" s="64" t="str">
        <f t="shared" si="644"/>
        <v/>
      </c>
      <c r="D707" s="64" t="str">
        <f t="shared" si="645"/>
        <v/>
      </c>
      <c r="E707" s="65" t="str">
        <f t="shared" si="646"/>
        <v/>
      </c>
      <c r="F707" s="65" t="str">
        <f t="shared" si="647"/>
        <v/>
      </c>
      <c r="G707" s="66" t="str">
        <f t="shared" si="648"/>
        <v/>
      </c>
      <c r="H707" s="67" t="str">
        <f t="shared" si="649"/>
        <v/>
      </c>
      <c r="I707" s="73"/>
      <c r="J707" s="64" t="str">
        <f t="shared" si="650"/>
        <v/>
      </c>
      <c r="K707" s="64" t="str">
        <f t="shared" si="651"/>
        <v/>
      </c>
      <c r="L707" s="64" t="str">
        <f t="shared" si="652"/>
        <v/>
      </c>
      <c r="M707" s="64" t="str">
        <f t="shared" si="653"/>
        <v/>
      </c>
      <c r="N707" s="52"/>
      <c r="P707" s="157"/>
      <c r="Q707" s="157"/>
      <c r="R707" s="157"/>
      <c r="S707" s="157" t="str">
        <f>IF(OR(LEFT($A707,1)="x",AND(AC693+$AC707=0,$AC693&gt;0)),"",IFERROR(VLOOKUP($A707,LedenZ,29,0),""))</f>
        <v/>
      </c>
      <c r="T707" s="202">
        <f t="shared" si="654"/>
        <v>0</v>
      </c>
      <c r="U707" s="159">
        <f t="shared" si="655"/>
        <v>0</v>
      </c>
      <c r="V707" s="162" t="str">
        <f t="shared" si="662"/>
        <v/>
      </c>
      <c r="W707" s="162" t="str">
        <f t="shared" si="662"/>
        <v/>
      </c>
      <c r="X707" s="28">
        <v>18</v>
      </c>
      <c r="Y707" s="64" t="str">
        <f t="shared" si="656"/>
        <v/>
      </c>
      <c r="Z707" s="64" t="str">
        <f t="shared" si="657"/>
        <v/>
      </c>
      <c r="AA707" s="64" t="str">
        <f t="shared" si="658"/>
        <v/>
      </c>
      <c r="AB707" s="64" t="str">
        <f t="shared" si="659"/>
        <v/>
      </c>
      <c r="AC707" s="28">
        <f t="shared" si="660"/>
        <v>0</v>
      </c>
      <c r="AH707" s="246" t="str">
        <f t="shared" si="661"/>
        <v/>
      </c>
    </row>
    <row r="708" spans="1:34">
      <c r="A708" s="28" t="str">
        <f>C691&amp;"x"&amp;B708</f>
        <v>x15</v>
      </c>
      <c r="B708" s="47">
        <v>15</v>
      </c>
      <c r="C708" s="64" t="str">
        <f t="shared" si="644"/>
        <v/>
      </c>
      <c r="D708" s="64" t="str">
        <f t="shared" si="645"/>
        <v/>
      </c>
      <c r="E708" s="65" t="str">
        <f t="shared" si="646"/>
        <v/>
      </c>
      <c r="F708" s="65" t="str">
        <f t="shared" si="647"/>
        <v/>
      </c>
      <c r="G708" s="66" t="str">
        <f t="shared" si="648"/>
        <v/>
      </c>
      <c r="H708" s="67" t="str">
        <f t="shared" si="649"/>
        <v/>
      </c>
      <c r="I708" s="73"/>
      <c r="J708" s="64" t="str">
        <f t="shared" si="650"/>
        <v/>
      </c>
      <c r="K708" s="64" t="str">
        <f t="shared" si="651"/>
        <v/>
      </c>
      <c r="L708" s="64" t="str">
        <f t="shared" si="652"/>
        <v/>
      </c>
      <c r="M708" s="64" t="str">
        <f t="shared" si="653"/>
        <v/>
      </c>
      <c r="N708" s="52"/>
      <c r="P708" s="157"/>
      <c r="Q708" s="157"/>
      <c r="R708" s="157"/>
      <c r="S708" s="157" t="str">
        <f>IF(OR(LEFT($A708,1)="x",AND(AC693+$AC708=0,$AC693&gt;0)),"",IFERROR(VLOOKUP($A708,LedenZ,29,0),""))</f>
        <v/>
      </c>
      <c r="T708" s="202">
        <f t="shared" si="654"/>
        <v>0</v>
      </c>
      <c r="U708" s="159">
        <f t="shared" si="655"/>
        <v>0</v>
      </c>
      <c r="V708" s="162" t="str">
        <f t="shared" si="662"/>
        <v/>
      </c>
      <c r="W708" s="162" t="str">
        <f t="shared" si="662"/>
        <v/>
      </c>
      <c r="X708" s="28">
        <v>19</v>
      </c>
      <c r="Y708" s="64" t="str">
        <f t="shared" si="656"/>
        <v/>
      </c>
      <c r="Z708" s="64" t="str">
        <f t="shared" si="657"/>
        <v/>
      </c>
      <c r="AA708" s="64" t="str">
        <f t="shared" si="658"/>
        <v/>
      </c>
      <c r="AB708" s="64" t="str">
        <f t="shared" si="659"/>
        <v/>
      </c>
      <c r="AC708" s="28">
        <f t="shared" si="660"/>
        <v>0</v>
      </c>
      <c r="AH708" s="246" t="str">
        <f t="shared" si="661"/>
        <v/>
      </c>
    </row>
    <row r="709" spans="1:34" ht="12.95" thickBot="1">
      <c r="B709" s="69"/>
      <c r="C709" s="70"/>
      <c r="D709" s="69"/>
      <c r="E709" s="69"/>
      <c r="F709" s="69"/>
      <c r="G709" s="71"/>
      <c r="H709" s="71"/>
      <c r="I709" s="71"/>
      <c r="J709" s="70"/>
      <c r="K709" s="70"/>
      <c r="L709" s="70"/>
      <c r="M709" s="52"/>
      <c r="N709" s="52"/>
      <c r="X709" s="28">
        <v>20</v>
      </c>
    </row>
    <row r="710" spans="1:34" ht="12.95" thickTop="1">
      <c r="B710" s="47"/>
      <c r="C710" s="323" t="s">
        <v>1140</v>
      </c>
      <c r="D710" s="323"/>
      <c r="E710" s="76" t="s">
        <v>1141</v>
      </c>
      <c r="F710" s="76" t="s">
        <v>1142</v>
      </c>
      <c r="G710" s="48" t="s">
        <v>1143</v>
      </c>
      <c r="H710" s="49"/>
      <c r="I710" s="50"/>
      <c r="J710" s="51" t="s">
        <v>1144</v>
      </c>
      <c r="K710" s="51" t="s">
        <v>1145</v>
      </c>
      <c r="L710" s="51" t="s">
        <v>1146</v>
      </c>
      <c r="M710" s="52"/>
      <c r="N710" s="52"/>
      <c r="P710" s="53">
        <f>COUNT(P714:P728)</f>
        <v>0</v>
      </c>
      <c r="Q710" s="53">
        <f>COUNT(Q714:Q728)</f>
        <v>0</v>
      </c>
      <c r="R710" s="53">
        <f>COUNT(R714:R728)</f>
        <v>0</v>
      </c>
      <c r="S710" s="53">
        <f>COUNT(S714:S728)</f>
        <v>0</v>
      </c>
      <c r="T710" s="124">
        <f>T711-SUM(U714:U728)</f>
        <v>0</v>
      </c>
      <c r="X710" s="28">
        <v>1</v>
      </c>
    </row>
    <row r="711" spans="1:34" ht="12.95">
      <c r="A711" s="33">
        <v>39</v>
      </c>
      <c r="B711" s="54"/>
      <c r="C711" s="322" t="str">
        <f>Leden!AR41</f>
        <v/>
      </c>
      <c r="D711" s="322"/>
      <c r="E711" s="286" t="str">
        <f>IF($C711="","",LEFT(IFERROR(VLOOKUP($C711,TeamsZ,2,0),"")&amp;"??",2))</f>
        <v/>
      </c>
      <c r="F711" s="286" t="str">
        <f>IF($C711="","",IFERROR(VLOOKUP($C711,TeamsZ,3,0),"??"))</f>
        <v/>
      </c>
      <c r="G711" s="286" t="str">
        <f>IF($C711="","",LEFT(IFERROR(VLOOKUP($C711,TeamsZ,4,0),"")&amp;"?",1))</f>
        <v/>
      </c>
      <c r="H711" s="55"/>
      <c r="I711" s="56"/>
      <c r="J711" s="286">
        <f>COUNTIF(C714:C728,"V")</f>
        <v>0</v>
      </c>
      <c r="K711" s="286">
        <f>COUNTIF(C714:C728,"M")</f>
        <v>0</v>
      </c>
      <c r="L711" s="57" t="str">
        <f>IFERROR(AVERAGE(H714:H728),"")</f>
        <v/>
      </c>
      <c r="M711" s="58"/>
      <c r="N711" s="58"/>
      <c r="O711" s="33" t="s">
        <v>2</v>
      </c>
      <c r="P711" s="253"/>
      <c r="Q711" s="253"/>
      <c r="R711" s="253"/>
      <c r="S711" s="253" t="str">
        <f>IF(COUNT(S714:S728)=0,"",TeamPunten(S714:S728,$C711,$T711))</f>
        <v/>
      </c>
      <c r="T711" s="124">
        <f>SUM(T714:T728)</f>
        <v>0</v>
      </c>
      <c r="U711" s="158" t="str">
        <f>MID($C711,1,1)</f>
        <v/>
      </c>
      <c r="V711" s="158" t="str">
        <f>MID($C711,1,1)</f>
        <v/>
      </c>
      <c r="W711" s="158" t="str">
        <f>MID($C711,1,1)</f>
        <v/>
      </c>
      <c r="X711" s="28">
        <v>2</v>
      </c>
      <c r="Y711" s="33"/>
      <c r="Z711" s="33"/>
      <c r="AA711" s="33"/>
      <c r="AB711" s="33"/>
      <c r="AC711" s="33"/>
      <c r="AD711" s="19" t="str">
        <f>IF($C711="","",IFERROR(VLOOKUP($C711,TeamsZ,6,0),""))</f>
        <v/>
      </c>
      <c r="AE711" s="19" t="str">
        <f>TRIM(IF($AD711="","",IFERROR(VLOOKUP($AD711,Teams!$J$4:$O$8,2,0),"")))</f>
        <v/>
      </c>
      <c r="AF711" s="19" t="str">
        <f>TRIM(IF($AD711="","",IFERROR(VLOOKUP($AD711,Teams!$J$4:$O$8,4,0),"")))</f>
        <v/>
      </c>
      <c r="AH711" s="247" t="str">
        <f>IFERROR(AVERAGE(AH714:AH728),"")</f>
        <v/>
      </c>
    </row>
    <row r="712" spans="1:34">
      <c r="B712" s="47"/>
      <c r="C712" s="76"/>
      <c r="D712" s="47"/>
      <c r="E712" s="47"/>
      <c r="F712" s="47"/>
      <c r="G712" s="50"/>
      <c r="H712" s="50"/>
      <c r="I712" s="50"/>
      <c r="J712" s="76"/>
      <c r="K712" s="76"/>
      <c r="L712" s="76"/>
      <c r="M712" s="52"/>
      <c r="N712" s="52"/>
      <c r="U712" s="159"/>
      <c r="V712" s="159"/>
      <c r="W712" s="159"/>
      <c r="X712" s="28">
        <v>3</v>
      </c>
    </row>
    <row r="713" spans="1:34">
      <c r="A713" s="59"/>
      <c r="B713" s="60"/>
      <c r="C713" s="61" t="s">
        <v>1147</v>
      </c>
      <c r="D713" s="61" t="s">
        <v>1148</v>
      </c>
      <c r="E713" s="62" t="s">
        <v>1149</v>
      </c>
      <c r="F713" s="62" t="s">
        <v>1150</v>
      </c>
      <c r="G713" s="61" t="s">
        <v>1151</v>
      </c>
      <c r="H713" s="61" t="s">
        <v>1152</v>
      </c>
      <c r="I713" s="61" t="s">
        <v>54</v>
      </c>
      <c r="J713" s="61" t="s">
        <v>1153</v>
      </c>
      <c r="K713" s="61" t="s">
        <v>1154</v>
      </c>
      <c r="L713" s="61" t="s">
        <v>1155</v>
      </c>
      <c r="M713" s="61" t="s">
        <v>1158</v>
      </c>
      <c r="N713" s="63"/>
      <c r="O713" s="59"/>
      <c r="P713" s="160" t="s">
        <v>76</v>
      </c>
      <c r="Q713" s="160" t="s">
        <v>77</v>
      </c>
      <c r="R713" s="160" t="s">
        <v>78</v>
      </c>
      <c r="S713" s="160" t="s">
        <v>76</v>
      </c>
      <c r="U713" s="158" t="str">
        <f>IF(W711="","",VLOOKUP(W711,Leeftijdscat,2,FALSE))</f>
        <v/>
      </c>
      <c r="V713" s="158" t="str">
        <f>IF(W711="","",VLOOKUP(W711,Leeftijdscat,3,FALSE))</f>
        <v/>
      </c>
      <c r="W713" s="158" t="str">
        <f>IF(W711="","",VLOOKUP(W711,Leeftijdscat,4,FALSE))</f>
        <v/>
      </c>
      <c r="X713" s="28">
        <v>4</v>
      </c>
      <c r="Y713" s="59">
        <f>LEN(Y714&amp;Y715&amp;Y716&amp;Y717&amp;Y718&amp;Y719&amp;Y720&amp;Y721&amp;Y722&amp;Y723&amp;Y724&amp;Y725&amp;Y726&amp;Y727&amp;Y728)</f>
        <v>0</v>
      </c>
      <c r="Z713" s="59">
        <f>LEN(Z714&amp;Z715&amp;Z716&amp;Z717&amp;Z718&amp;Z719&amp;Z720&amp;Z721&amp;Z722&amp;Z723&amp;Z724&amp;Z725&amp;Z726&amp;Z727&amp;Z728)</f>
        <v>0</v>
      </c>
      <c r="AA713" s="59">
        <f>LEN(AA714&amp;AA715&amp;AA716&amp;AA717&amp;AA718&amp;AA719&amp;AA720&amp;AA721&amp;AA722&amp;AA723&amp;AA724&amp;AA725&amp;AA726&amp;AA727&amp;AA728)</f>
        <v>0</v>
      </c>
      <c r="AB713" s="59">
        <f>LEN(AB714&amp;AB715&amp;AB716&amp;AB717&amp;AB718&amp;AB719&amp;AB720&amp;AB721&amp;AB722&amp;AB723&amp;AB724&amp;AB725&amp;AB726&amp;AB727&amp;AB728)</f>
        <v>0</v>
      </c>
      <c r="AC713" s="59">
        <f>SUM(Y713:AA713)</f>
        <v>0</v>
      </c>
    </row>
    <row r="714" spans="1:34">
      <c r="A714" s="28" t="str">
        <f>C711&amp;"x"&amp;B714</f>
        <v>x1</v>
      </c>
      <c r="B714" s="47">
        <v>1</v>
      </c>
      <c r="C714" s="64" t="str">
        <f t="shared" ref="C714:C728" si="663">IF(LEFT($A714,1)="x","",IFERROR(VLOOKUP($A714,LedenZ,5,0),""))</f>
        <v/>
      </c>
      <c r="D714" s="64" t="str">
        <f t="shared" ref="D714:D728" si="664">IF(LEFT($A714,1)="x","",IFERROR(VLOOKUP($A714,LedenZ,6,0),""))</f>
        <v/>
      </c>
      <c r="E714" s="65" t="str">
        <f t="shared" ref="E714:E728" si="665">IF(LEFT($A714,1)="x","",IFERROR(VLOOKUP($A714,LedenZ,7,0),""))</f>
        <v/>
      </c>
      <c r="F714" s="65" t="str">
        <f t="shared" ref="F714:F728" si="666">IF(LEFT($A714,1)="x","",IFERROR(VLOOKUP($A714,LedenZ,8,0),""))</f>
        <v/>
      </c>
      <c r="G714" s="66" t="str">
        <f t="shared" ref="G714:G728" si="667">IF(LEFT($A714,1)="x","",IFERROR(VLOOKUP($A714,LedenZ,9,0),""))</f>
        <v/>
      </c>
      <c r="H714" s="67" t="str">
        <f t="shared" ref="H714:H728" si="668">IF(AND(ISNUMBER(G714),G714&lt;&gt;0),DATEDIF(G714,Peildatum,"Y"),"")</f>
        <v/>
      </c>
      <c r="I714" s="73"/>
      <c r="J714" s="64" t="str">
        <f t="shared" ref="J714:J728" si="669">IF(LEFT($A714,1)="x","",IFERROR(VLOOKUP($A714,LedenZ,15,0),""))</f>
        <v/>
      </c>
      <c r="K714" s="64" t="str">
        <f t="shared" ref="K714:K728" si="670">IF(LEFT($A714,1)="x","",IFERROR(VLOOKUP($A714,LedenZ,16,0),""))</f>
        <v/>
      </c>
      <c r="L714" s="64" t="str">
        <f t="shared" ref="L714:L728" si="671">IF(LEFT($A714,1)="x","",IFERROR(VLOOKUP($A714,LedenZ,17,0),""))</f>
        <v/>
      </c>
      <c r="M714" s="64" t="str">
        <f t="shared" ref="M714:M728" si="672">IF(LEFT($A714,1)="x","",IFERROR(VLOOKUP($A714,LedenZ,18,0),""))</f>
        <v/>
      </c>
      <c r="N714" s="52"/>
      <c r="P714" s="157"/>
      <c r="Q714" s="157"/>
      <c r="R714" s="157"/>
      <c r="S714" s="157" t="str">
        <f>IF(OR(LEFT($A714,1)="x",AND(AC713+$AC714=0,$AC713&gt;0)),"",IFERROR(VLOOKUP($A714,LedenZ,29,0),""))</f>
        <v/>
      </c>
      <c r="T714" s="202">
        <f t="shared" ref="T714:T728" si="673">IF(LEN(C714&amp;D714&amp;E714&amp;F714)&gt;0,1,0)</f>
        <v>0</v>
      </c>
      <c r="U714" s="159">
        <f t="shared" ref="U714:U728" si="674">MIN(LEN(Y714&amp;Z714&amp;AA714&amp;AB714),1)</f>
        <v>0</v>
      </c>
      <c r="V714" s="162" t="str">
        <f>V713</f>
        <v/>
      </c>
      <c r="W714" s="162" t="str">
        <f>W713</f>
        <v/>
      </c>
      <c r="X714" s="28">
        <v>5</v>
      </c>
      <c r="Y714" s="64" t="str">
        <f t="shared" ref="Y714:Y728" si="675">IF(LEFT($A714,1)="x","",IFERROR(VLOOKUP($A714,LedenZ,33,0),""))</f>
        <v/>
      </c>
      <c r="Z714" s="64" t="str">
        <f t="shared" ref="Z714:Z728" si="676">IF(LEFT($A714,1)="x","",IFERROR(VLOOKUP($A714,LedenZ,34,0),""))</f>
        <v/>
      </c>
      <c r="AA714" s="64" t="str">
        <f t="shared" ref="AA714:AA728" si="677">IF(LEFT($A714,1)="x","",IFERROR(VLOOKUP($A714,LedenZ,35,0),""))</f>
        <v/>
      </c>
      <c r="AB714" s="64" t="str">
        <f t="shared" ref="AB714:AB728" si="678">IF(LEFT($A714,1)="x","",IFERROR(VLOOKUP($A714,LedenZ,36,0),""))</f>
        <v/>
      </c>
      <c r="AC714" s="28">
        <f t="shared" ref="AC714:AC728" si="679">LEN(Y714&amp;Z714&amp;AA714&amp;AB714)</f>
        <v>0</v>
      </c>
      <c r="AH714" s="246" t="str">
        <f t="shared" ref="AH714:AH728" si="680">lft(G714,Peildatum)</f>
        <v/>
      </c>
    </row>
    <row r="715" spans="1:34">
      <c r="A715" s="28" t="str">
        <f>C711&amp;"x"&amp;B715</f>
        <v>x2</v>
      </c>
      <c r="B715" s="47">
        <v>2</v>
      </c>
      <c r="C715" s="64" t="str">
        <f t="shared" si="663"/>
        <v/>
      </c>
      <c r="D715" s="64" t="str">
        <f t="shared" si="664"/>
        <v/>
      </c>
      <c r="E715" s="65" t="str">
        <f t="shared" si="665"/>
        <v/>
      </c>
      <c r="F715" s="65" t="str">
        <f t="shared" si="666"/>
        <v/>
      </c>
      <c r="G715" s="66" t="str">
        <f t="shared" si="667"/>
        <v/>
      </c>
      <c r="H715" s="67" t="str">
        <f t="shared" si="668"/>
        <v/>
      </c>
      <c r="I715" s="73"/>
      <c r="J715" s="64" t="str">
        <f t="shared" si="669"/>
        <v/>
      </c>
      <c r="K715" s="64" t="str">
        <f t="shared" si="670"/>
        <v/>
      </c>
      <c r="L715" s="64" t="str">
        <f t="shared" si="671"/>
        <v/>
      </c>
      <c r="M715" s="64" t="str">
        <f t="shared" si="672"/>
        <v/>
      </c>
      <c r="N715" s="52"/>
      <c r="P715" s="157"/>
      <c r="Q715" s="157"/>
      <c r="R715" s="157"/>
      <c r="S715" s="157" t="str">
        <f>IF(OR(LEFT($A715,1)="x",AND(AC713+$AC715=0,$AC713&gt;0)),"",IFERROR(VLOOKUP($A715,LedenZ,29,0),""))</f>
        <v/>
      </c>
      <c r="T715" s="202">
        <f t="shared" si="673"/>
        <v>0</v>
      </c>
      <c r="U715" s="159">
        <f t="shared" si="674"/>
        <v>0</v>
      </c>
      <c r="V715" s="162" t="str">
        <f t="shared" ref="V715:W728" si="681">V714</f>
        <v/>
      </c>
      <c r="W715" s="162" t="str">
        <f t="shared" si="681"/>
        <v/>
      </c>
      <c r="X715" s="28">
        <v>6</v>
      </c>
      <c r="Y715" s="64" t="str">
        <f t="shared" si="675"/>
        <v/>
      </c>
      <c r="Z715" s="64" t="str">
        <f t="shared" si="676"/>
        <v/>
      </c>
      <c r="AA715" s="64" t="str">
        <f t="shared" si="677"/>
        <v/>
      </c>
      <c r="AB715" s="64" t="str">
        <f t="shared" si="678"/>
        <v/>
      </c>
      <c r="AC715" s="28">
        <f t="shared" si="679"/>
        <v>0</v>
      </c>
      <c r="AH715" s="246" t="str">
        <f t="shared" si="680"/>
        <v/>
      </c>
    </row>
    <row r="716" spans="1:34">
      <c r="A716" s="28" t="str">
        <f>C711&amp;"x"&amp;B716</f>
        <v>x3</v>
      </c>
      <c r="B716" s="47">
        <v>3</v>
      </c>
      <c r="C716" s="64" t="str">
        <f t="shared" si="663"/>
        <v/>
      </c>
      <c r="D716" s="64" t="str">
        <f t="shared" si="664"/>
        <v/>
      </c>
      <c r="E716" s="65" t="str">
        <f t="shared" si="665"/>
        <v/>
      </c>
      <c r="F716" s="65" t="str">
        <f t="shared" si="666"/>
        <v/>
      </c>
      <c r="G716" s="66" t="str">
        <f t="shared" si="667"/>
        <v/>
      </c>
      <c r="H716" s="67" t="str">
        <f t="shared" si="668"/>
        <v/>
      </c>
      <c r="I716" s="73"/>
      <c r="J716" s="64" t="str">
        <f t="shared" si="669"/>
        <v/>
      </c>
      <c r="K716" s="64" t="str">
        <f t="shared" si="670"/>
        <v/>
      </c>
      <c r="L716" s="64" t="str">
        <f t="shared" si="671"/>
        <v/>
      </c>
      <c r="M716" s="64" t="str">
        <f t="shared" si="672"/>
        <v/>
      </c>
      <c r="N716" s="52"/>
      <c r="P716" s="157"/>
      <c r="Q716" s="157"/>
      <c r="R716" s="157"/>
      <c r="S716" s="157" t="str">
        <f>IF(OR(LEFT($A716,1)="x",AND(AC713+$AC716=0,$AC713&gt;0)),"",IFERROR(VLOOKUP($A716,LedenZ,29,0),""))</f>
        <v/>
      </c>
      <c r="T716" s="202">
        <f t="shared" si="673"/>
        <v>0</v>
      </c>
      <c r="U716" s="159">
        <f t="shared" si="674"/>
        <v>0</v>
      </c>
      <c r="V716" s="162" t="str">
        <f t="shared" si="681"/>
        <v/>
      </c>
      <c r="W716" s="162" t="str">
        <f t="shared" si="681"/>
        <v/>
      </c>
      <c r="X716" s="28">
        <v>7</v>
      </c>
      <c r="Y716" s="64" t="str">
        <f t="shared" si="675"/>
        <v/>
      </c>
      <c r="Z716" s="64" t="str">
        <f t="shared" si="676"/>
        <v/>
      </c>
      <c r="AA716" s="64" t="str">
        <f t="shared" si="677"/>
        <v/>
      </c>
      <c r="AB716" s="64" t="str">
        <f t="shared" si="678"/>
        <v/>
      </c>
      <c r="AC716" s="28">
        <f t="shared" si="679"/>
        <v>0</v>
      </c>
      <c r="AH716" s="246" t="str">
        <f t="shared" si="680"/>
        <v/>
      </c>
    </row>
    <row r="717" spans="1:34">
      <c r="A717" s="28" t="str">
        <f>C711&amp;"x"&amp;B717</f>
        <v>x4</v>
      </c>
      <c r="B717" s="47">
        <v>4</v>
      </c>
      <c r="C717" s="64" t="str">
        <f t="shared" si="663"/>
        <v/>
      </c>
      <c r="D717" s="64" t="str">
        <f t="shared" si="664"/>
        <v/>
      </c>
      <c r="E717" s="65" t="str">
        <f t="shared" si="665"/>
        <v/>
      </c>
      <c r="F717" s="65" t="str">
        <f t="shared" si="666"/>
        <v/>
      </c>
      <c r="G717" s="66" t="str">
        <f t="shared" si="667"/>
        <v/>
      </c>
      <c r="H717" s="67" t="str">
        <f t="shared" si="668"/>
        <v/>
      </c>
      <c r="I717" s="73"/>
      <c r="J717" s="64" t="str">
        <f t="shared" si="669"/>
        <v/>
      </c>
      <c r="K717" s="64" t="str">
        <f t="shared" si="670"/>
        <v/>
      </c>
      <c r="L717" s="64" t="str">
        <f t="shared" si="671"/>
        <v/>
      </c>
      <c r="M717" s="64" t="str">
        <f t="shared" si="672"/>
        <v/>
      </c>
      <c r="N717" s="52"/>
      <c r="P717" s="157"/>
      <c r="Q717" s="157"/>
      <c r="R717" s="157"/>
      <c r="S717" s="157" t="str">
        <f>IF(OR(LEFT($A717,1)="x",AND(AC713+$AC717=0,$AC713&gt;0)),"",IFERROR(VLOOKUP($A717,LedenZ,29,0),""))</f>
        <v/>
      </c>
      <c r="T717" s="202">
        <f t="shared" si="673"/>
        <v>0</v>
      </c>
      <c r="U717" s="159">
        <f t="shared" si="674"/>
        <v>0</v>
      </c>
      <c r="V717" s="162" t="str">
        <f t="shared" si="681"/>
        <v/>
      </c>
      <c r="W717" s="162" t="str">
        <f t="shared" si="681"/>
        <v/>
      </c>
      <c r="X717" s="28">
        <v>8</v>
      </c>
      <c r="Y717" s="64" t="str">
        <f t="shared" si="675"/>
        <v/>
      </c>
      <c r="Z717" s="64" t="str">
        <f t="shared" si="676"/>
        <v/>
      </c>
      <c r="AA717" s="64" t="str">
        <f t="shared" si="677"/>
        <v/>
      </c>
      <c r="AB717" s="64" t="str">
        <f t="shared" si="678"/>
        <v/>
      </c>
      <c r="AC717" s="28">
        <f t="shared" si="679"/>
        <v>0</v>
      </c>
      <c r="AH717" s="246" t="str">
        <f t="shared" si="680"/>
        <v/>
      </c>
    </row>
    <row r="718" spans="1:34">
      <c r="A718" s="28" t="str">
        <f>C711&amp;"x"&amp;B718</f>
        <v>x5</v>
      </c>
      <c r="B718" s="47">
        <v>5</v>
      </c>
      <c r="C718" s="64" t="str">
        <f t="shared" si="663"/>
        <v/>
      </c>
      <c r="D718" s="64" t="str">
        <f t="shared" si="664"/>
        <v/>
      </c>
      <c r="E718" s="65" t="str">
        <f t="shared" si="665"/>
        <v/>
      </c>
      <c r="F718" s="65" t="str">
        <f t="shared" si="666"/>
        <v/>
      </c>
      <c r="G718" s="66" t="str">
        <f t="shared" si="667"/>
        <v/>
      </c>
      <c r="H718" s="67" t="str">
        <f t="shared" si="668"/>
        <v/>
      </c>
      <c r="I718" s="73"/>
      <c r="J718" s="64" t="str">
        <f t="shared" si="669"/>
        <v/>
      </c>
      <c r="K718" s="64" t="str">
        <f t="shared" si="670"/>
        <v/>
      </c>
      <c r="L718" s="64" t="str">
        <f t="shared" si="671"/>
        <v/>
      </c>
      <c r="M718" s="64" t="str">
        <f t="shared" si="672"/>
        <v/>
      </c>
      <c r="N718" s="52"/>
      <c r="P718" s="157"/>
      <c r="Q718" s="157"/>
      <c r="R718" s="157"/>
      <c r="S718" s="157" t="str">
        <f>IF(OR(LEFT($A718,1)="x",AND(AC713+$AC718=0,$AC713&gt;0)),"",IFERROR(VLOOKUP($A718,LedenZ,29,0),""))</f>
        <v/>
      </c>
      <c r="T718" s="202">
        <f t="shared" si="673"/>
        <v>0</v>
      </c>
      <c r="U718" s="159">
        <f t="shared" si="674"/>
        <v>0</v>
      </c>
      <c r="V718" s="162" t="str">
        <f t="shared" si="681"/>
        <v/>
      </c>
      <c r="W718" s="162" t="str">
        <f t="shared" si="681"/>
        <v/>
      </c>
      <c r="X718" s="28">
        <v>9</v>
      </c>
      <c r="Y718" s="64" t="str">
        <f t="shared" si="675"/>
        <v/>
      </c>
      <c r="Z718" s="64" t="str">
        <f t="shared" si="676"/>
        <v/>
      </c>
      <c r="AA718" s="64" t="str">
        <f t="shared" si="677"/>
        <v/>
      </c>
      <c r="AB718" s="64" t="str">
        <f t="shared" si="678"/>
        <v/>
      </c>
      <c r="AC718" s="28">
        <f t="shared" si="679"/>
        <v>0</v>
      </c>
      <c r="AH718" s="246" t="str">
        <f t="shared" si="680"/>
        <v/>
      </c>
    </row>
    <row r="719" spans="1:34">
      <c r="A719" s="28" t="str">
        <f>C711&amp;"x"&amp;B719</f>
        <v>x6</v>
      </c>
      <c r="B719" s="47">
        <v>6</v>
      </c>
      <c r="C719" s="64" t="str">
        <f t="shared" si="663"/>
        <v/>
      </c>
      <c r="D719" s="64" t="str">
        <f t="shared" si="664"/>
        <v/>
      </c>
      <c r="E719" s="65" t="str">
        <f t="shared" si="665"/>
        <v/>
      </c>
      <c r="F719" s="65" t="str">
        <f t="shared" si="666"/>
        <v/>
      </c>
      <c r="G719" s="66" t="str">
        <f t="shared" si="667"/>
        <v/>
      </c>
      <c r="H719" s="67" t="str">
        <f t="shared" si="668"/>
        <v/>
      </c>
      <c r="I719" s="73"/>
      <c r="J719" s="64" t="str">
        <f t="shared" si="669"/>
        <v/>
      </c>
      <c r="K719" s="64" t="str">
        <f t="shared" si="670"/>
        <v/>
      </c>
      <c r="L719" s="64" t="str">
        <f t="shared" si="671"/>
        <v/>
      </c>
      <c r="M719" s="64" t="str">
        <f t="shared" si="672"/>
        <v/>
      </c>
      <c r="N719" s="52"/>
      <c r="P719" s="157"/>
      <c r="Q719" s="157"/>
      <c r="R719" s="157"/>
      <c r="S719" s="157" t="str">
        <f>IF(OR(LEFT($A719,1)="x",AND(AC713+$AC719=0,$AC713&gt;0)),"",IFERROR(VLOOKUP($A719,LedenZ,29,0),""))</f>
        <v/>
      </c>
      <c r="T719" s="202">
        <f t="shared" si="673"/>
        <v>0</v>
      </c>
      <c r="U719" s="159">
        <f t="shared" si="674"/>
        <v>0</v>
      </c>
      <c r="V719" s="162" t="str">
        <f t="shared" si="681"/>
        <v/>
      </c>
      <c r="W719" s="162" t="str">
        <f t="shared" si="681"/>
        <v/>
      </c>
      <c r="X719" s="28">
        <v>10</v>
      </c>
      <c r="Y719" s="64" t="str">
        <f t="shared" si="675"/>
        <v/>
      </c>
      <c r="Z719" s="64" t="str">
        <f t="shared" si="676"/>
        <v/>
      </c>
      <c r="AA719" s="64" t="str">
        <f t="shared" si="677"/>
        <v/>
      </c>
      <c r="AB719" s="64" t="str">
        <f t="shared" si="678"/>
        <v/>
      </c>
      <c r="AC719" s="28">
        <f t="shared" si="679"/>
        <v>0</v>
      </c>
      <c r="AH719" s="246" t="str">
        <f t="shared" si="680"/>
        <v/>
      </c>
    </row>
    <row r="720" spans="1:34">
      <c r="A720" s="28" t="str">
        <f>C711&amp;"x"&amp;B720</f>
        <v>x7</v>
      </c>
      <c r="B720" s="47">
        <v>7</v>
      </c>
      <c r="C720" s="64" t="str">
        <f t="shared" si="663"/>
        <v/>
      </c>
      <c r="D720" s="64" t="str">
        <f t="shared" si="664"/>
        <v/>
      </c>
      <c r="E720" s="65" t="str">
        <f t="shared" si="665"/>
        <v/>
      </c>
      <c r="F720" s="65" t="str">
        <f t="shared" si="666"/>
        <v/>
      </c>
      <c r="G720" s="66" t="str">
        <f t="shared" si="667"/>
        <v/>
      </c>
      <c r="H720" s="67" t="str">
        <f t="shared" si="668"/>
        <v/>
      </c>
      <c r="I720" s="73"/>
      <c r="J720" s="64" t="str">
        <f t="shared" si="669"/>
        <v/>
      </c>
      <c r="K720" s="64" t="str">
        <f t="shared" si="670"/>
        <v/>
      </c>
      <c r="L720" s="64" t="str">
        <f t="shared" si="671"/>
        <v/>
      </c>
      <c r="M720" s="64" t="str">
        <f t="shared" si="672"/>
        <v/>
      </c>
      <c r="N720" s="52"/>
      <c r="P720" s="157"/>
      <c r="Q720" s="157"/>
      <c r="R720" s="157"/>
      <c r="S720" s="157" t="str">
        <f>IF(OR(LEFT($A720,1)="x",AND(AC713+$AC720=0,$AC713&gt;0)),"",IFERROR(VLOOKUP($A720,LedenZ,29,0),""))</f>
        <v/>
      </c>
      <c r="T720" s="202">
        <f t="shared" si="673"/>
        <v>0</v>
      </c>
      <c r="U720" s="159">
        <f t="shared" si="674"/>
        <v>0</v>
      </c>
      <c r="V720" s="162" t="str">
        <f t="shared" si="681"/>
        <v/>
      </c>
      <c r="W720" s="162" t="str">
        <f t="shared" si="681"/>
        <v/>
      </c>
      <c r="X720" s="28">
        <v>11</v>
      </c>
      <c r="Y720" s="64" t="str">
        <f t="shared" si="675"/>
        <v/>
      </c>
      <c r="Z720" s="64" t="str">
        <f t="shared" si="676"/>
        <v/>
      </c>
      <c r="AA720" s="64" t="str">
        <f t="shared" si="677"/>
        <v/>
      </c>
      <c r="AB720" s="64" t="str">
        <f t="shared" si="678"/>
        <v/>
      </c>
      <c r="AC720" s="28">
        <f t="shared" si="679"/>
        <v>0</v>
      </c>
      <c r="AH720" s="246" t="str">
        <f t="shared" si="680"/>
        <v/>
      </c>
    </row>
    <row r="721" spans="1:34">
      <c r="A721" s="28" t="str">
        <f>C711&amp;"x"&amp;B721</f>
        <v>x8</v>
      </c>
      <c r="B721" s="47">
        <v>8</v>
      </c>
      <c r="C721" s="64" t="str">
        <f t="shared" si="663"/>
        <v/>
      </c>
      <c r="D721" s="64" t="str">
        <f t="shared" si="664"/>
        <v/>
      </c>
      <c r="E721" s="65" t="str">
        <f t="shared" si="665"/>
        <v/>
      </c>
      <c r="F721" s="65" t="str">
        <f t="shared" si="666"/>
        <v/>
      </c>
      <c r="G721" s="66" t="str">
        <f t="shared" si="667"/>
        <v/>
      </c>
      <c r="H721" s="67" t="str">
        <f t="shared" si="668"/>
        <v/>
      </c>
      <c r="I721" s="73"/>
      <c r="J721" s="64" t="str">
        <f t="shared" si="669"/>
        <v/>
      </c>
      <c r="K721" s="64" t="str">
        <f t="shared" si="670"/>
        <v/>
      </c>
      <c r="L721" s="64" t="str">
        <f t="shared" si="671"/>
        <v/>
      </c>
      <c r="M721" s="64" t="str">
        <f t="shared" si="672"/>
        <v/>
      </c>
      <c r="N721" s="52"/>
      <c r="P721" s="157"/>
      <c r="Q721" s="157"/>
      <c r="R721" s="157"/>
      <c r="S721" s="157" t="str">
        <f>IF(OR(LEFT($A721,1)="x",AND(AC713+$AC721=0,$AC713&gt;0)),"",IFERROR(VLOOKUP($A721,LedenZ,29,0),""))</f>
        <v/>
      </c>
      <c r="T721" s="202">
        <f t="shared" si="673"/>
        <v>0</v>
      </c>
      <c r="U721" s="159">
        <f t="shared" si="674"/>
        <v>0</v>
      </c>
      <c r="V721" s="162" t="str">
        <f t="shared" si="681"/>
        <v/>
      </c>
      <c r="W721" s="162" t="str">
        <f t="shared" si="681"/>
        <v/>
      </c>
      <c r="X721" s="28">
        <v>12</v>
      </c>
      <c r="Y721" s="64" t="str">
        <f t="shared" si="675"/>
        <v/>
      </c>
      <c r="Z721" s="64" t="str">
        <f t="shared" si="676"/>
        <v/>
      </c>
      <c r="AA721" s="64" t="str">
        <f t="shared" si="677"/>
        <v/>
      </c>
      <c r="AB721" s="64" t="str">
        <f t="shared" si="678"/>
        <v/>
      </c>
      <c r="AC721" s="28">
        <f t="shared" si="679"/>
        <v>0</v>
      </c>
      <c r="AH721" s="246" t="str">
        <f t="shared" si="680"/>
        <v/>
      </c>
    </row>
    <row r="722" spans="1:34">
      <c r="A722" s="28" t="str">
        <f>C711&amp;"x"&amp;B722</f>
        <v>x9</v>
      </c>
      <c r="B722" s="47">
        <v>9</v>
      </c>
      <c r="C722" s="64" t="str">
        <f t="shared" si="663"/>
        <v/>
      </c>
      <c r="D722" s="64" t="str">
        <f t="shared" si="664"/>
        <v/>
      </c>
      <c r="E722" s="65" t="str">
        <f t="shared" si="665"/>
        <v/>
      </c>
      <c r="F722" s="65" t="str">
        <f t="shared" si="666"/>
        <v/>
      </c>
      <c r="G722" s="66" t="str">
        <f t="shared" si="667"/>
        <v/>
      </c>
      <c r="H722" s="67" t="str">
        <f t="shared" si="668"/>
        <v/>
      </c>
      <c r="I722" s="73"/>
      <c r="J722" s="64" t="str">
        <f t="shared" si="669"/>
        <v/>
      </c>
      <c r="K722" s="64" t="str">
        <f t="shared" si="670"/>
        <v/>
      </c>
      <c r="L722" s="64" t="str">
        <f t="shared" si="671"/>
        <v/>
      </c>
      <c r="M722" s="64" t="str">
        <f t="shared" si="672"/>
        <v/>
      </c>
      <c r="N722" s="52"/>
      <c r="P722" s="157"/>
      <c r="Q722" s="157"/>
      <c r="R722" s="157"/>
      <c r="S722" s="157" t="str">
        <f>IF(OR(LEFT($A722,1)="x",AND(AC713+$AC722=0,$AC713&gt;0)),"",IFERROR(VLOOKUP($A722,LedenZ,29,0),""))</f>
        <v/>
      </c>
      <c r="T722" s="202">
        <f t="shared" si="673"/>
        <v>0</v>
      </c>
      <c r="U722" s="159">
        <f t="shared" si="674"/>
        <v>0</v>
      </c>
      <c r="V722" s="162" t="str">
        <f t="shared" si="681"/>
        <v/>
      </c>
      <c r="W722" s="162" t="str">
        <f t="shared" si="681"/>
        <v/>
      </c>
      <c r="X722" s="28">
        <v>13</v>
      </c>
      <c r="Y722" s="64" t="str">
        <f t="shared" si="675"/>
        <v/>
      </c>
      <c r="Z722" s="64" t="str">
        <f t="shared" si="676"/>
        <v/>
      </c>
      <c r="AA722" s="64" t="str">
        <f t="shared" si="677"/>
        <v/>
      </c>
      <c r="AB722" s="64" t="str">
        <f t="shared" si="678"/>
        <v/>
      </c>
      <c r="AC722" s="28">
        <f t="shared" si="679"/>
        <v>0</v>
      </c>
      <c r="AH722" s="246" t="str">
        <f t="shared" si="680"/>
        <v/>
      </c>
    </row>
    <row r="723" spans="1:34">
      <c r="A723" s="28" t="str">
        <f>C711&amp;"x"&amp;B723</f>
        <v>x10</v>
      </c>
      <c r="B723" s="47">
        <v>10</v>
      </c>
      <c r="C723" s="64" t="str">
        <f t="shared" si="663"/>
        <v/>
      </c>
      <c r="D723" s="64" t="str">
        <f t="shared" si="664"/>
        <v/>
      </c>
      <c r="E723" s="65" t="str">
        <f t="shared" si="665"/>
        <v/>
      </c>
      <c r="F723" s="65" t="str">
        <f t="shared" si="666"/>
        <v/>
      </c>
      <c r="G723" s="66" t="str">
        <f t="shared" si="667"/>
        <v/>
      </c>
      <c r="H723" s="67" t="str">
        <f t="shared" si="668"/>
        <v/>
      </c>
      <c r="I723" s="73"/>
      <c r="J723" s="64" t="str">
        <f t="shared" si="669"/>
        <v/>
      </c>
      <c r="K723" s="64" t="str">
        <f t="shared" si="670"/>
        <v/>
      </c>
      <c r="L723" s="64" t="str">
        <f t="shared" si="671"/>
        <v/>
      </c>
      <c r="M723" s="64" t="str">
        <f t="shared" si="672"/>
        <v/>
      </c>
      <c r="N723" s="52"/>
      <c r="P723" s="157"/>
      <c r="Q723" s="157"/>
      <c r="R723" s="157"/>
      <c r="S723" s="157" t="str">
        <f>IF(OR(LEFT($A723,1)="x",AND(AC713+$AC723=0,$AC713&gt;0)),"",IFERROR(VLOOKUP($A723,LedenZ,29,0),""))</f>
        <v/>
      </c>
      <c r="T723" s="202">
        <f t="shared" si="673"/>
        <v>0</v>
      </c>
      <c r="U723" s="159">
        <f t="shared" si="674"/>
        <v>0</v>
      </c>
      <c r="V723" s="162" t="str">
        <f t="shared" si="681"/>
        <v/>
      </c>
      <c r="W723" s="162" t="str">
        <f t="shared" si="681"/>
        <v/>
      </c>
      <c r="X723" s="28">
        <v>14</v>
      </c>
      <c r="Y723" s="64" t="str">
        <f t="shared" si="675"/>
        <v/>
      </c>
      <c r="Z723" s="64" t="str">
        <f t="shared" si="676"/>
        <v/>
      </c>
      <c r="AA723" s="64" t="str">
        <f t="shared" si="677"/>
        <v/>
      </c>
      <c r="AB723" s="64" t="str">
        <f t="shared" si="678"/>
        <v/>
      </c>
      <c r="AC723" s="28">
        <f t="shared" si="679"/>
        <v>0</v>
      </c>
      <c r="AH723" s="246" t="str">
        <f t="shared" si="680"/>
        <v/>
      </c>
    </row>
    <row r="724" spans="1:34">
      <c r="A724" s="28" t="str">
        <f>C711&amp;"x"&amp;B724</f>
        <v>x11</v>
      </c>
      <c r="B724" s="47">
        <v>11</v>
      </c>
      <c r="C724" s="64" t="str">
        <f t="shared" si="663"/>
        <v/>
      </c>
      <c r="D724" s="64" t="str">
        <f t="shared" si="664"/>
        <v/>
      </c>
      <c r="E724" s="65" t="str">
        <f t="shared" si="665"/>
        <v/>
      </c>
      <c r="F724" s="65" t="str">
        <f t="shared" si="666"/>
        <v/>
      </c>
      <c r="G724" s="66" t="str">
        <f t="shared" si="667"/>
        <v/>
      </c>
      <c r="H724" s="67" t="str">
        <f t="shared" si="668"/>
        <v/>
      </c>
      <c r="I724" s="73"/>
      <c r="J724" s="64" t="str">
        <f t="shared" si="669"/>
        <v/>
      </c>
      <c r="K724" s="64" t="str">
        <f t="shared" si="670"/>
        <v/>
      </c>
      <c r="L724" s="64" t="str">
        <f t="shared" si="671"/>
        <v/>
      </c>
      <c r="M724" s="64" t="str">
        <f t="shared" si="672"/>
        <v/>
      </c>
      <c r="N724" s="52"/>
      <c r="P724" s="157"/>
      <c r="Q724" s="157"/>
      <c r="R724" s="157"/>
      <c r="S724" s="157" t="str">
        <f>IF(OR(LEFT($A724,1)="x",AND(AC713+$AC724=0,$AC713&gt;0)),"",IFERROR(VLOOKUP($A724,LedenZ,29,0),""))</f>
        <v/>
      </c>
      <c r="T724" s="202">
        <f t="shared" si="673"/>
        <v>0</v>
      </c>
      <c r="U724" s="159">
        <f t="shared" si="674"/>
        <v>0</v>
      </c>
      <c r="V724" s="162" t="str">
        <f t="shared" si="681"/>
        <v/>
      </c>
      <c r="W724" s="162" t="str">
        <f t="shared" si="681"/>
        <v/>
      </c>
      <c r="X724" s="28">
        <v>15</v>
      </c>
      <c r="Y724" s="64" t="str">
        <f t="shared" si="675"/>
        <v/>
      </c>
      <c r="Z724" s="64" t="str">
        <f t="shared" si="676"/>
        <v/>
      </c>
      <c r="AA724" s="64" t="str">
        <f t="shared" si="677"/>
        <v/>
      </c>
      <c r="AB724" s="64" t="str">
        <f t="shared" si="678"/>
        <v/>
      </c>
      <c r="AC724" s="28">
        <f t="shared" si="679"/>
        <v>0</v>
      </c>
      <c r="AH724" s="246" t="str">
        <f t="shared" si="680"/>
        <v/>
      </c>
    </row>
    <row r="725" spans="1:34">
      <c r="A725" s="28" t="str">
        <f>C711&amp;"x"&amp;B725</f>
        <v>x12</v>
      </c>
      <c r="B725" s="47">
        <v>12</v>
      </c>
      <c r="C725" s="64" t="str">
        <f t="shared" si="663"/>
        <v/>
      </c>
      <c r="D725" s="64" t="str">
        <f t="shared" si="664"/>
        <v/>
      </c>
      <c r="E725" s="65" t="str">
        <f t="shared" si="665"/>
        <v/>
      </c>
      <c r="F725" s="65" t="str">
        <f t="shared" si="666"/>
        <v/>
      </c>
      <c r="G725" s="66" t="str">
        <f t="shared" si="667"/>
        <v/>
      </c>
      <c r="H725" s="67" t="str">
        <f t="shared" si="668"/>
        <v/>
      </c>
      <c r="I725" s="73"/>
      <c r="J725" s="64" t="str">
        <f t="shared" si="669"/>
        <v/>
      </c>
      <c r="K725" s="64" t="str">
        <f t="shared" si="670"/>
        <v/>
      </c>
      <c r="L725" s="64" t="str">
        <f t="shared" si="671"/>
        <v/>
      </c>
      <c r="M725" s="64" t="str">
        <f t="shared" si="672"/>
        <v/>
      </c>
      <c r="N725" s="52"/>
      <c r="P725" s="157"/>
      <c r="Q725" s="157"/>
      <c r="R725" s="157"/>
      <c r="S725" s="157" t="str">
        <f>IF(OR(LEFT($A725,1)="x",AND(AC713+$AC725=0,$AC713&gt;0)),"",IFERROR(VLOOKUP($A725,LedenZ,29,0),""))</f>
        <v/>
      </c>
      <c r="T725" s="202">
        <f t="shared" si="673"/>
        <v>0</v>
      </c>
      <c r="U725" s="159">
        <f t="shared" si="674"/>
        <v>0</v>
      </c>
      <c r="V725" s="162" t="str">
        <f t="shared" si="681"/>
        <v/>
      </c>
      <c r="W725" s="162" t="str">
        <f t="shared" si="681"/>
        <v/>
      </c>
      <c r="X725" s="28">
        <v>16</v>
      </c>
      <c r="Y725" s="64" t="str">
        <f t="shared" si="675"/>
        <v/>
      </c>
      <c r="Z725" s="64" t="str">
        <f t="shared" si="676"/>
        <v/>
      </c>
      <c r="AA725" s="64" t="str">
        <f t="shared" si="677"/>
        <v/>
      </c>
      <c r="AB725" s="64" t="str">
        <f t="shared" si="678"/>
        <v/>
      </c>
      <c r="AC725" s="28">
        <f t="shared" si="679"/>
        <v>0</v>
      </c>
      <c r="AH725" s="246" t="str">
        <f t="shared" si="680"/>
        <v/>
      </c>
    </row>
    <row r="726" spans="1:34">
      <c r="A726" s="28" t="str">
        <f>C711&amp;"x"&amp;B726</f>
        <v>x13</v>
      </c>
      <c r="B726" s="47">
        <v>13</v>
      </c>
      <c r="C726" s="64" t="str">
        <f t="shared" si="663"/>
        <v/>
      </c>
      <c r="D726" s="64" t="str">
        <f t="shared" si="664"/>
        <v/>
      </c>
      <c r="E726" s="65" t="str">
        <f t="shared" si="665"/>
        <v/>
      </c>
      <c r="F726" s="65" t="str">
        <f t="shared" si="666"/>
        <v/>
      </c>
      <c r="G726" s="66" t="str">
        <f t="shared" si="667"/>
        <v/>
      </c>
      <c r="H726" s="67" t="str">
        <f t="shared" si="668"/>
        <v/>
      </c>
      <c r="I726" s="73"/>
      <c r="J726" s="64" t="str">
        <f t="shared" si="669"/>
        <v/>
      </c>
      <c r="K726" s="64" t="str">
        <f t="shared" si="670"/>
        <v/>
      </c>
      <c r="L726" s="64" t="str">
        <f t="shared" si="671"/>
        <v/>
      </c>
      <c r="M726" s="64" t="str">
        <f t="shared" si="672"/>
        <v/>
      </c>
      <c r="N726" s="52"/>
      <c r="P726" s="157"/>
      <c r="Q726" s="157"/>
      <c r="R726" s="157"/>
      <c r="S726" s="157" t="str">
        <f>IF(OR(LEFT($A726,1)="x",AND(AC713+$AC726=0,$AC713&gt;0)),"",IFERROR(VLOOKUP($A726,LedenZ,29,0),""))</f>
        <v/>
      </c>
      <c r="T726" s="202">
        <f t="shared" si="673"/>
        <v>0</v>
      </c>
      <c r="U726" s="159">
        <f t="shared" si="674"/>
        <v>0</v>
      </c>
      <c r="V726" s="162" t="str">
        <f t="shared" si="681"/>
        <v/>
      </c>
      <c r="W726" s="162" t="str">
        <f t="shared" si="681"/>
        <v/>
      </c>
      <c r="X726" s="28">
        <v>17</v>
      </c>
      <c r="Y726" s="64" t="str">
        <f t="shared" si="675"/>
        <v/>
      </c>
      <c r="Z726" s="64" t="str">
        <f t="shared" si="676"/>
        <v/>
      </c>
      <c r="AA726" s="64" t="str">
        <f t="shared" si="677"/>
        <v/>
      </c>
      <c r="AB726" s="64" t="str">
        <f t="shared" si="678"/>
        <v/>
      </c>
      <c r="AC726" s="28">
        <f t="shared" si="679"/>
        <v>0</v>
      </c>
      <c r="AH726" s="246" t="str">
        <f t="shared" si="680"/>
        <v/>
      </c>
    </row>
    <row r="727" spans="1:34">
      <c r="A727" s="28" t="str">
        <f>C711&amp;"x"&amp;B727</f>
        <v>x14</v>
      </c>
      <c r="B727" s="47">
        <v>14</v>
      </c>
      <c r="C727" s="64" t="str">
        <f t="shared" si="663"/>
        <v/>
      </c>
      <c r="D727" s="64" t="str">
        <f t="shared" si="664"/>
        <v/>
      </c>
      <c r="E727" s="65" t="str">
        <f t="shared" si="665"/>
        <v/>
      </c>
      <c r="F727" s="65" t="str">
        <f t="shared" si="666"/>
        <v/>
      </c>
      <c r="G727" s="66" t="str">
        <f t="shared" si="667"/>
        <v/>
      </c>
      <c r="H727" s="67" t="str">
        <f t="shared" si="668"/>
        <v/>
      </c>
      <c r="I727" s="73"/>
      <c r="J727" s="64" t="str">
        <f t="shared" si="669"/>
        <v/>
      </c>
      <c r="K727" s="64" t="str">
        <f t="shared" si="670"/>
        <v/>
      </c>
      <c r="L727" s="64" t="str">
        <f t="shared" si="671"/>
        <v/>
      </c>
      <c r="M727" s="64" t="str">
        <f t="shared" si="672"/>
        <v/>
      </c>
      <c r="N727" s="52"/>
      <c r="P727" s="157"/>
      <c r="Q727" s="157"/>
      <c r="R727" s="157"/>
      <c r="S727" s="157" t="str">
        <f>IF(OR(LEFT($A727,1)="x",AND(AC713+$AC727=0,$AC713&gt;0)),"",IFERROR(VLOOKUP($A727,LedenZ,29,0),""))</f>
        <v/>
      </c>
      <c r="T727" s="202">
        <f t="shared" si="673"/>
        <v>0</v>
      </c>
      <c r="U727" s="159">
        <f t="shared" si="674"/>
        <v>0</v>
      </c>
      <c r="V727" s="162" t="str">
        <f t="shared" si="681"/>
        <v/>
      </c>
      <c r="W727" s="162" t="str">
        <f t="shared" si="681"/>
        <v/>
      </c>
      <c r="X727" s="28">
        <v>18</v>
      </c>
      <c r="Y727" s="64" t="str">
        <f t="shared" si="675"/>
        <v/>
      </c>
      <c r="Z727" s="64" t="str">
        <f t="shared" si="676"/>
        <v/>
      </c>
      <c r="AA727" s="64" t="str">
        <f t="shared" si="677"/>
        <v/>
      </c>
      <c r="AB727" s="64" t="str">
        <f t="shared" si="678"/>
        <v/>
      </c>
      <c r="AC727" s="28">
        <f t="shared" si="679"/>
        <v>0</v>
      </c>
      <c r="AH727" s="246" t="str">
        <f t="shared" si="680"/>
        <v/>
      </c>
    </row>
    <row r="728" spans="1:34">
      <c r="A728" s="28" t="str">
        <f>C711&amp;"x"&amp;B728</f>
        <v>x15</v>
      </c>
      <c r="B728" s="47">
        <v>15</v>
      </c>
      <c r="C728" s="64" t="str">
        <f t="shared" si="663"/>
        <v/>
      </c>
      <c r="D728" s="64" t="str">
        <f t="shared" si="664"/>
        <v/>
      </c>
      <c r="E728" s="65" t="str">
        <f t="shared" si="665"/>
        <v/>
      </c>
      <c r="F728" s="65" t="str">
        <f t="shared" si="666"/>
        <v/>
      </c>
      <c r="G728" s="66" t="str">
        <f t="shared" si="667"/>
        <v/>
      </c>
      <c r="H728" s="67" t="str">
        <f t="shared" si="668"/>
        <v/>
      </c>
      <c r="I728" s="73"/>
      <c r="J728" s="64" t="str">
        <f t="shared" si="669"/>
        <v/>
      </c>
      <c r="K728" s="64" t="str">
        <f t="shared" si="670"/>
        <v/>
      </c>
      <c r="L728" s="64" t="str">
        <f t="shared" si="671"/>
        <v/>
      </c>
      <c r="M728" s="64" t="str">
        <f t="shared" si="672"/>
        <v/>
      </c>
      <c r="N728" s="52"/>
      <c r="P728" s="157"/>
      <c r="Q728" s="157"/>
      <c r="R728" s="157"/>
      <c r="S728" s="157" t="str">
        <f>IF(OR(LEFT($A728,1)="x",AND(AC713+$AC728=0,$AC713&gt;0)),"",IFERROR(VLOOKUP($A728,LedenZ,29,0),""))</f>
        <v/>
      </c>
      <c r="T728" s="202">
        <f t="shared" si="673"/>
        <v>0</v>
      </c>
      <c r="U728" s="159">
        <f t="shared" si="674"/>
        <v>0</v>
      </c>
      <c r="V728" s="162" t="str">
        <f t="shared" si="681"/>
        <v/>
      </c>
      <c r="W728" s="162" t="str">
        <f t="shared" si="681"/>
        <v/>
      </c>
      <c r="X728" s="28">
        <v>19</v>
      </c>
      <c r="Y728" s="64" t="str">
        <f t="shared" si="675"/>
        <v/>
      </c>
      <c r="Z728" s="64" t="str">
        <f t="shared" si="676"/>
        <v/>
      </c>
      <c r="AA728" s="64" t="str">
        <f t="shared" si="677"/>
        <v/>
      </c>
      <c r="AB728" s="64" t="str">
        <f t="shared" si="678"/>
        <v/>
      </c>
      <c r="AC728" s="28">
        <f t="shared" si="679"/>
        <v>0</v>
      </c>
      <c r="AH728" s="246" t="str">
        <f t="shared" si="680"/>
        <v/>
      </c>
    </row>
    <row r="729" spans="1:34" ht="12.95" thickBot="1">
      <c r="B729" s="69"/>
      <c r="C729" s="70"/>
      <c r="D729" s="69"/>
      <c r="E729" s="69"/>
      <c r="F729" s="69"/>
      <c r="G729" s="71"/>
      <c r="H729" s="71"/>
      <c r="I729" s="71"/>
      <c r="J729" s="70"/>
      <c r="K729" s="70"/>
      <c r="L729" s="70"/>
      <c r="M729" s="52"/>
      <c r="N729" s="52"/>
      <c r="X729" s="28">
        <v>20</v>
      </c>
    </row>
    <row r="730" spans="1:34" ht="12.95" thickTop="1">
      <c r="B730" s="47"/>
      <c r="C730" s="323" t="s">
        <v>1140</v>
      </c>
      <c r="D730" s="323"/>
      <c r="E730" s="76" t="s">
        <v>1141</v>
      </c>
      <c r="F730" s="76" t="s">
        <v>1142</v>
      </c>
      <c r="G730" s="48" t="s">
        <v>1143</v>
      </c>
      <c r="H730" s="49"/>
      <c r="I730" s="50"/>
      <c r="J730" s="51" t="s">
        <v>1144</v>
      </c>
      <c r="K730" s="51" t="s">
        <v>1145</v>
      </c>
      <c r="L730" s="51" t="s">
        <v>1146</v>
      </c>
      <c r="M730" s="52"/>
      <c r="N730" s="52"/>
      <c r="P730" s="53">
        <f>COUNT(P734:P748)</f>
        <v>0</v>
      </c>
      <c r="Q730" s="53">
        <f>COUNT(Q734:Q748)</f>
        <v>0</v>
      </c>
      <c r="R730" s="53">
        <f>COUNT(R734:R748)</f>
        <v>0</v>
      </c>
      <c r="S730" s="53">
        <f>COUNT(S734:S748)</f>
        <v>0</v>
      </c>
      <c r="T730" s="124">
        <f>T731-SUM(U734:U748)</f>
        <v>0</v>
      </c>
      <c r="X730" s="28">
        <v>1</v>
      </c>
    </row>
    <row r="731" spans="1:34" ht="12.95">
      <c r="A731" s="33">
        <v>40</v>
      </c>
      <c r="B731" s="54"/>
      <c r="C731" s="322" t="str">
        <f>Leden!AR42</f>
        <v/>
      </c>
      <c r="D731" s="322"/>
      <c r="E731" s="286" t="str">
        <f>IF($C731="","",LEFT(IFERROR(VLOOKUP($C731,TeamsZ,2,0),"")&amp;"??",2))</f>
        <v/>
      </c>
      <c r="F731" s="286" t="str">
        <f>IF($C731="","",IFERROR(VLOOKUP($C731,TeamsZ,3,0),"??"))</f>
        <v/>
      </c>
      <c r="G731" s="286" t="str">
        <f>IF($C731="","",LEFT(IFERROR(VLOOKUP($C731,TeamsZ,4,0),"")&amp;"?",1))</f>
        <v/>
      </c>
      <c r="H731" s="55"/>
      <c r="I731" s="56"/>
      <c r="J731" s="286">
        <f>COUNTIF(C734:C748,"V")</f>
        <v>0</v>
      </c>
      <c r="K731" s="286">
        <f>COUNTIF(C734:C748,"M")</f>
        <v>0</v>
      </c>
      <c r="L731" s="57" t="str">
        <f>IFERROR(AVERAGE(H734:H748),"")</f>
        <v/>
      </c>
      <c r="M731" s="58"/>
      <c r="N731" s="58"/>
      <c r="O731" s="33" t="s">
        <v>2</v>
      </c>
      <c r="P731" s="253"/>
      <c r="Q731" s="253"/>
      <c r="R731" s="253"/>
      <c r="S731" s="253" t="str">
        <f>IF(COUNT(S734:S748)=0,"",TeamPunten(S734:S748,$C731,$T731))</f>
        <v/>
      </c>
      <c r="T731" s="124">
        <f>SUM(T734:T748)</f>
        <v>0</v>
      </c>
      <c r="U731" s="158" t="str">
        <f>MID($C731,1,1)</f>
        <v/>
      </c>
      <c r="V731" s="158" t="str">
        <f>MID($C731,1,1)</f>
        <v/>
      </c>
      <c r="W731" s="158" t="str">
        <f>MID($C731,1,1)</f>
        <v/>
      </c>
      <c r="X731" s="28">
        <v>2</v>
      </c>
      <c r="Y731" s="33"/>
      <c r="Z731" s="33"/>
      <c r="AA731" s="33"/>
      <c r="AB731" s="33"/>
      <c r="AC731" s="33"/>
      <c r="AD731" s="19" t="str">
        <f>IF($C731="","",IFERROR(VLOOKUP($C731,TeamsZ,6,0),""))</f>
        <v/>
      </c>
      <c r="AE731" s="19" t="str">
        <f>TRIM(IF($AD731="","",IFERROR(VLOOKUP($AD731,Teams!$J$4:$O$8,2,0),"")))</f>
        <v/>
      </c>
      <c r="AF731" s="19" t="str">
        <f>TRIM(IF($AD731="","",IFERROR(VLOOKUP($AD731,Teams!$J$4:$O$8,4,0),"")))</f>
        <v/>
      </c>
      <c r="AH731" s="247" t="str">
        <f>IFERROR(AVERAGE(AH734:AH748),"")</f>
        <v/>
      </c>
    </row>
    <row r="732" spans="1:34">
      <c r="B732" s="47"/>
      <c r="C732" s="76"/>
      <c r="D732" s="47"/>
      <c r="E732" s="47"/>
      <c r="F732" s="47"/>
      <c r="G732" s="50"/>
      <c r="H732" s="50"/>
      <c r="I732" s="50"/>
      <c r="J732" s="76"/>
      <c r="K732" s="76"/>
      <c r="L732" s="76"/>
      <c r="M732" s="52"/>
      <c r="N732" s="52"/>
      <c r="U732" s="159"/>
      <c r="V732" s="159"/>
      <c r="W732" s="159"/>
      <c r="X732" s="28">
        <v>3</v>
      </c>
    </row>
    <row r="733" spans="1:34">
      <c r="A733" s="59"/>
      <c r="B733" s="60"/>
      <c r="C733" s="61" t="s">
        <v>1147</v>
      </c>
      <c r="D733" s="61" t="s">
        <v>1148</v>
      </c>
      <c r="E733" s="62" t="s">
        <v>1149</v>
      </c>
      <c r="F733" s="62" t="s">
        <v>1150</v>
      </c>
      <c r="G733" s="61" t="s">
        <v>1151</v>
      </c>
      <c r="H733" s="61" t="s">
        <v>1152</v>
      </c>
      <c r="I733" s="61" t="s">
        <v>54</v>
      </c>
      <c r="J733" s="61" t="s">
        <v>1153</v>
      </c>
      <c r="K733" s="61" t="s">
        <v>1154</v>
      </c>
      <c r="L733" s="61" t="s">
        <v>1155</v>
      </c>
      <c r="M733" s="61" t="s">
        <v>1158</v>
      </c>
      <c r="N733" s="63"/>
      <c r="O733" s="59"/>
      <c r="P733" s="160" t="s">
        <v>76</v>
      </c>
      <c r="Q733" s="160" t="s">
        <v>77</v>
      </c>
      <c r="R733" s="160" t="s">
        <v>78</v>
      </c>
      <c r="S733" s="160" t="s">
        <v>76</v>
      </c>
      <c r="U733" s="158" t="str">
        <f>IF(W731="","",VLOOKUP(W731,Leeftijdscat,2,FALSE))</f>
        <v/>
      </c>
      <c r="V733" s="158" t="str">
        <f>IF(W731="","",VLOOKUP(W731,Leeftijdscat,3,FALSE))</f>
        <v/>
      </c>
      <c r="W733" s="158" t="str">
        <f>IF(W731="","",VLOOKUP(W731,Leeftijdscat,4,FALSE))</f>
        <v/>
      </c>
      <c r="X733" s="28">
        <v>4</v>
      </c>
      <c r="Y733" s="59">
        <f>LEN(Y734&amp;Y735&amp;Y736&amp;Y737&amp;Y738&amp;Y739&amp;Y740&amp;Y741&amp;Y742&amp;Y743&amp;Y744&amp;Y745&amp;Y746&amp;Y747&amp;Y748)</f>
        <v>0</v>
      </c>
      <c r="Z733" s="59">
        <f>LEN(Z734&amp;Z735&amp;Z736&amp;Z737&amp;Z738&amp;Z739&amp;Z740&amp;Z741&amp;Z742&amp;Z743&amp;Z744&amp;Z745&amp;Z746&amp;Z747&amp;Z748)</f>
        <v>0</v>
      </c>
      <c r="AA733" s="59">
        <f>LEN(AA734&amp;AA735&amp;AA736&amp;AA737&amp;AA738&amp;AA739&amp;AA740&amp;AA741&amp;AA742&amp;AA743&amp;AA744&amp;AA745&amp;AA746&amp;AA747&amp;AA748)</f>
        <v>0</v>
      </c>
      <c r="AB733" s="59">
        <f>LEN(AB734&amp;AB735&amp;AB736&amp;AB737&amp;AB738&amp;AB739&amp;AB740&amp;AB741&amp;AB742&amp;AB743&amp;AB744&amp;AB745&amp;AB746&amp;AB747&amp;AB748)</f>
        <v>0</v>
      </c>
      <c r="AC733" s="59">
        <f>SUM(Y733:AA733)</f>
        <v>0</v>
      </c>
    </row>
    <row r="734" spans="1:34">
      <c r="A734" s="28" t="str">
        <f>C731&amp;"x"&amp;B734</f>
        <v>x1</v>
      </c>
      <c r="B734" s="47">
        <v>1</v>
      </c>
      <c r="C734" s="64" t="str">
        <f t="shared" ref="C734:C748" si="682">IF(LEFT($A734,1)="x","",IFERROR(VLOOKUP($A734,LedenZ,5,0),""))</f>
        <v/>
      </c>
      <c r="D734" s="64" t="str">
        <f t="shared" ref="D734:D748" si="683">IF(LEFT($A734,1)="x","",IFERROR(VLOOKUP($A734,LedenZ,6,0),""))</f>
        <v/>
      </c>
      <c r="E734" s="65" t="str">
        <f t="shared" ref="E734:E748" si="684">IF(LEFT($A734,1)="x","",IFERROR(VLOOKUP($A734,LedenZ,7,0),""))</f>
        <v/>
      </c>
      <c r="F734" s="65" t="str">
        <f t="shared" ref="F734:F748" si="685">IF(LEFT($A734,1)="x","",IFERROR(VLOOKUP($A734,LedenZ,8,0),""))</f>
        <v/>
      </c>
      <c r="G734" s="66" t="str">
        <f t="shared" ref="G734:G748" si="686">IF(LEFT($A734,1)="x","",IFERROR(VLOOKUP($A734,LedenZ,9,0),""))</f>
        <v/>
      </c>
      <c r="H734" s="67" t="str">
        <f t="shared" ref="H734:H748" si="687">IF(AND(ISNUMBER(G734),G734&lt;&gt;0),DATEDIF(G734,Peildatum,"Y"),"")</f>
        <v/>
      </c>
      <c r="I734" s="73"/>
      <c r="J734" s="64" t="str">
        <f t="shared" ref="J734:J748" si="688">IF(LEFT($A734,1)="x","",IFERROR(VLOOKUP($A734,LedenZ,15,0),""))</f>
        <v/>
      </c>
      <c r="K734" s="64" t="str">
        <f t="shared" ref="K734:K748" si="689">IF(LEFT($A734,1)="x","",IFERROR(VLOOKUP($A734,LedenZ,16,0),""))</f>
        <v/>
      </c>
      <c r="L734" s="64" t="str">
        <f t="shared" ref="L734:L748" si="690">IF(LEFT($A734,1)="x","",IFERROR(VLOOKUP($A734,LedenZ,17,0),""))</f>
        <v/>
      </c>
      <c r="M734" s="64" t="str">
        <f t="shared" ref="M734:M748" si="691">IF(LEFT($A734,1)="x","",IFERROR(VLOOKUP($A734,LedenZ,18,0),""))</f>
        <v/>
      </c>
      <c r="N734" s="52"/>
      <c r="P734" s="157"/>
      <c r="Q734" s="157"/>
      <c r="R734" s="157"/>
      <c r="S734" s="157" t="str">
        <f>IF(OR(LEFT($A734,1)="x",AND(AC733+$AC734=0,$AC733&gt;0)),"",IFERROR(VLOOKUP($A734,LedenZ,29,0),""))</f>
        <v/>
      </c>
      <c r="T734" s="202">
        <f t="shared" ref="T734:T748" si="692">IF(LEN(C734&amp;D734&amp;E734&amp;F734)&gt;0,1,0)</f>
        <v>0</v>
      </c>
      <c r="U734" s="159">
        <f t="shared" ref="U734:U748" si="693">MIN(LEN(Y734&amp;Z734&amp;AA734&amp;AB734),1)</f>
        <v>0</v>
      </c>
      <c r="V734" s="162" t="str">
        <f>V733</f>
        <v/>
      </c>
      <c r="W734" s="162" t="str">
        <f>W733</f>
        <v/>
      </c>
      <c r="X734" s="28">
        <v>5</v>
      </c>
      <c r="Y734" s="64" t="str">
        <f t="shared" ref="Y734:Y748" si="694">IF(LEFT($A734,1)="x","",IFERROR(VLOOKUP($A734,LedenZ,33,0),""))</f>
        <v/>
      </c>
      <c r="Z734" s="64" t="str">
        <f t="shared" ref="Z734:Z748" si="695">IF(LEFT($A734,1)="x","",IFERROR(VLOOKUP($A734,LedenZ,34,0),""))</f>
        <v/>
      </c>
      <c r="AA734" s="64" t="str">
        <f t="shared" ref="AA734:AA748" si="696">IF(LEFT($A734,1)="x","",IFERROR(VLOOKUP($A734,LedenZ,35,0),""))</f>
        <v/>
      </c>
      <c r="AB734" s="64" t="str">
        <f t="shared" ref="AB734:AB748" si="697">IF(LEFT($A734,1)="x","",IFERROR(VLOOKUP($A734,LedenZ,36,0),""))</f>
        <v/>
      </c>
      <c r="AC734" s="28">
        <f t="shared" ref="AC734:AC748" si="698">LEN(Y734&amp;Z734&amp;AA734&amp;AB734)</f>
        <v>0</v>
      </c>
      <c r="AH734" s="246" t="str">
        <f t="shared" ref="AH734:AH748" si="699">lft(G734,Peildatum)</f>
        <v/>
      </c>
    </row>
    <row r="735" spans="1:34">
      <c r="A735" s="28" t="str">
        <f>C731&amp;"x"&amp;B735</f>
        <v>x2</v>
      </c>
      <c r="B735" s="47">
        <v>2</v>
      </c>
      <c r="C735" s="64" t="str">
        <f t="shared" si="682"/>
        <v/>
      </c>
      <c r="D735" s="64" t="str">
        <f t="shared" si="683"/>
        <v/>
      </c>
      <c r="E735" s="65" t="str">
        <f t="shared" si="684"/>
        <v/>
      </c>
      <c r="F735" s="65" t="str">
        <f t="shared" si="685"/>
        <v/>
      </c>
      <c r="G735" s="66" t="str">
        <f t="shared" si="686"/>
        <v/>
      </c>
      <c r="H735" s="67" t="str">
        <f t="shared" si="687"/>
        <v/>
      </c>
      <c r="I735" s="73"/>
      <c r="J735" s="64" t="str">
        <f t="shared" si="688"/>
        <v/>
      </c>
      <c r="K735" s="64" t="str">
        <f t="shared" si="689"/>
        <v/>
      </c>
      <c r="L735" s="64" t="str">
        <f t="shared" si="690"/>
        <v/>
      </c>
      <c r="M735" s="64" t="str">
        <f t="shared" si="691"/>
        <v/>
      </c>
      <c r="N735" s="52"/>
      <c r="P735" s="157"/>
      <c r="Q735" s="157"/>
      <c r="R735" s="157"/>
      <c r="S735" s="157" t="str">
        <f>IF(OR(LEFT($A735,1)="x",AND(AC733+$AC735=0,$AC733&gt;0)),"",IFERROR(VLOOKUP($A735,LedenZ,29,0),""))</f>
        <v/>
      </c>
      <c r="T735" s="202">
        <f t="shared" si="692"/>
        <v>0</v>
      </c>
      <c r="U735" s="159">
        <f t="shared" si="693"/>
        <v>0</v>
      </c>
      <c r="V735" s="162" t="str">
        <f t="shared" ref="V735:W748" si="700">V734</f>
        <v/>
      </c>
      <c r="W735" s="162" t="str">
        <f t="shared" si="700"/>
        <v/>
      </c>
      <c r="X735" s="28">
        <v>6</v>
      </c>
      <c r="Y735" s="64" t="str">
        <f t="shared" si="694"/>
        <v/>
      </c>
      <c r="Z735" s="64" t="str">
        <f t="shared" si="695"/>
        <v/>
      </c>
      <c r="AA735" s="64" t="str">
        <f t="shared" si="696"/>
        <v/>
      </c>
      <c r="AB735" s="64" t="str">
        <f t="shared" si="697"/>
        <v/>
      </c>
      <c r="AC735" s="28">
        <f t="shared" si="698"/>
        <v>0</v>
      </c>
      <c r="AH735" s="246" t="str">
        <f t="shared" si="699"/>
        <v/>
      </c>
    </row>
    <row r="736" spans="1:34">
      <c r="A736" s="28" t="str">
        <f>C731&amp;"x"&amp;B736</f>
        <v>x3</v>
      </c>
      <c r="B736" s="47">
        <v>3</v>
      </c>
      <c r="C736" s="64" t="str">
        <f t="shared" si="682"/>
        <v/>
      </c>
      <c r="D736" s="64" t="str">
        <f t="shared" si="683"/>
        <v/>
      </c>
      <c r="E736" s="65" t="str">
        <f t="shared" si="684"/>
        <v/>
      </c>
      <c r="F736" s="65" t="str">
        <f t="shared" si="685"/>
        <v/>
      </c>
      <c r="G736" s="66" t="str">
        <f t="shared" si="686"/>
        <v/>
      </c>
      <c r="H736" s="67" t="str">
        <f t="shared" si="687"/>
        <v/>
      </c>
      <c r="I736" s="73"/>
      <c r="J736" s="64" t="str">
        <f t="shared" si="688"/>
        <v/>
      </c>
      <c r="K736" s="64" t="str">
        <f t="shared" si="689"/>
        <v/>
      </c>
      <c r="L736" s="64" t="str">
        <f t="shared" si="690"/>
        <v/>
      </c>
      <c r="M736" s="64" t="str">
        <f t="shared" si="691"/>
        <v/>
      </c>
      <c r="N736" s="52"/>
      <c r="P736" s="157"/>
      <c r="Q736" s="157"/>
      <c r="R736" s="157"/>
      <c r="S736" s="157" t="str">
        <f>IF(OR(LEFT($A736,1)="x",AND(AC733+$AC736=0,$AC733&gt;0)),"",IFERROR(VLOOKUP($A736,LedenZ,29,0),""))</f>
        <v/>
      </c>
      <c r="T736" s="202">
        <f t="shared" si="692"/>
        <v>0</v>
      </c>
      <c r="U736" s="159">
        <f t="shared" si="693"/>
        <v>0</v>
      </c>
      <c r="V736" s="162" t="str">
        <f t="shared" si="700"/>
        <v/>
      </c>
      <c r="W736" s="162" t="str">
        <f t="shared" si="700"/>
        <v/>
      </c>
      <c r="X736" s="28">
        <v>7</v>
      </c>
      <c r="Y736" s="64" t="str">
        <f t="shared" si="694"/>
        <v/>
      </c>
      <c r="Z736" s="64" t="str">
        <f t="shared" si="695"/>
        <v/>
      </c>
      <c r="AA736" s="64" t="str">
        <f t="shared" si="696"/>
        <v/>
      </c>
      <c r="AB736" s="64" t="str">
        <f t="shared" si="697"/>
        <v/>
      </c>
      <c r="AC736" s="28">
        <f t="shared" si="698"/>
        <v>0</v>
      </c>
      <c r="AH736" s="246" t="str">
        <f t="shared" si="699"/>
        <v/>
      </c>
    </row>
    <row r="737" spans="1:34">
      <c r="A737" s="28" t="str">
        <f>C731&amp;"x"&amp;B737</f>
        <v>x4</v>
      </c>
      <c r="B737" s="47">
        <v>4</v>
      </c>
      <c r="C737" s="64" t="str">
        <f t="shared" si="682"/>
        <v/>
      </c>
      <c r="D737" s="64" t="str">
        <f t="shared" si="683"/>
        <v/>
      </c>
      <c r="E737" s="65" t="str">
        <f t="shared" si="684"/>
        <v/>
      </c>
      <c r="F737" s="65" t="str">
        <f t="shared" si="685"/>
        <v/>
      </c>
      <c r="G737" s="66" t="str">
        <f t="shared" si="686"/>
        <v/>
      </c>
      <c r="H737" s="67" t="str">
        <f t="shared" si="687"/>
        <v/>
      </c>
      <c r="I737" s="73"/>
      <c r="J737" s="64" t="str">
        <f t="shared" si="688"/>
        <v/>
      </c>
      <c r="K737" s="64" t="str">
        <f t="shared" si="689"/>
        <v/>
      </c>
      <c r="L737" s="64" t="str">
        <f t="shared" si="690"/>
        <v/>
      </c>
      <c r="M737" s="64" t="str">
        <f t="shared" si="691"/>
        <v/>
      </c>
      <c r="N737" s="52"/>
      <c r="P737" s="157"/>
      <c r="Q737" s="157"/>
      <c r="R737" s="157"/>
      <c r="S737" s="157" t="str">
        <f>IF(OR(LEFT($A737,1)="x",AND(AC733+$AC737=0,$AC733&gt;0)),"",IFERROR(VLOOKUP($A737,LedenZ,29,0),""))</f>
        <v/>
      </c>
      <c r="T737" s="202">
        <f t="shared" si="692"/>
        <v>0</v>
      </c>
      <c r="U737" s="159">
        <f t="shared" si="693"/>
        <v>0</v>
      </c>
      <c r="V737" s="162" t="str">
        <f t="shared" si="700"/>
        <v/>
      </c>
      <c r="W737" s="162" t="str">
        <f t="shared" si="700"/>
        <v/>
      </c>
      <c r="X737" s="28">
        <v>8</v>
      </c>
      <c r="Y737" s="64" t="str">
        <f t="shared" si="694"/>
        <v/>
      </c>
      <c r="Z737" s="64" t="str">
        <f t="shared" si="695"/>
        <v/>
      </c>
      <c r="AA737" s="64" t="str">
        <f t="shared" si="696"/>
        <v/>
      </c>
      <c r="AB737" s="64" t="str">
        <f t="shared" si="697"/>
        <v/>
      </c>
      <c r="AC737" s="28">
        <f t="shared" si="698"/>
        <v>0</v>
      </c>
      <c r="AH737" s="246" t="str">
        <f t="shared" si="699"/>
        <v/>
      </c>
    </row>
    <row r="738" spans="1:34">
      <c r="A738" s="28" t="str">
        <f>C731&amp;"x"&amp;B738</f>
        <v>x5</v>
      </c>
      <c r="B738" s="47">
        <v>5</v>
      </c>
      <c r="C738" s="64" t="str">
        <f t="shared" si="682"/>
        <v/>
      </c>
      <c r="D738" s="64" t="str">
        <f t="shared" si="683"/>
        <v/>
      </c>
      <c r="E738" s="65" t="str">
        <f t="shared" si="684"/>
        <v/>
      </c>
      <c r="F738" s="65" t="str">
        <f t="shared" si="685"/>
        <v/>
      </c>
      <c r="G738" s="66" t="str">
        <f t="shared" si="686"/>
        <v/>
      </c>
      <c r="H738" s="67" t="str">
        <f t="shared" si="687"/>
        <v/>
      </c>
      <c r="I738" s="73"/>
      <c r="J738" s="64" t="str">
        <f t="shared" si="688"/>
        <v/>
      </c>
      <c r="K738" s="64" t="str">
        <f t="shared" si="689"/>
        <v/>
      </c>
      <c r="L738" s="64" t="str">
        <f t="shared" si="690"/>
        <v/>
      </c>
      <c r="M738" s="64" t="str">
        <f t="shared" si="691"/>
        <v/>
      </c>
      <c r="N738" s="52"/>
      <c r="P738" s="157"/>
      <c r="Q738" s="157"/>
      <c r="R738" s="157"/>
      <c r="S738" s="157" t="str">
        <f>IF(OR(LEFT($A738,1)="x",AND(AC733+$AC738=0,$AC733&gt;0)),"",IFERROR(VLOOKUP($A738,LedenZ,29,0),""))</f>
        <v/>
      </c>
      <c r="T738" s="202">
        <f t="shared" si="692"/>
        <v>0</v>
      </c>
      <c r="U738" s="159">
        <f t="shared" si="693"/>
        <v>0</v>
      </c>
      <c r="V738" s="162" t="str">
        <f t="shared" si="700"/>
        <v/>
      </c>
      <c r="W738" s="162" t="str">
        <f t="shared" si="700"/>
        <v/>
      </c>
      <c r="X738" s="28">
        <v>9</v>
      </c>
      <c r="Y738" s="64" t="str">
        <f t="shared" si="694"/>
        <v/>
      </c>
      <c r="Z738" s="64" t="str">
        <f t="shared" si="695"/>
        <v/>
      </c>
      <c r="AA738" s="64" t="str">
        <f t="shared" si="696"/>
        <v/>
      </c>
      <c r="AB738" s="64" t="str">
        <f t="shared" si="697"/>
        <v/>
      </c>
      <c r="AC738" s="28">
        <f t="shared" si="698"/>
        <v>0</v>
      </c>
      <c r="AH738" s="246" t="str">
        <f t="shared" si="699"/>
        <v/>
      </c>
    </row>
    <row r="739" spans="1:34">
      <c r="A739" s="28" t="str">
        <f>C731&amp;"x"&amp;B739</f>
        <v>x6</v>
      </c>
      <c r="B739" s="47">
        <v>6</v>
      </c>
      <c r="C739" s="64" t="str">
        <f t="shared" si="682"/>
        <v/>
      </c>
      <c r="D739" s="64" t="str">
        <f t="shared" si="683"/>
        <v/>
      </c>
      <c r="E739" s="65" t="str">
        <f t="shared" si="684"/>
        <v/>
      </c>
      <c r="F739" s="65" t="str">
        <f t="shared" si="685"/>
        <v/>
      </c>
      <c r="G739" s="66" t="str">
        <f t="shared" si="686"/>
        <v/>
      </c>
      <c r="H739" s="67" t="str">
        <f t="shared" si="687"/>
        <v/>
      </c>
      <c r="I739" s="73"/>
      <c r="J739" s="64" t="str">
        <f t="shared" si="688"/>
        <v/>
      </c>
      <c r="K739" s="64" t="str">
        <f t="shared" si="689"/>
        <v/>
      </c>
      <c r="L739" s="64" t="str">
        <f t="shared" si="690"/>
        <v/>
      </c>
      <c r="M739" s="64" t="str">
        <f t="shared" si="691"/>
        <v/>
      </c>
      <c r="N739" s="52"/>
      <c r="P739" s="157"/>
      <c r="Q739" s="157"/>
      <c r="R739" s="157"/>
      <c r="S739" s="157" t="str">
        <f>IF(OR(LEFT($A739,1)="x",AND(AC733+$AC739=0,$AC733&gt;0)),"",IFERROR(VLOOKUP($A739,LedenZ,29,0),""))</f>
        <v/>
      </c>
      <c r="T739" s="202">
        <f t="shared" si="692"/>
        <v>0</v>
      </c>
      <c r="U739" s="159">
        <f t="shared" si="693"/>
        <v>0</v>
      </c>
      <c r="V739" s="162" t="str">
        <f t="shared" si="700"/>
        <v/>
      </c>
      <c r="W739" s="162" t="str">
        <f t="shared" si="700"/>
        <v/>
      </c>
      <c r="X739" s="28">
        <v>10</v>
      </c>
      <c r="Y739" s="64" t="str">
        <f t="shared" si="694"/>
        <v/>
      </c>
      <c r="Z739" s="64" t="str">
        <f t="shared" si="695"/>
        <v/>
      </c>
      <c r="AA739" s="64" t="str">
        <f t="shared" si="696"/>
        <v/>
      </c>
      <c r="AB739" s="64" t="str">
        <f t="shared" si="697"/>
        <v/>
      </c>
      <c r="AC739" s="28">
        <f t="shared" si="698"/>
        <v>0</v>
      </c>
      <c r="AH739" s="246" t="str">
        <f t="shared" si="699"/>
        <v/>
      </c>
    </row>
    <row r="740" spans="1:34">
      <c r="A740" s="28" t="str">
        <f>C731&amp;"x"&amp;B740</f>
        <v>x7</v>
      </c>
      <c r="B740" s="47">
        <v>7</v>
      </c>
      <c r="C740" s="64" t="str">
        <f t="shared" si="682"/>
        <v/>
      </c>
      <c r="D740" s="64" t="str">
        <f t="shared" si="683"/>
        <v/>
      </c>
      <c r="E740" s="65" t="str">
        <f t="shared" si="684"/>
        <v/>
      </c>
      <c r="F740" s="65" t="str">
        <f t="shared" si="685"/>
        <v/>
      </c>
      <c r="G740" s="66" t="str">
        <f t="shared" si="686"/>
        <v/>
      </c>
      <c r="H740" s="67" t="str">
        <f t="shared" si="687"/>
        <v/>
      </c>
      <c r="I740" s="73"/>
      <c r="J740" s="64" t="str">
        <f t="shared" si="688"/>
        <v/>
      </c>
      <c r="K740" s="64" t="str">
        <f t="shared" si="689"/>
        <v/>
      </c>
      <c r="L740" s="64" t="str">
        <f t="shared" si="690"/>
        <v/>
      </c>
      <c r="M740" s="64" t="str">
        <f t="shared" si="691"/>
        <v/>
      </c>
      <c r="N740" s="52"/>
      <c r="P740" s="157"/>
      <c r="Q740" s="157"/>
      <c r="R740" s="157"/>
      <c r="S740" s="157" t="str">
        <f>IF(OR(LEFT($A740,1)="x",AND(AC733+$AC740=0,$AC733&gt;0)),"",IFERROR(VLOOKUP($A740,LedenZ,29,0),""))</f>
        <v/>
      </c>
      <c r="T740" s="202">
        <f t="shared" si="692"/>
        <v>0</v>
      </c>
      <c r="U740" s="159">
        <f t="shared" si="693"/>
        <v>0</v>
      </c>
      <c r="V740" s="162" t="str">
        <f t="shared" si="700"/>
        <v/>
      </c>
      <c r="W740" s="162" t="str">
        <f t="shared" si="700"/>
        <v/>
      </c>
      <c r="X740" s="28">
        <v>11</v>
      </c>
      <c r="Y740" s="64" t="str">
        <f t="shared" si="694"/>
        <v/>
      </c>
      <c r="Z740" s="64" t="str">
        <f t="shared" si="695"/>
        <v/>
      </c>
      <c r="AA740" s="64" t="str">
        <f t="shared" si="696"/>
        <v/>
      </c>
      <c r="AB740" s="64" t="str">
        <f t="shared" si="697"/>
        <v/>
      </c>
      <c r="AC740" s="28">
        <f t="shared" si="698"/>
        <v>0</v>
      </c>
      <c r="AH740" s="246" t="str">
        <f t="shared" si="699"/>
        <v/>
      </c>
    </row>
    <row r="741" spans="1:34">
      <c r="A741" s="28" t="str">
        <f>C731&amp;"x"&amp;B741</f>
        <v>x8</v>
      </c>
      <c r="B741" s="47">
        <v>8</v>
      </c>
      <c r="C741" s="64" t="str">
        <f t="shared" si="682"/>
        <v/>
      </c>
      <c r="D741" s="64" t="str">
        <f t="shared" si="683"/>
        <v/>
      </c>
      <c r="E741" s="65" t="str">
        <f t="shared" si="684"/>
        <v/>
      </c>
      <c r="F741" s="65" t="str">
        <f t="shared" si="685"/>
        <v/>
      </c>
      <c r="G741" s="66" t="str">
        <f t="shared" si="686"/>
        <v/>
      </c>
      <c r="H741" s="67" t="str">
        <f t="shared" si="687"/>
        <v/>
      </c>
      <c r="I741" s="73"/>
      <c r="J741" s="64" t="str">
        <f t="shared" si="688"/>
        <v/>
      </c>
      <c r="K741" s="64" t="str">
        <f t="shared" si="689"/>
        <v/>
      </c>
      <c r="L741" s="64" t="str">
        <f t="shared" si="690"/>
        <v/>
      </c>
      <c r="M741" s="64" t="str">
        <f t="shared" si="691"/>
        <v/>
      </c>
      <c r="N741" s="52"/>
      <c r="P741" s="157"/>
      <c r="Q741" s="157"/>
      <c r="R741" s="157"/>
      <c r="S741" s="157" t="str">
        <f>IF(OR(LEFT($A741,1)="x",AND(AC733+$AC741=0,$AC733&gt;0)),"",IFERROR(VLOOKUP($A741,LedenZ,29,0),""))</f>
        <v/>
      </c>
      <c r="T741" s="202">
        <f t="shared" si="692"/>
        <v>0</v>
      </c>
      <c r="U741" s="159">
        <f t="shared" si="693"/>
        <v>0</v>
      </c>
      <c r="V741" s="162" t="str">
        <f t="shared" si="700"/>
        <v/>
      </c>
      <c r="W741" s="162" t="str">
        <f t="shared" si="700"/>
        <v/>
      </c>
      <c r="X741" s="28">
        <v>12</v>
      </c>
      <c r="Y741" s="64" t="str">
        <f t="shared" si="694"/>
        <v/>
      </c>
      <c r="Z741" s="64" t="str">
        <f t="shared" si="695"/>
        <v/>
      </c>
      <c r="AA741" s="64" t="str">
        <f t="shared" si="696"/>
        <v/>
      </c>
      <c r="AB741" s="64" t="str">
        <f t="shared" si="697"/>
        <v/>
      </c>
      <c r="AC741" s="28">
        <f t="shared" si="698"/>
        <v>0</v>
      </c>
      <c r="AH741" s="246" t="str">
        <f t="shared" si="699"/>
        <v/>
      </c>
    </row>
    <row r="742" spans="1:34">
      <c r="A742" s="28" t="str">
        <f>C731&amp;"x"&amp;B742</f>
        <v>x9</v>
      </c>
      <c r="B742" s="47">
        <v>9</v>
      </c>
      <c r="C742" s="64" t="str">
        <f t="shared" si="682"/>
        <v/>
      </c>
      <c r="D742" s="64" t="str">
        <f t="shared" si="683"/>
        <v/>
      </c>
      <c r="E742" s="65" t="str">
        <f t="shared" si="684"/>
        <v/>
      </c>
      <c r="F742" s="65" t="str">
        <f t="shared" si="685"/>
        <v/>
      </c>
      <c r="G742" s="66" t="str">
        <f t="shared" si="686"/>
        <v/>
      </c>
      <c r="H742" s="67" t="str">
        <f t="shared" si="687"/>
        <v/>
      </c>
      <c r="I742" s="73"/>
      <c r="J742" s="64" t="str">
        <f t="shared" si="688"/>
        <v/>
      </c>
      <c r="K742" s="64" t="str">
        <f t="shared" si="689"/>
        <v/>
      </c>
      <c r="L742" s="64" t="str">
        <f t="shared" si="690"/>
        <v/>
      </c>
      <c r="M742" s="64" t="str">
        <f t="shared" si="691"/>
        <v/>
      </c>
      <c r="N742" s="52"/>
      <c r="P742" s="157"/>
      <c r="Q742" s="157"/>
      <c r="R742" s="157"/>
      <c r="S742" s="157" t="str">
        <f>IF(OR(LEFT($A742,1)="x",AND(AC733+$AC742=0,$AC733&gt;0)),"",IFERROR(VLOOKUP($A742,LedenZ,29,0),""))</f>
        <v/>
      </c>
      <c r="T742" s="202">
        <f t="shared" si="692"/>
        <v>0</v>
      </c>
      <c r="U742" s="159">
        <f t="shared" si="693"/>
        <v>0</v>
      </c>
      <c r="V742" s="162" t="str">
        <f t="shared" si="700"/>
        <v/>
      </c>
      <c r="W742" s="162" t="str">
        <f t="shared" si="700"/>
        <v/>
      </c>
      <c r="X742" s="28">
        <v>13</v>
      </c>
      <c r="Y742" s="64" t="str">
        <f t="shared" si="694"/>
        <v/>
      </c>
      <c r="Z742" s="64" t="str">
        <f t="shared" si="695"/>
        <v/>
      </c>
      <c r="AA742" s="64" t="str">
        <f t="shared" si="696"/>
        <v/>
      </c>
      <c r="AB742" s="64" t="str">
        <f t="shared" si="697"/>
        <v/>
      </c>
      <c r="AC742" s="28">
        <f t="shared" si="698"/>
        <v>0</v>
      </c>
      <c r="AH742" s="246" t="str">
        <f t="shared" si="699"/>
        <v/>
      </c>
    </row>
    <row r="743" spans="1:34">
      <c r="A743" s="28" t="str">
        <f>C731&amp;"x"&amp;B743</f>
        <v>x10</v>
      </c>
      <c r="B743" s="47">
        <v>10</v>
      </c>
      <c r="C743" s="64" t="str">
        <f t="shared" si="682"/>
        <v/>
      </c>
      <c r="D743" s="64" t="str">
        <f t="shared" si="683"/>
        <v/>
      </c>
      <c r="E743" s="65" t="str">
        <f t="shared" si="684"/>
        <v/>
      </c>
      <c r="F743" s="65" t="str">
        <f t="shared" si="685"/>
        <v/>
      </c>
      <c r="G743" s="66" t="str">
        <f t="shared" si="686"/>
        <v/>
      </c>
      <c r="H743" s="67" t="str">
        <f t="shared" si="687"/>
        <v/>
      </c>
      <c r="I743" s="73"/>
      <c r="J743" s="64" t="str">
        <f t="shared" si="688"/>
        <v/>
      </c>
      <c r="K743" s="64" t="str">
        <f t="shared" si="689"/>
        <v/>
      </c>
      <c r="L743" s="64" t="str">
        <f t="shared" si="690"/>
        <v/>
      </c>
      <c r="M743" s="64" t="str">
        <f t="shared" si="691"/>
        <v/>
      </c>
      <c r="N743" s="52"/>
      <c r="P743" s="157"/>
      <c r="Q743" s="157"/>
      <c r="R743" s="157"/>
      <c r="S743" s="157" t="str">
        <f>IF(OR(LEFT($A743,1)="x",AND(AC733+$AC743=0,$AC733&gt;0)),"",IFERROR(VLOOKUP($A743,LedenZ,29,0),""))</f>
        <v/>
      </c>
      <c r="T743" s="202">
        <f t="shared" si="692"/>
        <v>0</v>
      </c>
      <c r="U743" s="159">
        <f t="shared" si="693"/>
        <v>0</v>
      </c>
      <c r="V743" s="162" t="str">
        <f t="shared" si="700"/>
        <v/>
      </c>
      <c r="W743" s="162" t="str">
        <f t="shared" si="700"/>
        <v/>
      </c>
      <c r="X743" s="28">
        <v>14</v>
      </c>
      <c r="Y743" s="64" t="str">
        <f t="shared" si="694"/>
        <v/>
      </c>
      <c r="Z743" s="64" t="str">
        <f t="shared" si="695"/>
        <v/>
      </c>
      <c r="AA743" s="64" t="str">
        <f t="shared" si="696"/>
        <v/>
      </c>
      <c r="AB743" s="64" t="str">
        <f t="shared" si="697"/>
        <v/>
      </c>
      <c r="AC743" s="28">
        <f t="shared" si="698"/>
        <v>0</v>
      </c>
      <c r="AH743" s="246" t="str">
        <f t="shared" si="699"/>
        <v/>
      </c>
    </row>
    <row r="744" spans="1:34">
      <c r="A744" s="28" t="str">
        <f>C731&amp;"x"&amp;B744</f>
        <v>x11</v>
      </c>
      <c r="B744" s="47">
        <v>11</v>
      </c>
      <c r="C744" s="64" t="str">
        <f t="shared" si="682"/>
        <v/>
      </c>
      <c r="D744" s="64" t="str">
        <f t="shared" si="683"/>
        <v/>
      </c>
      <c r="E744" s="65" t="str">
        <f t="shared" si="684"/>
        <v/>
      </c>
      <c r="F744" s="65" t="str">
        <f t="shared" si="685"/>
        <v/>
      </c>
      <c r="G744" s="66" t="str">
        <f t="shared" si="686"/>
        <v/>
      </c>
      <c r="H744" s="67" t="str">
        <f t="shared" si="687"/>
        <v/>
      </c>
      <c r="I744" s="73"/>
      <c r="J744" s="64" t="str">
        <f t="shared" si="688"/>
        <v/>
      </c>
      <c r="K744" s="64" t="str">
        <f t="shared" si="689"/>
        <v/>
      </c>
      <c r="L744" s="64" t="str">
        <f t="shared" si="690"/>
        <v/>
      </c>
      <c r="M744" s="64" t="str">
        <f t="shared" si="691"/>
        <v/>
      </c>
      <c r="N744" s="52"/>
      <c r="P744" s="157"/>
      <c r="Q744" s="157"/>
      <c r="R744" s="157"/>
      <c r="S744" s="157" t="str">
        <f>IF(OR(LEFT($A744,1)="x",AND(AC733+$AC744=0,$AC733&gt;0)),"",IFERROR(VLOOKUP($A744,LedenZ,29,0),""))</f>
        <v/>
      </c>
      <c r="T744" s="202">
        <f t="shared" si="692"/>
        <v>0</v>
      </c>
      <c r="U744" s="159">
        <f t="shared" si="693"/>
        <v>0</v>
      </c>
      <c r="V744" s="162" t="str">
        <f t="shared" si="700"/>
        <v/>
      </c>
      <c r="W744" s="162" t="str">
        <f t="shared" si="700"/>
        <v/>
      </c>
      <c r="X744" s="28">
        <v>15</v>
      </c>
      <c r="Y744" s="64" t="str">
        <f t="shared" si="694"/>
        <v/>
      </c>
      <c r="Z744" s="64" t="str">
        <f t="shared" si="695"/>
        <v/>
      </c>
      <c r="AA744" s="64" t="str">
        <f t="shared" si="696"/>
        <v/>
      </c>
      <c r="AB744" s="64" t="str">
        <f t="shared" si="697"/>
        <v/>
      </c>
      <c r="AC744" s="28">
        <f t="shared" si="698"/>
        <v>0</v>
      </c>
      <c r="AH744" s="246" t="str">
        <f t="shared" si="699"/>
        <v/>
      </c>
    </row>
    <row r="745" spans="1:34">
      <c r="A745" s="28" t="str">
        <f>C731&amp;"x"&amp;B745</f>
        <v>x12</v>
      </c>
      <c r="B745" s="47">
        <v>12</v>
      </c>
      <c r="C745" s="64" t="str">
        <f t="shared" si="682"/>
        <v/>
      </c>
      <c r="D745" s="64" t="str">
        <f t="shared" si="683"/>
        <v/>
      </c>
      <c r="E745" s="65" t="str">
        <f t="shared" si="684"/>
        <v/>
      </c>
      <c r="F745" s="65" t="str">
        <f t="shared" si="685"/>
        <v/>
      </c>
      <c r="G745" s="66" t="str">
        <f t="shared" si="686"/>
        <v/>
      </c>
      <c r="H745" s="67" t="str">
        <f t="shared" si="687"/>
        <v/>
      </c>
      <c r="I745" s="73"/>
      <c r="J745" s="64" t="str">
        <f t="shared" si="688"/>
        <v/>
      </c>
      <c r="K745" s="64" t="str">
        <f t="shared" si="689"/>
        <v/>
      </c>
      <c r="L745" s="64" t="str">
        <f t="shared" si="690"/>
        <v/>
      </c>
      <c r="M745" s="64" t="str">
        <f t="shared" si="691"/>
        <v/>
      </c>
      <c r="N745" s="52"/>
      <c r="P745" s="157"/>
      <c r="Q745" s="157"/>
      <c r="R745" s="157"/>
      <c r="S745" s="157" t="str">
        <f>IF(OR(LEFT($A745,1)="x",AND(AC733+$AC745=0,$AC733&gt;0)),"",IFERROR(VLOOKUP($A745,LedenZ,29,0),""))</f>
        <v/>
      </c>
      <c r="T745" s="202">
        <f t="shared" si="692"/>
        <v>0</v>
      </c>
      <c r="U745" s="159">
        <f t="shared" si="693"/>
        <v>0</v>
      </c>
      <c r="V745" s="162" t="str">
        <f t="shared" si="700"/>
        <v/>
      </c>
      <c r="W745" s="162" t="str">
        <f t="shared" si="700"/>
        <v/>
      </c>
      <c r="X745" s="28">
        <v>16</v>
      </c>
      <c r="Y745" s="64" t="str">
        <f t="shared" si="694"/>
        <v/>
      </c>
      <c r="Z745" s="64" t="str">
        <f t="shared" si="695"/>
        <v/>
      </c>
      <c r="AA745" s="64" t="str">
        <f t="shared" si="696"/>
        <v/>
      </c>
      <c r="AB745" s="64" t="str">
        <f t="shared" si="697"/>
        <v/>
      </c>
      <c r="AC745" s="28">
        <f t="shared" si="698"/>
        <v>0</v>
      </c>
      <c r="AH745" s="246" t="str">
        <f t="shared" si="699"/>
        <v/>
      </c>
    </row>
    <row r="746" spans="1:34">
      <c r="A746" s="28" t="str">
        <f>C731&amp;"x"&amp;B746</f>
        <v>x13</v>
      </c>
      <c r="B746" s="47">
        <v>13</v>
      </c>
      <c r="C746" s="64" t="str">
        <f t="shared" si="682"/>
        <v/>
      </c>
      <c r="D746" s="64" t="str">
        <f t="shared" si="683"/>
        <v/>
      </c>
      <c r="E746" s="65" t="str">
        <f t="shared" si="684"/>
        <v/>
      </c>
      <c r="F746" s="65" t="str">
        <f t="shared" si="685"/>
        <v/>
      </c>
      <c r="G746" s="66" t="str">
        <f t="shared" si="686"/>
        <v/>
      </c>
      <c r="H746" s="67" t="str">
        <f t="shared" si="687"/>
        <v/>
      </c>
      <c r="I746" s="73"/>
      <c r="J746" s="64" t="str">
        <f t="shared" si="688"/>
        <v/>
      </c>
      <c r="K746" s="64" t="str">
        <f t="shared" si="689"/>
        <v/>
      </c>
      <c r="L746" s="64" t="str">
        <f t="shared" si="690"/>
        <v/>
      </c>
      <c r="M746" s="64" t="str">
        <f t="shared" si="691"/>
        <v/>
      </c>
      <c r="N746" s="52"/>
      <c r="P746" s="157"/>
      <c r="Q746" s="157"/>
      <c r="R746" s="157"/>
      <c r="S746" s="157" t="str">
        <f>IF(OR(LEFT($A746,1)="x",AND(AC733+$AC746=0,$AC733&gt;0)),"",IFERROR(VLOOKUP($A746,LedenZ,29,0),""))</f>
        <v/>
      </c>
      <c r="T746" s="202">
        <f t="shared" si="692"/>
        <v>0</v>
      </c>
      <c r="U746" s="159">
        <f t="shared" si="693"/>
        <v>0</v>
      </c>
      <c r="V746" s="162" t="str">
        <f t="shared" si="700"/>
        <v/>
      </c>
      <c r="W746" s="162" t="str">
        <f t="shared" si="700"/>
        <v/>
      </c>
      <c r="X746" s="28">
        <v>17</v>
      </c>
      <c r="Y746" s="64" t="str">
        <f t="shared" si="694"/>
        <v/>
      </c>
      <c r="Z746" s="64" t="str">
        <f t="shared" si="695"/>
        <v/>
      </c>
      <c r="AA746" s="64" t="str">
        <f t="shared" si="696"/>
        <v/>
      </c>
      <c r="AB746" s="64" t="str">
        <f t="shared" si="697"/>
        <v/>
      </c>
      <c r="AC746" s="28">
        <f t="shared" si="698"/>
        <v>0</v>
      </c>
      <c r="AH746" s="246" t="str">
        <f t="shared" si="699"/>
        <v/>
      </c>
    </row>
    <row r="747" spans="1:34">
      <c r="A747" s="28" t="str">
        <f>C731&amp;"x"&amp;B747</f>
        <v>x14</v>
      </c>
      <c r="B747" s="47">
        <v>14</v>
      </c>
      <c r="C747" s="64" t="str">
        <f t="shared" si="682"/>
        <v/>
      </c>
      <c r="D747" s="64" t="str">
        <f t="shared" si="683"/>
        <v/>
      </c>
      <c r="E747" s="65" t="str">
        <f t="shared" si="684"/>
        <v/>
      </c>
      <c r="F747" s="65" t="str">
        <f t="shared" si="685"/>
        <v/>
      </c>
      <c r="G747" s="66" t="str">
        <f t="shared" si="686"/>
        <v/>
      </c>
      <c r="H747" s="67" t="str">
        <f t="shared" si="687"/>
        <v/>
      </c>
      <c r="I747" s="73"/>
      <c r="J747" s="64" t="str">
        <f t="shared" si="688"/>
        <v/>
      </c>
      <c r="K747" s="64" t="str">
        <f t="shared" si="689"/>
        <v/>
      </c>
      <c r="L747" s="64" t="str">
        <f t="shared" si="690"/>
        <v/>
      </c>
      <c r="M747" s="64" t="str">
        <f t="shared" si="691"/>
        <v/>
      </c>
      <c r="N747" s="52"/>
      <c r="P747" s="157"/>
      <c r="Q747" s="157"/>
      <c r="R747" s="157"/>
      <c r="S747" s="157" t="str">
        <f>IF(OR(LEFT($A747,1)="x",AND(AC733+$AC747=0,$AC733&gt;0)),"",IFERROR(VLOOKUP($A747,LedenZ,29,0),""))</f>
        <v/>
      </c>
      <c r="T747" s="202">
        <f t="shared" si="692"/>
        <v>0</v>
      </c>
      <c r="U747" s="159">
        <f t="shared" si="693"/>
        <v>0</v>
      </c>
      <c r="V747" s="162" t="str">
        <f t="shared" si="700"/>
        <v/>
      </c>
      <c r="W747" s="162" t="str">
        <f t="shared" si="700"/>
        <v/>
      </c>
      <c r="X747" s="28">
        <v>18</v>
      </c>
      <c r="Y747" s="64" t="str">
        <f t="shared" si="694"/>
        <v/>
      </c>
      <c r="Z747" s="64" t="str">
        <f t="shared" si="695"/>
        <v/>
      </c>
      <c r="AA747" s="64" t="str">
        <f t="shared" si="696"/>
        <v/>
      </c>
      <c r="AB747" s="64" t="str">
        <f t="shared" si="697"/>
        <v/>
      </c>
      <c r="AC747" s="28">
        <f t="shared" si="698"/>
        <v>0</v>
      </c>
      <c r="AH747" s="246" t="str">
        <f t="shared" si="699"/>
        <v/>
      </c>
    </row>
    <row r="748" spans="1:34">
      <c r="A748" s="28" t="str">
        <f>C731&amp;"x"&amp;B748</f>
        <v>x15</v>
      </c>
      <c r="B748" s="47">
        <v>15</v>
      </c>
      <c r="C748" s="64" t="str">
        <f t="shared" si="682"/>
        <v/>
      </c>
      <c r="D748" s="64" t="str">
        <f t="shared" si="683"/>
        <v/>
      </c>
      <c r="E748" s="65" t="str">
        <f t="shared" si="684"/>
        <v/>
      </c>
      <c r="F748" s="65" t="str">
        <f t="shared" si="685"/>
        <v/>
      </c>
      <c r="G748" s="66" t="str">
        <f t="shared" si="686"/>
        <v/>
      </c>
      <c r="H748" s="67" t="str">
        <f t="shared" si="687"/>
        <v/>
      </c>
      <c r="I748" s="73"/>
      <c r="J748" s="64" t="str">
        <f t="shared" si="688"/>
        <v/>
      </c>
      <c r="K748" s="64" t="str">
        <f t="shared" si="689"/>
        <v/>
      </c>
      <c r="L748" s="64" t="str">
        <f t="shared" si="690"/>
        <v/>
      </c>
      <c r="M748" s="64" t="str">
        <f t="shared" si="691"/>
        <v/>
      </c>
      <c r="N748" s="52"/>
      <c r="P748" s="157"/>
      <c r="Q748" s="157"/>
      <c r="R748" s="157"/>
      <c r="S748" s="157" t="str">
        <f>IF(OR(LEFT($A748,1)="x",AND(AC733+$AC748=0,$AC733&gt;0)),"",IFERROR(VLOOKUP($A748,LedenZ,29,0),""))</f>
        <v/>
      </c>
      <c r="T748" s="202">
        <f t="shared" si="692"/>
        <v>0</v>
      </c>
      <c r="U748" s="159">
        <f t="shared" si="693"/>
        <v>0</v>
      </c>
      <c r="V748" s="162" t="str">
        <f t="shared" si="700"/>
        <v/>
      </c>
      <c r="W748" s="162" t="str">
        <f t="shared" si="700"/>
        <v/>
      </c>
      <c r="X748" s="28">
        <v>19</v>
      </c>
      <c r="Y748" s="64" t="str">
        <f t="shared" si="694"/>
        <v/>
      </c>
      <c r="Z748" s="64" t="str">
        <f t="shared" si="695"/>
        <v/>
      </c>
      <c r="AA748" s="64" t="str">
        <f t="shared" si="696"/>
        <v/>
      </c>
      <c r="AB748" s="64" t="str">
        <f t="shared" si="697"/>
        <v/>
      </c>
      <c r="AC748" s="28">
        <f t="shared" si="698"/>
        <v>0</v>
      </c>
      <c r="AH748" s="246" t="str">
        <f t="shared" si="699"/>
        <v/>
      </c>
    </row>
    <row r="749" spans="1:34" ht="12.95" thickBot="1">
      <c r="B749" s="69"/>
      <c r="C749" s="70"/>
      <c r="D749" s="69"/>
      <c r="E749" s="69"/>
      <c r="F749" s="69"/>
      <c r="G749" s="71"/>
      <c r="H749" s="71"/>
      <c r="I749" s="71"/>
      <c r="J749" s="70"/>
      <c r="K749" s="70"/>
      <c r="L749" s="70"/>
      <c r="M749" s="52"/>
      <c r="N749" s="52"/>
      <c r="X749" s="28">
        <v>20</v>
      </c>
    </row>
    <row r="750" spans="1:34" ht="12.95" thickTop="1">
      <c r="B750" s="47"/>
      <c r="C750" s="323" t="s">
        <v>1140</v>
      </c>
      <c r="D750" s="323"/>
      <c r="E750" s="76" t="s">
        <v>1141</v>
      </c>
      <c r="F750" s="76" t="s">
        <v>1142</v>
      </c>
      <c r="G750" s="48" t="s">
        <v>1143</v>
      </c>
      <c r="H750" s="49"/>
      <c r="I750" s="50"/>
      <c r="J750" s="51" t="s">
        <v>1144</v>
      </c>
      <c r="K750" s="51" t="s">
        <v>1145</v>
      </c>
      <c r="L750" s="51" t="s">
        <v>1146</v>
      </c>
      <c r="M750" s="52"/>
      <c r="N750" s="52"/>
      <c r="P750" s="53">
        <f>COUNT(P754:P768)</f>
        <v>0</v>
      </c>
      <c r="Q750" s="53">
        <f>COUNT(Q754:Q768)</f>
        <v>0</v>
      </c>
      <c r="R750" s="53">
        <f>COUNT(R754:R768)</f>
        <v>0</v>
      </c>
      <c r="S750" s="53">
        <f>COUNT(S754:S768)</f>
        <v>0</v>
      </c>
      <c r="T750" s="124">
        <f>T751-SUM(U754:U768)</f>
        <v>0</v>
      </c>
      <c r="X750" s="28">
        <v>1</v>
      </c>
    </row>
    <row r="751" spans="1:34" ht="12.95">
      <c r="A751" s="33">
        <v>41</v>
      </c>
      <c r="B751" s="54"/>
      <c r="C751" s="322" t="str">
        <f>Leden!AR43</f>
        <v/>
      </c>
      <c r="D751" s="322"/>
      <c r="E751" s="286" t="str">
        <f>IF($C751="","",LEFT(IFERROR(VLOOKUP($C751,TeamsZ,2,0),"")&amp;"??",2))</f>
        <v/>
      </c>
      <c r="F751" s="286" t="str">
        <f>IF($C751="","",IFERROR(VLOOKUP($C751,TeamsZ,3,0),"??"))</f>
        <v/>
      </c>
      <c r="G751" s="286" t="str">
        <f>IF($C751="","",LEFT(IFERROR(VLOOKUP($C751,TeamsZ,4,0),"")&amp;"?",1))</f>
        <v/>
      </c>
      <c r="H751" s="55"/>
      <c r="I751" s="56"/>
      <c r="J751" s="286">
        <f>COUNTIF(C754:C768,"V")</f>
        <v>0</v>
      </c>
      <c r="K751" s="286">
        <f>COUNTIF(C754:C768,"M")</f>
        <v>0</v>
      </c>
      <c r="L751" s="57" t="str">
        <f>IFERROR(AVERAGE(H754:H768),"")</f>
        <v/>
      </c>
      <c r="M751" s="58"/>
      <c r="N751" s="58"/>
      <c r="O751" s="33" t="s">
        <v>2</v>
      </c>
      <c r="P751" s="253"/>
      <c r="Q751" s="253"/>
      <c r="R751" s="253"/>
      <c r="S751" s="253" t="str">
        <f>IF(COUNT(S754:S768)=0,"",TeamPunten(S754:S768,$C751,$T751))</f>
        <v/>
      </c>
      <c r="T751" s="124">
        <f>SUM(T754:T768)</f>
        <v>0</v>
      </c>
      <c r="U751" s="158" t="str">
        <f>MID($C751,1,1)</f>
        <v/>
      </c>
      <c r="V751" s="158" t="str">
        <f>MID($C751,1,1)</f>
        <v/>
      </c>
      <c r="W751" s="158" t="str">
        <f>MID($C751,1,1)</f>
        <v/>
      </c>
      <c r="X751" s="28">
        <v>2</v>
      </c>
      <c r="Y751" s="33"/>
      <c r="Z751" s="33"/>
      <c r="AA751" s="33"/>
      <c r="AB751" s="33"/>
      <c r="AC751" s="33"/>
      <c r="AD751" s="19" t="str">
        <f>IF($C751="","",IFERROR(VLOOKUP($C751,TeamsZ,6,0),""))</f>
        <v/>
      </c>
      <c r="AE751" s="19" t="str">
        <f>TRIM(IF($AD751="","",IFERROR(VLOOKUP($AD751,Teams!$J$4:$O$8,2,0),"")))</f>
        <v/>
      </c>
      <c r="AF751" s="19" t="str">
        <f>TRIM(IF($AD751="","",IFERROR(VLOOKUP($AD751,Teams!$J$4:$O$8,4,0),"")))</f>
        <v/>
      </c>
      <c r="AH751" s="247" t="str">
        <f>IFERROR(AVERAGE(AH754:AH768),"")</f>
        <v/>
      </c>
    </row>
    <row r="752" spans="1:34">
      <c r="B752" s="47"/>
      <c r="C752" s="76"/>
      <c r="D752" s="47"/>
      <c r="E752" s="47"/>
      <c r="F752" s="47"/>
      <c r="G752" s="50"/>
      <c r="H752" s="50"/>
      <c r="I752" s="50"/>
      <c r="J752" s="76"/>
      <c r="K752" s="76"/>
      <c r="L752" s="76"/>
      <c r="M752" s="52"/>
      <c r="N752" s="52"/>
      <c r="U752" s="159"/>
      <c r="V752" s="159"/>
      <c r="W752" s="159"/>
      <c r="X752" s="28">
        <v>3</v>
      </c>
    </row>
    <row r="753" spans="1:34">
      <c r="A753" s="59"/>
      <c r="B753" s="60"/>
      <c r="C753" s="61" t="s">
        <v>1147</v>
      </c>
      <c r="D753" s="61" t="s">
        <v>1148</v>
      </c>
      <c r="E753" s="62" t="s">
        <v>1149</v>
      </c>
      <c r="F753" s="62" t="s">
        <v>1150</v>
      </c>
      <c r="G753" s="61" t="s">
        <v>1151</v>
      </c>
      <c r="H753" s="61" t="s">
        <v>1152</v>
      </c>
      <c r="I753" s="61" t="s">
        <v>54</v>
      </c>
      <c r="J753" s="61" t="s">
        <v>1153</v>
      </c>
      <c r="K753" s="61" t="s">
        <v>1154</v>
      </c>
      <c r="L753" s="61" t="s">
        <v>1155</v>
      </c>
      <c r="M753" s="61" t="s">
        <v>1158</v>
      </c>
      <c r="N753" s="63"/>
      <c r="O753" s="59"/>
      <c r="P753" s="160" t="s">
        <v>76</v>
      </c>
      <c r="Q753" s="160" t="s">
        <v>77</v>
      </c>
      <c r="R753" s="160" t="s">
        <v>78</v>
      </c>
      <c r="S753" s="160" t="s">
        <v>76</v>
      </c>
      <c r="U753" s="158" t="str">
        <f>IF(W751="","",VLOOKUP(W751,Leeftijdscat,2,FALSE))</f>
        <v/>
      </c>
      <c r="V753" s="158" t="str">
        <f>IF(W751="","",VLOOKUP(W751,Leeftijdscat,3,FALSE))</f>
        <v/>
      </c>
      <c r="W753" s="158" t="str">
        <f>IF(W751="","",VLOOKUP(W751,Leeftijdscat,4,FALSE))</f>
        <v/>
      </c>
      <c r="X753" s="28">
        <v>4</v>
      </c>
      <c r="Y753" s="59">
        <f>LEN(Y754&amp;Y755&amp;Y756&amp;Y757&amp;Y758&amp;Y759&amp;Y760&amp;Y761&amp;Y762&amp;Y763&amp;Y764&amp;Y765&amp;Y766&amp;Y767&amp;Y768)</f>
        <v>0</v>
      </c>
      <c r="Z753" s="59">
        <f>LEN(Z754&amp;Z755&amp;Z756&amp;Z757&amp;Z758&amp;Z759&amp;Z760&amp;Z761&amp;Z762&amp;Z763&amp;Z764&amp;Z765&amp;Z766&amp;Z767&amp;Z768)</f>
        <v>0</v>
      </c>
      <c r="AA753" s="59">
        <f>LEN(AA754&amp;AA755&amp;AA756&amp;AA757&amp;AA758&amp;AA759&amp;AA760&amp;AA761&amp;AA762&amp;AA763&amp;AA764&amp;AA765&amp;AA766&amp;AA767&amp;AA768)</f>
        <v>0</v>
      </c>
      <c r="AB753" s="59">
        <f>LEN(AB754&amp;AB755&amp;AB756&amp;AB757&amp;AB758&amp;AB759&amp;AB760&amp;AB761&amp;AB762&amp;AB763&amp;AB764&amp;AB765&amp;AB766&amp;AB767&amp;AB768)</f>
        <v>0</v>
      </c>
      <c r="AC753" s="59">
        <f>SUM(Y753:AA753)</f>
        <v>0</v>
      </c>
    </row>
    <row r="754" spans="1:34">
      <c r="A754" s="28" t="str">
        <f>C751&amp;"x"&amp;B754</f>
        <v>x1</v>
      </c>
      <c r="B754" s="47">
        <v>1</v>
      </c>
      <c r="C754" s="64" t="str">
        <f t="shared" ref="C754:C768" si="701">IF(LEFT($A754,1)="x","",IFERROR(VLOOKUP($A754,LedenZ,5,0),""))</f>
        <v/>
      </c>
      <c r="D754" s="64" t="str">
        <f t="shared" ref="D754:D768" si="702">IF(LEFT($A754,1)="x","",IFERROR(VLOOKUP($A754,LedenZ,6,0),""))</f>
        <v/>
      </c>
      <c r="E754" s="65" t="str">
        <f t="shared" ref="E754:E768" si="703">IF(LEFT($A754,1)="x","",IFERROR(VLOOKUP($A754,LedenZ,7,0),""))</f>
        <v/>
      </c>
      <c r="F754" s="65" t="str">
        <f t="shared" ref="F754:F768" si="704">IF(LEFT($A754,1)="x","",IFERROR(VLOOKUP($A754,LedenZ,8,0),""))</f>
        <v/>
      </c>
      <c r="G754" s="66" t="str">
        <f t="shared" ref="G754:G768" si="705">IF(LEFT($A754,1)="x","",IFERROR(VLOOKUP($A754,LedenZ,9,0),""))</f>
        <v/>
      </c>
      <c r="H754" s="67" t="str">
        <f t="shared" ref="H754:H768" si="706">IF(AND(ISNUMBER(G754),G754&lt;&gt;0),DATEDIF(G754,Peildatum,"Y"),"")</f>
        <v/>
      </c>
      <c r="I754" s="73"/>
      <c r="J754" s="64" t="str">
        <f t="shared" ref="J754:J768" si="707">IF(LEFT($A754,1)="x","",IFERROR(VLOOKUP($A754,LedenZ,15,0),""))</f>
        <v/>
      </c>
      <c r="K754" s="64" t="str">
        <f t="shared" ref="K754:K768" si="708">IF(LEFT($A754,1)="x","",IFERROR(VLOOKUP($A754,LedenZ,16,0),""))</f>
        <v/>
      </c>
      <c r="L754" s="64" t="str">
        <f t="shared" ref="L754:L768" si="709">IF(LEFT($A754,1)="x","",IFERROR(VLOOKUP($A754,LedenZ,17,0),""))</f>
        <v/>
      </c>
      <c r="M754" s="64" t="str">
        <f t="shared" ref="M754:M768" si="710">IF(LEFT($A754,1)="x","",IFERROR(VLOOKUP($A754,LedenZ,18,0),""))</f>
        <v/>
      </c>
      <c r="N754" s="52"/>
      <c r="P754" s="157"/>
      <c r="Q754" s="157"/>
      <c r="R754" s="157"/>
      <c r="S754" s="157" t="str">
        <f>IF(OR(LEFT($A754,1)="x",AND(AC753+$AC754=0,$AC753&gt;0)),"",IFERROR(VLOOKUP($A754,LedenZ,29,0),""))</f>
        <v/>
      </c>
      <c r="T754" s="202">
        <f t="shared" ref="T754:T768" si="711">IF(LEN(C754&amp;D754&amp;E754&amp;F754)&gt;0,1,0)</f>
        <v>0</v>
      </c>
      <c r="U754" s="159">
        <f t="shared" ref="U754:U768" si="712">MIN(LEN(Y754&amp;Z754&amp;AA754&amp;AB754),1)</f>
        <v>0</v>
      </c>
      <c r="V754" s="162" t="str">
        <f>V753</f>
        <v/>
      </c>
      <c r="W754" s="162" t="str">
        <f>W753</f>
        <v/>
      </c>
      <c r="X754" s="28">
        <v>5</v>
      </c>
      <c r="Y754" s="64" t="str">
        <f t="shared" ref="Y754:Y768" si="713">IF(LEFT($A754,1)="x","",IFERROR(VLOOKUP($A754,LedenZ,33,0),""))</f>
        <v/>
      </c>
      <c r="Z754" s="64" t="str">
        <f t="shared" ref="Z754:Z768" si="714">IF(LEFT($A754,1)="x","",IFERROR(VLOOKUP($A754,LedenZ,34,0),""))</f>
        <v/>
      </c>
      <c r="AA754" s="64" t="str">
        <f t="shared" ref="AA754:AA768" si="715">IF(LEFT($A754,1)="x","",IFERROR(VLOOKUP($A754,LedenZ,35,0),""))</f>
        <v/>
      </c>
      <c r="AB754" s="64" t="str">
        <f t="shared" ref="AB754:AB768" si="716">IF(LEFT($A754,1)="x","",IFERROR(VLOOKUP($A754,LedenZ,36,0),""))</f>
        <v/>
      </c>
      <c r="AC754" s="28">
        <f t="shared" ref="AC754:AC768" si="717">LEN(Y754&amp;Z754&amp;AA754&amp;AB754)</f>
        <v>0</v>
      </c>
      <c r="AH754" s="246" t="str">
        <f t="shared" ref="AH754:AH768" si="718">lft(G754,Peildatum)</f>
        <v/>
      </c>
    </row>
    <row r="755" spans="1:34">
      <c r="A755" s="28" t="str">
        <f>C751&amp;"x"&amp;B755</f>
        <v>x2</v>
      </c>
      <c r="B755" s="47">
        <v>2</v>
      </c>
      <c r="C755" s="64" t="str">
        <f t="shared" si="701"/>
        <v/>
      </c>
      <c r="D755" s="64" t="str">
        <f t="shared" si="702"/>
        <v/>
      </c>
      <c r="E755" s="65" t="str">
        <f t="shared" si="703"/>
        <v/>
      </c>
      <c r="F755" s="65" t="str">
        <f t="shared" si="704"/>
        <v/>
      </c>
      <c r="G755" s="66" t="str">
        <f t="shared" si="705"/>
        <v/>
      </c>
      <c r="H755" s="67" t="str">
        <f t="shared" si="706"/>
        <v/>
      </c>
      <c r="I755" s="73"/>
      <c r="J755" s="64" t="str">
        <f t="shared" si="707"/>
        <v/>
      </c>
      <c r="K755" s="64" t="str">
        <f t="shared" si="708"/>
        <v/>
      </c>
      <c r="L755" s="64" t="str">
        <f t="shared" si="709"/>
        <v/>
      </c>
      <c r="M755" s="64" t="str">
        <f t="shared" si="710"/>
        <v/>
      </c>
      <c r="N755" s="52"/>
      <c r="P755" s="157"/>
      <c r="Q755" s="157"/>
      <c r="R755" s="157"/>
      <c r="S755" s="157" t="str">
        <f>IF(OR(LEFT($A755,1)="x",AND(AC753+$AC755=0,$AC753&gt;0)),"",IFERROR(VLOOKUP($A755,LedenZ,29,0),""))</f>
        <v/>
      </c>
      <c r="T755" s="202">
        <f t="shared" si="711"/>
        <v>0</v>
      </c>
      <c r="U755" s="159">
        <f t="shared" si="712"/>
        <v>0</v>
      </c>
      <c r="V755" s="162" t="str">
        <f t="shared" ref="V755:W768" si="719">V754</f>
        <v/>
      </c>
      <c r="W755" s="162" t="str">
        <f t="shared" si="719"/>
        <v/>
      </c>
      <c r="X755" s="28">
        <v>6</v>
      </c>
      <c r="Y755" s="64" t="str">
        <f t="shared" si="713"/>
        <v/>
      </c>
      <c r="Z755" s="64" t="str">
        <f t="shared" si="714"/>
        <v/>
      </c>
      <c r="AA755" s="64" t="str">
        <f t="shared" si="715"/>
        <v/>
      </c>
      <c r="AB755" s="64" t="str">
        <f t="shared" si="716"/>
        <v/>
      </c>
      <c r="AC755" s="28">
        <f t="shared" si="717"/>
        <v>0</v>
      </c>
      <c r="AH755" s="246" t="str">
        <f t="shared" si="718"/>
        <v/>
      </c>
    </row>
    <row r="756" spans="1:34">
      <c r="A756" s="28" t="str">
        <f>C751&amp;"x"&amp;B756</f>
        <v>x3</v>
      </c>
      <c r="B756" s="47">
        <v>3</v>
      </c>
      <c r="C756" s="64" t="str">
        <f t="shared" si="701"/>
        <v/>
      </c>
      <c r="D756" s="64" t="str">
        <f t="shared" si="702"/>
        <v/>
      </c>
      <c r="E756" s="65" t="str">
        <f t="shared" si="703"/>
        <v/>
      </c>
      <c r="F756" s="65" t="str">
        <f t="shared" si="704"/>
        <v/>
      </c>
      <c r="G756" s="66" t="str">
        <f t="shared" si="705"/>
        <v/>
      </c>
      <c r="H756" s="67" t="str">
        <f t="shared" si="706"/>
        <v/>
      </c>
      <c r="I756" s="73"/>
      <c r="J756" s="64" t="str">
        <f t="shared" si="707"/>
        <v/>
      </c>
      <c r="K756" s="64" t="str">
        <f t="shared" si="708"/>
        <v/>
      </c>
      <c r="L756" s="64" t="str">
        <f t="shared" si="709"/>
        <v/>
      </c>
      <c r="M756" s="64" t="str">
        <f t="shared" si="710"/>
        <v/>
      </c>
      <c r="N756" s="52"/>
      <c r="P756" s="157"/>
      <c r="Q756" s="157"/>
      <c r="R756" s="157"/>
      <c r="S756" s="157" t="str">
        <f>IF(OR(LEFT($A756,1)="x",AND(AC753+$AC756=0,$AC753&gt;0)),"",IFERROR(VLOOKUP($A756,LedenZ,29,0),""))</f>
        <v/>
      </c>
      <c r="T756" s="202">
        <f t="shared" si="711"/>
        <v>0</v>
      </c>
      <c r="U756" s="159">
        <f t="shared" si="712"/>
        <v>0</v>
      </c>
      <c r="V756" s="162" t="str">
        <f t="shared" si="719"/>
        <v/>
      </c>
      <c r="W756" s="162" t="str">
        <f t="shared" si="719"/>
        <v/>
      </c>
      <c r="X756" s="28">
        <v>7</v>
      </c>
      <c r="Y756" s="64" t="str">
        <f t="shared" si="713"/>
        <v/>
      </c>
      <c r="Z756" s="64" t="str">
        <f t="shared" si="714"/>
        <v/>
      </c>
      <c r="AA756" s="64" t="str">
        <f t="shared" si="715"/>
        <v/>
      </c>
      <c r="AB756" s="64" t="str">
        <f t="shared" si="716"/>
        <v/>
      </c>
      <c r="AC756" s="28">
        <f t="shared" si="717"/>
        <v>0</v>
      </c>
      <c r="AH756" s="246" t="str">
        <f t="shared" si="718"/>
        <v/>
      </c>
    </row>
    <row r="757" spans="1:34">
      <c r="A757" s="28" t="str">
        <f>C751&amp;"x"&amp;B757</f>
        <v>x4</v>
      </c>
      <c r="B757" s="47">
        <v>4</v>
      </c>
      <c r="C757" s="64" t="str">
        <f t="shared" si="701"/>
        <v/>
      </c>
      <c r="D757" s="64" t="str">
        <f t="shared" si="702"/>
        <v/>
      </c>
      <c r="E757" s="65" t="str">
        <f t="shared" si="703"/>
        <v/>
      </c>
      <c r="F757" s="65" t="str">
        <f t="shared" si="704"/>
        <v/>
      </c>
      <c r="G757" s="66" t="str">
        <f t="shared" si="705"/>
        <v/>
      </c>
      <c r="H757" s="67" t="str">
        <f t="shared" si="706"/>
        <v/>
      </c>
      <c r="I757" s="73"/>
      <c r="J757" s="64" t="str">
        <f t="shared" si="707"/>
        <v/>
      </c>
      <c r="K757" s="64" t="str">
        <f t="shared" si="708"/>
        <v/>
      </c>
      <c r="L757" s="64" t="str">
        <f t="shared" si="709"/>
        <v/>
      </c>
      <c r="M757" s="64" t="str">
        <f t="shared" si="710"/>
        <v/>
      </c>
      <c r="N757" s="52"/>
      <c r="P757" s="157"/>
      <c r="Q757" s="157"/>
      <c r="R757" s="157"/>
      <c r="S757" s="157" t="str">
        <f>IF(OR(LEFT($A757,1)="x",AND(AC753+$AC757=0,$AC753&gt;0)),"",IFERROR(VLOOKUP($A757,LedenZ,29,0),""))</f>
        <v/>
      </c>
      <c r="T757" s="202">
        <f t="shared" si="711"/>
        <v>0</v>
      </c>
      <c r="U757" s="159">
        <f t="shared" si="712"/>
        <v>0</v>
      </c>
      <c r="V757" s="162" t="str">
        <f t="shared" si="719"/>
        <v/>
      </c>
      <c r="W757" s="162" t="str">
        <f t="shared" si="719"/>
        <v/>
      </c>
      <c r="X757" s="28">
        <v>8</v>
      </c>
      <c r="Y757" s="64" t="str">
        <f t="shared" si="713"/>
        <v/>
      </c>
      <c r="Z757" s="64" t="str">
        <f t="shared" si="714"/>
        <v/>
      </c>
      <c r="AA757" s="64" t="str">
        <f t="shared" si="715"/>
        <v/>
      </c>
      <c r="AB757" s="64" t="str">
        <f t="shared" si="716"/>
        <v/>
      </c>
      <c r="AC757" s="28">
        <f t="shared" si="717"/>
        <v>0</v>
      </c>
      <c r="AH757" s="246" t="str">
        <f t="shared" si="718"/>
        <v/>
      </c>
    </row>
    <row r="758" spans="1:34">
      <c r="A758" s="28" t="str">
        <f>C751&amp;"x"&amp;B758</f>
        <v>x5</v>
      </c>
      <c r="B758" s="47">
        <v>5</v>
      </c>
      <c r="C758" s="64" t="str">
        <f t="shared" si="701"/>
        <v/>
      </c>
      <c r="D758" s="64" t="str">
        <f t="shared" si="702"/>
        <v/>
      </c>
      <c r="E758" s="65" t="str">
        <f t="shared" si="703"/>
        <v/>
      </c>
      <c r="F758" s="65" t="str">
        <f t="shared" si="704"/>
        <v/>
      </c>
      <c r="G758" s="66" t="str">
        <f t="shared" si="705"/>
        <v/>
      </c>
      <c r="H758" s="67" t="str">
        <f t="shared" si="706"/>
        <v/>
      </c>
      <c r="I758" s="73"/>
      <c r="J758" s="64" t="str">
        <f t="shared" si="707"/>
        <v/>
      </c>
      <c r="K758" s="64" t="str">
        <f t="shared" si="708"/>
        <v/>
      </c>
      <c r="L758" s="64" t="str">
        <f t="shared" si="709"/>
        <v/>
      </c>
      <c r="M758" s="64" t="str">
        <f t="shared" si="710"/>
        <v/>
      </c>
      <c r="N758" s="52"/>
      <c r="P758" s="157"/>
      <c r="Q758" s="157"/>
      <c r="R758" s="157"/>
      <c r="S758" s="157" t="str">
        <f>IF(OR(LEFT($A758,1)="x",AND(AC753+$AC758=0,$AC753&gt;0)),"",IFERROR(VLOOKUP($A758,LedenZ,29,0),""))</f>
        <v/>
      </c>
      <c r="T758" s="202">
        <f t="shared" si="711"/>
        <v>0</v>
      </c>
      <c r="U758" s="159">
        <f t="shared" si="712"/>
        <v>0</v>
      </c>
      <c r="V758" s="162" t="str">
        <f t="shared" si="719"/>
        <v/>
      </c>
      <c r="W758" s="162" t="str">
        <f t="shared" si="719"/>
        <v/>
      </c>
      <c r="X758" s="28">
        <v>9</v>
      </c>
      <c r="Y758" s="64" t="str">
        <f t="shared" si="713"/>
        <v/>
      </c>
      <c r="Z758" s="64" t="str">
        <f t="shared" si="714"/>
        <v/>
      </c>
      <c r="AA758" s="64" t="str">
        <f t="shared" si="715"/>
        <v/>
      </c>
      <c r="AB758" s="64" t="str">
        <f t="shared" si="716"/>
        <v/>
      </c>
      <c r="AC758" s="28">
        <f t="shared" si="717"/>
        <v>0</v>
      </c>
      <c r="AH758" s="246" t="str">
        <f t="shared" si="718"/>
        <v/>
      </c>
    </row>
    <row r="759" spans="1:34">
      <c r="A759" s="28" t="str">
        <f>C751&amp;"x"&amp;B759</f>
        <v>x6</v>
      </c>
      <c r="B759" s="47">
        <v>6</v>
      </c>
      <c r="C759" s="64" t="str">
        <f t="shared" si="701"/>
        <v/>
      </c>
      <c r="D759" s="64" t="str">
        <f t="shared" si="702"/>
        <v/>
      </c>
      <c r="E759" s="65" t="str">
        <f t="shared" si="703"/>
        <v/>
      </c>
      <c r="F759" s="65" t="str">
        <f t="shared" si="704"/>
        <v/>
      </c>
      <c r="G759" s="66" t="str">
        <f t="shared" si="705"/>
        <v/>
      </c>
      <c r="H759" s="67" t="str">
        <f t="shared" si="706"/>
        <v/>
      </c>
      <c r="I759" s="73"/>
      <c r="J759" s="64" t="str">
        <f t="shared" si="707"/>
        <v/>
      </c>
      <c r="K759" s="64" t="str">
        <f t="shared" si="708"/>
        <v/>
      </c>
      <c r="L759" s="64" t="str">
        <f t="shared" si="709"/>
        <v/>
      </c>
      <c r="M759" s="64" t="str">
        <f t="shared" si="710"/>
        <v/>
      </c>
      <c r="N759" s="52"/>
      <c r="P759" s="157"/>
      <c r="Q759" s="157"/>
      <c r="R759" s="157"/>
      <c r="S759" s="157" t="str">
        <f>IF(OR(LEFT($A759,1)="x",AND(AC753+$AC759=0,$AC753&gt;0)),"",IFERROR(VLOOKUP($A759,LedenZ,29,0),""))</f>
        <v/>
      </c>
      <c r="T759" s="202">
        <f t="shared" si="711"/>
        <v>0</v>
      </c>
      <c r="U759" s="159">
        <f t="shared" si="712"/>
        <v>0</v>
      </c>
      <c r="V759" s="162" t="str">
        <f t="shared" si="719"/>
        <v/>
      </c>
      <c r="W759" s="162" t="str">
        <f t="shared" si="719"/>
        <v/>
      </c>
      <c r="X759" s="28">
        <v>10</v>
      </c>
      <c r="Y759" s="64" t="str">
        <f t="shared" si="713"/>
        <v/>
      </c>
      <c r="Z759" s="64" t="str">
        <f t="shared" si="714"/>
        <v/>
      </c>
      <c r="AA759" s="64" t="str">
        <f t="shared" si="715"/>
        <v/>
      </c>
      <c r="AB759" s="64" t="str">
        <f t="shared" si="716"/>
        <v/>
      </c>
      <c r="AC759" s="28">
        <f t="shared" si="717"/>
        <v>0</v>
      </c>
      <c r="AH759" s="246" t="str">
        <f t="shared" si="718"/>
        <v/>
      </c>
    </row>
    <row r="760" spans="1:34">
      <c r="A760" s="28" t="str">
        <f>C751&amp;"x"&amp;B760</f>
        <v>x7</v>
      </c>
      <c r="B760" s="47">
        <v>7</v>
      </c>
      <c r="C760" s="64" t="str">
        <f t="shared" si="701"/>
        <v/>
      </c>
      <c r="D760" s="64" t="str">
        <f t="shared" si="702"/>
        <v/>
      </c>
      <c r="E760" s="65" t="str">
        <f t="shared" si="703"/>
        <v/>
      </c>
      <c r="F760" s="65" t="str">
        <f t="shared" si="704"/>
        <v/>
      </c>
      <c r="G760" s="66" t="str">
        <f t="shared" si="705"/>
        <v/>
      </c>
      <c r="H760" s="67" t="str">
        <f t="shared" si="706"/>
        <v/>
      </c>
      <c r="I760" s="73"/>
      <c r="J760" s="64" t="str">
        <f t="shared" si="707"/>
        <v/>
      </c>
      <c r="K760" s="64" t="str">
        <f t="shared" si="708"/>
        <v/>
      </c>
      <c r="L760" s="64" t="str">
        <f t="shared" si="709"/>
        <v/>
      </c>
      <c r="M760" s="64" t="str">
        <f t="shared" si="710"/>
        <v/>
      </c>
      <c r="N760" s="52"/>
      <c r="P760" s="157"/>
      <c r="Q760" s="157"/>
      <c r="R760" s="157"/>
      <c r="S760" s="157" t="str">
        <f>IF(OR(LEFT($A760,1)="x",AND(AC753+$AC760=0,$AC753&gt;0)),"",IFERROR(VLOOKUP($A760,LedenZ,29,0),""))</f>
        <v/>
      </c>
      <c r="T760" s="202">
        <f t="shared" si="711"/>
        <v>0</v>
      </c>
      <c r="U760" s="159">
        <f t="shared" si="712"/>
        <v>0</v>
      </c>
      <c r="V760" s="162" t="str">
        <f t="shared" si="719"/>
        <v/>
      </c>
      <c r="W760" s="162" t="str">
        <f t="shared" si="719"/>
        <v/>
      </c>
      <c r="X760" s="28">
        <v>11</v>
      </c>
      <c r="Y760" s="64" t="str">
        <f t="shared" si="713"/>
        <v/>
      </c>
      <c r="Z760" s="64" t="str">
        <f t="shared" si="714"/>
        <v/>
      </c>
      <c r="AA760" s="64" t="str">
        <f t="shared" si="715"/>
        <v/>
      </c>
      <c r="AB760" s="64" t="str">
        <f t="shared" si="716"/>
        <v/>
      </c>
      <c r="AC760" s="28">
        <f t="shared" si="717"/>
        <v>0</v>
      </c>
      <c r="AH760" s="246" t="str">
        <f t="shared" si="718"/>
        <v/>
      </c>
    </row>
    <row r="761" spans="1:34">
      <c r="A761" s="28" t="str">
        <f>C751&amp;"x"&amp;B761</f>
        <v>x8</v>
      </c>
      <c r="B761" s="47">
        <v>8</v>
      </c>
      <c r="C761" s="64" t="str">
        <f t="shared" si="701"/>
        <v/>
      </c>
      <c r="D761" s="64" t="str">
        <f t="shared" si="702"/>
        <v/>
      </c>
      <c r="E761" s="65" t="str">
        <f t="shared" si="703"/>
        <v/>
      </c>
      <c r="F761" s="65" t="str">
        <f t="shared" si="704"/>
        <v/>
      </c>
      <c r="G761" s="66" t="str">
        <f t="shared" si="705"/>
        <v/>
      </c>
      <c r="H761" s="67" t="str">
        <f t="shared" si="706"/>
        <v/>
      </c>
      <c r="I761" s="73"/>
      <c r="J761" s="64" t="str">
        <f t="shared" si="707"/>
        <v/>
      </c>
      <c r="K761" s="64" t="str">
        <f t="shared" si="708"/>
        <v/>
      </c>
      <c r="L761" s="64" t="str">
        <f t="shared" si="709"/>
        <v/>
      </c>
      <c r="M761" s="64" t="str">
        <f t="shared" si="710"/>
        <v/>
      </c>
      <c r="N761" s="52"/>
      <c r="P761" s="157"/>
      <c r="Q761" s="157"/>
      <c r="R761" s="157"/>
      <c r="S761" s="157" t="str">
        <f>IF(OR(LEFT($A761,1)="x",AND(AC753+$AC761=0,$AC753&gt;0)),"",IFERROR(VLOOKUP($A761,LedenZ,29,0),""))</f>
        <v/>
      </c>
      <c r="T761" s="202">
        <f t="shared" si="711"/>
        <v>0</v>
      </c>
      <c r="U761" s="159">
        <f t="shared" si="712"/>
        <v>0</v>
      </c>
      <c r="V761" s="162" t="str">
        <f t="shared" si="719"/>
        <v/>
      </c>
      <c r="W761" s="162" t="str">
        <f t="shared" si="719"/>
        <v/>
      </c>
      <c r="X761" s="28">
        <v>12</v>
      </c>
      <c r="Y761" s="64" t="str">
        <f t="shared" si="713"/>
        <v/>
      </c>
      <c r="Z761" s="64" t="str">
        <f t="shared" si="714"/>
        <v/>
      </c>
      <c r="AA761" s="64" t="str">
        <f t="shared" si="715"/>
        <v/>
      </c>
      <c r="AB761" s="64" t="str">
        <f t="shared" si="716"/>
        <v/>
      </c>
      <c r="AC761" s="28">
        <f t="shared" si="717"/>
        <v>0</v>
      </c>
      <c r="AH761" s="246" t="str">
        <f t="shared" si="718"/>
        <v/>
      </c>
    </row>
    <row r="762" spans="1:34">
      <c r="A762" s="28" t="str">
        <f>C751&amp;"x"&amp;B762</f>
        <v>x9</v>
      </c>
      <c r="B762" s="47">
        <v>9</v>
      </c>
      <c r="C762" s="64" t="str">
        <f t="shared" si="701"/>
        <v/>
      </c>
      <c r="D762" s="64" t="str">
        <f t="shared" si="702"/>
        <v/>
      </c>
      <c r="E762" s="65" t="str">
        <f t="shared" si="703"/>
        <v/>
      </c>
      <c r="F762" s="65" t="str">
        <f t="shared" si="704"/>
        <v/>
      </c>
      <c r="G762" s="66" t="str">
        <f t="shared" si="705"/>
        <v/>
      </c>
      <c r="H762" s="67" t="str">
        <f t="shared" si="706"/>
        <v/>
      </c>
      <c r="I762" s="73"/>
      <c r="J762" s="64" t="str">
        <f t="shared" si="707"/>
        <v/>
      </c>
      <c r="K762" s="64" t="str">
        <f t="shared" si="708"/>
        <v/>
      </c>
      <c r="L762" s="64" t="str">
        <f t="shared" si="709"/>
        <v/>
      </c>
      <c r="M762" s="64" t="str">
        <f t="shared" si="710"/>
        <v/>
      </c>
      <c r="N762" s="52"/>
      <c r="P762" s="157"/>
      <c r="Q762" s="157"/>
      <c r="R762" s="157"/>
      <c r="S762" s="157" t="str">
        <f>IF(OR(LEFT($A762,1)="x",AND(AC753+$AC762=0,$AC753&gt;0)),"",IFERROR(VLOOKUP($A762,LedenZ,29,0),""))</f>
        <v/>
      </c>
      <c r="T762" s="202">
        <f t="shared" si="711"/>
        <v>0</v>
      </c>
      <c r="U762" s="159">
        <f t="shared" si="712"/>
        <v>0</v>
      </c>
      <c r="V762" s="162" t="str">
        <f t="shared" si="719"/>
        <v/>
      </c>
      <c r="W762" s="162" t="str">
        <f t="shared" si="719"/>
        <v/>
      </c>
      <c r="X762" s="28">
        <v>13</v>
      </c>
      <c r="Y762" s="64" t="str">
        <f t="shared" si="713"/>
        <v/>
      </c>
      <c r="Z762" s="64" t="str">
        <f t="shared" si="714"/>
        <v/>
      </c>
      <c r="AA762" s="64" t="str">
        <f t="shared" si="715"/>
        <v/>
      </c>
      <c r="AB762" s="64" t="str">
        <f t="shared" si="716"/>
        <v/>
      </c>
      <c r="AC762" s="28">
        <f t="shared" si="717"/>
        <v>0</v>
      </c>
      <c r="AH762" s="246" t="str">
        <f t="shared" si="718"/>
        <v/>
      </c>
    </row>
    <row r="763" spans="1:34">
      <c r="A763" s="28" t="str">
        <f>C751&amp;"x"&amp;B763</f>
        <v>x10</v>
      </c>
      <c r="B763" s="47">
        <v>10</v>
      </c>
      <c r="C763" s="64" t="str">
        <f t="shared" si="701"/>
        <v/>
      </c>
      <c r="D763" s="64" t="str">
        <f t="shared" si="702"/>
        <v/>
      </c>
      <c r="E763" s="65" t="str">
        <f t="shared" si="703"/>
        <v/>
      </c>
      <c r="F763" s="65" t="str">
        <f t="shared" si="704"/>
        <v/>
      </c>
      <c r="G763" s="66" t="str">
        <f t="shared" si="705"/>
        <v/>
      </c>
      <c r="H763" s="67" t="str">
        <f t="shared" si="706"/>
        <v/>
      </c>
      <c r="I763" s="73"/>
      <c r="J763" s="64" t="str">
        <f t="shared" si="707"/>
        <v/>
      </c>
      <c r="K763" s="64" t="str">
        <f t="shared" si="708"/>
        <v/>
      </c>
      <c r="L763" s="64" t="str">
        <f t="shared" si="709"/>
        <v/>
      </c>
      <c r="M763" s="64" t="str">
        <f t="shared" si="710"/>
        <v/>
      </c>
      <c r="N763" s="52"/>
      <c r="P763" s="157"/>
      <c r="Q763" s="157"/>
      <c r="R763" s="157"/>
      <c r="S763" s="157" t="str">
        <f>IF(OR(LEFT($A763,1)="x",AND(AC753+$AC763=0,$AC753&gt;0)),"",IFERROR(VLOOKUP($A763,LedenZ,29,0),""))</f>
        <v/>
      </c>
      <c r="T763" s="202">
        <f t="shared" si="711"/>
        <v>0</v>
      </c>
      <c r="U763" s="159">
        <f t="shared" si="712"/>
        <v>0</v>
      </c>
      <c r="V763" s="162" t="str">
        <f t="shared" si="719"/>
        <v/>
      </c>
      <c r="W763" s="162" t="str">
        <f t="shared" si="719"/>
        <v/>
      </c>
      <c r="X763" s="28">
        <v>14</v>
      </c>
      <c r="Y763" s="64" t="str">
        <f t="shared" si="713"/>
        <v/>
      </c>
      <c r="Z763" s="64" t="str">
        <f t="shared" si="714"/>
        <v/>
      </c>
      <c r="AA763" s="64" t="str">
        <f t="shared" si="715"/>
        <v/>
      </c>
      <c r="AB763" s="64" t="str">
        <f t="shared" si="716"/>
        <v/>
      </c>
      <c r="AC763" s="28">
        <f t="shared" si="717"/>
        <v>0</v>
      </c>
      <c r="AH763" s="246" t="str">
        <f t="shared" si="718"/>
        <v/>
      </c>
    </row>
    <row r="764" spans="1:34">
      <c r="A764" s="28" t="str">
        <f>C751&amp;"x"&amp;B764</f>
        <v>x11</v>
      </c>
      <c r="B764" s="47">
        <v>11</v>
      </c>
      <c r="C764" s="64" t="str">
        <f t="shared" si="701"/>
        <v/>
      </c>
      <c r="D764" s="64" t="str">
        <f t="shared" si="702"/>
        <v/>
      </c>
      <c r="E764" s="65" t="str">
        <f t="shared" si="703"/>
        <v/>
      </c>
      <c r="F764" s="65" t="str">
        <f t="shared" si="704"/>
        <v/>
      </c>
      <c r="G764" s="66" t="str">
        <f t="shared" si="705"/>
        <v/>
      </c>
      <c r="H764" s="67" t="str">
        <f t="shared" si="706"/>
        <v/>
      </c>
      <c r="I764" s="73"/>
      <c r="J764" s="64" t="str">
        <f t="shared" si="707"/>
        <v/>
      </c>
      <c r="K764" s="64" t="str">
        <f t="shared" si="708"/>
        <v/>
      </c>
      <c r="L764" s="64" t="str">
        <f t="shared" si="709"/>
        <v/>
      </c>
      <c r="M764" s="64" t="str">
        <f t="shared" si="710"/>
        <v/>
      </c>
      <c r="N764" s="52"/>
      <c r="P764" s="157"/>
      <c r="Q764" s="157"/>
      <c r="R764" s="157"/>
      <c r="S764" s="157" t="str">
        <f>IF(OR(LEFT($A764,1)="x",AND(AC753+$AC764=0,$AC753&gt;0)),"",IFERROR(VLOOKUP($A764,LedenZ,29,0),""))</f>
        <v/>
      </c>
      <c r="T764" s="202">
        <f t="shared" si="711"/>
        <v>0</v>
      </c>
      <c r="U764" s="159">
        <f t="shared" si="712"/>
        <v>0</v>
      </c>
      <c r="V764" s="162" t="str">
        <f t="shared" si="719"/>
        <v/>
      </c>
      <c r="W764" s="162" t="str">
        <f t="shared" si="719"/>
        <v/>
      </c>
      <c r="X764" s="28">
        <v>15</v>
      </c>
      <c r="Y764" s="64" t="str">
        <f t="shared" si="713"/>
        <v/>
      </c>
      <c r="Z764" s="64" t="str">
        <f t="shared" si="714"/>
        <v/>
      </c>
      <c r="AA764" s="64" t="str">
        <f t="shared" si="715"/>
        <v/>
      </c>
      <c r="AB764" s="64" t="str">
        <f t="shared" si="716"/>
        <v/>
      </c>
      <c r="AC764" s="28">
        <f t="shared" si="717"/>
        <v>0</v>
      </c>
      <c r="AH764" s="246" t="str">
        <f t="shared" si="718"/>
        <v/>
      </c>
    </row>
    <row r="765" spans="1:34">
      <c r="A765" s="28" t="str">
        <f>C751&amp;"x"&amp;B765</f>
        <v>x12</v>
      </c>
      <c r="B765" s="47">
        <v>12</v>
      </c>
      <c r="C765" s="64" t="str">
        <f t="shared" si="701"/>
        <v/>
      </c>
      <c r="D765" s="64" t="str">
        <f t="shared" si="702"/>
        <v/>
      </c>
      <c r="E765" s="65" t="str">
        <f t="shared" si="703"/>
        <v/>
      </c>
      <c r="F765" s="65" t="str">
        <f t="shared" si="704"/>
        <v/>
      </c>
      <c r="G765" s="66" t="str">
        <f t="shared" si="705"/>
        <v/>
      </c>
      <c r="H765" s="67" t="str">
        <f t="shared" si="706"/>
        <v/>
      </c>
      <c r="I765" s="73"/>
      <c r="J765" s="64" t="str">
        <f t="shared" si="707"/>
        <v/>
      </c>
      <c r="K765" s="64" t="str">
        <f t="shared" si="708"/>
        <v/>
      </c>
      <c r="L765" s="64" t="str">
        <f t="shared" si="709"/>
        <v/>
      </c>
      <c r="M765" s="64" t="str">
        <f t="shared" si="710"/>
        <v/>
      </c>
      <c r="N765" s="52"/>
      <c r="P765" s="157"/>
      <c r="Q765" s="157"/>
      <c r="R765" s="157"/>
      <c r="S765" s="157" t="str">
        <f>IF(OR(LEFT($A765,1)="x",AND(AC753+$AC765=0,$AC753&gt;0)),"",IFERROR(VLOOKUP($A765,LedenZ,29,0),""))</f>
        <v/>
      </c>
      <c r="T765" s="202">
        <f t="shared" si="711"/>
        <v>0</v>
      </c>
      <c r="U765" s="159">
        <f t="shared" si="712"/>
        <v>0</v>
      </c>
      <c r="V765" s="162" t="str">
        <f t="shared" si="719"/>
        <v/>
      </c>
      <c r="W765" s="162" t="str">
        <f t="shared" si="719"/>
        <v/>
      </c>
      <c r="X765" s="28">
        <v>16</v>
      </c>
      <c r="Y765" s="64" t="str">
        <f t="shared" si="713"/>
        <v/>
      </c>
      <c r="Z765" s="64" t="str">
        <f t="shared" si="714"/>
        <v/>
      </c>
      <c r="AA765" s="64" t="str">
        <f t="shared" si="715"/>
        <v/>
      </c>
      <c r="AB765" s="64" t="str">
        <f t="shared" si="716"/>
        <v/>
      </c>
      <c r="AC765" s="28">
        <f t="shared" si="717"/>
        <v>0</v>
      </c>
      <c r="AH765" s="246" t="str">
        <f t="shared" si="718"/>
        <v/>
      </c>
    </row>
    <row r="766" spans="1:34">
      <c r="A766" s="28" t="str">
        <f>C751&amp;"x"&amp;B766</f>
        <v>x13</v>
      </c>
      <c r="B766" s="47">
        <v>13</v>
      </c>
      <c r="C766" s="64" t="str">
        <f t="shared" si="701"/>
        <v/>
      </c>
      <c r="D766" s="64" t="str">
        <f t="shared" si="702"/>
        <v/>
      </c>
      <c r="E766" s="65" t="str">
        <f t="shared" si="703"/>
        <v/>
      </c>
      <c r="F766" s="65" t="str">
        <f t="shared" si="704"/>
        <v/>
      </c>
      <c r="G766" s="66" t="str">
        <f t="shared" si="705"/>
        <v/>
      </c>
      <c r="H766" s="67" t="str">
        <f t="shared" si="706"/>
        <v/>
      </c>
      <c r="I766" s="73"/>
      <c r="J766" s="64" t="str">
        <f t="shared" si="707"/>
        <v/>
      </c>
      <c r="K766" s="64" t="str">
        <f t="shared" si="708"/>
        <v/>
      </c>
      <c r="L766" s="64" t="str">
        <f t="shared" si="709"/>
        <v/>
      </c>
      <c r="M766" s="64" t="str">
        <f t="shared" si="710"/>
        <v/>
      </c>
      <c r="N766" s="52"/>
      <c r="P766" s="157"/>
      <c r="Q766" s="157"/>
      <c r="R766" s="157"/>
      <c r="S766" s="157" t="str">
        <f>IF(OR(LEFT($A766,1)="x",AND(AC753+$AC766=0,$AC753&gt;0)),"",IFERROR(VLOOKUP($A766,LedenZ,29,0),""))</f>
        <v/>
      </c>
      <c r="T766" s="202">
        <f t="shared" si="711"/>
        <v>0</v>
      </c>
      <c r="U766" s="159">
        <f t="shared" si="712"/>
        <v>0</v>
      </c>
      <c r="V766" s="162" t="str">
        <f t="shared" si="719"/>
        <v/>
      </c>
      <c r="W766" s="162" t="str">
        <f t="shared" si="719"/>
        <v/>
      </c>
      <c r="X766" s="28">
        <v>17</v>
      </c>
      <c r="Y766" s="64" t="str">
        <f t="shared" si="713"/>
        <v/>
      </c>
      <c r="Z766" s="64" t="str">
        <f t="shared" si="714"/>
        <v/>
      </c>
      <c r="AA766" s="64" t="str">
        <f t="shared" si="715"/>
        <v/>
      </c>
      <c r="AB766" s="64" t="str">
        <f t="shared" si="716"/>
        <v/>
      </c>
      <c r="AC766" s="28">
        <f t="shared" si="717"/>
        <v>0</v>
      </c>
      <c r="AH766" s="246" t="str">
        <f t="shared" si="718"/>
        <v/>
      </c>
    </row>
    <row r="767" spans="1:34">
      <c r="A767" s="28" t="str">
        <f>C751&amp;"x"&amp;B767</f>
        <v>x14</v>
      </c>
      <c r="B767" s="47">
        <v>14</v>
      </c>
      <c r="C767" s="64" t="str">
        <f t="shared" si="701"/>
        <v/>
      </c>
      <c r="D767" s="64" t="str">
        <f t="shared" si="702"/>
        <v/>
      </c>
      <c r="E767" s="65" t="str">
        <f t="shared" si="703"/>
        <v/>
      </c>
      <c r="F767" s="65" t="str">
        <f t="shared" si="704"/>
        <v/>
      </c>
      <c r="G767" s="66" t="str">
        <f t="shared" si="705"/>
        <v/>
      </c>
      <c r="H767" s="67" t="str">
        <f t="shared" si="706"/>
        <v/>
      </c>
      <c r="I767" s="73"/>
      <c r="J767" s="64" t="str">
        <f t="shared" si="707"/>
        <v/>
      </c>
      <c r="K767" s="64" t="str">
        <f t="shared" si="708"/>
        <v/>
      </c>
      <c r="L767" s="64" t="str">
        <f t="shared" si="709"/>
        <v/>
      </c>
      <c r="M767" s="64" t="str">
        <f t="shared" si="710"/>
        <v/>
      </c>
      <c r="N767" s="52"/>
      <c r="P767" s="157"/>
      <c r="Q767" s="157"/>
      <c r="R767" s="157"/>
      <c r="S767" s="157" t="str">
        <f>IF(OR(LEFT($A767,1)="x",AND(AC753+$AC767=0,$AC753&gt;0)),"",IFERROR(VLOOKUP($A767,LedenZ,29,0),""))</f>
        <v/>
      </c>
      <c r="T767" s="202">
        <f t="shared" si="711"/>
        <v>0</v>
      </c>
      <c r="U767" s="159">
        <f t="shared" si="712"/>
        <v>0</v>
      </c>
      <c r="V767" s="162" t="str">
        <f t="shared" si="719"/>
        <v/>
      </c>
      <c r="W767" s="162" t="str">
        <f t="shared" si="719"/>
        <v/>
      </c>
      <c r="X767" s="28">
        <v>18</v>
      </c>
      <c r="Y767" s="64" t="str">
        <f t="shared" si="713"/>
        <v/>
      </c>
      <c r="Z767" s="64" t="str">
        <f t="shared" si="714"/>
        <v/>
      </c>
      <c r="AA767" s="64" t="str">
        <f t="shared" si="715"/>
        <v/>
      </c>
      <c r="AB767" s="64" t="str">
        <f t="shared" si="716"/>
        <v/>
      </c>
      <c r="AC767" s="28">
        <f t="shared" si="717"/>
        <v>0</v>
      </c>
      <c r="AH767" s="246" t="str">
        <f t="shared" si="718"/>
        <v/>
      </c>
    </row>
    <row r="768" spans="1:34">
      <c r="A768" s="28" t="str">
        <f>C751&amp;"x"&amp;B768</f>
        <v>x15</v>
      </c>
      <c r="B768" s="47">
        <v>15</v>
      </c>
      <c r="C768" s="64" t="str">
        <f t="shared" si="701"/>
        <v/>
      </c>
      <c r="D768" s="64" t="str">
        <f t="shared" si="702"/>
        <v/>
      </c>
      <c r="E768" s="65" t="str">
        <f t="shared" si="703"/>
        <v/>
      </c>
      <c r="F768" s="65" t="str">
        <f t="shared" si="704"/>
        <v/>
      </c>
      <c r="G768" s="66" t="str">
        <f t="shared" si="705"/>
        <v/>
      </c>
      <c r="H768" s="67" t="str">
        <f t="shared" si="706"/>
        <v/>
      </c>
      <c r="I768" s="73"/>
      <c r="J768" s="64" t="str">
        <f t="shared" si="707"/>
        <v/>
      </c>
      <c r="K768" s="64" t="str">
        <f t="shared" si="708"/>
        <v/>
      </c>
      <c r="L768" s="64" t="str">
        <f t="shared" si="709"/>
        <v/>
      </c>
      <c r="M768" s="64" t="str">
        <f t="shared" si="710"/>
        <v/>
      </c>
      <c r="N768" s="52"/>
      <c r="P768" s="157"/>
      <c r="Q768" s="157"/>
      <c r="R768" s="157"/>
      <c r="S768" s="157" t="str">
        <f>IF(OR(LEFT($A768,1)="x",AND(AC753+$AC768=0,$AC753&gt;0)),"",IFERROR(VLOOKUP($A768,LedenZ,29,0),""))</f>
        <v/>
      </c>
      <c r="T768" s="202">
        <f t="shared" si="711"/>
        <v>0</v>
      </c>
      <c r="U768" s="159">
        <f t="shared" si="712"/>
        <v>0</v>
      </c>
      <c r="V768" s="162" t="str">
        <f t="shared" si="719"/>
        <v/>
      </c>
      <c r="W768" s="162" t="str">
        <f t="shared" si="719"/>
        <v/>
      </c>
      <c r="X768" s="28">
        <v>19</v>
      </c>
      <c r="Y768" s="64" t="str">
        <f t="shared" si="713"/>
        <v/>
      </c>
      <c r="Z768" s="64" t="str">
        <f t="shared" si="714"/>
        <v/>
      </c>
      <c r="AA768" s="64" t="str">
        <f t="shared" si="715"/>
        <v/>
      </c>
      <c r="AB768" s="64" t="str">
        <f t="shared" si="716"/>
        <v/>
      </c>
      <c r="AC768" s="28">
        <f t="shared" si="717"/>
        <v>0</v>
      </c>
      <c r="AH768" s="246" t="str">
        <f t="shared" si="718"/>
        <v/>
      </c>
    </row>
    <row r="769" spans="1:34" ht="12.95" thickBot="1">
      <c r="B769" s="69"/>
      <c r="C769" s="70"/>
      <c r="D769" s="69"/>
      <c r="E769" s="69"/>
      <c r="F769" s="69"/>
      <c r="G769" s="71"/>
      <c r="H769" s="71"/>
      <c r="I769" s="71"/>
      <c r="J769" s="70"/>
      <c r="K769" s="70"/>
      <c r="L769" s="70"/>
      <c r="M769" s="52"/>
      <c r="N769" s="52"/>
      <c r="X769" s="28">
        <v>20</v>
      </c>
    </row>
    <row r="770" spans="1:34" ht="12.95" thickTop="1">
      <c r="B770" s="47"/>
      <c r="C770" s="323" t="s">
        <v>1140</v>
      </c>
      <c r="D770" s="323"/>
      <c r="E770" s="76" t="s">
        <v>1141</v>
      </c>
      <c r="F770" s="76" t="s">
        <v>1142</v>
      </c>
      <c r="G770" s="48" t="s">
        <v>1143</v>
      </c>
      <c r="H770" s="49"/>
      <c r="I770" s="50"/>
      <c r="J770" s="51" t="s">
        <v>1144</v>
      </c>
      <c r="K770" s="51" t="s">
        <v>1145</v>
      </c>
      <c r="L770" s="51" t="s">
        <v>1146</v>
      </c>
      <c r="M770" s="52"/>
      <c r="N770" s="52"/>
      <c r="P770" s="53">
        <f>COUNT(P774:P788)</f>
        <v>0</v>
      </c>
      <c r="Q770" s="53">
        <f>COUNT(Q774:Q788)</f>
        <v>0</v>
      </c>
      <c r="R770" s="53">
        <f>COUNT(R774:R788)</f>
        <v>0</v>
      </c>
      <c r="S770" s="53">
        <f>COUNT(S774:S788)</f>
        <v>0</v>
      </c>
      <c r="T770" s="124">
        <f>T771-SUM(U774:U788)</f>
        <v>0</v>
      </c>
      <c r="X770" s="28">
        <v>1</v>
      </c>
    </row>
    <row r="771" spans="1:34" ht="12.95">
      <c r="A771" s="33">
        <v>42</v>
      </c>
      <c r="B771" s="54"/>
      <c r="C771" s="322" t="str">
        <f>Leden!AR44</f>
        <v/>
      </c>
      <c r="D771" s="322"/>
      <c r="E771" s="286" t="str">
        <f>IF($C771="","",LEFT(IFERROR(VLOOKUP($C771,TeamsZ,2,0),"")&amp;"??",2))</f>
        <v/>
      </c>
      <c r="F771" s="286" t="str">
        <f>IF($C771="","",IFERROR(VLOOKUP($C771,TeamsZ,3,0),"??"))</f>
        <v/>
      </c>
      <c r="G771" s="286" t="str">
        <f>IF($C771="","",LEFT(IFERROR(VLOOKUP($C771,TeamsZ,4,0),"")&amp;"?",1))</f>
        <v/>
      </c>
      <c r="H771" s="55"/>
      <c r="I771" s="56"/>
      <c r="J771" s="286">
        <f>COUNTIF(C774:C788,"V")</f>
        <v>0</v>
      </c>
      <c r="K771" s="286">
        <f>COUNTIF(C774:C788,"M")</f>
        <v>0</v>
      </c>
      <c r="L771" s="57" t="str">
        <f>IFERROR(AVERAGE(H774:H788),"")</f>
        <v/>
      </c>
      <c r="M771" s="58"/>
      <c r="N771" s="58"/>
      <c r="O771" s="33" t="s">
        <v>2</v>
      </c>
      <c r="P771" s="253"/>
      <c r="Q771" s="253"/>
      <c r="R771" s="253"/>
      <c r="S771" s="253" t="str">
        <f>IF(COUNT(S774:S788)=0,"",TeamPunten(S774:S788,$C771,$T771))</f>
        <v/>
      </c>
      <c r="T771" s="124">
        <f>SUM(T774:T788)</f>
        <v>0</v>
      </c>
      <c r="U771" s="158" t="str">
        <f>MID($C771,1,1)</f>
        <v/>
      </c>
      <c r="V771" s="158" t="str">
        <f>MID($C771,1,1)</f>
        <v/>
      </c>
      <c r="W771" s="158" t="str">
        <f>MID($C771,1,1)</f>
        <v/>
      </c>
      <c r="X771" s="28">
        <v>2</v>
      </c>
      <c r="Y771" s="33"/>
      <c r="Z771" s="33"/>
      <c r="AA771" s="33"/>
      <c r="AB771" s="33"/>
      <c r="AC771" s="33"/>
      <c r="AD771" s="19" t="str">
        <f>IF($C771="","",IFERROR(VLOOKUP($C771,TeamsZ,6,0),""))</f>
        <v/>
      </c>
      <c r="AE771" s="19" t="str">
        <f>TRIM(IF($AD771="","",IFERROR(VLOOKUP($AD771,Teams!$J$4:$O$8,2,0),"")))</f>
        <v/>
      </c>
      <c r="AF771" s="19" t="str">
        <f>TRIM(IF($AD771="","",IFERROR(VLOOKUP($AD771,Teams!$J$4:$O$8,4,0),"")))</f>
        <v/>
      </c>
      <c r="AH771" s="247" t="str">
        <f>IFERROR(AVERAGE(AH774:AH788),"")</f>
        <v/>
      </c>
    </row>
    <row r="772" spans="1:34">
      <c r="B772" s="47"/>
      <c r="C772" s="76"/>
      <c r="D772" s="47"/>
      <c r="E772" s="47"/>
      <c r="F772" s="47"/>
      <c r="G772" s="50"/>
      <c r="H772" s="50"/>
      <c r="I772" s="50"/>
      <c r="J772" s="76"/>
      <c r="K772" s="76"/>
      <c r="L772" s="76"/>
      <c r="M772" s="52"/>
      <c r="N772" s="52"/>
      <c r="U772" s="159"/>
      <c r="V772" s="159"/>
      <c r="W772" s="159"/>
      <c r="X772" s="28">
        <v>3</v>
      </c>
    </row>
    <row r="773" spans="1:34">
      <c r="A773" s="59"/>
      <c r="B773" s="60"/>
      <c r="C773" s="61" t="s">
        <v>1147</v>
      </c>
      <c r="D773" s="61" t="s">
        <v>1148</v>
      </c>
      <c r="E773" s="62" t="s">
        <v>1149</v>
      </c>
      <c r="F773" s="62" t="s">
        <v>1150</v>
      </c>
      <c r="G773" s="61" t="s">
        <v>1151</v>
      </c>
      <c r="H773" s="61" t="s">
        <v>1152</v>
      </c>
      <c r="I773" s="61" t="s">
        <v>54</v>
      </c>
      <c r="J773" s="61" t="s">
        <v>1153</v>
      </c>
      <c r="K773" s="61" t="s">
        <v>1154</v>
      </c>
      <c r="L773" s="61" t="s">
        <v>1155</v>
      </c>
      <c r="M773" s="61" t="s">
        <v>1158</v>
      </c>
      <c r="N773" s="63"/>
      <c r="O773" s="59"/>
      <c r="P773" s="160" t="s">
        <v>76</v>
      </c>
      <c r="Q773" s="160" t="s">
        <v>77</v>
      </c>
      <c r="R773" s="160" t="s">
        <v>78</v>
      </c>
      <c r="S773" s="160" t="s">
        <v>76</v>
      </c>
      <c r="U773" s="158" t="str">
        <f>IF(W771="","",VLOOKUP(W771,Leeftijdscat,2,FALSE))</f>
        <v/>
      </c>
      <c r="V773" s="158" t="str">
        <f>IF(W771="","",VLOOKUP(W771,Leeftijdscat,3,FALSE))</f>
        <v/>
      </c>
      <c r="W773" s="158" t="str">
        <f>IF(W771="","",VLOOKUP(W771,Leeftijdscat,4,FALSE))</f>
        <v/>
      </c>
      <c r="X773" s="28">
        <v>4</v>
      </c>
      <c r="Y773" s="59">
        <f>LEN(Y774&amp;Y775&amp;Y776&amp;Y777&amp;Y778&amp;Y779&amp;Y780&amp;Y781&amp;Y782&amp;Y783&amp;Y784&amp;Y785&amp;Y786&amp;Y787&amp;Y788)</f>
        <v>0</v>
      </c>
      <c r="Z773" s="59">
        <f>LEN(Z774&amp;Z775&amp;Z776&amp;Z777&amp;Z778&amp;Z779&amp;Z780&amp;Z781&amp;Z782&amp;Z783&amp;Z784&amp;Z785&amp;Z786&amp;Z787&amp;Z788)</f>
        <v>0</v>
      </c>
      <c r="AA773" s="59">
        <f>LEN(AA774&amp;AA775&amp;AA776&amp;AA777&amp;AA778&amp;AA779&amp;AA780&amp;AA781&amp;AA782&amp;AA783&amp;AA784&amp;AA785&amp;AA786&amp;AA787&amp;AA788)</f>
        <v>0</v>
      </c>
      <c r="AB773" s="59">
        <f>LEN(AB774&amp;AB775&amp;AB776&amp;AB777&amp;AB778&amp;AB779&amp;AB780&amp;AB781&amp;AB782&amp;AB783&amp;AB784&amp;AB785&amp;AB786&amp;AB787&amp;AB788)</f>
        <v>0</v>
      </c>
      <c r="AC773" s="59">
        <f>SUM(Y773:AA773)</f>
        <v>0</v>
      </c>
    </row>
    <row r="774" spans="1:34">
      <c r="A774" s="28" t="str">
        <f>C771&amp;"x"&amp;B774</f>
        <v>x1</v>
      </c>
      <c r="B774" s="47">
        <v>1</v>
      </c>
      <c r="C774" s="64" t="str">
        <f t="shared" ref="C774:C788" si="720">IF(LEFT($A774,1)="x","",IFERROR(VLOOKUP($A774,LedenZ,5,0),""))</f>
        <v/>
      </c>
      <c r="D774" s="64" t="str">
        <f t="shared" ref="D774:D788" si="721">IF(LEFT($A774,1)="x","",IFERROR(VLOOKUP($A774,LedenZ,6,0),""))</f>
        <v/>
      </c>
      <c r="E774" s="65" t="str">
        <f t="shared" ref="E774:E788" si="722">IF(LEFT($A774,1)="x","",IFERROR(VLOOKUP($A774,LedenZ,7,0),""))</f>
        <v/>
      </c>
      <c r="F774" s="65" t="str">
        <f t="shared" ref="F774:F788" si="723">IF(LEFT($A774,1)="x","",IFERROR(VLOOKUP($A774,LedenZ,8,0),""))</f>
        <v/>
      </c>
      <c r="G774" s="66" t="str">
        <f t="shared" ref="G774:G788" si="724">IF(LEFT($A774,1)="x","",IFERROR(VLOOKUP($A774,LedenZ,9,0),""))</f>
        <v/>
      </c>
      <c r="H774" s="67" t="str">
        <f t="shared" ref="H774:H788" si="725">IF(AND(ISNUMBER(G774),G774&lt;&gt;0),DATEDIF(G774,Peildatum,"Y"),"")</f>
        <v/>
      </c>
      <c r="I774" s="73"/>
      <c r="J774" s="64" t="str">
        <f t="shared" ref="J774:J788" si="726">IF(LEFT($A774,1)="x","",IFERROR(VLOOKUP($A774,LedenZ,15,0),""))</f>
        <v/>
      </c>
      <c r="K774" s="64" t="str">
        <f t="shared" ref="K774:K788" si="727">IF(LEFT($A774,1)="x","",IFERROR(VLOOKUP($A774,LedenZ,16,0),""))</f>
        <v/>
      </c>
      <c r="L774" s="64" t="str">
        <f t="shared" ref="L774:L788" si="728">IF(LEFT($A774,1)="x","",IFERROR(VLOOKUP($A774,LedenZ,17,0),""))</f>
        <v/>
      </c>
      <c r="M774" s="64" t="str">
        <f t="shared" ref="M774:M788" si="729">IF(LEFT($A774,1)="x","",IFERROR(VLOOKUP($A774,LedenZ,18,0),""))</f>
        <v/>
      </c>
      <c r="N774" s="52"/>
      <c r="P774" s="157"/>
      <c r="Q774" s="157"/>
      <c r="R774" s="157"/>
      <c r="S774" s="157" t="str">
        <f>IF(OR(LEFT($A774,1)="x",AND(AC773+$AC774=0,$AC773&gt;0)),"",IFERROR(VLOOKUP($A774,LedenZ,29,0),""))</f>
        <v/>
      </c>
      <c r="T774" s="202">
        <f t="shared" ref="T774:T788" si="730">IF(LEN(C774&amp;D774&amp;E774&amp;F774)&gt;0,1,0)</f>
        <v>0</v>
      </c>
      <c r="U774" s="159">
        <f t="shared" ref="U774:U788" si="731">MIN(LEN(Y774&amp;Z774&amp;AA774&amp;AB774),1)</f>
        <v>0</v>
      </c>
      <c r="V774" s="162" t="str">
        <f>V773</f>
        <v/>
      </c>
      <c r="W774" s="162" t="str">
        <f>W773</f>
        <v/>
      </c>
      <c r="X774" s="28">
        <v>5</v>
      </c>
      <c r="Y774" s="64" t="str">
        <f t="shared" ref="Y774:Y788" si="732">IF(LEFT($A774,1)="x","",IFERROR(VLOOKUP($A774,LedenZ,33,0),""))</f>
        <v/>
      </c>
      <c r="Z774" s="64" t="str">
        <f t="shared" ref="Z774:Z788" si="733">IF(LEFT($A774,1)="x","",IFERROR(VLOOKUP($A774,LedenZ,34,0),""))</f>
        <v/>
      </c>
      <c r="AA774" s="64" t="str">
        <f t="shared" ref="AA774:AA788" si="734">IF(LEFT($A774,1)="x","",IFERROR(VLOOKUP($A774,LedenZ,35,0),""))</f>
        <v/>
      </c>
      <c r="AB774" s="64" t="str">
        <f t="shared" ref="AB774:AB788" si="735">IF(LEFT($A774,1)="x","",IFERROR(VLOOKUP($A774,LedenZ,36,0),""))</f>
        <v/>
      </c>
      <c r="AC774" s="28">
        <f t="shared" ref="AC774:AC788" si="736">LEN(Y774&amp;Z774&amp;AA774&amp;AB774)</f>
        <v>0</v>
      </c>
      <c r="AH774" s="246" t="str">
        <f t="shared" ref="AH774:AH788" si="737">lft(G774,Peildatum)</f>
        <v/>
      </c>
    </row>
    <row r="775" spans="1:34">
      <c r="A775" s="28" t="str">
        <f>C771&amp;"x"&amp;B775</f>
        <v>x2</v>
      </c>
      <c r="B775" s="47">
        <v>2</v>
      </c>
      <c r="C775" s="64" t="str">
        <f t="shared" si="720"/>
        <v/>
      </c>
      <c r="D775" s="64" t="str">
        <f t="shared" si="721"/>
        <v/>
      </c>
      <c r="E775" s="65" t="str">
        <f t="shared" si="722"/>
        <v/>
      </c>
      <c r="F775" s="65" t="str">
        <f t="shared" si="723"/>
        <v/>
      </c>
      <c r="G775" s="66" t="str">
        <f t="shared" si="724"/>
        <v/>
      </c>
      <c r="H775" s="67" t="str">
        <f t="shared" si="725"/>
        <v/>
      </c>
      <c r="I775" s="73"/>
      <c r="J775" s="64" t="str">
        <f t="shared" si="726"/>
        <v/>
      </c>
      <c r="K775" s="64" t="str">
        <f t="shared" si="727"/>
        <v/>
      </c>
      <c r="L775" s="64" t="str">
        <f t="shared" si="728"/>
        <v/>
      </c>
      <c r="M775" s="64" t="str">
        <f t="shared" si="729"/>
        <v/>
      </c>
      <c r="N775" s="52"/>
      <c r="P775" s="157"/>
      <c r="Q775" s="157"/>
      <c r="R775" s="157"/>
      <c r="S775" s="157" t="str">
        <f>IF(OR(LEFT($A775,1)="x",AND(AC773+$AC775=0,$AC773&gt;0)),"",IFERROR(VLOOKUP($A775,LedenZ,29,0),""))</f>
        <v/>
      </c>
      <c r="T775" s="202">
        <f t="shared" si="730"/>
        <v>0</v>
      </c>
      <c r="U775" s="159">
        <f t="shared" si="731"/>
        <v>0</v>
      </c>
      <c r="V775" s="162" t="str">
        <f t="shared" ref="V775:W788" si="738">V774</f>
        <v/>
      </c>
      <c r="W775" s="162" t="str">
        <f t="shared" si="738"/>
        <v/>
      </c>
      <c r="X775" s="28">
        <v>6</v>
      </c>
      <c r="Y775" s="64" t="str">
        <f t="shared" si="732"/>
        <v/>
      </c>
      <c r="Z775" s="64" t="str">
        <f t="shared" si="733"/>
        <v/>
      </c>
      <c r="AA775" s="64" t="str">
        <f t="shared" si="734"/>
        <v/>
      </c>
      <c r="AB775" s="64" t="str">
        <f t="shared" si="735"/>
        <v/>
      </c>
      <c r="AC775" s="28">
        <f t="shared" si="736"/>
        <v>0</v>
      </c>
      <c r="AH775" s="246" t="str">
        <f t="shared" si="737"/>
        <v/>
      </c>
    </row>
    <row r="776" spans="1:34">
      <c r="A776" s="28" t="str">
        <f>C771&amp;"x"&amp;B776</f>
        <v>x3</v>
      </c>
      <c r="B776" s="47">
        <v>3</v>
      </c>
      <c r="C776" s="64" t="str">
        <f t="shared" si="720"/>
        <v/>
      </c>
      <c r="D776" s="64" t="str">
        <f t="shared" si="721"/>
        <v/>
      </c>
      <c r="E776" s="65" t="str">
        <f t="shared" si="722"/>
        <v/>
      </c>
      <c r="F776" s="65" t="str">
        <f t="shared" si="723"/>
        <v/>
      </c>
      <c r="G776" s="66" t="str">
        <f t="shared" si="724"/>
        <v/>
      </c>
      <c r="H776" s="67" t="str">
        <f t="shared" si="725"/>
        <v/>
      </c>
      <c r="I776" s="73"/>
      <c r="J776" s="64" t="str">
        <f t="shared" si="726"/>
        <v/>
      </c>
      <c r="K776" s="64" t="str">
        <f t="shared" si="727"/>
        <v/>
      </c>
      <c r="L776" s="64" t="str">
        <f t="shared" si="728"/>
        <v/>
      </c>
      <c r="M776" s="64" t="str">
        <f t="shared" si="729"/>
        <v/>
      </c>
      <c r="N776" s="52"/>
      <c r="P776" s="157"/>
      <c r="Q776" s="157"/>
      <c r="R776" s="157"/>
      <c r="S776" s="157" t="str">
        <f>IF(OR(LEFT($A776,1)="x",AND(AC773+$AC776=0,$AC773&gt;0)),"",IFERROR(VLOOKUP($A776,LedenZ,29,0),""))</f>
        <v/>
      </c>
      <c r="T776" s="202">
        <f t="shared" si="730"/>
        <v>0</v>
      </c>
      <c r="U776" s="159">
        <f t="shared" si="731"/>
        <v>0</v>
      </c>
      <c r="V776" s="162" t="str">
        <f t="shared" si="738"/>
        <v/>
      </c>
      <c r="W776" s="162" t="str">
        <f t="shared" si="738"/>
        <v/>
      </c>
      <c r="X776" s="28">
        <v>7</v>
      </c>
      <c r="Y776" s="64" t="str">
        <f t="shared" si="732"/>
        <v/>
      </c>
      <c r="Z776" s="64" t="str">
        <f t="shared" si="733"/>
        <v/>
      </c>
      <c r="AA776" s="64" t="str">
        <f t="shared" si="734"/>
        <v/>
      </c>
      <c r="AB776" s="64" t="str">
        <f t="shared" si="735"/>
        <v/>
      </c>
      <c r="AC776" s="28">
        <f t="shared" si="736"/>
        <v>0</v>
      </c>
      <c r="AH776" s="246" t="str">
        <f t="shared" si="737"/>
        <v/>
      </c>
    </row>
    <row r="777" spans="1:34">
      <c r="A777" s="28" t="str">
        <f>C771&amp;"x"&amp;B777</f>
        <v>x4</v>
      </c>
      <c r="B777" s="47">
        <v>4</v>
      </c>
      <c r="C777" s="64" t="str">
        <f t="shared" si="720"/>
        <v/>
      </c>
      <c r="D777" s="64" t="str">
        <f t="shared" si="721"/>
        <v/>
      </c>
      <c r="E777" s="65" t="str">
        <f t="shared" si="722"/>
        <v/>
      </c>
      <c r="F777" s="65" t="str">
        <f t="shared" si="723"/>
        <v/>
      </c>
      <c r="G777" s="66" t="str">
        <f t="shared" si="724"/>
        <v/>
      </c>
      <c r="H777" s="67" t="str">
        <f t="shared" si="725"/>
        <v/>
      </c>
      <c r="I777" s="73"/>
      <c r="J777" s="64" t="str">
        <f t="shared" si="726"/>
        <v/>
      </c>
      <c r="K777" s="64" t="str">
        <f t="shared" si="727"/>
        <v/>
      </c>
      <c r="L777" s="64" t="str">
        <f t="shared" si="728"/>
        <v/>
      </c>
      <c r="M777" s="64" t="str">
        <f t="shared" si="729"/>
        <v/>
      </c>
      <c r="N777" s="52"/>
      <c r="P777" s="157"/>
      <c r="Q777" s="157"/>
      <c r="R777" s="157"/>
      <c r="S777" s="157" t="str">
        <f>IF(OR(LEFT($A777,1)="x",AND(AC773+$AC777=0,$AC773&gt;0)),"",IFERROR(VLOOKUP($A777,LedenZ,29,0),""))</f>
        <v/>
      </c>
      <c r="T777" s="202">
        <f t="shared" si="730"/>
        <v>0</v>
      </c>
      <c r="U777" s="159">
        <f t="shared" si="731"/>
        <v>0</v>
      </c>
      <c r="V777" s="162" t="str">
        <f t="shared" si="738"/>
        <v/>
      </c>
      <c r="W777" s="162" t="str">
        <f t="shared" si="738"/>
        <v/>
      </c>
      <c r="X777" s="28">
        <v>8</v>
      </c>
      <c r="Y777" s="64" t="str">
        <f t="shared" si="732"/>
        <v/>
      </c>
      <c r="Z777" s="64" t="str">
        <f t="shared" si="733"/>
        <v/>
      </c>
      <c r="AA777" s="64" t="str">
        <f t="shared" si="734"/>
        <v/>
      </c>
      <c r="AB777" s="64" t="str">
        <f t="shared" si="735"/>
        <v/>
      </c>
      <c r="AC777" s="28">
        <f t="shared" si="736"/>
        <v>0</v>
      </c>
      <c r="AH777" s="246" t="str">
        <f t="shared" si="737"/>
        <v/>
      </c>
    </row>
    <row r="778" spans="1:34">
      <c r="A778" s="28" t="str">
        <f>C771&amp;"x"&amp;B778</f>
        <v>x5</v>
      </c>
      <c r="B778" s="47">
        <v>5</v>
      </c>
      <c r="C778" s="64" t="str">
        <f t="shared" si="720"/>
        <v/>
      </c>
      <c r="D778" s="64" t="str">
        <f t="shared" si="721"/>
        <v/>
      </c>
      <c r="E778" s="65" t="str">
        <f t="shared" si="722"/>
        <v/>
      </c>
      <c r="F778" s="65" t="str">
        <f t="shared" si="723"/>
        <v/>
      </c>
      <c r="G778" s="66" t="str">
        <f t="shared" si="724"/>
        <v/>
      </c>
      <c r="H778" s="67" t="str">
        <f t="shared" si="725"/>
        <v/>
      </c>
      <c r="I778" s="73"/>
      <c r="J778" s="64" t="str">
        <f t="shared" si="726"/>
        <v/>
      </c>
      <c r="K778" s="64" t="str">
        <f t="shared" si="727"/>
        <v/>
      </c>
      <c r="L778" s="64" t="str">
        <f t="shared" si="728"/>
        <v/>
      </c>
      <c r="M778" s="64" t="str">
        <f t="shared" si="729"/>
        <v/>
      </c>
      <c r="N778" s="52"/>
      <c r="P778" s="157"/>
      <c r="Q778" s="157"/>
      <c r="R778" s="157"/>
      <c r="S778" s="157" t="str">
        <f>IF(OR(LEFT($A778,1)="x",AND(AC773+$AC778=0,$AC773&gt;0)),"",IFERROR(VLOOKUP($A778,LedenZ,29,0),""))</f>
        <v/>
      </c>
      <c r="T778" s="202">
        <f t="shared" si="730"/>
        <v>0</v>
      </c>
      <c r="U778" s="159">
        <f t="shared" si="731"/>
        <v>0</v>
      </c>
      <c r="V778" s="162" t="str">
        <f t="shared" si="738"/>
        <v/>
      </c>
      <c r="W778" s="162" t="str">
        <f t="shared" si="738"/>
        <v/>
      </c>
      <c r="X778" s="28">
        <v>9</v>
      </c>
      <c r="Y778" s="64" t="str">
        <f t="shared" si="732"/>
        <v/>
      </c>
      <c r="Z778" s="64" t="str">
        <f t="shared" si="733"/>
        <v/>
      </c>
      <c r="AA778" s="64" t="str">
        <f t="shared" si="734"/>
        <v/>
      </c>
      <c r="AB778" s="64" t="str">
        <f t="shared" si="735"/>
        <v/>
      </c>
      <c r="AC778" s="28">
        <f t="shared" si="736"/>
        <v>0</v>
      </c>
      <c r="AH778" s="246" t="str">
        <f t="shared" si="737"/>
        <v/>
      </c>
    </row>
    <row r="779" spans="1:34">
      <c r="A779" s="28" t="str">
        <f>C771&amp;"x"&amp;B779</f>
        <v>x6</v>
      </c>
      <c r="B779" s="47">
        <v>6</v>
      </c>
      <c r="C779" s="64" t="str">
        <f t="shared" si="720"/>
        <v/>
      </c>
      <c r="D779" s="64" t="str">
        <f t="shared" si="721"/>
        <v/>
      </c>
      <c r="E779" s="65" t="str">
        <f t="shared" si="722"/>
        <v/>
      </c>
      <c r="F779" s="65" t="str">
        <f t="shared" si="723"/>
        <v/>
      </c>
      <c r="G779" s="66" t="str">
        <f t="shared" si="724"/>
        <v/>
      </c>
      <c r="H779" s="67" t="str">
        <f t="shared" si="725"/>
        <v/>
      </c>
      <c r="I779" s="73"/>
      <c r="J779" s="64" t="str">
        <f t="shared" si="726"/>
        <v/>
      </c>
      <c r="K779" s="64" t="str">
        <f t="shared" si="727"/>
        <v/>
      </c>
      <c r="L779" s="64" t="str">
        <f t="shared" si="728"/>
        <v/>
      </c>
      <c r="M779" s="64" t="str">
        <f t="shared" si="729"/>
        <v/>
      </c>
      <c r="N779" s="52"/>
      <c r="P779" s="157"/>
      <c r="Q779" s="157"/>
      <c r="R779" s="157"/>
      <c r="S779" s="157" t="str">
        <f>IF(OR(LEFT($A779,1)="x",AND(AC773+$AC779=0,$AC773&gt;0)),"",IFERROR(VLOOKUP($A779,LedenZ,29,0),""))</f>
        <v/>
      </c>
      <c r="T779" s="202">
        <f t="shared" si="730"/>
        <v>0</v>
      </c>
      <c r="U779" s="159">
        <f t="shared" si="731"/>
        <v>0</v>
      </c>
      <c r="V779" s="162" t="str">
        <f t="shared" si="738"/>
        <v/>
      </c>
      <c r="W779" s="162" t="str">
        <f t="shared" si="738"/>
        <v/>
      </c>
      <c r="X779" s="28">
        <v>10</v>
      </c>
      <c r="Y779" s="64" t="str">
        <f t="shared" si="732"/>
        <v/>
      </c>
      <c r="Z779" s="64" t="str">
        <f t="shared" si="733"/>
        <v/>
      </c>
      <c r="AA779" s="64" t="str">
        <f t="shared" si="734"/>
        <v/>
      </c>
      <c r="AB779" s="64" t="str">
        <f t="shared" si="735"/>
        <v/>
      </c>
      <c r="AC779" s="28">
        <f t="shared" si="736"/>
        <v>0</v>
      </c>
      <c r="AH779" s="246" t="str">
        <f t="shared" si="737"/>
        <v/>
      </c>
    </row>
    <row r="780" spans="1:34">
      <c r="A780" s="28" t="str">
        <f>C771&amp;"x"&amp;B780</f>
        <v>x7</v>
      </c>
      <c r="B780" s="47">
        <v>7</v>
      </c>
      <c r="C780" s="64" t="str">
        <f t="shared" si="720"/>
        <v/>
      </c>
      <c r="D780" s="64" t="str">
        <f t="shared" si="721"/>
        <v/>
      </c>
      <c r="E780" s="65" t="str">
        <f t="shared" si="722"/>
        <v/>
      </c>
      <c r="F780" s="65" t="str">
        <f t="shared" si="723"/>
        <v/>
      </c>
      <c r="G780" s="66" t="str">
        <f t="shared" si="724"/>
        <v/>
      </c>
      <c r="H780" s="67" t="str">
        <f t="shared" si="725"/>
        <v/>
      </c>
      <c r="I780" s="73"/>
      <c r="J780" s="64" t="str">
        <f t="shared" si="726"/>
        <v/>
      </c>
      <c r="K780" s="64" t="str">
        <f t="shared" si="727"/>
        <v/>
      </c>
      <c r="L780" s="64" t="str">
        <f t="shared" si="728"/>
        <v/>
      </c>
      <c r="M780" s="64" t="str">
        <f t="shared" si="729"/>
        <v/>
      </c>
      <c r="N780" s="52"/>
      <c r="P780" s="157"/>
      <c r="Q780" s="157"/>
      <c r="R780" s="157"/>
      <c r="S780" s="157" t="str">
        <f>IF(OR(LEFT($A780,1)="x",AND(AC773+$AC780=0,$AC773&gt;0)),"",IFERROR(VLOOKUP($A780,LedenZ,29,0),""))</f>
        <v/>
      </c>
      <c r="T780" s="202">
        <f t="shared" si="730"/>
        <v>0</v>
      </c>
      <c r="U780" s="159">
        <f t="shared" si="731"/>
        <v>0</v>
      </c>
      <c r="V780" s="162" t="str">
        <f t="shared" si="738"/>
        <v/>
      </c>
      <c r="W780" s="162" t="str">
        <f t="shared" si="738"/>
        <v/>
      </c>
      <c r="X780" s="28">
        <v>11</v>
      </c>
      <c r="Y780" s="64" t="str">
        <f t="shared" si="732"/>
        <v/>
      </c>
      <c r="Z780" s="64" t="str">
        <f t="shared" si="733"/>
        <v/>
      </c>
      <c r="AA780" s="64" t="str">
        <f t="shared" si="734"/>
        <v/>
      </c>
      <c r="AB780" s="64" t="str">
        <f t="shared" si="735"/>
        <v/>
      </c>
      <c r="AC780" s="28">
        <f t="shared" si="736"/>
        <v>0</v>
      </c>
      <c r="AH780" s="246" t="str">
        <f t="shared" si="737"/>
        <v/>
      </c>
    </row>
    <row r="781" spans="1:34">
      <c r="A781" s="28" t="str">
        <f>C771&amp;"x"&amp;B781</f>
        <v>x8</v>
      </c>
      <c r="B781" s="47">
        <v>8</v>
      </c>
      <c r="C781" s="64" t="str">
        <f t="shared" si="720"/>
        <v/>
      </c>
      <c r="D781" s="64" t="str">
        <f t="shared" si="721"/>
        <v/>
      </c>
      <c r="E781" s="65" t="str">
        <f t="shared" si="722"/>
        <v/>
      </c>
      <c r="F781" s="65" t="str">
        <f t="shared" si="723"/>
        <v/>
      </c>
      <c r="G781" s="66" t="str">
        <f t="shared" si="724"/>
        <v/>
      </c>
      <c r="H781" s="67" t="str">
        <f t="shared" si="725"/>
        <v/>
      </c>
      <c r="I781" s="73"/>
      <c r="J781" s="64" t="str">
        <f t="shared" si="726"/>
        <v/>
      </c>
      <c r="K781" s="64" t="str">
        <f t="shared" si="727"/>
        <v/>
      </c>
      <c r="L781" s="64" t="str">
        <f t="shared" si="728"/>
        <v/>
      </c>
      <c r="M781" s="64" t="str">
        <f t="shared" si="729"/>
        <v/>
      </c>
      <c r="N781" s="52"/>
      <c r="P781" s="157"/>
      <c r="Q781" s="157"/>
      <c r="R781" s="157"/>
      <c r="S781" s="157" t="str">
        <f>IF(OR(LEFT($A781,1)="x",AND(AC773+$AC781=0,$AC773&gt;0)),"",IFERROR(VLOOKUP($A781,LedenZ,29,0),""))</f>
        <v/>
      </c>
      <c r="T781" s="202">
        <f t="shared" si="730"/>
        <v>0</v>
      </c>
      <c r="U781" s="159">
        <f t="shared" si="731"/>
        <v>0</v>
      </c>
      <c r="V781" s="162" t="str">
        <f t="shared" si="738"/>
        <v/>
      </c>
      <c r="W781" s="162" t="str">
        <f t="shared" si="738"/>
        <v/>
      </c>
      <c r="X781" s="28">
        <v>12</v>
      </c>
      <c r="Y781" s="64" t="str">
        <f t="shared" si="732"/>
        <v/>
      </c>
      <c r="Z781" s="64" t="str">
        <f t="shared" si="733"/>
        <v/>
      </c>
      <c r="AA781" s="64" t="str">
        <f t="shared" si="734"/>
        <v/>
      </c>
      <c r="AB781" s="64" t="str">
        <f t="shared" si="735"/>
        <v/>
      </c>
      <c r="AC781" s="28">
        <f t="shared" si="736"/>
        <v>0</v>
      </c>
      <c r="AH781" s="246" t="str">
        <f t="shared" si="737"/>
        <v/>
      </c>
    </row>
    <row r="782" spans="1:34">
      <c r="A782" s="28" t="str">
        <f>C771&amp;"x"&amp;B782</f>
        <v>x9</v>
      </c>
      <c r="B782" s="47">
        <v>9</v>
      </c>
      <c r="C782" s="64" t="str">
        <f t="shared" si="720"/>
        <v/>
      </c>
      <c r="D782" s="64" t="str">
        <f t="shared" si="721"/>
        <v/>
      </c>
      <c r="E782" s="65" t="str">
        <f t="shared" si="722"/>
        <v/>
      </c>
      <c r="F782" s="65" t="str">
        <f t="shared" si="723"/>
        <v/>
      </c>
      <c r="G782" s="66" t="str">
        <f t="shared" si="724"/>
        <v/>
      </c>
      <c r="H782" s="67" t="str">
        <f t="shared" si="725"/>
        <v/>
      </c>
      <c r="I782" s="73"/>
      <c r="J782" s="64" t="str">
        <f t="shared" si="726"/>
        <v/>
      </c>
      <c r="K782" s="64" t="str">
        <f t="shared" si="727"/>
        <v/>
      </c>
      <c r="L782" s="64" t="str">
        <f t="shared" si="728"/>
        <v/>
      </c>
      <c r="M782" s="64" t="str">
        <f t="shared" si="729"/>
        <v/>
      </c>
      <c r="N782" s="52"/>
      <c r="P782" s="157"/>
      <c r="Q782" s="157"/>
      <c r="R782" s="157"/>
      <c r="S782" s="157" t="str">
        <f>IF(OR(LEFT($A782,1)="x",AND(AC773+$AC782=0,$AC773&gt;0)),"",IFERROR(VLOOKUP($A782,LedenZ,29,0),""))</f>
        <v/>
      </c>
      <c r="T782" s="202">
        <f t="shared" si="730"/>
        <v>0</v>
      </c>
      <c r="U782" s="159">
        <f t="shared" si="731"/>
        <v>0</v>
      </c>
      <c r="V782" s="162" t="str">
        <f t="shared" si="738"/>
        <v/>
      </c>
      <c r="W782" s="162" t="str">
        <f t="shared" si="738"/>
        <v/>
      </c>
      <c r="X782" s="28">
        <v>13</v>
      </c>
      <c r="Y782" s="64" t="str">
        <f t="shared" si="732"/>
        <v/>
      </c>
      <c r="Z782" s="64" t="str">
        <f t="shared" si="733"/>
        <v/>
      </c>
      <c r="AA782" s="64" t="str">
        <f t="shared" si="734"/>
        <v/>
      </c>
      <c r="AB782" s="64" t="str">
        <f t="shared" si="735"/>
        <v/>
      </c>
      <c r="AC782" s="28">
        <f t="shared" si="736"/>
        <v>0</v>
      </c>
      <c r="AH782" s="246" t="str">
        <f t="shared" si="737"/>
        <v/>
      </c>
    </row>
    <row r="783" spans="1:34">
      <c r="A783" s="28" t="str">
        <f>C771&amp;"x"&amp;B783</f>
        <v>x10</v>
      </c>
      <c r="B783" s="47">
        <v>10</v>
      </c>
      <c r="C783" s="64" t="str">
        <f t="shared" si="720"/>
        <v/>
      </c>
      <c r="D783" s="64" t="str">
        <f t="shared" si="721"/>
        <v/>
      </c>
      <c r="E783" s="65" t="str">
        <f t="shared" si="722"/>
        <v/>
      </c>
      <c r="F783" s="65" t="str">
        <f t="shared" si="723"/>
        <v/>
      </c>
      <c r="G783" s="66" t="str">
        <f t="shared" si="724"/>
        <v/>
      </c>
      <c r="H783" s="67" t="str">
        <f t="shared" si="725"/>
        <v/>
      </c>
      <c r="I783" s="73"/>
      <c r="J783" s="64" t="str">
        <f t="shared" si="726"/>
        <v/>
      </c>
      <c r="K783" s="64" t="str">
        <f t="shared" si="727"/>
        <v/>
      </c>
      <c r="L783" s="64" t="str">
        <f t="shared" si="728"/>
        <v/>
      </c>
      <c r="M783" s="64" t="str">
        <f t="shared" si="729"/>
        <v/>
      </c>
      <c r="N783" s="52"/>
      <c r="P783" s="157"/>
      <c r="Q783" s="157"/>
      <c r="R783" s="157"/>
      <c r="S783" s="157" t="str">
        <f>IF(OR(LEFT($A783,1)="x",AND(AC773+$AC783=0,$AC773&gt;0)),"",IFERROR(VLOOKUP($A783,LedenZ,29,0),""))</f>
        <v/>
      </c>
      <c r="T783" s="202">
        <f t="shared" si="730"/>
        <v>0</v>
      </c>
      <c r="U783" s="159">
        <f t="shared" si="731"/>
        <v>0</v>
      </c>
      <c r="V783" s="162" t="str">
        <f t="shared" si="738"/>
        <v/>
      </c>
      <c r="W783" s="162" t="str">
        <f t="shared" si="738"/>
        <v/>
      </c>
      <c r="X783" s="28">
        <v>14</v>
      </c>
      <c r="Y783" s="64" t="str">
        <f t="shared" si="732"/>
        <v/>
      </c>
      <c r="Z783" s="64" t="str">
        <f t="shared" si="733"/>
        <v/>
      </c>
      <c r="AA783" s="64" t="str">
        <f t="shared" si="734"/>
        <v/>
      </c>
      <c r="AB783" s="64" t="str">
        <f t="shared" si="735"/>
        <v/>
      </c>
      <c r="AC783" s="28">
        <f t="shared" si="736"/>
        <v>0</v>
      </c>
      <c r="AH783" s="246" t="str">
        <f t="shared" si="737"/>
        <v/>
      </c>
    </row>
    <row r="784" spans="1:34">
      <c r="A784" s="28" t="str">
        <f>C771&amp;"x"&amp;B784</f>
        <v>x11</v>
      </c>
      <c r="B784" s="47">
        <v>11</v>
      </c>
      <c r="C784" s="64" t="str">
        <f t="shared" si="720"/>
        <v/>
      </c>
      <c r="D784" s="64" t="str">
        <f t="shared" si="721"/>
        <v/>
      </c>
      <c r="E784" s="65" t="str">
        <f t="shared" si="722"/>
        <v/>
      </c>
      <c r="F784" s="65" t="str">
        <f t="shared" si="723"/>
        <v/>
      </c>
      <c r="G784" s="66" t="str">
        <f t="shared" si="724"/>
        <v/>
      </c>
      <c r="H784" s="67" t="str">
        <f t="shared" si="725"/>
        <v/>
      </c>
      <c r="I784" s="73"/>
      <c r="J784" s="64" t="str">
        <f t="shared" si="726"/>
        <v/>
      </c>
      <c r="K784" s="64" t="str">
        <f t="shared" si="727"/>
        <v/>
      </c>
      <c r="L784" s="64" t="str">
        <f t="shared" si="728"/>
        <v/>
      </c>
      <c r="M784" s="64" t="str">
        <f t="shared" si="729"/>
        <v/>
      </c>
      <c r="N784" s="52"/>
      <c r="P784" s="157"/>
      <c r="Q784" s="157"/>
      <c r="R784" s="157"/>
      <c r="S784" s="157" t="str">
        <f>IF(OR(LEFT($A784,1)="x",AND(AC773+$AC784=0,$AC773&gt;0)),"",IFERROR(VLOOKUP($A784,LedenZ,29,0),""))</f>
        <v/>
      </c>
      <c r="T784" s="202">
        <f t="shared" si="730"/>
        <v>0</v>
      </c>
      <c r="U784" s="159">
        <f t="shared" si="731"/>
        <v>0</v>
      </c>
      <c r="V784" s="162" t="str">
        <f t="shared" si="738"/>
        <v/>
      </c>
      <c r="W784" s="162" t="str">
        <f t="shared" si="738"/>
        <v/>
      </c>
      <c r="X784" s="28">
        <v>15</v>
      </c>
      <c r="Y784" s="64" t="str">
        <f t="shared" si="732"/>
        <v/>
      </c>
      <c r="Z784" s="64" t="str">
        <f t="shared" si="733"/>
        <v/>
      </c>
      <c r="AA784" s="64" t="str">
        <f t="shared" si="734"/>
        <v/>
      </c>
      <c r="AB784" s="64" t="str">
        <f t="shared" si="735"/>
        <v/>
      </c>
      <c r="AC784" s="28">
        <f t="shared" si="736"/>
        <v>0</v>
      </c>
      <c r="AH784" s="246" t="str">
        <f t="shared" si="737"/>
        <v/>
      </c>
    </row>
    <row r="785" spans="1:34">
      <c r="A785" s="28" t="str">
        <f>C771&amp;"x"&amp;B785</f>
        <v>x12</v>
      </c>
      <c r="B785" s="47">
        <v>12</v>
      </c>
      <c r="C785" s="64" t="str">
        <f t="shared" si="720"/>
        <v/>
      </c>
      <c r="D785" s="64" t="str">
        <f t="shared" si="721"/>
        <v/>
      </c>
      <c r="E785" s="65" t="str">
        <f t="shared" si="722"/>
        <v/>
      </c>
      <c r="F785" s="65" t="str">
        <f t="shared" si="723"/>
        <v/>
      </c>
      <c r="G785" s="66" t="str">
        <f t="shared" si="724"/>
        <v/>
      </c>
      <c r="H785" s="67" t="str">
        <f t="shared" si="725"/>
        <v/>
      </c>
      <c r="I785" s="73"/>
      <c r="J785" s="64" t="str">
        <f t="shared" si="726"/>
        <v/>
      </c>
      <c r="K785" s="64" t="str">
        <f t="shared" si="727"/>
        <v/>
      </c>
      <c r="L785" s="64" t="str">
        <f t="shared" si="728"/>
        <v/>
      </c>
      <c r="M785" s="64" t="str">
        <f t="shared" si="729"/>
        <v/>
      </c>
      <c r="N785" s="52"/>
      <c r="P785" s="157"/>
      <c r="Q785" s="157"/>
      <c r="R785" s="157"/>
      <c r="S785" s="157" t="str">
        <f>IF(OR(LEFT($A785,1)="x",AND(AC773+$AC785=0,$AC773&gt;0)),"",IFERROR(VLOOKUP($A785,LedenZ,29,0),""))</f>
        <v/>
      </c>
      <c r="T785" s="202">
        <f t="shared" si="730"/>
        <v>0</v>
      </c>
      <c r="U785" s="159">
        <f t="shared" si="731"/>
        <v>0</v>
      </c>
      <c r="V785" s="162" t="str">
        <f t="shared" si="738"/>
        <v/>
      </c>
      <c r="W785" s="162" t="str">
        <f t="shared" si="738"/>
        <v/>
      </c>
      <c r="X785" s="28">
        <v>16</v>
      </c>
      <c r="Y785" s="64" t="str">
        <f t="shared" si="732"/>
        <v/>
      </c>
      <c r="Z785" s="64" t="str">
        <f t="shared" si="733"/>
        <v/>
      </c>
      <c r="AA785" s="64" t="str">
        <f t="shared" si="734"/>
        <v/>
      </c>
      <c r="AB785" s="64" t="str">
        <f t="shared" si="735"/>
        <v/>
      </c>
      <c r="AC785" s="28">
        <f t="shared" si="736"/>
        <v>0</v>
      </c>
      <c r="AH785" s="246" t="str">
        <f t="shared" si="737"/>
        <v/>
      </c>
    </row>
    <row r="786" spans="1:34">
      <c r="A786" s="28" t="str">
        <f>C771&amp;"x"&amp;B786</f>
        <v>x13</v>
      </c>
      <c r="B786" s="47">
        <v>13</v>
      </c>
      <c r="C786" s="64" t="str">
        <f t="shared" si="720"/>
        <v/>
      </c>
      <c r="D786" s="64" t="str">
        <f t="shared" si="721"/>
        <v/>
      </c>
      <c r="E786" s="65" t="str">
        <f t="shared" si="722"/>
        <v/>
      </c>
      <c r="F786" s="65" t="str">
        <f t="shared" si="723"/>
        <v/>
      </c>
      <c r="G786" s="66" t="str">
        <f t="shared" si="724"/>
        <v/>
      </c>
      <c r="H786" s="67" t="str">
        <f t="shared" si="725"/>
        <v/>
      </c>
      <c r="I786" s="73"/>
      <c r="J786" s="64" t="str">
        <f t="shared" si="726"/>
        <v/>
      </c>
      <c r="K786" s="64" t="str">
        <f t="shared" si="727"/>
        <v/>
      </c>
      <c r="L786" s="64" t="str">
        <f t="shared" si="728"/>
        <v/>
      </c>
      <c r="M786" s="64" t="str">
        <f t="shared" si="729"/>
        <v/>
      </c>
      <c r="N786" s="52"/>
      <c r="P786" s="157"/>
      <c r="Q786" s="157"/>
      <c r="R786" s="157"/>
      <c r="S786" s="157" t="str">
        <f>IF(OR(LEFT($A786,1)="x",AND(AC773+$AC786=0,$AC773&gt;0)),"",IFERROR(VLOOKUP($A786,LedenZ,29,0),""))</f>
        <v/>
      </c>
      <c r="T786" s="202">
        <f t="shared" si="730"/>
        <v>0</v>
      </c>
      <c r="U786" s="159">
        <f t="shared" si="731"/>
        <v>0</v>
      </c>
      <c r="V786" s="162" t="str">
        <f t="shared" si="738"/>
        <v/>
      </c>
      <c r="W786" s="162" t="str">
        <f t="shared" si="738"/>
        <v/>
      </c>
      <c r="X786" s="28">
        <v>17</v>
      </c>
      <c r="Y786" s="64" t="str">
        <f t="shared" si="732"/>
        <v/>
      </c>
      <c r="Z786" s="64" t="str">
        <f t="shared" si="733"/>
        <v/>
      </c>
      <c r="AA786" s="64" t="str">
        <f t="shared" si="734"/>
        <v/>
      </c>
      <c r="AB786" s="64" t="str">
        <f t="shared" si="735"/>
        <v/>
      </c>
      <c r="AC786" s="28">
        <f t="shared" si="736"/>
        <v>0</v>
      </c>
      <c r="AH786" s="246" t="str">
        <f t="shared" si="737"/>
        <v/>
      </c>
    </row>
    <row r="787" spans="1:34">
      <c r="A787" s="28" t="str">
        <f>C771&amp;"x"&amp;B787</f>
        <v>x14</v>
      </c>
      <c r="B787" s="47">
        <v>14</v>
      </c>
      <c r="C787" s="64" t="str">
        <f t="shared" si="720"/>
        <v/>
      </c>
      <c r="D787" s="64" t="str">
        <f t="shared" si="721"/>
        <v/>
      </c>
      <c r="E787" s="65" t="str">
        <f t="shared" si="722"/>
        <v/>
      </c>
      <c r="F787" s="65" t="str">
        <f t="shared" si="723"/>
        <v/>
      </c>
      <c r="G787" s="66" t="str">
        <f t="shared" si="724"/>
        <v/>
      </c>
      <c r="H787" s="67" t="str">
        <f t="shared" si="725"/>
        <v/>
      </c>
      <c r="I787" s="73"/>
      <c r="J787" s="64" t="str">
        <f t="shared" si="726"/>
        <v/>
      </c>
      <c r="K787" s="64" t="str">
        <f t="shared" si="727"/>
        <v/>
      </c>
      <c r="L787" s="64" t="str">
        <f t="shared" si="728"/>
        <v/>
      </c>
      <c r="M787" s="64" t="str">
        <f t="shared" si="729"/>
        <v/>
      </c>
      <c r="N787" s="52"/>
      <c r="P787" s="157"/>
      <c r="Q787" s="157"/>
      <c r="R787" s="157"/>
      <c r="S787" s="157" t="str">
        <f>IF(OR(LEFT($A787,1)="x",AND(AC773+$AC787=0,$AC773&gt;0)),"",IFERROR(VLOOKUP($A787,LedenZ,29,0),""))</f>
        <v/>
      </c>
      <c r="T787" s="202">
        <f t="shared" si="730"/>
        <v>0</v>
      </c>
      <c r="U787" s="159">
        <f t="shared" si="731"/>
        <v>0</v>
      </c>
      <c r="V787" s="162" t="str">
        <f t="shared" si="738"/>
        <v/>
      </c>
      <c r="W787" s="162" t="str">
        <f t="shared" si="738"/>
        <v/>
      </c>
      <c r="X787" s="28">
        <v>18</v>
      </c>
      <c r="Y787" s="64" t="str">
        <f t="shared" si="732"/>
        <v/>
      </c>
      <c r="Z787" s="64" t="str">
        <f t="shared" si="733"/>
        <v/>
      </c>
      <c r="AA787" s="64" t="str">
        <f t="shared" si="734"/>
        <v/>
      </c>
      <c r="AB787" s="64" t="str">
        <f t="shared" si="735"/>
        <v/>
      </c>
      <c r="AC787" s="28">
        <f t="shared" si="736"/>
        <v>0</v>
      </c>
      <c r="AH787" s="246" t="str">
        <f t="shared" si="737"/>
        <v/>
      </c>
    </row>
    <row r="788" spans="1:34">
      <c r="A788" s="28" t="str">
        <f>C771&amp;"x"&amp;B788</f>
        <v>x15</v>
      </c>
      <c r="B788" s="47">
        <v>15</v>
      </c>
      <c r="C788" s="64" t="str">
        <f t="shared" si="720"/>
        <v/>
      </c>
      <c r="D788" s="64" t="str">
        <f t="shared" si="721"/>
        <v/>
      </c>
      <c r="E788" s="65" t="str">
        <f t="shared" si="722"/>
        <v/>
      </c>
      <c r="F788" s="65" t="str">
        <f t="shared" si="723"/>
        <v/>
      </c>
      <c r="G788" s="66" t="str">
        <f t="shared" si="724"/>
        <v/>
      </c>
      <c r="H788" s="67" t="str">
        <f t="shared" si="725"/>
        <v/>
      </c>
      <c r="I788" s="73"/>
      <c r="J788" s="64" t="str">
        <f t="shared" si="726"/>
        <v/>
      </c>
      <c r="K788" s="64" t="str">
        <f t="shared" si="727"/>
        <v/>
      </c>
      <c r="L788" s="64" t="str">
        <f t="shared" si="728"/>
        <v/>
      </c>
      <c r="M788" s="64" t="str">
        <f t="shared" si="729"/>
        <v/>
      </c>
      <c r="N788" s="52"/>
      <c r="P788" s="157"/>
      <c r="Q788" s="157"/>
      <c r="R788" s="157"/>
      <c r="S788" s="157" t="str">
        <f>IF(OR(LEFT($A788,1)="x",AND(AC773+$AC788=0,$AC773&gt;0)),"",IFERROR(VLOOKUP($A788,LedenZ,29,0),""))</f>
        <v/>
      </c>
      <c r="T788" s="202">
        <f t="shared" si="730"/>
        <v>0</v>
      </c>
      <c r="U788" s="159">
        <f t="shared" si="731"/>
        <v>0</v>
      </c>
      <c r="V788" s="162" t="str">
        <f t="shared" si="738"/>
        <v/>
      </c>
      <c r="W788" s="162" t="str">
        <f t="shared" si="738"/>
        <v/>
      </c>
      <c r="X788" s="28">
        <v>19</v>
      </c>
      <c r="Y788" s="64" t="str">
        <f t="shared" si="732"/>
        <v/>
      </c>
      <c r="Z788" s="64" t="str">
        <f t="shared" si="733"/>
        <v/>
      </c>
      <c r="AA788" s="64" t="str">
        <f t="shared" si="734"/>
        <v/>
      </c>
      <c r="AB788" s="64" t="str">
        <f t="shared" si="735"/>
        <v/>
      </c>
      <c r="AC788" s="28">
        <f t="shared" si="736"/>
        <v>0</v>
      </c>
      <c r="AH788" s="246" t="str">
        <f t="shared" si="737"/>
        <v/>
      </c>
    </row>
    <row r="789" spans="1:34" ht="12.95" thickBot="1">
      <c r="B789" s="69"/>
      <c r="C789" s="70"/>
      <c r="D789" s="69"/>
      <c r="E789" s="69"/>
      <c r="F789" s="69"/>
      <c r="G789" s="71"/>
      <c r="H789" s="71"/>
      <c r="I789" s="71"/>
      <c r="J789" s="70"/>
      <c r="K789" s="70"/>
      <c r="L789" s="70"/>
      <c r="M789" s="52"/>
      <c r="N789" s="52"/>
      <c r="X789" s="28">
        <v>20</v>
      </c>
    </row>
    <row r="790" spans="1:34" ht="12.95" thickTop="1">
      <c r="B790" s="47"/>
      <c r="C790" s="323" t="s">
        <v>1140</v>
      </c>
      <c r="D790" s="323"/>
      <c r="E790" s="76" t="s">
        <v>1141</v>
      </c>
      <c r="F790" s="76" t="s">
        <v>1142</v>
      </c>
      <c r="G790" s="48" t="s">
        <v>1143</v>
      </c>
      <c r="H790" s="49"/>
      <c r="I790" s="50"/>
      <c r="J790" s="51" t="s">
        <v>1144</v>
      </c>
      <c r="K790" s="51" t="s">
        <v>1145</v>
      </c>
      <c r="L790" s="51" t="s">
        <v>1146</v>
      </c>
      <c r="M790" s="52"/>
      <c r="N790" s="52"/>
      <c r="P790" s="53">
        <f>COUNT(P794:P808)</f>
        <v>0</v>
      </c>
      <c r="Q790" s="53">
        <f>COUNT(Q794:Q808)</f>
        <v>0</v>
      </c>
      <c r="R790" s="53">
        <f>COUNT(R794:R808)</f>
        <v>0</v>
      </c>
      <c r="S790" s="53">
        <f>COUNT(S794:S808)</f>
        <v>0</v>
      </c>
      <c r="T790" s="124">
        <f>T791-SUM(U794:U808)</f>
        <v>0</v>
      </c>
      <c r="X790" s="28">
        <v>1</v>
      </c>
    </row>
    <row r="791" spans="1:34" ht="12.95">
      <c r="A791" s="33">
        <v>43</v>
      </c>
      <c r="B791" s="54"/>
      <c r="C791" s="322" t="str">
        <f>Leden!AR45</f>
        <v/>
      </c>
      <c r="D791" s="322"/>
      <c r="E791" s="286" t="str">
        <f>IF($C791="","",LEFT(IFERROR(VLOOKUP($C791,TeamsZ,2,0),"")&amp;"??",2))</f>
        <v/>
      </c>
      <c r="F791" s="286" t="str">
        <f>IF($C791="","",IFERROR(VLOOKUP($C791,TeamsZ,3,0),"??"))</f>
        <v/>
      </c>
      <c r="G791" s="286" t="str">
        <f>IF($C791="","",LEFT(IFERROR(VLOOKUP($C791,TeamsZ,4,0),"")&amp;"?",1))</f>
        <v/>
      </c>
      <c r="H791" s="55"/>
      <c r="I791" s="56"/>
      <c r="J791" s="286">
        <f>COUNTIF(C794:C808,"V")</f>
        <v>0</v>
      </c>
      <c r="K791" s="286">
        <f>COUNTIF(C794:C808,"M")</f>
        <v>0</v>
      </c>
      <c r="L791" s="57" t="str">
        <f>IFERROR(AVERAGE(H794:H808),"")</f>
        <v/>
      </c>
      <c r="M791" s="58"/>
      <c r="N791" s="58"/>
      <c r="O791" s="33" t="s">
        <v>2</v>
      </c>
      <c r="P791" s="253"/>
      <c r="Q791" s="253"/>
      <c r="R791" s="253"/>
      <c r="S791" s="253" t="str">
        <f>IF(COUNT(S794:S808)=0,"",TeamPunten(S794:S808,$C791,$T791))</f>
        <v/>
      </c>
      <c r="T791" s="124">
        <f>SUM(T794:T808)</f>
        <v>0</v>
      </c>
      <c r="U791" s="158" t="str">
        <f>MID($C791,1,1)</f>
        <v/>
      </c>
      <c r="V791" s="158" t="str">
        <f>MID($C791,1,1)</f>
        <v/>
      </c>
      <c r="W791" s="158" t="str">
        <f>MID($C791,1,1)</f>
        <v/>
      </c>
      <c r="X791" s="28">
        <v>2</v>
      </c>
      <c r="Y791" s="33"/>
      <c r="Z791" s="33"/>
      <c r="AA791" s="33"/>
      <c r="AB791" s="33"/>
      <c r="AC791" s="33"/>
      <c r="AD791" s="19" t="str">
        <f>IF($C791="","",IFERROR(VLOOKUP($C791,TeamsZ,6,0),""))</f>
        <v/>
      </c>
      <c r="AE791" s="19" t="str">
        <f>TRIM(IF($AD791="","",IFERROR(VLOOKUP($AD791,Teams!$J$4:$O$8,2,0),"")))</f>
        <v/>
      </c>
      <c r="AF791" s="19" t="str">
        <f>TRIM(IF($AD791="","",IFERROR(VLOOKUP($AD791,Teams!$J$4:$O$8,4,0),"")))</f>
        <v/>
      </c>
      <c r="AH791" s="247" t="str">
        <f>IFERROR(AVERAGE(AH794:AH808),"")</f>
        <v/>
      </c>
    </row>
    <row r="792" spans="1:34">
      <c r="B792" s="47"/>
      <c r="C792" s="76"/>
      <c r="D792" s="47"/>
      <c r="E792" s="47"/>
      <c r="F792" s="47"/>
      <c r="G792" s="50"/>
      <c r="H792" s="50"/>
      <c r="I792" s="50"/>
      <c r="J792" s="76"/>
      <c r="K792" s="76"/>
      <c r="L792" s="76"/>
      <c r="M792" s="52"/>
      <c r="N792" s="52"/>
      <c r="U792" s="159"/>
      <c r="V792" s="159"/>
      <c r="W792" s="159"/>
      <c r="X792" s="28">
        <v>3</v>
      </c>
    </row>
    <row r="793" spans="1:34">
      <c r="A793" s="59"/>
      <c r="B793" s="60"/>
      <c r="C793" s="61" t="s">
        <v>1147</v>
      </c>
      <c r="D793" s="61" t="s">
        <v>1148</v>
      </c>
      <c r="E793" s="62" t="s">
        <v>1149</v>
      </c>
      <c r="F793" s="62" t="s">
        <v>1150</v>
      </c>
      <c r="G793" s="61" t="s">
        <v>1151</v>
      </c>
      <c r="H793" s="61" t="s">
        <v>1152</v>
      </c>
      <c r="I793" s="61" t="s">
        <v>54</v>
      </c>
      <c r="J793" s="61" t="s">
        <v>1153</v>
      </c>
      <c r="K793" s="61" t="s">
        <v>1154</v>
      </c>
      <c r="L793" s="61" t="s">
        <v>1155</v>
      </c>
      <c r="M793" s="61" t="s">
        <v>1158</v>
      </c>
      <c r="N793" s="63"/>
      <c r="O793" s="59"/>
      <c r="P793" s="160" t="s">
        <v>76</v>
      </c>
      <c r="Q793" s="160" t="s">
        <v>77</v>
      </c>
      <c r="R793" s="160" t="s">
        <v>78</v>
      </c>
      <c r="S793" s="160" t="s">
        <v>76</v>
      </c>
      <c r="U793" s="158" t="str">
        <f>IF(W791="","",VLOOKUP(W791,Leeftijdscat,2,FALSE))</f>
        <v/>
      </c>
      <c r="V793" s="158" t="str">
        <f>IF(W791="","",VLOOKUP(W791,Leeftijdscat,3,FALSE))</f>
        <v/>
      </c>
      <c r="W793" s="158" t="str">
        <f>IF(W791="","",VLOOKUP(W791,Leeftijdscat,4,FALSE))</f>
        <v/>
      </c>
      <c r="X793" s="28">
        <v>4</v>
      </c>
      <c r="Y793" s="59">
        <f>LEN(Y794&amp;Y795&amp;Y796&amp;Y797&amp;Y798&amp;Y799&amp;Y800&amp;Y801&amp;Y802&amp;Y803&amp;Y804&amp;Y805&amp;Y806&amp;Y807&amp;Y808)</f>
        <v>0</v>
      </c>
      <c r="Z793" s="59">
        <f>LEN(Z794&amp;Z795&amp;Z796&amp;Z797&amp;Z798&amp;Z799&amp;Z800&amp;Z801&amp;Z802&amp;Z803&amp;Z804&amp;Z805&amp;Z806&amp;Z807&amp;Z808)</f>
        <v>0</v>
      </c>
      <c r="AA793" s="59">
        <f>LEN(AA794&amp;AA795&amp;AA796&amp;AA797&amp;AA798&amp;AA799&amp;AA800&amp;AA801&amp;AA802&amp;AA803&amp;AA804&amp;AA805&amp;AA806&amp;AA807&amp;AA808)</f>
        <v>0</v>
      </c>
      <c r="AB793" s="59">
        <f>LEN(AB794&amp;AB795&amp;AB796&amp;AB797&amp;AB798&amp;AB799&amp;AB800&amp;AB801&amp;AB802&amp;AB803&amp;AB804&amp;AB805&amp;AB806&amp;AB807&amp;AB808)</f>
        <v>0</v>
      </c>
      <c r="AC793" s="59">
        <f>SUM(Y793:AA793)</f>
        <v>0</v>
      </c>
    </row>
    <row r="794" spans="1:34">
      <c r="A794" s="28" t="str">
        <f>C791&amp;"x"&amp;B794</f>
        <v>x1</v>
      </c>
      <c r="B794" s="47">
        <v>1</v>
      </c>
      <c r="C794" s="64" t="str">
        <f t="shared" ref="C794:C808" si="739">IF(LEFT($A794,1)="x","",IFERROR(VLOOKUP($A794,LedenZ,5,0),""))</f>
        <v/>
      </c>
      <c r="D794" s="64" t="str">
        <f t="shared" ref="D794:D808" si="740">IF(LEFT($A794,1)="x","",IFERROR(VLOOKUP($A794,LedenZ,6,0),""))</f>
        <v/>
      </c>
      <c r="E794" s="65" t="str">
        <f t="shared" ref="E794:E808" si="741">IF(LEFT($A794,1)="x","",IFERROR(VLOOKUP($A794,LedenZ,7,0),""))</f>
        <v/>
      </c>
      <c r="F794" s="65" t="str">
        <f t="shared" ref="F794:F808" si="742">IF(LEFT($A794,1)="x","",IFERROR(VLOOKUP($A794,LedenZ,8,0),""))</f>
        <v/>
      </c>
      <c r="G794" s="66" t="str">
        <f t="shared" ref="G794:G808" si="743">IF(LEFT($A794,1)="x","",IFERROR(VLOOKUP($A794,LedenZ,9,0),""))</f>
        <v/>
      </c>
      <c r="H794" s="67" t="str">
        <f t="shared" ref="H794:H808" si="744">IF(AND(ISNUMBER(G794),G794&lt;&gt;0),DATEDIF(G794,Peildatum,"Y"),"")</f>
        <v/>
      </c>
      <c r="I794" s="73"/>
      <c r="J794" s="64" t="str">
        <f t="shared" ref="J794:J808" si="745">IF(LEFT($A794,1)="x","",IFERROR(VLOOKUP($A794,LedenZ,15,0),""))</f>
        <v/>
      </c>
      <c r="K794" s="64" t="str">
        <f t="shared" ref="K794:K808" si="746">IF(LEFT($A794,1)="x","",IFERROR(VLOOKUP($A794,LedenZ,16,0),""))</f>
        <v/>
      </c>
      <c r="L794" s="64" t="str">
        <f t="shared" ref="L794:L808" si="747">IF(LEFT($A794,1)="x","",IFERROR(VLOOKUP($A794,LedenZ,17,0),""))</f>
        <v/>
      </c>
      <c r="M794" s="64" t="str">
        <f t="shared" ref="M794:M808" si="748">IF(LEFT($A794,1)="x","",IFERROR(VLOOKUP($A794,LedenZ,18,0),""))</f>
        <v/>
      </c>
      <c r="N794" s="52"/>
      <c r="P794" s="157"/>
      <c r="Q794" s="157"/>
      <c r="R794" s="157"/>
      <c r="S794" s="157" t="str">
        <f>IF(OR(LEFT($A794,1)="x",AND(AC793+$AC794=0,$AC793&gt;0)),"",IFERROR(VLOOKUP($A794,LedenZ,29,0),""))</f>
        <v/>
      </c>
      <c r="T794" s="202">
        <f t="shared" ref="T794:T808" si="749">IF(LEN(C794&amp;D794&amp;E794&amp;F794)&gt;0,1,0)</f>
        <v>0</v>
      </c>
      <c r="U794" s="159">
        <f t="shared" ref="U794:U808" si="750">MIN(LEN(Y794&amp;Z794&amp;AA794&amp;AB794),1)</f>
        <v>0</v>
      </c>
      <c r="V794" s="162" t="str">
        <f>V793</f>
        <v/>
      </c>
      <c r="W794" s="162" t="str">
        <f>W793</f>
        <v/>
      </c>
      <c r="X794" s="28">
        <v>5</v>
      </c>
      <c r="Y794" s="64" t="str">
        <f t="shared" ref="Y794:Y808" si="751">IF(LEFT($A794,1)="x","",IFERROR(VLOOKUP($A794,LedenZ,33,0),""))</f>
        <v/>
      </c>
      <c r="Z794" s="64" t="str">
        <f t="shared" ref="Z794:Z808" si="752">IF(LEFT($A794,1)="x","",IFERROR(VLOOKUP($A794,LedenZ,34,0),""))</f>
        <v/>
      </c>
      <c r="AA794" s="64" t="str">
        <f t="shared" ref="AA794:AA808" si="753">IF(LEFT($A794,1)="x","",IFERROR(VLOOKUP($A794,LedenZ,35,0),""))</f>
        <v/>
      </c>
      <c r="AB794" s="64" t="str">
        <f t="shared" ref="AB794:AB808" si="754">IF(LEFT($A794,1)="x","",IFERROR(VLOOKUP($A794,LedenZ,36,0),""))</f>
        <v/>
      </c>
      <c r="AC794" s="28">
        <f t="shared" ref="AC794:AC808" si="755">LEN(Y794&amp;Z794&amp;AA794&amp;AB794)</f>
        <v>0</v>
      </c>
      <c r="AH794" s="246" t="str">
        <f t="shared" ref="AH794:AH808" si="756">lft(G794,Peildatum)</f>
        <v/>
      </c>
    </row>
    <row r="795" spans="1:34">
      <c r="A795" s="28" t="str">
        <f>C791&amp;"x"&amp;B795</f>
        <v>x2</v>
      </c>
      <c r="B795" s="47">
        <v>2</v>
      </c>
      <c r="C795" s="64" t="str">
        <f t="shared" si="739"/>
        <v/>
      </c>
      <c r="D795" s="64" t="str">
        <f t="shared" si="740"/>
        <v/>
      </c>
      <c r="E795" s="65" t="str">
        <f t="shared" si="741"/>
        <v/>
      </c>
      <c r="F795" s="65" t="str">
        <f t="shared" si="742"/>
        <v/>
      </c>
      <c r="G795" s="66" t="str">
        <f t="shared" si="743"/>
        <v/>
      </c>
      <c r="H795" s="67" t="str">
        <f t="shared" si="744"/>
        <v/>
      </c>
      <c r="I795" s="73"/>
      <c r="J795" s="64" t="str">
        <f t="shared" si="745"/>
        <v/>
      </c>
      <c r="K795" s="64" t="str">
        <f t="shared" si="746"/>
        <v/>
      </c>
      <c r="L795" s="64" t="str">
        <f t="shared" si="747"/>
        <v/>
      </c>
      <c r="M795" s="64" t="str">
        <f t="shared" si="748"/>
        <v/>
      </c>
      <c r="N795" s="52"/>
      <c r="P795" s="157"/>
      <c r="Q795" s="157"/>
      <c r="R795" s="157"/>
      <c r="S795" s="157" t="str">
        <f>IF(OR(LEFT($A795,1)="x",AND(AC793+$AC795=0,$AC793&gt;0)),"",IFERROR(VLOOKUP($A795,LedenZ,29,0),""))</f>
        <v/>
      </c>
      <c r="T795" s="202">
        <f t="shared" si="749"/>
        <v>0</v>
      </c>
      <c r="U795" s="159">
        <f t="shared" si="750"/>
        <v>0</v>
      </c>
      <c r="V795" s="162" t="str">
        <f t="shared" ref="V795:W808" si="757">V794</f>
        <v/>
      </c>
      <c r="W795" s="162" t="str">
        <f t="shared" si="757"/>
        <v/>
      </c>
      <c r="X795" s="28">
        <v>6</v>
      </c>
      <c r="Y795" s="64" t="str">
        <f t="shared" si="751"/>
        <v/>
      </c>
      <c r="Z795" s="64" t="str">
        <f t="shared" si="752"/>
        <v/>
      </c>
      <c r="AA795" s="64" t="str">
        <f t="shared" si="753"/>
        <v/>
      </c>
      <c r="AB795" s="64" t="str">
        <f t="shared" si="754"/>
        <v/>
      </c>
      <c r="AC795" s="28">
        <f t="shared" si="755"/>
        <v>0</v>
      </c>
      <c r="AH795" s="246" t="str">
        <f t="shared" si="756"/>
        <v/>
      </c>
    </row>
    <row r="796" spans="1:34">
      <c r="A796" s="28" t="str">
        <f>C791&amp;"x"&amp;B796</f>
        <v>x3</v>
      </c>
      <c r="B796" s="47">
        <v>3</v>
      </c>
      <c r="C796" s="64" t="str">
        <f t="shared" si="739"/>
        <v/>
      </c>
      <c r="D796" s="64" t="str">
        <f t="shared" si="740"/>
        <v/>
      </c>
      <c r="E796" s="65" t="str">
        <f t="shared" si="741"/>
        <v/>
      </c>
      <c r="F796" s="65" t="str">
        <f t="shared" si="742"/>
        <v/>
      </c>
      <c r="G796" s="66" t="str">
        <f t="shared" si="743"/>
        <v/>
      </c>
      <c r="H796" s="67" t="str">
        <f t="shared" si="744"/>
        <v/>
      </c>
      <c r="I796" s="73"/>
      <c r="J796" s="64" t="str">
        <f t="shared" si="745"/>
        <v/>
      </c>
      <c r="K796" s="64" t="str">
        <f t="shared" si="746"/>
        <v/>
      </c>
      <c r="L796" s="64" t="str">
        <f t="shared" si="747"/>
        <v/>
      </c>
      <c r="M796" s="64" t="str">
        <f t="shared" si="748"/>
        <v/>
      </c>
      <c r="N796" s="52"/>
      <c r="P796" s="157"/>
      <c r="Q796" s="157"/>
      <c r="R796" s="157"/>
      <c r="S796" s="157" t="str">
        <f>IF(OR(LEFT($A796,1)="x",AND(AC793+$AC796=0,$AC793&gt;0)),"",IFERROR(VLOOKUP($A796,LedenZ,29,0),""))</f>
        <v/>
      </c>
      <c r="T796" s="202">
        <f t="shared" si="749"/>
        <v>0</v>
      </c>
      <c r="U796" s="159">
        <f t="shared" si="750"/>
        <v>0</v>
      </c>
      <c r="V796" s="162" t="str">
        <f t="shared" si="757"/>
        <v/>
      </c>
      <c r="W796" s="162" t="str">
        <f t="shared" si="757"/>
        <v/>
      </c>
      <c r="X796" s="28">
        <v>7</v>
      </c>
      <c r="Y796" s="64" t="str">
        <f t="shared" si="751"/>
        <v/>
      </c>
      <c r="Z796" s="64" t="str">
        <f t="shared" si="752"/>
        <v/>
      </c>
      <c r="AA796" s="64" t="str">
        <f t="shared" si="753"/>
        <v/>
      </c>
      <c r="AB796" s="64" t="str">
        <f t="shared" si="754"/>
        <v/>
      </c>
      <c r="AC796" s="28">
        <f t="shared" si="755"/>
        <v>0</v>
      </c>
      <c r="AH796" s="246" t="str">
        <f t="shared" si="756"/>
        <v/>
      </c>
    </row>
    <row r="797" spans="1:34">
      <c r="A797" s="28" t="str">
        <f>C791&amp;"x"&amp;B797</f>
        <v>x4</v>
      </c>
      <c r="B797" s="47">
        <v>4</v>
      </c>
      <c r="C797" s="64" t="str">
        <f t="shared" si="739"/>
        <v/>
      </c>
      <c r="D797" s="64" t="str">
        <f t="shared" si="740"/>
        <v/>
      </c>
      <c r="E797" s="65" t="str">
        <f t="shared" si="741"/>
        <v/>
      </c>
      <c r="F797" s="65" t="str">
        <f t="shared" si="742"/>
        <v/>
      </c>
      <c r="G797" s="66" t="str">
        <f t="shared" si="743"/>
        <v/>
      </c>
      <c r="H797" s="67" t="str">
        <f t="shared" si="744"/>
        <v/>
      </c>
      <c r="I797" s="73"/>
      <c r="J797" s="64" t="str">
        <f t="shared" si="745"/>
        <v/>
      </c>
      <c r="K797" s="64" t="str">
        <f t="shared" si="746"/>
        <v/>
      </c>
      <c r="L797" s="64" t="str">
        <f t="shared" si="747"/>
        <v/>
      </c>
      <c r="M797" s="64" t="str">
        <f t="shared" si="748"/>
        <v/>
      </c>
      <c r="N797" s="52"/>
      <c r="P797" s="157"/>
      <c r="Q797" s="157"/>
      <c r="R797" s="157"/>
      <c r="S797" s="157" t="str">
        <f>IF(OR(LEFT($A797,1)="x",AND(AC793+$AC797=0,$AC793&gt;0)),"",IFERROR(VLOOKUP($A797,LedenZ,29,0),""))</f>
        <v/>
      </c>
      <c r="T797" s="202">
        <f t="shared" si="749"/>
        <v>0</v>
      </c>
      <c r="U797" s="159">
        <f t="shared" si="750"/>
        <v>0</v>
      </c>
      <c r="V797" s="162" t="str">
        <f t="shared" si="757"/>
        <v/>
      </c>
      <c r="W797" s="162" t="str">
        <f t="shared" si="757"/>
        <v/>
      </c>
      <c r="X797" s="28">
        <v>8</v>
      </c>
      <c r="Y797" s="64" t="str">
        <f t="shared" si="751"/>
        <v/>
      </c>
      <c r="Z797" s="64" t="str">
        <f t="shared" si="752"/>
        <v/>
      </c>
      <c r="AA797" s="64" t="str">
        <f t="shared" si="753"/>
        <v/>
      </c>
      <c r="AB797" s="64" t="str">
        <f t="shared" si="754"/>
        <v/>
      </c>
      <c r="AC797" s="28">
        <f t="shared" si="755"/>
        <v>0</v>
      </c>
      <c r="AH797" s="246" t="str">
        <f t="shared" si="756"/>
        <v/>
      </c>
    </row>
    <row r="798" spans="1:34">
      <c r="A798" s="28" t="str">
        <f>C791&amp;"x"&amp;B798</f>
        <v>x5</v>
      </c>
      <c r="B798" s="47">
        <v>5</v>
      </c>
      <c r="C798" s="64" t="str">
        <f t="shared" si="739"/>
        <v/>
      </c>
      <c r="D798" s="64" t="str">
        <f t="shared" si="740"/>
        <v/>
      </c>
      <c r="E798" s="65" t="str">
        <f t="shared" si="741"/>
        <v/>
      </c>
      <c r="F798" s="65" t="str">
        <f t="shared" si="742"/>
        <v/>
      </c>
      <c r="G798" s="66" t="str">
        <f t="shared" si="743"/>
        <v/>
      </c>
      <c r="H798" s="67" t="str">
        <f t="shared" si="744"/>
        <v/>
      </c>
      <c r="I798" s="73"/>
      <c r="J798" s="64" t="str">
        <f t="shared" si="745"/>
        <v/>
      </c>
      <c r="K798" s="64" t="str">
        <f t="shared" si="746"/>
        <v/>
      </c>
      <c r="L798" s="64" t="str">
        <f t="shared" si="747"/>
        <v/>
      </c>
      <c r="M798" s="64" t="str">
        <f t="shared" si="748"/>
        <v/>
      </c>
      <c r="N798" s="52"/>
      <c r="P798" s="157"/>
      <c r="Q798" s="157"/>
      <c r="R798" s="157"/>
      <c r="S798" s="157" t="str">
        <f>IF(OR(LEFT($A798,1)="x",AND(AC793+$AC798=0,$AC793&gt;0)),"",IFERROR(VLOOKUP($A798,LedenZ,29,0),""))</f>
        <v/>
      </c>
      <c r="T798" s="202">
        <f t="shared" si="749"/>
        <v>0</v>
      </c>
      <c r="U798" s="159">
        <f t="shared" si="750"/>
        <v>0</v>
      </c>
      <c r="V798" s="162" t="str">
        <f t="shared" si="757"/>
        <v/>
      </c>
      <c r="W798" s="162" t="str">
        <f t="shared" si="757"/>
        <v/>
      </c>
      <c r="X798" s="28">
        <v>9</v>
      </c>
      <c r="Y798" s="64" t="str">
        <f t="shared" si="751"/>
        <v/>
      </c>
      <c r="Z798" s="64" t="str">
        <f t="shared" si="752"/>
        <v/>
      </c>
      <c r="AA798" s="64" t="str">
        <f t="shared" si="753"/>
        <v/>
      </c>
      <c r="AB798" s="64" t="str">
        <f t="shared" si="754"/>
        <v/>
      </c>
      <c r="AC798" s="28">
        <f t="shared" si="755"/>
        <v>0</v>
      </c>
      <c r="AH798" s="246" t="str">
        <f t="shared" si="756"/>
        <v/>
      </c>
    </row>
    <row r="799" spans="1:34">
      <c r="A799" s="28" t="str">
        <f>C791&amp;"x"&amp;B799</f>
        <v>x6</v>
      </c>
      <c r="B799" s="47">
        <v>6</v>
      </c>
      <c r="C799" s="64" t="str">
        <f t="shared" si="739"/>
        <v/>
      </c>
      <c r="D799" s="64" t="str">
        <f t="shared" si="740"/>
        <v/>
      </c>
      <c r="E799" s="65" t="str">
        <f t="shared" si="741"/>
        <v/>
      </c>
      <c r="F799" s="65" t="str">
        <f t="shared" si="742"/>
        <v/>
      </c>
      <c r="G799" s="66" t="str">
        <f t="shared" si="743"/>
        <v/>
      </c>
      <c r="H799" s="67" t="str">
        <f t="shared" si="744"/>
        <v/>
      </c>
      <c r="I799" s="73"/>
      <c r="J799" s="64" t="str">
        <f t="shared" si="745"/>
        <v/>
      </c>
      <c r="K799" s="64" t="str">
        <f t="shared" si="746"/>
        <v/>
      </c>
      <c r="L799" s="64" t="str">
        <f t="shared" si="747"/>
        <v/>
      </c>
      <c r="M799" s="64" t="str">
        <f t="shared" si="748"/>
        <v/>
      </c>
      <c r="N799" s="52"/>
      <c r="P799" s="157"/>
      <c r="Q799" s="157"/>
      <c r="R799" s="157"/>
      <c r="S799" s="157" t="str">
        <f>IF(OR(LEFT($A799,1)="x",AND(AC793+$AC799=0,$AC793&gt;0)),"",IFERROR(VLOOKUP($A799,LedenZ,29,0),""))</f>
        <v/>
      </c>
      <c r="T799" s="202">
        <f t="shared" si="749"/>
        <v>0</v>
      </c>
      <c r="U799" s="159">
        <f t="shared" si="750"/>
        <v>0</v>
      </c>
      <c r="V799" s="162" t="str">
        <f t="shared" si="757"/>
        <v/>
      </c>
      <c r="W799" s="162" t="str">
        <f t="shared" si="757"/>
        <v/>
      </c>
      <c r="X799" s="28">
        <v>10</v>
      </c>
      <c r="Y799" s="64" t="str">
        <f t="shared" si="751"/>
        <v/>
      </c>
      <c r="Z799" s="64" t="str">
        <f t="shared" si="752"/>
        <v/>
      </c>
      <c r="AA799" s="64" t="str">
        <f t="shared" si="753"/>
        <v/>
      </c>
      <c r="AB799" s="64" t="str">
        <f t="shared" si="754"/>
        <v/>
      </c>
      <c r="AC799" s="28">
        <f t="shared" si="755"/>
        <v>0</v>
      </c>
      <c r="AH799" s="246" t="str">
        <f t="shared" si="756"/>
        <v/>
      </c>
    </row>
    <row r="800" spans="1:34">
      <c r="A800" s="28" t="str">
        <f>C791&amp;"x"&amp;B800</f>
        <v>x7</v>
      </c>
      <c r="B800" s="47">
        <v>7</v>
      </c>
      <c r="C800" s="64" t="str">
        <f t="shared" si="739"/>
        <v/>
      </c>
      <c r="D800" s="64" t="str">
        <f t="shared" si="740"/>
        <v/>
      </c>
      <c r="E800" s="65" t="str">
        <f t="shared" si="741"/>
        <v/>
      </c>
      <c r="F800" s="65" t="str">
        <f t="shared" si="742"/>
        <v/>
      </c>
      <c r="G800" s="66" t="str">
        <f t="shared" si="743"/>
        <v/>
      </c>
      <c r="H800" s="67" t="str">
        <f t="shared" si="744"/>
        <v/>
      </c>
      <c r="I800" s="73"/>
      <c r="J800" s="64" t="str">
        <f t="shared" si="745"/>
        <v/>
      </c>
      <c r="K800" s="64" t="str">
        <f t="shared" si="746"/>
        <v/>
      </c>
      <c r="L800" s="64" t="str">
        <f t="shared" si="747"/>
        <v/>
      </c>
      <c r="M800" s="64" t="str">
        <f t="shared" si="748"/>
        <v/>
      </c>
      <c r="N800" s="52"/>
      <c r="P800" s="157"/>
      <c r="Q800" s="157"/>
      <c r="R800" s="157"/>
      <c r="S800" s="157" t="str">
        <f>IF(OR(LEFT($A800,1)="x",AND(AC793+$AC800=0,$AC793&gt;0)),"",IFERROR(VLOOKUP($A800,LedenZ,29,0),""))</f>
        <v/>
      </c>
      <c r="T800" s="202">
        <f t="shared" si="749"/>
        <v>0</v>
      </c>
      <c r="U800" s="159">
        <f t="shared" si="750"/>
        <v>0</v>
      </c>
      <c r="V800" s="162" t="str">
        <f t="shared" si="757"/>
        <v/>
      </c>
      <c r="W800" s="162" t="str">
        <f t="shared" si="757"/>
        <v/>
      </c>
      <c r="X800" s="28">
        <v>11</v>
      </c>
      <c r="Y800" s="64" t="str">
        <f t="shared" si="751"/>
        <v/>
      </c>
      <c r="Z800" s="64" t="str">
        <f t="shared" si="752"/>
        <v/>
      </c>
      <c r="AA800" s="64" t="str">
        <f t="shared" si="753"/>
        <v/>
      </c>
      <c r="AB800" s="64" t="str">
        <f t="shared" si="754"/>
        <v/>
      </c>
      <c r="AC800" s="28">
        <f t="shared" si="755"/>
        <v>0</v>
      </c>
      <c r="AH800" s="246" t="str">
        <f t="shared" si="756"/>
        <v/>
      </c>
    </row>
    <row r="801" spans="1:34">
      <c r="A801" s="28" t="str">
        <f>C791&amp;"x"&amp;B801</f>
        <v>x8</v>
      </c>
      <c r="B801" s="47">
        <v>8</v>
      </c>
      <c r="C801" s="64" t="str">
        <f t="shared" si="739"/>
        <v/>
      </c>
      <c r="D801" s="64" t="str">
        <f t="shared" si="740"/>
        <v/>
      </c>
      <c r="E801" s="65" t="str">
        <f t="shared" si="741"/>
        <v/>
      </c>
      <c r="F801" s="65" t="str">
        <f t="shared" si="742"/>
        <v/>
      </c>
      <c r="G801" s="66" t="str">
        <f t="shared" si="743"/>
        <v/>
      </c>
      <c r="H801" s="67" t="str">
        <f t="shared" si="744"/>
        <v/>
      </c>
      <c r="I801" s="73"/>
      <c r="J801" s="64" t="str">
        <f t="shared" si="745"/>
        <v/>
      </c>
      <c r="K801" s="64" t="str">
        <f t="shared" si="746"/>
        <v/>
      </c>
      <c r="L801" s="64" t="str">
        <f t="shared" si="747"/>
        <v/>
      </c>
      <c r="M801" s="64" t="str">
        <f t="shared" si="748"/>
        <v/>
      </c>
      <c r="N801" s="52"/>
      <c r="P801" s="157"/>
      <c r="Q801" s="157"/>
      <c r="R801" s="157"/>
      <c r="S801" s="157" t="str">
        <f>IF(OR(LEFT($A801,1)="x",AND(AC793+$AC801=0,$AC793&gt;0)),"",IFERROR(VLOOKUP($A801,LedenZ,29,0),""))</f>
        <v/>
      </c>
      <c r="T801" s="202">
        <f t="shared" si="749"/>
        <v>0</v>
      </c>
      <c r="U801" s="159">
        <f t="shared" si="750"/>
        <v>0</v>
      </c>
      <c r="V801" s="162" t="str">
        <f t="shared" si="757"/>
        <v/>
      </c>
      <c r="W801" s="162" t="str">
        <f t="shared" si="757"/>
        <v/>
      </c>
      <c r="X801" s="28">
        <v>12</v>
      </c>
      <c r="Y801" s="64" t="str">
        <f t="shared" si="751"/>
        <v/>
      </c>
      <c r="Z801" s="64" t="str">
        <f t="shared" si="752"/>
        <v/>
      </c>
      <c r="AA801" s="64" t="str">
        <f t="shared" si="753"/>
        <v/>
      </c>
      <c r="AB801" s="64" t="str">
        <f t="shared" si="754"/>
        <v/>
      </c>
      <c r="AC801" s="28">
        <f t="shared" si="755"/>
        <v>0</v>
      </c>
      <c r="AH801" s="246" t="str">
        <f t="shared" si="756"/>
        <v/>
      </c>
    </row>
    <row r="802" spans="1:34">
      <c r="A802" s="28" t="str">
        <f>C791&amp;"x"&amp;B802</f>
        <v>x9</v>
      </c>
      <c r="B802" s="47">
        <v>9</v>
      </c>
      <c r="C802" s="64" t="str">
        <f t="shared" si="739"/>
        <v/>
      </c>
      <c r="D802" s="64" t="str">
        <f t="shared" si="740"/>
        <v/>
      </c>
      <c r="E802" s="65" t="str">
        <f t="shared" si="741"/>
        <v/>
      </c>
      <c r="F802" s="65" t="str">
        <f t="shared" si="742"/>
        <v/>
      </c>
      <c r="G802" s="66" t="str">
        <f t="shared" si="743"/>
        <v/>
      </c>
      <c r="H802" s="67" t="str">
        <f t="shared" si="744"/>
        <v/>
      </c>
      <c r="I802" s="73"/>
      <c r="J802" s="64" t="str">
        <f t="shared" si="745"/>
        <v/>
      </c>
      <c r="K802" s="64" t="str">
        <f t="shared" si="746"/>
        <v/>
      </c>
      <c r="L802" s="64" t="str">
        <f t="shared" si="747"/>
        <v/>
      </c>
      <c r="M802" s="64" t="str">
        <f t="shared" si="748"/>
        <v/>
      </c>
      <c r="N802" s="52"/>
      <c r="P802" s="157"/>
      <c r="Q802" s="157"/>
      <c r="R802" s="157"/>
      <c r="S802" s="157" t="str">
        <f>IF(OR(LEFT($A802,1)="x",AND(AC793+$AC802=0,$AC793&gt;0)),"",IFERROR(VLOOKUP($A802,LedenZ,29,0),""))</f>
        <v/>
      </c>
      <c r="T802" s="202">
        <f t="shared" si="749"/>
        <v>0</v>
      </c>
      <c r="U802" s="159">
        <f t="shared" si="750"/>
        <v>0</v>
      </c>
      <c r="V802" s="162" t="str">
        <f t="shared" si="757"/>
        <v/>
      </c>
      <c r="W802" s="162" t="str">
        <f t="shared" si="757"/>
        <v/>
      </c>
      <c r="X802" s="28">
        <v>13</v>
      </c>
      <c r="Y802" s="64" t="str">
        <f t="shared" si="751"/>
        <v/>
      </c>
      <c r="Z802" s="64" t="str">
        <f t="shared" si="752"/>
        <v/>
      </c>
      <c r="AA802" s="64" t="str">
        <f t="shared" si="753"/>
        <v/>
      </c>
      <c r="AB802" s="64" t="str">
        <f t="shared" si="754"/>
        <v/>
      </c>
      <c r="AC802" s="28">
        <f t="shared" si="755"/>
        <v>0</v>
      </c>
      <c r="AH802" s="246" t="str">
        <f t="shared" si="756"/>
        <v/>
      </c>
    </row>
    <row r="803" spans="1:34">
      <c r="A803" s="28" t="str">
        <f>C791&amp;"x"&amp;B803</f>
        <v>x10</v>
      </c>
      <c r="B803" s="47">
        <v>10</v>
      </c>
      <c r="C803" s="64" t="str">
        <f t="shared" si="739"/>
        <v/>
      </c>
      <c r="D803" s="64" t="str">
        <f t="shared" si="740"/>
        <v/>
      </c>
      <c r="E803" s="65" t="str">
        <f t="shared" si="741"/>
        <v/>
      </c>
      <c r="F803" s="65" t="str">
        <f t="shared" si="742"/>
        <v/>
      </c>
      <c r="G803" s="66" t="str">
        <f t="shared" si="743"/>
        <v/>
      </c>
      <c r="H803" s="67" t="str">
        <f t="shared" si="744"/>
        <v/>
      </c>
      <c r="I803" s="73"/>
      <c r="J803" s="64" t="str">
        <f t="shared" si="745"/>
        <v/>
      </c>
      <c r="K803" s="64" t="str">
        <f t="shared" si="746"/>
        <v/>
      </c>
      <c r="L803" s="64" t="str">
        <f t="shared" si="747"/>
        <v/>
      </c>
      <c r="M803" s="64" t="str">
        <f t="shared" si="748"/>
        <v/>
      </c>
      <c r="N803" s="52"/>
      <c r="P803" s="157"/>
      <c r="Q803" s="157"/>
      <c r="R803" s="157"/>
      <c r="S803" s="157" t="str">
        <f>IF(OR(LEFT($A803,1)="x",AND(AC793+$AC803=0,$AC793&gt;0)),"",IFERROR(VLOOKUP($A803,LedenZ,29,0),""))</f>
        <v/>
      </c>
      <c r="T803" s="202">
        <f t="shared" si="749"/>
        <v>0</v>
      </c>
      <c r="U803" s="159">
        <f t="shared" si="750"/>
        <v>0</v>
      </c>
      <c r="V803" s="162" t="str">
        <f t="shared" si="757"/>
        <v/>
      </c>
      <c r="W803" s="162" t="str">
        <f t="shared" si="757"/>
        <v/>
      </c>
      <c r="X803" s="28">
        <v>14</v>
      </c>
      <c r="Y803" s="64" t="str">
        <f t="shared" si="751"/>
        <v/>
      </c>
      <c r="Z803" s="64" t="str">
        <f t="shared" si="752"/>
        <v/>
      </c>
      <c r="AA803" s="64" t="str">
        <f t="shared" si="753"/>
        <v/>
      </c>
      <c r="AB803" s="64" t="str">
        <f t="shared" si="754"/>
        <v/>
      </c>
      <c r="AC803" s="28">
        <f t="shared" si="755"/>
        <v>0</v>
      </c>
      <c r="AH803" s="246" t="str">
        <f t="shared" si="756"/>
        <v/>
      </c>
    </row>
    <row r="804" spans="1:34">
      <c r="A804" s="28" t="str">
        <f>C791&amp;"x"&amp;B804</f>
        <v>x11</v>
      </c>
      <c r="B804" s="47">
        <v>11</v>
      </c>
      <c r="C804" s="64" t="str">
        <f t="shared" si="739"/>
        <v/>
      </c>
      <c r="D804" s="64" t="str">
        <f t="shared" si="740"/>
        <v/>
      </c>
      <c r="E804" s="65" t="str">
        <f t="shared" si="741"/>
        <v/>
      </c>
      <c r="F804" s="65" t="str">
        <f t="shared" si="742"/>
        <v/>
      </c>
      <c r="G804" s="66" t="str">
        <f t="shared" si="743"/>
        <v/>
      </c>
      <c r="H804" s="67" t="str">
        <f t="shared" si="744"/>
        <v/>
      </c>
      <c r="I804" s="73"/>
      <c r="J804" s="64" t="str">
        <f t="shared" si="745"/>
        <v/>
      </c>
      <c r="K804" s="64" t="str">
        <f t="shared" si="746"/>
        <v/>
      </c>
      <c r="L804" s="64" t="str">
        <f t="shared" si="747"/>
        <v/>
      </c>
      <c r="M804" s="64" t="str">
        <f t="shared" si="748"/>
        <v/>
      </c>
      <c r="N804" s="52"/>
      <c r="P804" s="157"/>
      <c r="Q804" s="157"/>
      <c r="R804" s="157"/>
      <c r="S804" s="157" t="str">
        <f>IF(OR(LEFT($A804,1)="x",AND(AC793+$AC804=0,$AC793&gt;0)),"",IFERROR(VLOOKUP($A804,LedenZ,29,0),""))</f>
        <v/>
      </c>
      <c r="T804" s="202">
        <f t="shared" si="749"/>
        <v>0</v>
      </c>
      <c r="U804" s="159">
        <f t="shared" si="750"/>
        <v>0</v>
      </c>
      <c r="V804" s="162" t="str">
        <f t="shared" si="757"/>
        <v/>
      </c>
      <c r="W804" s="162" t="str">
        <f t="shared" si="757"/>
        <v/>
      </c>
      <c r="X804" s="28">
        <v>15</v>
      </c>
      <c r="Y804" s="64" t="str">
        <f t="shared" si="751"/>
        <v/>
      </c>
      <c r="Z804" s="64" t="str">
        <f t="shared" si="752"/>
        <v/>
      </c>
      <c r="AA804" s="64" t="str">
        <f t="shared" si="753"/>
        <v/>
      </c>
      <c r="AB804" s="64" t="str">
        <f t="shared" si="754"/>
        <v/>
      </c>
      <c r="AC804" s="28">
        <f t="shared" si="755"/>
        <v>0</v>
      </c>
      <c r="AH804" s="246" t="str">
        <f t="shared" si="756"/>
        <v/>
      </c>
    </row>
    <row r="805" spans="1:34">
      <c r="A805" s="28" t="str">
        <f>C791&amp;"x"&amp;B805</f>
        <v>x12</v>
      </c>
      <c r="B805" s="47">
        <v>12</v>
      </c>
      <c r="C805" s="64" t="str">
        <f t="shared" si="739"/>
        <v/>
      </c>
      <c r="D805" s="64" t="str">
        <f t="shared" si="740"/>
        <v/>
      </c>
      <c r="E805" s="65" t="str">
        <f t="shared" si="741"/>
        <v/>
      </c>
      <c r="F805" s="65" t="str">
        <f t="shared" si="742"/>
        <v/>
      </c>
      <c r="G805" s="66" t="str">
        <f t="shared" si="743"/>
        <v/>
      </c>
      <c r="H805" s="67" t="str">
        <f t="shared" si="744"/>
        <v/>
      </c>
      <c r="I805" s="73"/>
      <c r="J805" s="64" t="str">
        <f t="shared" si="745"/>
        <v/>
      </c>
      <c r="K805" s="64" t="str">
        <f t="shared" si="746"/>
        <v/>
      </c>
      <c r="L805" s="64" t="str">
        <f t="shared" si="747"/>
        <v/>
      </c>
      <c r="M805" s="64" t="str">
        <f t="shared" si="748"/>
        <v/>
      </c>
      <c r="N805" s="52"/>
      <c r="P805" s="157"/>
      <c r="Q805" s="157"/>
      <c r="R805" s="157"/>
      <c r="S805" s="157" t="str">
        <f>IF(OR(LEFT($A805,1)="x",AND(AC793+$AC805=0,$AC793&gt;0)),"",IFERROR(VLOOKUP($A805,LedenZ,29,0),""))</f>
        <v/>
      </c>
      <c r="T805" s="202">
        <f t="shared" si="749"/>
        <v>0</v>
      </c>
      <c r="U805" s="159">
        <f t="shared" si="750"/>
        <v>0</v>
      </c>
      <c r="V805" s="162" t="str">
        <f t="shared" si="757"/>
        <v/>
      </c>
      <c r="W805" s="162" t="str">
        <f t="shared" si="757"/>
        <v/>
      </c>
      <c r="X805" s="28">
        <v>16</v>
      </c>
      <c r="Y805" s="64" t="str">
        <f t="shared" si="751"/>
        <v/>
      </c>
      <c r="Z805" s="64" t="str">
        <f t="shared" si="752"/>
        <v/>
      </c>
      <c r="AA805" s="64" t="str">
        <f t="shared" si="753"/>
        <v/>
      </c>
      <c r="AB805" s="64" t="str">
        <f t="shared" si="754"/>
        <v/>
      </c>
      <c r="AC805" s="28">
        <f t="shared" si="755"/>
        <v>0</v>
      </c>
      <c r="AH805" s="246" t="str">
        <f t="shared" si="756"/>
        <v/>
      </c>
    </row>
    <row r="806" spans="1:34">
      <c r="A806" s="28" t="str">
        <f>C791&amp;"x"&amp;B806</f>
        <v>x13</v>
      </c>
      <c r="B806" s="47">
        <v>13</v>
      </c>
      <c r="C806" s="64" t="str">
        <f t="shared" si="739"/>
        <v/>
      </c>
      <c r="D806" s="64" t="str">
        <f t="shared" si="740"/>
        <v/>
      </c>
      <c r="E806" s="65" t="str">
        <f t="shared" si="741"/>
        <v/>
      </c>
      <c r="F806" s="65" t="str">
        <f t="shared" si="742"/>
        <v/>
      </c>
      <c r="G806" s="66" t="str">
        <f t="shared" si="743"/>
        <v/>
      </c>
      <c r="H806" s="67" t="str">
        <f t="shared" si="744"/>
        <v/>
      </c>
      <c r="I806" s="73"/>
      <c r="J806" s="64" t="str">
        <f t="shared" si="745"/>
        <v/>
      </c>
      <c r="K806" s="64" t="str">
        <f t="shared" si="746"/>
        <v/>
      </c>
      <c r="L806" s="64" t="str">
        <f t="shared" si="747"/>
        <v/>
      </c>
      <c r="M806" s="64" t="str">
        <f t="shared" si="748"/>
        <v/>
      </c>
      <c r="N806" s="52"/>
      <c r="P806" s="157"/>
      <c r="Q806" s="157"/>
      <c r="R806" s="157"/>
      <c r="S806" s="157" t="str">
        <f>IF(OR(LEFT($A806,1)="x",AND(AC793+$AC806=0,$AC793&gt;0)),"",IFERROR(VLOOKUP($A806,LedenZ,29,0),""))</f>
        <v/>
      </c>
      <c r="T806" s="202">
        <f t="shared" si="749"/>
        <v>0</v>
      </c>
      <c r="U806" s="159">
        <f t="shared" si="750"/>
        <v>0</v>
      </c>
      <c r="V806" s="162" t="str">
        <f t="shared" si="757"/>
        <v/>
      </c>
      <c r="W806" s="162" t="str">
        <f t="shared" si="757"/>
        <v/>
      </c>
      <c r="X806" s="28">
        <v>17</v>
      </c>
      <c r="Y806" s="64" t="str">
        <f t="shared" si="751"/>
        <v/>
      </c>
      <c r="Z806" s="64" t="str">
        <f t="shared" si="752"/>
        <v/>
      </c>
      <c r="AA806" s="64" t="str">
        <f t="shared" si="753"/>
        <v/>
      </c>
      <c r="AB806" s="64" t="str">
        <f t="shared" si="754"/>
        <v/>
      </c>
      <c r="AC806" s="28">
        <f t="shared" si="755"/>
        <v>0</v>
      </c>
      <c r="AH806" s="246" t="str">
        <f t="shared" si="756"/>
        <v/>
      </c>
    </row>
    <row r="807" spans="1:34">
      <c r="A807" s="28" t="str">
        <f>C791&amp;"x"&amp;B807</f>
        <v>x14</v>
      </c>
      <c r="B807" s="47">
        <v>14</v>
      </c>
      <c r="C807" s="64" t="str">
        <f t="shared" si="739"/>
        <v/>
      </c>
      <c r="D807" s="64" t="str">
        <f t="shared" si="740"/>
        <v/>
      </c>
      <c r="E807" s="65" t="str">
        <f t="shared" si="741"/>
        <v/>
      </c>
      <c r="F807" s="65" t="str">
        <f t="shared" si="742"/>
        <v/>
      </c>
      <c r="G807" s="66" t="str">
        <f t="shared" si="743"/>
        <v/>
      </c>
      <c r="H807" s="67" t="str">
        <f t="shared" si="744"/>
        <v/>
      </c>
      <c r="I807" s="73"/>
      <c r="J807" s="64" t="str">
        <f t="shared" si="745"/>
        <v/>
      </c>
      <c r="K807" s="64" t="str">
        <f t="shared" si="746"/>
        <v/>
      </c>
      <c r="L807" s="64" t="str">
        <f t="shared" si="747"/>
        <v/>
      </c>
      <c r="M807" s="64" t="str">
        <f t="shared" si="748"/>
        <v/>
      </c>
      <c r="N807" s="52"/>
      <c r="P807" s="157"/>
      <c r="Q807" s="157"/>
      <c r="R807" s="157"/>
      <c r="S807" s="157" t="str">
        <f>IF(OR(LEFT($A807,1)="x",AND(AC793+$AC807=0,$AC793&gt;0)),"",IFERROR(VLOOKUP($A807,LedenZ,29,0),""))</f>
        <v/>
      </c>
      <c r="T807" s="202">
        <f t="shared" si="749"/>
        <v>0</v>
      </c>
      <c r="U807" s="159">
        <f t="shared" si="750"/>
        <v>0</v>
      </c>
      <c r="V807" s="162" t="str">
        <f t="shared" si="757"/>
        <v/>
      </c>
      <c r="W807" s="162" t="str">
        <f t="shared" si="757"/>
        <v/>
      </c>
      <c r="X807" s="28">
        <v>18</v>
      </c>
      <c r="Y807" s="64" t="str">
        <f t="shared" si="751"/>
        <v/>
      </c>
      <c r="Z807" s="64" t="str">
        <f t="shared" si="752"/>
        <v/>
      </c>
      <c r="AA807" s="64" t="str">
        <f t="shared" si="753"/>
        <v/>
      </c>
      <c r="AB807" s="64" t="str">
        <f t="shared" si="754"/>
        <v/>
      </c>
      <c r="AC807" s="28">
        <f t="shared" si="755"/>
        <v>0</v>
      </c>
      <c r="AH807" s="246" t="str">
        <f t="shared" si="756"/>
        <v/>
      </c>
    </row>
    <row r="808" spans="1:34">
      <c r="A808" s="28" t="str">
        <f>C791&amp;"x"&amp;B808</f>
        <v>x15</v>
      </c>
      <c r="B808" s="47">
        <v>15</v>
      </c>
      <c r="C808" s="64" t="str">
        <f t="shared" si="739"/>
        <v/>
      </c>
      <c r="D808" s="64" t="str">
        <f t="shared" si="740"/>
        <v/>
      </c>
      <c r="E808" s="65" t="str">
        <f t="shared" si="741"/>
        <v/>
      </c>
      <c r="F808" s="65" t="str">
        <f t="shared" si="742"/>
        <v/>
      </c>
      <c r="G808" s="66" t="str">
        <f t="shared" si="743"/>
        <v/>
      </c>
      <c r="H808" s="67" t="str">
        <f t="shared" si="744"/>
        <v/>
      </c>
      <c r="I808" s="73"/>
      <c r="J808" s="64" t="str">
        <f t="shared" si="745"/>
        <v/>
      </c>
      <c r="K808" s="64" t="str">
        <f t="shared" si="746"/>
        <v/>
      </c>
      <c r="L808" s="64" t="str">
        <f t="shared" si="747"/>
        <v/>
      </c>
      <c r="M808" s="64" t="str">
        <f t="shared" si="748"/>
        <v/>
      </c>
      <c r="N808" s="52"/>
      <c r="P808" s="157"/>
      <c r="Q808" s="157"/>
      <c r="R808" s="157"/>
      <c r="S808" s="157" t="str">
        <f>IF(OR(LEFT($A808,1)="x",AND(AC793+$AC808=0,$AC793&gt;0)),"",IFERROR(VLOOKUP($A808,LedenZ,29,0),""))</f>
        <v/>
      </c>
      <c r="T808" s="202">
        <f t="shared" si="749"/>
        <v>0</v>
      </c>
      <c r="U808" s="159">
        <f t="shared" si="750"/>
        <v>0</v>
      </c>
      <c r="V808" s="162" t="str">
        <f t="shared" si="757"/>
        <v/>
      </c>
      <c r="W808" s="162" t="str">
        <f t="shared" si="757"/>
        <v/>
      </c>
      <c r="X808" s="28">
        <v>19</v>
      </c>
      <c r="Y808" s="64" t="str">
        <f t="shared" si="751"/>
        <v/>
      </c>
      <c r="Z808" s="64" t="str">
        <f t="shared" si="752"/>
        <v/>
      </c>
      <c r="AA808" s="64" t="str">
        <f t="shared" si="753"/>
        <v/>
      </c>
      <c r="AB808" s="64" t="str">
        <f t="shared" si="754"/>
        <v/>
      </c>
      <c r="AC808" s="28">
        <f t="shared" si="755"/>
        <v>0</v>
      </c>
      <c r="AH808" s="246" t="str">
        <f t="shared" si="756"/>
        <v/>
      </c>
    </row>
    <row r="809" spans="1:34" ht="12.95" thickBot="1">
      <c r="B809" s="69"/>
      <c r="C809" s="70"/>
      <c r="D809" s="69"/>
      <c r="E809" s="69"/>
      <c r="F809" s="69"/>
      <c r="G809" s="71"/>
      <c r="H809" s="71"/>
      <c r="I809" s="71"/>
      <c r="J809" s="70"/>
      <c r="K809" s="70"/>
      <c r="L809" s="70"/>
      <c r="M809" s="52"/>
      <c r="N809" s="52"/>
      <c r="X809" s="28">
        <v>20</v>
      </c>
    </row>
    <row r="810" spans="1:34" ht="12.95" thickTop="1">
      <c r="B810" s="47"/>
      <c r="C810" s="323" t="s">
        <v>1140</v>
      </c>
      <c r="D810" s="323"/>
      <c r="E810" s="76" t="s">
        <v>1141</v>
      </c>
      <c r="F810" s="76" t="s">
        <v>1142</v>
      </c>
      <c r="G810" s="48" t="s">
        <v>1143</v>
      </c>
      <c r="H810" s="49"/>
      <c r="I810" s="50"/>
      <c r="J810" s="51" t="s">
        <v>1144</v>
      </c>
      <c r="K810" s="51" t="s">
        <v>1145</v>
      </c>
      <c r="L810" s="51" t="s">
        <v>1146</v>
      </c>
      <c r="M810" s="52"/>
      <c r="N810" s="52"/>
      <c r="P810" s="53">
        <f>COUNT(P814:P828)</f>
        <v>0</v>
      </c>
      <c r="Q810" s="53">
        <f>COUNT(Q814:Q828)</f>
        <v>0</v>
      </c>
      <c r="R810" s="53">
        <f>COUNT(R814:R828)</f>
        <v>0</v>
      </c>
      <c r="S810" s="53">
        <f>COUNT(S814:S828)</f>
        <v>0</v>
      </c>
      <c r="T810" s="124">
        <f>T811-SUM(U814:U828)</f>
        <v>0</v>
      </c>
      <c r="X810" s="28">
        <v>1</v>
      </c>
    </row>
    <row r="811" spans="1:34" ht="12.95">
      <c r="A811" s="33">
        <v>44</v>
      </c>
      <c r="B811" s="54"/>
      <c r="C811" s="322" t="str">
        <f>Leden!AR46</f>
        <v/>
      </c>
      <c r="D811" s="322"/>
      <c r="E811" s="286" t="str">
        <f>IF($C811="","",LEFT(IFERROR(VLOOKUP($C811,TeamsZ,2,0),"")&amp;"??",2))</f>
        <v/>
      </c>
      <c r="F811" s="286" t="str">
        <f>IF($C811="","",IFERROR(VLOOKUP($C811,TeamsZ,3,0),"??"))</f>
        <v/>
      </c>
      <c r="G811" s="286" t="str">
        <f>IF($C811="","",LEFT(IFERROR(VLOOKUP($C811,TeamsZ,4,0),"")&amp;"?",1))</f>
        <v/>
      </c>
      <c r="H811" s="55"/>
      <c r="I811" s="56"/>
      <c r="J811" s="286">
        <f>COUNTIF(C814:C828,"V")</f>
        <v>0</v>
      </c>
      <c r="K811" s="286">
        <f>COUNTIF(C814:C828,"M")</f>
        <v>0</v>
      </c>
      <c r="L811" s="57" t="str">
        <f>IFERROR(AVERAGE(H814:H828),"")</f>
        <v/>
      </c>
      <c r="M811" s="58"/>
      <c r="N811" s="58"/>
      <c r="O811" s="33" t="s">
        <v>2</v>
      </c>
      <c r="P811" s="253"/>
      <c r="Q811" s="253"/>
      <c r="R811" s="253"/>
      <c r="S811" s="253" t="str">
        <f>IF(COUNT(S814:S828)=0,"",TeamPunten(S814:S828,$C811,$T811))</f>
        <v/>
      </c>
      <c r="T811" s="124">
        <f>SUM(T814:T828)</f>
        <v>0</v>
      </c>
      <c r="U811" s="158" t="str">
        <f>MID($C811,1,1)</f>
        <v/>
      </c>
      <c r="V811" s="158" t="str">
        <f>MID($C811,1,1)</f>
        <v/>
      </c>
      <c r="W811" s="158" t="str">
        <f>MID($C811,1,1)</f>
        <v/>
      </c>
      <c r="X811" s="28">
        <v>2</v>
      </c>
      <c r="Y811" s="33"/>
      <c r="Z811" s="33"/>
      <c r="AA811" s="33"/>
      <c r="AB811" s="33"/>
      <c r="AC811" s="33"/>
      <c r="AD811" s="19" t="str">
        <f>IF($C811="","",IFERROR(VLOOKUP($C811,TeamsZ,6,0),""))</f>
        <v/>
      </c>
      <c r="AE811" s="19" t="str">
        <f>TRIM(IF($AD811="","",IFERROR(VLOOKUP($AD811,Teams!$J$4:$O$8,2,0),"")))</f>
        <v/>
      </c>
      <c r="AF811" s="19" t="str">
        <f>TRIM(IF($AD811="","",IFERROR(VLOOKUP($AD811,Teams!$J$4:$O$8,4,0),"")))</f>
        <v/>
      </c>
      <c r="AH811" s="247" t="str">
        <f>IFERROR(AVERAGE(AH814:AH828),"")</f>
        <v/>
      </c>
    </row>
    <row r="812" spans="1:34">
      <c r="B812" s="47"/>
      <c r="C812" s="76"/>
      <c r="D812" s="47"/>
      <c r="E812" s="47"/>
      <c r="F812" s="47"/>
      <c r="G812" s="50"/>
      <c r="H812" s="50"/>
      <c r="I812" s="50"/>
      <c r="J812" s="76"/>
      <c r="K812" s="76"/>
      <c r="L812" s="76"/>
      <c r="M812" s="52"/>
      <c r="N812" s="52"/>
      <c r="U812" s="159"/>
      <c r="V812" s="159"/>
      <c r="W812" s="159"/>
      <c r="X812" s="28">
        <v>3</v>
      </c>
    </row>
    <row r="813" spans="1:34">
      <c r="A813" s="59"/>
      <c r="B813" s="60"/>
      <c r="C813" s="61" t="s">
        <v>1147</v>
      </c>
      <c r="D813" s="61" t="s">
        <v>1148</v>
      </c>
      <c r="E813" s="62" t="s">
        <v>1149</v>
      </c>
      <c r="F813" s="62" t="s">
        <v>1150</v>
      </c>
      <c r="G813" s="61" t="s">
        <v>1151</v>
      </c>
      <c r="H813" s="61" t="s">
        <v>1152</v>
      </c>
      <c r="I813" s="61" t="s">
        <v>54</v>
      </c>
      <c r="J813" s="61" t="s">
        <v>1153</v>
      </c>
      <c r="K813" s="61" t="s">
        <v>1154</v>
      </c>
      <c r="L813" s="61" t="s">
        <v>1155</v>
      </c>
      <c r="M813" s="61" t="s">
        <v>1158</v>
      </c>
      <c r="N813" s="63"/>
      <c r="O813" s="59"/>
      <c r="P813" s="160" t="s">
        <v>76</v>
      </c>
      <c r="Q813" s="160" t="s">
        <v>77</v>
      </c>
      <c r="R813" s="160" t="s">
        <v>78</v>
      </c>
      <c r="S813" s="160" t="s">
        <v>76</v>
      </c>
      <c r="U813" s="158" t="str">
        <f>IF(W811="","",VLOOKUP(W811,Leeftijdscat,2,FALSE))</f>
        <v/>
      </c>
      <c r="V813" s="158" t="str">
        <f>IF(W811="","",VLOOKUP(W811,Leeftijdscat,3,FALSE))</f>
        <v/>
      </c>
      <c r="W813" s="158" t="str">
        <f>IF(W811="","",VLOOKUP(W811,Leeftijdscat,4,FALSE))</f>
        <v/>
      </c>
      <c r="X813" s="28">
        <v>4</v>
      </c>
      <c r="Y813" s="59">
        <f>LEN(Y814&amp;Y815&amp;Y816&amp;Y817&amp;Y818&amp;Y819&amp;Y820&amp;Y821&amp;Y822&amp;Y823&amp;Y824&amp;Y825&amp;Y826&amp;Y827&amp;Y828)</f>
        <v>0</v>
      </c>
      <c r="Z813" s="59">
        <f>LEN(Z814&amp;Z815&amp;Z816&amp;Z817&amp;Z818&amp;Z819&amp;Z820&amp;Z821&amp;Z822&amp;Z823&amp;Z824&amp;Z825&amp;Z826&amp;Z827&amp;Z828)</f>
        <v>0</v>
      </c>
      <c r="AA813" s="59">
        <f>LEN(AA814&amp;AA815&amp;AA816&amp;AA817&amp;AA818&amp;AA819&amp;AA820&amp;AA821&amp;AA822&amp;AA823&amp;AA824&amp;AA825&amp;AA826&amp;AA827&amp;AA828)</f>
        <v>0</v>
      </c>
      <c r="AB813" s="59">
        <f>LEN(AB814&amp;AB815&amp;AB816&amp;AB817&amp;AB818&amp;AB819&amp;AB820&amp;AB821&amp;AB822&amp;AB823&amp;AB824&amp;AB825&amp;AB826&amp;AB827&amp;AB828)</f>
        <v>0</v>
      </c>
      <c r="AC813" s="59">
        <f>SUM(Y813:AA813)</f>
        <v>0</v>
      </c>
    </row>
    <row r="814" spans="1:34">
      <c r="A814" s="28" t="str">
        <f>C811&amp;"x"&amp;B814</f>
        <v>x1</v>
      </c>
      <c r="B814" s="47">
        <v>1</v>
      </c>
      <c r="C814" s="64" t="str">
        <f t="shared" ref="C814:C828" si="758">IF(LEFT($A814,1)="x","",IFERROR(VLOOKUP($A814,LedenZ,5,0),""))</f>
        <v/>
      </c>
      <c r="D814" s="64" t="str">
        <f t="shared" ref="D814:D828" si="759">IF(LEFT($A814,1)="x","",IFERROR(VLOOKUP($A814,LedenZ,6,0),""))</f>
        <v/>
      </c>
      <c r="E814" s="65" t="str">
        <f t="shared" ref="E814:E828" si="760">IF(LEFT($A814,1)="x","",IFERROR(VLOOKUP($A814,LedenZ,7,0),""))</f>
        <v/>
      </c>
      <c r="F814" s="65" t="str">
        <f t="shared" ref="F814:F828" si="761">IF(LEFT($A814,1)="x","",IFERROR(VLOOKUP($A814,LedenZ,8,0),""))</f>
        <v/>
      </c>
      <c r="G814" s="66" t="str">
        <f t="shared" ref="G814:G828" si="762">IF(LEFT($A814,1)="x","",IFERROR(VLOOKUP($A814,LedenZ,9,0),""))</f>
        <v/>
      </c>
      <c r="H814" s="67" t="str">
        <f t="shared" ref="H814:H828" si="763">IF(AND(ISNUMBER(G814),G814&lt;&gt;0),DATEDIF(G814,Peildatum,"Y"),"")</f>
        <v/>
      </c>
      <c r="I814" s="73"/>
      <c r="J814" s="64" t="str">
        <f t="shared" ref="J814:J828" si="764">IF(LEFT($A814,1)="x","",IFERROR(VLOOKUP($A814,LedenZ,15,0),""))</f>
        <v/>
      </c>
      <c r="K814" s="64" t="str">
        <f t="shared" ref="K814:K828" si="765">IF(LEFT($A814,1)="x","",IFERROR(VLOOKUP($A814,LedenZ,16,0),""))</f>
        <v/>
      </c>
      <c r="L814" s="64" t="str">
        <f t="shared" ref="L814:L828" si="766">IF(LEFT($A814,1)="x","",IFERROR(VLOOKUP($A814,LedenZ,17,0),""))</f>
        <v/>
      </c>
      <c r="M814" s="64" t="str">
        <f t="shared" ref="M814:M828" si="767">IF(LEFT($A814,1)="x","",IFERROR(VLOOKUP($A814,LedenZ,18,0),""))</f>
        <v/>
      </c>
      <c r="N814" s="52"/>
      <c r="P814" s="157"/>
      <c r="Q814" s="157"/>
      <c r="R814" s="157"/>
      <c r="S814" s="157" t="str">
        <f>IF(OR(LEFT($A814,1)="x",AND(AC813+$AC814=0,$AC813&gt;0)),"",IFERROR(VLOOKUP($A814,LedenZ,29,0),""))</f>
        <v/>
      </c>
      <c r="T814" s="202">
        <f t="shared" ref="T814:T828" si="768">IF(LEN(C814&amp;D814&amp;E814&amp;F814)&gt;0,1,0)</f>
        <v>0</v>
      </c>
      <c r="U814" s="159">
        <f t="shared" ref="U814:U828" si="769">MIN(LEN(Y814&amp;Z814&amp;AA814&amp;AB814),1)</f>
        <v>0</v>
      </c>
      <c r="V814" s="162" t="str">
        <f>V813</f>
        <v/>
      </c>
      <c r="W814" s="162" t="str">
        <f>W813</f>
        <v/>
      </c>
      <c r="X814" s="28">
        <v>5</v>
      </c>
      <c r="Y814" s="64" t="str">
        <f t="shared" ref="Y814:Y828" si="770">IF(LEFT($A814,1)="x","",IFERROR(VLOOKUP($A814,LedenZ,33,0),""))</f>
        <v/>
      </c>
      <c r="Z814" s="64" t="str">
        <f t="shared" ref="Z814:Z828" si="771">IF(LEFT($A814,1)="x","",IFERROR(VLOOKUP($A814,LedenZ,34,0),""))</f>
        <v/>
      </c>
      <c r="AA814" s="64" t="str">
        <f t="shared" ref="AA814:AA828" si="772">IF(LEFT($A814,1)="x","",IFERROR(VLOOKUP($A814,LedenZ,35,0),""))</f>
        <v/>
      </c>
      <c r="AB814" s="64" t="str">
        <f t="shared" ref="AB814:AB828" si="773">IF(LEFT($A814,1)="x","",IFERROR(VLOOKUP($A814,LedenZ,36,0),""))</f>
        <v/>
      </c>
      <c r="AC814" s="28">
        <f t="shared" ref="AC814:AC828" si="774">LEN(Y814&amp;Z814&amp;AA814&amp;AB814)</f>
        <v>0</v>
      </c>
      <c r="AH814" s="246" t="str">
        <f t="shared" ref="AH814:AH828" si="775">lft(G814,Peildatum)</f>
        <v/>
      </c>
    </row>
    <row r="815" spans="1:34">
      <c r="A815" s="28" t="str">
        <f>C811&amp;"x"&amp;B815</f>
        <v>x2</v>
      </c>
      <c r="B815" s="47">
        <v>2</v>
      </c>
      <c r="C815" s="64" t="str">
        <f t="shared" si="758"/>
        <v/>
      </c>
      <c r="D815" s="64" t="str">
        <f t="shared" si="759"/>
        <v/>
      </c>
      <c r="E815" s="65" t="str">
        <f t="shared" si="760"/>
        <v/>
      </c>
      <c r="F815" s="65" t="str">
        <f t="shared" si="761"/>
        <v/>
      </c>
      <c r="G815" s="66" t="str">
        <f t="shared" si="762"/>
        <v/>
      </c>
      <c r="H815" s="67" t="str">
        <f t="shared" si="763"/>
        <v/>
      </c>
      <c r="I815" s="73"/>
      <c r="J815" s="64" t="str">
        <f t="shared" si="764"/>
        <v/>
      </c>
      <c r="K815" s="64" t="str">
        <f t="shared" si="765"/>
        <v/>
      </c>
      <c r="L815" s="64" t="str">
        <f t="shared" si="766"/>
        <v/>
      </c>
      <c r="M815" s="64" t="str">
        <f t="shared" si="767"/>
        <v/>
      </c>
      <c r="N815" s="52"/>
      <c r="P815" s="157"/>
      <c r="Q815" s="157"/>
      <c r="R815" s="157"/>
      <c r="S815" s="157" t="str">
        <f>IF(OR(LEFT($A815,1)="x",AND(AC813+$AC815=0,$AC813&gt;0)),"",IFERROR(VLOOKUP($A815,LedenZ,29,0),""))</f>
        <v/>
      </c>
      <c r="T815" s="202">
        <f t="shared" si="768"/>
        <v>0</v>
      </c>
      <c r="U815" s="159">
        <f t="shared" si="769"/>
        <v>0</v>
      </c>
      <c r="V815" s="162" t="str">
        <f t="shared" ref="V815:W828" si="776">V814</f>
        <v/>
      </c>
      <c r="W815" s="162" t="str">
        <f t="shared" si="776"/>
        <v/>
      </c>
      <c r="X815" s="28">
        <v>6</v>
      </c>
      <c r="Y815" s="64" t="str">
        <f t="shared" si="770"/>
        <v/>
      </c>
      <c r="Z815" s="64" t="str">
        <f t="shared" si="771"/>
        <v/>
      </c>
      <c r="AA815" s="64" t="str">
        <f t="shared" si="772"/>
        <v/>
      </c>
      <c r="AB815" s="64" t="str">
        <f t="shared" si="773"/>
        <v/>
      </c>
      <c r="AC815" s="28">
        <f t="shared" si="774"/>
        <v>0</v>
      </c>
      <c r="AH815" s="246" t="str">
        <f t="shared" si="775"/>
        <v/>
      </c>
    </row>
    <row r="816" spans="1:34">
      <c r="A816" s="28" t="str">
        <f>C811&amp;"x"&amp;B816</f>
        <v>x3</v>
      </c>
      <c r="B816" s="47">
        <v>3</v>
      </c>
      <c r="C816" s="64" t="str">
        <f t="shared" si="758"/>
        <v/>
      </c>
      <c r="D816" s="64" t="str">
        <f t="shared" si="759"/>
        <v/>
      </c>
      <c r="E816" s="65" t="str">
        <f t="shared" si="760"/>
        <v/>
      </c>
      <c r="F816" s="65" t="str">
        <f t="shared" si="761"/>
        <v/>
      </c>
      <c r="G816" s="66" t="str">
        <f t="shared" si="762"/>
        <v/>
      </c>
      <c r="H816" s="67" t="str">
        <f t="shared" si="763"/>
        <v/>
      </c>
      <c r="I816" s="73"/>
      <c r="J816" s="64" t="str">
        <f t="shared" si="764"/>
        <v/>
      </c>
      <c r="K816" s="64" t="str">
        <f t="shared" si="765"/>
        <v/>
      </c>
      <c r="L816" s="64" t="str">
        <f t="shared" si="766"/>
        <v/>
      </c>
      <c r="M816" s="64" t="str">
        <f t="shared" si="767"/>
        <v/>
      </c>
      <c r="N816" s="52"/>
      <c r="P816" s="157"/>
      <c r="Q816" s="157"/>
      <c r="R816" s="157"/>
      <c r="S816" s="157" t="str">
        <f>IF(OR(LEFT($A816,1)="x",AND(AC813+$AC816=0,$AC813&gt;0)),"",IFERROR(VLOOKUP($A816,LedenZ,29,0),""))</f>
        <v/>
      </c>
      <c r="T816" s="202">
        <f t="shared" si="768"/>
        <v>0</v>
      </c>
      <c r="U816" s="159">
        <f t="shared" si="769"/>
        <v>0</v>
      </c>
      <c r="V816" s="162" t="str">
        <f t="shared" si="776"/>
        <v/>
      </c>
      <c r="W816" s="162" t="str">
        <f t="shared" si="776"/>
        <v/>
      </c>
      <c r="X816" s="28">
        <v>7</v>
      </c>
      <c r="Y816" s="64" t="str">
        <f t="shared" si="770"/>
        <v/>
      </c>
      <c r="Z816" s="64" t="str">
        <f t="shared" si="771"/>
        <v/>
      </c>
      <c r="AA816" s="64" t="str">
        <f t="shared" si="772"/>
        <v/>
      </c>
      <c r="AB816" s="64" t="str">
        <f t="shared" si="773"/>
        <v/>
      </c>
      <c r="AC816" s="28">
        <f t="shared" si="774"/>
        <v>0</v>
      </c>
      <c r="AH816" s="246" t="str">
        <f t="shared" si="775"/>
        <v/>
      </c>
    </row>
    <row r="817" spans="1:34">
      <c r="A817" s="28" t="str">
        <f>C811&amp;"x"&amp;B817</f>
        <v>x4</v>
      </c>
      <c r="B817" s="47">
        <v>4</v>
      </c>
      <c r="C817" s="64" t="str">
        <f t="shared" si="758"/>
        <v/>
      </c>
      <c r="D817" s="64" t="str">
        <f t="shared" si="759"/>
        <v/>
      </c>
      <c r="E817" s="65" t="str">
        <f t="shared" si="760"/>
        <v/>
      </c>
      <c r="F817" s="65" t="str">
        <f t="shared" si="761"/>
        <v/>
      </c>
      <c r="G817" s="66" t="str">
        <f t="shared" si="762"/>
        <v/>
      </c>
      <c r="H817" s="67" t="str">
        <f t="shared" si="763"/>
        <v/>
      </c>
      <c r="I817" s="73"/>
      <c r="J817" s="64" t="str">
        <f t="shared" si="764"/>
        <v/>
      </c>
      <c r="K817" s="64" t="str">
        <f t="shared" si="765"/>
        <v/>
      </c>
      <c r="L817" s="64" t="str">
        <f t="shared" si="766"/>
        <v/>
      </c>
      <c r="M817" s="64" t="str">
        <f t="shared" si="767"/>
        <v/>
      </c>
      <c r="N817" s="52"/>
      <c r="P817" s="157"/>
      <c r="Q817" s="157"/>
      <c r="R817" s="157"/>
      <c r="S817" s="157" t="str">
        <f>IF(OR(LEFT($A817,1)="x",AND(AC813+$AC817=0,$AC813&gt;0)),"",IFERROR(VLOOKUP($A817,LedenZ,29,0),""))</f>
        <v/>
      </c>
      <c r="T817" s="202">
        <f t="shared" si="768"/>
        <v>0</v>
      </c>
      <c r="U817" s="159">
        <f t="shared" si="769"/>
        <v>0</v>
      </c>
      <c r="V817" s="162" t="str">
        <f t="shared" si="776"/>
        <v/>
      </c>
      <c r="W817" s="162" t="str">
        <f t="shared" si="776"/>
        <v/>
      </c>
      <c r="X817" s="28">
        <v>8</v>
      </c>
      <c r="Y817" s="64" t="str">
        <f t="shared" si="770"/>
        <v/>
      </c>
      <c r="Z817" s="64" t="str">
        <f t="shared" si="771"/>
        <v/>
      </c>
      <c r="AA817" s="64" t="str">
        <f t="shared" si="772"/>
        <v/>
      </c>
      <c r="AB817" s="64" t="str">
        <f t="shared" si="773"/>
        <v/>
      </c>
      <c r="AC817" s="28">
        <f t="shared" si="774"/>
        <v>0</v>
      </c>
      <c r="AH817" s="246" t="str">
        <f t="shared" si="775"/>
        <v/>
      </c>
    </row>
    <row r="818" spans="1:34">
      <c r="A818" s="28" t="str">
        <f>C811&amp;"x"&amp;B818</f>
        <v>x5</v>
      </c>
      <c r="B818" s="47">
        <v>5</v>
      </c>
      <c r="C818" s="64" t="str">
        <f t="shared" si="758"/>
        <v/>
      </c>
      <c r="D818" s="64" t="str">
        <f t="shared" si="759"/>
        <v/>
      </c>
      <c r="E818" s="65" t="str">
        <f t="shared" si="760"/>
        <v/>
      </c>
      <c r="F818" s="65" t="str">
        <f t="shared" si="761"/>
        <v/>
      </c>
      <c r="G818" s="66" t="str">
        <f t="shared" si="762"/>
        <v/>
      </c>
      <c r="H818" s="67" t="str">
        <f t="shared" si="763"/>
        <v/>
      </c>
      <c r="I818" s="73"/>
      <c r="J818" s="64" t="str">
        <f t="shared" si="764"/>
        <v/>
      </c>
      <c r="K818" s="64" t="str">
        <f t="shared" si="765"/>
        <v/>
      </c>
      <c r="L818" s="64" t="str">
        <f t="shared" si="766"/>
        <v/>
      </c>
      <c r="M818" s="64" t="str">
        <f t="shared" si="767"/>
        <v/>
      </c>
      <c r="N818" s="52"/>
      <c r="P818" s="157"/>
      <c r="Q818" s="157"/>
      <c r="R818" s="157"/>
      <c r="S818" s="157" t="str">
        <f>IF(OR(LEFT($A818,1)="x",AND(AC813+$AC818=0,$AC813&gt;0)),"",IFERROR(VLOOKUP($A818,LedenZ,29,0),""))</f>
        <v/>
      </c>
      <c r="T818" s="202">
        <f t="shared" si="768"/>
        <v>0</v>
      </c>
      <c r="U818" s="159">
        <f t="shared" si="769"/>
        <v>0</v>
      </c>
      <c r="V818" s="162" t="str">
        <f t="shared" si="776"/>
        <v/>
      </c>
      <c r="W818" s="162" t="str">
        <f t="shared" si="776"/>
        <v/>
      </c>
      <c r="X818" s="28">
        <v>9</v>
      </c>
      <c r="Y818" s="64" t="str">
        <f t="shared" si="770"/>
        <v/>
      </c>
      <c r="Z818" s="64" t="str">
        <f t="shared" si="771"/>
        <v/>
      </c>
      <c r="AA818" s="64" t="str">
        <f t="shared" si="772"/>
        <v/>
      </c>
      <c r="AB818" s="64" t="str">
        <f t="shared" si="773"/>
        <v/>
      </c>
      <c r="AC818" s="28">
        <f t="shared" si="774"/>
        <v>0</v>
      </c>
      <c r="AH818" s="246" t="str">
        <f t="shared" si="775"/>
        <v/>
      </c>
    </row>
    <row r="819" spans="1:34">
      <c r="A819" s="28" t="str">
        <f>C811&amp;"x"&amp;B819</f>
        <v>x6</v>
      </c>
      <c r="B819" s="47">
        <v>6</v>
      </c>
      <c r="C819" s="64" t="str">
        <f t="shared" si="758"/>
        <v/>
      </c>
      <c r="D819" s="64" t="str">
        <f t="shared" si="759"/>
        <v/>
      </c>
      <c r="E819" s="65" t="str">
        <f t="shared" si="760"/>
        <v/>
      </c>
      <c r="F819" s="65" t="str">
        <f t="shared" si="761"/>
        <v/>
      </c>
      <c r="G819" s="66" t="str">
        <f t="shared" si="762"/>
        <v/>
      </c>
      <c r="H819" s="67" t="str">
        <f t="shared" si="763"/>
        <v/>
      </c>
      <c r="I819" s="73"/>
      <c r="J819" s="64" t="str">
        <f t="shared" si="764"/>
        <v/>
      </c>
      <c r="K819" s="64" t="str">
        <f t="shared" si="765"/>
        <v/>
      </c>
      <c r="L819" s="64" t="str">
        <f t="shared" si="766"/>
        <v/>
      </c>
      <c r="M819" s="64" t="str">
        <f t="shared" si="767"/>
        <v/>
      </c>
      <c r="N819" s="52"/>
      <c r="P819" s="157"/>
      <c r="Q819" s="157"/>
      <c r="R819" s="157"/>
      <c r="S819" s="157" t="str">
        <f>IF(OR(LEFT($A819,1)="x",AND(AC813+$AC819=0,$AC813&gt;0)),"",IFERROR(VLOOKUP($A819,LedenZ,29,0),""))</f>
        <v/>
      </c>
      <c r="T819" s="202">
        <f t="shared" si="768"/>
        <v>0</v>
      </c>
      <c r="U819" s="159">
        <f t="shared" si="769"/>
        <v>0</v>
      </c>
      <c r="V819" s="162" t="str">
        <f t="shared" si="776"/>
        <v/>
      </c>
      <c r="W819" s="162" t="str">
        <f t="shared" si="776"/>
        <v/>
      </c>
      <c r="X819" s="28">
        <v>10</v>
      </c>
      <c r="Y819" s="64" t="str">
        <f t="shared" si="770"/>
        <v/>
      </c>
      <c r="Z819" s="64" t="str">
        <f t="shared" si="771"/>
        <v/>
      </c>
      <c r="AA819" s="64" t="str">
        <f t="shared" si="772"/>
        <v/>
      </c>
      <c r="AB819" s="64" t="str">
        <f t="shared" si="773"/>
        <v/>
      </c>
      <c r="AC819" s="28">
        <f t="shared" si="774"/>
        <v>0</v>
      </c>
      <c r="AH819" s="246" t="str">
        <f t="shared" si="775"/>
        <v/>
      </c>
    </row>
    <row r="820" spans="1:34">
      <c r="A820" s="28" t="str">
        <f>C811&amp;"x"&amp;B820</f>
        <v>x7</v>
      </c>
      <c r="B820" s="47">
        <v>7</v>
      </c>
      <c r="C820" s="64" t="str">
        <f t="shared" si="758"/>
        <v/>
      </c>
      <c r="D820" s="64" t="str">
        <f t="shared" si="759"/>
        <v/>
      </c>
      <c r="E820" s="65" t="str">
        <f t="shared" si="760"/>
        <v/>
      </c>
      <c r="F820" s="65" t="str">
        <f t="shared" si="761"/>
        <v/>
      </c>
      <c r="G820" s="66" t="str">
        <f t="shared" si="762"/>
        <v/>
      </c>
      <c r="H820" s="67" t="str">
        <f t="shared" si="763"/>
        <v/>
      </c>
      <c r="I820" s="73"/>
      <c r="J820" s="64" t="str">
        <f t="shared" si="764"/>
        <v/>
      </c>
      <c r="K820" s="64" t="str">
        <f t="shared" si="765"/>
        <v/>
      </c>
      <c r="L820" s="64" t="str">
        <f t="shared" si="766"/>
        <v/>
      </c>
      <c r="M820" s="64" t="str">
        <f t="shared" si="767"/>
        <v/>
      </c>
      <c r="N820" s="52"/>
      <c r="P820" s="157"/>
      <c r="Q820" s="157"/>
      <c r="R820" s="157"/>
      <c r="S820" s="157" t="str">
        <f>IF(OR(LEFT($A820,1)="x",AND(AC813+$AC820=0,$AC813&gt;0)),"",IFERROR(VLOOKUP($A820,LedenZ,29,0),""))</f>
        <v/>
      </c>
      <c r="T820" s="202">
        <f t="shared" si="768"/>
        <v>0</v>
      </c>
      <c r="U820" s="159">
        <f t="shared" si="769"/>
        <v>0</v>
      </c>
      <c r="V820" s="162" t="str">
        <f t="shared" si="776"/>
        <v/>
      </c>
      <c r="W820" s="162" t="str">
        <f t="shared" si="776"/>
        <v/>
      </c>
      <c r="X820" s="28">
        <v>11</v>
      </c>
      <c r="Y820" s="64" t="str">
        <f t="shared" si="770"/>
        <v/>
      </c>
      <c r="Z820" s="64" t="str">
        <f t="shared" si="771"/>
        <v/>
      </c>
      <c r="AA820" s="64" t="str">
        <f t="shared" si="772"/>
        <v/>
      </c>
      <c r="AB820" s="64" t="str">
        <f t="shared" si="773"/>
        <v/>
      </c>
      <c r="AC820" s="28">
        <f t="shared" si="774"/>
        <v>0</v>
      </c>
      <c r="AH820" s="246" t="str">
        <f t="shared" si="775"/>
        <v/>
      </c>
    </row>
    <row r="821" spans="1:34">
      <c r="A821" s="28" t="str">
        <f>C811&amp;"x"&amp;B821</f>
        <v>x8</v>
      </c>
      <c r="B821" s="47">
        <v>8</v>
      </c>
      <c r="C821" s="64" t="str">
        <f t="shared" si="758"/>
        <v/>
      </c>
      <c r="D821" s="64" t="str">
        <f t="shared" si="759"/>
        <v/>
      </c>
      <c r="E821" s="65" t="str">
        <f t="shared" si="760"/>
        <v/>
      </c>
      <c r="F821" s="65" t="str">
        <f t="shared" si="761"/>
        <v/>
      </c>
      <c r="G821" s="66" t="str">
        <f t="shared" si="762"/>
        <v/>
      </c>
      <c r="H821" s="67" t="str">
        <f t="shared" si="763"/>
        <v/>
      </c>
      <c r="I821" s="73"/>
      <c r="J821" s="64" t="str">
        <f t="shared" si="764"/>
        <v/>
      </c>
      <c r="K821" s="64" t="str">
        <f t="shared" si="765"/>
        <v/>
      </c>
      <c r="L821" s="64" t="str">
        <f t="shared" si="766"/>
        <v/>
      </c>
      <c r="M821" s="64" t="str">
        <f t="shared" si="767"/>
        <v/>
      </c>
      <c r="N821" s="52"/>
      <c r="P821" s="157"/>
      <c r="Q821" s="157"/>
      <c r="R821" s="157"/>
      <c r="S821" s="157" t="str">
        <f>IF(OR(LEFT($A821,1)="x",AND(AC813+$AC821=0,$AC813&gt;0)),"",IFERROR(VLOOKUP($A821,LedenZ,29,0),""))</f>
        <v/>
      </c>
      <c r="T821" s="202">
        <f t="shared" si="768"/>
        <v>0</v>
      </c>
      <c r="U821" s="159">
        <f t="shared" si="769"/>
        <v>0</v>
      </c>
      <c r="V821" s="162" t="str">
        <f t="shared" si="776"/>
        <v/>
      </c>
      <c r="W821" s="162" t="str">
        <f t="shared" si="776"/>
        <v/>
      </c>
      <c r="X821" s="28">
        <v>12</v>
      </c>
      <c r="Y821" s="64" t="str">
        <f t="shared" si="770"/>
        <v/>
      </c>
      <c r="Z821" s="64" t="str">
        <f t="shared" si="771"/>
        <v/>
      </c>
      <c r="AA821" s="64" t="str">
        <f t="shared" si="772"/>
        <v/>
      </c>
      <c r="AB821" s="64" t="str">
        <f t="shared" si="773"/>
        <v/>
      </c>
      <c r="AC821" s="28">
        <f t="shared" si="774"/>
        <v>0</v>
      </c>
      <c r="AH821" s="246" t="str">
        <f t="shared" si="775"/>
        <v/>
      </c>
    </row>
    <row r="822" spans="1:34">
      <c r="A822" s="28" t="str">
        <f>C811&amp;"x"&amp;B822</f>
        <v>x9</v>
      </c>
      <c r="B822" s="47">
        <v>9</v>
      </c>
      <c r="C822" s="64" t="str">
        <f t="shared" si="758"/>
        <v/>
      </c>
      <c r="D822" s="64" t="str">
        <f t="shared" si="759"/>
        <v/>
      </c>
      <c r="E822" s="65" t="str">
        <f t="shared" si="760"/>
        <v/>
      </c>
      <c r="F822" s="65" t="str">
        <f t="shared" si="761"/>
        <v/>
      </c>
      <c r="G822" s="66" t="str">
        <f t="shared" si="762"/>
        <v/>
      </c>
      <c r="H822" s="67" t="str">
        <f t="shared" si="763"/>
        <v/>
      </c>
      <c r="I822" s="73"/>
      <c r="J822" s="64" t="str">
        <f t="shared" si="764"/>
        <v/>
      </c>
      <c r="K822" s="64" t="str">
        <f t="shared" si="765"/>
        <v/>
      </c>
      <c r="L822" s="64" t="str">
        <f t="shared" si="766"/>
        <v/>
      </c>
      <c r="M822" s="64" t="str">
        <f t="shared" si="767"/>
        <v/>
      </c>
      <c r="N822" s="52"/>
      <c r="P822" s="157"/>
      <c r="Q822" s="157"/>
      <c r="R822" s="157"/>
      <c r="S822" s="157" t="str">
        <f>IF(OR(LEFT($A822,1)="x",AND(AC813+$AC822=0,$AC813&gt;0)),"",IFERROR(VLOOKUP($A822,LedenZ,29,0),""))</f>
        <v/>
      </c>
      <c r="T822" s="202">
        <f t="shared" si="768"/>
        <v>0</v>
      </c>
      <c r="U822" s="159">
        <f t="shared" si="769"/>
        <v>0</v>
      </c>
      <c r="V822" s="162" t="str">
        <f t="shared" si="776"/>
        <v/>
      </c>
      <c r="W822" s="162" t="str">
        <f t="shared" si="776"/>
        <v/>
      </c>
      <c r="X822" s="28">
        <v>13</v>
      </c>
      <c r="Y822" s="64" t="str">
        <f t="shared" si="770"/>
        <v/>
      </c>
      <c r="Z822" s="64" t="str">
        <f t="shared" si="771"/>
        <v/>
      </c>
      <c r="AA822" s="64" t="str">
        <f t="shared" si="772"/>
        <v/>
      </c>
      <c r="AB822" s="64" t="str">
        <f t="shared" si="773"/>
        <v/>
      </c>
      <c r="AC822" s="28">
        <f t="shared" si="774"/>
        <v>0</v>
      </c>
      <c r="AH822" s="246" t="str">
        <f t="shared" si="775"/>
        <v/>
      </c>
    </row>
    <row r="823" spans="1:34">
      <c r="A823" s="28" t="str">
        <f>C811&amp;"x"&amp;B823</f>
        <v>x10</v>
      </c>
      <c r="B823" s="47">
        <v>10</v>
      </c>
      <c r="C823" s="64" t="str">
        <f t="shared" si="758"/>
        <v/>
      </c>
      <c r="D823" s="64" t="str">
        <f t="shared" si="759"/>
        <v/>
      </c>
      <c r="E823" s="65" t="str">
        <f t="shared" si="760"/>
        <v/>
      </c>
      <c r="F823" s="65" t="str">
        <f t="shared" si="761"/>
        <v/>
      </c>
      <c r="G823" s="66" t="str">
        <f t="shared" si="762"/>
        <v/>
      </c>
      <c r="H823" s="67" t="str">
        <f t="shared" si="763"/>
        <v/>
      </c>
      <c r="I823" s="73"/>
      <c r="J823" s="64" t="str">
        <f t="shared" si="764"/>
        <v/>
      </c>
      <c r="K823" s="64" t="str">
        <f t="shared" si="765"/>
        <v/>
      </c>
      <c r="L823" s="64" t="str">
        <f t="shared" si="766"/>
        <v/>
      </c>
      <c r="M823" s="64" t="str">
        <f t="shared" si="767"/>
        <v/>
      </c>
      <c r="N823" s="52"/>
      <c r="P823" s="157"/>
      <c r="Q823" s="157"/>
      <c r="R823" s="157"/>
      <c r="S823" s="157" t="str">
        <f>IF(OR(LEFT($A823,1)="x",AND(AC813+$AC823=0,$AC813&gt;0)),"",IFERROR(VLOOKUP($A823,LedenZ,29,0),""))</f>
        <v/>
      </c>
      <c r="T823" s="202">
        <f t="shared" si="768"/>
        <v>0</v>
      </c>
      <c r="U823" s="159">
        <f t="shared" si="769"/>
        <v>0</v>
      </c>
      <c r="V823" s="162" t="str">
        <f t="shared" si="776"/>
        <v/>
      </c>
      <c r="W823" s="162" t="str">
        <f t="shared" si="776"/>
        <v/>
      </c>
      <c r="X823" s="28">
        <v>14</v>
      </c>
      <c r="Y823" s="64" t="str">
        <f t="shared" si="770"/>
        <v/>
      </c>
      <c r="Z823" s="64" t="str">
        <f t="shared" si="771"/>
        <v/>
      </c>
      <c r="AA823" s="64" t="str">
        <f t="shared" si="772"/>
        <v/>
      </c>
      <c r="AB823" s="64" t="str">
        <f t="shared" si="773"/>
        <v/>
      </c>
      <c r="AC823" s="28">
        <f t="shared" si="774"/>
        <v>0</v>
      </c>
      <c r="AH823" s="246" t="str">
        <f t="shared" si="775"/>
        <v/>
      </c>
    </row>
    <row r="824" spans="1:34">
      <c r="A824" s="28" t="str">
        <f>C811&amp;"x"&amp;B824</f>
        <v>x11</v>
      </c>
      <c r="B824" s="47">
        <v>11</v>
      </c>
      <c r="C824" s="64" t="str">
        <f t="shared" si="758"/>
        <v/>
      </c>
      <c r="D824" s="64" t="str">
        <f t="shared" si="759"/>
        <v/>
      </c>
      <c r="E824" s="65" t="str">
        <f t="shared" si="760"/>
        <v/>
      </c>
      <c r="F824" s="65" t="str">
        <f t="shared" si="761"/>
        <v/>
      </c>
      <c r="G824" s="66" t="str">
        <f t="shared" si="762"/>
        <v/>
      </c>
      <c r="H824" s="67" t="str">
        <f t="shared" si="763"/>
        <v/>
      </c>
      <c r="I824" s="73"/>
      <c r="J824" s="64" t="str">
        <f t="shared" si="764"/>
        <v/>
      </c>
      <c r="K824" s="64" t="str">
        <f t="shared" si="765"/>
        <v/>
      </c>
      <c r="L824" s="64" t="str">
        <f t="shared" si="766"/>
        <v/>
      </c>
      <c r="M824" s="64" t="str">
        <f t="shared" si="767"/>
        <v/>
      </c>
      <c r="N824" s="52"/>
      <c r="P824" s="157"/>
      <c r="Q824" s="157"/>
      <c r="R824" s="157"/>
      <c r="S824" s="157" t="str">
        <f>IF(OR(LEFT($A824,1)="x",AND(AC813+$AC824=0,$AC813&gt;0)),"",IFERROR(VLOOKUP($A824,LedenZ,29,0),""))</f>
        <v/>
      </c>
      <c r="T824" s="202">
        <f t="shared" si="768"/>
        <v>0</v>
      </c>
      <c r="U824" s="159">
        <f t="shared" si="769"/>
        <v>0</v>
      </c>
      <c r="V824" s="162" t="str">
        <f t="shared" si="776"/>
        <v/>
      </c>
      <c r="W824" s="162" t="str">
        <f t="shared" si="776"/>
        <v/>
      </c>
      <c r="X824" s="28">
        <v>15</v>
      </c>
      <c r="Y824" s="64" t="str">
        <f t="shared" si="770"/>
        <v/>
      </c>
      <c r="Z824" s="64" t="str">
        <f t="shared" si="771"/>
        <v/>
      </c>
      <c r="AA824" s="64" t="str">
        <f t="shared" si="772"/>
        <v/>
      </c>
      <c r="AB824" s="64" t="str">
        <f t="shared" si="773"/>
        <v/>
      </c>
      <c r="AC824" s="28">
        <f t="shared" si="774"/>
        <v>0</v>
      </c>
      <c r="AH824" s="246" t="str">
        <f t="shared" si="775"/>
        <v/>
      </c>
    </row>
    <row r="825" spans="1:34">
      <c r="A825" s="28" t="str">
        <f>C811&amp;"x"&amp;B825</f>
        <v>x12</v>
      </c>
      <c r="B825" s="47">
        <v>12</v>
      </c>
      <c r="C825" s="64" t="str">
        <f t="shared" si="758"/>
        <v/>
      </c>
      <c r="D825" s="64" t="str">
        <f t="shared" si="759"/>
        <v/>
      </c>
      <c r="E825" s="65" t="str">
        <f t="shared" si="760"/>
        <v/>
      </c>
      <c r="F825" s="65" t="str">
        <f t="shared" si="761"/>
        <v/>
      </c>
      <c r="G825" s="66" t="str">
        <f t="shared" si="762"/>
        <v/>
      </c>
      <c r="H825" s="67" t="str">
        <f t="shared" si="763"/>
        <v/>
      </c>
      <c r="I825" s="73"/>
      <c r="J825" s="64" t="str">
        <f t="shared" si="764"/>
        <v/>
      </c>
      <c r="K825" s="64" t="str">
        <f t="shared" si="765"/>
        <v/>
      </c>
      <c r="L825" s="64" t="str">
        <f t="shared" si="766"/>
        <v/>
      </c>
      <c r="M825" s="64" t="str">
        <f t="shared" si="767"/>
        <v/>
      </c>
      <c r="N825" s="52"/>
      <c r="P825" s="157"/>
      <c r="Q825" s="157"/>
      <c r="R825" s="157"/>
      <c r="S825" s="157" t="str">
        <f>IF(OR(LEFT($A825,1)="x",AND(AC813+$AC825=0,$AC813&gt;0)),"",IFERROR(VLOOKUP($A825,LedenZ,29,0),""))</f>
        <v/>
      </c>
      <c r="T825" s="202">
        <f t="shared" si="768"/>
        <v>0</v>
      </c>
      <c r="U825" s="159">
        <f t="shared" si="769"/>
        <v>0</v>
      </c>
      <c r="V825" s="162" t="str">
        <f t="shared" si="776"/>
        <v/>
      </c>
      <c r="W825" s="162" t="str">
        <f t="shared" si="776"/>
        <v/>
      </c>
      <c r="X825" s="28">
        <v>16</v>
      </c>
      <c r="Y825" s="64" t="str">
        <f t="shared" si="770"/>
        <v/>
      </c>
      <c r="Z825" s="64" t="str">
        <f t="shared" si="771"/>
        <v/>
      </c>
      <c r="AA825" s="64" t="str">
        <f t="shared" si="772"/>
        <v/>
      </c>
      <c r="AB825" s="64" t="str">
        <f t="shared" si="773"/>
        <v/>
      </c>
      <c r="AC825" s="28">
        <f t="shared" si="774"/>
        <v>0</v>
      </c>
      <c r="AH825" s="246" t="str">
        <f t="shared" si="775"/>
        <v/>
      </c>
    </row>
    <row r="826" spans="1:34">
      <c r="A826" s="28" t="str">
        <f>C811&amp;"x"&amp;B826</f>
        <v>x13</v>
      </c>
      <c r="B826" s="47">
        <v>13</v>
      </c>
      <c r="C826" s="64" t="str">
        <f t="shared" si="758"/>
        <v/>
      </c>
      <c r="D826" s="64" t="str">
        <f t="shared" si="759"/>
        <v/>
      </c>
      <c r="E826" s="65" t="str">
        <f t="shared" si="760"/>
        <v/>
      </c>
      <c r="F826" s="65" t="str">
        <f t="shared" si="761"/>
        <v/>
      </c>
      <c r="G826" s="66" t="str">
        <f t="shared" si="762"/>
        <v/>
      </c>
      <c r="H826" s="67" t="str">
        <f t="shared" si="763"/>
        <v/>
      </c>
      <c r="I826" s="73"/>
      <c r="J826" s="64" t="str">
        <f t="shared" si="764"/>
        <v/>
      </c>
      <c r="K826" s="64" t="str">
        <f t="shared" si="765"/>
        <v/>
      </c>
      <c r="L826" s="64" t="str">
        <f t="shared" si="766"/>
        <v/>
      </c>
      <c r="M826" s="64" t="str">
        <f t="shared" si="767"/>
        <v/>
      </c>
      <c r="N826" s="52"/>
      <c r="P826" s="157"/>
      <c r="Q826" s="157"/>
      <c r="R826" s="157"/>
      <c r="S826" s="157" t="str">
        <f>IF(OR(LEFT($A826,1)="x",AND(AC813+$AC826=0,$AC813&gt;0)),"",IFERROR(VLOOKUP($A826,LedenZ,29,0),""))</f>
        <v/>
      </c>
      <c r="T826" s="202">
        <f t="shared" si="768"/>
        <v>0</v>
      </c>
      <c r="U826" s="159">
        <f t="shared" si="769"/>
        <v>0</v>
      </c>
      <c r="V826" s="162" t="str">
        <f t="shared" si="776"/>
        <v/>
      </c>
      <c r="W826" s="162" t="str">
        <f t="shared" si="776"/>
        <v/>
      </c>
      <c r="X826" s="28">
        <v>17</v>
      </c>
      <c r="Y826" s="64" t="str">
        <f t="shared" si="770"/>
        <v/>
      </c>
      <c r="Z826" s="64" t="str">
        <f t="shared" si="771"/>
        <v/>
      </c>
      <c r="AA826" s="64" t="str">
        <f t="shared" si="772"/>
        <v/>
      </c>
      <c r="AB826" s="64" t="str">
        <f t="shared" si="773"/>
        <v/>
      </c>
      <c r="AC826" s="28">
        <f t="shared" si="774"/>
        <v>0</v>
      </c>
      <c r="AH826" s="246" t="str">
        <f t="shared" si="775"/>
        <v/>
      </c>
    </row>
    <row r="827" spans="1:34">
      <c r="A827" s="28" t="str">
        <f>C811&amp;"x"&amp;B827</f>
        <v>x14</v>
      </c>
      <c r="B827" s="47">
        <v>14</v>
      </c>
      <c r="C827" s="64" t="str">
        <f t="shared" si="758"/>
        <v/>
      </c>
      <c r="D827" s="64" t="str">
        <f t="shared" si="759"/>
        <v/>
      </c>
      <c r="E827" s="65" t="str">
        <f t="shared" si="760"/>
        <v/>
      </c>
      <c r="F827" s="65" t="str">
        <f t="shared" si="761"/>
        <v/>
      </c>
      <c r="G827" s="66" t="str">
        <f t="shared" si="762"/>
        <v/>
      </c>
      <c r="H827" s="67" t="str">
        <f t="shared" si="763"/>
        <v/>
      </c>
      <c r="I827" s="73"/>
      <c r="J827" s="64" t="str">
        <f t="shared" si="764"/>
        <v/>
      </c>
      <c r="K827" s="64" t="str">
        <f t="shared" si="765"/>
        <v/>
      </c>
      <c r="L827" s="64" t="str">
        <f t="shared" si="766"/>
        <v/>
      </c>
      <c r="M827" s="64" t="str">
        <f t="shared" si="767"/>
        <v/>
      </c>
      <c r="N827" s="52"/>
      <c r="P827" s="157"/>
      <c r="Q827" s="157"/>
      <c r="R827" s="157"/>
      <c r="S827" s="157" t="str">
        <f>IF(OR(LEFT($A827,1)="x",AND(AC813+$AC827=0,$AC813&gt;0)),"",IFERROR(VLOOKUP($A827,LedenZ,29,0),""))</f>
        <v/>
      </c>
      <c r="T827" s="202">
        <f t="shared" si="768"/>
        <v>0</v>
      </c>
      <c r="U827" s="159">
        <f t="shared" si="769"/>
        <v>0</v>
      </c>
      <c r="V827" s="162" t="str">
        <f t="shared" si="776"/>
        <v/>
      </c>
      <c r="W827" s="162" t="str">
        <f t="shared" si="776"/>
        <v/>
      </c>
      <c r="X827" s="28">
        <v>18</v>
      </c>
      <c r="Y827" s="64" t="str">
        <f t="shared" si="770"/>
        <v/>
      </c>
      <c r="Z827" s="64" t="str">
        <f t="shared" si="771"/>
        <v/>
      </c>
      <c r="AA827" s="64" t="str">
        <f t="shared" si="772"/>
        <v/>
      </c>
      <c r="AB827" s="64" t="str">
        <f t="shared" si="773"/>
        <v/>
      </c>
      <c r="AC827" s="28">
        <f t="shared" si="774"/>
        <v>0</v>
      </c>
      <c r="AH827" s="246" t="str">
        <f t="shared" si="775"/>
        <v/>
      </c>
    </row>
    <row r="828" spans="1:34">
      <c r="A828" s="28" t="str">
        <f>C811&amp;"x"&amp;B828</f>
        <v>x15</v>
      </c>
      <c r="B828" s="47">
        <v>15</v>
      </c>
      <c r="C828" s="64" t="str">
        <f t="shared" si="758"/>
        <v/>
      </c>
      <c r="D828" s="64" t="str">
        <f t="shared" si="759"/>
        <v/>
      </c>
      <c r="E828" s="65" t="str">
        <f t="shared" si="760"/>
        <v/>
      </c>
      <c r="F828" s="65" t="str">
        <f t="shared" si="761"/>
        <v/>
      </c>
      <c r="G828" s="66" t="str">
        <f t="shared" si="762"/>
        <v/>
      </c>
      <c r="H828" s="67" t="str">
        <f t="shared" si="763"/>
        <v/>
      </c>
      <c r="I828" s="73"/>
      <c r="J828" s="64" t="str">
        <f t="shared" si="764"/>
        <v/>
      </c>
      <c r="K828" s="64" t="str">
        <f t="shared" si="765"/>
        <v/>
      </c>
      <c r="L828" s="64" t="str">
        <f t="shared" si="766"/>
        <v/>
      </c>
      <c r="M828" s="64" t="str">
        <f t="shared" si="767"/>
        <v/>
      </c>
      <c r="N828" s="52"/>
      <c r="P828" s="157"/>
      <c r="Q828" s="157"/>
      <c r="R828" s="157"/>
      <c r="S828" s="157" t="str">
        <f>IF(OR(LEFT($A828,1)="x",AND(AC813+$AC828=0,$AC813&gt;0)),"",IFERROR(VLOOKUP($A828,LedenZ,29,0),""))</f>
        <v/>
      </c>
      <c r="T828" s="202">
        <f t="shared" si="768"/>
        <v>0</v>
      </c>
      <c r="U828" s="159">
        <f t="shared" si="769"/>
        <v>0</v>
      </c>
      <c r="V828" s="162" t="str">
        <f t="shared" si="776"/>
        <v/>
      </c>
      <c r="W828" s="162" t="str">
        <f t="shared" si="776"/>
        <v/>
      </c>
      <c r="X828" s="28">
        <v>19</v>
      </c>
      <c r="Y828" s="64" t="str">
        <f t="shared" si="770"/>
        <v/>
      </c>
      <c r="Z828" s="64" t="str">
        <f t="shared" si="771"/>
        <v/>
      </c>
      <c r="AA828" s="64" t="str">
        <f t="shared" si="772"/>
        <v/>
      </c>
      <c r="AB828" s="64" t="str">
        <f t="shared" si="773"/>
        <v/>
      </c>
      <c r="AC828" s="28">
        <f t="shared" si="774"/>
        <v>0</v>
      </c>
      <c r="AH828" s="246" t="str">
        <f t="shared" si="775"/>
        <v/>
      </c>
    </row>
    <row r="829" spans="1:34" ht="12.95" thickBot="1">
      <c r="B829" s="69"/>
      <c r="C829" s="70"/>
      <c r="D829" s="69"/>
      <c r="E829" s="69"/>
      <c r="F829" s="69"/>
      <c r="G829" s="71"/>
      <c r="H829" s="71"/>
      <c r="I829" s="71"/>
      <c r="J829" s="70"/>
      <c r="K829" s="70"/>
      <c r="L829" s="70"/>
      <c r="M829" s="52"/>
      <c r="N829" s="52"/>
      <c r="X829" s="28">
        <v>20</v>
      </c>
    </row>
    <row r="830" spans="1:34" ht="12.95" thickTop="1">
      <c r="B830" s="47"/>
      <c r="C830" s="323" t="s">
        <v>1140</v>
      </c>
      <c r="D830" s="323"/>
      <c r="E830" s="76" t="s">
        <v>1141</v>
      </c>
      <c r="F830" s="76" t="s">
        <v>1142</v>
      </c>
      <c r="G830" s="48" t="s">
        <v>1143</v>
      </c>
      <c r="H830" s="49"/>
      <c r="I830" s="50"/>
      <c r="J830" s="51" t="s">
        <v>1144</v>
      </c>
      <c r="K830" s="51" t="s">
        <v>1145</v>
      </c>
      <c r="L830" s="51" t="s">
        <v>1146</v>
      </c>
      <c r="M830" s="52"/>
      <c r="N830" s="52"/>
      <c r="P830" s="53">
        <f>COUNT(P834:P848)</f>
        <v>0</v>
      </c>
      <c r="Q830" s="53">
        <f>COUNT(Q834:Q848)</f>
        <v>0</v>
      </c>
      <c r="R830" s="53">
        <f>COUNT(R834:R848)</f>
        <v>0</v>
      </c>
      <c r="S830" s="53">
        <f>COUNT(S834:S848)</f>
        <v>0</v>
      </c>
      <c r="T830" s="124">
        <f>T831-SUM(U834:U848)</f>
        <v>0</v>
      </c>
      <c r="X830" s="28">
        <v>1</v>
      </c>
    </row>
    <row r="831" spans="1:34" ht="12.95">
      <c r="A831" s="33">
        <v>45</v>
      </c>
      <c r="B831" s="54"/>
      <c r="C831" s="322" t="str">
        <f>Leden!AR47</f>
        <v/>
      </c>
      <c r="D831" s="322"/>
      <c r="E831" s="286" t="str">
        <f>IF($C831="","",LEFT(IFERROR(VLOOKUP($C831,TeamsZ,2,0),"")&amp;"??",2))</f>
        <v/>
      </c>
      <c r="F831" s="286" t="str">
        <f>IF($C831="","",IFERROR(VLOOKUP($C831,TeamsZ,3,0),"??"))</f>
        <v/>
      </c>
      <c r="G831" s="286" t="str">
        <f>IF($C831="","",LEFT(IFERROR(VLOOKUP($C831,TeamsZ,4,0),"")&amp;"?",1))</f>
        <v/>
      </c>
      <c r="H831" s="55"/>
      <c r="I831" s="56"/>
      <c r="J831" s="286">
        <f>COUNTIF(C834:C848,"V")</f>
        <v>0</v>
      </c>
      <c r="K831" s="286">
        <f>COUNTIF(C834:C848,"M")</f>
        <v>0</v>
      </c>
      <c r="L831" s="57" t="str">
        <f>IFERROR(AVERAGE(H834:H848),"")</f>
        <v/>
      </c>
      <c r="M831" s="58"/>
      <c r="N831" s="58"/>
      <c r="O831" s="33" t="s">
        <v>2</v>
      </c>
      <c r="P831" s="253"/>
      <c r="Q831" s="253"/>
      <c r="R831" s="253"/>
      <c r="S831" s="253" t="str">
        <f>IF(COUNT(S834:S848)=0,"",TeamPunten(S834:S848,$C831,$T831))</f>
        <v/>
      </c>
      <c r="T831" s="124">
        <f>SUM(T834:T848)</f>
        <v>0</v>
      </c>
      <c r="U831" s="158" t="str">
        <f>MID($C831,1,1)</f>
        <v/>
      </c>
      <c r="V831" s="158" t="str">
        <f>MID($C831,1,1)</f>
        <v/>
      </c>
      <c r="W831" s="158" t="str">
        <f>MID($C831,1,1)</f>
        <v/>
      </c>
      <c r="X831" s="28">
        <v>2</v>
      </c>
      <c r="Y831" s="33"/>
      <c r="Z831" s="33"/>
      <c r="AA831" s="33"/>
      <c r="AB831" s="33"/>
      <c r="AC831" s="33"/>
      <c r="AD831" s="19" t="str">
        <f>IF($C831="","",IFERROR(VLOOKUP($C831,TeamsZ,6,0),""))</f>
        <v/>
      </c>
      <c r="AE831" s="19" t="str">
        <f>TRIM(IF($AD831="","",IFERROR(VLOOKUP($AD831,Teams!$J$4:$O$8,2,0),"")))</f>
        <v/>
      </c>
      <c r="AF831" s="19" t="str">
        <f>TRIM(IF($AD831="","",IFERROR(VLOOKUP($AD831,Teams!$J$4:$O$8,4,0),"")))</f>
        <v/>
      </c>
      <c r="AH831" s="247" t="str">
        <f>IFERROR(AVERAGE(AH834:AH848),"")</f>
        <v/>
      </c>
    </row>
    <row r="832" spans="1:34">
      <c r="B832" s="47"/>
      <c r="C832" s="76"/>
      <c r="D832" s="47"/>
      <c r="E832" s="47"/>
      <c r="F832" s="47"/>
      <c r="G832" s="50"/>
      <c r="H832" s="50"/>
      <c r="I832" s="50"/>
      <c r="J832" s="76"/>
      <c r="K832" s="76"/>
      <c r="L832" s="76"/>
      <c r="M832" s="52"/>
      <c r="N832" s="52"/>
      <c r="U832" s="159"/>
      <c r="V832" s="159"/>
      <c r="W832" s="159"/>
      <c r="X832" s="28">
        <v>3</v>
      </c>
    </row>
    <row r="833" spans="1:34">
      <c r="A833" s="59"/>
      <c r="B833" s="60"/>
      <c r="C833" s="61" t="s">
        <v>1147</v>
      </c>
      <c r="D833" s="61" t="s">
        <v>1148</v>
      </c>
      <c r="E833" s="62" t="s">
        <v>1149</v>
      </c>
      <c r="F833" s="62" t="s">
        <v>1150</v>
      </c>
      <c r="G833" s="61" t="s">
        <v>1151</v>
      </c>
      <c r="H833" s="61" t="s">
        <v>1152</v>
      </c>
      <c r="I833" s="61" t="s">
        <v>54</v>
      </c>
      <c r="J833" s="61" t="s">
        <v>1153</v>
      </c>
      <c r="K833" s="61" t="s">
        <v>1154</v>
      </c>
      <c r="L833" s="61" t="s">
        <v>1155</v>
      </c>
      <c r="M833" s="61" t="s">
        <v>1158</v>
      </c>
      <c r="N833" s="63"/>
      <c r="O833" s="59"/>
      <c r="P833" s="160" t="s">
        <v>76</v>
      </c>
      <c r="Q833" s="160" t="s">
        <v>77</v>
      </c>
      <c r="R833" s="160" t="s">
        <v>78</v>
      </c>
      <c r="S833" s="160" t="s">
        <v>76</v>
      </c>
      <c r="U833" s="158" t="str">
        <f>IF(W831="","",VLOOKUP(W831,Leeftijdscat,2,FALSE))</f>
        <v/>
      </c>
      <c r="V833" s="158" t="str">
        <f>IF(W831="","",VLOOKUP(W831,Leeftijdscat,3,FALSE))</f>
        <v/>
      </c>
      <c r="W833" s="158" t="str">
        <f>IF(W831="","",VLOOKUP(W831,Leeftijdscat,4,FALSE))</f>
        <v/>
      </c>
      <c r="X833" s="28">
        <v>4</v>
      </c>
      <c r="Y833" s="59">
        <f>LEN(Y834&amp;Y835&amp;Y836&amp;Y837&amp;Y838&amp;Y839&amp;Y840&amp;Y841&amp;Y842&amp;Y843&amp;Y844&amp;Y845&amp;Y846&amp;Y847&amp;Y848)</f>
        <v>0</v>
      </c>
      <c r="Z833" s="59">
        <f>LEN(Z834&amp;Z835&amp;Z836&amp;Z837&amp;Z838&amp;Z839&amp;Z840&amp;Z841&amp;Z842&amp;Z843&amp;Z844&amp;Z845&amp;Z846&amp;Z847&amp;Z848)</f>
        <v>0</v>
      </c>
      <c r="AA833" s="59">
        <f>LEN(AA834&amp;AA835&amp;AA836&amp;AA837&amp;AA838&amp;AA839&amp;AA840&amp;AA841&amp;AA842&amp;AA843&amp;AA844&amp;AA845&amp;AA846&amp;AA847&amp;AA848)</f>
        <v>0</v>
      </c>
      <c r="AB833" s="59">
        <f>LEN(AB834&amp;AB835&amp;AB836&amp;AB837&amp;AB838&amp;AB839&amp;AB840&amp;AB841&amp;AB842&amp;AB843&amp;AB844&amp;AB845&amp;AB846&amp;AB847&amp;AB848)</f>
        <v>0</v>
      </c>
      <c r="AC833" s="59">
        <f>SUM(Y833:AA833)</f>
        <v>0</v>
      </c>
    </row>
    <row r="834" spans="1:34">
      <c r="A834" s="28" t="str">
        <f>C831&amp;"x"&amp;B834</f>
        <v>x1</v>
      </c>
      <c r="B834" s="47">
        <v>1</v>
      </c>
      <c r="C834" s="64" t="str">
        <f t="shared" ref="C834:C848" si="777">IF(LEFT($A834,1)="x","",IFERROR(VLOOKUP($A834,LedenZ,5,0),""))</f>
        <v/>
      </c>
      <c r="D834" s="64" t="str">
        <f t="shared" ref="D834:D848" si="778">IF(LEFT($A834,1)="x","",IFERROR(VLOOKUP($A834,LedenZ,6,0),""))</f>
        <v/>
      </c>
      <c r="E834" s="65" t="str">
        <f t="shared" ref="E834:E848" si="779">IF(LEFT($A834,1)="x","",IFERROR(VLOOKUP($A834,LedenZ,7,0),""))</f>
        <v/>
      </c>
      <c r="F834" s="65" t="str">
        <f t="shared" ref="F834:F848" si="780">IF(LEFT($A834,1)="x","",IFERROR(VLOOKUP($A834,LedenZ,8,0),""))</f>
        <v/>
      </c>
      <c r="G834" s="66" t="str">
        <f t="shared" ref="G834:G848" si="781">IF(LEFT($A834,1)="x","",IFERROR(VLOOKUP($A834,LedenZ,9,0),""))</f>
        <v/>
      </c>
      <c r="H834" s="67" t="str">
        <f t="shared" ref="H834:H848" si="782">IF(AND(ISNUMBER(G834),G834&lt;&gt;0),DATEDIF(G834,Peildatum,"Y"),"")</f>
        <v/>
      </c>
      <c r="I834" s="73"/>
      <c r="J834" s="64" t="str">
        <f t="shared" ref="J834:J848" si="783">IF(LEFT($A834,1)="x","",IFERROR(VLOOKUP($A834,LedenZ,15,0),""))</f>
        <v/>
      </c>
      <c r="K834" s="64" t="str">
        <f t="shared" ref="K834:K848" si="784">IF(LEFT($A834,1)="x","",IFERROR(VLOOKUP($A834,LedenZ,16,0),""))</f>
        <v/>
      </c>
      <c r="L834" s="64" t="str">
        <f t="shared" ref="L834:L848" si="785">IF(LEFT($A834,1)="x","",IFERROR(VLOOKUP($A834,LedenZ,17,0),""))</f>
        <v/>
      </c>
      <c r="M834" s="64" t="str">
        <f t="shared" ref="M834:M848" si="786">IF(LEFT($A834,1)="x","",IFERROR(VLOOKUP($A834,LedenZ,18,0),""))</f>
        <v/>
      </c>
      <c r="N834" s="52"/>
      <c r="P834" s="157"/>
      <c r="Q834" s="157"/>
      <c r="R834" s="157"/>
      <c r="S834" s="157" t="str">
        <f>IF(OR(LEFT($A834,1)="x",AND(AC833+$AC834=0,$AC833&gt;0)),"",IFERROR(VLOOKUP($A834,LedenZ,29,0),""))</f>
        <v/>
      </c>
      <c r="T834" s="202">
        <f t="shared" ref="T834:T848" si="787">IF(LEN(C834&amp;D834&amp;E834&amp;F834)&gt;0,1,0)</f>
        <v>0</v>
      </c>
      <c r="U834" s="159">
        <f t="shared" ref="U834:U848" si="788">MIN(LEN(Y834&amp;Z834&amp;AA834&amp;AB834),1)</f>
        <v>0</v>
      </c>
      <c r="V834" s="162" t="str">
        <f>V833</f>
        <v/>
      </c>
      <c r="W834" s="162" t="str">
        <f>W833</f>
        <v/>
      </c>
      <c r="X834" s="28">
        <v>5</v>
      </c>
      <c r="Y834" s="64" t="str">
        <f t="shared" ref="Y834:Y848" si="789">IF(LEFT($A834,1)="x","",IFERROR(VLOOKUP($A834,LedenZ,33,0),""))</f>
        <v/>
      </c>
      <c r="Z834" s="64" t="str">
        <f t="shared" ref="Z834:Z848" si="790">IF(LEFT($A834,1)="x","",IFERROR(VLOOKUP($A834,LedenZ,34,0),""))</f>
        <v/>
      </c>
      <c r="AA834" s="64" t="str">
        <f t="shared" ref="AA834:AA848" si="791">IF(LEFT($A834,1)="x","",IFERROR(VLOOKUP($A834,LedenZ,35,0),""))</f>
        <v/>
      </c>
      <c r="AB834" s="64" t="str">
        <f t="shared" ref="AB834:AB848" si="792">IF(LEFT($A834,1)="x","",IFERROR(VLOOKUP($A834,LedenZ,36,0),""))</f>
        <v/>
      </c>
      <c r="AC834" s="28">
        <f t="shared" ref="AC834:AC848" si="793">LEN(Y834&amp;Z834&amp;AA834&amp;AB834)</f>
        <v>0</v>
      </c>
      <c r="AH834" s="246" t="str">
        <f t="shared" ref="AH834:AH848" si="794">lft(G834,Peildatum)</f>
        <v/>
      </c>
    </row>
    <row r="835" spans="1:34">
      <c r="A835" s="28" t="str">
        <f>C831&amp;"x"&amp;B835</f>
        <v>x2</v>
      </c>
      <c r="B835" s="47">
        <v>2</v>
      </c>
      <c r="C835" s="64" t="str">
        <f t="shared" si="777"/>
        <v/>
      </c>
      <c r="D835" s="64" t="str">
        <f t="shared" si="778"/>
        <v/>
      </c>
      <c r="E835" s="65" t="str">
        <f t="shared" si="779"/>
        <v/>
      </c>
      <c r="F835" s="65" t="str">
        <f t="shared" si="780"/>
        <v/>
      </c>
      <c r="G835" s="66" t="str">
        <f t="shared" si="781"/>
        <v/>
      </c>
      <c r="H835" s="67" t="str">
        <f t="shared" si="782"/>
        <v/>
      </c>
      <c r="I835" s="73"/>
      <c r="J835" s="64" t="str">
        <f t="shared" si="783"/>
        <v/>
      </c>
      <c r="K835" s="64" t="str">
        <f t="shared" si="784"/>
        <v/>
      </c>
      <c r="L835" s="64" t="str">
        <f t="shared" si="785"/>
        <v/>
      </c>
      <c r="M835" s="64" t="str">
        <f t="shared" si="786"/>
        <v/>
      </c>
      <c r="N835" s="52"/>
      <c r="P835" s="157"/>
      <c r="Q835" s="157"/>
      <c r="R835" s="157"/>
      <c r="S835" s="157" t="str">
        <f>IF(OR(LEFT($A835,1)="x",AND(AC833+$AC835=0,$AC833&gt;0)),"",IFERROR(VLOOKUP($A835,LedenZ,29,0),""))</f>
        <v/>
      </c>
      <c r="T835" s="202">
        <f t="shared" si="787"/>
        <v>0</v>
      </c>
      <c r="U835" s="159">
        <f t="shared" si="788"/>
        <v>0</v>
      </c>
      <c r="V835" s="162" t="str">
        <f t="shared" ref="V835:W848" si="795">V834</f>
        <v/>
      </c>
      <c r="W835" s="162" t="str">
        <f t="shared" si="795"/>
        <v/>
      </c>
      <c r="X835" s="28">
        <v>6</v>
      </c>
      <c r="Y835" s="64" t="str">
        <f t="shared" si="789"/>
        <v/>
      </c>
      <c r="Z835" s="64" t="str">
        <f t="shared" si="790"/>
        <v/>
      </c>
      <c r="AA835" s="64" t="str">
        <f t="shared" si="791"/>
        <v/>
      </c>
      <c r="AB835" s="64" t="str">
        <f t="shared" si="792"/>
        <v/>
      </c>
      <c r="AC835" s="28">
        <f t="shared" si="793"/>
        <v>0</v>
      </c>
      <c r="AH835" s="246" t="str">
        <f t="shared" si="794"/>
        <v/>
      </c>
    </row>
    <row r="836" spans="1:34">
      <c r="A836" s="28" t="str">
        <f>C831&amp;"x"&amp;B836</f>
        <v>x3</v>
      </c>
      <c r="B836" s="47">
        <v>3</v>
      </c>
      <c r="C836" s="64" t="str">
        <f t="shared" si="777"/>
        <v/>
      </c>
      <c r="D836" s="64" t="str">
        <f t="shared" si="778"/>
        <v/>
      </c>
      <c r="E836" s="65" t="str">
        <f t="shared" si="779"/>
        <v/>
      </c>
      <c r="F836" s="65" t="str">
        <f t="shared" si="780"/>
        <v/>
      </c>
      <c r="G836" s="66" t="str">
        <f t="shared" si="781"/>
        <v/>
      </c>
      <c r="H836" s="67" t="str">
        <f t="shared" si="782"/>
        <v/>
      </c>
      <c r="I836" s="73"/>
      <c r="J836" s="64" t="str">
        <f t="shared" si="783"/>
        <v/>
      </c>
      <c r="K836" s="64" t="str">
        <f t="shared" si="784"/>
        <v/>
      </c>
      <c r="L836" s="64" t="str">
        <f t="shared" si="785"/>
        <v/>
      </c>
      <c r="M836" s="64" t="str">
        <f t="shared" si="786"/>
        <v/>
      </c>
      <c r="N836" s="52"/>
      <c r="P836" s="157"/>
      <c r="Q836" s="157"/>
      <c r="R836" s="157"/>
      <c r="S836" s="157" t="str">
        <f>IF(OR(LEFT($A836,1)="x",AND(AC833+$AC836=0,$AC833&gt;0)),"",IFERROR(VLOOKUP($A836,LedenZ,29,0),""))</f>
        <v/>
      </c>
      <c r="T836" s="202">
        <f t="shared" si="787"/>
        <v>0</v>
      </c>
      <c r="U836" s="159">
        <f t="shared" si="788"/>
        <v>0</v>
      </c>
      <c r="V836" s="162" t="str">
        <f t="shared" si="795"/>
        <v/>
      </c>
      <c r="W836" s="162" t="str">
        <f t="shared" si="795"/>
        <v/>
      </c>
      <c r="X836" s="28">
        <v>7</v>
      </c>
      <c r="Y836" s="64" t="str">
        <f t="shared" si="789"/>
        <v/>
      </c>
      <c r="Z836" s="64" t="str">
        <f t="shared" si="790"/>
        <v/>
      </c>
      <c r="AA836" s="64" t="str">
        <f t="shared" si="791"/>
        <v/>
      </c>
      <c r="AB836" s="64" t="str">
        <f t="shared" si="792"/>
        <v/>
      </c>
      <c r="AC836" s="28">
        <f t="shared" si="793"/>
        <v>0</v>
      </c>
      <c r="AH836" s="246" t="str">
        <f t="shared" si="794"/>
        <v/>
      </c>
    </row>
    <row r="837" spans="1:34">
      <c r="A837" s="28" t="str">
        <f>C831&amp;"x"&amp;B837</f>
        <v>x4</v>
      </c>
      <c r="B837" s="47">
        <v>4</v>
      </c>
      <c r="C837" s="64" t="str">
        <f t="shared" si="777"/>
        <v/>
      </c>
      <c r="D837" s="64" t="str">
        <f t="shared" si="778"/>
        <v/>
      </c>
      <c r="E837" s="65" t="str">
        <f t="shared" si="779"/>
        <v/>
      </c>
      <c r="F837" s="65" t="str">
        <f t="shared" si="780"/>
        <v/>
      </c>
      <c r="G837" s="66" t="str">
        <f t="shared" si="781"/>
        <v/>
      </c>
      <c r="H837" s="67" t="str">
        <f t="shared" si="782"/>
        <v/>
      </c>
      <c r="I837" s="73"/>
      <c r="J837" s="64" t="str">
        <f t="shared" si="783"/>
        <v/>
      </c>
      <c r="K837" s="64" t="str">
        <f t="shared" si="784"/>
        <v/>
      </c>
      <c r="L837" s="64" t="str">
        <f t="shared" si="785"/>
        <v/>
      </c>
      <c r="M837" s="64" t="str">
        <f t="shared" si="786"/>
        <v/>
      </c>
      <c r="N837" s="52"/>
      <c r="P837" s="157"/>
      <c r="Q837" s="157"/>
      <c r="R837" s="157"/>
      <c r="S837" s="157" t="str">
        <f>IF(OR(LEFT($A837,1)="x",AND(AC833+$AC837=0,$AC833&gt;0)),"",IFERROR(VLOOKUP($A837,LedenZ,29,0),""))</f>
        <v/>
      </c>
      <c r="T837" s="202">
        <f t="shared" si="787"/>
        <v>0</v>
      </c>
      <c r="U837" s="159">
        <f t="shared" si="788"/>
        <v>0</v>
      </c>
      <c r="V837" s="162" t="str">
        <f t="shared" si="795"/>
        <v/>
      </c>
      <c r="W837" s="162" t="str">
        <f t="shared" si="795"/>
        <v/>
      </c>
      <c r="X837" s="28">
        <v>8</v>
      </c>
      <c r="Y837" s="64" t="str">
        <f t="shared" si="789"/>
        <v/>
      </c>
      <c r="Z837" s="64" t="str">
        <f t="shared" si="790"/>
        <v/>
      </c>
      <c r="AA837" s="64" t="str">
        <f t="shared" si="791"/>
        <v/>
      </c>
      <c r="AB837" s="64" t="str">
        <f t="shared" si="792"/>
        <v/>
      </c>
      <c r="AC837" s="28">
        <f t="shared" si="793"/>
        <v>0</v>
      </c>
      <c r="AH837" s="246" t="str">
        <f t="shared" si="794"/>
        <v/>
      </c>
    </row>
    <row r="838" spans="1:34">
      <c r="A838" s="28" t="str">
        <f>C831&amp;"x"&amp;B838</f>
        <v>x5</v>
      </c>
      <c r="B838" s="47">
        <v>5</v>
      </c>
      <c r="C838" s="64" t="str">
        <f t="shared" si="777"/>
        <v/>
      </c>
      <c r="D838" s="64" t="str">
        <f t="shared" si="778"/>
        <v/>
      </c>
      <c r="E838" s="65" t="str">
        <f t="shared" si="779"/>
        <v/>
      </c>
      <c r="F838" s="65" t="str">
        <f t="shared" si="780"/>
        <v/>
      </c>
      <c r="G838" s="66" t="str">
        <f t="shared" si="781"/>
        <v/>
      </c>
      <c r="H838" s="67" t="str">
        <f t="shared" si="782"/>
        <v/>
      </c>
      <c r="I838" s="73"/>
      <c r="J838" s="64" t="str">
        <f t="shared" si="783"/>
        <v/>
      </c>
      <c r="K838" s="64" t="str">
        <f t="shared" si="784"/>
        <v/>
      </c>
      <c r="L838" s="64" t="str">
        <f t="shared" si="785"/>
        <v/>
      </c>
      <c r="M838" s="64" t="str">
        <f t="shared" si="786"/>
        <v/>
      </c>
      <c r="N838" s="52"/>
      <c r="P838" s="157"/>
      <c r="Q838" s="157"/>
      <c r="R838" s="157"/>
      <c r="S838" s="157" t="str">
        <f>IF(OR(LEFT($A838,1)="x",AND(AC833+$AC838=0,$AC833&gt;0)),"",IFERROR(VLOOKUP($A838,LedenZ,29,0),""))</f>
        <v/>
      </c>
      <c r="T838" s="202">
        <f t="shared" si="787"/>
        <v>0</v>
      </c>
      <c r="U838" s="159">
        <f t="shared" si="788"/>
        <v>0</v>
      </c>
      <c r="V838" s="162" t="str">
        <f t="shared" si="795"/>
        <v/>
      </c>
      <c r="W838" s="162" t="str">
        <f t="shared" si="795"/>
        <v/>
      </c>
      <c r="X838" s="28">
        <v>9</v>
      </c>
      <c r="Y838" s="64" t="str">
        <f t="shared" si="789"/>
        <v/>
      </c>
      <c r="Z838" s="64" t="str">
        <f t="shared" si="790"/>
        <v/>
      </c>
      <c r="AA838" s="64" t="str">
        <f t="shared" si="791"/>
        <v/>
      </c>
      <c r="AB838" s="64" t="str">
        <f t="shared" si="792"/>
        <v/>
      </c>
      <c r="AC838" s="28">
        <f t="shared" si="793"/>
        <v>0</v>
      </c>
      <c r="AH838" s="246" t="str">
        <f t="shared" si="794"/>
        <v/>
      </c>
    </row>
    <row r="839" spans="1:34">
      <c r="A839" s="28" t="str">
        <f>C831&amp;"x"&amp;B839</f>
        <v>x6</v>
      </c>
      <c r="B839" s="47">
        <v>6</v>
      </c>
      <c r="C839" s="64" t="str">
        <f t="shared" si="777"/>
        <v/>
      </c>
      <c r="D839" s="64" t="str">
        <f t="shared" si="778"/>
        <v/>
      </c>
      <c r="E839" s="65" t="str">
        <f t="shared" si="779"/>
        <v/>
      </c>
      <c r="F839" s="65" t="str">
        <f t="shared" si="780"/>
        <v/>
      </c>
      <c r="G839" s="66" t="str">
        <f t="shared" si="781"/>
        <v/>
      </c>
      <c r="H839" s="67" t="str">
        <f t="shared" si="782"/>
        <v/>
      </c>
      <c r="I839" s="73"/>
      <c r="J839" s="64" t="str">
        <f t="shared" si="783"/>
        <v/>
      </c>
      <c r="K839" s="64" t="str">
        <f t="shared" si="784"/>
        <v/>
      </c>
      <c r="L839" s="64" t="str">
        <f t="shared" si="785"/>
        <v/>
      </c>
      <c r="M839" s="64" t="str">
        <f t="shared" si="786"/>
        <v/>
      </c>
      <c r="N839" s="52"/>
      <c r="P839" s="157"/>
      <c r="Q839" s="157"/>
      <c r="R839" s="157"/>
      <c r="S839" s="157" t="str">
        <f>IF(OR(LEFT($A839,1)="x",AND(AC833+$AC839=0,$AC833&gt;0)),"",IFERROR(VLOOKUP($A839,LedenZ,29,0),""))</f>
        <v/>
      </c>
      <c r="T839" s="202">
        <f t="shared" si="787"/>
        <v>0</v>
      </c>
      <c r="U839" s="159">
        <f t="shared" si="788"/>
        <v>0</v>
      </c>
      <c r="V839" s="162" t="str">
        <f t="shared" si="795"/>
        <v/>
      </c>
      <c r="W839" s="162" t="str">
        <f t="shared" si="795"/>
        <v/>
      </c>
      <c r="X839" s="28">
        <v>10</v>
      </c>
      <c r="Y839" s="64" t="str">
        <f t="shared" si="789"/>
        <v/>
      </c>
      <c r="Z839" s="64" t="str">
        <f t="shared" si="790"/>
        <v/>
      </c>
      <c r="AA839" s="64" t="str">
        <f t="shared" si="791"/>
        <v/>
      </c>
      <c r="AB839" s="64" t="str">
        <f t="shared" si="792"/>
        <v/>
      </c>
      <c r="AC839" s="28">
        <f t="shared" si="793"/>
        <v>0</v>
      </c>
      <c r="AH839" s="246" t="str">
        <f t="shared" si="794"/>
        <v/>
      </c>
    </row>
    <row r="840" spans="1:34">
      <c r="A840" s="28" t="str">
        <f>C831&amp;"x"&amp;B840</f>
        <v>x7</v>
      </c>
      <c r="B840" s="47">
        <v>7</v>
      </c>
      <c r="C840" s="64" t="str">
        <f t="shared" si="777"/>
        <v/>
      </c>
      <c r="D840" s="64" t="str">
        <f t="shared" si="778"/>
        <v/>
      </c>
      <c r="E840" s="65" t="str">
        <f t="shared" si="779"/>
        <v/>
      </c>
      <c r="F840" s="65" t="str">
        <f t="shared" si="780"/>
        <v/>
      </c>
      <c r="G840" s="66" t="str">
        <f t="shared" si="781"/>
        <v/>
      </c>
      <c r="H840" s="67" t="str">
        <f t="shared" si="782"/>
        <v/>
      </c>
      <c r="I840" s="73"/>
      <c r="J840" s="64" t="str">
        <f t="shared" si="783"/>
        <v/>
      </c>
      <c r="K840" s="64" t="str">
        <f t="shared" si="784"/>
        <v/>
      </c>
      <c r="L840" s="64" t="str">
        <f t="shared" si="785"/>
        <v/>
      </c>
      <c r="M840" s="64" t="str">
        <f t="shared" si="786"/>
        <v/>
      </c>
      <c r="N840" s="52"/>
      <c r="P840" s="157"/>
      <c r="Q840" s="157"/>
      <c r="R840" s="157"/>
      <c r="S840" s="157" t="str">
        <f>IF(OR(LEFT($A840,1)="x",AND(AC833+$AC840=0,$AC833&gt;0)),"",IFERROR(VLOOKUP($A840,LedenZ,29,0),""))</f>
        <v/>
      </c>
      <c r="T840" s="202">
        <f t="shared" si="787"/>
        <v>0</v>
      </c>
      <c r="U840" s="159">
        <f t="shared" si="788"/>
        <v>0</v>
      </c>
      <c r="V840" s="162" t="str">
        <f t="shared" si="795"/>
        <v/>
      </c>
      <c r="W840" s="162" t="str">
        <f t="shared" si="795"/>
        <v/>
      </c>
      <c r="X840" s="28">
        <v>11</v>
      </c>
      <c r="Y840" s="64" t="str">
        <f t="shared" si="789"/>
        <v/>
      </c>
      <c r="Z840" s="64" t="str">
        <f t="shared" si="790"/>
        <v/>
      </c>
      <c r="AA840" s="64" t="str">
        <f t="shared" si="791"/>
        <v/>
      </c>
      <c r="AB840" s="64" t="str">
        <f t="shared" si="792"/>
        <v/>
      </c>
      <c r="AC840" s="28">
        <f t="shared" si="793"/>
        <v>0</v>
      </c>
      <c r="AH840" s="246" t="str">
        <f t="shared" si="794"/>
        <v/>
      </c>
    </row>
    <row r="841" spans="1:34">
      <c r="A841" s="28" t="str">
        <f>C831&amp;"x"&amp;B841</f>
        <v>x8</v>
      </c>
      <c r="B841" s="47">
        <v>8</v>
      </c>
      <c r="C841" s="64" t="str">
        <f t="shared" si="777"/>
        <v/>
      </c>
      <c r="D841" s="64" t="str">
        <f t="shared" si="778"/>
        <v/>
      </c>
      <c r="E841" s="65" t="str">
        <f t="shared" si="779"/>
        <v/>
      </c>
      <c r="F841" s="65" t="str">
        <f t="shared" si="780"/>
        <v/>
      </c>
      <c r="G841" s="66" t="str">
        <f t="shared" si="781"/>
        <v/>
      </c>
      <c r="H841" s="67" t="str">
        <f t="shared" si="782"/>
        <v/>
      </c>
      <c r="I841" s="73"/>
      <c r="J841" s="64" t="str">
        <f t="shared" si="783"/>
        <v/>
      </c>
      <c r="K841" s="64" t="str">
        <f t="shared" si="784"/>
        <v/>
      </c>
      <c r="L841" s="64" t="str">
        <f t="shared" si="785"/>
        <v/>
      </c>
      <c r="M841" s="64" t="str">
        <f t="shared" si="786"/>
        <v/>
      </c>
      <c r="N841" s="52"/>
      <c r="P841" s="157"/>
      <c r="Q841" s="157"/>
      <c r="R841" s="157"/>
      <c r="S841" s="157" t="str">
        <f>IF(OR(LEFT($A841,1)="x",AND(AC833+$AC841=0,$AC833&gt;0)),"",IFERROR(VLOOKUP($A841,LedenZ,29,0),""))</f>
        <v/>
      </c>
      <c r="T841" s="202">
        <f t="shared" si="787"/>
        <v>0</v>
      </c>
      <c r="U841" s="159">
        <f t="shared" si="788"/>
        <v>0</v>
      </c>
      <c r="V841" s="162" t="str">
        <f t="shared" si="795"/>
        <v/>
      </c>
      <c r="W841" s="162" t="str">
        <f t="shared" si="795"/>
        <v/>
      </c>
      <c r="X841" s="28">
        <v>12</v>
      </c>
      <c r="Y841" s="64" t="str">
        <f t="shared" si="789"/>
        <v/>
      </c>
      <c r="Z841" s="64" t="str">
        <f t="shared" si="790"/>
        <v/>
      </c>
      <c r="AA841" s="64" t="str">
        <f t="shared" si="791"/>
        <v/>
      </c>
      <c r="AB841" s="64" t="str">
        <f t="shared" si="792"/>
        <v/>
      </c>
      <c r="AC841" s="28">
        <f t="shared" si="793"/>
        <v>0</v>
      </c>
      <c r="AH841" s="246" t="str">
        <f t="shared" si="794"/>
        <v/>
      </c>
    </row>
    <row r="842" spans="1:34">
      <c r="A842" s="28" t="str">
        <f>C831&amp;"x"&amp;B842</f>
        <v>x9</v>
      </c>
      <c r="B842" s="47">
        <v>9</v>
      </c>
      <c r="C842" s="64" t="str">
        <f t="shared" si="777"/>
        <v/>
      </c>
      <c r="D842" s="64" t="str">
        <f t="shared" si="778"/>
        <v/>
      </c>
      <c r="E842" s="65" t="str">
        <f t="shared" si="779"/>
        <v/>
      </c>
      <c r="F842" s="65" t="str">
        <f t="shared" si="780"/>
        <v/>
      </c>
      <c r="G842" s="66" t="str">
        <f t="shared" si="781"/>
        <v/>
      </c>
      <c r="H842" s="67" t="str">
        <f t="shared" si="782"/>
        <v/>
      </c>
      <c r="I842" s="73"/>
      <c r="J842" s="64" t="str">
        <f t="shared" si="783"/>
        <v/>
      </c>
      <c r="K842" s="64" t="str">
        <f t="shared" si="784"/>
        <v/>
      </c>
      <c r="L842" s="64" t="str">
        <f t="shared" si="785"/>
        <v/>
      </c>
      <c r="M842" s="64" t="str">
        <f t="shared" si="786"/>
        <v/>
      </c>
      <c r="N842" s="52"/>
      <c r="P842" s="157"/>
      <c r="Q842" s="157"/>
      <c r="R842" s="157"/>
      <c r="S842" s="157" t="str">
        <f>IF(OR(LEFT($A842,1)="x",AND(AC833+$AC842=0,$AC833&gt;0)),"",IFERROR(VLOOKUP($A842,LedenZ,29,0),""))</f>
        <v/>
      </c>
      <c r="T842" s="202">
        <f t="shared" si="787"/>
        <v>0</v>
      </c>
      <c r="U842" s="159">
        <f t="shared" si="788"/>
        <v>0</v>
      </c>
      <c r="V842" s="162" t="str">
        <f t="shared" si="795"/>
        <v/>
      </c>
      <c r="W842" s="162" t="str">
        <f t="shared" si="795"/>
        <v/>
      </c>
      <c r="X842" s="28">
        <v>13</v>
      </c>
      <c r="Y842" s="64" t="str">
        <f t="shared" si="789"/>
        <v/>
      </c>
      <c r="Z842" s="64" t="str">
        <f t="shared" si="790"/>
        <v/>
      </c>
      <c r="AA842" s="64" t="str">
        <f t="shared" si="791"/>
        <v/>
      </c>
      <c r="AB842" s="64" t="str">
        <f t="shared" si="792"/>
        <v/>
      </c>
      <c r="AC842" s="28">
        <f t="shared" si="793"/>
        <v>0</v>
      </c>
      <c r="AH842" s="246" t="str">
        <f t="shared" si="794"/>
        <v/>
      </c>
    </row>
    <row r="843" spans="1:34">
      <c r="A843" s="28" t="str">
        <f>C831&amp;"x"&amp;B843</f>
        <v>x10</v>
      </c>
      <c r="B843" s="47">
        <v>10</v>
      </c>
      <c r="C843" s="64" t="str">
        <f t="shared" si="777"/>
        <v/>
      </c>
      <c r="D843" s="64" t="str">
        <f t="shared" si="778"/>
        <v/>
      </c>
      <c r="E843" s="65" t="str">
        <f t="shared" si="779"/>
        <v/>
      </c>
      <c r="F843" s="65" t="str">
        <f t="shared" si="780"/>
        <v/>
      </c>
      <c r="G843" s="66" t="str">
        <f t="shared" si="781"/>
        <v/>
      </c>
      <c r="H843" s="67" t="str">
        <f t="shared" si="782"/>
        <v/>
      </c>
      <c r="I843" s="73"/>
      <c r="J843" s="64" t="str">
        <f t="shared" si="783"/>
        <v/>
      </c>
      <c r="K843" s="64" t="str">
        <f t="shared" si="784"/>
        <v/>
      </c>
      <c r="L843" s="64" t="str">
        <f t="shared" si="785"/>
        <v/>
      </c>
      <c r="M843" s="64" t="str">
        <f t="shared" si="786"/>
        <v/>
      </c>
      <c r="N843" s="52"/>
      <c r="P843" s="157"/>
      <c r="Q843" s="157"/>
      <c r="R843" s="157"/>
      <c r="S843" s="157" t="str">
        <f>IF(OR(LEFT($A843,1)="x",AND(AC833+$AC843=0,$AC833&gt;0)),"",IFERROR(VLOOKUP($A843,LedenZ,29,0),""))</f>
        <v/>
      </c>
      <c r="T843" s="202">
        <f t="shared" si="787"/>
        <v>0</v>
      </c>
      <c r="U843" s="159">
        <f t="shared" si="788"/>
        <v>0</v>
      </c>
      <c r="V843" s="162" t="str">
        <f t="shared" si="795"/>
        <v/>
      </c>
      <c r="W843" s="162" t="str">
        <f t="shared" si="795"/>
        <v/>
      </c>
      <c r="X843" s="28">
        <v>14</v>
      </c>
      <c r="Y843" s="64" t="str">
        <f t="shared" si="789"/>
        <v/>
      </c>
      <c r="Z843" s="64" t="str">
        <f t="shared" si="790"/>
        <v/>
      </c>
      <c r="AA843" s="64" t="str">
        <f t="shared" si="791"/>
        <v/>
      </c>
      <c r="AB843" s="64" t="str">
        <f t="shared" si="792"/>
        <v/>
      </c>
      <c r="AC843" s="28">
        <f t="shared" si="793"/>
        <v>0</v>
      </c>
      <c r="AH843" s="246" t="str">
        <f t="shared" si="794"/>
        <v/>
      </c>
    </row>
    <row r="844" spans="1:34">
      <c r="A844" s="28" t="str">
        <f>C831&amp;"x"&amp;B844</f>
        <v>x11</v>
      </c>
      <c r="B844" s="47">
        <v>11</v>
      </c>
      <c r="C844" s="64" t="str">
        <f t="shared" si="777"/>
        <v/>
      </c>
      <c r="D844" s="64" t="str">
        <f t="shared" si="778"/>
        <v/>
      </c>
      <c r="E844" s="65" t="str">
        <f t="shared" si="779"/>
        <v/>
      </c>
      <c r="F844" s="65" t="str">
        <f t="shared" si="780"/>
        <v/>
      </c>
      <c r="G844" s="66" t="str">
        <f t="shared" si="781"/>
        <v/>
      </c>
      <c r="H844" s="67" t="str">
        <f t="shared" si="782"/>
        <v/>
      </c>
      <c r="I844" s="73"/>
      <c r="J844" s="64" t="str">
        <f t="shared" si="783"/>
        <v/>
      </c>
      <c r="K844" s="64" t="str">
        <f t="shared" si="784"/>
        <v/>
      </c>
      <c r="L844" s="64" t="str">
        <f t="shared" si="785"/>
        <v/>
      </c>
      <c r="M844" s="64" t="str">
        <f t="shared" si="786"/>
        <v/>
      </c>
      <c r="N844" s="52"/>
      <c r="P844" s="157"/>
      <c r="Q844" s="157"/>
      <c r="R844" s="157"/>
      <c r="S844" s="157" t="str">
        <f>IF(OR(LEFT($A844,1)="x",AND(AC833+$AC844=0,$AC833&gt;0)),"",IFERROR(VLOOKUP($A844,LedenZ,29,0),""))</f>
        <v/>
      </c>
      <c r="T844" s="202">
        <f t="shared" si="787"/>
        <v>0</v>
      </c>
      <c r="U844" s="159">
        <f t="shared" si="788"/>
        <v>0</v>
      </c>
      <c r="V844" s="162" t="str">
        <f t="shared" si="795"/>
        <v/>
      </c>
      <c r="W844" s="162" t="str">
        <f t="shared" si="795"/>
        <v/>
      </c>
      <c r="X844" s="28">
        <v>15</v>
      </c>
      <c r="Y844" s="64" t="str">
        <f t="shared" si="789"/>
        <v/>
      </c>
      <c r="Z844" s="64" t="str">
        <f t="shared" si="790"/>
        <v/>
      </c>
      <c r="AA844" s="64" t="str">
        <f t="shared" si="791"/>
        <v/>
      </c>
      <c r="AB844" s="64" t="str">
        <f t="shared" si="792"/>
        <v/>
      </c>
      <c r="AC844" s="28">
        <f t="shared" si="793"/>
        <v>0</v>
      </c>
      <c r="AH844" s="246" t="str">
        <f t="shared" si="794"/>
        <v/>
      </c>
    </row>
    <row r="845" spans="1:34">
      <c r="A845" s="28" t="str">
        <f>C831&amp;"x"&amp;B845</f>
        <v>x12</v>
      </c>
      <c r="B845" s="47">
        <v>12</v>
      </c>
      <c r="C845" s="64" t="str">
        <f t="shared" si="777"/>
        <v/>
      </c>
      <c r="D845" s="64" t="str">
        <f t="shared" si="778"/>
        <v/>
      </c>
      <c r="E845" s="65" t="str">
        <f t="shared" si="779"/>
        <v/>
      </c>
      <c r="F845" s="65" t="str">
        <f t="shared" si="780"/>
        <v/>
      </c>
      <c r="G845" s="66" t="str">
        <f t="shared" si="781"/>
        <v/>
      </c>
      <c r="H845" s="67" t="str">
        <f t="shared" si="782"/>
        <v/>
      </c>
      <c r="I845" s="73"/>
      <c r="J845" s="64" t="str">
        <f t="shared" si="783"/>
        <v/>
      </c>
      <c r="K845" s="64" t="str">
        <f t="shared" si="784"/>
        <v/>
      </c>
      <c r="L845" s="64" t="str">
        <f t="shared" si="785"/>
        <v/>
      </c>
      <c r="M845" s="64" t="str">
        <f t="shared" si="786"/>
        <v/>
      </c>
      <c r="N845" s="52"/>
      <c r="P845" s="157"/>
      <c r="Q845" s="157"/>
      <c r="R845" s="157"/>
      <c r="S845" s="157" t="str">
        <f>IF(OR(LEFT($A845,1)="x",AND(AC833+$AC845=0,$AC833&gt;0)),"",IFERROR(VLOOKUP($A845,LedenZ,29,0),""))</f>
        <v/>
      </c>
      <c r="T845" s="202">
        <f t="shared" si="787"/>
        <v>0</v>
      </c>
      <c r="U845" s="159">
        <f t="shared" si="788"/>
        <v>0</v>
      </c>
      <c r="V845" s="162" t="str">
        <f t="shared" si="795"/>
        <v/>
      </c>
      <c r="W845" s="162" t="str">
        <f t="shared" si="795"/>
        <v/>
      </c>
      <c r="X845" s="28">
        <v>16</v>
      </c>
      <c r="Y845" s="64" t="str">
        <f t="shared" si="789"/>
        <v/>
      </c>
      <c r="Z845" s="64" t="str">
        <f t="shared" si="790"/>
        <v/>
      </c>
      <c r="AA845" s="64" t="str">
        <f t="shared" si="791"/>
        <v/>
      </c>
      <c r="AB845" s="64" t="str">
        <f t="shared" si="792"/>
        <v/>
      </c>
      <c r="AC845" s="28">
        <f t="shared" si="793"/>
        <v>0</v>
      </c>
      <c r="AH845" s="246" t="str">
        <f t="shared" si="794"/>
        <v/>
      </c>
    </row>
    <row r="846" spans="1:34">
      <c r="A846" s="28" t="str">
        <f>C831&amp;"x"&amp;B846</f>
        <v>x13</v>
      </c>
      <c r="B846" s="47">
        <v>13</v>
      </c>
      <c r="C846" s="64" t="str">
        <f t="shared" si="777"/>
        <v/>
      </c>
      <c r="D846" s="64" t="str">
        <f t="shared" si="778"/>
        <v/>
      </c>
      <c r="E846" s="65" t="str">
        <f t="shared" si="779"/>
        <v/>
      </c>
      <c r="F846" s="65" t="str">
        <f t="shared" si="780"/>
        <v/>
      </c>
      <c r="G846" s="66" t="str">
        <f t="shared" si="781"/>
        <v/>
      </c>
      <c r="H846" s="67" t="str">
        <f t="shared" si="782"/>
        <v/>
      </c>
      <c r="I846" s="73"/>
      <c r="J846" s="64" t="str">
        <f t="shared" si="783"/>
        <v/>
      </c>
      <c r="K846" s="64" t="str">
        <f t="shared" si="784"/>
        <v/>
      </c>
      <c r="L846" s="64" t="str">
        <f t="shared" si="785"/>
        <v/>
      </c>
      <c r="M846" s="64" t="str">
        <f t="shared" si="786"/>
        <v/>
      </c>
      <c r="N846" s="52"/>
      <c r="P846" s="157"/>
      <c r="Q846" s="157"/>
      <c r="R846" s="157"/>
      <c r="S846" s="157" t="str">
        <f>IF(OR(LEFT($A846,1)="x",AND(AC833+$AC846=0,$AC833&gt;0)),"",IFERROR(VLOOKUP($A846,LedenZ,29,0),""))</f>
        <v/>
      </c>
      <c r="T846" s="202">
        <f t="shared" si="787"/>
        <v>0</v>
      </c>
      <c r="U846" s="159">
        <f t="shared" si="788"/>
        <v>0</v>
      </c>
      <c r="V846" s="162" t="str">
        <f t="shared" si="795"/>
        <v/>
      </c>
      <c r="W846" s="162" t="str">
        <f t="shared" si="795"/>
        <v/>
      </c>
      <c r="X846" s="28">
        <v>17</v>
      </c>
      <c r="Y846" s="64" t="str">
        <f t="shared" si="789"/>
        <v/>
      </c>
      <c r="Z846" s="64" t="str">
        <f t="shared" si="790"/>
        <v/>
      </c>
      <c r="AA846" s="64" t="str">
        <f t="shared" si="791"/>
        <v/>
      </c>
      <c r="AB846" s="64" t="str">
        <f t="shared" si="792"/>
        <v/>
      </c>
      <c r="AC846" s="28">
        <f t="shared" si="793"/>
        <v>0</v>
      </c>
      <c r="AH846" s="246" t="str">
        <f t="shared" si="794"/>
        <v/>
      </c>
    </row>
    <row r="847" spans="1:34">
      <c r="A847" s="28" t="str">
        <f>C831&amp;"x"&amp;B847</f>
        <v>x14</v>
      </c>
      <c r="B847" s="47">
        <v>14</v>
      </c>
      <c r="C847" s="64" t="str">
        <f t="shared" si="777"/>
        <v/>
      </c>
      <c r="D847" s="64" t="str">
        <f t="shared" si="778"/>
        <v/>
      </c>
      <c r="E847" s="65" t="str">
        <f t="shared" si="779"/>
        <v/>
      </c>
      <c r="F847" s="65" t="str">
        <f t="shared" si="780"/>
        <v/>
      </c>
      <c r="G847" s="66" t="str">
        <f t="shared" si="781"/>
        <v/>
      </c>
      <c r="H847" s="67" t="str">
        <f t="shared" si="782"/>
        <v/>
      </c>
      <c r="I847" s="73"/>
      <c r="J847" s="64" t="str">
        <f t="shared" si="783"/>
        <v/>
      </c>
      <c r="K847" s="64" t="str">
        <f t="shared" si="784"/>
        <v/>
      </c>
      <c r="L847" s="64" t="str">
        <f t="shared" si="785"/>
        <v/>
      </c>
      <c r="M847" s="64" t="str">
        <f t="shared" si="786"/>
        <v/>
      </c>
      <c r="N847" s="52"/>
      <c r="P847" s="157"/>
      <c r="Q847" s="157"/>
      <c r="R847" s="157"/>
      <c r="S847" s="157" t="str">
        <f>IF(OR(LEFT($A847,1)="x",AND(AC833+$AC847=0,$AC833&gt;0)),"",IFERROR(VLOOKUP($A847,LedenZ,29,0),""))</f>
        <v/>
      </c>
      <c r="T847" s="202">
        <f t="shared" si="787"/>
        <v>0</v>
      </c>
      <c r="U847" s="159">
        <f t="shared" si="788"/>
        <v>0</v>
      </c>
      <c r="V847" s="162" t="str">
        <f t="shared" si="795"/>
        <v/>
      </c>
      <c r="W847" s="162" t="str">
        <f t="shared" si="795"/>
        <v/>
      </c>
      <c r="X847" s="28">
        <v>18</v>
      </c>
      <c r="Y847" s="64" t="str">
        <f t="shared" si="789"/>
        <v/>
      </c>
      <c r="Z847" s="64" t="str">
        <f t="shared" si="790"/>
        <v/>
      </c>
      <c r="AA847" s="64" t="str">
        <f t="shared" si="791"/>
        <v/>
      </c>
      <c r="AB847" s="64" t="str">
        <f t="shared" si="792"/>
        <v/>
      </c>
      <c r="AC847" s="28">
        <f t="shared" si="793"/>
        <v>0</v>
      </c>
      <c r="AH847" s="246" t="str">
        <f t="shared" si="794"/>
        <v/>
      </c>
    </row>
    <row r="848" spans="1:34">
      <c r="A848" s="28" t="str">
        <f>C831&amp;"x"&amp;B848</f>
        <v>x15</v>
      </c>
      <c r="B848" s="47">
        <v>15</v>
      </c>
      <c r="C848" s="64" t="str">
        <f t="shared" si="777"/>
        <v/>
      </c>
      <c r="D848" s="64" t="str">
        <f t="shared" si="778"/>
        <v/>
      </c>
      <c r="E848" s="65" t="str">
        <f t="shared" si="779"/>
        <v/>
      </c>
      <c r="F848" s="65" t="str">
        <f t="shared" si="780"/>
        <v/>
      </c>
      <c r="G848" s="66" t="str">
        <f t="shared" si="781"/>
        <v/>
      </c>
      <c r="H848" s="67" t="str">
        <f t="shared" si="782"/>
        <v/>
      </c>
      <c r="I848" s="73"/>
      <c r="J848" s="64" t="str">
        <f t="shared" si="783"/>
        <v/>
      </c>
      <c r="K848" s="64" t="str">
        <f t="shared" si="784"/>
        <v/>
      </c>
      <c r="L848" s="64" t="str">
        <f t="shared" si="785"/>
        <v/>
      </c>
      <c r="M848" s="64" t="str">
        <f t="shared" si="786"/>
        <v/>
      </c>
      <c r="N848" s="52"/>
      <c r="P848" s="157"/>
      <c r="Q848" s="157"/>
      <c r="R848" s="157"/>
      <c r="S848" s="157" t="str">
        <f>IF(OR(LEFT($A848,1)="x",AND(AC833+$AC848=0,$AC833&gt;0)),"",IFERROR(VLOOKUP($A848,LedenZ,29,0),""))</f>
        <v/>
      </c>
      <c r="T848" s="202">
        <f t="shared" si="787"/>
        <v>0</v>
      </c>
      <c r="U848" s="159">
        <f t="shared" si="788"/>
        <v>0</v>
      </c>
      <c r="V848" s="162" t="str">
        <f t="shared" si="795"/>
        <v/>
      </c>
      <c r="W848" s="162" t="str">
        <f t="shared" si="795"/>
        <v/>
      </c>
      <c r="X848" s="28">
        <v>19</v>
      </c>
      <c r="Y848" s="64" t="str">
        <f t="shared" si="789"/>
        <v/>
      </c>
      <c r="Z848" s="64" t="str">
        <f t="shared" si="790"/>
        <v/>
      </c>
      <c r="AA848" s="64" t="str">
        <f t="shared" si="791"/>
        <v/>
      </c>
      <c r="AB848" s="64" t="str">
        <f t="shared" si="792"/>
        <v/>
      </c>
      <c r="AC848" s="28">
        <f t="shared" si="793"/>
        <v>0</v>
      </c>
      <c r="AH848" s="246" t="str">
        <f t="shared" si="794"/>
        <v/>
      </c>
    </row>
    <row r="849" spans="1:34" ht="12.95" thickBot="1">
      <c r="B849" s="69"/>
      <c r="C849" s="70"/>
      <c r="D849" s="69"/>
      <c r="E849" s="69"/>
      <c r="F849" s="69"/>
      <c r="G849" s="71"/>
      <c r="H849" s="71"/>
      <c r="I849" s="71"/>
      <c r="J849" s="70"/>
      <c r="K849" s="70"/>
      <c r="L849" s="70"/>
      <c r="M849" s="52"/>
      <c r="N849" s="52"/>
      <c r="X849" s="28">
        <v>20</v>
      </c>
    </row>
    <row r="850" spans="1:34" ht="12.95" thickTop="1">
      <c r="B850" s="47"/>
      <c r="C850" s="323" t="s">
        <v>1140</v>
      </c>
      <c r="D850" s="323"/>
      <c r="E850" s="76" t="s">
        <v>1141</v>
      </c>
      <c r="F850" s="76" t="s">
        <v>1142</v>
      </c>
      <c r="G850" s="48" t="s">
        <v>1143</v>
      </c>
      <c r="H850" s="49"/>
      <c r="I850" s="50"/>
      <c r="J850" s="51" t="s">
        <v>1144</v>
      </c>
      <c r="K850" s="51" t="s">
        <v>1145</v>
      </c>
      <c r="L850" s="51" t="s">
        <v>1146</v>
      </c>
      <c r="M850" s="52"/>
      <c r="N850" s="52"/>
      <c r="P850" s="53">
        <f>COUNT(P854:P868)</f>
        <v>0</v>
      </c>
      <c r="Q850" s="53">
        <f>COUNT(Q854:Q868)</f>
        <v>0</v>
      </c>
      <c r="R850" s="53">
        <f>COUNT(R854:R868)</f>
        <v>0</v>
      </c>
      <c r="S850" s="53">
        <f>COUNT(S854:S868)</f>
        <v>0</v>
      </c>
      <c r="T850" s="124">
        <f>T851-SUM(U854:U868)</f>
        <v>0</v>
      </c>
      <c r="X850" s="28">
        <v>1</v>
      </c>
    </row>
    <row r="851" spans="1:34" ht="12.95">
      <c r="A851" s="33">
        <v>46</v>
      </c>
      <c r="B851" s="54"/>
      <c r="C851" s="322" t="str">
        <f>Leden!AR48</f>
        <v/>
      </c>
      <c r="D851" s="322"/>
      <c r="E851" s="286" t="str">
        <f>IF($C851="","",LEFT(IFERROR(VLOOKUP($C851,TeamsZ,2,0),"")&amp;"??",2))</f>
        <v/>
      </c>
      <c r="F851" s="286" t="str">
        <f>IF($C851="","",IFERROR(VLOOKUP($C851,TeamsZ,3,0),"??"))</f>
        <v/>
      </c>
      <c r="G851" s="286" t="str">
        <f>IF($C851="","",LEFT(IFERROR(VLOOKUP($C851,TeamsZ,4,0),"")&amp;"?",1))</f>
        <v/>
      </c>
      <c r="H851" s="55"/>
      <c r="I851" s="56"/>
      <c r="J851" s="286">
        <f>COUNTIF(C854:C868,"V")</f>
        <v>0</v>
      </c>
      <c r="K851" s="286">
        <f>COUNTIF(C854:C868,"M")</f>
        <v>0</v>
      </c>
      <c r="L851" s="57" t="str">
        <f>IFERROR(AVERAGE(H854:H868),"")</f>
        <v/>
      </c>
      <c r="M851" s="58"/>
      <c r="N851" s="58"/>
      <c r="O851" s="33" t="s">
        <v>2</v>
      </c>
      <c r="P851" s="253"/>
      <c r="Q851" s="253"/>
      <c r="R851" s="253"/>
      <c r="S851" s="253" t="str">
        <f>IF(COUNT(S854:S868)=0,"",TeamPunten(S854:S868,$C851,$T851))</f>
        <v/>
      </c>
      <c r="T851" s="124">
        <f>SUM(T854:T868)</f>
        <v>0</v>
      </c>
      <c r="U851" s="158" t="str">
        <f>MID($C851,1,1)</f>
        <v/>
      </c>
      <c r="V851" s="158" t="str">
        <f>MID($C851,1,1)</f>
        <v/>
      </c>
      <c r="W851" s="158" t="str">
        <f>MID($C851,1,1)</f>
        <v/>
      </c>
      <c r="X851" s="28">
        <v>2</v>
      </c>
      <c r="Y851" s="33"/>
      <c r="Z851" s="33"/>
      <c r="AA851" s="33"/>
      <c r="AB851" s="33"/>
      <c r="AC851" s="33"/>
      <c r="AD851" s="19" t="str">
        <f>IF($C851="","",IFERROR(VLOOKUP($C851,TeamsZ,6,0),""))</f>
        <v/>
      </c>
      <c r="AE851" s="19" t="str">
        <f>TRIM(IF($AD851="","",IFERROR(VLOOKUP($AD851,Teams!$J$4:$O$8,2,0),"")))</f>
        <v/>
      </c>
      <c r="AF851" s="19" t="str">
        <f>TRIM(IF($AD851="","",IFERROR(VLOOKUP($AD851,Teams!$J$4:$O$8,4,0),"")))</f>
        <v/>
      </c>
      <c r="AH851" s="247" t="str">
        <f>IFERROR(AVERAGE(AH854:AH868),"")</f>
        <v/>
      </c>
    </row>
    <row r="852" spans="1:34">
      <c r="B852" s="47"/>
      <c r="C852" s="76"/>
      <c r="D852" s="47"/>
      <c r="E852" s="47"/>
      <c r="F852" s="47"/>
      <c r="G852" s="50"/>
      <c r="H852" s="50"/>
      <c r="I852" s="50"/>
      <c r="J852" s="76"/>
      <c r="K852" s="76"/>
      <c r="L852" s="76"/>
      <c r="M852" s="52"/>
      <c r="N852" s="52"/>
      <c r="U852" s="159"/>
      <c r="V852" s="159"/>
      <c r="W852" s="159"/>
      <c r="X852" s="28">
        <v>3</v>
      </c>
    </row>
    <row r="853" spans="1:34">
      <c r="A853" s="59"/>
      <c r="B853" s="60"/>
      <c r="C853" s="61" t="s">
        <v>1147</v>
      </c>
      <c r="D853" s="61" t="s">
        <v>1148</v>
      </c>
      <c r="E853" s="62" t="s">
        <v>1149</v>
      </c>
      <c r="F853" s="62" t="s">
        <v>1150</v>
      </c>
      <c r="G853" s="61" t="s">
        <v>1151</v>
      </c>
      <c r="H853" s="61" t="s">
        <v>1152</v>
      </c>
      <c r="I853" s="61" t="s">
        <v>54</v>
      </c>
      <c r="J853" s="61" t="s">
        <v>1153</v>
      </c>
      <c r="K853" s="61" t="s">
        <v>1154</v>
      </c>
      <c r="L853" s="61" t="s">
        <v>1155</v>
      </c>
      <c r="M853" s="61" t="s">
        <v>1158</v>
      </c>
      <c r="N853" s="63"/>
      <c r="O853" s="59"/>
      <c r="P853" s="160" t="s">
        <v>76</v>
      </c>
      <c r="Q853" s="160" t="s">
        <v>77</v>
      </c>
      <c r="R853" s="160" t="s">
        <v>78</v>
      </c>
      <c r="S853" s="160" t="s">
        <v>76</v>
      </c>
      <c r="U853" s="158" t="str">
        <f>IF(W851="","",VLOOKUP(W851,Leeftijdscat,2,FALSE))</f>
        <v/>
      </c>
      <c r="V853" s="158" t="str">
        <f>IF(W851="","",VLOOKUP(W851,Leeftijdscat,3,FALSE))</f>
        <v/>
      </c>
      <c r="W853" s="158" t="str">
        <f>IF(W851="","",VLOOKUP(W851,Leeftijdscat,4,FALSE))</f>
        <v/>
      </c>
      <c r="X853" s="28">
        <v>4</v>
      </c>
      <c r="Y853" s="59">
        <f>LEN(Y854&amp;Y855&amp;Y856&amp;Y857&amp;Y858&amp;Y859&amp;Y860&amp;Y861&amp;Y862&amp;Y863&amp;Y864&amp;Y865&amp;Y866&amp;Y867&amp;Y868)</f>
        <v>0</v>
      </c>
      <c r="Z853" s="59">
        <f>LEN(Z854&amp;Z855&amp;Z856&amp;Z857&amp;Z858&amp;Z859&amp;Z860&amp;Z861&amp;Z862&amp;Z863&amp;Z864&amp;Z865&amp;Z866&amp;Z867&amp;Z868)</f>
        <v>0</v>
      </c>
      <c r="AA853" s="59">
        <f>LEN(AA854&amp;AA855&amp;AA856&amp;AA857&amp;AA858&amp;AA859&amp;AA860&amp;AA861&amp;AA862&amp;AA863&amp;AA864&amp;AA865&amp;AA866&amp;AA867&amp;AA868)</f>
        <v>0</v>
      </c>
      <c r="AB853" s="59">
        <f>LEN(AB854&amp;AB855&amp;AB856&amp;AB857&amp;AB858&amp;AB859&amp;AB860&amp;AB861&amp;AB862&amp;AB863&amp;AB864&amp;AB865&amp;AB866&amp;AB867&amp;AB868)</f>
        <v>0</v>
      </c>
      <c r="AC853" s="59">
        <f>SUM(Y853:AA853)</f>
        <v>0</v>
      </c>
    </row>
    <row r="854" spans="1:34">
      <c r="A854" s="28" t="str">
        <f>C851&amp;"x"&amp;B854</f>
        <v>x1</v>
      </c>
      <c r="B854" s="47">
        <v>1</v>
      </c>
      <c r="C854" s="64" t="str">
        <f t="shared" ref="C854:C868" si="796">IF(LEFT($A854,1)="x","",IFERROR(VLOOKUP($A854,LedenZ,5,0),""))</f>
        <v/>
      </c>
      <c r="D854" s="64" t="str">
        <f t="shared" ref="D854:D868" si="797">IF(LEFT($A854,1)="x","",IFERROR(VLOOKUP($A854,LedenZ,6,0),""))</f>
        <v/>
      </c>
      <c r="E854" s="65" t="str">
        <f t="shared" ref="E854:E868" si="798">IF(LEFT($A854,1)="x","",IFERROR(VLOOKUP($A854,LedenZ,7,0),""))</f>
        <v/>
      </c>
      <c r="F854" s="65" t="str">
        <f t="shared" ref="F854:F868" si="799">IF(LEFT($A854,1)="x","",IFERROR(VLOOKUP($A854,LedenZ,8,0),""))</f>
        <v/>
      </c>
      <c r="G854" s="66" t="str">
        <f t="shared" ref="G854:G868" si="800">IF(LEFT($A854,1)="x","",IFERROR(VLOOKUP($A854,LedenZ,9,0),""))</f>
        <v/>
      </c>
      <c r="H854" s="67" t="str">
        <f t="shared" ref="H854:H868" si="801">IF(AND(ISNUMBER(G854),G854&lt;&gt;0),DATEDIF(G854,Peildatum,"Y"),"")</f>
        <v/>
      </c>
      <c r="I854" s="73"/>
      <c r="J854" s="64" t="str">
        <f t="shared" ref="J854:J868" si="802">IF(LEFT($A854,1)="x","",IFERROR(VLOOKUP($A854,LedenZ,15,0),""))</f>
        <v/>
      </c>
      <c r="K854" s="64" t="str">
        <f t="shared" ref="K854:K868" si="803">IF(LEFT($A854,1)="x","",IFERROR(VLOOKUP($A854,LedenZ,16,0),""))</f>
        <v/>
      </c>
      <c r="L854" s="64" t="str">
        <f t="shared" ref="L854:L868" si="804">IF(LEFT($A854,1)="x","",IFERROR(VLOOKUP($A854,LedenZ,17,0),""))</f>
        <v/>
      </c>
      <c r="M854" s="64" t="str">
        <f t="shared" ref="M854:M868" si="805">IF(LEFT($A854,1)="x","",IFERROR(VLOOKUP($A854,LedenZ,18,0),""))</f>
        <v/>
      </c>
      <c r="N854" s="52"/>
      <c r="P854" s="157"/>
      <c r="Q854" s="157"/>
      <c r="R854" s="157"/>
      <c r="S854" s="157" t="str">
        <f>IF(OR(LEFT($A854,1)="x",AND(AC853+$AC854=0,$AC853&gt;0)),"",IFERROR(VLOOKUP($A854,LedenZ,29,0),""))</f>
        <v/>
      </c>
      <c r="T854" s="202">
        <f t="shared" ref="T854:T868" si="806">IF(LEN(C854&amp;D854&amp;E854&amp;F854)&gt;0,1,0)</f>
        <v>0</v>
      </c>
      <c r="U854" s="159">
        <f t="shared" ref="U854:U868" si="807">MIN(LEN(Y854&amp;Z854&amp;AA854&amp;AB854),1)</f>
        <v>0</v>
      </c>
      <c r="V854" s="162" t="str">
        <f>V853</f>
        <v/>
      </c>
      <c r="W854" s="162" t="str">
        <f>W853</f>
        <v/>
      </c>
      <c r="X854" s="28">
        <v>5</v>
      </c>
      <c r="Y854" s="64" t="str">
        <f t="shared" ref="Y854:Y868" si="808">IF(LEFT($A854,1)="x","",IFERROR(VLOOKUP($A854,LedenZ,33,0),""))</f>
        <v/>
      </c>
      <c r="Z854" s="64" t="str">
        <f t="shared" ref="Z854:Z868" si="809">IF(LEFT($A854,1)="x","",IFERROR(VLOOKUP($A854,LedenZ,34,0),""))</f>
        <v/>
      </c>
      <c r="AA854" s="64" t="str">
        <f t="shared" ref="AA854:AA868" si="810">IF(LEFT($A854,1)="x","",IFERROR(VLOOKUP($A854,LedenZ,35,0),""))</f>
        <v/>
      </c>
      <c r="AB854" s="64" t="str">
        <f t="shared" ref="AB854:AB868" si="811">IF(LEFT($A854,1)="x","",IFERROR(VLOOKUP($A854,LedenZ,36,0),""))</f>
        <v/>
      </c>
      <c r="AC854" s="28">
        <f t="shared" ref="AC854:AC868" si="812">LEN(Y854&amp;Z854&amp;AA854&amp;AB854)</f>
        <v>0</v>
      </c>
      <c r="AH854" s="246" t="str">
        <f t="shared" ref="AH854:AH868" si="813">lft(G854,Peildatum)</f>
        <v/>
      </c>
    </row>
    <row r="855" spans="1:34">
      <c r="A855" s="28" t="str">
        <f>C851&amp;"x"&amp;B855</f>
        <v>x2</v>
      </c>
      <c r="B855" s="47">
        <v>2</v>
      </c>
      <c r="C855" s="64" t="str">
        <f t="shared" si="796"/>
        <v/>
      </c>
      <c r="D855" s="64" t="str">
        <f t="shared" si="797"/>
        <v/>
      </c>
      <c r="E855" s="65" t="str">
        <f t="shared" si="798"/>
        <v/>
      </c>
      <c r="F855" s="65" t="str">
        <f t="shared" si="799"/>
        <v/>
      </c>
      <c r="G855" s="66" t="str">
        <f t="shared" si="800"/>
        <v/>
      </c>
      <c r="H855" s="67" t="str">
        <f t="shared" si="801"/>
        <v/>
      </c>
      <c r="I855" s="73"/>
      <c r="J855" s="64" t="str">
        <f t="shared" si="802"/>
        <v/>
      </c>
      <c r="K855" s="64" t="str">
        <f t="shared" si="803"/>
        <v/>
      </c>
      <c r="L855" s="64" t="str">
        <f t="shared" si="804"/>
        <v/>
      </c>
      <c r="M855" s="64" t="str">
        <f t="shared" si="805"/>
        <v/>
      </c>
      <c r="N855" s="52"/>
      <c r="P855" s="157"/>
      <c r="Q855" s="157"/>
      <c r="R855" s="157"/>
      <c r="S855" s="157" t="str">
        <f>IF(OR(LEFT($A855,1)="x",AND(AC853+$AC855=0,$AC853&gt;0)),"",IFERROR(VLOOKUP($A855,LedenZ,29,0),""))</f>
        <v/>
      </c>
      <c r="T855" s="202">
        <f t="shared" si="806"/>
        <v>0</v>
      </c>
      <c r="U855" s="159">
        <f t="shared" si="807"/>
        <v>0</v>
      </c>
      <c r="V855" s="162" t="str">
        <f t="shared" ref="V855:W868" si="814">V854</f>
        <v/>
      </c>
      <c r="W855" s="162" t="str">
        <f t="shared" si="814"/>
        <v/>
      </c>
      <c r="X855" s="28">
        <v>6</v>
      </c>
      <c r="Y855" s="64" t="str">
        <f t="shared" si="808"/>
        <v/>
      </c>
      <c r="Z855" s="64" t="str">
        <f t="shared" si="809"/>
        <v/>
      </c>
      <c r="AA855" s="64" t="str">
        <f t="shared" si="810"/>
        <v/>
      </c>
      <c r="AB855" s="64" t="str">
        <f t="shared" si="811"/>
        <v/>
      </c>
      <c r="AC855" s="28">
        <f t="shared" si="812"/>
        <v>0</v>
      </c>
      <c r="AH855" s="246" t="str">
        <f t="shared" si="813"/>
        <v/>
      </c>
    </row>
    <row r="856" spans="1:34">
      <c r="A856" s="28" t="str">
        <f>C851&amp;"x"&amp;B856</f>
        <v>x3</v>
      </c>
      <c r="B856" s="47">
        <v>3</v>
      </c>
      <c r="C856" s="64" t="str">
        <f t="shared" si="796"/>
        <v/>
      </c>
      <c r="D856" s="64" t="str">
        <f t="shared" si="797"/>
        <v/>
      </c>
      <c r="E856" s="65" t="str">
        <f t="shared" si="798"/>
        <v/>
      </c>
      <c r="F856" s="65" t="str">
        <f t="shared" si="799"/>
        <v/>
      </c>
      <c r="G856" s="66" t="str">
        <f t="shared" si="800"/>
        <v/>
      </c>
      <c r="H856" s="67" t="str">
        <f t="shared" si="801"/>
        <v/>
      </c>
      <c r="I856" s="73"/>
      <c r="J856" s="64" t="str">
        <f t="shared" si="802"/>
        <v/>
      </c>
      <c r="K856" s="64" t="str">
        <f t="shared" si="803"/>
        <v/>
      </c>
      <c r="L856" s="64" t="str">
        <f t="shared" si="804"/>
        <v/>
      </c>
      <c r="M856" s="64" t="str">
        <f t="shared" si="805"/>
        <v/>
      </c>
      <c r="N856" s="52"/>
      <c r="P856" s="157"/>
      <c r="Q856" s="157"/>
      <c r="R856" s="157"/>
      <c r="S856" s="157" t="str">
        <f>IF(OR(LEFT($A856,1)="x",AND(AC853+$AC856=0,$AC853&gt;0)),"",IFERROR(VLOOKUP($A856,LedenZ,29,0),""))</f>
        <v/>
      </c>
      <c r="T856" s="202">
        <f t="shared" si="806"/>
        <v>0</v>
      </c>
      <c r="U856" s="159">
        <f t="shared" si="807"/>
        <v>0</v>
      </c>
      <c r="V856" s="162" t="str">
        <f t="shared" si="814"/>
        <v/>
      </c>
      <c r="W856" s="162" t="str">
        <f t="shared" si="814"/>
        <v/>
      </c>
      <c r="X856" s="28">
        <v>7</v>
      </c>
      <c r="Y856" s="64" t="str">
        <f t="shared" si="808"/>
        <v/>
      </c>
      <c r="Z856" s="64" t="str">
        <f t="shared" si="809"/>
        <v/>
      </c>
      <c r="AA856" s="64" t="str">
        <f t="shared" si="810"/>
        <v/>
      </c>
      <c r="AB856" s="64" t="str">
        <f t="shared" si="811"/>
        <v/>
      </c>
      <c r="AC856" s="28">
        <f t="shared" si="812"/>
        <v>0</v>
      </c>
      <c r="AH856" s="246" t="str">
        <f t="shared" si="813"/>
        <v/>
      </c>
    </row>
    <row r="857" spans="1:34">
      <c r="A857" s="28" t="str">
        <f>C851&amp;"x"&amp;B857</f>
        <v>x4</v>
      </c>
      <c r="B857" s="47">
        <v>4</v>
      </c>
      <c r="C857" s="64" t="str">
        <f t="shared" si="796"/>
        <v/>
      </c>
      <c r="D857" s="64" t="str">
        <f t="shared" si="797"/>
        <v/>
      </c>
      <c r="E857" s="65" t="str">
        <f t="shared" si="798"/>
        <v/>
      </c>
      <c r="F857" s="65" t="str">
        <f t="shared" si="799"/>
        <v/>
      </c>
      <c r="G857" s="66" t="str">
        <f t="shared" si="800"/>
        <v/>
      </c>
      <c r="H857" s="67" t="str">
        <f t="shared" si="801"/>
        <v/>
      </c>
      <c r="I857" s="73"/>
      <c r="J857" s="64" t="str">
        <f t="shared" si="802"/>
        <v/>
      </c>
      <c r="K857" s="64" t="str">
        <f t="shared" si="803"/>
        <v/>
      </c>
      <c r="L857" s="64" t="str">
        <f t="shared" si="804"/>
        <v/>
      </c>
      <c r="M857" s="64" t="str">
        <f t="shared" si="805"/>
        <v/>
      </c>
      <c r="N857" s="52"/>
      <c r="P857" s="157"/>
      <c r="Q857" s="157"/>
      <c r="R857" s="157"/>
      <c r="S857" s="157" t="str">
        <f>IF(OR(LEFT($A857,1)="x",AND(AC853+$AC857=0,$AC853&gt;0)),"",IFERROR(VLOOKUP($A857,LedenZ,29,0),""))</f>
        <v/>
      </c>
      <c r="T857" s="202">
        <f t="shared" si="806"/>
        <v>0</v>
      </c>
      <c r="U857" s="159">
        <f t="shared" si="807"/>
        <v>0</v>
      </c>
      <c r="V857" s="162" t="str">
        <f t="shared" si="814"/>
        <v/>
      </c>
      <c r="W857" s="162" t="str">
        <f t="shared" si="814"/>
        <v/>
      </c>
      <c r="X857" s="28">
        <v>8</v>
      </c>
      <c r="Y857" s="64" t="str">
        <f t="shared" si="808"/>
        <v/>
      </c>
      <c r="Z857" s="64" t="str">
        <f t="shared" si="809"/>
        <v/>
      </c>
      <c r="AA857" s="64" t="str">
        <f t="shared" si="810"/>
        <v/>
      </c>
      <c r="AB857" s="64" t="str">
        <f t="shared" si="811"/>
        <v/>
      </c>
      <c r="AC857" s="28">
        <f t="shared" si="812"/>
        <v>0</v>
      </c>
      <c r="AH857" s="246" t="str">
        <f t="shared" si="813"/>
        <v/>
      </c>
    </row>
    <row r="858" spans="1:34">
      <c r="A858" s="28" t="str">
        <f>C851&amp;"x"&amp;B858</f>
        <v>x5</v>
      </c>
      <c r="B858" s="47">
        <v>5</v>
      </c>
      <c r="C858" s="64" t="str">
        <f t="shared" si="796"/>
        <v/>
      </c>
      <c r="D858" s="64" t="str">
        <f t="shared" si="797"/>
        <v/>
      </c>
      <c r="E858" s="65" t="str">
        <f t="shared" si="798"/>
        <v/>
      </c>
      <c r="F858" s="65" t="str">
        <f t="shared" si="799"/>
        <v/>
      </c>
      <c r="G858" s="66" t="str">
        <f t="shared" si="800"/>
        <v/>
      </c>
      <c r="H858" s="67" t="str">
        <f t="shared" si="801"/>
        <v/>
      </c>
      <c r="I858" s="73"/>
      <c r="J858" s="64" t="str">
        <f t="shared" si="802"/>
        <v/>
      </c>
      <c r="K858" s="64" t="str">
        <f t="shared" si="803"/>
        <v/>
      </c>
      <c r="L858" s="64" t="str">
        <f t="shared" si="804"/>
        <v/>
      </c>
      <c r="M858" s="64" t="str">
        <f t="shared" si="805"/>
        <v/>
      </c>
      <c r="N858" s="52"/>
      <c r="P858" s="157"/>
      <c r="Q858" s="157"/>
      <c r="R858" s="157"/>
      <c r="S858" s="157" t="str">
        <f>IF(OR(LEFT($A858,1)="x",AND(AC853+$AC858=0,$AC853&gt;0)),"",IFERROR(VLOOKUP($A858,LedenZ,29,0),""))</f>
        <v/>
      </c>
      <c r="T858" s="202">
        <f t="shared" si="806"/>
        <v>0</v>
      </c>
      <c r="U858" s="159">
        <f t="shared" si="807"/>
        <v>0</v>
      </c>
      <c r="V858" s="162" t="str">
        <f t="shared" si="814"/>
        <v/>
      </c>
      <c r="W858" s="162" t="str">
        <f t="shared" si="814"/>
        <v/>
      </c>
      <c r="X858" s="28">
        <v>9</v>
      </c>
      <c r="Y858" s="64" t="str">
        <f t="shared" si="808"/>
        <v/>
      </c>
      <c r="Z858" s="64" t="str">
        <f t="shared" si="809"/>
        <v/>
      </c>
      <c r="AA858" s="64" t="str">
        <f t="shared" si="810"/>
        <v/>
      </c>
      <c r="AB858" s="64" t="str">
        <f t="shared" si="811"/>
        <v/>
      </c>
      <c r="AC858" s="28">
        <f t="shared" si="812"/>
        <v>0</v>
      </c>
      <c r="AH858" s="246" t="str">
        <f t="shared" si="813"/>
        <v/>
      </c>
    </row>
    <row r="859" spans="1:34">
      <c r="A859" s="28" t="str">
        <f>C851&amp;"x"&amp;B859</f>
        <v>x6</v>
      </c>
      <c r="B859" s="47">
        <v>6</v>
      </c>
      <c r="C859" s="64" t="str">
        <f t="shared" si="796"/>
        <v/>
      </c>
      <c r="D859" s="64" t="str">
        <f t="shared" si="797"/>
        <v/>
      </c>
      <c r="E859" s="65" t="str">
        <f t="shared" si="798"/>
        <v/>
      </c>
      <c r="F859" s="65" t="str">
        <f t="shared" si="799"/>
        <v/>
      </c>
      <c r="G859" s="66" t="str">
        <f t="shared" si="800"/>
        <v/>
      </c>
      <c r="H859" s="67" t="str">
        <f t="shared" si="801"/>
        <v/>
      </c>
      <c r="I859" s="73"/>
      <c r="J859" s="64" t="str">
        <f t="shared" si="802"/>
        <v/>
      </c>
      <c r="K859" s="64" t="str">
        <f t="shared" si="803"/>
        <v/>
      </c>
      <c r="L859" s="64" t="str">
        <f t="shared" si="804"/>
        <v/>
      </c>
      <c r="M859" s="64" t="str">
        <f t="shared" si="805"/>
        <v/>
      </c>
      <c r="N859" s="52"/>
      <c r="P859" s="157"/>
      <c r="Q859" s="157"/>
      <c r="R859" s="157"/>
      <c r="S859" s="157" t="str">
        <f>IF(OR(LEFT($A859,1)="x",AND(AC853+$AC859=0,$AC853&gt;0)),"",IFERROR(VLOOKUP($A859,LedenZ,29,0),""))</f>
        <v/>
      </c>
      <c r="T859" s="202">
        <f t="shared" si="806"/>
        <v>0</v>
      </c>
      <c r="U859" s="159">
        <f t="shared" si="807"/>
        <v>0</v>
      </c>
      <c r="V859" s="162" t="str">
        <f t="shared" si="814"/>
        <v/>
      </c>
      <c r="W859" s="162" t="str">
        <f t="shared" si="814"/>
        <v/>
      </c>
      <c r="X859" s="28">
        <v>10</v>
      </c>
      <c r="Y859" s="64" t="str">
        <f t="shared" si="808"/>
        <v/>
      </c>
      <c r="Z859" s="64" t="str">
        <f t="shared" si="809"/>
        <v/>
      </c>
      <c r="AA859" s="64" t="str">
        <f t="shared" si="810"/>
        <v/>
      </c>
      <c r="AB859" s="64" t="str">
        <f t="shared" si="811"/>
        <v/>
      </c>
      <c r="AC859" s="28">
        <f t="shared" si="812"/>
        <v>0</v>
      </c>
      <c r="AH859" s="246" t="str">
        <f t="shared" si="813"/>
        <v/>
      </c>
    </row>
    <row r="860" spans="1:34">
      <c r="A860" s="28" t="str">
        <f>C851&amp;"x"&amp;B860</f>
        <v>x7</v>
      </c>
      <c r="B860" s="47">
        <v>7</v>
      </c>
      <c r="C860" s="64" t="str">
        <f t="shared" si="796"/>
        <v/>
      </c>
      <c r="D860" s="64" t="str">
        <f t="shared" si="797"/>
        <v/>
      </c>
      <c r="E860" s="65" t="str">
        <f t="shared" si="798"/>
        <v/>
      </c>
      <c r="F860" s="65" t="str">
        <f t="shared" si="799"/>
        <v/>
      </c>
      <c r="G860" s="66" t="str">
        <f t="shared" si="800"/>
        <v/>
      </c>
      <c r="H860" s="67" t="str">
        <f t="shared" si="801"/>
        <v/>
      </c>
      <c r="I860" s="73"/>
      <c r="J860" s="64" t="str">
        <f t="shared" si="802"/>
        <v/>
      </c>
      <c r="K860" s="64" t="str">
        <f t="shared" si="803"/>
        <v/>
      </c>
      <c r="L860" s="64" t="str">
        <f t="shared" si="804"/>
        <v/>
      </c>
      <c r="M860" s="64" t="str">
        <f t="shared" si="805"/>
        <v/>
      </c>
      <c r="N860" s="52"/>
      <c r="P860" s="157"/>
      <c r="Q860" s="157"/>
      <c r="R860" s="157"/>
      <c r="S860" s="157" t="str">
        <f>IF(OR(LEFT($A860,1)="x",AND(AC853+$AC860=0,$AC853&gt;0)),"",IFERROR(VLOOKUP($A860,LedenZ,29,0),""))</f>
        <v/>
      </c>
      <c r="T860" s="202">
        <f t="shared" si="806"/>
        <v>0</v>
      </c>
      <c r="U860" s="159">
        <f t="shared" si="807"/>
        <v>0</v>
      </c>
      <c r="V860" s="162" t="str">
        <f t="shared" si="814"/>
        <v/>
      </c>
      <c r="W860" s="162" t="str">
        <f t="shared" si="814"/>
        <v/>
      </c>
      <c r="X860" s="28">
        <v>11</v>
      </c>
      <c r="Y860" s="64" t="str">
        <f t="shared" si="808"/>
        <v/>
      </c>
      <c r="Z860" s="64" t="str">
        <f t="shared" si="809"/>
        <v/>
      </c>
      <c r="AA860" s="64" t="str">
        <f t="shared" si="810"/>
        <v/>
      </c>
      <c r="AB860" s="64" t="str">
        <f t="shared" si="811"/>
        <v/>
      </c>
      <c r="AC860" s="28">
        <f t="shared" si="812"/>
        <v>0</v>
      </c>
      <c r="AH860" s="246" t="str">
        <f t="shared" si="813"/>
        <v/>
      </c>
    </row>
    <row r="861" spans="1:34">
      <c r="A861" s="28" t="str">
        <f>C851&amp;"x"&amp;B861</f>
        <v>x8</v>
      </c>
      <c r="B861" s="47">
        <v>8</v>
      </c>
      <c r="C861" s="64" t="str">
        <f t="shared" si="796"/>
        <v/>
      </c>
      <c r="D861" s="64" t="str">
        <f t="shared" si="797"/>
        <v/>
      </c>
      <c r="E861" s="65" t="str">
        <f t="shared" si="798"/>
        <v/>
      </c>
      <c r="F861" s="65" t="str">
        <f t="shared" si="799"/>
        <v/>
      </c>
      <c r="G861" s="66" t="str">
        <f t="shared" si="800"/>
        <v/>
      </c>
      <c r="H861" s="67" t="str">
        <f t="shared" si="801"/>
        <v/>
      </c>
      <c r="I861" s="73"/>
      <c r="J861" s="64" t="str">
        <f t="shared" si="802"/>
        <v/>
      </c>
      <c r="K861" s="64" t="str">
        <f t="shared" si="803"/>
        <v/>
      </c>
      <c r="L861" s="64" t="str">
        <f t="shared" si="804"/>
        <v/>
      </c>
      <c r="M861" s="64" t="str">
        <f t="shared" si="805"/>
        <v/>
      </c>
      <c r="N861" s="52"/>
      <c r="P861" s="157"/>
      <c r="Q861" s="157"/>
      <c r="R861" s="157"/>
      <c r="S861" s="157" t="str">
        <f>IF(OR(LEFT($A861,1)="x",AND(AC853+$AC861=0,$AC853&gt;0)),"",IFERROR(VLOOKUP($A861,LedenZ,29,0),""))</f>
        <v/>
      </c>
      <c r="T861" s="202">
        <f t="shared" si="806"/>
        <v>0</v>
      </c>
      <c r="U861" s="159">
        <f t="shared" si="807"/>
        <v>0</v>
      </c>
      <c r="V861" s="162" t="str">
        <f t="shared" si="814"/>
        <v/>
      </c>
      <c r="W861" s="162" t="str">
        <f t="shared" si="814"/>
        <v/>
      </c>
      <c r="X861" s="28">
        <v>12</v>
      </c>
      <c r="Y861" s="64" t="str">
        <f t="shared" si="808"/>
        <v/>
      </c>
      <c r="Z861" s="64" t="str">
        <f t="shared" si="809"/>
        <v/>
      </c>
      <c r="AA861" s="64" t="str">
        <f t="shared" si="810"/>
        <v/>
      </c>
      <c r="AB861" s="64" t="str">
        <f t="shared" si="811"/>
        <v/>
      </c>
      <c r="AC861" s="28">
        <f t="shared" si="812"/>
        <v>0</v>
      </c>
      <c r="AH861" s="246" t="str">
        <f t="shared" si="813"/>
        <v/>
      </c>
    </row>
    <row r="862" spans="1:34">
      <c r="A862" s="28" t="str">
        <f>C851&amp;"x"&amp;B862</f>
        <v>x9</v>
      </c>
      <c r="B862" s="47">
        <v>9</v>
      </c>
      <c r="C862" s="64" t="str">
        <f t="shared" si="796"/>
        <v/>
      </c>
      <c r="D862" s="64" t="str">
        <f t="shared" si="797"/>
        <v/>
      </c>
      <c r="E862" s="65" t="str">
        <f t="shared" si="798"/>
        <v/>
      </c>
      <c r="F862" s="65" t="str">
        <f t="shared" si="799"/>
        <v/>
      </c>
      <c r="G862" s="66" t="str">
        <f t="shared" si="800"/>
        <v/>
      </c>
      <c r="H862" s="67" t="str">
        <f t="shared" si="801"/>
        <v/>
      </c>
      <c r="I862" s="73"/>
      <c r="J862" s="64" t="str">
        <f t="shared" si="802"/>
        <v/>
      </c>
      <c r="K862" s="64" t="str">
        <f t="shared" si="803"/>
        <v/>
      </c>
      <c r="L862" s="64" t="str">
        <f t="shared" si="804"/>
        <v/>
      </c>
      <c r="M862" s="64" t="str">
        <f t="shared" si="805"/>
        <v/>
      </c>
      <c r="N862" s="52"/>
      <c r="P862" s="157"/>
      <c r="Q862" s="157"/>
      <c r="R862" s="157"/>
      <c r="S862" s="157" t="str">
        <f>IF(OR(LEFT($A862,1)="x",AND(AC853+$AC862=0,$AC853&gt;0)),"",IFERROR(VLOOKUP($A862,LedenZ,29,0),""))</f>
        <v/>
      </c>
      <c r="T862" s="202">
        <f t="shared" si="806"/>
        <v>0</v>
      </c>
      <c r="U862" s="159">
        <f t="shared" si="807"/>
        <v>0</v>
      </c>
      <c r="V862" s="162" t="str">
        <f t="shared" si="814"/>
        <v/>
      </c>
      <c r="W862" s="162" t="str">
        <f t="shared" si="814"/>
        <v/>
      </c>
      <c r="X862" s="28">
        <v>13</v>
      </c>
      <c r="Y862" s="64" t="str">
        <f t="shared" si="808"/>
        <v/>
      </c>
      <c r="Z862" s="64" t="str">
        <f t="shared" si="809"/>
        <v/>
      </c>
      <c r="AA862" s="64" t="str">
        <f t="shared" si="810"/>
        <v/>
      </c>
      <c r="AB862" s="64" t="str">
        <f t="shared" si="811"/>
        <v/>
      </c>
      <c r="AC862" s="28">
        <f t="shared" si="812"/>
        <v>0</v>
      </c>
      <c r="AH862" s="246" t="str">
        <f t="shared" si="813"/>
        <v/>
      </c>
    </row>
    <row r="863" spans="1:34">
      <c r="A863" s="28" t="str">
        <f>C851&amp;"x"&amp;B863</f>
        <v>x10</v>
      </c>
      <c r="B863" s="47">
        <v>10</v>
      </c>
      <c r="C863" s="64" t="str">
        <f t="shared" si="796"/>
        <v/>
      </c>
      <c r="D863" s="64" t="str">
        <f t="shared" si="797"/>
        <v/>
      </c>
      <c r="E863" s="65" t="str">
        <f t="shared" si="798"/>
        <v/>
      </c>
      <c r="F863" s="65" t="str">
        <f t="shared" si="799"/>
        <v/>
      </c>
      <c r="G863" s="66" t="str">
        <f t="shared" si="800"/>
        <v/>
      </c>
      <c r="H863" s="67" t="str">
        <f t="shared" si="801"/>
        <v/>
      </c>
      <c r="I863" s="73"/>
      <c r="J863" s="64" t="str">
        <f t="shared" si="802"/>
        <v/>
      </c>
      <c r="K863" s="64" t="str">
        <f t="shared" si="803"/>
        <v/>
      </c>
      <c r="L863" s="64" t="str">
        <f t="shared" si="804"/>
        <v/>
      </c>
      <c r="M863" s="64" t="str">
        <f t="shared" si="805"/>
        <v/>
      </c>
      <c r="N863" s="52"/>
      <c r="P863" s="157"/>
      <c r="Q863" s="157"/>
      <c r="R863" s="157"/>
      <c r="S863" s="157" t="str">
        <f>IF(OR(LEFT($A863,1)="x",AND(AC853+$AC863=0,$AC853&gt;0)),"",IFERROR(VLOOKUP($A863,LedenZ,29,0),""))</f>
        <v/>
      </c>
      <c r="T863" s="202">
        <f t="shared" si="806"/>
        <v>0</v>
      </c>
      <c r="U863" s="159">
        <f t="shared" si="807"/>
        <v>0</v>
      </c>
      <c r="V863" s="162" t="str">
        <f t="shared" si="814"/>
        <v/>
      </c>
      <c r="W863" s="162" t="str">
        <f t="shared" si="814"/>
        <v/>
      </c>
      <c r="X863" s="28">
        <v>14</v>
      </c>
      <c r="Y863" s="64" t="str">
        <f t="shared" si="808"/>
        <v/>
      </c>
      <c r="Z863" s="64" t="str">
        <f t="shared" si="809"/>
        <v/>
      </c>
      <c r="AA863" s="64" t="str">
        <f t="shared" si="810"/>
        <v/>
      </c>
      <c r="AB863" s="64" t="str">
        <f t="shared" si="811"/>
        <v/>
      </c>
      <c r="AC863" s="28">
        <f t="shared" si="812"/>
        <v>0</v>
      </c>
      <c r="AH863" s="246" t="str">
        <f t="shared" si="813"/>
        <v/>
      </c>
    </row>
    <row r="864" spans="1:34">
      <c r="A864" s="28" t="str">
        <f>C851&amp;"x"&amp;B864</f>
        <v>x11</v>
      </c>
      <c r="B864" s="47">
        <v>11</v>
      </c>
      <c r="C864" s="64" t="str">
        <f t="shared" si="796"/>
        <v/>
      </c>
      <c r="D864" s="64" t="str">
        <f t="shared" si="797"/>
        <v/>
      </c>
      <c r="E864" s="65" t="str">
        <f t="shared" si="798"/>
        <v/>
      </c>
      <c r="F864" s="65" t="str">
        <f t="shared" si="799"/>
        <v/>
      </c>
      <c r="G864" s="66" t="str">
        <f t="shared" si="800"/>
        <v/>
      </c>
      <c r="H864" s="67" t="str">
        <f t="shared" si="801"/>
        <v/>
      </c>
      <c r="I864" s="73"/>
      <c r="J864" s="64" t="str">
        <f t="shared" si="802"/>
        <v/>
      </c>
      <c r="K864" s="64" t="str">
        <f t="shared" si="803"/>
        <v/>
      </c>
      <c r="L864" s="64" t="str">
        <f t="shared" si="804"/>
        <v/>
      </c>
      <c r="M864" s="64" t="str">
        <f t="shared" si="805"/>
        <v/>
      </c>
      <c r="N864" s="52"/>
      <c r="P864" s="157"/>
      <c r="Q864" s="157"/>
      <c r="R864" s="157"/>
      <c r="S864" s="157" t="str">
        <f>IF(OR(LEFT($A864,1)="x",AND(AC853+$AC864=0,$AC853&gt;0)),"",IFERROR(VLOOKUP($A864,LedenZ,29,0),""))</f>
        <v/>
      </c>
      <c r="T864" s="202">
        <f t="shared" si="806"/>
        <v>0</v>
      </c>
      <c r="U864" s="159">
        <f t="shared" si="807"/>
        <v>0</v>
      </c>
      <c r="V864" s="162" t="str">
        <f t="shared" si="814"/>
        <v/>
      </c>
      <c r="W864" s="162" t="str">
        <f t="shared" si="814"/>
        <v/>
      </c>
      <c r="X864" s="28">
        <v>15</v>
      </c>
      <c r="Y864" s="64" t="str">
        <f t="shared" si="808"/>
        <v/>
      </c>
      <c r="Z864" s="64" t="str">
        <f t="shared" si="809"/>
        <v/>
      </c>
      <c r="AA864" s="64" t="str">
        <f t="shared" si="810"/>
        <v/>
      </c>
      <c r="AB864" s="64" t="str">
        <f t="shared" si="811"/>
        <v/>
      </c>
      <c r="AC864" s="28">
        <f t="shared" si="812"/>
        <v>0</v>
      </c>
      <c r="AH864" s="246" t="str">
        <f t="shared" si="813"/>
        <v/>
      </c>
    </row>
    <row r="865" spans="1:34">
      <c r="A865" s="28" t="str">
        <f>C851&amp;"x"&amp;B865</f>
        <v>x12</v>
      </c>
      <c r="B865" s="47">
        <v>12</v>
      </c>
      <c r="C865" s="64" t="str">
        <f t="shared" si="796"/>
        <v/>
      </c>
      <c r="D865" s="64" t="str">
        <f t="shared" si="797"/>
        <v/>
      </c>
      <c r="E865" s="65" t="str">
        <f t="shared" si="798"/>
        <v/>
      </c>
      <c r="F865" s="65" t="str">
        <f t="shared" si="799"/>
        <v/>
      </c>
      <c r="G865" s="66" t="str">
        <f t="shared" si="800"/>
        <v/>
      </c>
      <c r="H865" s="67" t="str">
        <f t="shared" si="801"/>
        <v/>
      </c>
      <c r="I865" s="73"/>
      <c r="J865" s="64" t="str">
        <f t="shared" si="802"/>
        <v/>
      </c>
      <c r="K865" s="64" t="str">
        <f t="shared" si="803"/>
        <v/>
      </c>
      <c r="L865" s="64" t="str">
        <f t="shared" si="804"/>
        <v/>
      </c>
      <c r="M865" s="64" t="str">
        <f t="shared" si="805"/>
        <v/>
      </c>
      <c r="N865" s="52"/>
      <c r="P865" s="157"/>
      <c r="Q865" s="157"/>
      <c r="R865" s="157"/>
      <c r="S865" s="157" t="str">
        <f>IF(OR(LEFT($A865,1)="x",AND(AC853+$AC865=0,$AC853&gt;0)),"",IFERROR(VLOOKUP($A865,LedenZ,29,0),""))</f>
        <v/>
      </c>
      <c r="T865" s="202">
        <f t="shared" si="806"/>
        <v>0</v>
      </c>
      <c r="U865" s="159">
        <f t="shared" si="807"/>
        <v>0</v>
      </c>
      <c r="V865" s="162" t="str">
        <f t="shared" si="814"/>
        <v/>
      </c>
      <c r="W865" s="162" t="str">
        <f t="shared" si="814"/>
        <v/>
      </c>
      <c r="X865" s="28">
        <v>16</v>
      </c>
      <c r="Y865" s="64" t="str">
        <f t="shared" si="808"/>
        <v/>
      </c>
      <c r="Z865" s="64" t="str">
        <f t="shared" si="809"/>
        <v/>
      </c>
      <c r="AA865" s="64" t="str">
        <f t="shared" si="810"/>
        <v/>
      </c>
      <c r="AB865" s="64" t="str">
        <f t="shared" si="811"/>
        <v/>
      </c>
      <c r="AC865" s="28">
        <f t="shared" si="812"/>
        <v>0</v>
      </c>
      <c r="AH865" s="246" t="str">
        <f t="shared" si="813"/>
        <v/>
      </c>
    </row>
    <row r="866" spans="1:34">
      <c r="A866" s="28" t="str">
        <f>C851&amp;"x"&amp;B866</f>
        <v>x13</v>
      </c>
      <c r="B866" s="47">
        <v>13</v>
      </c>
      <c r="C866" s="64" t="str">
        <f t="shared" si="796"/>
        <v/>
      </c>
      <c r="D866" s="64" t="str">
        <f t="shared" si="797"/>
        <v/>
      </c>
      <c r="E866" s="65" t="str">
        <f t="shared" si="798"/>
        <v/>
      </c>
      <c r="F866" s="65" t="str">
        <f t="shared" si="799"/>
        <v/>
      </c>
      <c r="G866" s="66" t="str">
        <f t="shared" si="800"/>
        <v/>
      </c>
      <c r="H866" s="67" t="str">
        <f t="shared" si="801"/>
        <v/>
      </c>
      <c r="I866" s="73"/>
      <c r="J866" s="64" t="str">
        <f t="shared" si="802"/>
        <v/>
      </c>
      <c r="K866" s="64" t="str">
        <f t="shared" si="803"/>
        <v/>
      </c>
      <c r="L866" s="64" t="str">
        <f t="shared" si="804"/>
        <v/>
      </c>
      <c r="M866" s="64" t="str">
        <f t="shared" si="805"/>
        <v/>
      </c>
      <c r="N866" s="52"/>
      <c r="P866" s="157"/>
      <c r="Q866" s="157"/>
      <c r="R866" s="157"/>
      <c r="S866" s="157" t="str">
        <f>IF(OR(LEFT($A866,1)="x",AND(AC853+$AC866=0,$AC853&gt;0)),"",IFERROR(VLOOKUP($A866,LedenZ,29,0),""))</f>
        <v/>
      </c>
      <c r="T866" s="202">
        <f t="shared" si="806"/>
        <v>0</v>
      </c>
      <c r="U866" s="159">
        <f t="shared" si="807"/>
        <v>0</v>
      </c>
      <c r="V866" s="162" t="str">
        <f t="shared" si="814"/>
        <v/>
      </c>
      <c r="W866" s="162" t="str">
        <f t="shared" si="814"/>
        <v/>
      </c>
      <c r="X866" s="28">
        <v>17</v>
      </c>
      <c r="Y866" s="64" t="str">
        <f t="shared" si="808"/>
        <v/>
      </c>
      <c r="Z866" s="64" t="str">
        <f t="shared" si="809"/>
        <v/>
      </c>
      <c r="AA866" s="64" t="str">
        <f t="shared" si="810"/>
        <v/>
      </c>
      <c r="AB866" s="64" t="str">
        <f t="shared" si="811"/>
        <v/>
      </c>
      <c r="AC866" s="28">
        <f t="shared" si="812"/>
        <v>0</v>
      </c>
      <c r="AH866" s="246" t="str">
        <f t="shared" si="813"/>
        <v/>
      </c>
    </row>
    <row r="867" spans="1:34">
      <c r="A867" s="28" t="str">
        <f>C851&amp;"x"&amp;B867</f>
        <v>x14</v>
      </c>
      <c r="B867" s="47">
        <v>14</v>
      </c>
      <c r="C867" s="64" t="str">
        <f t="shared" si="796"/>
        <v/>
      </c>
      <c r="D867" s="64" t="str">
        <f t="shared" si="797"/>
        <v/>
      </c>
      <c r="E867" s="65" t="str">
        <f t="shared" si="798"/>
        <v/>
      </c>
      <c r="F867" s="65" t="str">
        <f t="shared" si="799"/>
        <v/>
      </c>
      <c r="G867" s="66" t="str">
        <f t="shared" si="800"/>
        <v/>
      </c>
      <c r="H867" s="67" t="str">
        <f t="shared" si="801"/>
        <v/>
      </c>
      <c r="I867" s="73"/>
      <c r="J867" s="64" t="str">
        <f t="shared" si="802"/>
        <v/>
      </c>
      <c r="K867" s="64" t="str">
        <f t="shared" si="803"/>
        <v/>
      </c>
      <c r="L867" s="64" t="str">
        <f t="shared" si="804"/>
        <v/>
      </c>
      <c r="M867" s="64" t="str">
        <f t="shared" si="805"/>
        <v/>
      </c>
      <c r="N867" s="52"/>
      <c r="P867" s="157"/>
      <c r="Q867" s="157"/>
      <c r="R867" s="157"/>
      <c r="S867" s="157" t="str">
        <f>IF(OR(LEFT($A867,1)="x",AND(AC853+$AC867=0,$AC853&gt;0)),"",IFERROR(VLOOKUP($A867,LedenZ,29,0),""))</f>
        <v/>
      </c>
      <c r="T867" s="202">
        <f t="shared" si="806"/>
        <v>0</v>
      </c>
      <c r="U867" s="159">
        <f t="shared" si="807"/>
        <v>0</v>
      </c>
      <c r="V867" s="162" t="str">
        <f t="shared" si="814"/>
        <v/>
      </c>
      <c r="W867" s="162" t="str">
        <f t="shared" si="814"/>
        <v/>
      </c>
      <c r="X867" s="28">
        <v>18</v>
      </c>
      <c r="Y867" s="64" t="str">
        <f t="shared" si="808"/>
        <v/>
      </c>
      <c r="Z867" s="64" t="str">
        <f t="shared" si="809"/>
        <v/>
      </c>
      <c r="AA867" s="64" t="str">
        <f t="shared" si="810"/>
        <v/>
      </c>
      <c r="AB867" s="64" t="str">
        <f t="shared" si="811"/>
        <v/>
      </c>
      <c r="AC867" s="28">
        <f t="shared" si="812"/>
        <v>0</v>
      </c>
      <c r="AH867" s="246" t="str">
        <f t="shared" si="813"/>
        <v/>
      </c>
    </row>
    <row r="868" spans="1:34">
      <c r="A868" s="28" t="str">
        <f>C851&amp;"x"&amp;B868</f>
        <v>x15</v>
      </c>
      <c r="B868" s="47">
        <v>15</v>
      </c>
      <c r="C868" s="64" t="str">
        <f t="shared" si="796"/>
        <v/>
      </c>
      <c r="D868" s="64" t="str">
        <f t="shared" si="797"/>
        <v/>
      </c>
      <c r="E868" s="65" t="str">
        <f t="shared" si="798"/>
        <v/>
      </c>
      <c r="F868" s="65" t="str">
        <f t="shared" si="799"/>
        <v/>
      </c>
      <c r="G868" s="66" t="str">
        <f t="shared" si="800"/>
        <v/>
      </c>
      <c r="H868" s="67" t="str">
        <f t="shared" si="801"/>
        <v/>
      </c>
      <c r="I868" s="73"/>
      <c r="J868" s="64" t="str">
        <f t="shared" si="802"/>
        <v/>
      </c>
      <c r="K868" s="64" t="str">
        <f t="shared" si="803"/>
        <v/>
      </c>
      <c r="L868" s="64" t="str">
        <f t="shared" si="804"/>
        <v/>
      </c>
      <c r="M868" s="64" t="str">
        <f t="shared" si="805"/>
        <v/>
      </c>
      <c r="N868" s="52"/>
      <c r="P868" s="157"/>
      <c r="Q868" s="157"/>
      <c r="R868" s="157"/>
      <c r="S868" s="157" t="str">
        <f>IF(OR(LEFT($A868,1)="x",AND(AC853+$AC868=0,$AC853&gt;0)),"",IFERROR(VLOOKUP($A868,LedenZ,29,0),""))</f>
        <v/>
      </c>
      <c r="T868" s="202">
        <f t="shared" si="806"/>
        <v>0</v>
      </c>
      <c r="U868" s="159">
        <f t="shared" si="807"/>
        <v>0</v>
      </c>
      <c r="V868" s="162" t="str">
        <f t="shared" si="814"/>
        <v/>
      </c>
      <c r="W868" s="162" t="str">
        <f t="shared" si="814"/>
        <v/>
      </c>
      <c r="X868" s="28">
        <v>19</v>
      </c>
      <c r="Y868" s="64" t="str">
        <f t="shared" si="808"/>
        <v/>
      </c>
      <c r="Z868" s="64" t="str">
        <f t="shared" si="809"/>
        <v/>
      </c>
      <c r="AA868" s="64" t="str">
        <f t="shared" si="810"/>
        <v/>
      </c>
      <c r="AB868" s="64" t="str">
        <f t="shared" si="811"/>
        <v/>
      </c>
      <c r="AC868" s="28">
        <f t="shared" si="812"/>
        <v>0</v>
      </c>
      <c r="AH868" s="246" t="str">
        <f t="shared" si="813"/>
        <v/>
      </c>
    </row>
    <row r="869" spans="1:34" ht="12.95" thickBot="1">
      <c r="B869" s="69"/>
      <c r="C869" s="70"/>
      <c r="D869" s="69"/>
      <c r="E869" s="69"/>
      <c r="F869" s="69"/>
      <c r="G869" s="71"/>
      <c r="H869" s="71"/>
      <c r="I869" s="71"/>
      <c r="J869" s="70"/>
      <c r="K869" s="70"/>
      <c r="L869" s="70"/>
      <c r="M869" s="52"/>
      <c r="N869" s="52"/>
      <c r="X869" s="28">
        <v>20</v>
      </c>
    </row>
    <row r="870" spans="1:34" ht="12.95" thickTop="1">
      <c r="B870" s="47"/>
      <c r="C870" s="323" t="s">
        <v>1140</v>
      </c>
      <c r="D870" s="323"/>
      <c r="E870" s="76" t="s">
        <v>1141</v>
      </c>
      <c r="F870" s="76" t="s">
        <v>1142</v>
      </c>
      <c r="G870" s="48" t="s">
        <v>1143</v>
      </c>
      <c r="H870" s="49"/>
      <c r="I870" s="50"/>
      <c r="J870" s="51" t="s">
        <v>1144</v>
      </c>
      <c r="K870" s="51" t="s">
        <v>1145</v>
      </c>
      <c r="L870" s="51" t="s">
        <v>1146</v>
      </c>
      <c r="M870" s="52"/>
      <c r="N870" s="52"/>
      <c r="P870" s="53">
        <f>COUNT(P874:P888)</f>
        <v>0</v>
      </c>
      <c r="Q870" s="53">
        <f>COUNT(Q874:Q888)</f>
        <v>0</v>
      </c>
      <c r="R870" s="53">
        <f>COUNT(R874:R888)</f>
        <v>0</v>
      </c>
      <c r="S870" s="53">
        <f>COUNT(S874:S888)</f>
        <v>0</v>
      </c>
      <c r="T870" s="124">
        <f>T871-SUM(U874:U888)</f>
        <v>0</v>
      </c>
      <c r="X870" s="28">
        <v>1</v>
      </c>
    </row>
    <row r="871" spans="1:34" ht="12.95">
      <c r="A871" s="33">
        <v>47</v>
      </c>
      <c r="B871" s="54"/>
      <c r="C871" s="322" t="str">
        <f>Leden!AR49</f>
        <v/>
      </c>
      <c r="D871" s="322"/>
      <c r="E871" s="286" t="str">
        <f>IF($C871="","",LEFT(IFERROR(VLOOKUP($C871,TeamsZ,2,0),"")&amp;"??",2))</f>
        <v/>
      </c>
      <c r="F871" s="286" t="str">
        <f>IF($C871="","",IFERROR(VLOOKUP($C871,TeamsZ,3,0),"??"))</f>
        <v/>
      </c>
      <c r="G871" s="286" t="str">
        <f>IF($C871="","",LEFT(IFERROR(VLOOKUP($C871,TeamsZ,4,0),"")&amp;"?",1))</f>
        <v/>
      </c>
      <c r="H871" s="55"/>
      <c r="I871" s="56"/>
      <c r="J871" s="286">
        <f>COUNTIF(C874:C888,"V")</f>
        <v>0</v>
      </c>
      <c r="K871" s="286">
        <f>COUNTIF(C874:C888,"M")</f>
        <v>0</v>
      </c>
      <c r="L871" s="57" t="str">
        <f>IFERROR(AVERAGE(H874:H888),"")</f>
        <v/>
      </c>
      <c r="M871" s="58"/>
      <c r="N871" s="58"/>
      <c r="O871" s="33" t="s">
        <v>2</v>
      </c>
      <c r="P871" s="253"/>
      <c r="Q871" s="253"/>
      <c r="R871" s="253"/>
      <c r="S871" s="253" t="str">
        <f>IF(COUNT(S874:S888)=0,"",TeamPunten(S874:S888,$C871,$T871))</f>
        <v/>
      </c>
      <c r="T871" s="124">
        <f>SUM(T874:T888)</f>
        <v>0</v>
      </c>
      <c r="U871" s="158" t="str">
        <f>MID($C871,1,1)</f>
        <v/>
      </c>
      <c r="V871" s="158" t="str">
        <f>MID($C871,1,1)</f>
        <v/>
      </c>
      <c r="W871" s="158" t="str">
        <f>MID($C871,1,1)</f>
        <v/>
      </c>
      <c r="X871" s="28">
        <v>2</v>
      </c>
      <c r="Y871" s="33"/>
      <c r="Z871" s="33"/>
      <c r="AA871" s="33"/>
      <c r="AB871" s="33"/>
      <c r="AC871" s="33"/>
      <c r="AD871" s="19" t="str">
        <f>IF($C871="","",IFERROR(VLOOKUP($C871,TeamsZ,6,0),""))</f>
        <v/>
      </c>
      <c r="AE871" s="19" t="str">
        <f>TRIM(IF($AD871="","",IFERROR(VLOOKUP($AD871,Teams!$J$4:$O$8,2,0),"")))</f>
        <v/>
      </c>
      <c r="AF871" s="19" t="str">
        <f>TRIM(IF($AD871="","",IFERROR(VLOOKUP($AD871,Teams!$J$4:$O$8,4,0),"")))</f>
        <v/>
      </c>
      <c r="AH871" s="247" t="str">
        <f>IFERROR(AVERAGE(AH874:AH888),"")</f>
        <v/>
      </c>
    </row>
    <row r="872" spans="1:34">
      <c r="B872" s="47"/>
      <c r="C872" s="76"/>
      <c r="D872" s="47"/>
      <c r="E872" s="47"/>
      <c r="F872" s="47"/>
      <c r="G872" s="50"/>
      <c r="H872" s="50"/>
      <c r="I872" s="50"/>
      <c r="J872" s="76"/>
      <c r="K872" s="76"/>
      <c r="L872" s="76"/>
      <c r="M872" s="52"/>
      <c r="N872" s="52"/>
      <c r="U872" s="159"/>
      <c r="V872" s="159"/>
      <c r="W872" s="159"/>
      <c r="X872" s="28">
        <v>3</v>
      </c>
    </row>
    <row r="873" spans="1:34">
      <c r="A873" s="59"/>
      <c r="B873" s="60"/>
      <c r="C873" s="61" t="s">
        <v>1147</v>
      </c>
      <c r="D873" s="61" t="s">
        <v>1148</v>
      </c>
      <c r="E873" s="62" t="s">
        <v>1149</v>
      </c>
      <c r="F873" s="62" t="s">
        <v>1150</v>
      </c>
      <c r="G873" s="61" t="s">
        <v>1151</v>
      </c>
      <c r="H873" s="61" t="s">
        <v>1152</v>
      </c>
      <c r="I873" s="61" t="s">
        <v>54</v>
      </c>
      <c r="J873" s="61" t="s">
        <v>1153</v>
      </c>
      <c r="K873" s="61" t="s">
        <v>1154</v>
      </c>
      <c r="L873" s="61" t="s">
        <v>1155</v>
      </c>
      <c r="M873" s="61" t="s">
        <v>1158</v>
      </c>
      <c r="N873" s="63"/>
      <c r="O873" s="59"/>
      <c r="P873" s="160" t="s">
        <v>76</v>
      </c>
      <c r="Q873" s="160" t="s">
        <v>77</v>
      </c>
      <c r="R873" s="160" t="s">
        <v>78</v>
      </c>
      <c r="S873" s="160" t="s">
        <v>76</v>
      </c>
      <c r="U873" s="158" t="str">
        <f>IF(W871="","",VLOOKUP(W871,Leeftijdscat,2,FALSE))</f>
        <v/>
      </c>
      <c r="V873" s="158" t="str">
        <f>IF(W871="","",VLOOKUP(W871,Leeftijdscat,3,FALSE))</f>
        <v/>
      </c>
      <c r="W873" s="158" t="str">
        <f>IF(W871="","",VLOOKUP(W871,Leeftijdscat,4,FALSE))</f>
        <v/>
      </c>
      <c r="X873" s="28">
        <v>4</v>
      </c>
      <c r="Y873" s="59">
        <f>LEN(Y874&amp;Y875&amp;Y876&amp;Y877&amp;Y878&amp;Y879&amp;Y880&amp;Y881&amp;Y882&amp;Y883&amp;Y884&amp;Y885&amp;Y886&amp;Y887&amp;Y888)</f>
        <v>0</v>
      </c>
      <c r="Z873" s="59">
        <f>LEN(Z874&amp;Z875&amp;Z876&amp;Z877&amp;Z878&amp;Z879&amp;Z880&amp;Z881&amp;Z882&amp;Z883&amp;Z884&amp;Z885&amp;Z886&amp;Z887&amp;Z888)</f>
        <v>0</v>
      </c>
      <c r="AA873" s="59">
        <f>LEN(AA874&amp;AA875&amp;AA876&amp;AA877&amp;AA878&amp;AA879&amp;AA880&amp;AA881&amp;AA882&amp;AA883&amp;AA884&amp;AA885&amp;AA886&amp;AA887&amp;AA888)</f>
        <v>0</v>
      </c>
      <c r="AB873" s="59">
        <f>LEN(AB874&amp;AB875&amp;AB876&amp;AB877&amp;AB878&amp;AB879&amp;AB880&amp;AB881&amp;AB882&amp;AB883&amp;AB884&amp;AB885&amp;AB886&amp;AB887&amp;AB888)</f>
        <v>0</v>
      </c>
      <c r="AC873" s="59">
        <f>SUM(Y873:AA873)</f>
        <v>0</v>
      </c>
    </row>
    <row r="874" spans="1:34">
      <c r="A874" s="28" t="str">
        <f>C871&amp;"x"&amp;B874</f>
        <v>x1</v>
      </c>
      <c r="B874" s="47">
        <v>1</v>
      </c>
      <c r="C874" s="64" t="str">
        <f t="shared" ref="C874:C888" si="815">IF(LEFT($A874,1)="x","",IFERROR(VLOOKUP($A874,LedenZ,5,0),""))</f>
        <v/>
      </c>
      <c r="D874" s="64" t="str">
        <f t="shared" ref="D874:D888" si="816">IF(LEFT($A874,1)="x","",IFERROR(VLOOKUP($A874,LedenZ,6,0),""))</f>
        <v/>
      </c>
      <c r="E874" s="65" t="str">
        <f t="shared" ref="E874:E888" si="817">IF(LEFT($A874,1)="x","",IFERROR(VLOOKUP($A874,LedenZ,7,0),""))</f>
        <v/>
      </c>
      <c r="F874" s="65" t="str">
        <f t="shared" ref="F874:F888" si="818">IF(LEFT($A874,1)="x","",IFERROR(VLOOKUP($A874,LedenZ,8,0),""))</f>
        <v/>
      </c>
      <c r="G874" s="66" t="str">
        <f t="shared" ref="G874:G888" si="819">IF(LEFT($A874,1)="x","",IFERROR(VLOOKUP($A874,LedenZ,9,0),""))</f>
        <v/>
      </c>
      <c r="H874" s="67" t="str">
        <f t="shared" ref="H874:H888" si="820">IF(AND(ISNUMBER(G874),G874&lt;&gt;0),DATEDIF(G874,Peildatum,"Y"),"")</f>
        <v/>
      </c>
      <c r="I874" s="73"/>
      <c r="J874" s="64" t="str">
        <f t="shared" ref="J874:J888" si="821">IF(LEFT($A874,1)="x","",IFERROR(VLOOKUP($A874,LedenZ,15,0),""))</f>
        <v/>
      </c>
      <c r="K874" s="64" t="str">
        <f t="shared" ref="K874:K888" si="822">IF(LEFT($A874,1)="x","",IFERROR(VLOOKUP($A874,LedenZ,16,0),""))</f>
        <v/>
      </c>
      <c r="L874" s="64" t="str">
        <f t="shared" ref="L874:L888" si="823">IF(LEFT($A874,1)="x","",IFERROR(VLOOKUP($A874,LedenZ,17,0),""))</f>
        <v/>
      </c>
      <c r="M874" s="64" t="str">
        <f t="shared" ref="M874:M888" si="824">IF(LEFT($A874,1)="x","",IFERROR(VLOOKUP($A874,LedenZ,18,0),""))</f>
        <v/>
      </c>
      <c r="N874" s="52"/>
      <c r="P874" s="157"/>
      <c r="Q874" s="157"/>
      <c r="R874" s="157"/>
      <c r="S874" s="157" t="str">
        <f>IF(OR(LEFT($A874,1)="x",AND(AC873+$AC874=0,$AC873&gt;0)),"",IFERROR(VLOOKUP($A874,LedenZ,29,0),""))</f>
        <v/>
      </c>
      <c r="T874" s="202">
        <f t="shared" ref="T874:T888" si="825">IF(LEN(C874&amp;D874&amp;E874&amp;F874)&gt;0,1,0)</f>
        <v>0</v>
      </c>
      <c r="U874" s="159">
        <f t="shared" ref="U874:U888" si="826">MIN(LEN(Y874&amp;Z874&amp;AA874&amp;AB874),1)</f>
        <v>0</v>
      </c>
      <c r="V874" s="162" t="str">
        <f>V873</f>
        <v/>
      </c>
      <c r="W874" s="162" t="str">
        <f>W873</f>
        <v/>
      </c>
      <c r="X874" s="28">
        <v>5</v>
      </c>
      <c r="Y874" s="64" t="str">
        <f t="shared" ref="Y874:Y888" si="827">IF(LEFT($A874,1)="x","",IFERROR(VLOOKUP($A874,LedenZ,33,0),""))</f>
        <v/>
      </c>
      <c r="Z874" s="64" t="str">
        <f t="shared" ref="Z874:Z888" si="828">IF(LEFT($A874,1)="x","",IFERROR(VLOOKUP($A874,LedenZ,34,0),""))</f>
        <v/>
      </c>
      <c r="AA874" s="64" t="str">
        <f t="shared" ref="AA874:AA888" si="829">IF(LEFT($A874,1)="x","",IFERROR(VLOOKUP($A874,LedenZ,35,0),""))</f>
        <v/>
      </c>
      <c r="AB874" s="64" t="str">
        <f t="shared" ref="AB874:AB888" si="830">IF(LEFT($A874,1)="x","",IFERROR(VLOOKUP($A874,LedenZ,36,0),""))</f>
        <v/>
      </c>
      <c r="AC874" s="28">
        <f t="shared" ref="AC874:AC888" si="831">LEN(Y874&amp;Z874&amp;AA874&amp;AB874)</f>
        <v>0</v>
      </c>
      <c r="AH874" s="246" t="str">
        <f t="shared" ref="AH874:AH888" si="832">lft(G874,Peildatum)</f>
        <v/>
      </c>
    </row>
    <row r="875" spans="1:34">
      <c r="A875" s="28" t="str">
        <f>C871&amp;"x"&amp;B875</f>
        <v>x2</v>
      </c>
      <c r="B875" s="47">
        <v>2</v>
      </c>
      <c r="C875" s="64" t="str">
        <f t="shared" si="815"/>
        <v/>
      </c>
      <c r="D875" s="64" t="str">
        <f t="shared" si="816"/>
        <v/>
      </c>
      <c r="E875" s="65" t="str">
        <f t="shared" si="817"/>
        <v/>
      </c>
      <c r="F875" s="65" t="str">
        <f t="shared" si="818"/>
        <v/>
      </c>
      <c r="G875" s="66" t="str">
        <f t="shared" si="819"/>
        <v/>
      </c>
      <c r="H875" s="67" t="str">
        <f t="shared" si="820"/>
        <v/>
      </c>
      <c r="I875" s="73"/>
      <c r="J875" s="64" t="str">
        <f t="shared" si="821"/>
        <v/>
      </c>
      <c r="K875" s="64" t="str">
        <f t="shared" si="822"/>
        <v/>
      </c>
      <c r="L875" s="64" t="str">
        <f t="shared" si="823"/>
        <v/>
      </c>
      <c r="M875" s="64" t="str">
        <f t="shared" si="824"/>
        <v/>
      </c>
      <c r="N875" s="52"/>
      <c r="P875" s="157"/>
      <c r="Q875" s="157"/>
      <c r="R875" s="157"/>
      <c r="S875" s="157" t="str">
        <f>IF(OR(LEFT($A875,1)="x",AND(AC873+$AC875=0,$AC873&gt;0)),"",IFERROR(VLOOKUP($A875,LedenZ,29,0),""))</f>
        <v/>
      </c>
      <c r="T875" s="202">
        <f t="shared" si="825"/>
        <v>0</v>
      </c>
      <c r="U875" s="159">
        <f t="shared" si="826"/>
        <v>0</v>
      </c>
      <c r="V875" s="162" t="str">
        <f t="shared" ref="V875:W888" si="833">V874</f>
        <v/>
      </c>
      <c r="W875" s="162" t="str">
        <f t="shared" si="833"/>
        <v/>
      </c>
      <c r="X875" s="28">
        <v>6</v>
      </c>
      <c r="Y875" s="64" t="str">
        <f t="shared" si="827"/>
        <v/>
      </c>
      <c r="Z875" s="64" t="str">
        <f t="shared" si="828"/>
        <v/>
      </c>
      <c r="AA875" s="64" t="str">
        <f t="shared" si="829"/>
        <v/>
      </c>
      <c r="AB875" s="64" t="str">
        <f t="shared" si="830"/>
        <v/>
      </c>
      <c r="AC875" s="28">
        <f t="shared" si="831"/>
        <v>0</v>
      </c>
      <c r="AH875" s="246" t="str">
        <f t="shared" si="832"/>
        <v/>
      </c>
    </row>
    <row r="876" spans="1:34">
      <c r="A876" s="28" t="str">
        <f>C871&amp;"x"&amp;B876</f>
        <v>x3</v>
      </c>
      <c r="B876" s="47">
        <v>3</v>
      </c>
      <c r="C876" s="64" t="str">
        <f t="shared" si="815"/>
        <v/>
      </c>
      <c r="D876" s="64" t="str">
        <f t="shared" si="816"/>
        <v/>
      </c>
      <c r="E876" s="65" t="str">
        <f t="shared" si="817"/>
        <v/>
      </c>
      <c r="F876" s="65" t="str">
        <f t="shared" si="818"/>
        <v/>
      </c>
      <c r="G876" s="66" t="str">
        <f t="shared" si="819"/>
        <v/>
      </c>
      <c r="H876" s="67" t="str">
        <f t="shared" si="820"/>
        <v/>
      </c>
      <c r="I876" s="73"/>
      <c r="J876" s="64" t="str">
        <f t="shared" si="821"/>
        <v/>
      </c>
      <c r="K876" s="64" t="str">
        <f t="shared" si="822"/>
        <v/>
      </c>
      <c r="L876" s="64" t="str">
        <f t="shared" si="823"/>
        <v/>
      </c>
      <c r="M876" s="64" t="str">
        <f t="shared" si="824"/>
        <v/>
      </c>
      <c r="N876" s="52"/>
      <c r="P876" s="157"/>
      <c r="Q876" s="157"/>
      <c r="R876" s="157"/>
      <c r="S876" s="157" t="str">
        <f>IF(OR(LEFT($A876,1)="x",AND(AC873+$AC876=0,$AC873&gt;0)),"",IFERROR(VLOOKUP($A876,LedenZ,29,0),""))</f>
        <v/>
      </c>
      <c r="T876" s="202">
        <f t="shared" si="825"/>
        <v>0</v>
      </c>
      <c r="U876" s="159">
        <f t="shared" si="826"/>
        <v>0</v>
      </c>
      <c r="V876" s="162" t="str">
        <f t="shared" si="833"/>
        <v/>
      </c>
      <c r="W876" s="162" t="str">
        <f t="shared" si="833"/>
        <v/>
      </c>
      <c r="X876" s="28">
        <v>7</v>
      </c>
      <c r="Y876" s="64" t="str">
        <f t="shared" si="827"/>
        <v/>
      </c>
      <c r="Z876" s="64" t="str">
        <f t="shared" si="828"/>
        <v/>
      </c>
      <c r="AA876" s="64" t="str">
        <f t="shared" si="829"/>
        <v/>
      </c>
      <c r="AB876" s="64" t="str">
        <f t="shared" si="830"/>
        <v/>
      </c>
      <c r="AC876" s="28">
        <f t="shared" si="831"/>
        <v>0</v>
      </c>
      <c r="AH876" s="246" t="str">
        <f t="shared" si="832"/>
        <v/>
      </c>
    </row>
    <row r="877" spans="1:34">
      <c r="A877" s="28" t="str">
        <f>C871&amp;"x"&amp;B877</f>
        <v>x4</v>
      </c>
      <c r="B877" s="47">
        <v>4</v>
      </c>
      <c r="C877" s="64" t="str">
        <f t="shared" si="815"/>
        <v/>
      </c>
      <c r="D877" s="64" t="str">
        <f t="shared" si="816"/>
        <v/>
      </c>
      <c r="E877" s="65" t="str">
        <f t="shared" si="817"/>
        <v/>
      </c>
      <c r="F877" s="65" t="str">
        <f t="shared" si="818"/>
        <v/>
      </c>
      <c r="G877" s="66" t="str">
        <f t="shared" si="819"/>
        <v/>
      </c>
      <c r="H877" s="67" t="str">
        <f t="shared" si="820"/>
        <v/>
      </c>
      <c r="I877" s="73"/>
      <c r="J877" s="64" t="str">
        <f t="shared" si="821"/>
        <v/>
      </c>
      <c r="K877" s="64" t="str">
        <f t="shared" si="822"/>
        <v/>
      </c>
      <c r="L877" s="64" t="str">
        <f t="shared" si="823"/>
        <v/>
      </c>
      <c r="M877" s="64" t="str">
        <f t="shared" si="824"/>
        <v/>
      </c>
      <c r="N877" s="52"/>
      <c r="P877" s="157"/>
      <c r="Q877" s="157"/>
      <c r="R877" s="157"/>
      <c r="S877" s="157" t="str">
        <f>IF(OR(LEFT($A877,1)="x",AND(AC873+$AC877=0,$AC873&gt;0)),"",IFERROR(VLOOKUP($A877,LedenZ,29,0),""))</f>
        <v/>
      </c>
      <c r="T877" s="202">
        <f t="shared" si="825"/>
        <v>0</v>
      </c>
      <c r="U877" s="159">
        <f t="shared" si="826"/>
        <v>0</v>
      </c>
      <c r="V877" s="162" t="str">
        <f t="shared" si="833"/>
        <v/>
      </c>
      <c r="W877" s="162" t="str">
        <f t="shared" si="833"/>
        <v/>
      </c>
      <c r="X877" s="28">
        <v>8</v>
      </c>
      <c r="Y877" s="64" t="str">
        <f t="shared" si="827"/>
        <v/>
      </c>
      <c r="Z877" s="64" t="str">
        <f t="shared" si="828"/>
        <v/>
      </c>
      <c r="AA877" s="64" t="str">
        <f t="shared" si="829"/>
        <v/>
      </c>
      <c r="AB877" s="64" t="str">
        <f t="shared" si="830"/>
        <v/>
      </c>
      <c r="AC877" s="28">
        <f t="shared" si="831"/>
        <v>0</v>
      </c>
      <c r="AH877" s="246" t="str">
        <f t="shared" si="832"/>
        <v/>
      </c>
    </row>
    <row r="878" spans="1:34">
      <c r="A878" s="28" t="str">
        <f>C871&amp;"x"&amp;B878</f>
        <v>x5</v>
      </c>
      <c r="B878" s="47">
        <v>5</v>
      </c>
      <c r="C878" s="64" t="str">
        <f t="shared" si="815"/>
        <v/>
      </c>
      <c r="D878" s="64" t="str">
        <f t="shared" si="816"/>
        <v/>
      </c>
      <c r="E878" s="65" t="str">
        <f t="shared" si="817"/>
        <v/>
      </c>
      <c r="F878" s="65" t="str">
        <f t="shared" si="818"/>
        <v/>
      </c>
      <c r="G878" s="66" t="str">
        <f t="shared" si="819"/>
        <v/>
      </c>
      <c r="H878" s="67" t="str">
        <f t="shared" si="820"/>
        <v/>
      </c>
      <c r="I878" s="73"/>
      <c r="J878" s="64" t="str">
        <f t="shared" si="821"/>
        <v/>
      </c>
      <c r="K878" s="64" t="str">
        <f t="shared" si="822"/>
        <v/>
      </c>
      <c r="L878" s="64" t="str">
        <f t="shared" si="823"/>
        <v/>
      </c>
      <c r="M878" s="64" t="str">
        <f t="shared" si="824"/>
        <v/>
      </c>
      <c r="N878" s="52"/>
      <c r="P878" s="157"/>
      <c r="Q878" s="157"/>
      <c r="R878" s="157"/>
      <c r="S878" s="157" t="str">
        <f>IF(OR(LEFT($A878,1)="x",AND(AC873+$AC878=0,$AC873&gt;0)),"",IFERROR(VLOOKUP($A878,LedenZ,29,0),""))</f>
        <v/>
      </c>
      <c r="T878" s="202">
        <f t="shared" si="825"/>
        <v>0</v>
      </c>
      <c r="U878" s="159">
        <f t="shared" si="826"/>
        <v>0</v>
      </c>
      <c r="V878" s="162" t="str">
        <f t="shared" si="833"/>
        <v/>
      </c>
      <c r="W878" s="162" t="str">
        <f t="shared" si="833"/>
        <v/>
      </c>
      <c r="X878" s="28">
        <v>9</v>
      </c>
      <c r="Y878" s="64" t="str">
        <f t="shared" si="827"/>
        <v/>
      </c>
      <c r="Z878" s="64" t="str">
        <f t="shared" si="828"/>
        <v/>
      </c>
      <c r="AA878" s="64" t="str">
        <f t="shared" si="829"/>
        <v/>
      </c>
      <c r="AB878" s="64" t="str">
        <f t="shared" si="830"/>
        <v/>
      </c>
      <c r="AC878" s="28">
        <f t="shared" si="831"/>
        <v>0</v>
      </c>
      <c r="AH878" s="246" t="str">
        <f t="shared" si="832"/>
        <v/>
      </c>
    </row>
    <row r="879" spans="1:34">
      <c r="A879" s="28" t="str">
        <f>C871&amp;"x"&amp;B879</f>
        <v>x6</v>
      </c>
      <c r="B879" s="47">
        <v>6</v>
      </c>
      <c r="C879" s="64" t="str">
        <f t="shared" si="815"/>
        <v/>
      </c>
      <c r="D879" s="64" t="str">
        <f t="shared" si="816"/>
        <v/>
      </c>
      <c r="E879" s="65" t="str">
        <f t="shared" si="817"/>
        <v/>
      </c>
      <c r="F879" s="65" t="str">
        <f t="shared" si="818"/>
        <v/>
      </c>
      <c r="G879" s="66" t="str">
        <f t="shared" si="819"/>
        <v/>
      </c>
      <c r="H879" s="67" t="str">
        <f t="shared" si="820"/>
        <v/>
      </c>
      <c r="I879" s="73"/>
      <c r="J879" s="64" t="str">
        <f t="shared" si="821"/>
        <v/>
      </c>
      <c r="K879" s="64" t="str">
        <f t="shared" si="822"/>
        <v/>
      </c>
      <c r="L879" s="64" t="str">
        <f t="shared" si="823"/>
        <v/>
      </c>
      <c r="M879" s="64" t="str">
        <f t="shared" si="824"/>
        <v/>
      </c>
      <c r="N879" s="52"/>
      <c r="P879" s="157"/>
      <c r="Q879" s="157"/>
      <c r="R879" s="157"/>
      <c r="S879" s="157" t="str">
        <f>IF(OR(LEFT($A879,1)="x",AND(AC873+$AC879=0,$AC873&gt;0)),"",IFERROR(VLOOKUP($A879,LedenZ,29,0),""))</f>
        <v/>
      </c>
      <c r="T879" s="202">
        <f t="shared" si="825"/>
        <v>0</v>
      </c>
      <c r="U879" s="159">
        <f t="shared" si="826"/>
        <v>0</v>
      </c>
      <c r="V879" s="162" t="str">
        <f t="shared" si="833"/>
        <v/>
      </c>
      <c r="W879" s="162" t="str">
        <f t="shared" si="833"/>
        <v/>
      </c>
      <c r="X879" s="28">
        <v>10</v>
      </c>
      <c r="Y879" s="64" t="str">
        <f t="shared" si="827"/>
        <v/>
      </c>
      <c r="Z879" s="64" t="str">
        <f t="shared" si="828"/>
        <v/>
      </c>
      <c r="AA879" s="64" t="str">
        <f t="shared" si="829"/>
        <v/>
      </c>
      <c r="AB879" s="64" t="str">
        <f t="shared" si="830"/>
        <v/>
      </c>
      <c r="AC879" s="28">
        <f t="shared" si="831"/>
        <v>0</v>
      </c>
      <c r="AH879" s="246" t="str">
        <f t="shared" si="832"/>
        <v/>
      </c>
    </row>
    <row r="880" spans="1:34">
      <c r="A880" s="28" t="str">
        <f>C871&amp;"x"&amp;B880</f>
        <v>x7</v>
      </c>
      <c r="B880" s="47">
        <v>7</v>
      </c>
      <c r="C880" s="64" t="str">
        <f t="shared" si="815"/>
        <v/>
      </c>
      <c r="D880" s="64" t="str">
        <f t="shared" si="816"/>
        <v/>
      </c>
      <c r="E880" s="65" t="str">
        <f t="shared" si="817"/>
        <v/>
      </c>
      <c r="F880" s="65" t="str">
        <f t="shared" si="818"/>
        <v/>
      </c>
      <c r="G880" s="66" t="str">
        <f t="shared" si="819"/>
        <v/>
      </c>
      <c r="H880" s="67" t="str">
        <f t="shared" si="820"/>
        <v/>
      </c>
      <c r="I880" s="73"/>
      <c r="J880" s="64" t="str">
        <f t="shared" si="821"/>
        <v/>
      </c>
      <c r="K880" s="64" t="str">
        <f t="shared" si="822"/>
        <v/>
      </c>
      <c r="L880" s="64" t="str">
        <f t="shared" si="823"/>
        <v/>
      </c>
      <c r="M880" s="64" t="str">
        <f t="shared" si="824"/>
        <v/>
      </c>
      <c r="N880" s="52"/>
      <c r="P880" s="157"/>
      <c r="Q880" s="157"/>
      <c r="R880" s="157"/>
      <c r="S880" s="157" t="str">
        <f>IF(OR(LEFT($A880,1)="x",AND(AC873+$AC880=0,$AC873&gt;0)),"",IFERROR(VLOOKUP($A880,LedenZ,29,0),""))</f>
        <v/>
      </c>
      <c r="T880" s="202">
        <f t="shared" si="825"/>
        <v>0</v>
      </c>
      <c r="U880" s="159">
        <f t="shared" si="826"/>
        <v>0</v>
      </c>
      <c r="V880" s="162" t="str">
        <f t="shared" si="833"/>
        <v/>
      </c>
      <c r="W880" s="162" t="str">
        <f t="shared" si="833"/>
        <v/>
      </c>
      <c r="X880" s="28">
        <v>11</v>
      </c>
      <c r="Y880" s="64" t="str">
        <f t="shared" si="827"/>
        <v/>
      </c>
      <c r="Z880" s="64" t="str">
        <f t="shared" si="828"/>
        <v/>
      </c>
      <c r="AA880" s="64" t="str">
        <f t="shared" si="829"/>
        <v/>
      </c>
      <c r="AB880" s="64" t="str">
        <f t="shared" si="830"/>
        <v/>
      </c>
      <c r="AC880" s="28">
        <f t="shared" si="831"/>
        <v>0</v>
      </c>
      <c r="AH880" s="246" t="str">
        <f t="shared" si="832"/>
        <v/>
      </c>
    </row>
    <row r="881" spans="1:34">
      <c r="A881" s="28" t="str">
        <f>C871&amp;"x"&amp;B881</f>
        <v>x8</v>
      </c>
      <c r="B881" s="47">
        <v>8</v>
      </c>
      <c r="C881" s="64" t="str">
        <f t="shared" si="815"/>
        <v/>
      </c>
      <c r="D881" s="64" t="str">
        <f t="shared" si="816"/>
        <v/>
      </c>
      <c r="E881" s="65" t="str">
        <f t="shared" si="817"/>
        <v/>
      </c>
      <c r="F881" s="65" t="str">
        <f t="shared" si="818"/>
        <v/>
      </c>
      <c r="G881" s="66" t="str">
        <f t="shared" si="819"/>
        <v/>
      </c>
      <c r="H881" s="67" t="str">
        <f t="shared" si="820"/>
        <v/>
      </c>
      <c r="I881" s="73"/>
      <c r="J881" s="64" t="str">
        <f t="shared" si="821"/>
        <v/>
      </c>
      <c r="K881" s="64" t="str">
        <f t="shared" si="822"/>
        <v/>
      </c>
      <c r="L881" s="64" t="str">
        <f t="shared" si="823"/>
        <v/>
      </c>
      <c r="M881" s="64" t="str">
        <f t="shared" si="824"/>
        <v/>
      </c>
      <c r="N881" s="52"/>
      <c r="P881" s="157"/>
      <c r="Q881" s="157"/>
      <c r="R881" s="157"/>
      <c r="S881" s="157" t="str">
        <f>IF(OR(LEFT($A881,1)="x",AND(AC873+$AC881=0,$AC873&gt;0)),"",IFERROR(VLOOKUP($A881,LedenZ,29,0),""))</f>
        <v/>
      </c>
      <c r="T881" s="202">
        <f t="shared" si="825"/>
        <v>0</v>
      </c>
      <c r="U881" s="159">
        <f t="shared" si="826"/>
        <v>0</v>
      </c>
      <c r="V881" s="162" t="str">
        <f t="shared" si="833"/>
        <v/>
      </c>
      <c r="W881" s="162" t="str">
        <f t="shared" si="833"/>
        <v/>
      </c>
      <c r="X881" s="28">
        <v>12</v>
      </c>
      <c r="Y881" s="64" t="str">
        <f t="shared" si="827"/>
        <v/>
      </c>
      <c r="Z881" s="64" t="str">
        <f t="shared" si="828"/>
        <v/>
      </c>
      <c r="AA881" s="64" t="str">
        <f t="shared" si="829"/>
        <v/>
      </c>
      <c r="AB881" s="64" t="str">
        <f t="shared" si="830"/>
        <v/>
      </c>
      <c r="AC881" s="28">
        <f t="shared" si="831"/>
        <v>0</v>
      </c>
      <c r="AH881" s="246" t="str">
        <f t="shared" si="832"/>
        <v/>
      </c>
    </row>
    <row r="882" spans="1:34">
      <c r="A882" s="28" t="str">
        <f>C871&amp;"x"&amp;B882</f>
        <v>x9</v>
      </c>
      <c r="B882" s="47">
        <v>9</v>
      </c>
      <c r="C882" s="64" t="str">
        <f t="shared" si="815"/>
        <v/>
      </c>
      <c r="D882" s="64" t="str">
        <f t="shared" si="816"/>
        <v/>
      </c>
      <c r="E882" s="65" t="str">
        <f t="shared" si="817"/>
        <v/>
      </c>
      <c r="F882" s="65" t="str">
        <f t="shared" si="818"/>
        <v/>
      </c>
      <c r="G882" s="66" t="str">
        <f t="shared" si="819"/>
        <v/>
      </c>
      <c r="H882" s="67" t="str">
        <f t="shared" si="820"/>
        <v/>
      </c>
      <c r="I882" s="73"/>
      <c r="J882" s="64" t="str">
        <f t="shared" si="821"/>
        <v/>
      </c>
      <c r="K882" s="64" t="str">
        <f t="shared" si="822"/>
        <v/>
      </c>
      <c r="L882" s="64" t="str">
        <f t="shared" si="823"/>
        <v/>
      </c>
      <c r="M882" s="64" t="str">
        <f t="shared" si="824"/>
        <v/>
      </c>
      <c r="N882" s="52"/>
      <c r="P882" s="157"/>
      <c r="Q882" s="157"/>
      <c r="R882" s="157"/>
      <c r="S882" s="157" t="str">
        <f>IF(OR(LEFT($A882,1)="x",AND(AC873+$AC882=0,$AC873&gt;0)),"",IFERROR(VLOOKUP($A882,LedenZ,29,0),""))</f>
        <v/>
      </c>
      <c r="T882" s="202">
        <f t="shared" si="825"/>
        <v>0</v>
      </c>
      <c r="U882" s="159">
        <f t="shared" si="826"/>
        <v>0</v>
      </c>
      <c r="V882" s="162" t="str">
        <f t="shared" si="833"/>
        <v/>
      </c>
      <c r="W882" s="162" t="str">
        <f t="shared" si="833"/>
        <v/>
      </c>
      <c r="X882" s="28">
        <v>13</v>
      </c>
      <c r="Y882" s="64" t="str">
        <f t="shared" si="827"/>
        <v/>
      </c>
      <c r="Z882" s="64" t="str">
        <f t="shared" si="828"/>
        <v/>
      </c>
      <c r="AA882" s="64" t="str">
        <f t="shared" si="829"/>
        <v/>
      </c>
      <c r="AB882" s="64" t="str">
        <f t="shared" si="830"/>
        <v/>
      </c>
      <c r="AC882" s="28">
        <f t="shared" si="831"/>
        <v>0</v>
      </c>
      <c r="AH882" s="246" t="str">
        <f t="shared" si="832"/>
        <v/>
      </c>
    </row>
    <row r="883" spans="1:34">
      <c r="A883" s="28" t="str">
        <f>C871&amp;"x"&amp;B883</f>
        <v>x10</v>
      </c>
      <c r="B883" s="47">
        <v>10</v>
      </c>
      <c r="C883" s="64" t="str">
        <f t="shared" si="815"/>
        <v/>
      </c>
      <c r="D883" s="64" t="str">
        <f t="shared" si="816"/>
        <v/>
      </c>
      <c r="E883" s="65" t="str">
        <f t="shared" si="817"/>
        <v/>
      </c>
      <c r="F883" s="65" t="str">
        <f t="shared" si="818"/>
        <v/>
      </c>
      <c r="G883" s="66" t="str">
        <f t="shared" si="819"/>
        <v/>
      </c>
      <c r="H883" s="67" t="str">
        <f t="shared" si="820"/>
        <v/>
      </c>
      <c r="I883" s="73"/>
      <c r="J883" s="64" t="str">
        <f t="shared" si="821"/>
        <v/>
      </c>
      <c r="K883" s="64" t="str">
        <f t="shared" si="822"/>
        <v/>
      </c>
      <c r="L883" s="64" t="str">
        <f t="shared" si="823"/>
        <v/>
      </c>
      <c r="M883" s="64" t="str">
        <f t="shared" si="824"/>
        <v/>
      </c>
      <c r="N883" s="52"/>
      <c r="P883" s="157"/>
      <c r="Q883" s="157"/>
      <c r="R883" s="157"/>
      <c r="S883" s="157" t="str">
        <f>IF(OR(LEFT($A883,1)="x",AND(AC873+$AC883=0,$AC873&gt;0)),"",IFERROR(VLOOKUP($A883,LedenZ,29,0),""))</f>
        <v/>
      </c>
      <c r="T883" s="202">
        <f t="shared" si="825"/>
        <v>0</v>
      </c>
      <c r="U883" s="159">
        <f t="shared" si="826"/>
        <v>0</v>
      </c>
      <c r="V883" s="162" t="str">
        <f t="shared" si="833"/>
        <v/>
      </c>
      <c r="W883" s="162" t="str">
        <f t="shared" si="833"/>
        <v/>
      </c>
      <c r="X883" s="28">
        <v>14</v>
      </c>
      <c r="Y883" s="64" t="str">
        <f t="shared" si="827"/>
        <v/>
      </c>
      <c r="Z883" s="64" t="str">
        <f t="shared" si="828"/>
        <v/>
      </c>
      <c r="AA883" s="64" t="str">
        <f t="shared" si="829"/>
        <v/>
      </c>
      <c r="AB883" s="64" t="str">
        <f t="shared" si="830"/>
        <v/>
      </c>
      <c r="AC883" s="28">
        <f t="shared" si="831"/>
        <v>0</v>
      </c>
      <c r="AH883" s="246" t="str">
        <f t="shared" si="832"/>
        <v/>
      </c>
    </row>
    <row r="884" spans="1:34">
      <c r="A884" s="28" t="str">
        <f>C871&amp;"x"&amp;B884</f>
        <v>x11</v>
      </c>
      <c r="B884" s="47">
        <v>11</v>
      </c>
      <c r="C884" s="64" t="str">
        <f t="shared" si="815"/>
        <v/>
      </c>
      <c r="D884" s="64" t="str">
        <f t="shared" si="816"/>
        <v/>
      </c>
      <c r="E884" s="65" t="str">
        <f t="shared" si="817"/>
        <v/>
      </c>
      <c r="F884" s="65" t="str">
        <f t="shared" si="818"/>
        <v/>
      </c>
      <c r="G884" s="66" t="str">
        <f t="shared" si="819"/>
        <v/>
      </c>
      <c r="H884" s="67" t="str">
        <f t="shared" si="820"/>
        <v/>
      </c>
      <c r="I884" s="73"/>
      <c r="J884" s="64" t="str">
        <f t="shared" si="821"/>
        <v/>
      </c>
      <c r="K884" s="64" t="str">
        <f t="shared" si="822"/>
        <v/>
      </c>
      <c r="L884" s="64" t="str">
        <f t="shared" si="823"/>
        <v/>
      </c>
      <c r="M884" s="64" t="str">
        <f t="shared" si="824"/>
        <v/>
      </c>
      <c r="N884" s="52"/>
      <c r="P884" s="157"/>
      <c r="Q884" s="157"/>
      <c r="R884" s="157"/>
      <c r="S884" s="157" t="str">
        <f>IF(OR(LEFT($A884,1)="x",AND(AC873+$AC884=0,$AC873&gt;0)),"",IFERROR(VLOOKUP($A884,LedenZ,29,0),""))</f>
        <v/>
      </c>
      <c r="T884" s="202">
        <f t="shared" si="825"/>
        <v>0</v>
      </c>
      <c r="U884" s="159">
        <f t="shared" si="826"/>
        <v>0</v>
      </c>
      <c r="V884" s="162" t="str">
        <f t="shared" si="833"/>
        <v/>
      </c>
      <c r="W884" s="162" t="str">
        <f t="shared" si="833"/>
        <v/>
      </c>
      <c r="X884" s="28">
        <v>15</v>
      </c>
      <c r="Y884" s="64" t="str">
        <f t="shared" si="827"/>
        <v/>
      </c>
      <c r="Z884" s="64" t="str">
        <f t="shared" si="828"/>
        <v/>
      </c>
      <c r="AA884" s="64" t="str">
        <f t="shared" si="829"/>
        <v/>
      </c>
      <c r="AB884" s="64" t="str">
        <f t="shared" si="830"/>
        <v/>
      </c>
      <c r="AC884" s="28">
        <f t="shared" si="831"/>
        <v>0</v>
      </c>
      <c r="AH884" s="246" t="str">
        <f t="shared" si="832"/>
        <v/>
      </c>
    </row>
    <row r="885" spans="1:34">
      <c r="A885" s="28" t="str">
        <f>C871&amp;"x"&amp;B885</f>
        <v>x12</v>
      </c>
      <c r="B885" s="47">
        <v>12</v>
      </c>
      <c r="C885" s="64" t="str">
        <f t="shared" si="815"/>
        <v/>
      </c>
      <c r="D885" s="64" t="str">
        <f t="shared" si="816"/>
        <v/>
      </c>
      <c r="E885" s="65" t="str">
        <f t="shared" si="817"/>
        <v/>
      </c>
      <c r="F885" s="65" t="str">
        <f t="shared" si="818"/>
        <v/>
      </c>
      <c r="G885" s="66" t="str">
        <f t="shared" si="819"/>
        <v/>
      </c>
      <c r="H885" s="67" t="str">
        <f t="shared" si="820"/>
        <v/>
      </c>
      <c r="I885" s="73"/>
      <c r="J885" s="64" t="str">
        <f t="shared" si="821"/>
        <v/>
      </c>
      <c r="K885" s="64" t="str">
        <f t="shared" si="822"/>
        <v/>
      </c>
      <c r="L885" s="64" t="str">
        <f t="shared" si="823"/>
        <v/>
      </c>
      <c r="M885" s="64" t="str">
        <f t="shared" si="824"/>
        <v/>
      </c>
      <c r="N885" s="52"/>
      <c r="P885" s="157"/>
      <c r="Q885" s="157"/>
      <c r="R885" s="157"/>
      <c r="S885" s="157" t="str">
        <f>IF(OR(LEFT($A885,1)="x",AND(AC873+$AC885=0,$AC873&gt;0)),"",IFERROR(VLOOKUP($A885,LedenZ,29,0),""))</f>
        <v/>
      </c>
      <c r="T885" s="202">
        <f t="shared" si="825"/>
        <v>0</v>
      </c>
      <c r="U885" s="159">
        <f t="shared" si="826"/>
        <v>0</v>
      </c>
      <c r="V885" s="162" t="str">
        <f t="shared" si="833"/>
        <v/>
      </c>
      <c r="W885" s="162" t="str">
        <f t="shared" si="833"/>
        <v/>
      </c>
      <c r="X885" s="28">
        <v>16</v>
      </c>
      <c r="Y885" s="64" t="str">
        <f t="shared" si="827"/>
        <v/>
      </c>
      <c r="Z885" s="64" t="str">
        <f t="shared" si="828"/>
        <v/>
      </c>
      <c r="AA885" s="64" t="str">
        <f t="shared" si="829"/>
        <v/>
      </c>
      <c r="AB885" s="64" t="str">
        <f t="shared" si="830"/>
        <v/>
      </c>
      <c r="AC885" s="28">
        <f t="shared" si="831"/>
        <v>0</v>
      </c>
      <c r="AH885" s="246" t="str">
        <f t="shared" si="832"/>
        <v/>
      </c>
    </row>
    <row r="886" spans="1:34">
      <c r="A886" s="28" t="str">
        <f>C871&amp;"x"&amp;B886</f>
        <v>x13</v>
      </c>
      <c r="B886" s="47">
        <v>13</v>
      </c>
      <c r="C886" s="64" t="str">
        <f t="shared" si="815"/>
        <v/>
      </c>
      <c r="D886" s="64" t="str">
        <f t="shared" si="816"/>
        <v/>
      </c>
      <c r="E886" s="65" t="str">
        <f t="shared" si="817"/>
        <v/>
      </c>
      <c r="F886" s="65" t="str">
        <f t="shared" si="818"/>
        <v/>
      </c>
      <c r="G886" s="66" t="str">
        <f t="shared" si="819"/>
        <v/>
      </c>
      <c r="H886" s="67" t="str">
        <f t="shared" si="820"/>
        <v/>
      </c>
      <c r="I886" s="73"/>
      <c r="J886" s="64" t="str">
        <f t="shared" si="821"/>
        <v/>
      </c>
      <c r="K886" s="64" t="str">
        <f t="shared" si="822"/>
        <v/>
      </c>
      <c r="L886" s="64" t="str">
        <f t="shared" si="823"/>
        <v/>
      </c>
      <c r="M886" s="64" t="str">
        <f t="shared" si="824"/>
        <v/>
      </c>
      <c r="N886" s="52"/>
      <c r="P886" s="157"/>
      <c r="Q886" s="157"/>
      <c r="R886" s="157"/>
      <c r="S886" s="157" t="str">
        <f>IF(OR(LEFT($A886,1)="x",AND(AC873+$AC886=0,$AC873&gt;0)),"",IFERROR(VLOOKUP($A886,LedenZ,29,0),""))</f>
        <v/>
      </c>
      <c r="T886" s="202">
        <f t="shared" si="825"/>
        <v>0</v>
      </c>
      <c r="U886" s="159">
        <f t="shared" si="826"/>
        <v>0</v>
      </c>
      <c r="V886" s="162" t="str">
        <f t="shared" si="833"/>
        <v/>
      </c>
      <c r="W886" s="162" t="str">
        <f t="shared" si="833"/>
        <v/>
      </c>
      <c r="X886" s="28">
        <v>17</v>
      </c>
      <c r="Y886" s="64" t="str">
        <f t="shared" si="827"/>
        <v/>
      </c>
      <c r="Z886" s="64" t="str">
        <f t="shared" si="828"/>
        <v/>
      </c>
      <c r="AA886" s="64" t="str">
        <f t="shared" si="829"/>
        <v/>
      </c>
      <c r="AB886" s="64" t="str">
        <f t="shared" si="830"/>
        <v/>
      </c>
      <c r="AC886" s="28">
        <f t="shared" si="831"/>
        <v>0</v>
      </c>
      <c r="AH886" s="246" t="str">
        <f t="shared" si="832"/>
        <v/>
      </c>
    </row>
    <row r="887" spans="1:34">
      <c r="A887" s="28" t="str">
        <f>C871&amp;"x"&amp;B887</f>
        <v>x14</v>
      </c>
      <c r="B887" s="47">
        <v>14</v>
      </c>
      <c r="C887" s="64" t="str">
        <f t="shared" si="815"/>
        <v/>
      </c>
      <c r="D887" s="64" t="str">
        <f t="shared" si="816"/>
        <v/>
      </c>
      <c r="E887" s="65" t="str">
        <f t="shared" si="817"/>
        <v/>
      </c>
      <c r="F887" s="65" t="str">
        <f t="shared" si="818"/>
        <v/>
      </c>
      <c r="G887" s="66" t="str">
        <f t="shared" si="819"/>
        <v/>
      </c>
      <c r="H887" s="67" t="str">
        <f t="shared" si="820"/>
        <v/>
      </c>
      <c r="I887" s="73"/>
      <c r="J887" s="64" t="str">
        <f t="shared" si="821"/>
        <v/>
      </c>
      <c r="K887" s="64" t="str">
        <f t="shared" si="822"/>
        <v/>
      </c>
      <c r="L887" s="64" t="str">
        <f t="shared" si="823"/>
        <v/>
      </c>
      <c r="M887" s="64" t="str">
        <f t="shared" si="824"/>
        <v/>
      </c>
      <c r="N887" s="52"/>
      <c r="P887" s="157"/>
      <c r="Q887" s="157"/>
      <c r="R887" s="157"/>
      <c r="S887" s="157" t="str">
        <f>IF(OR(LEFT($A887,1)="x",AND(AC873+$AC887=0,$AC873&gt;0)),"",IFERROR(VLOOKUP($A887,LedenZ,29,0),""))</f>
        <v/>
      </c>
      <c r="T887" s="202">
        <f t="shared" si="825"/>
        <v>0</v>
      </c>
      <c r="U887" s="159">
        <f t="shared" si="826"/>
        <v>0</v>
      </c>
      <c r="V887" s="162" t="str">
        <f t="shared" si="833"/>
        <v/>
      </c>
      <c r="W887" s="162" t="str">
        <f t="shared" si="833"/>
        <v/>
      </c>
      <c r="X887" s="28">
        <v>18</v>
      </c>
      <c r="Y887" s="64" t="str">
        <f t="shared" si="827"/>
        <v/>
      </c>
      <c r="Z887" s="64" t="str">
        <f t="shared" si="828"/>
        <v/>
      </c>
      <c r="AA887" s="64" t="str">
        <f t="shared" si="829"/>
        <v/>
      </c>
      <c r="AB887" s="64" t="str">
        <f t="shared" si="830"/>
        <v/>
      </c>
      <c r="AC887" s="28">
        <f t="shared" si="831"/>
        <v>0</v>
      </c>
      <c r="AH887" s="246" t="str">
        <f t="shared" si="832"/>
        <v/>
      </c>
    </row>
    <row r="888" spans="1:34">
      <c r="A888" s="28" t="str">
        <f>C871&amp;"x"&amp;B888</f>
        <v>x15</v>
      </c>
      <c r="B888" s="47">
        <v>15</v>
      </c>
      <c r="C888" s="64" t="str">
        <f t="shared" si="815"/>
        <v/>
      </c>
      <c r="D888" s="64" t="str">
        <f t="shared" si="816"/>
        <v/>
      </c>
      <c r="E888" s="65" t="str">
        <f t="shared" si="817"/>
        <v/>
      </c>
      <c r="F888" s="65" t="str">
        <f t="shared" si="818"/>
        <v/>
      </c>
      <c r="G888" s="66" t="str">
        <f t="shared" si="819"/>
        <v/>
      </c>
      <c r="H888" s="67" t="str">
        <f t="shared" si="820"/>
        <v/>
      </c>
      <c r="I888" s="73"/>
      <c r="J888" s="64" t="str">
        <f t="shared" si="821"/>
        <v/>
      </c>
      <c r="K888" s="64" t="str">
        <f t="shared" si="822"/>
        <v/>
      </c>
      <c r="L888" s="64" t="str">
        <f t="shared" si="823"/>
        <v/>
      </c>
      <c r="M888" s="64" t="str">
        <f t="shared" si="824"/>
        <v/>
      </c>
      <c r="N888" s="52"/>
      <c r="P888" s="157"/>
      <c r="Q888" s="157"/>
      <c r="R888" s="157"/>
      <c r="S888" s="157" t="str">
        <f>IF(OR(LEFT($A888,1)="x",AND(AC873+$AC888=0,$AC873&gt;0)),"",IFERROR(VLOOKUP($A888,LedenZ,29,0),""))</f>
        <v/>
      </c>
      <c r="T888" s="202">
        <f t="shared" si="825"/>
        <v>0</v>
      </c>
      <c r="U888" s="159">
        <f t="shared" si="826"/>
        <v>0</v>
      </c>
      <c r="V888" s="162" t="str">
        <f t="shared" si="833"/>
        <v/>
      </c>
      <c r="W888" s="162" t="str">
        <f t="shared" si="833"/>
        <v/>
      </c>
      <c r="X888" s="28">
        <v>19</v>
      </c>
      <c r="Y888" s="64" t="str">
        <f t="shared" si="827"/>
        <v/>
      </c>
      <c r="Z888" s="64" t="str">
        <f t="shared" si="828"/>
        <v/>
      </c>
      <c r="AA888" s="64" t="str">
        <f t="shared" si="829"/>
        <v/>
      </c>
      <c r="AB888" s="64" t="str">
        <f t="shared" si="830"/>
        <v/>
      </c>
      <c r="AC888" s="28">
        <f t="shared" si="831"/>
        <v>0</v>
      </c>
      <c r="AH888" s="246" t="str">
        <f t="shared" si="832"/>
        <v/>
      </c>
    </row>
    <row r="889" spans="1:34" ht="12.95" thickBot="1">
      <c r="B889" s="69"/>
      <c r="C889" s="70"/>
      <c r="D889" s="69"/>
      <c r="E889" s="69"/>
      <c r="F889" s="69"/>
      <c r="G889" s="71"/>
      <c r="H889" s="71"/>
      <c r="I889" s="71"/>
      <c r="J889" s="70"/>
      <c r="K889" s="70"/>
      <c r="L889" s="70"/>
      <c r="M889" s="52"/>
      <c r="N889" s="52"/>
      <c r="X889" s="28">
        <v>20</v>
      </c>
    </row>
    <row r="890" spans="1:34" ht="12.95" thickTop="1">
      <c r="B890" s="47"/>
      <c r="C890" s="323" t="s">
        <v>1140</v>
      </c>
      <c r="D890" s="323"/>
      <c r="E890" s="76" t="s">
        <v>1141</v>
      </c>
      <c r="F890" s="76" t="s">
        <v>1142</v>
      </c>
      <c r="G890" s="48" t="s">
        <v>1143</v>
      </c>
      <c r="H890" s="49"/>
      <c r="I890" s="50"/>
      <c r="J890" s="51" t="s">
        <v>1144</v>
      </c>
      <c r="K890" s="51" t="s">
        <v>1145</v>
      </c>
      <c r="L890" s="51" t="s">
        <v>1146</v>
      </c>
      <c r="M890" s="52"/>
      <c r="N890" s="52"/>
      <c r="P890" s="53">
        <f>COUNT(P894:P908)</f>
        <v>0</v>
      </c>
      <c r="Q890" s="53">
        <f>COUNT(Q894:Q908)</f>
        <v>0</v>
      </c>
      <c r="R890" s="53">
        <f>COUNT(R894:R908)</f>
        <v>0</v>
      </c>
      <c r="S890" s="53">
        <f>COUNT(S894:S908)</f>
        <v>0</v>
      </c>
      <c r="T890" s="124">
        <f>T891-SUM(U894:U908)</f>
        <v>0</v>
      </c>
      <c r="X890" s="28">
        <v>1</v>
      </c>
    </row>
    <row r="891" spans="1:34" ht="12.95">
      <c r="A891" s="33">
        <v>48</v>
      </c>
      <c r="B891" s="54"/>
      <c r="C891" s="322" t="str">
        <f>Leden!AR50</f>
        <v/>
      </c>
      <c r="D891" s="322"/>
      <c r="E891" s="286" t="str">
        <f>IF($C891="","",LEFT(IFERROR(VLOOKUP($C891,TeamsZ,2,0),"")&amp;"??",2))</f>
        <v/>
      </c>
      <c r="F891" s="286" t="str">
        <f>IF($C891="","",IFERROR(VLOOKUP($C891,TeamsZ,3,0),"??"))</f>
        <v/>
      </c>
      <c r="G891" s="286" t="str">
        <f>IF($C891="","",LEFT(IFERROR(VLOOKUP($C891,TeamsZ,4,0),"")&amp;"?",1))</f>
        <v/>
      </c>
      <c r="H891" s="55"/>
      <c r="I891" s="56"/>
      <c r="J891" s="286">
        <f>COUNTIF(C894:C908,"V")</f>
        <v>0</v>
      </c>
      <c r="K891" s="286">
        <f>COUNTIF(C894:C908,"M")</f>
        <v>0</v>
      </c>
      <c r="L891" s="57" t="str">
        <f>IFERROR(AVERAGE(H894:H908),"")</f>
        <v/>
      </c>
      <c r="M891" s="58"/>
      <c r="N891" s="58"/>
      <c r="O891" s="33" t="s">
        <v>2</v>
      </c>
      <c r="P891" s="253"/>
      <c r="Q891" s="253"/>
      <c r="R891" s="253"/>
      <c r="S891" s="253" t="str">
        <f>IF(COUNT(S894:S908)=0,"",TeamPunten(S894:S908,$C891,$T891))</f>
        <v/>
      </c>
      <c r="T891" s="124">
        <f>SUM(T894:T908)</f>
        <v>0</v>
      </c>
      <c r="U891" s="158" t="str">
        <f>MID($C891,1,1)</f>
        <v/>
      </c>
      <c r="V891" s="158" t="str">
        <f>MID($C891,1,1)</f>
        <v/>
      </c>
      <c r="W891" s="158" t="str">
        <f>MID($C891,1,1)</f>
        <v/>
      </c>
      <c r="X891" s="28">
        <v>2</v>
      </c>
      <c r="Y891" s="33"/>
      <c r="Z891" s="33"/>
      <c r="AA891" s="33"/>
      <c r="AB891" s="33"/>
      <c r="AC891" s="33"/>
      <c r="AD891" s="19" t="str">
        <f>IF($C891="","",IFERROR(VLOOKUP($C891,TeamsZ,6,0),""))</f>
        <v/>
      </c>
      <c r="AE891" s="19" t="str">
        <f>TRIM(IF($AD891="","",IFERROR(VLOOKUP($AD891,Teams!$J$4:$O$8,2,0),"")))</f>
        <v/>
      </c>
      <c r="AF891" s="19" t="str">
        <f>TRIM(IF($AD891="","",IFERROR(VLOOKUP($AD891,Teams!$J$4:$O$8,4,0),"")))</f>
        <v/>
      </c>
      <c r="AH891" s="247" t="str">
        <f>IFERROR(AVERAGE(AH894:AH908),"")</f>
        <v/>
      </c>
    </row>
    <row r="892" spans="1:34">
      <c r="B892" s="47"/>
      <c r="C892" s="76"/>
      <c r="D892" s="47"/>
      <c r="E892" s="47"/>
      <c r="F892" s="47"/>
      <c r="G892" s="50"/>
      <c r="H892" s="50"/>
      <c r="I892" s="50"/>
      <c r="J892" s="76"/>
      <c r="K892" s="76"/>
      <c r="L892" s="76"/>
      <c r="M892" s="52"/>
      <c r="N892" s="52"/>
      <c r="U892" s="159"/>
      <c r="V892" s="159"/>
      <c r="W892" s="159"/>
      <c r="X892" s="28">
        <v>3</v>
      </c>
    </row>
    <row r="893" spans="1:34">
      <c r="A893" s="59"/>
      <c r="B893" s="60"/>
      <c r="C893" s="61" t="s">
        <v>1147</v>
      </c>
      <c r="D893" s="61" t="s">
        <v>1148</v>
      </c>
      <c r="E893" s="62" t="s">
        <v>1149</v>
      </c>
      <c r="F893" s="62" t="s">
        <v>1150</v>
      </c>
      <c r="G893" s="61" t="s">
        <v>1151</v>
      </c>
      <c r="H893" s="61" t="s">
        <v>1152</v>
      </c>
      <c r="I893" s="61" t="s">
        <v>54</v>
      </c>
      <c r="J893" s="61" t="s">
        <v>1153</v>
      </c>
      <c r="K893" s="61" t="s">
        <v>1154</v>
      </c>
      <c r="L893" s="61" t="s">
        <v>1155</v>
      </c>
      <c r="M893" s="61" t="s">
        <v>1158</v>
      </c>
      <c r="N893" s="63"/>
      <c r="O893" s="59"/>
      <c r="P893" s="160" t="s">
        <v>76</v>
      </c>
      <c r="Q893" s="160" t="s">
        <v>77</v>
      </c>
      <c r="R893" s="160" t="s">
        <v>78</v>
      </c>
      <c r="S893" s="160" t="s">
        <v>76</v>
      </c>
      <c r="U893" s="158" t="str">
        <f>IF(W891="","",VLOOKUP(W891,Leeftijdscat,2,FALSE))</f>
        <v/>
      </c>
      <c r="V893" s="158" t="str">
        <f>IF(W891="","",VLOOKUP(W891,Leeftijdscat,3,FALSE))</f>
        <v/>
      </c>
      <c r="W893" s="158" t="str">
        <f>IF(W891="","",VLOOKUP(W891,Leeftijdscat,4,FALSE))</f>
        <v/>
      </c>
      <c r="X893" s="28">
        <v>4</v>
      </c>
      <c r="Y893" s="59">
        <f>LEN(Y894&amp;Y895&amp;Y896&amp;Y897&amp;Y898&amp;Y899&amp;Y900&amp;Y901&amp;Y902&amp;Y903&amp;Y904&amp;Y905&amp;Y906&amp;Y907&amp;Y908)</f>
        <v>0</v>
      </c>
      <c r="Z893" s="59">
        <f>LEN(Z894&amp;Z895&amp;Z896&amp;Z897&amp;Z898&amp;Z899&amp;Z900&amp;Z901&amp;Z902&amp;Z903&amp;Z904&amp;Z905&amp;Z906&amp;Z907&amp;Z908)</f>
        <v>0</v>
      </c>
      <c r="AA893" s="59">
        <f>LEN(AA894&amp;AA895&amp;AA896&amp;AA897&amp;AA898&amp;AA899&amp;AA900&amp;AA901&amp;AA902&amp;AA903&amp;AA904&amp;AA905&amp;AA906&amp;AA907&amp;AA908)</f>
        <v>0</v>
      </c>
      <c r="AB893" s="59">
        <f>LEN(AB894&amp;AB895&amp;AB896&amp;AB897&amp;AB898&amp;AB899&amp;AB900&amp;AB901&amp;AB902&amp;AB903&amp;AB904&amp;AB905&amp;AB906&amp;AB907&amp;AB908)</f>
        <v>0</v>
      </c>
      <c r="AC893" s="59">
        <f>SUM(Y893:AA893)</f>
        <v>0</v>
      </c>
    </row>
    <row r="894" spans="1:34">
      <c r="A894" s="28" t="str">
        <f>C891&amp;"x"&amp;B894</f>
        <v>x1</v>
      </c>
      <c r="B894" s="47">
        <v>1</v>
      </c>
      <c r="C894" s="64" t="str">
        <f t="shared" ref="C894:C908" si="834">IF(LEFT($A894,1)="x","",IFERROR(VLOOKUP($A894,LedenZ,5,0),""))</f>
        <v/>
      </c>
      <c r="D894" s="64" t="str">
        <f t="shared" ref="D894:D908" si="835">IF(LEFT($A894,1)="x","",IFERROR(VLOOKUP($A894,LedenZ,6,0),""))</f>
        <v/>
      </c>
      <c r="E894" s="65" t="str">
        <f t="shared" ref="E894:E908" si="836">IF(LEFT($A894,1)="x","",IFERROR(VLOOKUP($A894,LedenZ,7,0),""))</f>
        <v/>
      </c>
      <c r="F894" s="65" t="str">
        <f t="shared" ref="F894:F908" si="837">IF(LEFT($A894,1)="x","",IFERROR(VLOOKUP($A894,LedenZ,8,0),""))</f>
        <v/>
      </c>
      <c r="G894" s="66" t="str">
        <f t="shared" ref="G894:G908" si="838">IF(LEFT($A894,1)="x","",IFERROR(VLOOKUP($A894,LedenZ,9,0),""))</f>
        <v/>
      </c>
      <c r="H894" s="67" t="str">
        <f t="shared" ref="H894:H908" si="839">IF(AND(ISNUMBER(G894),G894&lt;&gt;0),DATEDIF(G894,Peildatum,"Y"),"")</f>
        <v/>
      </c>
      <c r="I894" s="73"/>
      <c r="J894" s="64" t="str">
        <f t="shared" ref="J894:J908" si="840">IF(LEFT($A894,1)="x","",IFERROR(VLOOKUP($A894,LedenZ,15,0),""))</f>
        <v/>
      </c>
      <c r="K894" s="64" t="str">
        <f t="shared" ref="K894:K908" si="841">IF(LEFT($A894,1)="x","",IFERROR(VLOOKUP($A894,LedenZ,16,0),""))</f>
        <v/>
      </c>
      <c r="L894" s="64" t="str">
        <f t="shared" ref="L894:L908" si="842">IF(LEFT($A894,1)="x","",IFERROR(VLOOKUP($A894,LedenZ,17,0),""))</f>
        <v/>
      </c>
      <c r="M894" s="64" t="str">
        <f t="shared" ref="M894:M908" si="843">IF(LEFT($A894,1)="x","",IFERROR(VLOOKUP($A894,LedenZ,18,0),""))</f>
        <v/>
      </c>
      <c r="N894" s="52"/>
      <c r="P894" s="157"/>
      <c r="Q894" s="157"/>
      <c r="R894" s="157"/>
      <c r="S894" s="157" t="str">
        <f>IF(OR(LEFT($A894,1)="x",AND(AC893+$AC894=0,$AC893&gt;0)),"",IFERROR(VLOOKUP($A894,LedenZ,29,0),""))</f>
        <v/>
      </c>
      <c r="T894" s="202">
        <f t="shared" ref="T894:T908" si="844">IF(LEN(C894&amp;D894&amp;E894&amp;F894)&gt;0,1,0)</f>
        <v>0</v>
      </c>
      <c r="U894" s="159">
        <f t="shared" ref="U894:U908" si="845">MIN(LEN(Y894&amp;Z894&amp;AA894&amp;AB894),1)</f>
        <v>0</v>
      </c>
      <c r="V894" s="162" t="str">
        <f>V893</f>
        <v/>
      </c>
      <c r="W894" s="162" t="str">
        <f>W893</f>
        <v/>
      </c>
      <c r="X894" s="28">
        <v>5</v>
      </c>
      <c r="Y894" s="64" t="str">
        <f t="shared" ref="Y894:Y908" si="846">IF(LEFT($A894,1)="x","",IFERROR(VLOOKUP($A894,LedenZ,33,0),""))</f>
        <v/>
      </c>
      <c r="Z894" s="64" t="str">
        <f t="shared" ref="Z894:Z908" si="847">IF(LEFT($A894,1)="x","",IFERROR(VLOOKUP($A894,LedenZ,34,0),""))</f>
        <v/>
      </c>
      <c r="AA894" s="64" t="str">
        <f t="shared" ref="AA894:AA908" si="848">IF(LEFT($A894,1)="x","",IFERROR(VLOOKUP($A894,LedenZ,35,0),""))</f>
        <v/>
      </c>
      <c r="AB894" s="64" t="str">
        <f t="shared" ref="AB894:AB908" si="849">IF(LEFT($A894,1)="x","",IFERROR(VLOOKUP($A894,LedenZ,36,0),""))</f>
        <v/>
      </c>
      <c r="AC894" s="28">
        <f t="shared" ref="AC894:AC908" si="850">LEN(Y894&amp;Z894&amp;AA894&amp;AB894)</f>
        <v>0</v>
      </c>
      <c r="AH894" s="246" t="str">
        <f t="shared" ref="AH894:AH908" si="851">lft(G894,Peildatum)</f>
        <v/>
      </c>
    </row>
    <row r="895" spans="1:34">
      <c r="A895" s="28" t="str">
        <f>C891&amp;"x"&amp;B895</f>
        <v>x2</v>
      </c>
      <c r="B895" s="47">
        <v>2</v>
      </c>
      <c r="C895" s="64" t="str">
        <f t="shared" si="834"/>
        <v/>
      </c>
      <c r="D895" s="64" t="str">
        <f t="shared" si="835"/>
        <v/>
      </c>
      <c r="E895" s="65" t="str">
        <f t="shared" si="836"/>
        <v/>
      </c>
      <c r="F895" s="65" t="str">
        <f t="shared" si="837"/>
        <v/>
      </c>
      <c r="G895" s="66" t="str">
        <f t="shared" si="838"/>
        <v/>
      </c>
      <c r="H895" s="67" t="str">
        <f t="shared" si="839"/>
        <v/>
      </c>
      <c r="I895" s="73"/>
      <c r="J895" s="64" t="str">
        <f t="shared" si="840"/>
        <v/>
      </c>
      <c r="K895" s="64" t="str">
        <f t="shared" si="841"/>
        <v/>
      </c>
      <c r="L895" s="64" t="str">
        <f t="shared" si="842"/>
        <v/>
      </c>
      <c r="M895" s="64" t="str">
        <f t="shared" si="843"/>
        <v/>
      </c>
      <c r="N895" s="52"/>
      <c r="P895" s="157"/>
      <c r="Q895" s="157"/>
      <c r="R895" s="157"/>
      <c r="S895" s="157" t="str">
        <f>IF(OR(LEFT($A895,1)="x",AND(AC893+$AC895=0,$AC893&gt;0)),"",IFERROR(VLOOKUP($A895,LedenZ,29,0),""))</f>
        <v/>
      </c>
      <c r="T895" s="202">
        <f t="shared" si="844"/>
        <v>0</v>
      </c>
      <c r="U895" s="159">
        <f t="shared" si="845"/>
        <v>0</v>
      </c>
      <c r="V895" s="162" t="str">
        <f t="shared" ref="V895:W908" si="852">V894</f>
        <v/>
      </c>
      <c r="W895" s="162" t="str">
        <f t="shared" si="852"/>
        <v/>
      </c>
      <c r="X895" s="28">
        <v>6</v>
      </c>
      <c r="Y895" s="64" t="str">
        <f t="shared" si="846"/>
        <v/>
      </c>
      <c r="Z895" s="64" t="str">
        <f t="shared" si="847"/>
        <v/>
      </c>
      <c r="AA895" s="64" t="str">
        <f t="shared" si="848"/>
        <v/>
      </c>
      <c r="AB895" s="64" t="str">
        <f t="shared" si="849"/>
        <v/>
      </c>
      <c r="AC895" s="28">
        <f t="shared" si="850"/>
        <v>0</v>
      </c>
      <c r="AH895" s="246" t="str">
        <f t="shared" si="851"/>
        <v/>
      </c>
    </row>
    <row r="896" spans="1:34">
      <c r="A896" s="28" t="str">
        <f>C891&amp;"x"&amp;B896</f>
        <v>x3</v>
      </c>
      <c r="B896" s="47">
        <v>3</v>
      </c>
      <c r="C896" s="64" t="str">
        <f t="shared" si="834"/>
        <v/>
      </c>
      <c r="D896" s="64" t="str">
        <f t="shared" si="835"/>
        <v/>
      </c>
      <c r="E896" s="65" t="str">
        <f t="shared" si="836"/>
        <v/>
      </c>
      <c r="F896" s="65" t="str">
        <f t="shared" si="837"/>
        <v/>
      </c>
      <c r="G896" s="66" t="str">
        <f t="shared" si="838"/>
        <v/>
      </c>
      <c r="H896" s="67" t="str">
        <f t="shared" si="839"/>
        <v/>
      </c>
      <c r="I896" s="73"/>
      <c r="J896" s="64" t="str">
        <f t="shared" si="840"/>
        <v/>
      </c>
      <c r="K896" s="64" t="str">
        <f t="shared" si="841"/>
        <v/>
      </c>
      <c r="L896" s="64" t="str">
        <f t="shared" si="842"/>
        <v/>
      </c>
      <c r="M896" s="64" t="str">
        <f t="shared" si="843"/>
        <v/>
      </c>
      <c r="N896" s="52"/>
      <c r="P896" s="157"/>
      <c r="Q896" s="157"/>
      <c r="R896" s="157"/>
      <c r="S896" s="157" t="str">
        <f>IF(OR(LEFT($A896,1)="x",AND(AC893+$AC896=0,$AC893&gt;0)),"",IFERROR(VLOOKUP($A896,LedenZ,29,0),""))</f>
        <v/>
      </c>
      <c r="T896" s="202">
        <f t="shared" si="844"/>
        <v>0</v>
      </c>
      <c r="U896" s="159">
        <f t="shared" si="845"/>
        <v>0</v>
      </c>
      <c r="V896" s="162" t="str">
        <f t="shared" si="852"/>
        <v/>
      </c>
      <c r="W896" s="162" t="str">
        <f t="shared" si="852"/>
        <v/>
      </c>
      <c r="X896" s="28">
        <v>7</v>
      </c>
      <c r="Y896" s="64" t="str">
        <f t="shared" si="846"/>
        <v/>
      </c>
      <c r="Z896" s="64" t="str">
        <f t="shared" si="847"/>
        <v/>
      </c>
      <c r="AA896" s="64" t="str">
        <f t="shared" si="848"/>
        <v/>
      </c>
      <c r="AB896" s="64" t="str">
        <f t="shared" si="849"/>
        <v/>
      </c>
      <c r="AC896" s="28">
        <f t="shared" si="850"/>
        <v>0</v>
      </c>
      <c r="AH896" s="246" t="str">
        <f t="shared" si="851"/>
        <v/>
      </c>
    </row>
    <row r="897" spans="1:34">
      <c r="A897" s="28" t="str">
        <f>C891&amp;"x"&amp;B897</f>
        <v>x4</v>
      </c>
      <c r="B897" s="47">
        <v>4</v>
      </c>
      <c r="C897" s="64" t="str">
        <f t="shared" si="834"/>
        <v/>
      </c>
      <c r="D897" s="64" t="str">
        <f t="shared" si="835"/>
        <v/>
      </c>
      <c r="E897" s="65" t="str">
        <f t="shared" si="836"/>
        <v/>
      </c>
      <c r="F897" s="65" t="str">
        <f t="shared" si="837"/>
        <v/>
      </c>
      <c r="G897" s="66" t="str">
        <f t="shared" si="838"/>
        <v/>
      </c>
      <c r="H897" s="67" t="str">
        <f t="shared" si="839"/>
        <v/>
      </c>
      <c r="I897" s="73"/>
      <c r="J897" s="64" t="str">
        <f t="shared" si="840"/>
        <v/>
      </c>
      <c r="K897" s="64" t="str">
        <f t="shared" si="841"/>
        <v/>
      </c>
      <c r="L897" s="64" t="str">
        <f t="shared" si="842"/>
        <v/>
      </c>
      <c r="M897" s="64" t="str">
        <f t="shared" si="843"/>
        <v/>
      </c>
      <c r="N897" s="52"/>
      <c r="P897" s="157"/>
      <c r="Q897" s="157"/>
      <c r="R897" s="157"/>
      <c r="S897" s="157" t="str">
        <f>IF(OR(LEFT($A897,1)="x",AND(AC893+$AC897=0,$AC893&gt;0)),"",IFERROR(VLOOKUP($A897,LedenZ,29,0),""))</f>
        <v/>
      </c>
      <c r="T897" s="202">
        <f t="shared" si="844"/>
        <v>0</v>
      </c>
      <c r="U897" s="159">
        <f t="shared" si="845"/>
        <v>0</v>
      </c>
      <c r="V897" s="162" t="str">
        <f t="shared" si="852"/>
        <v/>
      </c>
      <c r="W897" s="162" t="str">
        <f t="shared" si="852"/>
        <v/>
      </c>
      <c r="X897" s="28">
        <v>8</v>
      </c>
      <c r="Y897" s="64" t="str">
        <f t="shared" si="846"/>
        <v/>
      </c>
      <c r="Z897" s="64" t="str">
        <f t="shared" si="847"/>
        <v/>
      </c>
      <c r="AA897" s="64" t="str">
        <f t="shared" si="848"/>
        <v/>
      </c>
      <c r="AB897" s="64" t="str">
        <f t="shared" si="849"/>
        <v/>
      </c>
      <c r="AC897" s="28">
        <f t="shared" si="850"/>
        <v>0</v>
      </c>
      <c r="AH897" s="246" t="str">
        <f t="shared" si="851"/>
        <v/>
      </c>
    </row>
    <row r="898" spans="1:34">
      <c r="A898" s="28" t="str">
        <f>C891&amp;"x"&amp;B898</f>
        <v>x5</v>
      </c>
      <c r="B898" s="47">
        <v>5</v>
      </c>
      <c r="C898" s="64" t="str">
        <f t="shared" si="834"/>
        <v/>
      </c>
      <c r="D898" s="64" t="str">
        <f t="shared" si="835"/>
        <v/>
      </c>
      <c r="E898" s="65" t="str">
        <f t="shared" si="836"/>
        <v/>
      </c>
      <c r="F898" s="65" t="str">
        <f t="shared" si="837"/>
        <v/>
      </c>
      <c r="G898" s="66" t="str">
        <f t="shared" si="838"/>
        <v/>
      </c>
      <c r="H898" s="67" t="str">
        <f t="shared" si="839"/>
        <v/>
      </c>
      <c r="I898" s="73"/>
      <c r="J898" s="64" t="str">
        <f t="shared" si="840"/>
        <v/>
      </c>
      <c r="K898" s="64" t="str">
        <f t="shared" si="841"/>
        <v/>
      </c>
      <c r="L898" s="64" t="str">
        <f t="shared" si="842"/>
        <v/>
      </c>
      <c r="M898" s="64" t="str">
        <f t="shared" si="843"/>
        <v/>
      </c>
      <c r="N898" s="52"/>
      <c r="P898" s="157"/>
      <c r="Q898" s="157"/>
      <c r="R898" s="157"/>
      <c r="S898" s="157" t="str">
        <f>IF(OR(LEFT($A898,1)="x",AND(AC893+$AC898=0,$AC893&gt;0)),"",IFERROR(VLOOKUP($A898,LedenZ,29,0),""))</f>
        <v/>
      </c>
      <c r="T898" s="202">
        <f t="shared" si="844"/>
        <v>0</v>
      </c>
      <c r="U898" s="159">
        <f t="shared" si="845"/>
        <v>0</v>
      </c>
      <c r="V898" s="162" t="str">
        <f t="shared" si="852"/>
        <v/>
      </c>
      <c r="W898" s="162" t="str">
        <f t="shared" si="852"/>
        <v/>
      </c>
      <c r="X898" s="28">
        <v>9</v>
      </c>
      <c r="Y898" s="64" t="str">
        <f t="shared" si="846"/>
        <v/>
      </c>
      <c r="Z898" s="64" t="str">
        <f t="shared" si="847"/>
        <v/>
      </c>
      <c r="AA898" s="64" t="str">
        <f t="shared" si="848"/>
        <v/>
      </c>
      <c r="AB898" s="64" t="str">
        <f t="shared" si="849"/>
        <v/>
      </c>
      <c r="AC898" s="28">
        <f t="shared" si="850"/>
        <v>0</v>
      </c>
      <c r="AH898" s="246" t="str">
        <f t="shared" si="851"/>
        <v/>
      </c>
    </row>
    <row r="899" spans="1:34">
      <c r="A899" s="28" t="str">
        <f>C891&amp;"x"&amp;B899</f>
        <v>x6</v>
      </c>
      <c r="B899" s="47">
        <v>6</v>
      </c>
      <c r="C899" s="64" t="str">
        <f t="shared" si="834"/>
        <v/>
      </c>
      <c r="D899" s="64" t="str">
        <f t="shared" si="835"/>
        <v/>
      </c>
      <c r="E899" s="65" t="str">
        <f t="shared" si="836"/>
        <v/>
      </c>
      <c r="F899" s="65" t="str">
        <f t="shared" si="837"/>
        <v/>
      </c>
      <c r="G899" s="66" t="str">
        <f t="shared" si="838"/>
        <v/>
      </c>
      <c r="H899" s="67" t="str">
        <f t="shared" si="839"/>
        <v/>
      </c>
      <c r="I899" s="73"/>
      <c r="J899" s="64" t="str">
        <f t="shared" si="840"/>
        <v/>
      </c>
      <c r="K899" s="64" t="str">
        <f t="shared" si="841"/>
        <v/>
      </c>
      <c r="L899" s="64" t="str">
        <f t="shared" si="842"/>
        <v/>
      </c>
      <c r="M899" s="64" t="str">
        <f t="shared" si="843"/>
        <v/>
      </c>
      <c r="N899" s="52"/>
      <c r="P899" s="157"/>
      <c r="Q899" s="157"/>
      <c r="R899" s="157"/>
      <c r="S899" s="157" t="str">
        <f>IF(OR(LEFT($A899,1)="x",AND(AC893+$AC899=0,$AC893&gt;0)),"",IFERROR(VLOOKUP($A899,LedenZ,29,0),""))</f>
        <v/>
      </c>
      <c r="T899" s="202">
        <f t="shared" si="844"/>
        <v>0</v>
      </c>
      <c r="U899" s="159">
        <f t="shared" si="845"/>
        <v>0</v>
      </c>
      <c r="V899" s="162" t="str">
        <f t="shared" si="852"/>
        <v/>
      </c>
      <c r="W899" s="162" t="str">
        <f t="shared" si="852"/>
        <v/>
      </c>
      <c r="X899" s="28">
        <v>10</v>
      </c>
      <c r="Y899" s="64" t="str">
        <f t="shared" si="846"/>
        <v/>
      </c>
      <c r="Z899" s="64" t="str">
        <f t="shared" si="847"/>
        <v/>
      </c>
      <c r="AA899" s="64" t="str">
        <f t="shared" si="848"/>
        <v/>
      </c>
      <c r="AB899" s="64" t="str">
        <f t="shared" si="849"/>
        <v/>
      </c>
      <c r="AC899" s="28">
        <f t="shared" si="850"/>
        <v>0</v>
      </c>
      <c r="AH899" s="246" t="str">
        <f t="shared" si="851"/>
        <v/>
      </c>
    </row>
    <row r="900" spans="1:34">
      <c r="A900" s="28" t="str">
        <f>C891&amp;"x"&amp;B900</f>
        <v>x7</v>
      </c>
      <c r="B900" s="47">
        <v>7</v>
      </c>
      <c r="C900" s="64" t="str">
        <f t="shared" si="834"/>
        <v/>
      </c>
      <c r="D900" s="64" t="str">
        <f t="shared" si="835"/>
        <v/>
      </c>
      <c r="E900" s="65" t="str">
        <f t="shared" si="836"/>
        <v/>
      </c>
      <c r="F900" s="65" t="str">
        <f t="shared" si="837"/>
        <v/>
      </c>
      <c r="G900" s="66" t="str">
        <f t="shared" si="838"/>
        <v/>
      </c>
      <c r="H900" s="67" t="str">
        <f t="shared" si="839"/>
        <v/>
      </c>
      <c r="I900" s="73"/>
      <c r="J900" s="64" t="str">
        <f t="shared" si="840"/>
        <v/>
      </c>
      <c r="K900" s="64" t="str">
        <f t="shared" si="841"/>
        <v/>
      </c>
      <c r="L900" s="64" t="str">
        <f t="shared" si="842"/>
        <v/>
      </c>
      <c r="M900" s="64" t="str">
        <f t="shared" si="843"/>
        <v/>
      </c>
      <c r="N900" s="52"/>
      <c r="P900" s="157"/>
      <c r="Q900" s="157"/>
      <c r="R900" s="157"/>
      <c r="S900" s="157" t="str">
        <f>IF(OR(LEFT($A900,1)="x",AND(AC893+$AC900=0,$AC893&gt;0)),"",IFERROR(VLOOKUP($A900,LedenZ,29,0),""))</f>
        <v/>
      </c>
      <c r="T900" s="202">
        <f t="shared" si="844"/>
        <v>0</v>
      </c>
      <c r="U900" s="159">
        <f t="shared" si="845"/>
        <v>0</v>
      </c>
      <c r="V900" s="162" t="str">
        <f t="shared" si="852"/>
        <v/>
      </c>
      <c r="W900" s="162" t="str">
        <f t="shared" si="852"/>
        <v/>
      </c>
      <c r="X900" s="28">
        <v>11</v>
      </c>
      <c r="Y900" s="64" t="str">
        <f t="shared" si="846"/>
        <v/>
      </c>
      <c r="Z900" s="64" t="str">
        <f t="shared" si="847"/>
        <v/>
      </c>
      <c r="AA900" s="64" t="str">
        <f t="shared" si="848"/>
        <v/>
      </c>
      <c r="AB900" s="64" t="str">
        <f t="shared" si="849"/>
        <v/>
      </c>
      <c r="AC900" s="28">
        <f t="shared" si="850"/>
        <v>0</v>
      </c>
      <c r="AH900" s="246" t="str">
        <f t="shared" si="851"/>
        <v/>
      </c>
    </row>
    <row r="901" spans="1:34">
      <c r="A901" s="28" t="str">
        <f>C891&amp;"x"&amp;B901</f>
        <v>x8</v>
      </c>
      <c r="B901" s="47">
        <v>8</v>
      </c>
      <c r="C901" s="64" t="str">
        <f t="shared" si="834"/>
        <v/>
      </c>
      <c r="D901" s="64" t="str">
        <f t="shared" si="835"/>
        <v/>
      </c>
      <c r="E901" s="65" t="str">
        <f t="shared" si="836"/>
        <v/>
      </c>
      <c r="F901" s="65" t="str">
        <f t="shared" si="837"/>
        <v/>
      </c>
      <c r="G901" s="66" t="str">
        <f t="shared" si="838"/>
        <v/>
      </c>
      <c r="H901" s="67" t="str">
        <f t="shared" si="839"/>
        <v/>
      </c>
      <c r="I901" s="73"/>
      <c r="J901" s="64" t="str">
        <f t="shared" si="840"/>
        <v/>
      </c>
      <c r="K901" s="64" t="str">
        <f t="shared" si="841"/>
        <v/>
      </c>
      <c r="L901" s="64" t="str">
        <f t="shared" si="842"/>
        <v/>
      </c>
      <c r="M901" s="64" t="str">
        <f t="shared" si="843"/>
        <v/>
      </c>
      <c r="N901" s="52"/>
      <c r="P901" s="157"/>
      <c r="Q901" s="157"/>
      <c r="R901" s="157"/>
      <c r="S901" s="157" t="str">
        <f>IF(OR(LEFT($A901,1)="x",AND(AC893+$AC901=0,$AC893&gt;0)),"",IFERROR(VLOOKUP($A901,LedenZ,29,0),""))</f>
        <v/>
      </c>
      <c r="T901" s="202">
        <f t="shared" si="844"/>
        <v>0</v>
      </c>
      <c r="U901" s="159">
        <f t="shared" si="845"/>
        <v>0</v>
      </c>
      <c r="V901" s="162" t="str">
        <f t="shared" si="852"/>
        <v/>
      </c>
      <c r="W901" s="162" t="str">
        <f t="shared" si="852"/>
        <v/>
      </c>
      <c r="X901" s="28">
        <v>12</v>
      </c>
      <c r="Y901" s="64" t="str">
        <f t="shared" si="846"/>
        <v/>
      </c>
      <c r="Z901" s="64" t="str">
        <f t="shared" si="847"/>
        <v/>
      </c>
      <c r="AA901" s="64" t="str">
        <f t="shared" si="848"/>
        <v/>
      </c>
      <c r="AB901" s="64" t="str">
        <f t="shared" si="849"/>
        <v/>
      </c>
      <c r="AC901" s="28">
        <f t="shared" si="850"/>
        <v>0</v>
      </c>
      <c r="AH901" s="246" t="str">
        <f t="shared" si="851"/>
        <v/>
      </c>
    </row>
    <row r="902" spans="1:34">
      <c r="A902" s="28" t="str">
        <f>C891&amp;"x"&amp;B902</f>
        <v>x9</v>
      </c>
      <c r="B902" s="47">
        <v>9</v>
      </c>
      <c r="C902" s="64" t="str">
        <f t="shared" si="834"/>
        <v/>
      </c>
      <c r="D902" s="64" t="str">
        <f t="shared" si="835"/>
        <v/>
      </c>
      <c r="E902" s="65" t="str">
        <f t="shared" si="836"/>
        <v/>
      </c>
      <c r="F902" s="65" t="str">
        <f t="shared" si="837"/>
        <v/>
      </c>
      <c r="G902" s="66" t="str">
        <f t="shared" si="838"/>
        <v/>
      </c>
      <c r="H902" s="67" t="str">
        <f t="shared" si="839"/>
        <v/>
      </c>
      <c r="I902" s="73"/>
      <c r="J902" s="64" t="str">
        <f t="shared" si="840"/>
        <v/>
      </c>
      <c r="K902" s="64" t="str">
        <f t="shared" si="841"/>
        <v/>
      </c>
      <c r="L902" s="64" t="str">
        <f t="shared" si="842"/>
        <v/>
      </c>
      <c r="M902" s="64" t="str">
        <f t="shared" si="843"/>
        <v/>
      </c>
      <c r="N902" s="52"/>
      <c r="P902" s="157"/>
      <c r="Q902" s="157"/>
      <c r="R902" s="157"/>
      <c r="S902" s="157" t="str">
        <f>IF(OR(LEFT($A902,1)="x",AND(AC893+$AC902=0,$AC893&gt;0)),"",IFERROR(VLOOKUP($A902,LedenZ,29,0),""))</f>
        <v/>
      </c>
      <c r="T902" s="202">
        <f t="shared" si="844"/>
        <v>0</v>
      </c>
      <c r="U902" s="159">
        <f t="shared" si="845"/>
        <v>0</v>
      </c>
      <c r="V902" s="162" t="str">
        <f t="shared" si="852"/>
        <v/>
      </c>
      <c r="W902" s="162" t="str">
        <f t="shared" si="852"/>
        <v/>
      </c>
      <c r="X902" s="28">
        <v>13</v>
      </c>
      <c r="Y902" s="64" t="str">
        <f t="shared" si="846"/>
        <v/>
      </c>
      <c r="Z902" s="64" t="str">
        <f t="shared" si="847"/>
        <v/>
      </c>
      <c r="AA902" s="64" t="str">
        <f t="shared" si="848"/>
        <v/>
      </c>
      <c r="AB902" s="64" t="str">
        <f t="shared" si="849"/>
        <v/>
      </c>
      <c r="AC902" s="28">
        <f t="shared" si="850"/>
        <v>0</v>
      </c>
      <c r="AH902" s="246" t="str">
        <f t="shared" si="851"/>
        <v/>
      </c>
    </row>
    <row r="903" spans="1:34">
      <c r="A903" s="28" t="str">
        <f>C891&amp;"x"&amp;B903</f>
        <v>x10</v>
      </c>
      <c r="B903" s="47">
        <v>10</v>
      </c>
      <c r="C903" s="64" t="str">
        <f t="shared" si="834"/>
        <v/>
      </c>
      <c r="D903" s="64" t="str">
        <f t="shared" si="835"/>
        <v/>
      </c>
      <c r="E903" s="65" t="str">
        <f t="shared" si="836"/>
        <v/>
      </c>
      <c r="F903" s="65" t="str">
        <f t="shared" si="837"/>
        <v/>
      </c>
      <c r="G903" s="66" t="str">
        <f t="shared" si="838"/>
        <v/>
      </c>
      <c r="H903" s="67" t="str">
        <f t="shared" si="839"/>
        <v/>
      </c>
      <c r="I903" s="73"/>
      <c r="J903" s="64" t="str">
        <f t="shared" si="840"/>
        <v/>
      </c>
      <c r="K903" s="64" t="str">
        <f t="shared" si="841"/>
        <v/>
      </c>
      <c r="L903" s="64" t="str">
        <f t="shared" si="842"/>
        <v/>
      </c>
      <c r="M903" s="64" t="str">
        <f t="shared" si="843"/>
        <v/>
      </c>
      <c r="N903" s="52"/>
      <c r="P903" s="157"/>
      <c r="Q903" s="157"/>
      <c r="R903" s="157"/>
      <c r="S903" s="157" t="str">
        <f>IF(OR(LEFT($A903,1)="x",AND(AC893+$AC903=0,$AC893&gt;0)),"",IFERROR(VLOOKUP($A903,LedenZ,29,0),""))</f>
        <v/>
      </c>
      <c r="T903" s="202">
        <f t="shared" si="844"/>
        <v>0</v>
      </c>
      <c r="U903" s="159">
        <f t="shared" si="845"/>
        <v>0</v>
      </c>
      <c r="V903" s="162" t="str">
        <f t="shared" si="852"/>
        <v/>
      </c>
      <c r="W903" s="162" t="str">
        <f t="shared" si="852"/>
        <v/>
      </c>
      <c r="X903" s="28">
        <v>14</v>
      </c>
      <c r="Y903" s="64" t="str">
        <f t="shared" si="846"/>
        <v/>
      </c>
      <c r="Z903" s="64" t="str">
        <f t="shared" si="847"/>
        <v/>
      </c>
      <c r="AA903" s="64" t="str">
        <f t="shared" si="848"/>
        <v/>
      </c>
      <c r="AB903" s="64" t="str">
        <f t="shared" si="849"/>
        <v/>
      </c>
      <c r="AC903" s="28">
        <f t="shared" si="850"/>
        <v>0</v>
      </c>
      <c r="AH903" s="246" t="str">
        <f t="shared" si="851"/>
        <v/>
      </c>
    </row>
    <row r="904" spans="1:34">
      <c r="A904" s="28" t="str">
        <f>C891&amp;"x"&amp;B904</f>
        <v>x11</v>
      </c>
      <c r="B904" s="47">
        <v>11</v>
      </c>
      <c r="C904" s="64" t="str">
        <f t="shared" si="834"/>
        <v/>
      </c>
      <c r="D904" s="64" t="str">
        <f t="shared" si="835"/>
        <v/>
      </c>
      <c r="E904" s="65" t="str">
        <f t="shared" si="836"/>
        <v/>
      </c>
      <c r="F904" s="65" t="str">
        <f t="shared" si="837"/>
        <v/>
      </c>
      <c r="G904" s="66" t="str">
        <f t="shared" si="838"/>
        <v/>
      </c>
      <c r="H904" s="67" t="str">
        <f t="shared" si="839"/>
        <v/>
      </c>
      <c r="I904" s="73"/>
      <c r="J904" s="64" t="str">
        <f t="shared" si="840"/>
        <v/>
      </c>
      <c r="K904" s="64" t="str">
        <f t="shared" si="841"/>
        <v/>
      </c>
      <c r="L904" s="64" t="str">
        <f t="shared" si="842"/>
        <v/>
      </c>
      <c r="M904" s="64" t="str">
        <f t="shared" si="843"/>
        <v/>
      </c>
      <c r="N904" s="52"/>
      <c r="P904" s="157"/>
      <c r="Q904" s="157"/>
      <c r="R904" s="157"/>
      <c r="S904" s="157" t="str">
        <f>IF(OR(LEFT($A904,1)="x",AND(AC893+$AC904=0,$AC893&gt;0)),"",IFERROR(VLOOKUP($A904,LedenZ,29,0),""))</f>
        <v/>
      </c>
      <c r="T904" s="202">
        <f t="shared" si="844"/>
        <v>0</v>
      </c>
      <c r="U904" s="159">
        <f t="shared" si="845"/>
        <v>0</v>
      </c>
      <c r="V904" s="162" t="str">
        <f t="shared" si="852"/>
        <v/>
      </c>
      <c r="W904" s="162" t="str">
        <f t="shared" si="852"/>
        <v/>
      </c>
      <c r="X904" s="28">
        <v>15</v>
      </c>
      <c r="Y904" s="64" t="str">
        <f t="shared" si="846"/>
        <v/>
      </c>
      <c r="Z904" s="64" t="str">
        <f t="shared" si="847"/>
        <v/>
      </c>
      <c r="AA904" s="64" t="str">
        <f t="shared" si="848"/>
        <v/>
      </c>
      <c r="AB904" s="64" t="str">
        <f t="shared" si="849"/>
        <v/>
      </c>
      <c r="AC904" s="28">
        <f t="shared" si="850"/>
        <v>0</v>
      </c>
      <c r="AH904" s="246" t="str">
        <f t="shared" si="851"/>
        <v/>
      </c>
    </row>
    <row r="905" spans="1:34">
      <c r="A905" s="28" t="str">
        <f>C891&amp;"x"&amp;B905</f>
        <v>x12</v>
      </c>
      <c r="B905" s="47">
        <v>12</v>
      </c>
      <c r="C905" s="64" t="str">
        <f t="shared" si="834"/>
        <v/>
      </c>
      <c r="D905" s="64" t="str">
        <f t="shared" si="835"/>
        <v/>
      </c>
      <c r="E905" s="65" t="str">
        <f t="shared" si="836"/>
        <v/>
      </c>
      <c r="F905" s="65" t="str">
        <f t="shared" si="837"/>
        <v/>
      </c>
      <c r="G905" s="66" t="str">
        <f t="shared" si="838"/>
        <v/>
      </c>
      <c r="H905" s="67" t="str">
        <f t="shared" si="839"/>
        <v/>
      </c>
      <c r="I905" s="73"/>
      <c r="J905" s="64" t="str">
        <f t="shared" si="840"/>
        <v/>
      </c>
      <c r="K905" s="64" t="str">
        <f t="shared" si="841"/>
        <v/>
      </c>
      <c r="L905" s="64" t="str">
        <f t="shared" si="842"/>
        <v/>
      </c>
      <c r="M905" s="64" t="str">
        <f t="shared" si="843"/>
        <v/>
      </c>
      <c r="N905" s="52"/>
      <c r="P905" s="157"/>
      <c r="Q905" s="157"/>
      <c r="R905" s="157"/>
      <c r="S905" s="157" t="str">
        <f>IF(OR(LEFT($A905,1)="x",AND(AC893+$AC905=0,$AC893&gt;0)),"",IFERROR(VLOOKUP($A905,LedenZ,29,0),""))</f>
        <v/>
      </c>
      <c r="T905" s="202">
        <f t="shared" si="844"/>
        <v>0</v>
      </c>
      <c r="U905" s="159">
        <f t="shared" si="845"/>
        <v>0</v>
      </c>
      <c r="V905" s="162" t="str">
        <f t="shared" si="852"/>
        <v/>
      </c>
      <c r="W905" s="162" t="str">
        <f t="shared" si="852"/>
        <v/>
      </c>
      <c r="X905" s="28">
        <v>16</v>
      </c>
      <c r="Y905" s="64" t="str">
        <f t="shared" si="846"/>
        <v/>
      </c>
      <c r="Z905" s="64" t="str">
        <f t="shared" si="847"/>
        <v/>
      </c>
      <c r="AA905" s="64" t="str">
        <f t="shared" si="848"/>
        <v/>
      </c>
      <c r="AB905" s="64" t="str">
        <f t="shared" si="849"/>
        <v/>
      </c>
      <c r="AC905" s="28">
        <f t="shared" si="850"/>
        <v>0</v>
      </c>
      <c r="AH905" s="246" t="str">
        <f t="shared" si="851"/>
        <v/>
      </c>
    </row>
    <row r="906" spans="1:34">
      <c r="A906" s="28" t="str">
        <f>C891&amp;"x"&amp;B906</f>
        <v>x13</v>
      </c>
      <c r="B906" s="47">
        <v>13</v>
      </c>
      <c r="C906" s="64" t="str">
        <f t="shared" si="834"/>
        <v/>
      </c>
      <c r="D906" s="64" t="str">
        <f t="shared" si="835"/>
        <v/>
      </c>
      <c r="E906" s="65" t="str">
        <f t="shared" si="836"/>
        <v/>
      </c>
      <c r="F906" s="65" t="str">
        <f t="shared" si="837"/>
        <v/>
      </c>
      <c r="G906" s="66" t="str">
        <f t="shared" si="838"/>
        <v/>
      </c>
      <c r="H906" s="67" t="str">
        <f t="shared" si="839"/>
        <v/>
      </c>
      <c r="I906" s="73"/>
      <c r="J906" s="64" t="str">
        <f t="shared" si="840"/>
        <v/>
      </c>
      <c r="K906" s="64" t="str">
        <f t="shared" si="841"/>
        <v/>
      </c>
      <c r="L906" s="64" t="str">
        <f t="shared" si="842"/>
        <v/>
      </c>
      <c r="M906" s="64" t="str">
        <f t="shared" si="843"/>
        <v/>
      </c>
      <c r="N906" s="52"/>
      <c r="P906" s="157"/>
      <c r="Q906" s="157"/>
      <c r="R906" s="157"/>
      <c r="S906" s="157" t="str">
        <f>IF(OR(LEFT($A906,1)="x",AND(AC893+$AC906=0,$AC893&gt;0)),"",IFERROR(VLOOKUP($A906,LedenZ,29,0),""))</f>
        <v/>
      </c>
      <c r="T906" s="202">
        <f t="shared" si="844"/>
        <v>0</v>
      </c>
      <c r="U906" s="159">
        <f t="shared" si="845"/>
        <v>0</v>
      </c>
      <c r="V906" s="162" t="str">
        <f t="shared" si="852"/>
        <v/>
      </c>
      <c r="W906" s="162" t="str">
        <f t="shared" si="852"/>
        <v/>
      </c>
      <c r="X906" s="28">
        <v>17</v>
      </c>
      <c r="Y906" s="64" t="str">
        <f t="shared" si="846"/>
        <v/>
      </c>
      <c r="Z906" s="64" t="str">
        <f t="shared" si="847"/>
        <v/>
      </c>
      <c r="AA906" s="64" t="str">
        <f t="shared" si="848"/>
        <v/>
      </c>
      <c r="AB906" s="64" t="str">
        <f t="shared" si="849"/>
        <v/>
      </c>
      <c r="AC906" s="28">
        <f t="shared" si="850"/>
        <v>0</v>
      </c>
      <c r="AH906" s="246" t="str">
        <f t="shared" si="851"/>
        <v/>
      </c>
    </row>
    <row r="907" spans="1:34">
      <c r="A907" s="28" t="str">
        <f>C891&amp;"x"&amp;B907</f>
        <v>x14</v>
      </c>
      <c r="B907" s="47">
        <v>14</v>
      </c>
      <c r="C907" s="64" t="str">
        <f t="shared" si="834"/>
        <v/>
      </c>
      <c r="D907" s="64" t="str">
        <f t="shared" si="835"/>
        <v/>
      </c>
      <c r="E907" s="65" t="str">
        <f t="shared" si="836"/>
        <v/>
      </c>
      <c r="F907" s="65" t="str">
        <f t="shared" si="837"/>
        <v/>
      </c>
      <c r="G907" s="66" t="str">
        <f t="shared" si="838"/>
        <v/>
      </c>
      <c r="H907" s="67" t="str">
        <f t="shared" si="839"/>
        <v/>
      </c>
      <c r="I907" s="73"/>
      <c r="J907" s="64" t="str">
        <f t="shared" si="840"/>
        <v/>
      </c>
      <c r="K907" s="64" t="str">
        <f t="shared" si="841"/>
        <v/>
      </c>
      <c r="L907" s="64" t="str">
        <f t="shared" si="842"/>
        <v/>
      </c>
      <c r="M907" s="64" t="str">
        <f t="shared" si="843"/>
        <v/>
      </c>
      <c r="N907" s="52"/>
      <c r="P907" s="157"/>
      <c r="Q907" s="157"/>
      <c r="R907" s="157"/>
      <c r="S907" s="157" t="str">
        <f>IF(OR(LEFT($A907,1)="x",AND(AC893+$AC907=0,$AC893&gt;0)),"",IFERROR(VLOOKUP($A907,LedenZ,29,0),""))</f>
        <v/>
      </c>
      <c r="T907" s="202">
        <f t="shared" si="844"/>
        <v>0</v>
      </c>
      <c r="U907" s="159">
        <f t="shared" si="845"/>
        <v>0</v>
      </c>
      <c r="V907" s="162" t="str">
        <f t="shared" si="852"/>
        <v/>
      </c>
      <c r="W907" s="162" t="str">
        <f t="shared" si="852"/>
        <v/>
      </c>
      <c r="X907" s="28">
        <v>18</v>
      </c>
      <c r="Y907" s="64" t="str">
        <f t="shared" si="846"/>
        <v/>
      </c>
      <c r="Z907" s="64" t="str">
        <f t="shared" si="847"/>
        <v/>
      </c>
      <c r="AA907" s="64" t="str">
        <f t="shared" si="848"/>
        <v/>
      </c>
      <c r="AB907" s="64" t="str">
        <f t="shared" si="849"/>
        <v/>
      </c>
      <c r="AC907" s="28">
        <f t="shared" si="850"/>
        <v>0</v>
      </c>
      <c r="AH907" s="246" t="str">
        <f t="shared" si="851"/>
        <v/>
      </c>
    </row>
    <row r="908" spans="1:34">
      <c r="A908" s="28" t="str">
        <f>C891&amp;"x"&amp;B908</f>
        <v>x15</v>
      </c>
      <c r="B908" s="47">
        <v>15</v>
      </c>
      <c r="C908" s="64" t="str">
        <f t="shared" si="834"/>
        <v/>
      </c>
      <c r="D908" s="64" t="str">
        <f t="shared" si="835"/>
        <v/>
      </c>
      <c r="E908" s="65" t="str">
        <f t="shared" si="836"/>
        <v/>
      </c>
      <c r="F908" s="65" t="str">
        <f t="shared" si="837"/>
        <v/>
      </c>
      <c r="G908" s="66" t="str">
        <f t="shared" si="838"/>
        <v/>
      </c>
      <c r="H908" s="67" t="str">
        <f t="shared" si="839"/>
        <v/>
      </c>
      <c r="I908" s="73"/>
      <c r="J908" s="64" t="str">
        <f t="shared" si="840"/>
        <v/>
      </c>
      <c r="K908" s="64" t="str">
        <f t="shared" si="841"/>
        <v/>
      </c>
      <c r="L908" s="64" t="str">
        <f t="shared" si="842"/>
        <v/>
      </c>
      <c r="M908" s="64" t="str">
        <f t="shared" si="843"/>
        <v/>
      </c>
      <c r="N908" s="52"/>
      <c r="P908" s="157"/>
      <c r="Q908" s="157"/>
      <c r="R908" s="157"/>
      <c r="S908" s="157" t="str">
        <f>IF(OR(LEFT($A908,1)="x",AND(AC893+$AC908=0,$AC893&gt;0)),"",IFERROR(VLOOKUP($A908,LedenZ,29,0),""))</f>
        <v/>
      </c>
      <c r="T908" s="202">
        <f t="shared" si="844"/>
        <v>0</v>
      </c>
      <c r="U908" s="159">
        <f t="shared" si="845"/>
        <v>0</v>
      </c>
      <c r="V908" s="162" t="str">
        <f t="shared" si="852"/>
        <v/>
      </c>
      <c r="W908" s="162" t="str">
        <f t="shared" si="852"/>
        <v/>
      </c>
      <c r="X908" s="28">
        <v>19</v>
      </c>
      <c r="Y908" s="64" t="str">
        <f t="shared" si="846"/>
        <v/>
      </c>
      <c r="Z908" s="64" t="str">
        <f t="shared" si="847"/>
        <v/>
      </c>
      <c r="AA908" s="64" t="str">
        <f t="shared" si="848"/>
        <v/>
      </c>
      <c r="AB908" s="64" t="str">
        <f t="shared" si="849"/>
        <v/>
      </c>
      <c r="AC908" s="28">
        <f t="shared" si="850"/>
        <v>0</v>
      </c>
      <c r="AH908" s="246" t="str">
        <f t="shared" si="851"/>
        <v/>
      </c>
    </row>
    <row r="909" spans="1:34" ht="12.95" thickBot="1">
      <c r="B909" s="69"/>
      <c r="C909" s="70"/>
      <c r="D909" s="69"/>
      <c r="E909" s="69"/>
      <c r="F909" s="69"/>
      <c r="G909" s="71"/>
      <c r="H909" s="71"/>
      <c r="I909" s="71"/>
      <c r="J909" s="70"/>
      <c r="K909" s="70"/>
      <c r="L909" s="70"/>
      <c r="M909" s="52"/>
      <c r="N909" s="52"/>
      <c r="X909" s="28">
        <v>20</v>
      </c>
    </row>
    <row r="910" spans="1:34" ht="12.95" thickTop="1">
      <c r="B910" s="47"/>
      <c r="C910" s="323" t="s">
        <v>1140</v>
      </c>
      <c r="D910" s="323"/>
      <c r="E910" s="76" t="s">
        <v>1141</v>
      </c>
      <c r="F910" s="76" t="s">
        <v>1142</v>
      </c>
      <c r="G910" s="48" t="s">
        <v>1143</v>
      </c>
      <c r="H910" s="49"/>
      <c r="I910" s="50"/>
      <c r="J910" s="51" t="s">
        <v>1144</v>
      </c>
      <c r="K910" s="51" t="s">
        <v>1145</v>
      </c>
      <c r="L910" s="51" t="s">
        <v>1146</v>
      </c>
      <c r="M910" s="52"/>
      <c r="N910" s="52"/>
      <c r="P910" s="53">
        <f>COUNT(P914:P928)</f>
        <v>0</v>
      </c>
      <c r="Q910" s="53">
        <f>COUNT(Q914:Q928)</f>
        <v>0</v>
      </c>
      <c r="R910" s="53">
        <f>COUNT(R914:R928)</f>
        <v>0</v>
      </c>
      <c r="S910" s="53">
        <f>COUNT(S914:S928)</f>
        <v>0</v>
      </c>
      <c r="T910" s="124">
        <f>T911-SUM(U914:U928)</f>
        <v>0</v>
      </c>
      <c r="X910" s="28">
        <v>1</v>
      </c>
    </row>
    <row r="911" spans="1:34" ht="12.95">
      <c r="A911" s="33">
        <v>49</v>
      </c>
      <c r="B911" s="54"/>
      <c r="C911" s="322" t="str">
        <f>Leden!AR51</f>
        <v/>
      </c>
      <c r="D911" s="322"/>
      <c r="E911" s="286" t="str">
        <f>IF($C911="","",LEFT(IFERROR(VLOOKUP($C911,TeamsZ,2,0),"")&amp;"??",2))</f>
        <v/>
      </c>
      <c r="F911" s="286" t="str">
        <f>IF($C911="","",IFERROR(VLOOKUP($C911,TeamsZ,3,0),"??"))</f>
        <v/>
      </c>
      <c r="G911" s="286" t="str">
        <f>IF($C911="","",LEFT(IFERROR(VLOOKUP($C911,TeamsZ,4,0),"")&amp;"?",1))</f>
        <v/>
      </c>
      <c r="H911" s="55"/>
      <c r="I911" s="56"/>
      <c r="J911" s="286">
        <f>COUNTIF(C914:C928,"V")</f>
        <v>0</v>
      </c>
      <c r="K911" s="286">
        <f>COUNTIF(C914:C928,"M")</f>
        <v>0</v>
      </c>
      <c r="L911" s="57" t="str">
        <f>IFERROR(AVERAGE(H914:H928),"")</f>
        <v/>
      </c>
      <c r="M911" s="58"/>
      <c r="N911" s="58"/>
      <c r="O911" s="33" t="s">
        <v>2</v>
      </c>
      <c r="P911" s="253"/>
      <c r="Q911" s="253"/>
      <c r="R911" s="253"/>
      <c r="S911" s="253" t="str">
        <f>IF(COUNT(S914:S928)=0,"",TeamPunten(S914:S928,$C911,$T911))</f>
        <v/>
      </c>
      <c r="T911" s="124">
        <f>SUM(T914:T928)</f>
        <v>0</v>
      </c>
      <c r="U911" s="158" t="str">
        <f>MID($C911,1,1)</f>
        <v/>
      </c>
      <c r="V911" s="158" t="str">
        <f>MID($C911,1,1)</f>
        <v/>
      </c>
      <c r="W911" s="158" t="str">
        <f>MID($C911,1,1)</f>
        <v/>
      </c>
      <c r="X911" s="28">
        <v>2</v>
      </c>
      <c r="Y911" s="33"/>
      <c r="Z911" s="33"/>
      <c r="AA911" s="33"/>
      <c r="AB911" s="33"/>
      <c r="AC911" s="33"/>
      <c r="AD911" s="19" t="str">
        <f>IF($C911="","",IFERROR(VLOOKUP($C911,TeamsZ,6,0),""))</f>
        <v/>
      </c>
      <c r="AE911" s="19" t="str">
        <f>TRIM(IF($AD911="","",IFERROR(VLOOKUP($AD911,Teams!$J$4:$O$8,2,0),"")))</f>
        <v/>
      </c>
      <c r="AF911" s="19" t="str">
        <f>TRIM(IF($AD911="","",IFERROR(VLOOKUP($AD911,Teams!$J$4:$O$8,4,0),"")))</f>
        <v/>
      </c>
      <c r="AH911" s="247" t="str">
        <f>IFERROR(AVERAGE(AH914:AH928),"")</f>
        <v/>
      </c>
    </row>
    <row r="912" spans="1:34">
      <c r="B912" s="47"/>
      <c r="C912" s="76"/>
      <c r="D912" s="47"/>
      <c r="E912" s="47"/>
      <c r="F912" s="47"/>
      <c r="G912" s="50"/>
      <c r="H912" s="50"/>
      <c r="I912" s="50"/>
      <c r="J912" s="76"/>
      <c r="K912" s="76"/>
      <c r="L912" s="76"/>
      <c r="M912" s="52"/>
      <c r="N912" s="52"/>
      <c r="U912" s="159"/>
      <c r="V912" s="159"/>
      <c r="W912" s="159"/>
      <c r="X912" s="28">
        <v>3</v>
      </c>
    </row>
    <row r="913" spans="1:34">
      <c r="A913" s="59"/>
      <c r="B913" s="60"/>
      <c r="C913" s="61" t="s">
        <v>1147</v>
      </c>
      <c r="D913" s="61" t="s">
        <v>1148</v>
      </c>
      <c r="E913" s="62" t="s">
        <v>1149</v>
      </c>
      <c r="F913" s="62" t="s">
        <v>1150</v>
      </c>
      <c r="G913" s="61" t="s">
        <v>1151</v>
      </c>
      <c r="H913" s="61" t="s">
        <v>1152</v>
      </c>
      <c r="I913" s="61" t="s">
        <v>54</v>
      </c>
      <c r="J913" s="61" t="s">
        <v>1153</v>
      </c>
      <c r="K913" s="61" t="s">
        <v>1154</v>
      </c>
      <c r="L913" s="61" t="s">
        <v>1155</v>
      </c>
      <c r="M913" s="61" t="s">
        <v>1158</v>
      </c>
      <c r="N913" s="63"/>
      <c r="O913" s="59"/>
      <c r="P913" s="160" t="s">
        <v>76</v>
      </c>
      <c r="Q913" s="160" t="s">
        <v>77</v>
      </c>
      <c r="R913" s="160" t="s">
        <v>78</v>
      </c>
      <c r="S913" s="160" t="s">
        <v>76</v>
      </c>
      <c r="U913" s="158" t="str">
        <f>IF(W911="","",VLOOKUP(W911,Leeftijdscat,2,FALSE))</f>
        <v/>
      </c>
      <c r="V913" s="158" t="str">
        <f>IF(W911="","",VLOOKUP(W911,Leeftijdscat,3,FALSE))</f>
        <v/>
      </c>
      <c r="W913" s="158" t="str">
        <f>IF(W911="","",VLOOKUP(W911,Leeftijdscat,4,FALSE))</f>
        <v/>
      </c>
      <c r="X913" s="28">
        <v>4</v>
      </c>
      <c r="Y913" s="59">
        <f>LEN(Y914&amp;Y915&amp;Y916&amp;Y917&amp;Y918&amp;Y919&amp;Y920&amp;Y921&amp;Y922&amp;Y923&amp;Y924&amp;Y925&amp;Y926&amp;Y927&amp;Y928)</f>
        <v>0</v>
      </c>
      <c r="Z913" s="59">
        <f>LEN(Z914&amp;Z915&amp;Z916&amp;Z917&amp;Z918&amp;Z919&amp;Z920&amp;Z921&amp;Z922&amp;Z923&amp;Z924&amp;Z925&amp;Z926&amp;Z927&amp;Z928)</f>
        <v>0</v>
      </c>
      <c r="AA913" s="59">
        <f>LEN(AA914&amp;AA915&amp;AA916&amp;AA917&amp;AA918&amp;AA919&amp;AA920&amp;AA921&amp;AA922&amp;AA923&amp;AA924&amp;AA925&amp;AA926&amp;AA927&amp;AA928)</f>
        <v>0</v>
      </c>
      <c r="AB913" s="59">
        <f>LEN(AB914&amp;AB915&amp;AB916&amp;AB917&amp;AB918&amp;AB919&amp;AB920&amp;AB921&amp;AB922&amp;AB923&amp;AB924&amp;AB925&amp;AB926&amp;AB927&amp;AB928)</f>
        <v>0</v>
      </c>
      <c r="AC913" s="59">
        <f>SUM(Y913:AA913)</f>
        <v>0</v>
      </c>
    </row>
    <row r="914" spans="1:34">
      <c r="A914" s="28" t="str">
        <f>C911&amp;"x"&amp;B914</f>
        <v>x1</v>
      </c>
      <c r="B914" s="47">
        <v>1</v>
      </c>
      <c r="C914" s="64" t="str">
        <f t="shared" ref="C914:C928" si="853">IF(LEFT($A914,1)="x","",IFERROR(VLOOKUP($A914,LedenZ,5,0),""))</f>
        <v/>
      </c>
      <c r="D914" s="64" t="str">
        <f t="shared" ref="D914:D928" si="854">IF(LEFT($A914,1)="x","",IFERROR(VLOOKUP($A914,LedenZ,6,0),""))</f>
        <v/>
      </c>
      <c r="E914" s="65" t="str">
        <f t="shared" ref="E914:E928" si="855">IF(LEFT($A914,1)="x","",IFERROR(VLOOKUP($A914,LedenZ,7,0),""))</f>
        <v/>
      </c>
      <c r="F914" s="65" t="str">
        <f t="shared" ref="F914:F928" si="856">IF(LEFT($A914,1)="x","",IFERROR(VLOOKUP($A914,LedenZ,8,0),""))</f>
        <v/>
      </c>
      <c r="G914" s="66" t="str">
        <f t="shared" ref="G914:G928" si="857">IF(LEFT($A914,1)="x","",IFERROR(VLOOKUP($A914,LedenZ,9,0),""))</f>
        <v/>
      </c>
      <c r="H914" s="67" t="str">
        <f t="shared" ref="H914:H928" si="858">IF(AND(ISNUMBER(G914),G914&lt;&gt;0),DATEDIF(G914,Peildatum,"Y"),"")</f>
        <v/>
      </c>
      <c r="I914" s="73"/>
      <c r="J914" s="64" t="str">
        <f t="shared" ref="J914:J928" si="859">IF(LEFT($A914,1)="x","",IFERROR(VLOOKUP($A914,LedenZ,15,0),""))</f>
        <v/>
      </c>
      <c r="K914" s="64" t="str">
        <f t="shared" ref="K914:K928" si="860">IF(LEFT($A914,1)="x","",IFERROR(VLOOKUP($A914,LedenZ,16,0),""))</f>
        <v/>
      </c>
      <c r="L914" s="64" t="str">
        <f t="shared" ref="L914:L928" si="861">IF(LEFT($A914,1)="x","",IFERROR(VLOOKUP($A914,LedenZ,17,0),""))</f>
        <v/>
      </c>
      <c r="M914" s="64" t="str">
        <f t="shared" ref="M914:M928" si="862">IF(LEFT($A914,1)="x","",IFERROR(VLOOKUP($A914,LedenZ,18,0),""))</f>
        <v/>
      </c>
      <c r="N914" s="52"/>
      <c r="P914" s="157"/>
      <c r="Q914" s="157"/>
      <c r="R914" s="157"/>
      <c r="S914" s="157" t="str">
        <f>IF(OR(LEFT($A914,1)="x",AND(AC913+$AC914=0,$AC913&gt;0)),"",IFERROR(VLOOKUP($A914,LedenZ,29,0),""))</f>
        <v/>
      </c>
      <c r="T914" s="202">
        <f t="shared" ref="T914:T928" si="863">IF(LEN(C914&amp;D914&amp;E914&amp;F914)&gt;0,1,0)</f>
        <v>0</v>
      </c>
      <c r="U914" s="159">
        <f t="shared" ref="U914:U928" si="864">MIN(LEN(Y914&amp;Z914&amp;AA914&amp;AB914),1)</f>
        <v>0</v>
      </c>
      <c r="V914" s="162" t="str">
        <f>V913</f>
        <v/>
      </c>
      <c r="W914" s="162" t="str">
        <f>W913</f>
        <v/>
      </c>
      <c r="X914" s="28">
        <v>5</v>
      </c>
      <c r="Y914" s="64" t="str">
        <f t="shared" ref="Y914:Y928" si="865">IF(LEFT($A914,1)="x","",IFERROR(VLOOKUP($A914,LedenZ,33,0),""))</f>
        <v/>
      </c>
      <c r="Z914" s="64" t="str">
        <f t="shared" ref="Z914:Z928" si="866">IF(LEFT($A914,1)="x","",IFERROR(VLOOKUP($A914,LedenZ,34,0),""))</f>
        <v/>
      </c>
      <c r="AA914" s="64" t="str">
        <f t="shared" ref="AA914:AA928" si="867">IF(LEFT($A914,1)="x","",IFERROR(VLOOKUP($A914,LedenZ,35,0),""))</f>
        <v/>
      </c>
      <c r="AB914" s="64" t="str">
        <f t="shared" ref="AB914:AB928" si="868">IF(LEFT($A914,1)="x","",IFERROR(VLOOKUP($A914,LedenZ,36,0),""))</f>
        <v/>
      </c>
      <c r="AC914" s="28">
        <f t="shared" ref="AC914:AC928" si="869">LEN(Y914&amp;Z914&amp;AA914&amp;AB914)</f>
        <v>0</v>
      </c>
      <c r="AH914" s="246" t="str">
        <f t="shared" ref="AH914:AH928" si="870">lft(G914,Peildatum)</f>
        <v/>
      </c>
    </row>
    <row r="915" spans="1:34">
      <c r="A915" s="28" t="str">
        <f>C911&amp;"x"&amp;B915</f>
        <v>x2</v>
      </c>
      <c r="B915" s="47">
        <v>2</v>
      </c>
      <c r="C915" s="64" t="str">
        <f t="shared" si="853"/>
        <v/>
      </c>
      <c r="D915" s="64" t="str">
        <f t="shared" si="854"/>
        <v/>
      </c>
      <c r="E915" s="65" t="str">
        <f t="shared" si="855"/>
        <v/>
      </c>
      <c r="F915" s="65" t="str">
        <f t="shared" si="856"/>
        <v/>
      </c>
      <c r="G915" s="66" t="str">
        <f t="shared" si="857"/>
        <v/>
      </c>
      <c r="H915" s="67" t="str">
        <f t="shared" si="858"/>
        <v/>
      </c>
      <c r="I915" s="73"/>
      <c r="J915" s="64" t="str">
        <f t="shared" si="859"/>
        <v/>
      </c>
      <c r="K915" s="64" t="str">
        <f t="shared" si="860"/>
        <v/>
      </c>
      <c r="L915" s="64" t="str">
        <f t="shared" si="861"/>
        <v/>
      </c>
      <c r="M915" s="64" t="str">
        <f t="shared" si="862"/>
        <v/>
      </c>
      <c r="N915" s="52"/>
      <c r="P915" s="157"/>
      <c r="Q915" s="157"/>
      <c r="R915" s="157"/>
      <c r="S915" s="157" t="str">
        <f>IF(OR(LEFT($A915,1)="x",AND(AC913+$AC915=0,$AC913&gt;0)),"",IFERROR(VLOOKUP($A915,LedenZ,29,0),""))</f>
        <v/>
      </c>
      <c r="T915" s="202">
        <f t="shared" si="863"/>
        <v>0</v>
      </c>
      <c r="U915" s="159">
        <f t="shared" si="864"/>
        <v>0</v>
      </c>
      <c r="V915" s="162" t="str">
        <f t="shared" ref="V915:W928" si="871">V914</f>
        <v/>
      </c>
      <c r="W915" s="162" t="str">
        <f t="shared" si="871"/>
        <v/>
      </c>
      <c r="X915" s="28">
        <v>6</v>
      </c>
      <c r="Y915" s="64" t="str">
        <f t="shared" si="865"/>
        <v/>
      </c>
      <c r="Z915" s="64" t="str">
        <f t="shared" si="866"/>
        <v/>
      </c>
      <c r="AA915" s="64" t="str">
        <f t="shared" si="867"/>
        <v/>
      </c>
      <c r="AB915" s="64" t="str">
        <f t="shared" si="868"/>
        <v/>
      </c>
      <c r="AC915" s="28">
        <f t="shared" si="869"/>
        <v>0</v>
      </c>
      <c r="AH915" s="246" t="str">
        <f t="shared" si="870"/>
        <v/>
      </c>
    </row>
    <row r="916" spans="1:34">
      <c r="A916" s="28" t="str">
        <f>C911&amp;"x"&amp;B916</f>
        <v>x3</v>
      </c>
      <c r="B916" s="47">
        <v>3</v>
      </c>
      <c r="C916" s="64" t="str">
        <f t="shared" si="853"/>
        <v/>
      </c>
      <c r="D916" s="64" t="str">
        <f t="shared" si="854"/>
        <v/>
      </c>
      <c r="E916" s="65" t="str">
        <f t="shared" si="855"/>
        <v/>
      </c>
      <c r="F916" s="65" t="str">
        <f t="shared" si="856"/>
        <v/>
      </c>
      <c r="G916" s="66" t="str">
        <f t="shared" si="857"/>
        <v/>
      </c>
      <c r="H916" s="67" t="str">
        <f t="shared" si="858"/>
        <v/>
      </c>
      <c r="I916" s="73"/>
      <c r="J916" s="64" t="str">
        <f t="shared" si="859"/>
        <v/>
      </c>
      <c r="K916" s="64" t="str">
        <f t="shared" si="860"/>
        <v/>
      </c>
      <c r="L916" s="64" t="str">
        <f t="shared" si="861"/>
        <v/>
      </c>
      <c r="M916" s="64" t="str">
        <f t="shared" si="862"/>
        <v/>
      </c>
      <c r="N916" s="52"/>
      <c r="P916" s="157"/>
      <c r="Q916" s="157"/>
      <c r="R916" s="157"/>
      <c r="S916" s="157" t="str">
        <f>IF(OR(LEFT($A916,1)="x",AND(AC913+$AC916=0,$AC913&gt;0)),"",IFERROR(VLOOKUP($A916,LedenZ,29,0),""))</f>
        <v/>
      </c>
      <c r="T916" s="202">
        <f t="shared" si="863"/>
        <v>0</v>
      </c>
      <c r="U916" s="159">
        <f t="shared" si="864"/>
        <v>0</v>
      </c>
      <c r="V916" s="162" t="str">
        <f t="shared" si="871"/>
        <v/>
      </c>
      <c r="W916" s="162" t="str">
        <f t="shared" si="871"/>
        <v/>
      </c>
      <c r="X916" s="28">
        <v>7</v>
      </c>
      <c r="Y916" s="64" t="str">
        <f t="shared" si="865"/>
        <v/>
      </c>
      <c r="Z916" s="64" t="str">
        <f t="shared" si="866"/>
        <v/>
      </c>
      <c r="AA916" s="64" t="str">
        <f t="shared" si="867"/>
        <v/>
      </c>
      <c r="AB916" s="64" t="str">
        <f t="shared" si="868"/>
        <v/>
      </c>
      <c r="AC916" s="28">
        <f t="shared" si="869"/>
        <v>0</v>
      </c>
      <c r="AH916" s="246" t="str">
        <f t="shared" si="870"/>
        <v/>
      </c>
    </row>
    <row r="917" spans="1:34">
      <c r="A917" s="28" t="str">
        <f>C911&amp;"x"&amp;B917</f>
        <v>x4</v>
      </c>
      <c r="B917" s="47">
        <v>4</v>
      </c>
      <c r="C917" s="64" t="str">
        <f t="shared" si="853"/>
        <v/>
      </c>
      <c r="D917" s="64" t="str">
        <f t="shared" si="854"/>
        <v/>
      </c>
      <c r="E917" s="65" t="str">
        <f t="shared" si="855"/>
        <v/>
      </c>
      <c r="F917" s="65" t="str">
        <f t="shared" si="856"/>
        <v/>
      </c>
      <c r="G917" s="66" t="str">
        <f t="shared" si="857"/>
        <v/>
      </c>
      <c r="H917" s="67" t="str">
        <f t="shared" si="858"/>
        <v/>
      </c>
      <c r="I917" s="73"/>
      <c r="J917" s="64" t="str">
        <f t="shared" si="859"/>
        <v/>
      </c>
      <c r="K917" s="64" t="str">
        <f t="shared" si="860"/>
        <v/>
      </c>
      <c r="L917" s="64" t="str">
        <f t="shared" si="861"/>
        <v/>
      </c>
      <c r="M917" s="64" t="str">
        <f t="shared" si="862"/>
        <v/>
      </c>
      <c r="N917" s="52"/>
      <c r="P917" s="157"/>
      <c r="Q917" s="157"/>
      <c r="R917" s="157"/>
      <c r="S917" s="157" t="str">
        <f>IF(OR(LEFT($A917,1)="x",AND(AC913+$AC917=0,$AC913&gt;0)),"",IFERROR(VLOOKUP($A917,LedenZ,29,0),""))</f>
        <v/>
      </c>
      <c r="T917" s="202">
        <f t="shared" si="863"/>
        <v>0</v>
      </c>
      <c r="U917" s="159">
        <f t="shared" si="864"/>
        <v>0</v>
      </c>
      <c r="V917" s="162" t="str">
        <f t="shared" si="871"/>
        <v/>
      </c>
      <c r="W917" s="162" t="str">
        <f t="shared" si="871"/>
        <v/>
      </c>
      <c r="X917" s="28">
        <v>8</v>
      </c>
      <c r="Y917" s="64" t="str">
        <f t="shared" si="865"/>
        <v/>
      </c>
      <c r="Z917" s="64" t="str">
        <f t="shared" si="866"/>
        <v/>
      </c>
      <c r="AA917" s="64" t="str">
        <f t="shared" si="867"/>
        <v/>
      </c>
      <c r="AB917" s="64" t="str">
        <f t="shared" si="868"/>
        <v/>
      </c>
      <c r="AC917" s="28">
        <f t="shared" si="869"/>
        <v>0</v>
      </c>
      <c r="AH917" s="246" t="str">
        <f t="shared" si="870"/>
        <v/>
      </c>
    </row>
    <row r="918" spans="1:34">
      <c r="A918" s="28" t="str">
        <f>C911&amp;"x"&amp;B918</f>
        <v>x5</v>
      </c>
      <c r="B918" s="47">
        <v>5</v>
      </c>
      <c r="C918" s="64" t="str">
        <f t="shared" si="853"/>
        <v/>
      </c>
      <c r="D918" s="64" t="str">
        <f t="shared" si="854"/>
        <v/>
      </c>
      <c r="E918" s="65" t="str">
        <f t="shared" si="855"/>
        <v/>
      </c>
      <c r="F918" s="65" t="str">
        <f t="shared" si="856"/>
        <v/>
      </c>
      <c r="G918" s="66" t="str">
        <f t="shared" si="857"/>
        <v/>
      </c>
      <c r="H918" s="67" t="str">
        <f t="shared" si="858"/>
        <v/>
      </c>
      <c r="I918" s="73"/>
      <c r="J918" s="64" t="str">
        <f t="shared" si="859"/>
        <v/>
      </c>
      <c r="K918" s="64" t="str">
        <f t="shared" si="860"/>
        <v/>
      </c>
      <c r="L918" s="64" t="str">
        <f t="shared" si="861"/>
        <v/>
      </c>
      <c r="M918" s="64" t="str">
        <f t="shared" si="862"/>
        <v/>
      </c>
      <c r="N918" s="52"/>
      <c r="P918" s="157"/>
      <c r="Q918" s="157"/>
      <c r="R918" s="157"/>
      <c r="S918" s="157" t="str">
        <f>IF(OR(LEFT($A918,1)="x",AND(AC913+$AC918=0,$AC913&gt;0)),"",IFERROR(VLOOKUP($A918,LedenZ,29,0),""))</f>
        <v/>
      </c>
      <c r="T918" s="202">
        <f t="shared" si="863"/>
        <v>0</v>
      </c>
      <c r="U918" s="159">
        <f t="shared" si="864"/>
        <v>0</v>
      </c>
      <c r="V918" s="162" t="str">
        <f t="shared" si="871"/>
        <v/>
      </c>
      <c r="W918" s="162" t="str">
        <f t="shared" si="871"/>
        <v/>
      </c>
      <c r="X918" s="28">
        <v>9</v>
      </c>
      <c r="Y918" s="64" t="str">
        <f t="shared" si="865"/>
        <v/>
      </c>
      <c r="Z918" s="64" t="str">
        <f t="shared" si="866"/>
        <v/>
      </c>
      <c r="AA918" s="64" t="str">
        <f t="shared" si="867"/>
        <v/>
      </c>
      <c r="AB918" s="64" t="str">
        <f t="shared" si="868"/>
        <v/>
      </c>
      <c r="AC918" s="28">
        <f t="shared" si="869"/>
        <v>0</v>
      </c>
      <c r="AH918" s="246" t="str">
        <f t="shared" si="870"/>
        <v/>
      </c>
    </row>
    <row r="919" spans="1:34">
      <c r="A919" s="28" t="str">
        <f>C911&amp;"x"&amp;B919</f>
        <v>x6</v>
      </c>
      <c r="B919" s="47">
        <v>6</v>
      </c>
      <c r="C919" s="64" t="str">
        <f t="shared" si="853"/>
        <v/>
      </c>
      <c r="D919" s="64" t="str">
        <f t="shared" si="854"/>
        <v/>
      </c>
      <c r="E919" s="65" t="str">
        <f t="shared" si="855"/>
        <v/>
      </c>
      <c r="F919" s="65" t="str">
        <f t="shared" si="856"/>
        <v/>
      </c>
      <c r="G919" s="66" t="str">
        <f t="shared" si="857"/>
        <v/>
      </c>
      <c r="H919" s="67" t="str">
        <f t="shared" si="858"/>
        <v/>
      </c>
      <c r="I919" s="73"/>
      <c r="J919" s="64" t="str">
        <f t="shared" si="859"/>
        <v/>
      </c>
      <c r="K919" s="64" t="str">
        <f t="shared" si="860"/>
        <v/>
      </c>
      <c r="L919" s="64" t="str">
        <f t="shared" si="861"/>
        <v/>
      </c>
      <c r="M919" s="64" t="str">
        <f t="shared" si="862"/>
        <v/>
      </c>
      <c r="N919" s="52"/>
      <c r="P919" s="157"/>
      <c r="Q919" s="157"/>
      <c r="R919" s="157"/>
      <c r="S919" s="157" t="str">
        <f>IF(OR(LEFT($A919,1)="x",AND(AC913+$AC919=0,$AC913&gt;0)),"",IFERROR(VLOOKUP($A919,LedenZ,29,0),""))</f>
        <v/>
      </c>
      <c r="T919" s="202">
        <f t="shared" si="863"/>
        <v>0</v>
      </c>
      <c r="U919" s="159">
        <f t="shared" si="864"/>
        <v>0</v>
      </c>
      <c r="V919" s="162" t="str">
        <f t="shared" si="871"/>
        <v/>
      </c>
      <c r="W919" s="162" t="str">
        <f t="shared" si="871"/>
        <v/>
      </c>
      <c r="X919" s="28">
        <v>10</v>
      </c>
      <c r="Y919" s="64" t="str">
        <f t="shared" si="865"/>
        <v/>
      </c>
      <c r="Z919" s="64" t="str">
        <f t="shared" si="866"/>
        <v/>
      </c>
      <c r="AA919" s="64" t="str">
        <f t="shared" si="867"/>
        <v/>
      </c>
      <c r="AB919" s="64" t="str">
        <f t="shared" si="868"/>
        <v/>
      </c>
      <c r="AC919" s="28">
        <f t="shared" si="869"/>
        <v>0</v>
      </c>
      <c r="AH919" s="246" t="str">
        <f t="shared" si="870"/>
        <v/>
      </c>
    </row>
    <row r="920" spans="1:34">
      <c r="A920" s="28" t="str">
        <f>C911&amp;"x"&amp;B920</f>
        <v>x7</v>
      </c>
      <c r="B920" s="47">
        <v>7</v>
      </c>
      <c r="C920" s="64" t="str">
        <f t="shared" si="853"/>
        <v/>
      </c>
      <c r="D920" s="64" t="str">
        <f t="shared" si="854"/>
        <v/>
      </c>
      <c r="E920" s="65" t="str">
        <f t="shared" si="855"/>
        <v/>
      </c>
      <c r="F920" s="65" t="str">
        <f t="shared" si="856"/>
        <v/>
      </c>
      <c r="G920" s="66" t="str">
        <f t="shared" si="857"/>
        <v/>
      </c>
      <c r="H920" s="67" t="str">
        <f t="shared" si="858"/>
        <v/>
      </c>
      <c r="I920" s="73"/>
      <c r="J920" s="64" t="str">
        <f t="shared" si="859"/>
        <v/>
      </c>
      <c r="K920" s="64" t="str">
        <f t="shared" si="860"/>
        <v/>
      </c>
      <c r="L920" s="64" t="str">
        <f t="shared" si="861"/>
        <v/>
      </c>
      <c r="M920" s="64" t="str">
        <f t="shared" si="862"/>
        <v/>
      </c>
      <c r="N920" s="52"/>
      <c r="P920" s="157"/>
      <c r="Q920" s="157"/>
      <c r="R920" s="157"/>
      <c r="S920" s="157" t="str">
        <f>IF(OR(LEFT($A920,1)="x",AND(AC913+$AC920=0,$AC913&gt;0)),"",IFERROR(VLOOKUP($A920,LedenZ,29,0),""))</f>
        <v/>
      </c>
      <c r="T920" s="202">
        <f t="shared" si="863"/>
        <v>0</v>
      </c>
      <c r="U920" s="159">
        <f t="shared" si="864"/>
        <v>0</v>
      </c>
      <c r="V920" s="162" t="str">
        <f t="shared" si="871"/>
        <v/>
      </c>
      <c r="W920" s="162" t="str">
        <f t="shared" si="871"/>
        <v/>
      </c>
      <c r="X920" s="28">
        <v>11</v>
      </c>
      <c r="Y920" s="64" t="str">
        <f t="shared" si="865"/>
        <v/>
      </c>
      <c r="Z920" s="64" t="str">
        <f t="shared" si="866"/>
        <v/>
      </c>
      <c r="AA920" s="64" t="str">
        <f t="shared" si="867"/>
        <v/>
      </c>
      <c r="AB920" s="64" t="str">
        <f t="shared" si="868"/>
        <v/>
      </c>
      <c r="AC920" s="28">
        <f t="shared" si="869"/>
        <v>0</v>
      </c>
      <c r="AH920" s="246" t="str">
        <f t="shared" si="870"/>
        <v/>
      </c>
    </row>
    <row r="921" spans="1:34">
      <c r="A921" s="28" t="str">
        <f>C911&amp;"x"&amp;B921</f>
        <v>x8</v>
      </c>
      <c r="B921" s="47">
        <v>8</v>
      </c>
      <c r="C921" s="64" t="str">
        <f t="shared" si="853"/>
        <v/>
      </c>
      <c r="D921" s="64" t="str">
        <f t="shared" si="854"/>
        <v/>
      </c>
      <c r="E921" s="65" t="str">
        <f t="shared" si="855"/>
        <v/>
      </c>
      <c r="F921" s="65" t="str">
        <f t="shared" si="856"/>
        <v/>
      </c>
      <c r="G921" s="66" t="str">
        <f t="shared" si="857"/>
        <v/>
      </c>
      <c r="H921" s="67" t="str">
        <f t="shared" si="858"/>
        <v/>
      </c>
      <c r="I921" s="73"/>
      <c r="J921" s="64" t="str">
        <f t="shared" si="859"/>
        <v/>
      </c>
      <c r="K921" s="64" t="str">
        <f t="shared" si="860"/>
        <v/>
      </c>
      <c r="L921" s="64" t="str">
        <f t="shared" si="861"/>
        <v/>
      </c>
      <c r="M921" s="64" t="str">
        <f t="shared" si="862"/>
        <v/>
      </c>
      <c r="N921" s="52"/>
      <c r="P921" s="157"/>
      <c r="Q921" s="157"/>
      <c r="R921" s="157"/>
      <c r="S921" s="157" t="str">
        <f>IF(OR(LEFT($A921,1)="x",AND(AC913+$AC921=0,$AC913&gt;0)),"",IFERROR(VLOOKUP($A921,LedenZ,29,0),""))</f>
        <v/>
      </c>
      <c r="T921" s="202">
        <f t="shared" si="863"/>
        <v>0</v>
      </c>
      <c r="U921" s="159">
        <f t="shared" si="864"/>
        <v>0</v>
      </c>
      <c r="V921" s="162" t="str">
        <f t="shared" si="871"/>
        <v/>
      </c>
      <c r="W921" s="162" t="str">
        <f t="shared" si="871"/>
        <v/>
      </c>
      <c r="X921" s="28">
        <v>12</v>
      </c>
      <c r="Y921" s="64" t="str">
        <f t="shared" si="865"/>
        <v/>
      </c>
      <c r="Z921" s="64" t="str">
        <f t="shared" si="866"/>
        <v/>
      </c>
      <c r="AA921" s="64" t="str">
        <f t="shared" si="867"/>
        <v/>
      </c>
      <c r="AB921" s="64" t="str">
        <f t="shared" si="868"/>
        <v/>
      </c>
      <c r="AC921" s="28">
        <f t="shared" si="869"/>
        <v>0</v>
      </c>
      <c r="AH921" s="246" t="str">
        <f t="shared" si="870"/>
        <v/>
      </c>
    </row>
    <row r="922" spans="1:34">
      <c r="A922" s="28" t="str">
        <f>C911&amp;"x"&amp;B922</f>
        <v>x9</v>
      </c>
      <c r="B922" s="47">
        <v>9</v>
      </c>
      <c r="C922" s="64" t="str">
        <f t="shared" si="853"/>
        <v/>
      </c>
      <c r="D922" s="64" t="str">
        <f t="shared" si="854"/>
        <v/>
      </c>
      <c r="E922" s="65" t="str">
        <f t="shared" si="855"/>
        <v/>
      </c>
      <c r="F922" s="65" t="str">
        <f t="shared" si="856"/>
        <v/>
      </c>
      <c r="G922" s="66" t="str">
        <f t="shared" si="857"/>
        <v/>
      </c>
      <c r="H922" s="67" t="str">
        <f t="shared" si="858"/>
        <v/>
      </c>
      <c r="I922" s="73"/>
      <c r="J922" s="64" t="str">
        <f t="shared" si="859"/>
        <v/>
      </c>
      <c r="K922" s="64" t="str">
        <f t="shared" si="860"/>
        <v/>
      </c>
      <c r="L922" s="64" t="str">
        <f t="shared" si="861"/>
        <v/>
      </c>
      <c r="M922" s="64" t="str">
        <f t="shared" si="862"/>
        <v/>
      </c>
      <c r="N922" s="52"/>
      <c r="P922" s="157"/>
      <c r="Q922" s="157"/>
      <c r="R922" s="157"/>
      <c r="S922" s="157" t="str">
        <f>IF(OR(LEFT($A922,1)="x",AND(AC913+$AC922=0,$AC913&gt;0)),"",IFERROR(VLOOKUP($A922,LedenZ,29,0),""))</f>
        <v/>
      </c>
      <c r="T922" s="202">
        <f t="shared" si="863"/>
        <v>0</v>
      </c>
      <c r="U922" s="159">
        <f t="shared" si="864"/>
        <v>0</v>
      </c>
      <c r="V922" s="162" t="str">
        <f t="shared" si="871"/>
        <v/>
      </c>
      <c r="W922" s="162" t="str">
        <f t="shared" si="871"/>
        <v/>
      </c>
      <c r="X922" s="28">
        <v>13</v>
      </c>
      <c r="Y922" s="64" t="str">
        <f t="shared" si="865"/>
        <v/>
      </c>
      <c r="Z922" s="64" t="str">
        <f t="shared" si="866"/>
        <v/>
      </c>
      <c r="AA922" s="64" t="str">
        <f t="shared" si="867"/>
        <v/>
      </c>
      <c r="AB922" s="64" t="str">
        <f t="shared" si="868"/>
        <v/>
      </c>
      <c r="AC922" s="28">
        <f t="shared" si="869"/>
        <v>0</v>
      </c>
      <c r="AH922" s="246" t="str">
        <f t="shared" si="870"/>
        <v/>
      </c>
    </row>
    <row r="923" spans="1:34">
      <c r="A923" s="28" t="str">
        <f>C911&amp;"x"&amp;B923</f>
        <v>x10</v>
      </c>
      <c r="B923" s="47">
        <v>10</v>
      </c>
      <c r="C923" s="64" t="str">
        <f t="shared" si="853"/>
        <v/>
      </c>
      <c r="D923" s="64" t="str">
        <f t="shared" si="854"/>
        <v/>
      </c>
      <c r="E923" s="65" t="str">
        <f t="shared" si="855"/>
        <v/>
      </c>
      <c r="F923" s="65" t="str">
        <f t="shared" si="856"/>
        <v/>
      </c>
      <c r="G923" s="66" t="str">
        <f t="shared" si="857"/>
        <v/>
      </c>
      <c r="H923" s="67" t="str">
        <f t="shared" si="858"/>
        <v/>
      </c>
      <c r="I923" s="73"/>
      <c r="J923" s="64" t="str">
        <f t="shared" si="859"/>
        <v/>
      </c>
      <c r="K923" s="64" t="str">
        <f t="shared" si="860"/>
        <v/>
      </c>
      <c r="L923" s="64" t="str">
        <f t="shared" si="861"/>
        <v/>
      </c>
      <c r="M923" s="64" t="str">
        <f t="shared" si="862"/>
        <v/>
      </c>
      <c r="N923" s="52"/>
      <c r="P923" s="157"/>
      <c r="Q923" s="157"/>
      <c r="R923" s="157"/>
      <c r="S923" s="157" t="str">
        <f>IF(OR(LEFT($A923,1)="x",AND(AC913+$AC923=0,$AC913&gt;0)),"",IFERROR(VLOOKUP($A923,LedenZ,29,0),""))</f>
        <v/>
      </c>
      <c r="T923" s="202">
        <f t="shared" si="863"/>
        <v>0</v>
      </c>
      <c r="U923" s="159">
        <f t="shared" si="864"/>
        <v>0</v>
      </c>
      <c r="V923" s="162" t="str">
        <f t="shared" si="871"/>
        <v/>
      </c>
      <c r="W923" s="162" t="str">
        <f t="shared" si="871"/>
        <v/>
      </c>
      <c r="X923" s="28">
        <v>14</v>
      </c>
      <c r="Y923" s="64" t="str">
        <f t="shared" si="865"/>
        <v/>
      </c>
      <c r="Z923" s="64" t="str">
        <f t="shared" si="866"/>
        <v/>
      </c>
      <c r="AA923" s="64" t="str">
        <f t="shared" si="867"/>
        <v/>
      </c>
      <c r="AB923" s="64" t="str">
        <f t="shared" si="868"/>
        <v/>
      </c>
      <c r="AC923" s="28">
        <f t="shared" si="869"/>
        <v>0</v>
      </c>
      <c r="AH923" s="246" t="str">
        <f t="shared" si="870"/>
        <v/>
      </c>
    </row>
    <row r="924" spans="1:34">
      <c r="A924" s="28" t="str">
        <f>C911&amp;"x"&amp;B924</f>
        <v>x11</v>
      </c>
      <c r="B924" s="47">
        <v>11</v>
      </c>
      <c r="C924" s="64" t="str">
        <f t="shared" si="853"/>
        <v/>
      </c>
      <c r="D924" s="64" t="str">
        <f t="shared" si="854"/>
        <v/>
      </c>
      <c r="E924" s="65" t="str">
        <f t="shared" si="855"/>
        <v/>
      </c>
      <c r="F924" s="65" t="str">
        <f t="shared" si="856"/>
        <v/>
      </c>
      <c r="G924" s="66" t="str">
        <f t="shared" si="857"/>
        <v/>
      </c>
      <c r="H924" s="67" t="str">
        <f t="shared" si="858"/>
        <v/>
      </c>
      <c r="I924" s="73"/>
      <c r="J924" s="64" t="str">
        <f t="shared" si="859"/>
        <v/>
      </c>
      <c r="K924" s="64" t="str">
        <f t="shared" si="860"/>
        <v/>
      </c>
      <c r="L924" s="64" t="str">
        <f t="shared" si="861"/>
        <v/>
      </c>
      <c r="M924" s="64" t="str">
        <f t="shared" si="862"/>
        <v/>
      </c>
      <c r="N924" s="52"/>
      <c r="P924" s="157"/>
      <c r="Q924" s="157"/>
      <c r="R924" s="157"/>
      <c r="S924" s="157" t="str">
        <f>IF(OR(LEFT($A924,1)="x",AND(AC913+$AC924=0,$AC913&gt;0)),"",IFERROR(VLOOKUP($A924,LedenZ,29,0),""))</f>
        <v/>
      </c>
      <c r="T924" s="202">
        <f t="shared" si="863"/>
        <v>0</v>
      </c>
      <c r="U924" s="159">
        <f t="shared" si="864"/>
        <v>0</v>
      </c>
      <c r="V924" s="162" t="str">
        <f t="shared" si="871"/>
        <v/>
      </c>
      <c r="W924" s="162" t="str">
        <f t="shared" si="871"/>
        <v/>
      </c>
      <c r="X924" s="28">
        <v>15</v>
      </c>
      <c r="Y924" s="64" t="str">
        <f t="shared" si="865"/>
        <v/>
      </c>
      <c r="Z924" s="64" t="str">
        <f t="shared" si="866"/>
        <v/>
      </c>
      <c r="AA924" s="64" t="str">
        <f t="shared" si="867"/>
        <v/>
      </c>
      <c r="AB924" s="64" t="str">
        <f t="shared" si="868"/>
        <v/>
      </c>
      <c r="AC924" s="28">
        <f t="shared" si="869"/>
        <v>0</v>
      </c>
      <c r="AH924" s="246" t="str">
        <f t="shared" si="870"/>
        <v/>
      </c>
    </row>
    <row r="925" spans="1:34">
      <c r="A925" s="28" t="str">
        <f>C911&amp;"x"&amp;B925</f>
        <v>x12</v>
      </c>
      <c r="B925" s="47">
        <v>12</v>
      </c>
      <c r="C925" s="64" t="str">
        <f t="shared" si="853"/>
        <v/>
      </c>
      <c r="D925" s="64" t="str">
        <f t="shared" si="854"/>
        <v/>
      </c>
      <c r="E925" s="65" t="str">
        <f t="shared" si="855"/>
        <v/>
      </c>
      <c r="F925" s="65" t="str">
        <f t="shared" si="856"/>
        <v/>
      </c>
      <c r="G925" s="66" t="str">
        <f t="shared" si="857"/>
        <v/>
      </c>
      <c r="H925" s="67" t="str">
        <f t="shared" si="858"/>
        <v/>
      </c>
      <c r="I925" s="73"/>
      <c r="J925" s="64" t="str">
        <f t="shared" si="859"/>
        <v/>
      </c>
      <c r="K925" s="64" t="str">
        <f t="shared" si="860"/>
        <v/>
      </c>
      <c r="L925" s="64" t="str">
        <f t="shared" si="861"/>
        <v/>
      </c>
      <c r="M925" s="64" t="str">
        <f t="shared" si="862"/>
        <v/>
      </c>
      <c r="N925" s="52"/>
      <c r="P925" s="157"/>
      <c r="Q925" s="157"/>
      <c r="R925" s="157"/>
      <c r="S925" s="157" t="str">
        <f>IF(OR(LEFT($A925,1)="x",AND(AC913+$AC925=0,$AC913&gt;0)),"",IFERROR(VLOOKUP($A925,LedenZ,29,0),""))</f>
        <v/>
      </c>
      <c r="T925" s="202">
        <f t="shared" si="863"/>
        <v>0</v>
      </c>
      <c r="U925" s="159">
        <f t="shared" si="864"/>
        <v>0</v>
      </c>
      <c r="V925" s="162" t="str">
        <f t="shared" si="871"/>
        <v/>
      </c>
      <c r="W925" s="162" t="str">
        <f t="shared" si="871"/>
        <v/>
      </c>
      <c r="X925" s="28">
        <v>16</v>
      </c>
      <c r="Y925" s="64" t="str">
        <f t="shared" si="865"/>
        <v/>
      </c>
      <c r="Z925" s="64" t="str">
        <f t="shared" si="866"/>
        <v/>
      </c>
      <c r="AA925" s="64" t="str">
        <f t="shared" si="867"/>
        <v/>
      </c>
      <c r="AB925" s="64" t="str">
        <f t="shared" si="868"/>
        <v/>
      </c>
      <c r="AC925" s="28">
        <f t="shared" si="869"/>
        <v>0</v>
      </c>
      <c r="AH925" s="246" t="str">
        <f t="shared" si="870"/>
        <v/>
      </c>
    </row>
    <row r="926" spans="1:34">
      <c r="A926" s="28" t="str">
        <f>C911&amp;"x"&amp;B926</f>
        <v>x13</v>
      </c>
      <c r="B926" s="47">
        <v>13</v>
      </c>
      <c r="C926" s="64" t="str">
        <f t="shared" si="853"/>
        <v/>
      </c>
      <c r="D926" s="64" t="str">
        <f t="shared" si="854"/>
        <v/>
      </c>
      <c r="E926" s="65" t="str">
        <f t="shared" si="855"/>
        <v/>
      </c>
      <c r="F926" s="65" t="str">
        <f t="shared" si="856"/>
        <v/>
      </c>
      <c r="G926" s="66" t="str">
        <f t="shared" si="857"/>
        <v/>
      </c>
      <c r="H926" s="67" t="str">
        <f t="shared" si="858"/>
        <v/>
      </c>
      <c r="I926" s="73"/>
      <c r="J926" s="64" t="str">
        <f t="shared" si="859"/>
        <v/>
      </c>
      <c r="K926" s="64" t="str">
        <f t="shared" si="860"/>
        <v/>
      </c>
      <c r="L926" s="64" t="str">
        <f t="shared" si="861"/>
        <v/>
      </c>
      <c r="M926" s="64" t="str">
        <f t="shared" si="862"/>
        <v/>
      </c>
      <c r="N926" s="52"/>
      <c r="P926" s="157"/>
      <c r="Q926" s="157"/>
      <c r="R926" s="157"/>
      <c r="S926" s="157" t="str">
        <f>IF(OR(LEFT($A926,1)="x",AND(AC913+$AC926=0,$AC913&gt;0)),"",IFERROR(VLOOKUP($A926,LedenZ,29,0),""))</f>
        <v/>
      </c>
      <c r="T926" s="202">
        <f t="shared" si="863"/>
        <v>0</v>
      </c>
      <c r="U926" s="159">
        <f t="shared" si="864"/>
        <v>0</v>
      </c>
      <c r="V926" s="162" t="str">
        <f t="shared" si="871"/>
        <v/>
      </c>
      <c r="W926" s="162" t="str">
        <f t="shared" si="871"/>
        <v/>
      </c>
      <c r="X926" s="28">
        <v>17</v>
      </c>
      <c r="Y926" s="64" t="str">
        <f t="shared" si="865"/>
        <v/>
      </c>
      <c r="Z926" s="64" t="str">
        <f t="shared" si="866"/>
        <v/>
      </c>
      <c r="AA926" s="64" t="str">
        <f t="shared" si="867"/>
        <v/>
      </c>
      <c r="AB926" s="64" t="str">
        <f t="shared" si="868"/>
        <v/>
      </c>
      <c r="AC926" s="28">
        <f t="shared" si="869"/>
        <v>0</v>
      </c>
      <c r="AH926" s="246" t="str">
        <f t="shared" si="870"/>
        <v/>
      </c>
    </row>
    <row r="927" spans="1:34">
      <c r="A927" s="28" t="str">
        <f>C911&amp;"x"&amp;B927</f>
        <v>x14</v>
      </c>
      <c r="B927" s="47">
        <v>14</v>
      </c>
      <c r="C927" s="64" t="str">
        <f t="shared" si="853"/>
        <v/>
      </c>
      <c r="D927" s="64" t="str">
        <f t="shared" si="854"/>
        <v/>
      </c>
      <c r="E927" s="65" t="str">
        <f t="shared" si="855"/>
        <v/>
      </c>
      <c r="F927" s="65" t="str">
        <f t="shared" si="856"/>
        <v/>
      </c>
      <c r="G927" s="66" t="str">
        <f t="shared" si="857"/>
        <v/>
      </c>
      <c r="H927" s="67" t="str">
        <f t="shared" si="858"/>
        <v/>
      </c>
      <c r="I927" s="73"/>
      <c r="J927" s="64" t="str">
        <f t="shared" si="859"/>
        <v/>
      </c>
      <c r="K927" s="64" t="str">
        <f t="shared" si="860"/>
        <v/>
      </c>
      <c r="L927" s="64" t="str">
        <f t="shared" si="861"/>
        <v/>
      </c>
      <c r="M927" s="64" t="str">
        <f t="shared" si="862"/>
        <v/>
      </c>
      <c r="N927" s="52"/>
      <c r="P927" s="157"/>
      <c r="Q927" s="157"/>
      <c r="R927" s="157"/>
      <c r="S927" s="157" t="str">
        <f>IF(OR(LEFT($A927,1)="x",AND(AC913+$AC927=0,$AC913&gt;0)),"",IFERROR(VLOOKUP($A927,LedenZ,29,0),""))</f>
        <v/>
      </c>
      <c r="T927" s="202">
        <f t="shared" si="863"/>
        <v>0</v>
      </c>
      <c r="U927" s="159">
        <f t="shared" si="864"/>
        <v>0</v>
      </c>
      <c r="V927" s="162" t="str">
        <f t="shared" si="871"/>
        <v/>
      </c>
      <c r="W927" s="162" t="str">
        <f t="shared" si="871"/>
        <v/>
      </c>
      <c r="X927" s="28">
        <v>18</v>
      </c>
      <c r="Y927" s="64" t="str">
        <f t="shared" si="865"/>
        <v/>
      </c>
      <c r="Z927" s="64" t="str">
        <f t="shared" si="866"/>
        <v/>
      </c>
      <c r="AA927" s="64" t="str">
        <f t="shared" si="867"/>
        <v/>
      </c>
      <c r="AB927" s="64" t="str">
        <f t="shared" si="868"/>
        <v/>
      </c>
      <c r="AC927" s="28">
        <f t="shared" si="869"/>
        <v>0</v>
      </c>
      <c r="AH927" s="246" t="str">
        <f t="shared" si="870"/>
        <v/>
      </c>
    </row>
    <row r="928" spans="1:34">
      <c r="A928" s="28" t="str">
        <f>C911&amp;"x"&amp;B928</f>
        <v>x15</v>
      </c>
      <c r="B928" s="47">
        <v>15</v>
      </c>
      <c r="C928" s="64" t="str">
        <f t="shared" si="853"/>
        <v/>
      </c>
      <c r="D928" s="64" t="str">
        <f t="shared" si="854"/>
        <v/>
      </c>
      <c r="E928" s="65" t="str">
        <f t="shared" si="855"/>
        <v/>
      </c>
      <c r="F928" s="65" t="str">
        <f t="shared" si="856"/>
        <v/>
      </c>
      <c r="G928" s="66" t="str">
        <f t="shared" si="857"/>
        <v/>
      </c>
      <c r="H928" s="67" t="str">
        <f t="shared" si="858"/>
        <v/>
      </c>
      <c r="I928" s="73"/>
      <c r="J928" s="64" t="str">
        <f t="shared" si="859"/>
        <v/>
      </c>
      <c r="K928" s="64" t="str">
        <f t="shared" si="860"/>
        <v/>
      </c>
      <c r="L928" s="64" t="str">
        <f t="shared" si="861"/>
        <v/>
      </c>
      <c r="M928" s="64" t="str">
        <f t="shared" si="862"/>
        <v/>
      </c>
      <c r="N928" s="52"/>
      <c r="P928" s="157"/>
      <c r="Q928" s="157"/>
      <c r="R928" s="157"/>
      <c r="S928" s="157" t="str">
        <f>IF(OR(LEFT($A928,1)="x",AND(AC913+$AC928=0,$AC913&gt;0)),"",IFERROR(VLOOKUP($A928,LedenZ,29,0),""))</f>
        <v/>
      </c>
      <c r="T928" s="202">
        <f t="shared" si="863"/>
        <v>0</v>
      </c>
      <c r="U928" s="159">
        <f t="shared" si="864"/>
        <v>0</v>
      </c>
      <c r="V928" s="162" t="str">
        <f t="shared" si="871"/>
        <v/>
      </c>
      <c r="W928" s="162" t="str">
        <f t="shared" si="871"/>
        <v/>
      </c>
      <c r="X928" s="28">
        <v>19</v>
      </c>
      <c r="Y928" s="64" t="str">
        <f t="shared" si="865"/>
        <v/>
      </c>
      <c r="Z928" s="64" t="str">
        <f t="shared" si="866"/>
        <v/>
      </c>
      <c r="AA928" s="64" t="str">
        <f t="shared" si="867"/>
        <v/>
      </c>
      <c r="AB928" s="64" t="str">
        <f t="shared" si="868"/>
        <v/>
      </c>
      <c r="AC928" s="28">
        <f t="shared" si="869"/>
        <v>0</v>
      </c>
      <c r="AH928" s="246" t="str">
        <f t="shared" si="870"/>
        <v/>
      </c>
    </row>
    <row r="929" spans="1:34" ht="12.95" thickBot="1">
      <c r="B929" s="69"/>
      <c r="C929" s="70"/>
      <c r="D929" s="69"/>
      <c r="E929" s="69"/>
      <c r="F929" s="69"/>
      <c r="G929" s="71"/>
      <c r="H929" s="71"/>
      <c r="I929" s="71"/>
      <c r="J929" s="70"/>
      <c r="K929" s="70"/>
      <c r="L929" s="70"/>
      <c r="M929" s="52"/>
      <c r="N929" s="52"/>
      <c r="X929" s="28">
        <v>20</v>
      </c>
    </row>
    <row r="930" spans="1:34" ht="12.95" thickTop="1">
      <c r="B930" s="47"/>
      <c r="C930" s="323" t="s">
        <v>1140</v>
      </c>
      <c r="D930" s="323"/>
      <c r="E930" s="76" t="s">
        <v>1141</v>
      </c>
      <c r="F930" s="76" t="s">
        <v>1142</v>
      </c>
      <c r="G930" s="48" t="s">
        <v>1143</v>
      </c>
      <c r="H930" s="49"/>
      <c r="I930" s="50"/>
      <c r="J930" s="51" t="s">
        <v>1144</v>
      </c>
      <c r="K930" s="51" t="s">
        <v>1145</v>
      </c>
      <c r="L930" s="51" t="s">
        <v>1146</v>
      </c>
      <c r="M930" s="52"/>
      <c r="N930" s="52"/>
      <c r="P930" s="53">
        <f>COUNT(P934:P948)</f>
        <v>0</v>
      </c>
      <c r="Q930" s="53">
        <f>COUNT(Q934:Q948)</f>
        <v>0</v>
      </c>
      <c r="R930" s="53">
        <f>COUNT(R934:R948)</f>
        <v>0</v>
      </c>
      <c r="S930" s="53">
        <f>COUNT(S934:S948)</f>
        <v>0</v>
      </c>
      <c r="T930" s="124">
        <f>T931-SUM(U934:U948)</f>
        <v>0</v>
      </c>
      <c r="X930" s="28">
        <v>1</v>
      </c>
    </row>
    <row r="931" spans="1:34" ht="12.95">
      <c r="A931" s="33">
        <v>50</v>
      </c>
      <c r="B931" s="54"/>
      <c r="C931" s="322" t="str">
        <f>Leden!AR52</f>
        <v/>
      </c>
      <c r="D931" s="322"/>
      <c r="E931" s="286" t="str">
        <f>IF($C931="","",LEFT(IFERROR(VLOOKUP($C931,TeamsZ,2,0),"")&amp;"??",2))</f>
        <v/>
      </c>
      <c r="F931" s="286" t="str">
        <f>IF($C931="","",IFERROR(VLOOKUP($C931,TeamsZ,3,0),"??"))</f>
        <v/>
      </c>
      <c r="G931" s="286" t="str">
        <f>IF($C931="","",LEFT(IFERROR(VLOOKUP($C931,TeamsZ,4,0),"")&amp;"?",1))</f>
        <v/>
      </c>
      <c r="H931" s="55"/>
      <c r="I931" s="56"/>
      <c r="J931" s="286">
        <f>COUNTIF(C934:C948,"V")</f>
        <v>0</v>
      </c>
      <c r="K931" s="286">
        <f>COUNTIF(C934:C948,"M")</f>
        <v>0</v>
      </c>
      <c r="L931" s="57" t="str">
        <f>IFERROR(AVERAGE(H934:H948),"")</f>
        <v/>
      </c>
      <c r="M931" s="58"/>
      <c r="N931" s="58"/>
      <c r="O931" s="33" t="s">
        <v>2</v>
      </c>
      <c r="P931" s="253"/>
      <c r="Q931" s="253"/>
      <c r="R931" s="253"/>
      <c r="S931" s="253" t="str">
        <f>IF(COUNT(S934:S948)=0,"",TeamPunten(S934:S948,$C931,$T931))</f>
        <v/>
      </c>
      <c r="T931" s="124">
        <f>SUM(T934:T948)</f>
        <v>0</v>
      </c>
      <c r="U931" s="158" t="str">
        <f>MID($C931,1,1)</f>
        <v/>
      </c>
      <c r="V931" s="158" t="str">
        <f>MID($C931,1,1)</f>
        <v/>
      </c>
      <c r="W931" s="158" t="str">
        <f>MID($C931,1,1)</f>
        <v/>
      </c>
      <c r="X931" s="28">
        <v>2</v>
      </c>
      <c r="Y931" s="33"/>
      <c r="Z931" s="33"/>
      <c r="AA931" s="33"/>
      <c r="AB931" s="33"/>
      <c r="AC931" s="33"/>
      <c r="AD931" s="19" t="str">
        <f>IF($C931="","",IFERROR(VLOOKUP($C931,TeamsZ,6,0),""))</f>
        <v/>
      </c>
      <c r="AE931" s="19" t="str">
        <f>TRIM(IF($AD931="","",IFERROR(VLOOKUP($AD931,Teams!$J$4:$O$8,2,0),"")))</f>
        <v/>
      </c>
      <c r="AF931" s="19" t="str">
        <f>TRIM(IF($AD931="","",IFERROR(VLOOKUP($AD931,Teams!$J$4:$O$8,4,0),"")))</f>
        <v/>
      </c>
      <c r="AH931" s="247" t="str">
        <f>IFERROR(AVERAGE(AH934:AH948),"")</f>
        <v/>
      </c>
    </row>
    <row r="932" spans="1:34">
      <c r="B932" s="47"/>
      <c r="C932" s="76"/>
      <c r="D932" s="47"/>
      <c r="E932" s="47"/>
      <c r="F932" s="47"/>
      <c r="G932" s="50"/>
      <c r="H932" s="50"/>
      <c r="I932" s="50"/>
      <c r="J932" s="76"/>
      <c r="K932" s="76"/>
      <c r="L932" s="76"/>
      <c r="M932" s="52"/>
      <c r="N932" s="52"/>
      <c r="U932" s="159"/>
      <c r="V932" s="159"/>
      <c r="W932" s="159"/>
      <c r="X932" s="28">
        <v>3</v>
      </c>
    </row>
    <row r="933" spans="1:34">
      <c r="A933" s="59"/>
      <c r="B933" s="60"/>
      <c r="C933" s="61" t="s">
        <v>1147</v>
      </c>
      <c r="D933" s="61" t="s">
        <v>1148</v>
      </c>
      <c r="E933" s="62" t="s">
        <v>1149</v>
      </c>
      <c r="F933" s="62" t="s">
        <v>1150</v>
      </c>
      <c r="G933" s="61" t="s">
        <v>1151</v>
      </c>
      <c r="H933" s="61" t="s">
        <v>1152</v>
      </c>
      <c r="I933" s="61" t="s">
        <v>54</v>
      </c>
      <c r="J933" s="61" t="s">
        <v>1153</v>
      </c>
      <c r="K933" s="61" t="s">
        <v>1154</v>
      </c>
      <c r="L933" s="61" t="s">
        <v>1155</v>
      </c>
      <c r="M933" s="61" t="s">
        <v>1158</v>
      </c>
      <c r="N933" s="63"/>
      <c r="O933" s="59"/>
      <c r="P933" s="160" t="s">
        <v>76</v>
      </c>
      <c r="Q933" s="160" t="s">
        <v>77</v>
      </c>
      <c r="R933" s="160" t="s">
        <v>78</v>
      </c>
      <c r="S933" s="160" t="s">
        <v>76</v>
      </c>
      <c r="U933" s="158" t="str">
        <f>IF(W931="","",VLOOKUP(W931,Leeftijdscat,2,FALSE))</f>
        <v/>
      </c>
      <c r="V933" s="158" t="str">
        <f>IF(W931="","",VLOOKUP(W931,Leeftijdscat,3,FALSE))</f>
        <v/>
      </c>
      <c r="W933" s="158" t="str">
        <f>IF(W931="","",VLOOKUP(W931,Leeftijdscat,4,FALSE))</f>
        <v/>
      </c>
      <c r="X933" s="28">
        <v>4</v>
      </c>
      <c r="Y933" s="59">
        <f>LEN(Y934&amp;Y935&amp;Y936&amp;Y937&amp;Y938&amp;Y939&amp;Y940&amp;Y941&amp;Y942&amp;Y943&amp;Y944&amp;Y945&amp;Y946&amp;Y947&amp;Y948)</f>
        <v>0</v>
      </c>
      <c r="Z933" s="59">
        <f>LEN(Z934&amp;Z935&amp;Z936&amp;Z937&amp;Z938&amp;Z939&amp;Z940&amp;Z941&amp;Z942&amp;Z943&amp;Z944&amp;Z945&amp;Z946&amp;Z947&amp;Z948)</f>
        <v>0</v>
      </c>
      <c r="AA933" s="59">
        <f>LEN(AA934&amp;AA935&amp;AA936&amp;AA937&amp;AA938&amp;AA939&amp;AA940&amp;AA941&amp;AA942&amp;AA943&amp;AA944&amp;AA945&amp;AA946&amp;AA947&amp;AA948)</f>
        <v>0</v>
      </c>
      <c r="AB933" s="59">
        <f>LEN(AB934&amp;AB935&amp;AB936&amp;AB937&amp;AB938&amp;AB939&amp;AB940&amp;AB941&amp;AB942&amp;AB943&amp;AB944&amp;AB945&amp;AB946&amp;AB947&amp;AB948)</f>
        <v>0</v>
      </c>
      <c r="AC933" s="59">
        <f>SUM(Y933:AA933)</f>
        <v>0</v>
      </c>
    </row>
    <row r="934" spans="1:34">
      <c r="A934" s="28" t="str">
        <f>C931&amp;"x"&amp;B934</f>
        <v>x1</v>
      </c>
      <c r="B934" s="47">
        <v>1</v>
      </c>
      <c r="C934" s="64" t="str">
        <f t="shared" ref="C934:C948" si="872">IF(LEFT($A934,1)="x","",IFERROR(VLOOKUP($A934,LedenZ,5,0),""))</f>
        <v/>
      </c>
      <c r="D934" s="64" t="str">
        <f t="shared" ref="D934:D948" si="873">IF(LEFT($A934,1)="x","",IFERROR(VLOOKUP($A934,LedenZ,6,0),""))</f>
        <v/>
      </c>
      <c r="E934" s="65" t="str">
        <f t="shared" ref="E934:E948" si="874">IF(LEFT($A934,1)="x","",IFERROR(VLOOKUP($A934,LedenZ,7,0),""))</f>
        <v/>
      </c>
      <c r="F934" s="65" t="str">
        <f t="shared" ref="F934:F948" si="875">IF(LEFT($A934,1)="x","",IFERROR(VLOOKUP($A934,LedenZ,8,0),""))</f>
        <v/>
      </c>
      <c r="G934" s="66" t="str">
        <f t="shared" ref="G934:G948" si="876">IF(LEFT($A934,1)="x","",IFERROR(VLOOKUP($A934,LedenZ,9,0),""))</f>
        <v/>
      </c>
      <c r="H934" s="67" t="str">
        <f t="shared" ref="H934:H948" si="877">IF(AND(ISNUMBER(G934),G934&lt;&gt;0),DATEDIF(G934,Peildatum,"Y"),"")</f>
        <v/>
      </c>
      <c r="I934" s="73"/>
      <c r="J934" s="64" t="str">
        <f t="shared" ref="J934:J948" si="878">IF(LEFT($A934,1)="x","",IFERROR(VLOOKUP($A934,LedenZ,15,0),""))</f>
        <v/>
      </c>
      <c r="K934" s="64" t="str">
        <f t="shared" ref="K934:K948" si="879">IF(LEFT($A934,1)="x","",IFERROR(VLOOKUP($A934,LedenZ,16,0),""))</f>
        <v/>
      </c>
      <c r="L934" s="64" t="str">
        <f t="shared" ref="L934:L948" si="880">IF(LEFT($A934,1)="x","",IFERROR(VLOOKUP($A934,LedenZ,17,0),""))</f>
        <v/>
      </c>
      <c r="M934" s="64" t="str">
        <f t="shared" ref="M934:M948" si="881">IF(LEFT($A934,1)="x","",IFERROR(VLOOKUP($A934,LedenZ,18,0),""))</f>
        <v/>
      </c>
      <c r="N934" s="52"/>
      <c r="P934" s="157"/>
      <c r="Q934" s="157"/>
      <c r="R934" s="157"/>
      <c r="S934" s="157" t="str">
        <f>IF(OR(LEFT($A934,1)="x",AND(AC933+$AC934=0,$AC933&gt;0)),"",IFERROR(VLOOKUP($A934,LedenZ,29,0),""))</f>
        <v/>
      </c>
      <c r="T934" s="202">
        <f t="shared" ref="T934:T948" si="882">IF(LEN(C934&amp;D934&amp;E934&amp;F934)&gt;0,1,0)</f>
        <v>0</v>
      </c>
      <c r="U934" s="159">
        <f t="shared" ref="U934:U948" si="883">MIN(LEN(Y934&amp;Z934&amp;AA934&amp;AB934),1)</f>
        <v>0</v>
      </c>
      <c r="V934" s="162" t="str">
        <f>V933</f>
        <v/>
      </c>
      <c r="W934" s="162" t="str">
        <f>W933</f>
        <v/>
      </c>
      <c r="X934" s="28">
        <v>5</v>
      </c>
      <c r="Y934" s="64" t="str">
        <f t="shared" ref="Y934:Y948" si="884">IF(LEFT($A934,1)="x","",IFERROR(VLOOKUP($A934,LedenZ,33,0),""))</f>
        <v/>
      </c>
      <c r="Z934" s="64" t="str">
        <f t="shared" ref="Z934:Z948" si="885">IF(LEFT($A934,1)="x","",IFERROR(VLOOKUP($A934,LedenZ,34,0),""))</f>
        <v/>
      </c>
      <c r="AA934" s="64" t="str">
        <f t="shared" ref="AA934:AA948" si="886">IF(LEFT($A934,1)="x","",IFERROR(VLOOKUP($A934,LedenZ,35,0),""))</f>
        <v/>
      </c>
      <c r="AB934" s="64" t="str">
        <f t="shared" ref="AB934:AB948" si="887">IF(LEFT($A934,1)="x","",IFERROR(VLOOKUP($A934,LedenZ,36,0),""))</f>
        <v/>
      </c>
      <c r="AC934" s="28">
        <f t="shared" ref="AC934:AC948" si="888">LEN(Y934&amp;Z934&amp;AA934&amp;AB934)</f>
        <v>0</v>
      </c>
      <c r="AH934" s="246" t="str">
        <f t="shared" ref="AH934:AH948" si="889">lft(G934,Peildatum)</f>
        <v/>
      </c>
    </row>
    <row r="935" spans="1:34">
      <c r="A935" s="28" t="str">
        <f>C931&amp;"x"&amp;B935</f>
        <v>x2</v>
      </c>
      <c r="B935" s="47">
        <v>2</v>
      </c>
      <c r="C935" s="64" t="str">
        <f t="shared" si="872"/>
        <v/>
      </c>
      <c r="D935" s="64" t="str">
        <f t="shared" si="873"/>
        <v/>
      </c>
      <c r="E935" s="65" t="str">
        <f t="shared" si="874"/>
        <v/>
      </c>
      <c r="F935" s="65" t="str">
        <f t="shared" si="875"/>
        <v/>
      </c>
      <c r="G935" s="66" t="str">
        <f t="shared" si="876"/>
        <v/>
      </c>
      <c r="H935" s="67" t="str">
        <f t="shared" si="877"/>
        <v/>
      </c>
      <c r="I935" s="73"/>
      <c r="J935" s="64" t="str">
        <f t="shared" si="878"/>
        <v/>
      </c>
      <c r="K935" s="64" t="str">
        <f t="shared" si="879"/>
        <v/>
      </c>
      <c r="L935" s="64" t="str">
        <f t="shared" si="880"/>
        <v/>
      </c>
      <c r="M935" s="64" t="str">
        <f t="shared" si="881"/>
        <v/>
      </c>
      <c r="N935" s="52"/>
      <c r="P935" s="157"/>
      <c r="Q935" s="157"/>
      <c r="R935" s="157"/>
      <c r="S935" s="157" t="str">
        <f>IF(OR(LEFT($A935,1)="x",AND(AC933+$AC935=0,$AC933&gt;0)),"",IFERROR(VLOOKUP($A935,LedenZ,29,0),""))</f>
        <v/>
      </c>
      <c r="T935" s="202">
        <f t="shared" si="882"/>
        <v>0</v>
      </c>
      <c r="U935" s="159">
        <f t="shared" si="883"/>
        <v>0</v>
      </c>
      <c r="V935" s="162" t="str">
        <f t="shared" ref="V935:W948" si="890">V934</f>
        <v/>
      </c>
      <c r="W935" s="162" t="str">
        <f t="shared" si="890"/>
        <v/>
      </c>
      <c r="X935" s="28">
        <v>6</v>
      </c>
      <c r="Y935" s="64" t="str">
        <f t="shared" si="884"/>
        <v/>
      </c>
      <c r="Z935" s="64" t="str">
        <f t="shared" si="885"/>
        <v/>
      </c>
      <c r="AA935" s="64" t="str">
        <f t="shared" si="886"/>
        <v/>
      </c>
      <c r="AB935" s="64" t="str">
        <f t="shared" si="887"/>
        <v/>
      </c>
      <c r="AC935" s="28">
        <f t="shared" si="888"/>
        <v>0</v>
      </c>
      <c r="AH935" s="246" t="str">
        <f t="shared" si="889"/>
        <v/>
      </c>
    </row>
    <row r="936" spans="1:34">
      <c r="A936" s="28" t="str">
        <f>C931&amp;"x"&amp;B936</f>
        <v>x3</v>
      </c>
      <c r="B936" s="47">
        <v>3</v>
      </c>
      <c r="C936" s="64" t="str">
        <f t="shared" si="872"/>
        <v/>
      </c>
      <c r="D936" s="64" t="str">
        <f t="shared" si="873"/>
        <v/>
      </c>
      <c r="E936" s="65" t="str">
        <f t="shared" si="874"/>
        <v/>
      </c>
      <c r="F936" s="65" t="str">
        <f t="shared" si="875"/>
        <v/>
      </c>
      <c r="G936" s="66" t="str">
        <f t="shared" si="876"/>
        <v/>
      </c>
      <c r="H936" s="67" t="str">
        <f t="shared" si="877"/>
        <v/>
      </c>
      <c r="I936" s="73"/>
      <c r="J936" s="64" t="str">
        <f t="shared" si="878"/>
        <v/>
      </c>
      <c r="K936" s="64" t="str">
        <f t="shared" si="879"/>
        <v/>
      </c>
      <c r="L936" s="64" t="str">
        <f t="shared" si="880"/>
        <v/>
      </c>
      <c r="M936" s="64" t="str">
        <f t="shared" si="881"/>
        <v/>
      </c>
      <c r="N936" s="52"/>
      <c r="P936" s="157"/>
      <c r="Q936" s="157"/>
      <c r="R936" s="157"/>
      <c r="S936" s="157" t="str">
        <f>IF(OR(LEFT($A936,1)="x",AND(AC933+$AC936=0,$AC933&gt;0)),"",IFERROR(VLOOKUP($A936,LedenZ,29,0),""))</f>
        <v/>
      </c>
      <c r="T936" s="202">
        <f t="shared" si="882"/>
        <v>0</v>
      </c>
      <c r="U936" s="159">
        <f t="shared" si="883"/>
        <v>0</v>
      </c>
      <c r="V936" s="162" t="str">
        <f t="shared" si="890"/>
        <v/>
      </c>
      <c r="W936" s="162" t="str">
        <f t="shared" si="890"/>
        <v/>
      </c>
      <c r="X936" s="28">
        <v>7</v>
      </c>
      <c r="Y936" s="64" t="str">
        <f t="shared" si="884"/>
        <v/>
      </c>
      <c r="Z936" s="64" t="str">
        <f t="shared" si="885"/>
        <v/>
      </c>
      <c r="AA936" s="64" t="str">
        <f t="shared" si="886"/>
        <v/>
      </c>
      <c r="AB936" s="64" t="str">
        <f t="shared" si="887"/>
        <v/>
      </c>
      <c r="AC936" s="28">
        <f t="shared" si="888"/>
        <v>0</v>
      </c>
      <c r="AH936" s="246" t="str">
        <f t="shared" si="889"/>
        <v/>
      </c>
    </row>
    <row r="937" spans="1:34">
      <c r="A937" s="28" t="str">
        <f>C931&amp;"x"&amp;B937</f>
        <v>x4</v>
      </c>
      <c r="B937" s="47">
        <v>4</v>
      </c>
      <c r="C937" s="64" t="str">
        <f t="shared" si="872"/>
        <v/>
      </c>
      <c r="D937" s="64" t="str">
        <f t="shared" si="873"/>
        <v/>
      </c>
      <c r="E937" s="65" t="str">
        <f t="shared" si="874"/>
        <v/>
      </c>
      <c r="F937" s="65" t="str">
        <f t="shared" si="875"/>
        <v/>
      </c>
      <c r="G937" s="66" t="str">
        <f t="shared" si="876"/>
        <v/>
      </c>
      <c r="H937" s="67" t="str">
        <f t="shared" si="877"/>
        <v/>
      </c>
      <c r="I937" s="73"/>
      <c r="J937" s="64" t="str">
        <f t="shared" si="878"/>
        <v/>
      </c>
      <c r="K937" s="64" t="str">
        <f t="shared" si="879"/>
        <v/>
      </c>
      <c r="L937" s="64" t="str">
        <f t="shared" si="880"/>
        <v/>
      </c>
      <c r="M937" s="64" t="str">
        <f t="shared" si="881"/>
        <v/>
      </c>
      <c r="N937" s="52"/>
      <c r="P937" s="157"/>
      <c r="Q937" s="157"/>
      <c r="R937" s="157"/>
      <c r="S937" s="157" t="str">
        <f>IF(OR(LEFT($A937,1)="x",AND(AC933+$AC937=0,$AC933&gt;0)),"",IFERROR(VLOOKUP($A937,LedenZ,29,0),""))</f>
        <v/>
      </c>
      <c r="T937" s="202">
        <f t="shared" si="882"/>
        <v>0</v>
      </c>
      <c r="U937" s="159">
        <f t="shared" si="883"/>
        <v>0</v>
      </c>
      <c r="V937" s="162" t="str">
        <f t="shared" si="890"/>
        <v/>
      </c>
      <c r="W937" s="162" t="str">
        <f t="shared" si="890"/>
        <v/>
      </c>
      <c r="X937" s="28">
        <v>8</v>
      </c>
      <c r="Y937" s="64" t="str">
        <f t="shared" si="884"/>
        <v/>
      </c>
      <c r="Z937" s="64" t="str">
        <f t="shared" si="885"/>
        <v/>
      </c>
      <c r="AA937" s="64" t="str">
        <f t="shared" si="886"/>
        <v/>
      </c>
      <c r="AB937" s="64" t="str">
        <f t="shared" si="887"/>
        <v/>
      </c>
      <c r="AC937" s="28">
        <f t="shared" si="888"/>
        <v>0</v>
      </c>
      <c r="AH937" s="246" t="str">
        <f t="shared" si="889"/>
        <v/>
      </c>
    </row>
    <row r="938" spans="1:34">
      <c r="A938" s="28" t="str">
        <f>C931&amp;"x"&amp;B938</f>
        <v>x5</v>
      </c>
      <c r="B938" s="47">
        <v>5</v>
      </c>
      <c r="C938" s="64" t="str">
        <f t="shared" si="872"/>
        <v/>
      </c>
      <c r="D938" s="64" t="str">
        <f t="shared" si="873"/>
        <v/>
      </c>
      <c r="E938" s="65" t="str">
        <f t="shared" si="874"/>
        <v/>
      </c>
      <c r="F938" s="65" t="str">
        <f t="shared" si="875"/>
        <v/>
      </c>
      <c r="G938" s="66" t="str">
        <f t="shared" si="876"/>
        <v/>
      </c>
      <c r="H938" s="67" t="str">
        <f t="shared" si="877"/>
        <v/>
      </c>
      <c r="I938" s="73"/>
      <c r="J938" s="64" t="str">
        <f t="shared" si="878"/>
        <v/>
      </c>
      <c r="K938" s="64" t="str">
        <f t="shared" si="879"/>
        <v/>
      </c>
      <c r="L938" s="64" t="str">
        <f t="shared" si="880"/>
        <v/>
      </c>
      <c r="M938" s="64" t="str">
        <f t="shared" si="881"/>
        <v/>
      </c>
      <c r="N938" s="52"/>
      <c r="P938" s="157"/>
      <c r="Q938" s="157"/>
      <c r="R938" s="157"/>
      <c r="S938" s="157" t="str">
        <f>IF(OR(LEFT($A938,1)="x",AND(AC933+$AC938=0,$AC933&gt;0)),"",IFERROR(VLOOKUP($A938,LedenZ,29,0),""))</f>
        <v/>
      </c>
      <c r="T938" s="202">
        <f t="shared" si="882"/>
        <v>0</v>
      </c>
      <c r="U938" s="159">
        <f t="shared" si="883"/>
        <v>0</v>
      </c>
      <c r="V938" s="162" t="str">
        <f t="shared" si="890"/>
        <v/>
      </c>
      <c r="W938" s="162" t="str">
        <f t="shared" si="890"/>
        <v/>
      </c>
      <c r="X938" s="28">
        <v>9</v>
      </c>
      <c r="Y938" s="64" t="str">
        <f t="shared" si="884"/>
        <v/>
      </c>
      <c r="Z938" s="64" t="str">
        <f t="shared" si="885"/>
        <v/>
      </c>
      <c r="AA938" s="64" t="str">
        <f t="shared" si="886"/>
        <v/>
      </c>
      <c r="AB938" s="64" t="str">
        <f t="shared" si="887"/>
        <v/>
      </c>
      <c r="AC938" s="28">
        <f t="shared" si="888"/>
        <v>0</v>
      </c>
      <c r="AH938" s="246" t="str">
        <f t="shared" si="889"/>
        <v/>
      </c>
    </row>
    <row r="939" spans="1:34">
      <c r="A939" s="28" t="str">
        <f>C931&amp;"x"&amp;B939</f>
        <v>x6</v>
      </c>
      <c r="B939" s="47">
        <v>6</v>
      </c>
      <c r="C939" s="64" t="str">
        <f t="shared" si="872"/>
        <v/>
      </c>
      <c r="D939" s="64" t="str">
        <f t="shared" si="873"/>
        <v/>
      </c>
      <c r="E939" s="65" t="str">
        <f t="shared" si="874"/>
        <v/>
      </c>
      <c r="F939" s="65" t="str">
        <f t="shared" si="875"/>
        <v/>
      </c>
      <c r="G939" s="66" t="str">
        <f t="shared" si="876"/>
        <v/>
      </c>
      <c r="H939" s="67" t="str">
        <f t="shared" si="877"/>
        <v/>
      </c>
      <c r="I939" s="73"/>
      <c r="J939" s="64" t="str">
        <f t="shared" si="878"/>
        <v/>
      </c>
      <c r="K939" s="64" t="str">
        <f t="shared" si="879"/>
        <v/>
      </c>
      <c r="L939" s="64" t="str">
        <f t="shared" si="880"/>
        <v/>
      </c>
      <c r="M939" s="64" t="str">
        <f t="shared" si="881"/>
        <v/>
      </c>
      <c r="N939" s="52"/>
      <c r="P939" s="157"/>
      <c r="Q939" s="157"/>
      <c r="R939" s="157"/>
      <c r="S939" s="157" t="str">
        <f>IF(OR(LEFT($A939,1)="x",AND(AC933+$AC939=0,$AC933&gt;0)),"",IFERROR(VLOOKUP($A939,LedenZ,29,0),""))</f>
        <v/>
      </c>
      <c r="T939" s="202">
        <f t="shared" si="882"/>
        <v>0</v>
      </c>
      <c r="U939" s="159">
        <f t="shared" si="883"/>
        <v>0</v>
      </c>
      <c r="V939" s="162" t="str">
        <f t="shared" si="890"/>
        <v/>
      </c>
      <c r="W939" s="162" t="str">
        <f t="shared" si="890"/>
        <v/>
      </c>
      <c r="X939" s="28">
        <v>10</v>
      </c>
      <c r="Y939" s="64" t="str">
        <f t="shared" si="884"/>
        <v/>
      </c>
      <c r="Z939" s="64" t="str">
        <f t="shared" si="885"/>
        <v/>
      </c>
      <c r="AA939" s="64" t="str">
        <f t="shared" si="886"/>
        <v/>
      </c>
      <c r="AB939" s="64" t="str">
        <f t="shared" si="887"/>
        <v/>
      </c>
      <c r="AC939" s="28">
        <f t="shared" si="888"/>
        <v>0</v>
      </c>
      <c r="AH939" s="246" t="str">
        <f t="shared" si="889"/>
        <v/>
      </c>
    </row>
    <row r="940" spans="1:34">
      <c r="A940" s="28" t="str">
        <f>C931&amp;"x"&amp;B940</f>
        <v>x7</v>
      </c>
      <c r="B940" s="47">
        <v>7</v>
      </c>
      <c r="C940" s="64" t="str">
        <f t="shared" si="872"/>
        <v/>
      </c>
      <c r="D940" s="64" t="str">
        <f t="shared" si="873"/>
        <v/>
      </c>
      <c r="E940" s="65" t="str">
        <f t="shared" si="874"/>
        <v/>
      </c>
      <c r="F940" s="65" t="str">
        <f t="shared" si="875"/>
        <v/>
      </c>
      <c r="G940" s="66" t="str">
        <f t="shared" si="876"/>
        <v/>
      </c>
      <c r="H940" s="67" t="str">
        <f t="shared" si="877"/>
        <v/>
      </c>
      <c r="I940" s="73"/>
      <c r="J940" s="64" t="str">
        <f t="shared" si="878"/>
        <v/>
      </c>
      <c r="K940" s="64" t="str">
        <f t="shared" si="879"/>
        <v/>
      </c>
      <c r="L940" s="64" t="str">
        <f t="shared" si="880"/>
        <v/>
      </c>
      <c r="M940" s="64" t="str">
        <f t="shared" si="881"/>
        <v/>
      </c>
      <c r="N940" s="52"/>
      <c r="P940" s="157"/>
      <c r="Q940" s="157"/>
      <c r="R940" s="157"/>
      <c r="S940" s="157" t="str">
        <f>IF(OR(LEFT($A940,1)="x",AND(AC933+$AC940=0,$AC933&gt;0)),"",IFERROR(VLOOKUP($A940,LedenZ,29,0),""))</f>
        <v/>
      </c>
      <c r="T940" s="202">
        <f t="shared" si="882"/>
        <v>0</v>
      </c>
      <c r="U940" s="159">
        <f t="shared" si="883"/>
        <v>0</v>
      </c>
      <c r="V940" s="162" t="str">
        <f t="shared" si="890"/>
        <v/>
      </c>
      <c r="W940" s="162" t="str">
        <f t="shared" si="890"/>
        <v/>
      </c>
      <c r="X940" s="28">
        <v>11</v>
      </c>
      <c r="Y940" s="64" t="str">
        <f t="shared" si="884"/>
        <v/>
      </c>
      <c r="Z940" s="64" t="str">
        <f t="shared" si="885"/>
        <v/>
      </c>
      <c r="AA940" s="64" t="str">
        <f t="shared" si="886"/>
        <v/>
      </c>
      <c r="AB940" s="64" t="str">
        <f t="shared" si="887"/>
        <v/>
      </c>
      <c r="AC940" s="28">
        <f t="shared" si="888"/>
        <v>0</v>
      </c>
      <c r="AH940" s="246" t="str">
        <f t="shared" si="889"/>
        <v/>
      </c>
    </row>
    <row r="941" spans="1:34">
      <c r="A941" s="28" t="str">
        <f>C931&amp;"x"&amp;B941</f>
        <v>x8</v>
      </c>
      <c r="B941" s="47">
        <v>8</v>
      </c>
      <c r="C941" s="64" t="str">
        <f t="shared" si="872"/>
        <v/>
      </c>
      <c r="D941" s="64" t="str">
        <f t="shared" si="873"/>
        <v/>
      </c>
      <c r="E941" s="65" t="str">
        <f t="shared" si="874"/>
        <v/>
      </c>
      <c r="F941" s="65" t="str">
        <f t="shared" si="875"/>
        <v/>
      </c>
      <c r="G941" s="66" t="str">
        <f t="shared" si="876"/>
        <v/>
      </c>
      <c r="H941" s="67" t="str">
        <f t="shared" si="877"/>
        <v/>
      </c>
      <c r="I941" s="73"/>
      <c r="J941" s="64" t="str">
        <f t="shared" si="878"/>
        <v/>
      </c>
      <c r="K941" s="64" t="str">
        <f t="shared" si="879"/>
        <v/>
      </c>
      <c r="L941" s="64" t="str">
        <f t="shared" si="880"/>
        <v/>
      </c>
      <c r="M941" s="64" t="str">
        <f t="shared" si="881"/>
        <v/>
      </c>
      <c r="N941" s="52"/>
      <c r="P941" s="157"/>
      <c r="Q941" s="157"/>
      <c r="R941" s="157"/>
      <c r="S941" s="157" t="str">
        <f>IF(OR(LEFT($A941,1)="x",AND(AC933+$AC941=0,$AC933&gt;0)),"",IFERROR(VLOOKUP($A941,LedenZ,29,0),""))</f>
        <v/>
      </c>
      <c r="T941" s="202">
        <f t="shared" si="882"/>
        <v>0</v>
      </c>
      <c r="U941" s="159">
        <f t="shared" si="883"/>
        <v>0</v>
      </c>
      <c r="V941" s="162" t="str">
        <f t="shared" si="890"/>
        <v/>
      </c>
      <c r="W941" s="162" t="str">
        <f t="shared" si="890"/>
        <v/>
      </c>
      <c r="X941" s="28">
        <v>12</v>
      </c>
      <c r="Y941" s="64" t="str">
        <f t="shared" si="884"/>
        <v/>
      </c>
      <c r="Z941" s="64" t="str">
        <f t="shared" si="885"/>
        <v/>
      </c>
      <c r="AA941" s="64" t="str">
        <f t="shared" si="886"/>
        <v/>
      </c>
      <c r="AB941" s="64" t="str">
        <f t="shared" si="887"/>
        <v/>
      </c>
      <c r="AC941" s="28">
        <f t="shared" si="888"/>
        <v>0</v>
      </c>
      <c r="AH941" s="246" t="str">
        <f t="shared" si="889"/>
        <v/>
      </c>
    </row>
    <row r="942" spans="1:34">
      <c r="A942" s="28" t="str">
        <f>C931&amp;"x"&amp;B942</f>
        <v>x9</v>
      </c>
      <c r="B942" s="47">
        <v>9</v>
      </c>
      <c r="C942" s="64" t="str">
        <f t="shared" si="872"/>
        <v/>
      </c>
      <c r="D942" s="64" t="str">
        <f t="shared" si="873"/>
        <v/>
      </c>
      <c r="E942" s="65" t="str">
        <f t="shared" si="874"/>
        <v/>
      </c>
      <c r="F942" s="65" t="str">
        <f t="shared" si="875"/>
        <v/>
      </c>
      <c r="G942" s="66" t="str">
        <f t="shared" si="876"/>
        <v/>
      </c>
      <c r="H942" s="67" t="str">
        <f t="shared" si="877"/>
        <v/>
      </c>
      <c r="I942" s="73"/>
      <c r="J942" s="64" t="str">
        <f t="shared" si="878"/>
        <v/>
      </c>
      <c r="K942" s="64" t="str">
        <f t="shared" si="879"/>
        <v/>
      </c>
      <c r="L942" s="64" t="str">
        <f t="shared" si="880"/>
        <v/>
      </c>
      <c r="M942" s="64" t="str">
        <f t="shared" si="881"/>
        <v/>
      </c>
      <c r="N942" s="52"/>
      <c r="P942" s="157"/>
      <c r="Q942" s="157"/>
      <c r="R942" s="157"/>
      <c r="S942" s="157" t="str">
        <f>IF(OR(LEFT($A942,1)="x",AND(AC933+$AC942=0,$AC933&gt;0)),"",IFERROR(VLOOKUP($A942,LedenZ,29,0),""))</f>
        <v/>
      </c>
      <c r="T942" s="202">
        <f t="shared" si="882"/>
        <v>0</v>
      </c>
      <c r="U942" s="159">
        <f t="shared" si="883"/>
        <v>0</v>
      </c>
      <c r="V942" s="162" t="str">
        <f t="shared" si="890"/>
        <v/>
      </c>
      <c r="W942" s="162" t="str">
        <f t="shared" si="890"/>
        <v/>
      </c>
      <c r="X942" s="28">
        <v>13</v>
      </c>
      <c r="Y942" s="64" t="str">
        <f t="shared" si="884"/>
        <v/>
      </c>
      <c r="Z942" s="64" t="str">
        <f t="shared" si="885"/>
        <v/>
      </c>
      <c r="AA942" s="64" t="str">
        <f t="shared" si="886"/>
        <v/>
      </c>
      <c r="AB942" s="64" t="str">
        <f t="shared" si="887"/>
        <v/>
      </c>
      <c r="AC942" s="28">
        <f t="shared" si="888"/>
        <v>0</v>
      </c>
      <c r="AH942" s="246" t="str">
        <f t="shared" si="889"/>
        <v/>
      </c>
    </row>
    <row r="943" spans="1:34">
      <c r="A943" s="28" t="str">
        <f>C931&amp;"x"&amp;B943</f>
        <v>x10</v>
      </c>
      <c r="B943" s="47">
        <v>10</v>
      </c>
      <c r="C943" s="64" t="str">
        <f t="shared" si="872"/>
        <v/>
      </c>
      <c r="D943" s="64" t="str">
        <f t="shared" si="873"/>
        <v/>
      </c>
      <c r="E943" s="65" t="str">
        <f t="shared" si="874"/>
        <v/>
      </c>
      <c r="F943" s="65" t="str">
        <f t="shared" si="875"/>
        <v/>
      </c>
      <c r="G943" s="66" t="str">
        <f t="shared" si="876"/>
        <v/>
      </c>
      <c r="H943" s="67" t="str">
        <f t="shared" si="877"/>
        <v/>
      </c>
      <c r="I943" s="73"/>
      <c r="J943" s="64" t="str">
        <f t="shared" si="878"/>
        <v/>
      </c>
      <c r="K943" s="64" t="str">
        <f t="shared" si="879"/>
        <v/>
      </c>
      <c r="L943" s="64" t="str">
        <f t="shared" si="880"/>
        <v/>
      </c>
      <c r="M943" s="64" t="str">
        <f t="shared" si="881"/>
        <v/>
      </c>
      <c r="N943" s="52"/>
      <c r="P943" s="157"/>
      <c r="Q943" s="157"/>
      <c r="R943" s="157"/>
      <c r="S943" s="157" t="str">
        <f>IF(OR(LEFT($A943,1)="x",AND(AC933+$AC943=0,$AC933&gt;0)),"",IFERROR(VLOOKUP($A943,LedenZ,29,0),""))</f>
        <v/>
      </c>
      <c r="T943" s="202">
        <f t="shared" si="882"/>
        <v>0</v>
      </c>
      <c r="U943" s="159">
        <f t="shared" si="883"/>
        <v>0</v>
      </c>
      <c r="V943" s="162" t="str">
        <f t="shared" si="890"/>
        <v/>
      </c>
      <c r="W943" s="162" t="str">
        <f t="shared" si="890"/>
        <v/>
      </c>
      <c r="X943" s="28">
        <v>14</v>
      </c>
      <c r="Y943" s="64" t="str">
        <f t="shared" si="884"/>
        <v/>
      </c>
      <c r="Z943" s="64" t="str">
        <f t="shared" si="885"/>
        <v/>
      </c>
      <c r="AA943" s="64" t="str">
        <f t="shared" si="886"/>
        <v/>
      </c>
      <c r="AB943" s="64" t="str">
        <f t="shared" si="887"/>
        <v/>
      </c>
      <c r="AC943" s="28">
        <f t="shared" si="888"/>
        <v>0</v>
      </c>
      <c r="AH943" s="246" t="str">
        <f t="shared" si="889"/>
        <v/>
      </c>
    </row>
    <row r="944" spans="1:34">
      <c r="A944" s="28" t="str">
        <f>C931&amp;"x"&amp;B944</f>
        <v>x11</v>
      </c>
      <c r="B944" s="47">
        <v>11</v>
      </c>
      <c r="C944" s="64" t="str">
        <f t="shared" si="872"/>
        <v/>
      </c>
      <c r="D944" s="64" t="str">
        <f t="shared" si="873"/>
        <v/>
      </c>
      <c r="E944" s="65" t="str">
        <f t="shared" si="874"/>
        <v/>
      </c>
      <c r="F944" s="65" t="str">
        <f t="shared" si="875"/>
        <v/>
      </c>
      <c r="G944" s="66" t="str">
        <f t="shared" si="876"/>
        <v/>
      </c>
      <c r="H944" s="67" t="str">
        <f t="shared" si="877"/>
        <v/>
      </c>
      <c r="I944" s="73"/>
      <c r="J944" s="64" t="str">
        <f t="shared" si="878"/>
        <v/>
      </c>
      <c r="K944" s="64" t="str">
        <f t="shared" si="879"/>
        <v/>
      </c>
      <c r="L944" s="64" t="str">
        <f t="shared" si="880"/>
        <v/>
      </c>
      <c r="M944" s="64" t="str">
        <f t="shared" si="881"/>
        <v/>
      </c>
      <c r="N944" s="52"/>
      <c r="P944" s="157"/>
      <c r="Q944" s="157"/>
      <c r="R944" s="157"/>
      <c r="S944" s="157" t="str">
        <f>IF(OR(LEFT($A944,1)="x",AND(AC933+$AC944=0,$AC933&gt;0)),"",IFERROR(VLOOKUP($A944,LedenZ,29,0),""))</f>
        <v/>
      </c>
      <c r="T944" s="202">
        <f t="shared" si="882"/>
        <v>0</v>
      </c>
      <c r="U944" s="159">
        <f t="shared" si="883"/>
        <v>0</v>
      </c>
      <c r="V944" s="162" t="str">
        <f t="shared" si="890"/>
        <v/>
      </c>
      <c r="W944" s="162" t="str">
        <f t="shared" si="890"/>
        <v/>
      </c>
      <c r="X944" s="28">
        <v>15</v>
      </c>
      <c r="Y944" s="64" t="str">
        <f t="shared" si="884"/>
        <v/>
      </c>
      <c r="Z944" s="64" t="str">
        <f t="shared" si="885"/>
        <v/>
      </c>
      <c r="AA944" s="64" t="str">
        <f t="shared" si="886"/>
        <v/>
      </c>
      <c r="AB944" s="64" t="str">
        <f t="shared" si="887"/>
        <v/>
      </c>
      <c r="AC944" s="28">
        <f t="shared" si="888"/>
        <v>0</v>
      </c>
      <c r="AH944" s="246" t="str">
        <f t="shared" si="889"/>
        <v/>
      </c>
    </row>
    <row r="945" spans="1:34">
      <c r="A945" s="28" t="str">
        <f>C931&amp;"x"&amp;B945</f>
        <v>x12</v>
      </c>
      <c r="B945" s="47">
        <v>12</v>
      </c>
      <c r="C945" s="64" t="str">
        <f t="shared" si="872"/>
        <v/>
      </c>
      <c r="D945" s="64" t="str">
        <f t="shared" si="873"/>
        <v/>
      </c>
      <c r="E945" s="65" t="str">
        <f t="shared" si="874"/>
        <v/>
      </c>
      <c r="F945" s="65" t="str">
        <f t="shared" si="875"/>
        <v/>
      </c>
      <c r="G945" s="66" t="str">
        <f t="shared" si="876"/>
        <v/>
      </c>
      <c r="H945" s="67" t="str">
        <f t="shared" si="877"/>
        <v/>
      </c>
      <c r="I945" s="73"/>
      <c r="J945" s="64" t="str">
        <f t="shared" si="878"/>
        <v/>
      </c>
      <c r="K945" s="64" t="str">
        <f t="shared" si="879"/>
        <v/>
      </c>
      <c r="L945" s="64" t="str">
        <f t="shared" si="880"/>
        <v/>
      </c>
      <c r="M945" s="64" t="str">
        <f t="shared" si="881"/>
        <v/>
      </c>
      <c r="N945" s="52"/>
      <c r="P945" s="157"/>
      <c r="Q945" s="157"/>
      <c r="R945" s="157"/>
      <c r="S945" s="157" t="str">
        <f>IF(OR(LEFT($A945,1)="x",AND(AC933+$AC945=0,$AC933&gt;0)),"",IFERROR(VLOOKUP($A945,LedenZ,29,0),""))</f>
        <v/>
      </c>
      <c r="T945" s="202">
        <f t="shared" si="882"/>
        <v>0</v>
      </c>
      <c r="U945" s="159">
        <f t="shared" si="883"/>
        <v>0</v>
      </c>
      <c r="V945" s="162" t="str">
        <f t="shared" si="890"/>
        <v/>
      </c>
      <c r="W945" s="162" t="str">
        <f t="shared" si="890"/>
        <v/>
      </c>
      <c r="X945" s="28">
        <v>16</v>
      </c>
      <c r="Y945" s="64" t="str">
        <f t="shared" si="884"/>
        <v/>
      </c>
      <c r="Z945" s="64" t="str">
        <f t="shared" si="885"/>
        <v/>
      </c>
      <c r="AA945" s="64" t="str">
        <f t="shared" si="886"/>
        <v/>
      </c>
      <c r="AB945" s="64" t="str">
        <f t="shared" si="887"/>
        <v/>
      </c>
      <c r="AC945" s="28">
        <f t="shared" si="888"/>
        <v>0</v>
      </c>
      <c r="AH945" s="246" t="str">
        <f t="shared" si="889"/>
        <v/>
      </c>
    </row>
    <row r="946" spans="1:34">
      <c r="A946" s="28" t="str">
        <f>C931&amp;"x"&amp;B946</f>
        <v>x13</v>
      </c>
      <c r="B946" s="47">
        <v>13</v>
      </c>
      <c r="C946" s="64" t="str">
        <f t="shared" si="872"/>
        <v/>
      </c>
      <c r="D946" s="64" t="str">
        <f t="shared" si="873"/>
        <v/>
      </c>
      <c r="E946" s="65" t="str">
        <f t="shared" si="874"/>
        <v/>
      </c>
      <c r="F946" s="65" t="str">
        <f t="shared" si="875"/>
        <v/>
      </c>
      <c r="G946" s="66" t="str">
        <f t="shared" si="876"/>
        <v/>
      </c>
      <c r="H946" s="67" t="str">
        <f t="shared" si="877"/>
        <v/>
      </c>
      <c r="I946" s="73"/>
      <c r="J946" s="64" t="str">
        <f t="shared" si="878"/>
        <v/>
      </c>
      <c r="K946" s="64" t="str">
        <f t="shared" si="879"/>
        <v/>
      </c>
      <c r="L946" s="64" t="str">
        <f t="shared" si="880"/>
        <v/>
      </c>
      <c r="M946" s="64" t="str">
        <f t="shared" si="881"/>
        <v/>
      </c>
      <c r="N946" s="52"/>
      <c r="P946" s="157"/>
      <c r="Q946" s="157"/>
      <c r="R946" s="157"/>
      <c r="S946" s="157" t="str">
        <f>IF(OR(LEFT($A946,1)="x",AND(AC933+$AC946=0,$AC933&gt;0)),"",IFERROR(VLOOKUP($A946,LedenZ,29,0),""))</f>
        <v/>
      </c>
      <c r="T946" s="202">
        <f t="shared" si="882"/>
        <v>0</v>
      </c>
      <c r="U946" s="159">
        <f t="shared" si="883"/>
        <v>0</v>
      </c>
      <c r="V946" s="162" t="str">
        <f t="shared" si="890"/>
        <v/>
      </c>
      <c r="W946" s="162" t="str">
        <f t="shared" si="890"/>
        <v/>
      </c>
      <c r="X946" s="28">
        <v>17</v>
      </c>
      <c r="Y946" s="64" t="str">
        <f t="shared" si="884"/>
        <v/>
      </c>
      <c r="Z946" s="64" t="str">
        <f t="shared" si="885"/>
        <v/>
      </c>
      <c r="AA946" s="64" t="str">
        <f t="shared" si="886"/>
        <v/>
      </c>
      <c r="AB946" s="64" t="str">
        <f t="shared" si="887"/>
        <v/>
      </c>
      <c r="AC946" s="28">
        <f t="shared" si="888"/>
        <v>0</v>
      </c>
      <c r="AH946" s="246" t="str">
        <f t="shared" si="889"/>
        <v/>
      </c>
    </row>
    <row r="947" spans="1:34">
      <c r="A947" s="28" t="str">
        <f>C931&amp;"x"&amp;B947</f>
        <v>x14</v>
      </c>
      <c r="B947" s="47">
        <v>14</v>
      </c>
      <c r="C947" s="64" t="str">
        <f t="shared" si="872"/>
        <v/>
      </c>
      <c r="D947" s="64" t="str">
        <f t="shared" si="873"/>
        <v/>
      </c>
      <c r="E947" s="65" t="str">
        <f t="shared" si="874"/>
        <v/>
      </c>
      <c r="F947" s="65" t="str">
        <f t="shared" si="875"/>
        <v/>
      </c>
      <c r="G947" s="66" t="str">
        <f t="shared" si="876"/>
        <v/>
      </c>
      <c r="H947" s="67" t="str">
        <f t="shared" si="877"/>
        <v/>
      </c>
      <c r="I947" s="73"/>
      <c r="J947" s="64" t="str">
        <f t="shared" si="878"/>
        <v/>
      </c>
      <c r="K947" s="64" t="str">
        <f t="shared" si="879"/>
        <v/>
      </c>
      <c r="L947" s="64" t="str">
        <f t="shared" si="880"/>
        <v/>
      </c>
      <c r="M947" s="64" t="str">
        <f t="shared" si="881"/>
        <v/>
      </c>
      <c r="N947" s="52"/>
      <c r="P947" s="157"/>
      <c r="Q947" s="157"/>
      <c r="R947" s="157"/>
      <c r="S947" s="157" t="str">
        <f>IF(OR(LEFT($A947,1)="x",AND(AC933+$AC947=0,$AC933&gt;0)),"",IFERROR(VLOOKUP($A947,LedenZ,29,0),""))</f>
        <v/>
      </c>
      <c r="T947" s="202">
        <f t="shared" si="882"/>
        <v>0</v>
      </c>
      <c r="U947" s="159">
        <f t="shared" si="883"/>
        <v>0</v>
      </c>
      <c r="V947" s="162" t="str">
        <f t="shared" si="890"/>
        <v/>
      </c>
      <c r="W947" s="162" t="str">
        <f t="shared" si="890"/>
        <v/>
      </c>
      <c r="X947" s="28">
        <v>18</v>
      </c>
      <c r="Y947" s="64" t="str">
        <f t="shared" si="884"/>
        <v/>
      </c>
      <c r="Z947" s="64" t="str">
        <f t="shared" si="885"/>
        <v/>
      </c>
      <c r="AA947" s="64" t="str">
        <f t="shared" si="886"/>
        <v/>
      </c>
      <c r="AB947" s="64" t="str">
        <f t="shared" si="887"/>
        <v/>
      </c>
      <c r="AC947" s="28">
        <f t="shared" si="888"/>
        <v>0</v>
      </c>
      <c r="AH947" s="246" t="str">
        <f t="shared" si="889"/>
        <v/>
      </c>
    </row>
    <row r="948" spans="1:34">
      <c r="A948" s="28" t="str">
        <f>C931&amp;"x"&amp;B948</f>
        <v>x15</v>
      </c>
      <c r="B948" s="47">
        <v>15</v>
      </c>
      <c r="C948" s="64" t="str">
        <f t="shared" si="872"/>
        <v/>
      </c>
      <c r="D948" s="64" t="str">
        <f t="shared" si="873"/>
        <v/>
      </c>
      <c r="E948" s="65" t="str">
        <f t="shared" si="874"/>
        <v/>
      </c>
      <c r="F948" s="65" t="str">
        <f t="shared" si="875"/>
        <v/>
      </c>
      <c r="G948" s="66" t="str">
        <f t="shared" si="876"/>
        <v/>
      </c>
      <c r="H948" s="67" t="str">
        <f t="shared" si="877"/>
        <v/>
      </c>
      <c r="I948" s="73"/>
      <c r="J948" s="64" t="str">
        <f t="shared" si="878"/>
        <v/>
      </c>
      <c r="K948" s="64" t="str">
        <f t="shared" si="879"/>
        <v/>
      </c>
      <c r="L948" s="64" t="str">
        <f t="shared" si="880"/>
        <v/>
      </c>
      <c r="M948" s="64" t="str">
        <f t="shared" si="881"/>
        <v/>
      </c>
      <c r="N948" s="52"/>
      <c r="P948" s="157"/>
      <c r="Q948" s="157"/>
      <c r="R948" s="157"/>
      <c r="S948" s="157" t="str">
        <f>IF(OR(LEFT($A948,1)="x",AND(AC933+$AC948=0,$AC933&gt;0)),"",IFERROR(VLOOKUP($A948,LedenZ,29,0),""))</f>
        <v/>
      </c>
      <c r="T948" s="202">
        <f t="shared" si="882"/>
        <v>0</v>
      </c>
      <c r="U948" s="159">
        <f t="shared" si="883"/>
        <v>0</v>
      </c>
      <c r="V948" s="162" t="str">
        <f t="shared" si="890"/>
        <v/>
      </c>
      <c r="W948" s="162" t="str">
        <f t="shared" si="890"/>
        <v/>
      </c>
      <c r="X948" s="28">
        <v>19</v>
      </c>
      <c r="Y948" s="64" t="str">
        <f t="shared" si="884"/>
        <v/>
      </c>
      <c r="Z948" s="64" t="str">
        <f t="shared" si="885"/>
        <v/>
      </c>
      <c r="AA948" s="64" t="str">
        <f t="shared" si="886"/>
        <v/>
      </c>
      <c r="AB948" s="64" t="str">
        <f t="shared" si="887"/>
        <v/>
      </c>
      <c r="AC948" s="28">
        <f t="shared" si="888"/>
        <v>0</v>
      </c>
      <c r="AH948" s="246" t="str">
        <f t="shared" si="889"/>
        <v/>
      </c>
    </row>
    <row r="949" spans="1:34" ht="12.95" thickBot="1">
      <c r="B949" s="69"/>
      <c r="C949" s="70"/>
      <c r="D949" s="69"/>
      <c r="E949" s="69"/>
      <c r="F949" s="69"/>
      <c r="G949" s="71"/>
      <c r="H949" s="71"/>
      <c r="I949" s="71"/>
      <c r="J949" s="70"/>
      <c r="K949" s="70"/>
      <c r="L949" s="70"/>
      <c r="M949" s="52"/>
      <c r="N949" s="52"/>
      <c r="X949" s="28">
        <v>20</v>
      </c>
    </row>
    <row r="950" spans="1:34" ht="12.95" thickTop="1">
      <c r="B950" s="47"/>
      <c r="C950" s="323" t="s">
        <v>1140</v>
      </c>
      <c r="D950" s="323"/>
      <c r="E950" s="76" t="s">
        <v>1141</v>
      </c>
      <c r="F950" s="76" t="s">
        <v>1142</v>
      </c>
      <c r="G950" s="48" t="s">
        <v>1143</v>
      </c>
      <c r="H950" s="49"/>
      <c r="I950" s="50"/>
      <c r="J950" s="51" t="s">
        <v>1144</v>
      </c>
      <c r="K950" s="51" t="s">
        <v>1145</v>
      </c>
      <c r="L950" s="51" t="s">
        <v>1146</v>
      </c>
      <c r="M950" s="52"/>
      <c r="N950" s="52"/>
      <c r="P950" s="53">
        <f>COUNT(P954:P968)</f>
        <v>0</v>
      </c>
      <c r="Q950" s="53">
        <f>COUNT(Q954:Q968)</f>
        <v>0</v>
      </c>
      <c r="R950" s="53">
        <f>COUNT(R954:R968)</f>
        <v>0</v>
      </c>
      <c r="S950" s="53">
        <f>COUNT(S954:S968)</f>
        <v>0</v>
      </c>
      <c r="T950" s="124">
        <f>T951-SUM(U954:U968)</f>
        <v>0</v>
      </c>
      <c r="X950" s="28">
        <v>1</v>
      </c>
    </row>
    <row r="951" spans="1:34" ht="12.95">
      <c r="A951" s="33">
        <v>51</v>
      </c>
      <c r="B951" s="54"/>
      <c r="C951" s="322" t="str">
        <f>Leden!AR53</f>
        <v/>
      </c>
      <c r="D951" s="322"/>
      <c r="E951" s="286" t="str">
        <f>IF($C951="","",LEFT(IFERROR(VLOOKUP($C951,TeamsZ,2,0),"")&amp;"??",2))</f>
        <v/>
      </c>
      <c r="F951" s="286" t="str">
        <f>IF($C951="","",IFERROR(VLOOKUP($C951,TeamsZ,3,0),"??"))</f>
        <v/>
      </c>
      <c r="G951" s="286" t="str">
        <f>IF($C951="","",LEFT(IFERROR(VLOOKUP($C951,TeamsZ,4,0),"")&amp;"?",1))</f>
        <v/>
      </c>
      <c r="H951" s="55"/>
      <c r="I951" s="56"/>
      <c r="J951" s="286">
        <f>COUNTIF(C954:C968,"V")</f>
        <v>0</v>
      </c>
      <c r="K951" s="286">
        <f>COUNTIF(C954:C968,"M")</f>
        <v>0</v>
      </c>
      <c r="L951" s="57" t="str">
        <f>IFERROR(AVERAGE(H954:H968),"")</f>
        <v/>
      </c>
      <c r="M951" s="58"/>
      <c r="N951" s="58"/>
      <c r="O951" s="33" t="s">
        <v>2</v>
      </c>
      <c r="P951" s="253"/>
      <c r="Q951" s="253"/>
      <c r="R951" s="253"/>
      <c r="S951" s="253" t="str">
        <f>IF(COUNT(S954:S968)=0,"",TeamPunten(S954:S968,$C951,$T951))</f>
        <v/>
      </c>
      <c r="T951" s="124">
        <f>SUM(T954:T968)</f>
        <v>0</v>
      </c>
      <c r="U951" s="158" t="str">
        <f>MID($C951,1,1)</f>
        <v/>
      </c>
      <c r="V951" s="158" t="str">
        <f>MID($C951,1,1)</f>
        <v/>
      </c>
      <c r="W951" s="158" t="str">
        <f>MID($C951,1,1)</f>
        <v/>
      </c>
      <c r="X951" s="28">
        <v>2</v>
      </c>
      <c r="Y951" s="33"/>
      <c r="Z951" s="33"/>
      <c r="AA951" s="33"/>
      <c r="AB951" s="33"/>
      <c r="AC951" s="33"/>
      <c r="AD951" s="19" t="str">
        <f>IF($C951="","",IFERROR(VLOOKUP($C951,TeamsZ,6,0),""))</f>
        <v/>
      </c>
      <c r="AE951" s="19" t="str">
        <f>TRIM(IF($AD951="","",IFERROR(VLOOKUP($AD951,Teams!$J$4:$O$8,2,0),"")))</f>
        <v/>
      </c>
      <c r="AF951" s="19" t="str">
        <f>TRIM(IF($AD951="","",IFERROR(VLOOKUP($AD951,Teams!$J$4:$O$8,4,0),"")))</f>
        <v/>
      </c>
      <c r="AH951" s="247" t="str">
        <f>IFERROR(AVERAGE(AH954:AH968),"")</f>
        <v/>
      </c>
    </row>
    <row r="952" spans="1:34">
      <c r="B952" s="47"/>
      <c r="C952" s="76"/>
      <c r="D952" s="47"/>
      <c r="E952" s="47"/>
      <c r="F952" s="47"/>
      <c r="G952" s="50"/>
      <c r="H952" s="50"/>
      <c r="I952" s="50"/>
      <c r="J952" s="76"/>
      <c r="K952" s="76"/>
      <c r="L952" s="76"/>
      <c r="M952" s="52"/>
      <c r="N952" s="52"/>
      <c r="U952" s="159"/>
      <c r="V952" s="159"/>
      <c r="W952" s="159"/>
      <c r="X952" s="28">
        <v>3</v>
      </c>
    </row>
    <row r="953" spans="1:34">
      <c r="A953" s="59"/>
      <c r="B953" s="60"/>
      <c r="C953" s="61" t="s">
        <v>1147</v>
      </c>
      <c r="D953" s="61" t="s">
        <v>1148</v>
      </c>
      <c r="E953" s="62" t="s">
        <v>1149</v>
      </c>
      <c r="F953" s="62" t="s">
        <v>1150</v>
      </c>
      <c r="G953" s="61" t="s">
        <v>1151</v>
      </c>
      <c r="H953" s="61" t="s">
        <v>1152</v>
      </c>
      <c r="I953" s="61" t="s">
        <v>54</v>
      </c>
      <c r="J953" s="61" t="s">
        <v>1153</v>
      </c>
      <c r="K953" s="61" t="s">
        <v>1154</v>
      </c>
      <c r="L953" s="61" t="s">
        <v>1155</v>
      </c>
      <c r="M953" s="61" t="s">
        <v>1158</v>
      </c>
      <c r="N953" s="63"/>
      <c r="O953" s="59"/>
      <c r="P953" s="160" t="s">
        <v>76</v>
      </c>
      <c r="Q953" s="160" t="s">
        <v>77</v>
      </c>
      <c r="R953" s="160" t="s">
        <v>78</v>
      </c>
      <c r="S953" s="160" t="s">
        <v>76</v>
      </c>
      <c r="U953" s="158" t="str">
        <f>IF(W951="","",VLOOKUP(W951,Leeftijdscat,2,FALSE))</f>
        <v/>
      </c>
      <c r="V953" s="158" t="str">
        <f>IF(W951="","",VLOOKUP(W951,Leeftijdscat,3,FALSE))</f>
        <v/>
      </c>
      <c r="W953" s="158" t="str">
        <f>IF(W951="","",VLOOKUP(W951,Leeftijdscat,4,FALSE))</f>
        <v/>
      </c>
      <c r="X953" s="28">
        <v>4</v>
      </c>
      <c r="Y953" s="59">
        <f>LEN(Y954&amp;Y955&amp;Y956&amp;Y957&amp;Y958&amp;Y959&amp;Y960&amp;Y961&amp;Y962&amp;Y963&amp;Y964&amp;Y965&amp;Y966&amp;Y967&amp;Y968)</f>
        <v>0</v>
      </c>
      <c r="Z953" s="59">
        <f>LEN(Z954&amp;Z955&amp;Z956&amp;Z957&amp;Z958&amp;Z959&amp;Z960&amp;Z961&amp;Z962&amp;Z963&amp;Z964&amp;Z965&amp;Z966&amp;Z967&amp;Z968)</f>
        <v>0</v>
      </c>
      <c r="AA953" s="59">
        <f>LEN(AA954&amp;AA955&amp;AA956&amp;AA957&amp;AA958&amp;AA959&amp;AA960&amp;AA961&amp;AA962&amp;AA963&amp;AA964&amp;AA965&amp;AA966&amp;AA967&amp;AA968)</f>
        <v>0</v>
      </c>
      <c r="AB953" s="59">
        <f>LEN(AB954&amp;AB955&amp;AB956&amp;AB957&amp;AB958&amp;AB959&amp;AB960&amp;AB961&amp;AB962&amp;AB963&amp;AB964&amp;AB965&amp;AB966&amp;AB967&amp;AB968)</f>
        <v>0</v>
      </c>
      <c r="AC953" s="59">
        <f>SUM(Y953:AA953)</f>
        <v>0</v>
      </c>
    </row>
    <row r="954" spans="1:34">
      <c r="A954" s="28" t="str">
        <f>C951&amp;"x"&amp;B954</f>
        <v>x1</v>
      </c>
      <c r="B954" s="47">
        <v>1</v>
      </c>
      <c r="C954" s="64" t="str">
        <f t="shared" ref="C954:C968" si="891">IF(LEFT($A954,1)="x","",IFERROR(VLOOKUP($A954,LedenZ,5,0),""))</f>
        <v/>
      </c>
      <c r="D954" s="64" t="str">
        <f t="shared" ref="D954:D968" si="892">IF(LEFT($A954,1)="x","",IFERROR(VLOOKUP($A954,LedenZ,6,0),""))</f>
        <v/>
      </c>
      <c r="E954" s="65" t="str">
        <f t="shared" ref="E954:E968" si="893">IF(LEFT($A954,1)="x","",IFERROR(VLOOKUP($A954,LedenZ,7,0),""))</f>
        <v/>
      </c>
      <c r="F954" s="65" t="str">
        <f t="shared" ref="F954:F968" si="894">IF(LEFT($A954,1)="x","",IFERROR(VLOOKUP($A954,LedenZ,8,0),""))</f>
        <v/>
      </c>
      <c r="G954" s="66" t="str">
        <f t="shared" ref="G954:G968" si="895">IF(LEFT($A954,1)="x","",IFERROR(VLOOKUP($A954,LedenZ,9,0),""))</f>
        <v/>
      </c>
      <c r="H954" s="67" t="str">
        <f t="shared" ref="H954:H968" si="896">IF(AND(ISNUMBER(G954),G954&lt;&gt;0),DATEDIF(G954,Peildatum,"Y"),"")</f>
        <v/>
      </c>
      <c r="I954" s="73"/>
      <c r="J954" s="64" t="str">
        <f t="shared" ref="J954:J968" si="897">IF(LEFT($A954,1)="x","",IFERROR(VLOOKUP($A954,LedenZ,15,0),""))</f>
        <v/>
      </c>
      <c r="K954" s="64" t="str">
        <f t="shared" ref="K954:K968" si="898">IF(LEFT($A954,1)="x","",IFERROR(VLOOKUP($A954,LedenZ,16,0),""))</f>
        <v/>
      </c>
      <c r="L954" s="64" t="str">
        <f t="shared" ref="L954:L968" si="899">IF(LEFT($A954,1)="x","",IFERROR(VLOOKUP($A954,LedenZ,17,0),""))</f>
        <v/>
      </c>
      <c r="M954" s="64" t="str">
        <f t="shared" ref="M954:M968" si="900">IF(LEFT($A954,1)="x","",IFERROR(VLOOKUP($A954,LedenZ,18,0),""))</f>
        <v/>
      </c>
      <c r="N954" s="52"/>
      <c r="P954" s="157"/>
      <c r="Q954" s="157"/>
      <c r="R954" s="157"/>
      <c r="S954" s="157" t="str">
        <f>IF(OR(LEFT($A954,1)="x",AND(AC953+$AC954=0,$AC953&gt;0)),"",IFERROR(VLOOKUP($A954,LedenZ,29,0),""))</f>
        <v/>
      </c>
      <c r="T954" s="202">
        <f t="shared" ref="T954:T968" si="901">IF(LEN(C954&amp;D954&amp;E954&amp;F954)&gt;0,1,0)</f>
        <v>0</v>
      </c>
      <c r="U954" s="159">
        <f t="shared" ref="U954:U968" si="902">MIN(LEN(Y954&amp;Z954&amp;AA954&amp;AB954),1)</f>
        <v>0</v>
      </c>
      <c r="V954" s="162" t="str">
        <f>V953</f>
        <v/>
      </c>
      <c r="W954" s="162" t="str">
        <f>W953</f>
        <v/>
      </c>
      <c r="X954" s="28">
        <v>5</v>
      </c>
      <c r="Y954" s="64" t="str">
        <f t="shared" ref="Y954:Y968" si="903">IF(LEFT($A954,1)="x","",IFERROR(VLOOKUP($A954,LedenZ,33,0),""))</f>
        <v/>
      </c>
      <c r="Z954" s="64" t="str">
        <f t="shared" ref="Z954:Z968" si="904">IF(LEFT($A954,1)="x","",IFERROR(VLOOKUP($A954,LedenZ,34,0),""))</f>
        <v/>
      </c>
      <c r="AA954" s="64" t="str">
        <f t="shared" ref="AA954:AA968" si="905">IF(LEFT($A954,1)="x","",IFERROR(VLOOKUP($A954,LedenZ,35,0),""))</f>
        <v/>
      </c>
      <c r="AB954" s="64" t="str">
        <f t="shared" ref="AB954:AB968" si="906">IF(LEFT($A954,1)="x","",IFERROR(VLOOKUP($A954,LedenZ,36,0),""))</f>
        <v/>
      </c>
      <c r="AC954" s="28">
        <f t="shared" ref="AC954:AC968" si="907">LEN(Y954&amp;Z954&amp;AA954&amp;AB954)</f>
        <v>0</v>
      </c>
      <c r="AH954" s="246" t="str">
        <f t="shared" ref="AH954:AH968" si="908">lft(G954,Peildatum)</f>
        <v/>
      </c>
    </row>
    <row r="955" spans="1:34">
      <c r="A955" s="28" t="str">
        <f>C951&amp;"x"&amp;B955</f>
        <v>x2</v>
      </c>
      <c r="B955" s="47">
        <v>2</v>
      </c>
      <c r="C955" s="64" t="str">
        <f t="shared" si="891"/>
        <v/>
      </c>
      <c r="D955" s="64" t="str">
        <f t="shared" si="892"/>
        <v/>
      </c>
      <c r="E955" s="65" t="str">
        <f t="shared" si="893"/>
        <v/>
      </c>
      <c r="F955" s="65" t="str">
        <f t="shared" si="894"/>
        <v/>
      </c>
      <c r="G955" s="66" t="str">
        <f t="shared" si="895"/>
        <v/>
      </c>
      <c r="H955" s="67" t="str">
        <f t="shared" si="896"/>
        <v/>
      </c>
      <c r="I955" s="73"/>
      <c r="J955" s="64" t="str">
        <f t="shared" si="897"/>
        <v/>
      </c>
      <c r="K955" s="64" t="str">
        <f t="shared" si="898"/>
        <v/>
      </c>
      <c r="L955" s="64" t="str">
        <f t="shared" si="899"/>
        <v/>
      </c>
      <c r="M955" s="64" t="str">
        <f t="shared" si="900"/>
        <v/>
      </c>
      <c r="N955" s="52"/>
      <c r="P955" s="157"/>
      <c r="Q955" s="157"/>
      <c r="R955" s="157"/>
      <c r="S955" s="157" t="str">
        <f>IF(OR(LEFT($A955,1)="x",AND(AC953+$AC955=0,$AC953&gt;0)),"",IFERROR(VLOOKUP($A955,LedenZ,29,0),""))</f>
        <v/>
      </c>
      <c r="T955" s="202">
        <f t="shared" si="901"/>
        <v>0</v>
      </c>
      <c r="U955" s="159">
        <f t="shared" si="902"/>
        <v>0</v>
      </c>
      <c r="V955" s="162" t="str">
        <f t="shared" ref="V955:W968" si="909">V954</f>
        <v/>
      </c>
      <c r="W955" s="162" t="str">
        <f t="shared" si="909"/>
        <v/>
      </c>
      <c r="X955" s="28">
        <v>6</v>
      </c>
      <c r="Y955" s="64" t="str">
        <f t="shared" si="903"/>
        <v/>
      </c>
      <c r="Z955" s="64" t="str">
        <f t="shared" si="904"/>
        <v/>
      </c>
      <c r="AA955" s="64" t="str">
        <f t="shared" si="905"/>
        <v/>
      </c>
      <c r="AB955" s="64" t="str">
        <f t="shared" si="906"/>
        <v/>
      </c>
      <c r="AC955" s="28">
        <f t="shared" si="907"/>
        <v>0</v>
      </c>
      <c r="AH955" s="246" t="str">
        <f t="shared" si="908"/>
        <v/>
      </c>
    </row>
    <row r="956" spans="1:34">
      <c r="A956" s="28" t="str">
        <f>C951&amp;"x"&amp;B956</f>
        <v>x3</v>
      </c>
      <c r="B956" s="47">
        <v>3</v>
      </c>
      <c r="C956" s="64" t="str">
        <f t="shared" si="891"/>
        <v/>
      </c>
      <c r="D956" s="64" t="str">
        <f t="shared" si="892"/>
        <v/>
      </c>
      <c r="E956" s="65" t="str">
        <f t="shared" si="893"/>
        <v/>
      </c>
      <c r="F956" s="65" t="str">
        <f t="shared" si="894"/>
        <v/>
      </c>
      <c r="G956" s="66" t="str">
        <f t="shared" si="895"/>
        <v/>
      </c>
      <c r="H956" s="67" t="str">
        <f t="shared" si="896"/>
        <v/>
      </c>
      <c r="I956" s="73"/>
      <c r="J956" s="64" t="str">
        <f t="shared" si="897"/>
        <v/>
      </c>
      <c r="K956" s="64" t="str">
        <f t="shared" si="898"/>
        <v/>
      </c>
      <c r="L956" s="64" t="str">
        <f t="shared" si="899"/>
        <v/>
      </c>
      <c r="M956" s="64" t="str">
        <f t="shared" si="900"/>
        <v/>
      </c>
      <c r="N956" s="52"/>
      <c r="P956" s="157"/>
      <c r="Q956" s="157"/>
      <c r="R956" s="157"/>
      <c r="S956" s="157" t="str">
        <f>IF(OR(LEFT($A956,1)="x",AND(AC953+$AC956=0,$AC953&gt;0)),"",IFERROR(VLOOKUP($A956,LedenZ,29,0),""))</f>
        <v/>
      </c>
      <c r="T956" s="202">
        <f t="shared" si="901"/>
        <v>0</v>
      </c>
      <c r="U956" s="159">
        <f t="shared" si="902"/>
        <v>0</v>
      </c>
      <c r="V956" s="162" t="str">
        <f t="shared" si="909"/>
        <v/>
      </c>
      <c r="W956" s="162" t="str">
        <f t="shared" si="909"/>
        <v/>
      </c>
      <c r="X956" s="28">
        <v>7</v>
      </c>
      <c r="Y956" s="64" t="str">
        <f t="shared" si="903"/>
        <v/>
      </c>
      <c r="Z956" s="64" t="str">
        <f t="shared" si="904"/>
        <v/>
      </c>
      <c r="AA956" s="64" t="str">
        <f t="shared" si="905"/>
        <v/>
      </c>
      <c r="AB956" s="64" t="str">
        <f t="shared" si="906"/>
        <v/>
      </c>
      <c r="AC956" s="28">
        <f t="shared" si="907"/>
        <v>0</v>
      </c>
      <c r="AH956" s="246" t="str">
        <f t="shared" si="908"/>
        <v/>
      </c>
    </row>
    <row r="957" spans="1:34">
      <c r="A957" s="28" t="str">
        <f>C951&amp;"x"&amp;B957</f>
        <v>x4</v>
      </c>
      <c r="B957" s="47">
        <v>4</v>
      </c>
      <c r="C957" s="64" t="str">
        <f t="shared" si="891"/>
        <v/>
      </c>
      <c r="D957" s="64" t="str">
        <f t="shared" si="892"/>
        <v/>
      </c>
      <c r="E957" s="65" t="str">
        <f t="shared" si="893"/>
        <v/>
      </c>
      <c r="F957" s="65" t="str">
        <f t="shared" si="894"/>
        <v/>
      </c>
      <c r="G957" s="66" t="str">
        <f t="shared" si="895"/>
        <v/>
      </c>
      <c r="H957" s="67" t="str">
        <f t="shared" si="896"/>
        <v/>
      </c>
      <c r="I957" s="73"/>
      <c r="J957" s="64" t="str">
        <f t="shared" si="897"/>
        <v/>
      </c>
      <c r="K957" s="64" t="str">
        <f t="shared" si="898"/>
        <v/>
      </c>
      <c r="L957" s="64" t="str">
        <f t="shared" si="899"/>
        <v/>
      </c>
      <c r="M957" s="64" t="str">
        <f t="shared" si="900"/>
        <v/>
      </c>
      <c r="N957" s="52"/>
      <c r="P957" s="157"/>
      <c r="Q957" s="157"/>
      <c r="R957" s="157"/>
      <c r="S957" s="157" t="str">
        <f>IF(OR(LEFT($A957,1)="x",AND(AC953+$AC957=0,$AC953&gt;0)),"",IFERROR(VLOOKUP($A957,LedenZ,29,0),""))</f>
        <v/>
      </c>
      <c r="T957" s="202">
        <f t="shared" si="901"/>
        <v>0</v>
      </c>
      <c r="U957" s="159">
        <f t="shared" si="902"/>
        <v>0</v>
      </c>
      <c r="V957" s="162" t="str">
        <f t="shared" si="909"/>
        <v/>
      </c>
      <c r="W957" s="162" t="str">
        <f t="shared" si="909"/>
        <v/>
      </c>
      <c r="X957" s="28">
        <v>8</v>
      </c>
      <c r="Y957" s="64" t="str">
        <f t="shared" si="903"/>
        <v/>
      </c>
      <c r="Z957" s="64" t="str">
        <f t="shared" si="904"/>
        <v/>
      </c>
      <c r="AA957" s="64" t="str">
        <f t="shared" si="905"/>
        <v/>
      </c>
      <c r="AB957" s="64" t="str">
        <f t="shared" si="906"/>
        <v/>
      </c>
      <c r="AC957" s="28">
        <f t="shared" si="907"/>
        <v>0</v>
      </c>
      <c r="AH957" s="246" t="str">
        <f t="shared" si="908"/>
        <v/>
      </c>
    </row>
    <row r="958" spans="1:34">
      <c r="A958" s="28" t="str">
        <f>C951&amp;"x"&amp;B958</f>
        <v>x5</v>
      </c>
      <c r="B958" s="47">
        <v>5</v>
      </c>
      <c r="C958" s="64" t="str">
        <f t="shared" si="891"/>
        <v/>
      </c>
      <c r="D958" s="64" t="str">
        <f t="shared" si="892"/>
        <v/>
      </c>
      <c r="E958" s="65" t="str">
        <f t="shared" si="893"/>
        <v/>
      </c>
      <c r="F958" s="65" t="str">
        <f t="shared" si="894"/>
        <v/>
      </c>
      <c r="G958" s="66" t="str">
        <f t="shared" si="895"/>
        <v/>
      </c>
      <c r="H958" s="67" t="str">
        <f t="shared" si="896"/>
        <v/>
      </c>
      <c r="I958" s="73"/>
      <c r="J958" s="64" t="str">
        <f t="shared" si="897"/>
        <v/>
      </c>
      <c r="K958" s="64" t="str">
        <f t="shared" si="898"/>
        <v/>
      </c>
      <c r="L958" s="64" t="str">
        <f t="shared" si="899"/>
        <v/>
      </c>
      <c r="M958" s="64" t="str">
        <f t="shared" si="900"/>
        <v/>
      </c>
      <c r="N958" s="52"/>
      <c r="P958" s="157"/>
      <c r="Q958" s="157"/>
      <c r="R958" s="157"/>
      <c r="S958" s="157" t="str">
        <f>IF(OR(LEFT($A958,1)="x",AND(AC953+$AC958=0,$AC953&gt;0)),"",IFERROR(VLOOKUP($A958,LedenZ,29,0),""))</f>
        <v/>
      </c>
      <c r="T958" s="202">
        <f t="shared" si="901"/>
        <v>0</v>
      </c>
      <c r="U958" s="159">
        <f t="shared" si="902"/>
        <v>0</v>
      </c>
      <c r="V958" s="162" t="str">
        <f t="shared" si="909"/>
        <v/>
      </c>
      <c r="W958" s="162" t="str">
        <f t="shared" si="909"/>
        <v/>
      </c>
      <c r="X958" s="28">
        <v>9</v>
      </c>
      <c r="Y958" s="64" t="str">
        <f t="shared" si="903"/>
        <v/>
      </c>
      <c r="Z958" s="64" t="str">
        <f t="shared" si="904"/>
        <v/>
      </c>
      <c r="AA958" s="64" t="str">
        <f t="shared" si="905"/>
        <v/>
      </c>
      <c r="AB958" s="64" t="str">
        <f t="shared" si="906"/>
        <v/>
      </c>
      <c r="AC958" s="28">
        <f t="shared" si="907"/>
        <v>0</v>
      </c>
      <c r="AH958" s="246" t="str">
        <f t="shared" si="908"/>
        <v/>
      </c>
    </row>
    <row r="959" spans="1:34">
      <c r="A959" s="28" t="str">
        <f>C951&amp;"x"&amp;B959</f>
        <v>x6</v>
      </c>
      <c r="B959" s="47">
        <v>6</v>
      </c>
      <c r="C959" s="64" t="str">
        <f t="shared" si="891"/>
        <v/>
      </c>
      <c r="D959" s="64" t="str">
        <f t="shared" si="892"/>
        <v/>
      </c>
      <c r="E959" s="65" t="str">
        <f t="shared" si="893"/>
        <v/>
      </c>
      <c r="F959" s="65" t="str">
        <f t="shared" si="894"/>
        <v/>
      </c>
      <c r="G959" s="66" t="str">
        <f t="shared" si="895"/>
        <v/>
      </c>
      <c r="H959" s="67" t="str">
        <f t="shared" si="896"/>
        <v/>
      </c>
      <c r="I959" s="73"/>
      <c r="J959" s="64" t="str">
        <f t="shared" si="897"/>
        <v/>
      </c>
      <c r="K959" s="64" t="str">
        <f t="shared" si="898"/>
        <v/>
      </c>
      <c r="L959" s="64" t="str">
        <f t="shared" si="899"/>
        <v/>
      </c>
      <c r="M959" s="64" t="str">
        <f t="shared" si="900"/>
        <v/>
      </c>
      <c r="N959" s="52"/>
      <c r="P959" s="157"/>
      <c r="Q959" s="157"/>
      <c r="R959" s="157"/>
      <c r="S959" s="157" t="str">
        <f>IF(OR(LEFT($A959,1)="x",AND(AC953+$AC959=0,$AC953&gt;0)),"",IFERROR(VLOOKUP($A959,LedenZ,29,0),""))</f>
        <v/>
      </c>
      <c r="T959" s="202">
        <f t="shared" si="901"/>
        <v>0</v>
      </c>
      <c r="U959" s="159">
        <f t="shared" si="902"/>
        <v>0</v>
      </c>
      <c r="V959" s="162" t="str">
        <f t="shared" si="909"/>
        <v/>
      </c>
      <c r="W959" s="162" t="str">
        <f t="shared" si="909"/>
        <v/>
      </c>
      <c r="X959" s="28">
        <v>10</v>
      </c>
      <c r="Y959" s="64" t="str">
        <f t="shared" si="903"/>
        <v/>
      </c>
      <c r="Z959" s="64" t="str">
        <f t="shared" si="904"/>
        <v/>
      </c>
      <c r="AA959" s="64" t="str">
        <f t="shared" si="905"/>
        <v/>
      </c>
      <c r="AB959" s="64" t="str">
        <f t="shared" si="906"/>
        <v/>
      </c>
      <c r="AC959" s="28">
        <f t="shared" si="907"/>
        <v>0</v>
      </c>
      <c r="AH959" s="246" t="str">
        <f t="shared" si="908"/>
        <v/>
      </c>
    </row>
    <row r="960" spans="1:34">
      <c r="A960" s="28" t="str">
        <f>C951&amp;"x"&amp;B960</f>
        <v>x7</v>
      </c>
      <c r="B960" s="47">
        <v>7</v>
      </c>
      <c r="C960" s="64" t="str">
        <f t="shared" si="891"/>
        <v/>
      </c>
      <c r="D960" s="64" t="str">
        <f t="shared" si="892"/>
        <v/>
      </c>
      <c r="E960" s="65" t="str">
        <f t="shared" si="893"/>
        <v/>
      </c>
      <c r="F960" s="65" t="str">
        <f t="shared" si="894"/>
        <v/>
      </c>
      <c r="G960" s="66" t="str">
        <f t="shared" si="895"/>
        <v/>
      </c>
      <c r="H960" s="67" t="str">
        <f t="shared" si="896"/>
        <v/>
      </c>
      <c r="I960" s="73"/>
      <c r="J960" s="64" t="str">
        <f t="shared" si="897"/>
        <v/>
      </c>
      <c r="K960" s="64" t="str">
        <f t="shared" si="898"/>
        <v/>
      </c>
      <c r="L960" s="64" t="str">
        <f t="shared" si="899"/>
        <v/>
      </c>
      <c r="M960" s="64" t="str">
        <f t="shared" si="900"/>
        <v/>
      </c>
      <c r="N960" s="52"/>
      <c r="P960" s="157"/>
      <c r="Q960" s="157"/>
      <c r="R960" s="157"/>
      <c r="S960" s="157" t="str">
        <f>IF(OR(LEFT($A960,1)="x",AND(AC953+$AC960=0,$AC953&gt;0)),"",IFERROR(VLOOKUP($A960,LedenZ,29,0),""))</f>
        <v/>
      </c>
      <c r="T960" s="202">
        <f t="shared" si="901"/>
        <v>0</v>
      </c>
      <c r="U960" s="159">
        <f t="shared" si="902"/>
        <v>0</v>
      </c>
      <c r="V960" s="162" t="str">
        <f t="shared" si="909"/>
        <v/>
      </c>
      <c r="W960" s="162" t="str">
        <f t="shared" si="909"/>
        <v/>
      </c>
      <c r="X960" s="28">
        <v>11</v>
      </c>
      <c r="Y960" s="64" t="str">
        <f t="shared" si="903"/>
        <v/>
      </c>
      <c r="Z960" s="64" t="str">
        <f t="shared" si="904"/>
        <v/>
      </c>
      <c r="AA960" s="64" t="str">
        <f t="shared" si="905"/>
        <v/>
      </c>
      <c r="AB960" s="64" t="str">
        <f t="shared" si="906"/>
        <v/>
      </c>
      <c r="AC960" s="28">
        <f t="shared" si="907"/>
        <v>0</v>
      </c>
      <c r="AH960" s="246" t="str">
        <f t="shared" si="908"/>
        <v/>
      </c>
    </row>
    <row r="961" spans="1:34">
      <c r="A961" s="28" t="str">
        <f>C951&amp;"x"&amp;B961</f>
        <v>x8</v>
      </c>
      <c r="B961" s="47">
        <v>8</v>
      </c>
      <c r="C961" s="64" t="str">
        <f t="shared" si="891"/>
        <v/>
      </c>
      <c r="D961" s="64" t="str">
        <f t="shared" si="892"/>
        <v/>
      </c>
      <c r="E961" s="65" t="str">
        <f t="shared" si="893"/>
        <v/>
      </c>
      <c r="F961" s="65" t="str">
        <f t="shared" si="894"/>
        <v/>
      </c>
      <c r="G961" s="66" t="str">
        <f t="shared" si="895"/>
        <v/>
      </c>
      <c r="H961" s="67" t="str">
        <f t="shared" si="896"/>
        <v/>
      </c>
      <c r="I961" s="73"/>
      <c r="J961" s="64" t="str">
        <f t="shared" si="897"/>
        <v/>
      </c>
      <c r="K961" s="64" t="str">
        <f t="shared" si="898"/>
        <v/>
      </c>
      <c r="L961" s="64" t="str">
        <f t="shared" si="899"/>
        <v/>
      </c>
      <c r="M961" s="64" t="str">
        <f t="shared" si="900"/>
        <v/>
      </c>
      <c r="N961" s="52"/>
      <c r="P961" s="157"/>
      <c r="Q961" s="157"/>
      <c r="R961" s="157"/>
      <c r="S961" s="157" t="str">
        <f>IF(OR(LEFT($A961,1)="x",AND(AC953+$AC961=0,$AC953&gt;0)),"",IFERROR(VLOOKUP($A961,LedenZ,29,0),""))</f>
        <v/>
      </c>
      <c r="T961" s="202">
        <f t="shared" si="901"/>
        <v>0</v>
      </c>
      <c r="U961" s="159">
        <f t="shared" si="902"/>
        <v>0</v>
      </c>
      <c r="V961" s="162" t="str">
        <f t="shared" si="909"/>
        <v/>
      </c>
      <c r="W961" s="162" t="str">
        <f t="shared" si="909"/>
        <v/>
      </c>
      <c r="X961" s="28">
        <v>12</v>
      </c>
      <c r="Y961" s="64" t="str">
        <f t="shared" si="903"/>
        <v/>
      </c>
      <c r="Z961" s="64" t="str">
        <f t="shared" si="904"/>
        <v/>
      </c>
      <c r="AA961" s="64" t="str">
        <f t="shared" si="905"/>
        <v/>
      </c>
      <c r="AB961" s="64" t="str">
        <f t="shared" si="906"/>
        <v/>
      </c>
      <c r="AC961" s="28">
        <f t="shared" si="907"/>
        <v>0</v>
      </c>
      <c r="AH961" s="246" t="str">
        <f t="shared" si="908"/>
        <v/>
      </c>
    </row>
    <row r="962" spans="1:34">
      <c r="A962" s="28" t="str">
        <f>C951&amp;"x"&amp;B962</f>
        <v>x9</v>
      </c>
      <c r="B962" s="47">
        <v>9</v>
      </c>
      <c r="C962" s="64" t="str">
        <f t="shared" si="891"/>
        <v/>
      </c>
      <c r="D962" s="64" t="str">
        <f t="shared" si="892"/>
        <v/>
      </c>
      <c r="E962" s="65" t="str">
        <f t="shared" si="893"/>
        <v/>
      </c>
      <c r="F962" s="65" t="str">
        <f t="shared" si="894"/>
        <v/>
      </c>
      <c r="G962" s="66" t="str">
        <f t="shared" si="895"/>
        <v/>
      </c>
      <c r="H962" s="67" t="str">
        <f t="shared" si="896"/>
        <v/>
      </c>
      <c r="I962" s="73"/>
      <c r="J962" s="64" t="str">
        <f t="shared" si="897"/>
        <v/>
      </c>
      <c r="K962" s="64" t="str">
        <f t="shared" si="898"/>
        <v/>
      </c>
      <c r="L962" s="64" t="str">
        <f t="shared" si="899"/>
        <v/>
      </c>
      <c r="M962" s="64" t="str">
        <f t="shared" si="900"/>
        <v/>
      </c>
      <c r="N962" s="52"/>
      <c r="P962" s="157"/>
      <c r="Q962" s="157"/>
      <c r="R962" s="157"/>
      <c r="S962" s="157" t="str">
        <f>IF(OR(LEFT($A962,1)="x",AND(AC953+$AC962=0,$AC953&gt;0)),"",IFERROR(VLOOKUP($A962,LedenZ,29,0),""))</f>
        <v/>
      </c>
      <c r="T962" s="202">
        <f t="shared" si="901"/>
        <v>0</v>
      </c>
      <c r="U962" s="159">
        <f t="shared" si="902"/>
        <v>0</v>
      </c>
      <c r="V962" s="162" t="str">
        <f t="shared" si="909"/>
        <v/>
      </c>
      <c r="W962" s="162" t="str">
        <f t="shared" si="909"/>
        <v/>
      </c>
      <c r="X962" s="28">
        <v>13</v>
      </c>
      <c r="Y962" s="64" t="str">
        <f t="shared" si="903"/>
        <v/>
      </c>
      <c r="Z962" s="64" t="str">
        <f t="shared" si="904"/>
        <v/>
      </c>
      <c r="AA962" s="64" t="str">
        <f t="shared" si="905"/>
        <v/>
      </c>
      <c r="AB962" s="64" t="str">
        <f t="shared" si="906"/>
        <v/>
      </c>
      <c r="AC962" s="28">
        <f t="shared" si="907"/>
        <v>0</v>
      </c>
      <c r="AH962" s="246" t="str">
        <f t="shared" si="908"/>
        <v/>
      </c>
    </row>
    <row r="963" spans="1:34">
      <c r="A963" s="28" t="str">
        <f>C951&amp;"x"&amp;B963</f>
        <v>x10</v>
      </c>
      <c r="B963" s="47">
        <v>10</v>
      </c>
      <c r="C963" s="64" t="str">
        <f t="shared" si="891"/>
        <v/>
      </c>
      <c r="D963" s="64" t="str">
        <f t="shared" si="892"/>
        <v/>
      </c>
      <c r="E963" s="65" t="str">
        <f t="shared" si="893"/>
        <v/>
      </c>
      <c r="F963" s="65" t="str">
        <f t="shared" si="894"/>
        <v/>
      </c>
      <c r="G963" s="66" t="str">
        <f t="shared" si="895"/>
        <v/>
      </c>
      <c r="H963" s="67" t="str">
        <f t="shared" si="896"/>
        <v/>
      </c>
      <c r="I963" s="73"/>
      <c r="J963" s="64" t="str">
        <f t="shared" si="897"/>
        <v/>
      </c>
      <c r="K963" s="64" t="str">
        <f t="shared" si="898"/>
        <v/>
      </c>
      <c r="L963" s="64" t="str">
        <f t="shared" si="899"/>
        <v/>
      </c>
      <c r="M963" s="64" t="str">
        <f t="shared" si="900"/>
        <v/>
      </c>
      <c r="N963" s="52"/>
      <c r="P963" s="157"/>
      <c r="Q963" s="157"/>
      <c r="R963" s="157"/>
      <c r="S963" s="157" t="str">
        <f>IF(OR(LEFT($A963,1)="x",AND(AC953+$AC963=0,$AC953&gt;0)),"",IFERROR(VLOOKUP($A963,LedenZ,29,0),""))</f>
        <v/>
      </c>
      <c r="T963" s="202">
        <f t="shared" si="901"/>
        <v>0</v>
      </c>
      <c r="U963" s="159">
        <f t="shared" si="902"/>
        <v>0</v>
      </c>
      <c r="V963" s="162" t="str">
        <f t="shared" si="909"/>
        <v/>
      </c>
      <c r="W963" s="162" t="str">
        <f t="shared" si="909"/>
        <v/>
      </c>
      <c r="X963" s="28">
        <v>14</v>
      </c>
      <c r="Y963" s="64" t="str">
        <f t="shared" si="903"/>
        <v/>
      </c>
      <c r="Z963" s="64" t="str">
        <f t="shared" si="904"/>
        <v/>
      </c>
      <c r="AA963" s="64" t="str">
        <f t="shared" si="905"/>
        <v/>
      </c>
      <c r="AB963" s="64" t="str">
        <f t="shared" si="906"/>
        <v/>
      </c>
      <c r="AC963" s="28">
        <f t="shared" si="907"/>
        <v>0</v>
      </c>
      <c r="AH963" s="246" t="str">
        <f t="shared" si="908"/>
        <v/>
      </c>
    </row>
    <row r="964" spans="1:34">
      <c r="A964" s="28" t="str">
        <f>C951&amp;"x"&amp;B964</f>
        <v>x11</v>
      </c>
      <c r="B964" s="47">
        <v>11</v>
      </c>
      <c r="C964" s="64" t="str">
        <f t="shared" si="891"/>
        <v/>
      </c>
      <c r="D964" s="64" t="str">
        <f t="shared" si="892"/>
        <v/>
      </c>
      <c r="E964" s="65" t="str">
        <f t="shared" si="893"/>
        <v/>
      </c>
      <c r="F964" s="65" t="str">
        <f t="shared" si="894"/>
        <v/>
      </c>
      <c r="G964" s="66" t="str">
        <f t="shared" si="895"/>
        <v/>
      </c>
      <c r="H964" s="67" t="str">
        <f t="shared" si="896"/>
        <v/>
      </c>
      <c r="I964" s="73"/>
      <c r="J964" s="64" t="str">
        <f t="shared" si="897"/>
        <v/>
      </c>
      <c r="K964" s="64" t="str">
        <f t="shared" si="898"/>
        <v/>
      </c>
      <c r="L964" s="64" t="str">
        <f t="shared" si="899"/>
        <v/>
      </c>
      <c r="M964" s="64" t="str">
        <f t="shared" si="900"/>
        <v/>
      </c>
      <c r="N964" s="52"/>
      <c r="P964" s="157"/>
      <c r="Q964" s="157"/>
      <c r="R964" s="157"/>
      <c r="S964" s="157" t="str">
        <f>IF(OR(LEFT($A964,1)="x",AND(AC953+$AC964=0,$AC953&gt;0)),"",IFERROR(VLOOKUP($A964,LedenZ,29,0),""))</f>
        <v/>
      </c>
      <c r="T964" s="202">
        <f t="shared" si="901"/>
        <v>0</v>
      </c>
      <c r="U964" s="159">
        <f t="shared" si="902"/>
        <v>0</v>
      </c>
      <c r="V964" s="162" t="str">
        <f t="shared" si="909"/>
        <v/>
      </c>
      <c r="W964" s="162" t="str">
        <f t="shared" si="909"/>
        <v/>
      </c>
      <c r="X964" s="28">
        <v>15</v>
      </c>
      <c r="Y964" s="64" t="str">
        <f t="shared" si="903"/>
        <v/>
      </c>
      <c r="Z964" s="64" t="str">
        <f t="shared" si="904"/>
        <v/>
      </c>
      <c r="AA964" s="64" t="str">
        <f t="shared" si="905"/>
        <v/>
      </c>
      <c r="AB964" s="64" t="str">
        <f t="shared" si="906"/>
        <v/>
      </c>
      <c r="AC964" s="28">
        <f t="shared" si="907"/>
        <v>0</v>
      </c>
      <c r="AH964" s="246" t="str">
        <f t="shared" si="908"/>
        <v/>
      </c>
    </row>
    <row r="965" spans="1:34">
      <c r="A965" s="28" t="str">
        <f>C951&amp;"x"&amp;B965</f>
        <v>x12</v>
      </c>
      <c r="B965" s="47">
        <v>12</v>
      </c>
      <c r="C965" s="64" t="str">
        <f t="shared" si="891"/>
        <v/>
      </c>
      <c r="D965" s="64" t="str">
        <f t="shared" si="892"/>
        <v/>
      </c>
      <c r="E965" s="65" t="str">
        <f t="shared" si="893"/>
        <v/>
      </c>
      <c r="F965" s="65" t="str">
        <f t="shared" si="894"/>
        <v/>
      </c>
      <c r="G965" s="66" t="str">
        <f t="shared" si="895"/>
        <v/>
      </c>
      <c r="H965" s="67" t="str">
        <f t="shared" si="896"/>
        <v/>
      </c>
      <c r="I965" s="73"/>
      <c r="J965" s="64" t="str">
        <f t="shared" si="897"/>
        <v/>
      </c>
      <c r="K965" s="64" t="str">
        <f t="shared" si="898"/>
        <v/>
      </c>
      <c r="L965" s="64" t="str">
        <f t="shared" si="899"/>
        <v/>
      </c>
      <c r="M965" s="64" t="str">
        <f t="shared" si="900"/>
        <v/>
      </c>
      <c r="N965" s="52"/>
      <c r="P965" s="157"/>
      <c r="Q965" s="157"/>
      <c r="R965" s="157"/>
      <c r="S965" s="157" t="str">
        <f>IF(OR(LEFT($A965,1)="x",AND(AC953+$AC965=0,$AC953&gt;0)),"",IFERROR(VLOOKUP($A965,LedenZ,29,0),""))</f>
        <v/>
      </c>
      <c r="T965" s="202">
        <f t="shared" si="901"/>
        <v>0</v>
      </c>
      <c r="U965" s="159">
        <f t="shared" si="902"/>
        <v>0</v>
      </c>
      <c r="V965" s="162" t="str">
        <f t="shared" si="909"/>
        <v/>
      </c>
      <c r="W965" s="162" t="str">
        <f t="shared" si="909"/>
        <v/>
      </c>
      <c r="X965" s="28">
        <v>16</v>
      </c>
      <c r="Y965" s="64" t="str">
        <f t="shared" si="903"/>
        <v/>
      </c>
      <c r="Z965" s="64" t="str">
        <f t="shared" si="904"/>
        <v/>
      </c>
      <c r="AA965" s="64" t="str">
        <f t="shared" si="905"/>
        <v/>
      </c>
      <c r="AB965" s="64" t="str">
        <f t="shared" si="906"/>
        <v/>
      </c>
      <c r="AC965" s="28">
        <f t="shared" si="907"/>
        <v>0</v>
      </c>
      <c r="AH965" s="246" t="str">
        <f t="shared" si="908"/>
        <v/>
      </c>
    </row>
    <row r="966" spans="1:34">
      <c r="A966" s="28" t="str">
        <f>C951&amp;"x"&amp;B966</f>
        <v>x13</v>
      </c>
      <c r="B966" s="47">
        <v>13</v>
      </c>
      <c r="C966" s="64" t="str">
        <f t="shared" si="891"/>
        <v/>
      </c>
      <c r="D966" s="64" t="str">
        <f t="shared" si="892"/>
        <v/>
      </c>
      <c r="E966" s="65" t="str">
        <f t="shared" si="893"/>
        <v/>
      </c>
      <c r="F966" s="65" t="str">
        <f t="shared" si="894"/>
        <v/>
      </c>
      <c r="G966" s="66" t="str">
        <f t="shared" si="895"/>
        <v/>
      </c>
      <c r="H966" s="67" t="str">
        <f t="shared" si="896"/>
        <v/>
      </c>
      <c r="I966" s="73"/>
      <c r="J966" s="64" t="str">
        <f t="shared" si="897"/>
        <v/>
      </c>
      <c r="K966" s="64" t="str">
        <f t="shared" si="898"/>
        <v/>
      </c>
      <c r="L966" s="64" t="str">
        <f t="shared" si="899"/>
        <v/>
      </c>
      <c r="M966" s="64" t="str">
        <f t="shared" si="900"/>
        <v/>
      </c>
      <c r="N966" s="52"/>
      <c r="P966" s="157"/>
      <c r="Q966" s="157"/>
      <c r="R966" s="157"/>
      <c r="S966" s="157" t="str">
        <f>IF(OR(LEFT($A966,1)="x",AND(AC953+$AC966=0,$AC953&gt;0)),"",IFERROR(VLOOKUP($A966,LedenZ,29,0),""))</f>
        <v/>
      </c>
      <c r="T966" s="202">
        <f t="shared" si="901"/>
        <v>0</v>
      </c>
      <c r="U966" s="159">
        <f t="shared" si="902"/>
        <v>0</v>
      </c>
      <c r="V966" s="162" t="str">
        <f t="shared" si="909"/>
        <v/>
      </c>
      <c r="W966" s="162" t="str">
        <f t="shared" si="909"/>
        <v/>
      </c>
      <c r="X966" s="28">
        <v>17</v>
      </c>
      <c r="Y966" s="64" t="str">
        <f t="shared" si="903"/>
        <v/>
      </c>
      <c r="Z966" s="64" t="str">
        <f t="shared" si="904"/>
        <v/>
      </c>
      <c r="AA966" s="64" t="str">
        <f t="shared" si="905"/>
        <v/>
      </c>
      <c r="AB966" s="64" t="str">
        <f t="shared" si="906"/>
        <v/>
      </c>
      <c r="AC966" s="28">
        <f t="shared" si="907"/>
        <v>0</v>
      </c>
      <c r="AH966" s="246" t="str">
        <f t="shared" si="908"/>
        <v/>
      </c>
    </row>
    <row r="967" spans="1:34">
      <c r="A967" s="28" t="str">
        <f>C951&amp;"x"&amp;B967</f>
        <v>x14</v>
      </c>
      <c r="B967" s="47">
        <v>14</v>
      </c>
      <c r="C967" s="64" t="str">
        <f t="shared" si="891"/>
        <v/>
      </c>
      <c r="D967" s="64" t="str">
        <f t="shared" si="892"/>
        <v/>
      </c>
      <c r="E967" s="65" t="str">
        <f t="shared" si="893"/>
        <v/>
      </c>
      <c r="F967" s="65" t="str">
        <f t="shared" si="894"/>
        <v/>
      </c>
      <c r="G967" s="66" t="str">
        <f t="shared" si="895"/>
        <v/>
      </c>
      <c r="H967" s="67" t="str">
        <f t="shared" si="896"/>
        <v/>
      </c>
      <c r="I967" s="73"/>
      <c r="J967" s="64" t="str">
        <f t="shared" si="897"/>
        <v/>
      </c>
      <c r="K967" s="64" t="str">
        <f t="shared" si="898"/>
        <v/>
      </c>
      <c r="L967" s="64" t="str">
        <f t="shared" si="899"/>
        <v/>
      </c>
      <c r="M967" s="64" t="str">
        <f t="shared" si="900"/>
        <v/>
      </c>
      <c r="N967" s="52"/>
      <c r="P967" s="157"/>
      <c r="Q967" s="157"/>
      <c r="R967" s="157"/>
      <c r="S967" s="157" t="str">
        <f>IF(OR(LEFT($A967,1)="x",AND(AC953+$AC967=0,$AC953&gt;0)),"",IFERROR(VLOOKUP($A967,LedenZ,29,0),""))</f>
        <v/>
      </c>
      <c r="T967" s="202">
        <f t="shared" si="901"/>
        <v>0</v>
      </c>
      <c r="U967" s="159">
        <f t="shared" si="902"/>
        <v>0</v>
      </c>
      <c r="V967" s="162" t="str">
        <f t="shared" si="909"/>
        <v/>
      </c>
      <c r="W967" s="162" t="str">
        <f t="shared" si="909"/>
        <v/>
      </c>
      <c r="X967" s="28">
        <v>18</v>
      </c>
      <c r="Y967" s="64" t="str">
        <f t="shared" si="903"/>
        <v/>
      </c>
      <c r="Z967" s="64" t="str">
        <f t="shared" si="904"/>
        <v/>
      </c>
      <c r="AA967" s="64" t="str">
        <f t="shared" si="905"/>
        <v/>
      </c>
      <c r="AB967" s="64" t="str">
        <f t="shared" si="906"/>
        <v/>
      </c>
      <c r="AC967" s="28">
        <f t="shared" si="907"/>
        <v>0</v>
      </c>
      <c r="AH967" s="246" t="str">
        <f t="shared" si="908"/>
        <v/>
      </c>
    </row>
    <row r="968" spans="1:34">
      <c r="A968" s="28" t="str">
        <f>C951&amp;"x"&amp;B968</f>
        <v>x15</v>
      </c>
      <c r="B968" s="47">
        <v>15</v>
      </c>
      <c r="C968" s="64" t="str">
        <f t="shared" si="891"/>
        <v/>
      </c>
      <c r="D968" s="64" t="str">
        <f t="shared" si="892"/>
        <v/>
      </c>
      <c r="E968" s="65" t="str">
        <f t="shared" si="893"/>
        <v/>
      </c>
      <c r="F968" s="65" t="str">
        <f t="shared" si="894"/>
        <v/>
      </c>
      <c r="G968" s="66" t="str">
        <f t="shared" si="895"/>
        <v/>
      </c>
      <c r="H968" s="67" t="str">
        <f t="shared" si="896"/>
        <v/>
      </c>
      <c r="I968" s="73"/>
      <c r="J968" s="64" t="str">
        <f t="shared" si="897"/>
        <v/>
      </c>
      <c r="K968" s="64" t="str">
        <f t="shared" si="898"/>
        <v/>
      </c>
      <c r="L968" s="64" t="str">
        <f t="shared" si="899"/>
        <v/>
      </c>
      <c r="M968" s="64" t="str">
        <f t="shared" si="900"/>
        <v/>
      </c>
      <c r="N968" s="52"/>
      <c r="P968" s="157"/>
      <c r="Q968" s="157"/>
      <c r="R968" s="157"/>
      <c r="S968" s="157" t="str">
        <f>IF(OR(LEFT($A968,1)="x",AND(AC953+$AC968=0,$AC953&gt;0)),"",IFERROR(VLOOKUP($A968,LedenZ,29,0),""))</f>
        <v/>
      </c>
      <c r="T968" s="202">
        <f t="shared" si="901"/>
        <v>0</v>
      </c>
      <c r="U968" s="159">
        <f t="shared" si="902"/>
        <v>0</v>
      </c>
      <c r="V968" s="162" t="str">
        <f t="shared" si="909"/>
        <v/>
      </c>
      <c r="W968" s="162" t="str">
        <f t="shared" si="909"/>
        <v/>
      </c>
      <c r="X968" s="28">
        <v>19</v>
      </c>
      <c r="Y968" s="64" t="str">
        <f t="shared" si="903"/>
        <v/>
      </c>
      <c r="Z968" s="64" t="str">
        <f t="shared" si="904"/>
        <v/>
      </c>
      <c r="AA968" s="64" t="str">
        <f t="shared" si="905"/>
        <v/>
      </c>
      <c r="AB968" s="64" t="str">
        <f t="shared" si="906"/>
        <v/>
      </c>
      <c r="AC968" s="28">
        <f t="shared" si="907"/>
        <v>0</v>
      </c>
      <c r="AH968" s="246" t="str">
        <f t="shared" si="908"/>
        <v/>
      </c>
    </row>
    <row r="969" spans="1:34" ht="12.95" thickBot="1">
      <c r="B969" s="69"/>
      <c r="C969" s="70"/>
      <c r="D969" s="69"/>
      <c r="E969" s="69"/>
      <c r="F969" s="69"/>
      <c r="G969" s="71"/>
      <c r="H969" s="71"/>
      <c r="I969" s="71"/>
      <c r="J969" s="70"/>
      <c r="K969" s="70"/>
      <c r="L969" s="70"/>
      <c r="M969" s="52"/>
      <c r="N969" s="52"/>
      <c r="X969" s="28">
        <v>20</v>
      </c>
    </row>
    <row r="970" spans="1:34" ht="12.95" thickTop="1">
      <c r="B970" s="47"/>
      <c r="C970" s="323" t="s">
        <v>1140</v>
      </c>
      <c r="D970" s="323"/>
      <c r="E970" s="76" t="s">
        <v>1141</v>
      </c>
      <c r="F970" s="76" t="s">
        <v>1142</v>
      </c>
      <c r="G970" s="48" t="s">
        <v>1143</v>
      </c>
      <c r="H970" s="49"/>
      <c r="I970" s="50"/>
      <c r="J970" s="51" t="s">
        <v>1144</v>
      </c>
      <c r="K970" s="51" t="s">
        <v>1145</v>
      </c>
      <c r="L970" s="51" t="s">
        <v>1146</v>
      </c>
      <c r="M970" s="52"/>
      <c r="N970" s="52"/>
      <c r="P970" s="53">
        <f>COUNT(P974:P988)</f>
        <v>0</v>
      </c>
      <c r="Q970" s="53">
        <f>COUNT(Q974:Q988)</f>
        <v>0</v>
      </c>
      <c r="R970" s="53">
        <f>COUNT(R974:R988)</f>
        <v>0</v>
      </c>
      <c r="S970" s="53">
        <f>COUNT(S974:S988)</f>
        <v>0</v>
      </c>
      <c r="T970" s="124">
        <f>T971-SUM(U974:U988)</f>
        <v>0</v>
      </c>
      <c r="X970" s="28">
        <v>1</v>
      </c>
    </row>
    <row r="971" spans="1:34" ht="12.95">
      <c r="A971" s="33">
        <v>52</v>
      </c>
      <c r="B971" s="54"/>
      <c r="C971" s="322" t="str">
        <f>Leden!AR54</f>
        <v/>
      </c>
      <c r="D971" s="322"/>
      <c r="E971" s="286" t="str">
        <f>IF($C971="","",LEFT(IFERROR(VLOOKUP($C971,TeamsZ,2,0),"")&amp;"??",2))</f>
        <v/>
      </c>
      <c r="F971" s="286" t="str">
        <f>IF($C971="","",IFERROR(VLOOKUP($C971,TeamsZ,3,0),"??"))</f>
        <v/>
      </c>
      <c r="G971" s="286" t="str">
        <f>IF($C971="","",LEFT(IFERROR(VLOOKUP($C971,TeamsZ,4,0),"")&amp;"?",1))</f>
        <v/>
      </c>
      <c r="H971" s="55"/>
      <c r="I971" s="56"/>
      <c r="J971" s="286">
        <f>COUNTIF(C974:C988,"V")</f>
        <v>0</v>
      </c>
      <c r="K971" s="286">
        <f>COUNTIF(C974:C988,"M")</f>
        <v>0</v>
      </c>
      <c r="L971" s="57" t="str">
        <f>IFERROR(AVERAGE(H974:H988),"")</f>
        <v/>
      </c>
      <c r="M971" s="58"/>
      <c r="N971" s="58"/>
      <c r="O971" s="33" t="s">
        <v>2</v>
      </c>
      <c r="P971" s="253"/>
      <c r="Q971" s="253"/>
      <c r="R971" s="253"/>
      <c r="S971" s="253" t="str">
        <f>IF(COUNT(S974:S988)=0,"",TeamPunten(S974:S988,$C971,$T971))</f>
        <v/>
      </c>
      <c r="T971" s="124">
        <f>SUM(T974:T988)</f>
        <v>0</v>
      </c>
      <c r="U971" s="158" t="str">
        <f>MID($C971,1,1)</f>
        <v/>
      </c>
      <c r="V971" s="158" t="str">
        <f>MID($C971,1,1)</f>
        <v/>
      </c>
      <c r="W971" s="158" t="str">
        <f>MID($C971,1,1)</f>
        <v/>
      </c>
      <c r="X971" s="28">
        <v>2</v>
      </c>
      <c r="Y971" s="33"/>
      <c r="Z971" s="33"/>
      <c r="AA971" s="33"/>
      <c r="AB971" s="33"/>
      <c r="AC971" s="33"/>
      <c r="AD971" s="19" t="str">
        <f>IF($C971="","",IFERROR(VLOOKUP($C971,TeamsZ,6,0),""))</f>
        <v/>
      </c>
      <c r="AE971" s="19" t="str">
        <f>TRIM(IF($AD971="","",IFERROR(VLOOKUP($AD971,Teams!$J$4:$O$8,2,0),"")))</f>
        <v/>
      </c>
      <c r="AF971" s="19" t="str">
        <f>TRIM(IF($AD971="","",IFERROR(VLOOKUP($AD971,Teams!$J$4:$O$8,4,0),"")))</f>
        <v/>
      </c>
      <c r="AH971" s="247" t="str">
        <f>IFERROR(AVERAGE(AH974:AH988),"")</f>
        <v/>
      </c>
    </row>
    <row r="972" spans="1:34">
      <c r="B972" s="47"/>
      <c r="C972" s="76"/>
      <c r="D972" s="47"/>
      <c r="E972" s="47"/>
      <c r="F972" s="47"/>
      <c r="G972" s="50"/>
      <c r="H972" s="50"/>
      <c r="I972" s="50"/>
      <c r="J972" s="76"/>
      <c r="K972" s="76"/>
      <c r="L972" s="76"/>
      <c r="M972" s="52"/>
      <c r="N972" s="52"/>
      <c r="U972" s="159"/>
      <c r="V972" s="159"/>
      <c r="W972" s="159"/>
      <c r="X972" s="28">
        <v>3</v>
      </c>
    </row>
    <row r="973" spans="1:34">
      <c r="A973" s="59"/>
      <c r="B973" s="60"/>
      <c r="C973" s="61" t="s">
        <v>1147</v>
      </c>
      <c r="D973" s="61" t="s">
        <v>1148</v>
      </c>
      <c r="E973" s="62" t="s">
        <v>1149</v>
      </c>
      <c r="F973" s="62" t="s">
        <v>1150</v>
      </c>
      <c r="G973" s="61" t="s">
        <v>1151</v>
      </c>
      <c r="H973" s="61" t="s">
        <v>1152</v>
      </c>
      <c r="I973" s="61" t="s">
        <v>54</v>
      </c>
      <c r="J973" s="61" t="s">
        <v>1153</v>
      </c>
      <c r="K973" s="61" t="s">
        <v>1154</v>
      </c>
      <c r="L973" s="61" t="s">
        <v>1155</v>
      </c>
      <c r="M973" s="61" t="s">
        <v>1158</v>
      </c>
      <c r="N973" s="63"/>
      <c r="O973" s="59"/>
      <c r="P973" s="160" t="s">
        <v>76</v>
      </c>
      <c r="Q973" s="160" t="s">
        <v>77</v>
      </c>
      <c r="R973" s="160" t="s">
        <v>78</v>
      </c>
      <c r="S973" s="160" t="s">
        <v>76</v>
      </c>
      <c r="U973" s="158" t="str">
        <f>IF(W971="","",VLOOKUP(W971,Leeftijdscat,2,FALSE))</f>
        <v/>
      </c>
      <c r="V973" s="158" t="str">
        <f>IF(W971="","",VLOOKUP(W971,Leeftijdscat,3,FALSE))</f>
        <v/>
      </c>
      <c r="W973" s="158" t="str">
        <f>IF(W971="","",VLOOKUP(W971,Leeftijdscat,4,FALSE))</f>
        <v/>
      </c>
      <c r="X973" s="28">
        <v>4</v>
      </c>
      <c r="Y973" s="59">
        <f>LEN(Y974&amp;Y975&amp;Y976&amp;Y977&amp;Y978&amp;Y979&amp;Y980&amp;Y981&amp;Y982&amp;Y983&amp;Y984&amp;Y985&amp;Y986&amp;Y987&amp;Y988)</f>
        <v>0</v>
      </c>
      <c r="Z973" s="59">
        <f>LEN(Z974&amp;Z975&amp;Z976&amp;Z977&amp;Z978&amp;Z979&amp;Z980&amp;Z981&amp;Z982&amp;Z983&amp;Z984&amp;Z985&amp;Z986&amp;Z987&amp;Z988)</f>
        <v>0</v>
      </c>
      <c r="AA973" s="59">
        <f>LEN(AA974&amp;AA975&amp;AA976&amp;AA977&amp;AA978&amp;AA979&amp;AA980&amp;AA981&amp;AA982&amp;AA983&amp;AA984&amp;AA985&amp;AA986&amp;AA987&amp;AA988)</f>
        <v>0</v>
      </c>
      <c r="AB973" s="59">
        <f>LEN(AB974&amp;AB975&amp;AB976&amp;AB977&amp;AB978&amp;AB979&amp;AB980&amp;AB981&amp;AB982&amp;AB983&amp;AB984&amp;AB985&amp;AB986&amp;AB987&amp;AB988)</f>
        <v>0</v>
      </c>
      <c r="AC973" s="59">
        <f>SUM(Y973:AA973)</f>
        <v>0</v>
      </c>
    </row>
    <row r="974" spans="1:34">
      <c r="A974" s="28" t="str">
        <f>C971&amp;"x"&amp;B974</f>
        <v>x1</v>
      </c>
      <c r="B974" s="47">
        <v>1</v>
      </c>
      <c r="C974" s="64" t="str">
        <f t="shared" ref="C974:C988" si="910">IF(LEFT($A974,1)="x","",IFERROR(VLOOKUP($A974,LedenZ,5,0),""))</f>
        <v/>
      </c>
      <c r="D974" s="64" t="str">
        <f t="shared" ref="D974:D988" si="911">IF(LEFT($A974,1)="x","",IFERROR(VLOOKUP($A974,LedenZ,6,0),""))</f>
        <v/>
      </c>
      <c r="E974" s="65" t="str">
        <f t="shared" ref="E974:E988" si="912">IF(LEFT($A974,1)="x","",IFERROR(VLOOKUP($A974,LedenZ,7,0),""))</f>
        <v/>
      </c>
      <c r="F974" s="65" t="str">
        <f t="shared" ref="F974:F988" si="913">IF(LEFT($A974,1)="x","",IFERROR(VLOOKUP($A974,LedenZ,8,0),""))</f>
        <v/>
      </c>
      <c r="G974" s="66" t="str">
        <f t="shared" ref="G974:G988" si="914">IF(LEFT($A974,1)="x","",IFERROR(VLOOKUP($A974,LedenZ,9,0),""))</f>
        <v/>
      </c>
      <c r="H974" s="67" t="str">
        <f t="shared" ref="H974:H988" si="915">IF(AND(ISNUMBER(G974),G974&lt;&gt;0),DATEDIF(G974,Peildatum,"Y"),"")</f>
        <v/>
      </c>
      <c r="I974" s="73"/>
      <c r="J974" s="64" t="str">
        <f t="shared" ref="J974:J988" si="916">IF(LEFT($A974,1)="x","",IFERROR(VLOOKUP($A974,LedenZ,15,0),""))</f>
        <v/>
      </c>
      <c r="K974" s="64" t="str">
        <f t="shared" ref="K974:K988" si="917">IF(LEFT($A974,1)="x","",IFERROR(VLOOKUP($A974,LedenZ,16,0),""))</f>
        <v/>
      </c>
      <c r="L974" s="64" t="str">
        <f t="shared" ref="L974:L988" si="918">IF(LEFT($A974,1)="x","",IFERROR(VLOOKUP($A974,LedenZ,17,0),""))</f>
        <v/>
      </c>
      <c r="M974" s="64" t="str">
        <f t="shared" ref="M974:M988" si="919">IF(LEFT($A974,1)="x","",IFERROR(VLOOKUP($A974,LedenZ,18,0),""))</f>
        <v/>
      </c>
      <c r="N974" s="52"/>
      <c r="P974" s="157"/>
      <c r="Q974" s="157"/>
      <c r="R974" s="157"/>
      <c r="S974" s="157" t="str">
        <f>IF(OR(LEFT($A974,1)="x",AND(AC973+$AC974=0,$AC973&gt;0)),"",IFERROR(VLOOKUP($A974,LedenZ,29,0),""))</f>
        <v/>
      </c>
      <c r="T974" s="202">
        <f t="shared" ref="T974:T988" si="920">IF(LEN(C974&amp;D974&amp;E974&amp;F974)&gt;0,1,0)</f>
        <v>0</v>
      </c>
      <c r="U974" s="159">
        <f t="shared" ref="U974:U988" si="921">MIN(LEN(Y974&amp;Z974&amp;AA974&amp;AB974),1)</f>
        <v>0</v>
      </c>
      <c r="V974" s="162" t="str">
        <f>V973</f>
        <v/>
      </c>
      <c r="W974" s="162" t="str">
        <f>W973</f>
        <v/>
      </c>
      <c r="X974" s="28">
        <v>5</v>
      </c>
      <c r="Y974" s="64" t="str">
        <f t="shared" ref="Y974:Y988" si="922">IF(LEFT($A974,1)="x","",IFERROR(VLOOKUP($A974,LedenZ,33,0),""))</f>
        <v/>
      </c>
      <c r="Z974" s="64" t="str">
        <f t="shared" ref="Z974:Z988" si="923">IF(LEFT($A974,1)="x","",IFERROR(VLOOKUP($A974,LedenZ,34,0),""))</f>
        <v/>
      </c>
      <c r="AA974" s="64" t="str">
        <f t="shared" ref="AA974:AA988" si="924">IF(LEFT($A974,1)="x","",IFERROR(VLOOKUP($A974,LedenZ,35,0),""))</f>
        <v/>
      </c>
      <c r="AB974" s="64" t="str">
        <f t="shared" ref="AB974:AB988" si="925">IF(LEFT($A974,1)="x","",IFERROR(VLOOKUP($A974,LedenZ,36,0),""))</f>
        <v/>
      </c>
      <c r="AC974" s="28">
        <f t="shared" ref="AC974:AC988" si="926">LEN(Y974&amp;Z974&amp;AA974&amp;AB974)</f>
        <v>0</v>
      </c>
      <c r="AH974" s="246" t="str">
        <f t="shared" ref="AH974:AH988" si="927">lft(G974,Peildatum)</f>
        <v/>
      </c>
    </row>
    <row r="975" spans="1:34">
      <c r="A975" s="28" t="str">
        <f>C971&amp;"x"&amp;B975</f>
        <v>x2</v>
      </c>
      <c r="B975" s="47">
        <v>2</v>
      </c>
      <c r="C975" s="64" t="str">
        <f t="shared" si="910"/>
        <v/>
      </c>
      <c r="D975" s="64" t="str">
        <f t="shared" si="911"/>
        <v/>
      </c>
      <c r="E975" s="65" t="str">
        <f t="shared" si="912"/>
        <v/>
      </c>
      <c r="F975" s="65" t="str">
        <f t="shared" si="913"/>
        <v/>
      </c>
      <c r="G975" s="66" t="str">
        <f t="shared" si="914"/>
        <v/>
      </c>
      <c r="H975" s="67" t="str">
        <f t="shared" si="915"/>
        <v/>
      </c>
      <c r="I975" s="73"/>
      <c r="J975" s="64" t="str">
        <f t="shared" si="916"/>
        <v/>
      </c>
      <c r="K975" s="64" t="str">
        <f t="shared" si="917"/>
        <v/>
      </c>
      <c r="L975" s="64" t="str">
        <f t="shared" si="918"/>
        <v/>
      </c>
      <c r="M975" s="64" t="str">
        <f t="shared" si="919"/>
        <v/>
      </c>
      <c r="N975" s="52"/>
      <c r="P975" s="157"/>
      <c r="Q975" s="157"/>
      <c r="R975" s="157"/>
      <c r="S975" s="157" t="str">
        <f>IF(OR(LEFT($A975,1)="x",AND(AC973+$AC975=0,$AC973&gt;0)),"",IFERROR(VLOOKUP($A975,LedenZ,29,0),""))</f>
        <v/>
      </c>
      <c r="T975" s="202">
        <f t="shared" si="920"/>
        <v>0</v>
      </c>
      <c r="U975" s="159">
        <f t="shared" si="921"/>
        <v>0</v>
      </c>
      <c r="V975" s="162" t="str">
        <f t="shared" ref="V975:W988" si="928">V974</f>
        <v/>
      </c>
      <c r="W975" s="162" t="str">
        <f t="shared" si="928"/>
        <v/>
      </c>
      <c r="X975" s="28">
        <v>6</v>
      </c>
      <c r="Y975" s="64" t="str">
        <f t="shared" si="922"/>
        <v/>
      </c>
      <c r="Z975" s="64" t="str">
        <f t="shared" si="923"/>
        <v/>
      </c>
      <c r="AA975" s="64" t="str">
        <f t="shared" si="924"/>
        <v/>
      </c>
      <c r="AB975" s="64" t="str">
        <f t="shared" si="925"/>
        <v/>
      </c>
      <c r="AC975" s="28">
        <f t="shared" si="926"/>
        <v>0</v>
      </c>
      <c r="AH975" s="246" t="str">
        <f t="shared" si="927"/>
        <v/>
      </c>
    </row>
    <row r="976" spans="1:34">
      <c r="A976" s="28" t="str">
        <f>C971&amp;"x"&amp;B976</f>
        <v>x3</v>
      </c>
      <c r="B976" s="47">
        <v>3</v>
      </c>
      <c r="C976" s="64" t="str">
        <f t="shared" si="910"/>
        <v/>
      </c>
      <c r="D976" s="64" t="str">
        <f t="shared" si="911"/>
        <v/>
      </c>
      <c r="E976" s="65" t="str">
        <f t="shared" si="912"/>
        <v/>
      </c>
      <c r="F976" s="65" t="str">
        <f t="shared" si="913"/>
        <v/>
      </c>
      <c r="G976" s="66" t="str">
        <f t="shared" si="914"/>
        <v/>
      </c>
      <c r="H976" s="67" t="str">
        <f t="shared" si="915"/>
        <v/>
      </c>
      <c r="I976" s="73"/>
      <c r="J976" s="64" t="str">
        <f t="shared" si="916"/>
        <v/>
      </c>
      <c r="K976" s="64" t="str">
        <f t="shared" si="917"/>
        <v/>
      </c>
      <c r="L976" s="64" t="str">
        <f t="shared" si="918"/>
        <v/>
      </c>
      <c r="M976" s="64" t="str">
        <f t="shared" si="919"/>
        <v/>
      </c>
      <c r="N976" s="52"/>
      <c r="P976" s="157"/>
      <c r="Q976" s="157"/>
      <c r="R976" s="157"/>
      <c r="S976" s="157" t="str">
        <f>IF(OR(LEFT($A976,1)="x",AND(AC973+$AC976=0,$AC973&gt;0)),"",IFERROR(VLOOKUP($A976,LedenZ,29,0),""))</f>
        <v/>
      </c>
      <c r="T976" s="202">
        <f t="shared" si="920"/>
        <v>0</v>
      </c>
      <c r="U976" s="159">
        <f t="shared" si="921"/>
        <v>0</v>
      </c>
      <c r="V976" s="162" t="str">
        <f t="shared" si="928"/>
        <v/>
      </c>
      <c r="W976" s="162" t="str">
        <f t="shared" si="928"/>
        <v/>
      </c>
      <c r="X976" s="28">
        <v>7</v>
      </c>
      <c r="Y976" s="64" t="str">
        <f t="shared" si="922"/>
        <v/>
      </c>
      <c r="Z976" s="64" t="str">
        <f t="shared" si="923"/>
        <v/>
      </c>
      <c r="AA976" s="64" t="str">
        <f t="shared" si="924"/>
        <v/>
      </c>
      <c r="AB976" s="64" t="str">
        <f t="shared" si="925"/>
        <v/>
      </c>
      <c r="AC976" s="28">
        <f t="shared" si="926"/>
        <v>0</v>
      </c>
      <c r="AH976" s="246" t="str">
        <f t="shared" si="927"/>
        <v/>
      </c>
    </row>
    <row r="977" spans="1:34">
      <c r="A977" s="28" t="str">
        <f>C971&amp;"x"&amp;B977</f>
        <v>x4</v>
      </c>
      <c r="B977" s="47">
        <v>4</v>
      </c>
      <c r="C977" s="64" t="str">
        <f t="shared" si="910"/>
        <v/>
      </c>
      <c r="D977" s="64" t="str">
        <f t="shared" si="911"/>
        <v/>
      </c>
      <c r="E977" s="65" t="str">
        <f t="shared" si="912"/>
        <v/>
      </c>
      <c r="F977" s="65" t="str">
        <f t="shared" si="913"/>
        <v/>
      </c>
      <c r="G977" s="66" t="str">
        <f t="shared" si="914"/>
        <v/>
      </c>
      <c r="H977" s="67" t="str">
        <f t="shared" si="915"/>
        <v/>
      </c>
      <c r="I977" s="73"/>
      <c r="J977" s="64" t="str">
        <f t="shared" si="916"/>
        <v/>
      </c>
      <c r="K977" s="64" t="str">
        <f t="shared" si="917"/>
        <v/>
      </c>
      <c r="L977" s="64" t="str">
        <f t="shared" si="918"/>
        <v/>
      </c>
      <c r="M977" s="64" t="str">
        <f t="shared" si="919"/>
        <v/>
      </c>
      <c r="N977" s="52"/>
      <c r="P977" s="157"/>
      <c r="Q977" s="157"/>
      <c r="R977" s="157"/>
      <c r="S977" s="157" t="str">
        <f>IF(OR(LEFT($A977,1)="x",AND(AC973+$AC977=0,$AC973&gt;0)),"",IFERROR(VLOOKUP($A977,LedenZ,29,0),""))</f>
        <v/>
      </c>
      <c r="T977" s="202">
        <f t="shared" si="920"/>
        <v>0</v>
      </c>
      <c r="U977" s="159">
        <f t="shared" si="921"/>
        <v>0</v>
      </c>
      <c r="V977" s="162" t="str">
        <f t="shared" si="928"/>
        <v/>
      </c>
      <c r="W977" s="162" t="str">
        <f t="shared" si="928"/>
        <v/>
      </c>
      <c r="X977" s="28">
        <v>8</v>
      </c>
      <c r="Y977" s="64" t="str">
        <f t="shared" si="922"/>
        <v/>
      </c>
      <c r="Z977" s="64" t="str">
        <f t="shared" si="923"/>
        <v/>
      </c>
      <c r="AA977" s="64" t="str">
        <f t="shared" si="924"/>
        <v/>
      </c>
      <c r="AB977" s="64" t="str">
        <f t="shared" si="925"/>
        <v/>
      </c>
      <c r="AC977" s="28">
        <f t="shared" si="926"/>
        <v>0</v>
      </c>
      <c r="AH977" s="246" t="str">
        <f t="shared" si="927"/>
        <v/>
      </c>
    </row>
    <row r="978" spans="1:34">
      <c r="A978" s="28" t="str">
        <f>C971&amp;"x"&amp;B978</f>
        <v>x5</v>
      </c>
      <c r="B978" s="47">
        <v>5</v>
      </c>
      <c r="C978" s="64" t="str">
        <f t="shared" si="910"/>
        <v/>
      </c>
      <c r="D978" s="64" t="str">
        <f t="shared" si="911"/>
        <v/>
      </c>
      <c r="E978" s="65" t="str">
        <f t="shared" si="912"/>
        <v/>
      </c>
      <c r="F978" s="65" t="str">
        <f t="shared" si="913"/>
        <v/>
      </c>
      <c r="G978" s="66" t="str">
        <f t="shared" si="914"/>
        <v/>
      </c>
      <c r="H978" s="67" t="str">
        <f t="shared" si="915"/>
        <v/>
      </c>
      <c r="I978" s="73"/>
      <c r="J978" s="64" t="str">
        <f t="shared" si="916"/>
        <v/>
      </c>
      <c r="K978" s="64" t="str">
        <f t="shared" si="917"/>
        <v/>
      </c>
      <c r="L978" s="64" t="str">
        <f t="shared" si="918"/>
        <v/>
      </c>
      <c r="M978" s="64" t="str">
        <f t="shared" si="919"/>
        <v/>
      </c>
      <c r="N978" s="52"/>
      <c r="P978" s="157"/>
      <c r="Q978" s="157"/>
      <c r="R978" s="157"/>
      <c r="S978" s="157" t="str">
        <f>IF(OR(LEFT($A978,1)="x",AND(AC973+$AC978=0,$AC973&gt;0)),"",IFERROR(VLOOKUP($A978,LedenZ,29,0),""))</f>
        <v/>
      </c>
      <c r="T978" s="202">
        <f t="shared" si="920"/>
        <v>0</v>
      </c>
      <c r="U978" s="159">
        <f t="shared" si="921"/>
        <v>0</v>
      </c>
      <c r="V978" s="162" t="str">
        <f t="shared" si="928"/>
        <v/>
      </c>
      <c r="W978" s="162" t="str">
        <f t="shared" si="928"/>
        <v/>
      </c>
      <c r="X978" s="28">
        <v>9</v>
      </c>
      <c r="Y978" s="64" t="str">
        <f t="shared" si="922"/>
        <v/>
      </c>
      <c r="Z978" s="64" t="str">
        <f t="shared" si="923"/>
        <v/>
      </c>
      <c r="AA978" s="64" t="str">
        <f t="shared" si="924"/>
        <v/>
      </c>
      <c r="AB978" s="64" t="str">
        <f t="shared" si="925"/>
        <v/>
      </c>
      <c r="AC978" s="28">
        <f t="shared" si="926"/>
        <v>0</v>
      </c>
      <c r="AH978" s="246" t="str">
        <f t="shared" si="927"/>
        <v/>
      </c>
    </row>
    <row r="979" spans="1:34">
      <c r="A979" s="28" t="str">
        <f>C971&amp;"x"&amp;B979</f>
        <v>x6</v>
      </c>
      <c r="B979" s="47">
        <v>6</v>
      </c>
      <c r="C979" s="64" t="str">
        <f t="shared" si="910"/>
        <v/>
      </c>
      <c r="D979" s="64" t="str">
        <f t="shared" si="911"/>
        <v/>
      </c>
      <c r="E979" s="65" t="str">
        <f t="shared" si="912"/>
        <v/>
      </c>
      <c r="F979" s="65" t="str">
        <f t="shared" si="913"/>
        <v/>
      </c>
      <c r="G979" s="66" t="str">
        <f t="shared" si="914"/>
        <v/>
      </c>
      <c r="H979" s="67" t="str">
        <f t="shared" si="915"/>
        <v/>
      </c>
      <c r="I979" s="73"/>
      <c r="J979" s="64" t="str">
        <f t="shared" si="916"/>
        <v/>
      </c>
      <c r="K979" s="64" t="str">
        <f t="shared" si="917"/>
        <v/>
      </c>
      <c r="L979" s="64" t="str">
        <f t="shared" si="918"/>
        <v/>
      </c>
      <c r="M979" s="64" t="str">
        <f t="shared" si="919"/>
        <v/>
      </c>
      <c r="N979" s="52"/>
      <c r="P979" s="157"/>
      <c r="Q979" s="157"/>
      <c r="R979" s="157"/>
      <c r="S979" s="157" t="str">
        <f>IF(OR(LEFT($A979,1)="x",AND(AC973+$AC979=0,$AC973&gt;0)),"",IFERROR(VLOOKUP($A979,LedenZ,29,0),""))</f>
        <v/>
      </c>
      <c r="T979" s="202">
        <f t="shared" si="920"/>
        <v>0</v>
      </c>
      <c r="U979" s="159">
        <f t="shared" si="921"/>
        <v>0</v>
      </c>
      <c r="V979" s="162" t="str">
        <f t="shared" si="928"/>
        <v/>
      </c>
      <c r="W979" s="162" t="str">
        <f t="shared" si="928"/>
        <v/>
      </c>
      <c r="X979" s="28">
        <v>10</v>
      </c>
      <c r="Y979" s="64" t="str">
        <f t="shared" si="922"/>
        <v/>
      </c>
      <c r="Z979" s="64" t="str">
        <f t="shared" si="923"/>
        <v/>
      </c>
      <c r="AA979" s="64" t="str">
        <f t="shared" si="924"/>
        <v/>
      </c>
      <c r="AB979" s="64" t="str">
        <f t="shared" si="925"/>
        <v/>
      </c>
      <c r="AC979" s="28">
        <f t="shared" si="926"/>
        <v>0</v>
      </c>
      <c r="AH979" s="246" t="str">
        <f t="shared" si="927"/>
        <v/>
      </c>
    </row>
    <row r="980" spans="1:34">
      <c r="A980" s="28" t="str">
        <f>C971&amp;"x"&amp;B980</f>
        <v>x7</v>
      </c>
      <c r="B980" s="47">
        <v>7</v>
      </c>
      <c r="C980" s="64" t="str">
        <f t="shared" si="910"/>
        <v/>
      </c>
      <c r="D980" s="64" t="str">
        <f t="shared" si="911"/>
        <v/>
      </c>
      <c r="E980" s="65" t="str">
        <f t="shared" si="912"/>
        <v/>
      </c>
      <c r="F980" s="65" t="str">
        <f t="shared" si="913"/>
        <v/>
      </c>
      <c r="G980" s="66" t="str">
        <f t="shared" si="914"/>
        <v/>
      </c>
      <c r="H980" s="67" t="str">
        <f t="shared" si="915"/>
        <v/>
      </c>
      <c r="I980" s="73"/>
      <c r="J980" s="64" t="str">
        <f t="shared" si="916"/>
        <v/>
      </c>
      <c r="K980" s="64" t="str">
        <f t="shared" si="917"/>
        <v/>
      </c>
      <c r="L980" s="64" t="str">
        <f t="shared" si="918"/>
        <v/>
      </c>
      <c r="M980" s="64" t="str">
        <f t="shared" si="919"/>
        <v/>
      </c>
      <c r="N980" s="52"/>
      <c r="P980" s="157"/>
      <c r="Q980" s="157"/>
      <c r="R980" s="157"/>
      <c r="S980" s="157" t="str">
        <f>IF(OR(LEFT($A980,1)="x",AND(AC973+$AC980=0,$AC973&gt;0)),"",IFERROR(VLOOKUP($A980,LedenZ,29,0),""))</f>
        <v/>
      </c>
      <c r="T980" s="202">
        <f t="shared" si="920"/>
        <v>0</v>
      </c>
      <c r="U980" s="159">
        <f t="shared" si="921"/>
        <v>0</v>
      </c>
      <c r="V980" s="162" t="str">
        <f t="shared" si="928"/>
        <v/>
      </c>
      <c r="W980" s="162" t="str">
        <f t="shared" si="928"/>
        <v/>
      </c>
      <c r="X980" s="28">
        <v>11</v>
      </c>
      <c r="Y980" s="64" t="str">
        <f t="shared" si="922"/>
        <v/>
      </c>
      <c r="Z980" s="64" t="str">
        <f t="shared" si="923"/>
        <v/>
      </c>
      <c r="AA980" s="64" t="str">
        <f t="shared" si="924"/>
        <v/>
      </c>
      <c r="AB980" s="64" t="str">
        <f t="shared" si="925"/>
        <v/>
      </c>
      <c r="AC980" s="28">
        <f t="shared" si="926"/>
        <v>0</v>
      </c>
      <c r="AH980" s="246" t="str">
        <f t="shared" si="927"/>
        <v/>
      </c>
    </row>
    <row r="981" spans="1:34">
      <c r="A981" s="28" t="str">
        <f>C971&amp;"x"&amp;B981</f>
        <v>x8</v>
      </c>
      <c r="B981" s="47">
        <v>8</v>
      </c>
      <c r="C981" s="64" t="str">
        <f t="shared" si="910"/>
        <v/>
      </c>
      <c r="D981" s="64" t="str">
        <f t="shared" si="911"/>
        <v/>
      </c>
      <c r="E981" s="65" t="str">
        <f t="shared" si="912"/>
        <v/>
      </c>
      <c r="F981" s="65" t="str">
        <f t="shared" si="913"/>
        <v/>
      </c>
      <c r="G981" s="66" t="str">
        <f t="shared" si="914"/>
        <v/>
      </c>
      <c r="H981" s="67" t="str">
        <f t="shared" si="915"/>
        <v/>
      </c>
      <c r="I981" s="73"/>
      <c r="J981" s="64" t="str">
        <f t="shared" si="916"/>
        <v/>
      </c>
      <c r="K981" s="64" t="str">
        <f t="shared" si="917"/>
        <v/>
      </c>
      <c r="L981" s="64" t="str">
        <f t="shared" si="918"/>
        <v/>
      </c>
      <c r="M981" s="64" t="str">
        <f t="shared" si="919"/>
        <v/>
      </c>
      <c r="N981" s="52"/>
      <c r="P981" s="157"/>
      <c r="Q981" s="157"/>
      <c r="R981" s="157"/>
      <c r="S981" s="157" t="str">
        <f>IF(OR(LEFT($A981,1)="x",AND(AC973+$AC981=0,$AC973&gt;0)),"",IFERROR(VLOOKUP($A981,LedenZ,29,0),""))</f>
        <v/>
      </c>
      <c r="T981" s="202">
        <f t="shared" si="920"/>
        <v>0</v>
      </c>
      <c r="U981" s="159">
        <f t="shared" si="921"/>
        <v>0</v>
      </c>
      <c r="V981" s="162" t="str">
        <f t="shared" si="928"/>
        <v/>
      </c>
      <c r="W981" s="162" t="str">
        <f t="shared" si="928"/>
        <v/>
      </c>
      <c r="X981" s="28">
        <v>12</v>
      </c>
      <c r="Y981" s="64" t="str">
        <f t="shared" si="922"/>
        <v/>
      </c>
      <c r="Z981" s="64" t="str">
        <f t="shared" si="923"/>
        <v/>
      </c>
      <c r="AA981" s="64" t="str">
        <f t="shared" si="924"/>
        <v/>
      </c>
      <c r="AB981" s="64" t="str">
        <f t="shared" si="925"/>
        <v/>
      </c>
      <c r="AC981" s="28">
        <f t="shared" si="926"/>
        <v>0</v>
      </c>
      <c r="AH981" s="246" t="str">
        <f t="shared" si="927"/>
        <v/>
      </c>
    </row>
    <row r="982" spans="1:34">
      <c r="A982" s="28" t="str">
        <f>C971&amp;"x"&amp;B982</f>
        <v>x9</v>
      </c>
      <c r="B982" s="47">
        <v>9</v>
      </c>
      <c r="C982" s="64" t="str">
        <f t="shared" si="910"/>
        <v/>
      </c>
      <c r="D982" s="64" t="str">
        <f t="shared" si="911"/>
        <v/>
      </c>
      <c r="E982" s="65" t="str">
        <f t="shared" si="912"/>
        <v/>
      </c>
      <c r="F982" s="65" t="str">
        <f t="shared" si="913"/>
        <v/>
      </c>
      <c r="G982" s="66" t="str">
        <f t="shared" si="914"/>
        <v/>
      </c>
      <c r="H982" s="67" t="str">
        <f t="shared" si="915"/>
        <v/>
      </c>
      <c r="I982" s="73"/>
      <c r="J982" s="64" t="str">
        <f t="shared" si="916"/>
        <v/>
      </c>
      <c r="K982" s="64" t="str">
        <f t="shared" si="917"/>
        <v/>
      </c>
      <c r="L982" s="64" t="str">
        <f t="shared" si="918"/>
        <v/>
      </c>
      <c r="M982" s="64" t="str">
        <f t="shared" si="919"/>
        <v/>
      </c>
      <c r="N982" s="52"/>
      <c r="P982" s="157"/>
      <c r="Q982" s="157"/>
      <c r="R982" s="157"/>
      <c r="S982" s="157" t="str">
        <f>IF(OR(LEFT($A982,1)="x",AND(AC973+$AC982=0,$AC973&gt;0)),"",IFERROR(VLOOKUP($A982,LedenZ,29,0),""))</f>
        <v/>
      </c>
      <c r="T982" s="202">
        <f t="shared" si="920"/>
        <v>0</v>
      </c>
      <c r="U982" s="159">
        <f t="shared" si="921"/>
        <v>0</v>
      </c>
      <c r="V982" s="162" t="str">
        <f t="shared" si="928"/>
        <v/>
      </c>
      <c r="W982" s="162" t="str">
        <f t="shared" si="928"/>
        <v/>
      </c>
      <c r="X982" s="28">
        <v>13</v>
      </c>
      <c r="Y982" s="64" t="str">
        <f t="shared" si="922"/>
        <v/>
      </c>
      <c r="Z982" s="64" t="str">
        <f t="shared" si="923"/>
        <v/>
      </c>
      <c r="AA982" s="64" t="str">
        <f t="shared" si="924"/>
        <v/>
      </c>
      <c r="AB982" s="64" t="str">
        <f t="shared" si="925"/>
        <v/>
      </c>
      <c r="AC982" s="28">
        <f t="shared" si="926"/>
        <v>0</v>
      </c>
      <c r="AH982" s="246" t="str">
        <f t="shared" si="927"/>
        <v/>
      </c>
    </row>
    <row r="983" spans="1:34">
      <c r="A983" s="28" t="str">
        <f>C971&amp;"x"&amp;B983</f>
        <v>x10</v>
      </c>
      <c r="B983" s="47">
        <v>10</v>
      </c>
      <c r="C983" s="64" t="str">
        <f t="shared" si="910"/>
        <v/>
      </c>
      <c r="D983" s="64" t="str">
        <f t="shared" si="911"/>
        <v/>
      </c>
      <c r="E983" s="65" t="str">
        <f t="shared" si="912"/>
        <v/>
      </c>
      <c r="F983" s="65" t="str">
        <f t="shared" si="913"/>
        <v/>
      </c>
      <c r="G983" s="66" t="str">
        <f t="shared" si="914"/>
        <v/>
      </c>
      <c r="H983" s="67" t="str">
        <f t="shared" si="915"/>
        <v/>
      </c>
      <c r="I983" s="73"/>
      <c r="J983" s="64" t="str">
        <f t="shared" si="916"/>
        <v/>
      </c>
      <c r="K983" s="64" t="str">
        <f t="shared" si="917"/>
        <v/>
      </c>
      <c r="L983" s="64" t="str">
        <f t="shared" si="918"/>
        <v/>
      </c>
      <c r="M983" s="64" t="str">
        <f t="shared" si="919"/>
        <v/>
      </c>
      <c r="N983" s="52"/>
      <c r="P983" s="157"/>
      <c r="Q983" s="157"/>
      <c r="R983" s="157"/>
      <c r="S983" s="157" t="str">
        <f>IF(OR(LEFT($A983,1)="x",AND(AC973+$AC983=0,$AC973&gt;0)),"",IFERROR(VLOOKUP($A983,LedenZ,29,0),""))</f>
        <v/>
      </c>
      <c r="T983" s="202">
        <f t="shared" si="920"/>
        <v>0</v>
      </c>
      <c r="U983" s="159">
        <f t="shared" si="921"/>
        <v>0</v>
      </c>
      <c r="V983" s="162" t="str">
        <f t="shared" si="928"/>
        <v/>
      </c>
      <c r="W983" s="162" t="str">
        <f t="shared" si="928"/>
        <v/>
      </c>
      <c r="X983" s="28">
        <v>14</v>
      </c>
      <c r="Y983" s="64" t="str">
        <f t="shared" si="922"/>
        <v/>
      </c>
      <c r="Z983" s="64" t="str">
        <f t="shared" si="923"/>
        <v/>
      </c>
      <c r="AA983" s="64" t="str">
        <f t="shared" si="924"/>
        <v/>
      </c>
      <c r="AB983" s="64" t="str">
        <f t="shared" si="925"/>
        <v/>
      </c>
      <c r="AC983" s="28">
        <f t="shared" si="926"/>
        <v>0</v>
      </c>
      <c r="AH983" s="246" t="str">
        <f t="shared" si="927"/>
        <v/>
      </c>
    </row>
    <row r="984" spans="1:34">
      <c r="A984" s="28" t="str">
        <f>C971&amp;"x"&amp;B984</f>
        <v>x11</v>
      </c>
      <c r="B984" s="47">
        <v>11</v>
      </c>
      <c r="C984" s="64" t="str">
        <f t="shared" si="910"/>
        <v/>
      </c>
      <c r="D984" s="64" t="str">
        <f t="shared" si="911"/>
        <v/>
      </c>
      <c r="E984" s="65" t="str">
        <f t="shared" si="912"/>
        <v/>
      </c>
      <c r="F984" s="65" t="str">
        <f t="shared" si="913"/>
        <v/>
      </c>
      <c r="G984" s="66" t="str">
        <f t="shared" si="914"/>
        <v/>
      </c>
      <c r="H984" s="67" t="str">
        <f t="shared" si="915"/>
        <v/>
      </c>
      <c r="I984" s="73"/>
      <c r="J984" s="64" t="str">
        <f t="shared" si="916"/>
        <v/>
      </c>
      <c r="K984" s="64" t="str">
        <f t="shared" si="917"/>
        <v/>
      </c>
      <c r="L984" s="64" t="str">
        <f t="shared" si="918"/>
        <v/>
      </c>
      <c r="M984" s="64" t="str">
        <f t="shared" si="919"/>
        <v/>
      </c>
      <c r="N984" s="52"/>
      <c r="P984" s="157"/>
      <c r="Q984" s="157"/>
      <c r="R984" s="157"/>
      <c r="S984" s="157" t="str">
        <f>IF(OR(LEFT($A984,1)="x",AND(AC973+$AC984=0,$AC973&gt;0)),"",IFERROR(VLOOKUP($A984,LedenZ,29,0),""))</f>
        <v/>
      </c>
      <c r="T984" s="202">
        <f t="shared" si="920"/>
        <v>0</v>
      </c>
      <c r="U984" s="159">
        <f t="shared" si="921"/>
        <v>0</v>
      </c>
      <c r="V984" s="162" t="str">
        <f t="shared" si="928"/>
        <v/>
      </c>
      <c r="W984" s="162" t="str">
        <f t="shared" si="928"/>
        <v/>
      </c>
      <c r="X984" s="28">
        <v>15</v>
      </c>
      <c r="Y984" s="64" t="str">
        <f t="shared" si="922"/>
        <v/>
      </c>
      <c r="Z984" s="64" t="str">
        <f t="shared" si="923"/>
        <v/>
      </c>
      <c r="AA984" s="64" t="str">
        <f t="shared" si="924"/>
        <v/>
      </c>
      <c r="AB984" s="64" t="str">
        <f t="shared" si="925"/>
        <v/>
      </c>
      <c r="AC984" s="28">
        <f t="shared" si="926"/>
        <v>0</v>
      </c>
      <c r="AH984" s="246" t="str">
        <f t="shared" si="927"/>
        <v/>
      </c>
    </row>
    <row r="985" spans="1:34">
      <c r="A985" s="28" t="str">
        <f>C971&amp;"x"&amp;B985</f>
        <v>x12</v>
      </c>
      <c r="B985" s="47">
        <v>12</v>
      </c>
      <c r="C985" s="64" t="str">
        <f t="shared" si="910"/>
        <v/>
      </c>
      <c r="D985" s="64" t="str">
        <f t="shared" si="911"/>
        <v/>
      </c>
      <c r="E985" s="65" t="str">
        <f t="shared" si="912"/>
        <v/>
      </c>
      <c r="F985" s="65" t="str">
        <f t="shared" si="913"/>
        <v/>
      </c>
      <c r="G985" s="66" t="str">
        <f t="shared" si="914"/>
        <v/>
      </c>
      <c r="H985" s="67" t="str">
        <f t="shared" si="915"/>
        <v/>
      </c>
      <c r="I985" s="73"/>
      <c r="J985" s="64" t="str">
        <f t="shared" si="916"/>
        <v/>
      </c>
      <c r="K985" s="64" t="str">
        <f t="shared" si="917"/>
        <v/>
      </c>
      <c r="L985" s="64" t="str">
        <f t="shared" si="918"/>
        <v/>
      </c>
      <c r="M985" s="64" t="str">
        <f t="shared" si="919"/>
        <v/>
      </c>
      <c r="N985" s="52"/>
      <c r="P985" s="157"/>
      <c r="Q985" s="157"/>
      <c r="R985" s="157"/>
      <c r="S985" s="157" t="str">
        <f>IF(OR(LEFT($A985,1)="x",AND(AC973+$AC985=0,$AC973&gt;0)),"",IFERROR(VLOOKUP($A985,LedenZ,29,0),""))</f>
        <v/>
      </c>
      <c r="T985" s="202">
        <f t="shared" si="920"/>
        <v>0</v>
      </c>
      <c r="U985" s="159">
        <f t="shared" si="921"/>
        <v>0</v>
      </c>
      <c r="V985" s="162" t="str">
        <f t="shared" si="928"/>
        <v/>
      </c>
      <c r="W985" s="162" t="str">
        <f t="shared" si="928"/>
        <v/>
      </c>
      <c r="X985" s="28">
        <v>16</v>
      </c>
      <c r="Y985" s="64" t="str">
        <f t="shared" si="922"/>
        <v/>
      </c>
      <c r="Z985" s="64" t="str">
        <f t="shared" si="923"/>
        <v/>
      </c>
      <c r="AA985" s="64" t="str">
        <f t="shared" si="924"/>
        <v/>
      </c>
      <c r="AB985" s="64" t="str">
        <f t="shared" si="925"/>
        <v/>
      </c>
      <c r="AC985" s="28">
        <f t="shared" si="926"/>
        <v>0</v>
      </c>
      <c r="AH985" s="246" t="str">
        <f t="shared" si="927"/>
        <v/>
      </c>
    </row>
    <row r="986" spans="1:34">
      <c r="A986" s="28" t="str">
        <f>C971&amp;"x"&amp;B986</f>
        <v>x13</v>
      </c>
      <c r="B986" s="47">
        <v>13</v>
      </c>
      <c r="C986" s="64" t="str">
        <f t="shared" si="910"/>
        <v/>
      </c>
      <c r="D986" s="64" t="str">
        <f t="shared" si="911"/>
        <v/>
      </c>
      <c r="E986" s="65" t="str">
        <f t="shared" si="912"/>
        <v/>
      </c>
      <c r="F986" s="65" t="str">
        <f t="shared" si="913"/>
        <v/>
      </c>
      <c r="G986" s="66" t="str">
        <f t="shared" si="914"/>
        <v/>
      </c>
      <c r="H986" s="67" t="str">
        <f t="shared" si="915"/>
        <v/>
      </c>
      <c r="I986" s="73"/>
      <c r="J986" s="64" t="str">
        <f t="shared" si="916"/>
        <v/>
      </c>
      <c r="K986" s="64" t="str">
        <f t="shared" si="917"/>
        <v/>
      </c>
      <c r="L986" s="64" t="str">
        <f t="shared" si="918"/>
        <v/>
      </c>
      <c r="M986" s="64" t="str">
        <f t="shared" si="919"/>
        <v/>
      </c>
      <c r="N986" s="52"/>
      <c r="P986" s="157"/>
      <c r="Q986" s="157"/>
      <c r="R986" s="157"/>
      <c r="S986" s="157" t="str">
        <f>IF(OR(LEFT($A986,1)="x",AND(AC973+$AC986=0,$AC973&gt;0)),"",IFERROR(VLOOKUP($A986,LedenZ,29,0),""))</f>
        <v/>
      </c>
      <c r="T986" s="202">
        <f t="shared" si="920"/>
        <v>0</v>
      </c>
      <c r="U986" s="159">
        <f t="shared" si="921"/>
        <v>0</v>
      </c>
      <c r="V986" s="162" t="str">
        <f t="shared" si="928"/>
        <v/>
      </c>
      <c r="W986" s="162" t="str">
        <f t="shared" si="928"/>
        <v/>
      </c>
      <c r="X986" s="28">
        <v>17</v>
      </c>
      <c r="Y986" s="64" t="str">
        <f t="shared" si="922"/>
        <v/>
      </c>
      <c r="Z986" s="64" t="str">
        <f t="shared" si="923"/>
        <v/>
      </c>
      <c r="AA986" s="64" t="str">
        <f t="shared" si="924"/>
        <v/>
      </c>
      <c r="AB986" s="64" t="str">
        <f t="shared" si="925"/>
        <v/>
      </c>
      <c r="AC986" s="28">
        <f t="shared" si="926"/>
        <v>0</v>
      </c>
      <c r="AH986" s="246" t="str">
        <f t="shared" si="927"/>
        <v/>
      </c>
    </row>
    <row r="987" spans="1:34">
      <c r="A987" s="28" t="str">
        <f>C971&amp;"x"&amp;B987</f>
        <v>x14</v>
      </c>
      <c r="B987" s="47">
        <v>14</v>
      </c>
      <c r="C987" s="64" t="str">
        <f t="shared" si="910"/>
        <v/>
      </c>
      <c r="D987" s="64" t="str">
        <f t="shared" si="911"/>
        <v/>
      </c>
      <c r="E987" s="65" t="str">
        <f t="shared" si="912"/>
        <v/>
      </c>
      <c r="F987" s="65" t="str">
        <f t="shared" si="913"/>
        <v/>
      </c>
      <c r="G987" s="66" t="str">
        <f t="shared" si="914"/>
        <v/>
      </c>
      <c r="H987" s="67" t="str">
        <f t="shared" si="915"/>
        <v/>
      </c>
      <c r="I987" s="73"/>
      <c r="J987" s="64" t="str">
        <f t="shared" si="916"/>
        <v/>
      </c>
      <c r="K987" s="64" t="str">
        <f t="shared" si="917"/>
        <v/>
      </c>
      <c r="L987" s="64" t="str">
        <f t="shared" si="918"/>
        <v/>
      </c>
      <c r="M987" s="64" t="str">
        <f t="shared" si="919"/>
        <v/>
      </c>
      <c r="N987" s="52"/>
      <c r="P987" s="157"/>
      <c r="Q987" s="157"/>
      <c r="R987" s="157"/>
      <c r="S987" s="157" t="str">
        <f>IF(OR(LEFT($A987,1)="x",AND(AC973+$AC987=0,$AC973&gt;0)),"",IFERROR(VLOOKUP($A987,LedenZ,29,0),""))</f>
        <v/>
      </c>
      <c r="T987" s="202">
        <f t="shared" si="920"/>
        <v>0</v>
      </c>
      <c r="U987" s="159">
        <f t="shared" si="921"/>
        <v>0</v>
      </c>
      <c r="V987" s="162" t="str">
        <f t="shared" si="928"/>
        <v/>
      </c>
      <c r="W987" s="162" t="str">
        <f t="shared" si="928"/>
        <v/>
      </c>
      <c r="X987" s="28">
        <v>18</v>
      </c>
      <c r="Y987" s="64" t="str">
        <f t="shared" si="922"/>
        <v/>
      </c>
      <c r="Z987" s="64" t="str">
        <f t="shared" si="923"/>
        <v/>
      </c>
      <c r="AA987" s="64" t="str">
        <f t="shared" si="924"/>
        <v/>
      </c>
      <c r="AB987" s="64" t="str">
        <f t="shared" si="925"/>
        <v/>
      </c>
      <c r="AC987" s="28">
        <f t="shared" si="926"/>
        <v>0</v>
      </c>
      <c r="AH987" s="246" t="str">
        <f t="shared" si="927"/>
        <v/>
      </c>
    </row>
    <row r="988" spans="1:34">
      <c r="A988" s="28" t="str">
        <f>C971&amp;"x"&amp;B988</f>
        <v>x15</v>
      </c>
      <c r="B988" s="47">
        <v>15</v>
      </c>
      <c r="C988" s="64" t="str">
        <f t="shared" si="910"/>
        <v/>
      </c>
      <c r="D988" s="64" t="str">
        <f t="shared" si="911"/>
        <v/>
      </c>
      <c r="E988" s="65" t="str">
        <f t="shared" si="912"/>
        <v/>
      </c>
      <c r="F988" s="65" t="str">
        <f t="shared" si="913"/>
        <v/>
      </c>
      <c r="G988" s="66" t="str">
        <f t="shared" si="914"/>
        <v/>
      </c>
      <c r="H988" s="67" t="str">
        <f t="shared" si="915"/>
        <v/>
      </c>
      <c r="I988" s="73"/>
      <c r="J988" s="64" t="str">
        <f t="shared" si="916"/>
        <v/>
      </c>
      <c r="K988" s="64" t="str">
        <f t="shared" si="917"/>
        <v/>
      </c>
      <c r="L988" s="64" t="str">
        <f t="shared" si="918"/>
        <v/>
      </c>
      <c r="M988" s="64" t="str">
        <f t="shared" si="919"/>
        <v/>
      </c>
      <c r="N988" s="52"/>
      <c r="P988" s="157"/>
      <c r="Q988" s="157"/>
      <c r="R988" s="157"/>
      <c r="S988" s="157" t="str">
        <f>IF(OR(LEFT($A988,1)="x",AND(AC973+$AC988=0,$AC973&gt;0)),"",IFERROR(VLOOKUP($A988,LedenZ,29,0),""))</f>
        <v/>
      </c>
      <c r="T988" s="202">
        <f t="shared" si="920"/>
        <v>0</v>
      </c>
      <c r="U988" s="159">
        <f t="shared" si="921"/>
        <v>0</v>
      </c>
      <c r="V988" s="162" t="str">
        <f t="shared" si="928"/>
        <v/>
      </c>
      <c r="W988" s="162" t="str">
        <f t="shared" si="928"/>
        <v/>
      </c>
      <c r="X988" s="28">
        <v>19</v>
      </c>
      <c r="Y988" s="64" t="str">
        <f t="shared" si="922"/>
        <v/>
      </c>
      <c r="Z988" s="64" t="str">
        <f t="shared" si="923"/>
        <v/>
      </c>
      <c r="AA988" s="64" t="str">
        <f t="shared" si="924"/>
        <v/>
      </c>
      <c r="AB988" s="64" t="str">
        <f t="shared" si="925"/>
        <v/>
      </c>
      <c r="AC988" s="28">
        <f t="shared" si="926"/>
        <v>0</v>
      </c>
      <c r="AH988" s="246" t="str">
        <f t="shared" si="927"/>
        <v/>
      </c>
    </row>
    <row r="989" spans="1:34" ht="12.95" thickBot="1">
      <c r="B989" s="69"/>
      <c r="C989" s="70"/>
      <c r="D989" s="69"/>
      <c r="E989" s="69"/>
      <c r="F989" s="69"/>
      <c r="G989" s="71"/>
      <c r="H989" s="71"/>
      <c r="I989" s="71"/>
      <c r="J989" s="70"/>
      <c r="K989" s="70"/>
      <c r="L989" s="70"/>
      <c r="M989" s="52"/>
      <c r="N989" s="52"/>
      <c r="X989" s="28">
        <v>20</v>
      </c>
    </row>
    <row r="990" spans="1:34" ht="12.95" thickTop="1">
      <c r="B990" s="47"/>
      <c r="C990" s="323" t="s">
        <v>1140</v>
      </c>
      <c r="D990" s="323"/>
      <c r="E990" s="76" t="s">
        <v>1141</v>
      </c>
      <c r="F990" s="76" t="s">
        <v>1142</v>
      </c>
      <c r="G990" s="48" t="s">
        <v>1143</v>
      </c>
      <c r="H990" s="49"/>
      <c r="I990" s="50"/>
      <c r="J990" s="51" t="s">
        <v>1144</v>
      </c>
      <c r="K990" s="51" t="s">
        <v>1145</v>
      </c>
      <c r="L990" s="51" t="s">
        <v>1146</v>
      </c>
      <c r="M990" s="52"/>
      <c r="N990" s="52"/>
      <c r="P990" s="53">
        <f>COUNT(P994:P1008)</f>
        <v>0</v>
      </c>
      <c r="Q990" s="53">
        <f>COUNT(Q994:Q1008)</f>
        <v>0</v>
      </c>
      <c r="R990" s="53">
        <f>COUNT(R994:R1008)</f>
        <v>0</v>
      </c>
      <c r="S990" s="53">
        <f>COUNT(S994:S1008)</f>
        <v>0</v>
      </c>
      <c r="T990" s="124">
        <f>T991-SUM(U994:U1008)</f>
        <v>0</v>
      </c>
      <c r="X990" s="28">
        <v>1</v>
      </c>
    </row>
    <row r="991" spans="1:34" ht="12.95">
      <c r="A991" s="33">
        <v>53</v>
      </c>
      <c r="B991" s="54"/>
      <c r="C991" s="322" t="str">
        <f>Leden!AR55</f>
        <v/>
      </c>
      <c r="D991" s="322"/>
      <c r="E991" s="286" t="str">
        <f>IF($C991="","",LEFT(IFERROR(VLOOKUP($C991,TeamsZ,2,0),"")&amp;"??",2))</f>
        <v/>
      </c>
      <c r="F991" s="286" t="str">
        <f>IF($C991="","",IFERROR(VLOOKUP($C991,TeamsZ,3,0),"??"))</f>
        <v/>
      </c>
      <c r="G991" s="286" t="str">
        <f>IF($C991="","",LEFT(IFERROR(VLOOKUP($C991,TeamsZ,4,0),"")&amp;"?",1))</f>
        <v/>
      </c>
      <c r="H991" s="55"/>
      <c r="I991" s="56"/>
      <c r="J991" s="286">
        <f>COUNTIF(C994:C1008,"V")</f>
        <v>0</v>
      </c>
      <c r="K991" s="286">
        <f>COUNTIF(C994:C1008,"M")</f>
        <v>0</v>
      </c>
      <c r="L991" s="57" t="str">
        <f>IFERROR(AVERAGE(H994:H1008),"")</f>
        <v/>
      </c>
      <c r="M991" s="58"/>
      <c r="N991" s="58"/>
      <c r="O991" s="33" t="s">
        <v>2</v>
      </c>
      <c r="P991" s="253"/>
      <c r="Q991" s="253"/>
      <c r="R991" s="253"/>
      <c r="S991" s="253" t="str">
        <f>IF(COUNT(S994:S1008)=0,"",TeamPunten(S994:S1008,$C991,$T991))</f>
        <v/>
      </c>
      <c r="T991" s="124">
        <f>SUM(T994:T1008)</f>
        <v>0</v>
      </c>
      <c r="U991" s="158" t="str">
        <f>MID($C991,1,1)</f>
        <v/>
      </c>
      <c r="V991" s="158" t="str">
        <f>MID($C991,1,1)</f>
        <v/>
      </c>
      <c r="W991" s="158" t="str">
        <f>MID($C991,1,1)</f>
        <v/>
      </c>
      <c r="X991" s="28">
        <v>2</v>
      </c>
      <c r="Y991" s="33"/>
      <c r="Z991" s="33"/>
      <c r="AA991" s="33"/>
      <c r="AB991" s="33"/>
      <c r="AC991" s="33"/>
      <c r="AD991" s="19" t="str">
        <f>IF($C991="","",IFERROR(VLOOKUP($C991,TeamsZ,6,0),""))</f>
        <v/>
      </c>
      <c r="AE991" s="19" t="str">
        <f>TRIM(IF($AD991="","",IFERROR(VLOOKUP($AD991,Teams!$J$4:$O$8,2,0),"")))</f>
        <v/>
      </c>
      <c r="AF991" s="19" t="str">
        <f>TRIM(IF($AD991="","",IFERROR(VLOOKUP($AD991,Teams!$J$4:$O$8,4,0),"")))</f>
        <v/>
      </c>
      <c r="AH991" s="247" t="str">
        <f>IFERROR(AVERAGE(AH994:AH1008),"")</f>
        <v/>
      </c>
    </row>
    <row r="992" spans="1:34">
      <c r="B992" s="47"/>
      <c r="C992" s="76"/>
      <c r="D992" s="47"/>
      <c r="E992" s="47"/>
      <c r="F992" s="47"/>
      <c r="G992" s="50"/>
      <c r="H992" s="50"/>
      <c r="I992" s="50"/>
      <c r="J992" s="76"/>
      <c r="K992" s="76"/>
      <c r="L992" s="76"/>
      <c r="M992" s="52"/>
      <c r="N992" s="52"/>
      <c r="U992" s="159"/>
      <c r="V992" s="159"/>
      <c r="W992" s="159"/>
      <c r="X992" s="28">
        <v>3</v>
      </c>
    </row>
    <row r="993" spans="1:34">
      <c r="A993" s="59"/>
      <c r="B993" s="60"/>
      <c r="C993" s="61" t="s">
        <v>1147</v>
      </c>
      <c r="D993" s="61" t="s">
        <v>1148</v>
      </c>
      <c r="E993" s="62" t="s">
        <v>1149</v>
      </c>
      <c r="F993" s="62" t="s">
        <v>1150</v>
      </c>
      <c r="G993" s="61" t="s">
        <v>1151</v>
      </c>
      <c r="H993" s="61" t="s">
        <v>1152</v>
      </c>
      <c r="I993" s="61" t="s">
        <v>54</v>
      </c>
      <c r="J993" s="61" t="s">
        <v>1153</v>
      </c>
      <c r="K993" s="61" t="s">
        <v>1154</v>
      </c>
      <c r="L993" s="61" t="s">
        <v>1155</v>
      </c>
      <c r="M993" s="61" t="s">
        <v>1158</v>
      </c>
      <c r="N993" s="63"/>
      <c r="O993" s="59"/>
      <c r="P993" s="160" t="s">
        <v>76</v>
      </c>
      <c r="Q993" s="160" t="s">
        <v>77</v>
      </c>
      <c r="R993" s="160" t="s">
        <v>78</v>
      </c>
      <c r="S993" s="160" t="s">
        <v>76</v>
      </c>
      <c r="U993" s="158" t="str">
        <f>IF(W991="","",VLOOKUP(W991,Leeftijdscat,2,FALSE))</f>
        <v/>
      </c>
      <c r="V993" s="158" t="str">
        <f>IF(W991="","",VLOOKUP(W991,Leeftijdscat,3,FALSE))</f>
        <v/>
      </c>
      <c r="W993" s="158" t="str">
        <f>IF(W991="","",VLOOKUP(W991,Leeftijdscat,4,FALSE))</f>
        <v/>
      </c>
      <c r="X993" s="28">
        <v>4</v>
      </c>
      <c r="Y993" s="59">
        <f>LEN(Y994&amp;Y995&amp;Y996&amp;Y997&amp;Y998&amp;Y999&amp;Y1000&amp;Y1001&amp;Y1002&amp;Y1003&amp;Y1004&amp;Y1005&amp;Y1006&amp;Y1007&amp;Y1008)</f>
        <v>0</v>
      </c>
      <c r="Z993" s="59">
        <f>LEN(Z994&amp;Z995&amp;Z996&amp;Z997&amp;Z998&amp;Z999&amp;Z1000&amp;Z1001&amp;Z1002&amp;Z1003&amp;Z1004&amp;Z1005&amp;Z1006&amp;Z1007&amp;Z1008)</f>
        <v>0</v>
      </c>
      <c r="AA993" s="59">
        <f>LEN(AA994&amp;AA995&amp;AA996&amp;AA997&amp;AA998&amp;AA999&amp;AA1000&amp;AA1001&amp;AA1002&amp;AA1003&amp;AA1004&amp;AA1005&amp;AA1006&amp;AA1007&amp;AA1008)</f>
        <v>0</v>
      </c>
      <c r="AB993" s="59">
        <f>LEN(AB994&amp;AB995&amp;AB996&amp;AB997&amp;AB998&amp;AB999&amp;AB1000&amp;AB1001&amp;AB1002&amp;AB1003&amp;AB1004&amp;AB1005&amp;AB1006&amp;AB1007&amp;AB1008)</f>
        <v>0</v>
      </c>
      <c r="AC993" s="59">
        <f>SUM(Y993:AA993)</f>
        <v>0</v>
      </c>
    </row>
    <row r="994" spans="1:34">
      <c r="A994" s="28" t="str">
        <f>C991&amp;"x"&amp;B994</f>
        <v>x1</v>
      </c>
      <c r="B994" s="47">
        <v>1</v>
      </c>
      <c r="C994" s="64" t="str">
        <f t="shared" ref="C994:C1008" si="929">IF(LEFT($A994,1)="x","",IFERROR(VLOOKUP($A994,LedenZ,5,0),""))</f>
        <v/>
      </c>
      <c r="D994" s="64" t="str">
        <f t="shared" ref="D994:D1008" si="930">IF(LEFT($A994,1)="x","",IFERROR(VLOOKUP($A994,LedenZ,6,0),""))</f>
        <v/>
      </c>
      <c r="E994" s="65" t="str">
        <f t="shared" ref="E994:E1008" si="931">IF(LEFT($A994,1)="x","",IFERROR(VLOOKUP($A994,LedenZ,7,0),""))</f>
        <v/>
      </c>
      <c r="F994" s="65" t="str">
        <f t="shared" ref="F994:F1008" si="932">IF(LEFT($A994,1)="x","",IFERROR(VLOOKUP($A994,LedenZ,8,0),""))</f>
        <v/>
      </c>
      <c r="G994" s="66" t="str">
        <f t="shared" ref="G994:G1008" si="933">IF(LEFT($A994,1)="x","",IFERROR(VLOOKUP($A994,LedenZ,9,0),""))</f>
        <v/>
      </c>
      <c r="H994" s="67" t="str">
        <f t="shared" ref="H994:H1008" si="934">IF(AND(ISNUMBER(G994),G994&lt;&gt;0),DATEDIF(G994,Peildatum,"Y"),"")</f>
        <v/>
      </c>
      <c r="I994" s="73"/>
      <c r="J994" s="64" t="str">
        <f t="shared" ref="J994:J1008" si="935">IF(LEFT($A994,1)="x","",IFERROR(VLOOKUP($A994,LedenZ,15,0),""))</f>
        <v/>
      </c>
      <c r="K994" s="64" t="str">
        <f t="shared" ref="K994:K1008" si="936">IF(LEFT($A994,1)="x","",IFERROR(VLOOKUP($A994,LedenZ,16,0),""))</f>
        <v/>
      </c>
      <c r="L994" s="64" t="str">
        <f t="shared" ref="L994:L1008" si="937">IF(LEFT($A994,1)="x","",IFERROR(VLOOKUP($A994,LedenZ,17,0),""))</f>
        <v/>
      </c>
      <c r="M994" s="64" t="str">
        <f t="shared" ref="M994:M1008" si="938">IF(LEFT($A994,1)="x","",IFERROR(VLOOKUP($A994,LedenZ,18,0),""))</f>
        <v/>
      </c>
      <c r="N994" s="52"/>
      <c r="P994" s="157"/>
      <c r="Q994" s="157"/>
      <c r="R994" s="157"/>
      <c r="S994" s="157" t="str">
        <f>IF(OR(LEFT($A994,1)="x",AND(AC993+$AC994=0,$AC993&gt;0)),"",IFERROR(VLOOKUP($A994,LedenZ,29,0),""))</f>
        <v/>
      </c>
      <c r="T994" s="202">
        <f t="shared" ref="T994:T1008" si="939">IF(LEN(C994&amp;D994&amp;E994&amp;F994)&gt;0,1,0)</f>
        <v>0</v>
      </c>
      <c r="U994" s="159">
        <f t="shared" ref="U994:U1008" si="940">MIN(LEN(Y994&amp;Z994&amp;AA994&amp;AB994),1)</f>
        <v>0</v>
      </c>
      <c r="V994" s="162" t="str">
        <f>V993</f>
        <v/>
      </c>
      <c r="W994" s="162" t="str">
        <f>W993</f>
        <v/>
      </c>
      <c r="X994" s="28">
        <v>5</v>
      </c>
      <c r="Y994" s="64" t="str">
        <f t="shared" ref="Y994:Y1008" si="941">IF(LEFT($A994,1)="x","",IFERROR(VLOOKUP($A994,LedenZ,33,0),""))</f>
        <v/>
      </c>
      <c r="Z994" s="64" t="str">
        <f t="shared" ref="Z994:Z1008" si="942">IF(LEFT($A994,1)="x","",IFERROR(VLOOKUP($A994,LedenZ,34,0),""))</f>
        <v/>
      </c>
      <c r="AA994" s="64" t="str">
        <f t="shared" ref="AA994:AA1008" si="943">IF(LEFT($A994,1)="x","",IFERROR(VLOOKUP($A994,LedenZ,35,0),""))</f>
        <v/>
      </c>
      <c r="AB994" s="64" t="str">
        <f t="shared" ref="AB994:AB1008" si="944">IF(LEFT($A994,1)="x","",IFERROR(VLOOKUP($A994,LedenZ,36,0),""))</f>
        <v/>
      </c>
      <c r="AC994" s="28">
        <f t="shared" ref="AC994:AC1008" si="945">LEN(Y994&amp;Z994&amp;AA994&amp;AB994)</f>
        <v>0</v>
      </c>
      <c r="AH994" s="246" t="str">
        <f t="shared" ref="AH994:AH1008" si="946">lft(G994,Peildatum)</f>
        <v/>
      </c>
    </row>
    <row r="995" spans="1:34">
      <c r="A995" s="28" t="str">
        <f>C991&amp;"x"&amp;B995</f>
        <v>x2</v>
      </c>
      <c r="B995" s="47">
        <v>2</v>
      </c>
      <c r="C995" s="64" t="str">
        <f t="shared" si="929"/>
        <v/>
      </c>
      <c r="D995" s="64" t="str">
        <f t="shared" si="930"/>
        <v/>
      </c>
      <c r="E995" s="65" t="str">
        <f t="shared" si="931"/>
        <v/>
      </c>
      <c r="F995" s="65" t="str">
        <f t="shared" si="932"/>
        <v/>
      </c>
      <c r="G995" s="66" t="str">
        <f t="shared" si="933"/>
        <v/>
      </c>
      <c r="H995" s="67" t="str">
        <f t="shared" si="934"/>
        <v/>
      </c>
      <c r="I995" s="73"/>
      <c r="J995" s="64" t="str">
        <f t="shared" si="935"/>
        <v/>
      </c>
      <c r="K995" s="64" t="str">
        <f t="shared" si="936"/>
        <v/>
      </c>
      <c r="L995" s="64" t="str">
        <f t="shared" si="937"/>
        <v/>
      </c>
      <c r="M995" s="64" t="str">
        <f t="shared" si="938"/>
        <v/>
      </c>
      <c r="N995" s="52"/>
      <c r="P995" s="157"/>
      <c r="Q995" s="157"/>
      <c r="R995" s="157"/>
      <c r="S995" s="157" t="str">
        <f>IF(OR(LEFT($A995,1)="x",AND(AC993+$AC995=0,$AC993&gt;0)),"",IFERROR(VLOOKUP($A995,LedenZ,29,0),""))</f>
        <v/>
      </c>
      <c r="T995" s="202">
        <f t="shared" si="939"/>
        <v>0</v>
      </c>
      <c r="U995" s="159">
        <f t="shared" si="940"/>
        <v>0</v>
      </c>
      <c r="V995" s="162" t="str">
        <f t="shared" ref="V995:W1008" si="947">V994</f>
        <v/>
      </c>
      <c r="W995" s="162" t="str">
        <f t="shared" si="947"/>
        <v/>
      </c>
      <c r="X995" s="28">
        <v>6</v>
      </c>
      <c r="Y995" s="64" t="str">
        <f t="shared" si="941"/>
        <v/>
      </c>
      <c r="Z995" s="64" t="str">
        <f t="shared" si="942"/>
        <v/>
      </c>
      <c r="AA995" s="64" t="str">
        <f t="shared" si="943"/>
        <v/>
      </c>
      <c r="AB995" s="64" t="str">
        <f t="shared" si="944"/>
        <v/>
      </c>
      <c r="AC995" s="28">
        <f t="shared" si="945"/>
        <v>0</v>
      </c>
      <c r="AH995" s="246" t="str">
        <f t="shared" si="946"/>
        <v/>
      </c>
    </row>
    <row r="996" spans="1:34">
      <c r="A996" s="28" t="str">
        <f>C991&amp;"x"&amp;B996</f>
        <v>x3</v>
      </c>
      <c r="B996" s="47">
        <v>3</v>
      </c>
      <c r="C996" s="64" t="str">
        <f t="shared" si="929"/>
        <v/>
      </c>
      <c r="D996" s="64" t="str">
        <f t="shared" si="930"/>
        <v/>
      </c>
      <c r="E996" s="65" t="str">
        <f t="shared" si="931"/>
        <v/>
      </c>
      <c r="F996" s="65" t="str">
        <f t="shared" si="932"/>
        <v/>
      </c>
      <c r="G996" s="66" t="str">
        <f t="shared" si="933"/>
        <v/>
      </c>
      <c r="H996" s="67" t="str">
        <f t="shared" si="934"/>
        <v/>
      </c>
      <c r="I996" s="73"/>
      <c r="J996" s="64" t="str">
        <f t="shared" si="935"/>
        <v/>
      </c>
      <c r="K996" s="64" t="str">
        <f t="shared" si="936"/>
        <v/>
      </c>
      <c r="L996" s="64" t="str">
        <f t="shared" si="937"/>
        <v/>
      </c>
      <c r="M996" s="64" t="str">
        <f t="shared" si="938"/>
        <v/>
      </c>
      <c r="N996" s="52"/>
      <c r="P996" s="157"/>
      <c r="Q996" s="157"/>
      <c r="R996" s="157"/>
      <c r="S996" s="157" t="str">
        <f>IF(OR(LEFT($A996,1)="x",AND(AC993+$AC996=0,$AC993&gt;0)),"",IFERROR(VLOOKUP($A996,LedenZ,29,0),""))</f>
        <v/>
      </c>
      <c r="T996" s="202">
        <f t="shared" si="939"/>
        <v>0</v>
      </c>
      <c r="U996" s="159">
        <f t="shared" si="940"/>
        <v>0</v>
      </c>
      <c r="V996" s="162" t="str">
        <f t="shared" si="947"/>
        <v/>
      </c>
      <c r="W996" s="162" t="str">
        <f t="shared" si="947"/>
        <v/>
      </c>
      <c r="X996" s="28">
        <v>7</v>
      </c>
      <c r="Y996" s="64" t="str">
        <f t="shared" si="941"/>
        <v/>
      </c>
      <c r="Z996" s="64" t="str">
        <f t="shared" si="942"/>
        <v/>
      </c>
      <c r="AA996" s="64" t="str">
        <f t="shared" si="943"/>
        <v/>
      </c>
      <c r="AB996" s="64" t="str">
        <f t="shared" si="944"/>
        <v/>
      </c>
      <c r="AC996" s="28">
        <f t="shared" si="945"/>
        <v>0</v>
      </c>
      <c r="AH996" s="246" t="str">
        <f t="shared" si="946"/>
        <v/>
      </c>
    </row>
    <row r="997" spans="1:34">
      <c r="A997" s="28" t="str">
        <f>C991&amp;"x"&amp;B997</f>
        <v>x4</v>
      </c>
      <c r="B997" s="47">
        <v>4</v>
      </c>
      <c r="C997" s="64" t="str">
        <f t="shared" si="929"/>
        <v/>
      </c>
      <c r="D997" s="64" t="str">
        <f t="shared" si="930"/>
        <v/>
      </c>
      <c r="E997" s="65" t="str">
        <f t="shared" si="931"/>
        <v/>
      </c>
      <c r="F997" s="65" t="str">
        <f t="shared" si="932"/>
        <v/>
      </c>
      <c r="G997" s="66" t="str">
        <f t="shared" si="933"/>
        <v/>
      </c>
      <c r="H997" s="67" t="str">
        <f t="shared" si="934"/>
        <v/>
      </c>
      <c r="I997" s="73"/>
      <c r="J997" s="64" t="str">
        <f t="shared" si="935"/>
        <v/>
      </c>
      <c r="K997" s="64" t="str">
        <f t="shared" si="936"/>
        <v/>
      </c>
      <c r="L997" s="64" t="str">
        <f t="shared" si="937"/>
        <v/>
      </c>
      <c r="M997" s="64" t="str">
        <f t="shared" si="938"/>
        <v/>
      </c>
      <c r="N997" s="52"/>
      <c r="P997" s="157"/>
      <c r="Q997" s="157"/>
      <c r="R997" s="157"/>
      <c r="S997" s="157" t="str">
        <f>IF(OR(LEFT($A997,1)="x",AND(AC993+$AC997=0,$AC993&gt;0)),"",IFERROR(VLOOKUP($A997,LedenZ,29,0),""))</f>
        <v/>
      </c>
      <c r="T997" s="202">
        <f t="shared" si="939"/>
        <v>0</v>
      </c>
      <c r="U997" s="159">
        <f t="shared" si="940"/>
        <v>0</v>
      </c>
      <c r="V997" s="162" t="str">
        <f t="shared" si="947"/>
        <v/>
      </c>
      <c r="W997" s="162" t="str">
        <f t="shared" si="947"/>
        <v/>
      </c>
      <c r="X997" s="28">
        <v>8</v>
      </c>
      <c r="Y997" s="64" t="str">
        <f t="shared" si="941"/>
        <v/>
      </c>
      <c r="Z997" s="64" t="str">
        <f t="shared" si="942"/>
        <v/>
      </c>
      <c r="AA997" s="64" t="str">
        <f t="shared" si="943"/>
        <v/>
      </c>
      <c r="AB997" s="64" t="str">
        <f t="shared" si="944"/>
        <v/>
      </c>
      <c r="AC997" s="28">
        <f t="shared" si="945"/>
        <v>0</v>
      </c>
      <c r="AH997" s="246" t="str">
        <f t="shared" si="946"/>
        <v/>
      </c>
    </row>
    <row r="998" spans="1:34">
      <c r="A998" s="28" t="str">
        <f>C991&amp;"x"&amp;B998</f>
        <v>x5</v>
      </c>
      <c r="B998" s="47">
        <v>5</v>
      </c>
      <c r="C998" s="64" t="str">
        <f t="shared" si="929"/>
        <v/>
      </c>
      <c r="D998" s="64" t="str">
        <f t="shared" si="930"/>
        <v/>
      </c>
      <c r="E998" s="65" t="str">
        <f t="shared" si="931"/>
        <v/>
      </c>
      <c r="F998" s="65" t="str">
        <f t="shared" si="932"/>
        <v/>
      </c>
      <c r="G998" s="66" t="str">
        <f t="shared" si="933"/>
        <v/>
      </c>
      <c r="H998" s="67" t="str">
        <f t="shared" si="934"/>
        <v/>
      </c>
      <c r="I998" s="73"/>
      <c r="J998" s="64" t="str">
        <f t="shared" si="935"/>
        <v/>
      </c>
      <c r="K998" s="64" t="str">
        <f t="shared" si="936"/>
        <v/>
      </c>
      <c r="L998" s="64" t="str">
        <f t="shared" si="937"/>
        <v/>
      </c>
      <c r="M998" s="64" t="str">
        <f t="shared" si="938"/>
        <v/>
      </c>
      <c r="N998" s="52"/>
      <c r="P998" s="157"/>
      <c r="Q998" s="157"/>
      <c r="R998" s="157"/>
      <c r="S998" s="157" t="str">
        <f>IF(OR(LEFT($A998,1)="x",AND(AC993+$AC998=0,$AC993&gt;0)),"",IFERROR(VLOOKUP($A998,LedenZ,29,0),""))</f>
        <v/>
      </c>
      <c r="T998" s="202">
        <f t="shared" si="939"/>
        <v>0</v>
      </c>
      <c r="U998" s="159">
        <f t="shared" si="940"/>
        <v>0</v>
      </c>
      <c r="V998" s="162" t="str">
        <f t="shared" si="947"/>
        <v/>
      </c>
      <c r="W998" s="162" t="str">
        <f t="shared" si="947"/>
        <v/>
      </c>
      <c r="X998" s="28">
        <v>9</v>
      </c>
      <c r="Y998" s="64" t="str">
        <f t="shared" si="941"/>
        <v/>
      </c>
      <c r="Z998" s="64" t="str">
        <f t="shared" si="942"/>
        <v/>
      </c>
      <c r="AA998" s="64" t="str">
        <f t="shared" si="943"/>
        <v/>
      </c>
      <c r="AB998" s="64" t="str">
        <f t="shared" si="944"/>
        <v/>
      </c>
      <c r="AC998" s="28">
        <f t="shared" si="945"/>
        <v>0</v>
      </c>
      <c r="AH998" s="246" t="str">
        <f t="shared" si="946"/>
        <v/>
      </c>
    </row>
    <row r="999" spans="1:34">
      <c r="A999" s="28" t="str">
        <f>C991&amp;"x"&amp;B999</f>
        <v>x6</v>
      </c>
      <c r="B999" s="47">
        <v>6</v>
      </c>
      <c r="C999" s="64" t="str">
        <f t="shared" si="929"/>
        <v/>
      </c>
      <c r="D999" s="64" t="str">
        <f t="shared" si="930"/>
        <v/>
      </c>
      <c r="E999" s="65" t="str">
        <f t="shared" si="931"/>
        <v/>
      </c>
      <c r="F999" s="65" t="str">
        <f t="shared" si="932"/>
        <v/>
      </c>
      <c r="G999" s="66" t="str">
        <f t="shared" si="933"/>
        <v/>
      </c>
      <c r="H999" s="67" t="str">
        <f t="shared" si="934"/>
        <v/>
      </c>
      <c r="I999" s="73"/>
      <c r="J999" s="64" t="str">
        <f t="shared" si="935"/>
        <v/>
      </c>
      <c r="K999" s="64" t="str">
        <f t="shared" si="936"/>
        <v/>
      </c>
      <c r="L999" s="64" t="str">
        <f t="shared" si="937"/>
        <v/>
      </c>
      <c r="M999" s="64" t="str">
        <f t="shared" si="938"/>
        <v/>
      </c>
      <c r="N999" s="52"/>
      <c r="P999" s="157"/>
      <c r="Q999" s="157"/>
      <c r="R999" s="157"/>
      <c r="S999" s="157" t="str">
        <f>IF(OR(LEFT($A999,1)="x",AND(AC993+$AC999=0,$AC993&gt;0)),"",IFERROR(VLOOKUP($A999,LedenZ,29,0),""))</f>
        <v/>
      </c>
      <c r="T999" s="202">
        <f t="shared" si="939"/>
        <v>0</v>
      </c>
      <c r="U999" s="159">
        <f t="shared" si="940"/>
        <v>0</v>
      </c>
      <c r="V999" s="162" t="str">
        <f t="shared" si="947"/>
        <v/>
      </c>
      <c r="W999" s="162" t="str">
        <f t="shared" si="947"/>
        <v/>
      </c>
      <c r="X999" s="28">
        <v>10</v>
      </c>
      <c r="Y999" s="64" t="str">
        <f t="shared" si="941"/>
        <v/>
      </c>
      <c r="Z999" s="64" t="str">
        <f t="shared" si="942"/>
        <v/>
      </c>
      <c r="AA999" s="64" t="str">
        <f t="shared" si="943"/>
        <v/>
      </c>
      <c r="AB999" s="64" t="str">
        <f t="shared" si="944"/>
        <v/>
      </c>
      <c r="AC999" s="28">
        <f t="shared" si="945"/>
        <v>0</v>
      </c>
      <c r="AH999" s="246" t="str">
        <f t="shared" si="946"/>
        <v/>
      </c>
    </row>
    <row r="1000" spans="1:34">
      <c r="A1000" s="28" t="str">
        <f>C991&amp;"x"&amp;B1000</f>
        <v>x7</v>
      </c>
      <c r="B1000" s="47">
        <v>7</v>
      </c>
      <c r="C1000" s="64" t="str">
        <f t="shared" si="929"/>
        <v/>
      </c>
      <c r="D1000" s="64" t="str">
        <f t="shared" si="930"/>
        <v/>
      </c>
      <c r="E1000" s="65" t="str">
        <f t="shared" si="931"/>
        <v/>
      </c>
      <c r="F1000" s="65" t="str">
        <f t="shared" si="932"/>
        <v/>
      </c>
      <c r="G1000" s="66" t="str">
        <f t="shared" si="933"/>
        <v/>
      </c>
      <c r="H1000" s="67" t="str">
        <f t="shared" si="934"/>
        <v/>
      </c>
      <c r="I1000" s="73"/>
      <c r="J1000" s="64" t="str">
        <f t="shared" si="935"/>
        <v/>
      </c>
      <c r="K1000" s="64" t="str">
        <f t="shared" si="936"/>
        <v/>
      </c>
      <c r="L1000" s="64" t="str">
        <f t="shared" si="937"/>
        <v/>
      </c>
      <c r="M1000" s="64" t="str">
        <f t="shared" si="938"/>
        <v/>
      </c>
      <c r="N1000" s="52"/>
      <c r="P1000" s="157"/>
      <c r="Q1000" s="157"/>
      <c r="R1000" s="157"/>
      <c r="S1000" s="157" t="str">
        <f>IF(OR(LEFT($A1000,1)="x",AND(AC993+$AC1000=0,$AC993&gt;0)),"",IFERROR(VLOOKUP($A1000,LedenZ,29,0),""))</f>
        <v/>
      </c>
      <c r="T1000" s="202">
        <f t="shared" si="939"/>
        <v>0</v>
      </c>
      <c r="U1000" s="159">
        <f t="shared" si="940"/>
        <v>0</v>
      </c>
      <c r="V1000" s="162" t="str">
        <f t="shared" si="947"/>
        <v/>
      </c>
      <c r="W1000" s="162" t="str">
        <f t="shared" si="947"/>
        <v/>
      </c>
      <c r="X1000" s="28">
        <v>11</v>
      </c>
      <c r="Y1000" s="64" t="str">
        <f t="shared" si="941"/>
        <v/>
      </c>
      <c r="Z1000" s="64" t="str">
        <f t="shared" si="942"/>
        <v/>
      </c>
      <c r="AA1000" s="64" t="str">
        <f t="shared" si="943"/>
        <v/>
      </c>
      <c r="AB1000" s="64" t="str">
        <f t="shared" si="944"/>
        <v/>
      </c>
      <c r="AC1000" s="28">
        <f t="shared" si="945"/>
        <v>0</v>
      </c>
      <c r="AH1000" s="246" t="str">
        <f t="shared" si="946"/>
        <v/>
      </c>
    </row>
    <row r="1001" spans="1:34">
      <c r="A1001" s="28" t="str">
        <f>C991&amp;"x"&amp;B1001</f>
        <v>x8</v>
      </c>
      <c r="B1001" s="47">
        <v>8</v>
      </c>
      <c r="C1001" s="64" t="str">
        <f t="shared" si="929"/>
        <v/>
      </c>
      <c r="D1001" s="64" t="str">
        <f t="shared" si="930"/>
        <v/>
      </c>
      <c r="E1001" s="65" t="str">
        <f t="shared" si="931"/>
        <v/>
      </c>
      <c r="F1001" s="65" t="str">
        <f t="shared" si="932"/>
        <v/>
      </c>
      <c r="G1001" s="66" t="str">
        <f t="shared" si="933"/>
        <v/>
      </c>
      <c r="H1001" s="67" t="str">
        <f t="shared" si="934"/>
        <v/>
      </c>
      <c r="I1001" s="73"/>
      <c r="J1001" s="64" t="str">
        <f t="shared" si="935"/>
        <v/>
      </c>
      <c r="K1001" s="64" t="str">
        <f t="shared" si="936"/>
        <v/>
      </c>
      <c r="L1001" s="64" t="str">
        <f t="shared" si="937"/>
        <v/>
      </c>
      <c r="M1001" s="64" t="str">
        <f t="shared" si="938"/>
        <v/>
      </c>
      <c r="N1001" s="52"/>
      <c r="P1001" s="157"/>
      <c r="Q1001" s="157"/>
      <c r="R1001" s="157"/>
      <c r="S1001" s="157" t="str">
        <f>IF(OR(LEFT($A1001,1)="x",AND(AC993+$AC1001=0,$AC993&gt;0)),"",IFERROR(VLOOKUP($A1001,LedenZ,29,0),""))</f>
        <v/>
      </c>
      <c r="T1001" s="202">
        <f t="shared" si="939"/>
        <v>0</v>
      </c>
      <c r="U1001" s="159">
        <f t="shared" si="940"/>
        <v>0</v>
      </c>
      <c r="V1001" s="162" t="str">
        <f t="shared" si="947"/>
        <v/>
      </c>
      <c r="W1001" s="162" t="str">
        <f t="shared" si="947"/>
        <v/>
      </c>
      <c r="X1001" s="28">
        <v>12</v>
      </c>
      <c r="Y1001" s="64" t="str">
        <f t="shared" si="941"/>
        <v/>
      </c>
      <c r="Z1001" s="64" t="str">
        <f t="shared" si="942"/>
        <v/>
      </c>
      <c r="AA1001" s="64" t="str">
        <f t="shared" si="943"/>
        <v/>
      </c>
      <c r="AB1001" s="64" t="str">
        <f t="shared" si="944"/>
        <v/>
      </c>
      <c r="AC1001" s="28">
        <f t="shared" si="945"/>
        <v>0</v>
      </c>
      <c r="AH1001" s="246" t="str">
        <f t="shared" si="946"/>
        <v/>
      </c>
    </row>
    <row r="1002" spans="1:34">
      <c r="A1002" s="28" t="str">
        <f>C991&amp;"x"&amp;B1002</f>
        <v>x9</v>
      </c>
      <c r="B1002" s="47">
        <v>9</v>
      </c>
      <c r="C1002" s="64" t="str">
        <f t="shared" si="929"/>
        <v/>
      </c>
      <c r="D1002" s="64" t="str">
        <f t="shared" si="930"/>
        <v/>
      </c>
      <c r="E1002" s="65" t="str">
        <f t="shared" si="931"/>
        <v/>
      </c>
      <c r="F1002" s="65" t="str">
        <f t="shared" si="932"/>
        <v/>
      </c>
      <c r="G1002" s="66" t="str">
        <f t="shared" si="933"/>
        <v/>
      </c>
      <c r="H1002" s="67" t="str">
        <f t="shared" si="934"/>
        <v/>
      </c>
      <c r="I1002" s="73"/>
      <c r="J1002" s="64" t="str">
        <f t="shared" si="935"/>
        <v/>
      </c>
      <c r="K1002" s="64" t="str">
        <f t="shared" si="936"/>
        <v/>
      </c>
      <c r="L1002" s="64" t="str">
        <f t="shared" si="937"/>
        <v/>
      </c>
      <c r="M1002" s="64" t="str">
        <f t="shared" si="938"/>
        <v/>
      </c>
      <c r="N1002" s="52"/>
      <c r="P1002" s="157"/>
      <c r="Q1002" s="157"/>
      <c r="R1002" s="157"/>
      <c r="S1002" s="157" t="str">
        <f>IF(OR(LEFT($A1002,1)="x",AND(AC993+$AC1002=0,$AC993&gt;0)),"",IFERROR(VLOOKUP($A1002,LedenZ,29,0),""))</f>
        <v/>
      </c>
      <c r="T1002" s="202">
        <f t="shared" si="939"/>
        <v>0</v>
      </c>
      <c r="U1002" s="159">
        <f t="shared" si="940"/>
        <v>0</v>
      </c>
      <c r="V1002" s="162" t="str">
        <f t="shared" si="947"/>
        <v/>
      </c>
      <c r="W1002" s="162" t="str">
        <f t="shared" si="947"/>
        <v/>
      </c>
      <c r="X1002" s="28">
        <v>13</v>
      </c>
      <c r="Y1002" s="64" t="str">
        <f t="shared" si="941"/>
        <v/>
      </c>
      <c r="Z1002" s="64" t="str">
        <f t="shared" si="942"/>
        <v/>
      </c>
      <c r="AA1002" s="64" t="str">
        <f t="shared" si="943"/>
        <v/>
      </c>
      <c r="AB1002" s="64" t="str">
        <f t="shared" si="944"/>
        <v/>
      </c>
      <c r="AC1002" s="28">
        <f t="shared" si="945"/>
        <v>0</v>
      </c>
      <c r="AH1002" s="246" t="str">
        <f t="shared" si="946"/>
        <v/>
      </c>
    </row>
    <row r="1003" spans="1:34">
      <c r="A1003" s="28" t="str">
        <f>C991&amp;"x"&amp;B1003</f>
        <v>x10</v>
      </c>
      <c r="B1003" s="47">
        <v>10</v>
      </c>
      <c r="C1003" s="64" t="str">
        <f t="shared" si="929"/>
        <v/>
      </c>
      <c r="D1003" s="64" t="str">
        <f t="shared" si="930"/>
        <v/>
      </c>
      <c r="E1003" s="65" t="str">
        <f t="shared" si="931"/>
        <v/>
      </c>
      <c r="F1003" s="65" t="str">
        <f t="shared" si="932"/>
        <v/>
      </c>
      <c r="G1003" s="66" t="str">
        <f t="shared" si="933"/>
        <v/>
      </c>
      <c r="H1003" s="67" t="str">
        <f t="shared" si="934"/>
        <v/>
      </c>
      <c r="I1003" s="73"/>
      <c r="J1003" s="64" t="str">
        <f t="shared" si="935"/>
        <v/>
      </c>
      <c r="K1003" s="64" t="str">
        <f t="shared" si="936"/>
        <v/>
      </c>
      <c r="L1003" s="64" t="str">
        <f t="shared" si="937"/>
        <v/>
      </c>
      <c r="M1003" s="64" t="str">
        <f t="shared" si="938"/>
        <v/>
      </c>
      <c r="N1003" s="52"/>
      <c r="P1003" s="157"/>
      <c r="Q1003" s="157"/>
      <c r="R1003" s="157"/>
      <c r="S1003" s="157" t="str">
        <f>IF(OR(LEFT($A1003,1)="x",AND(AC993+$AC1003=0,$AC993&gt;0)),"",IFERROR(VLOOKUP($A1003,LedenZ,29,0),""))</f>
        <v/>
      </c>
      <c r="T1003" s="202">
        <f t="shared" si="939"/>
        <v>0</v>
      </c>
      <c r="U1003" s="159">
        <f t="shared" si="940"/>
        <v>0</v>
      </c>
      <c r="V1003" s="162" t="str">
        <f t="shared" si="947"/>
        <v/>
      </c>
      <c r="W1003" s="162" t="str">
        <f t="shared" si="947"/>
        <v/>
      </c>
      <c r="X1003" s="28">
        <v>14</v>
      </c>
      <c r="Y1003" s="64" t="str">
        <f t="shared" si="941"/>
        <v/>
      </c>
      <c r="Z1003" s="64" t="str">
        <f t="shared" si="942"/>
        <v/>
      </c>
      <c r="AA1003" s="64" t="str">
        <f t="shared" si="943"/>
        <v/>
      </c>
      <c r="AB1003" s="64" t="str">
        <f t="shared" si="944"/>
        <v/>
      </c>
      <c r="AC1003" s="28">
        <f t="shared" si="945"/>
        <v>0</v>
      </c>
      <c r="AH1003" s="246" t="str">
        <f t="shared" si="946"/>
        <v/>
      </c>
    </row>
    <row r="1004" spans="1:34">
      <c r="A1004" s="28" t="str">
        <f>C991&amp;"x"&amp;B1004</f>
        <v>x11</v>
      </c>
      <c r="B1004" s="47">
        <v>11</v>
      </c>
      <c r="C1004" s="64" t="str">
        <f t="shared" si="929"/>
        <v/>
      </c>
      <c r="D1004" s="64" t="str">
        <f t="shared" si="930"/>
        <v/>
      </c>
      <c r="E1004" s="65" t="str">
        <f t="shared" si="931"/>
        <v/>
      </c>
      <c r="F1004" s="65" t="str">
        <f t="shared" si="932"/>
        <v/>
      </c>
      <c r="G1004" s="66" t="str">
        <f t="shared" si="933"/>
        <v/>
      </c>
      <c r="H1004" s="67" t="str">
        <f t="shared" si="934"/>
        <v/>
      </c>
      <c r="I1004" s="73"/>
      <c r="J1004" s="64" t="str">
        <f t="shared" si="935"/>
        <v/>
      </c>
      <c r="K1004" s="64" t="str">
        <f t="shared" si="936"/>
        <v/>
      </c>
      <c r="L1004" s="64" t="str">
        <f t="shared" si="937"/>
        <v/>
      </c>
      <c r="M1004" s="64" t="str">
        <f t="shared" si="938"/>
        <v/>
      </c>
      <c r="N1004" s="52"/>
      <c r="P1004" s="157"/>
      <c r="Q1004" s="157"/>
      <c r="R1004" s="157"/>
      <c r="S1004" s="157" t="str">
        <f>IF(OR(LEFT($A1004,1)="x",AND(AC993+$AC1004=0,$AC993&gt;0)),"",IFERROR(VLOOKUP($A1004,LedenZ,29,0),""))</f>
        <v/>
      </c>
      <c r="T1004" s="202">
        <f t="shared" si="939"/>
        <v>0</v>
      </c>
      <c r="U1004" s="159">
        <f t="shared" si="940"/>
        <v>0</v>
      </c>
      <c r="V1004" s="162" t="str">
        <f t="shared" si="947"/>
        <v/>
      </c>
      <c r="W1004" s="162" t="str">
        <f t="shared" si="947"/>
        <v/>
      </c>
      <c r="X1004" s="28">
        <v>15</v>
      </c>
      <c r="Y1004" s="64" t="str">
        <f t="shared" si="941"/>
        <v/>
      </c>
      <c r="Z1004" s="64" t="str">
        <f t="shared" si="942"/>
        <v/>
      </c>
      <c r="AA1004" s="64" t="str">
        <f t="shared" si="943"/>
        <v/>
      </c>
      <c r="AB1004" s="64" t="str">
        <f t="shared" si="944"/>
        <v/>
      </c>
      <c r="AC1004" s="28">
        <f t="shared" si="945"/>
        <v>0</v>
      </c>
      <c r="AH1004" s="246" t="str">
        <f t="shared" si="946"/>
        <v/>
      </c>
    </row>
    <row r="1005" spans="1:34">
      <c r="A1005" s="28" t="str">
        <f>C991&amp;"x"&amp;B1005</f>
        <v>x12</v>
      </c>
      <c r="B1005" s="47">
        <v>12</v>
      </c>
      <c r="C1005" s="64" t="str">
        <f t="shared" si="929"/>
        <v/>
      </c>
      <c r="D1005" s="64" t="str">
        <f t="shared" si="930"/>
        <v/>
      </c>
      <c r="E1005" s="65" t="str">
        <f t="shared" si="931"/>
        <v/>
      </c>
      <c r="F1005" s="65" t="str">
        <f t="shared" si="932"/>
        <v/>
      </c>
      <c r="G1005" s="66" t="str">
        <f t="shared" si="933"/>
        <v/>
      </c>
      <c r="H1005" s="67" t="str">
        <f t="shared" si="934"/>
        <v/>
      </c>
      <c r="I1005" s="73"/>
      <c r="J1005" s="64" t="str">
        <f t="shared" si="935"/>
        <v/>
      </c>
      <c r="K1005" s="64" t="str">
        <f t="shared" si="936"/>
        <v/>
      </c>
      <c r="L1005" s="64" t="str">
        <f t="shared" si="937"/>
        <v/>
      </c>
      <c r="M1005" s="64" t="str">
        <f t="shared" si="938"/>
        <v/>
      </c>
      <c r="N1005" s="52"/>
      <c r="P1005" s="157"/>
      <c r="Q1005" s="157"/>
      <c r="R1005" s="157"/>
      <c r="S1005" s="157" t="str">
        <f>IF(OR(LEFT($A1005,1)="x",AND(AC993+$AC1005=0,$AC993&gt;0)),"",IFERROR(VLOOKUP($A1005,LedenZ,29,0),""))</f>
        <v/>
      </c>
      <c r="T1005" s="202">
        <f t="shared" si="939"/>
        <v>0</v>
      </c>
      <c r="U1005" s="159">
        <f t="shared" si="940"/>
        <v>0</v>
      </c>
      <c r="V1005" s="162" t="str">
        <f t="shared" si="947"/>
        <v/>
      </c>
      <c r="W1005" s="162" t="str">
        <f t="shared" si="947"/>
        <v/>
      </c>
      <c r="X1005" s="28">
        <v>16</v>
      </c>
      <c r="Y1005" s="64" t="str">
        <f t="shared" si="941"/>
        <v/>
      </c>
      <c r="Z1005" s="64" t="str">
        <f t="shared" si="942"/>
        <v/>
      </c>
      <c r="AA1005" s="64" t="str">
        <f t="shared" si="943"/>
        <v/>
      </c>
      <c r="AB1005" s="64" t="str">
        <f t="shared" si="944"/>
        <v/>
      </c>
      <c r="AC1005" s="28">
        <f t="shared" si="945"/>
        <v>0</v>
      </c>
      <c r="AH1005" s="246" t="str">
        <f t="shared" si="946"/>
        <v/>
      </c>
    </row>
    <row r="1006" spans="1:34">
      <c r="A1006" s="28" t="str">
        <f>C991&amp;"x"&amp;B1006</f>
        <v>x13</v>
      </c>
      <c r="B1006" s="47">
        <v>13</v>
      </c>
      <c r="C1006" s="64" t="str">
        <f t="shared" si="929"/>
        <v/>
      </c>
      <c r="D1006" s="64" t="str">
        <f t="shared" si="930"/>
        <v/>
      </c>
      <c r="E1006" s="65" t="str">
        <f t="shared" si="931"/>
        <v/>
      </c>
      <c r="F1006" s="65" t="str">
        <f t="shared" si="932"/>
        <v/>
      </c>
      <c r="G1006" s="66" t="str">
        <f t="shared" si="933"/>
        <v/>
      </c>
      <c r="H1006" s="67" t="str">
        <f t="shared" si="934"/>
        <v/>
      </c>
      <c r="I1006" s="73"/>
      <c r="J1006" s="64" t="str">
        <f t="shared" si="935"/>
        <v/>
      </c>
      <c r="K1006" s="64" t="str">
        <f t="shared" si="936"/>
        <v/>
      </c>
      <c r="L1006" s="64" t="str">
        <f t="shared" si="937"/>
        <v/>
      </c>
      <c r="M1006" s="64" t="str">
        <f t="shared" si="938"/>
        <v/>
      </c>
      <c r="N1006" s="52"/>
      <c r="P1006" s="157"/>
      <c r="Q1006" s="157"/>
      <c r="R1006" s="157"/>
      <c r="S1006" s="157" t="str">
        <f>IF(OR(LEFT($A1006,1)="x",AND(AC993+$AC1006=0,$AC993&gt;0)),"",IFERROR(VLOOKUP($A1006,LedenZ,29,0),""))</f>
        <v/>
      </c>
      <c r="T1006" s="202">
        <f t="shared" si="939"/>
        <v>0</v>
      </c>
      <c r="U1006" s="159">
        <f t="shared" si="940"/>
        <v>0</v>
      </c>
      <c r="V1006" s="162" t="str">
        <f t="shared" si="947"/>
        <v/>
      </c>
      <c r="W1006" s="162" t="str">
        <f t="shared" si="947"/>
        <v/>
      </c>
      <c r="X1006" s="28">
        <v>17</v>
      </c>
      <c r="Y1006" s="64" t="str">
        <f t="shared" si="941"/>
        <v/>
      </c>
      <c r="Z1006" s="64" t="str">
        <f t="shared" si="942"/>
        <v/>
      </c>
      <c r="AA1006" s="64" t="str">
        <f t="shared" si="943"/>
        <v/>
      </c>
      <c r="AB1006" s="64" t="str">
        <f t="shared" si="944"/>
        <v/>
      </c>
      <c r="AC1006" s="28">
        <f t="shared" si="945"/>
        <v>0</v>
      </c>
      <c r="AH1006" s="246" t="str">
        <f t="shared" si="946"/>
        <v/>
      </c>
    </row>
    <row r="1007" spans="1:34">
      <c r="A1007" s="28" t="str">
        <f>C991&amp;"x"&amp;B1007</f>
        <v>x14</v>
      </c>
      <c r="B1007" s="47">
        <v>14</v>
      </c>
      <c r="C1007" s="64" t="str">
        <f t="shared" si="929"/>
        <v/>
      </c>
      <c r="D1007" s="64" t="str">
        <f t="shared" si="930"/>
        <v/>
      </c>
      <c r="E1007" s="65" t="str">
        <f t="shared" si="931"/>
        <v/>
      </c>
      <c r="F1007" s="65" t="str">
        <f t="shared" si="932"/>
        <v/>
      </c>
      <c r="G1007" s="66" t="str">
        <f t="shared" si="933"/>
        <v/>
      </c>
      <c r="H1007" s="67" t="str">
        <f t="shared" si="934"/>
        <v/>
      </c>
      <c r="I1007" s="73"/>
      <c r="J1007" s="64" t="str">
        <f t="shared" si="935"/>
        <v/>
      </c>
      <c r="K1007" s="64" t="str">
        <f t="shared" si="936"/>
        <v/>
      </c>
      <c r="L1007" s="64" t="str">
        <f t="shared" si="937"/>
        <v/>
      </c>
      <c r="M1007" s="64" t="str">
        <f t="shared" si="938"/>
        <v/>
      </c>
      <c r="N1007" s="52"/>
      <c r="P1007" s="157"/>
      <c r="Q1007" s="157"/>
      <c r="R1007" s="157"/>
      <c r="S1007" s="157" t="str">
        <f>IF(OR(LEFT($A1007,1)="x",AND(AC993+$AC1007=0,$AC993&gt;0)),"",IFERROR(VLOOKUP($A1007,LedenZ,29,0),""))</f>
        <v/>
      </c>
      <c r="T1007" s="202">
        <f t="shared" si="939"/>
        <v>0</v>
      </c>
      <c r="U1007" s="159">
        <f t="shared" si="940"/>
        <v>0</v>
      </c>
      <c r="V1007" s="162" t="str">
        <f t="shared" si="947"/>
        <v/>
      </c>
      <c r="W1007" s="162" t="str">
        <f t="shared" si="947"/>
        <v/>
      </c>
      <c r="X1007" s="28">
        <v>18</v>
      </c>
      <c r="Y1007" s="64" t="str">
        <f t="shared" si="941"/>
        <v/>
      </c>
      <c r="Z1007" s="64" t="str">
        <f t="shared" si="942"/>
        <v/>
      </c>
      <c r="AA1007" s="64" t="str">
        <f t="shared" si="943"/>
        <v/>
      </c>
      <c r="AB1007" s="64" t="str">
        <f t="shared" si="944"/>
        <v/>
      </c>
      <c r="AC1007" s="28">
        <f t="shared" si="945"/>
        <v>0</v>
      </c>
      <c r="AH1007" s="246" t="str">
        <f t="shared" si="946"/>
        <v/>
      </c>
    </row>
    <row r="1008" spans="1:34">
      <c r="A1008" s="28" t="str">
        <f>C991&amp;"x"&amp;B1008</f>
        <v>x15</v>
      </c>
      <c r="B1008" s="47">
        <v>15</v>
      </c>
      <c r="C1008" s="64" t="str">
        <f t="shared" si="929"/>
        <v/>
      </c>
      <c r="D1008" s="64" t="str">
        <f t="shared" si="930"/>
        <v/>
      </c>
      <c r="E1008" s="65" t="str">
        <f t="shared" si="931"/>
        <v/>
      </c>
      <c r="F1008" s="65" t="str">
        <f t="shared" si="932"/>
        <v/>
      </c>
      <c r="G1008" s="66" t="str">
        <f t="shared" si="933"/>
        <v/>
      </c>
      <c r="H1008" s="67" t="str">
        <f t="shared" si="934"/>
        <v/>
      </c>
      <c r="I1008" s="73"/>
      <c r="J1008" s="64" t="str">
        <f t="shared" si="935"/>
        <v/>
      </c>
      <c r="K1008" s="64" t="str">
        <f t="shared" si="936"/>
        <v/>
      </c>
      <c r="L1008" s="64" t="str">
        <f t="shared" si="937"/>
        <v/>
      </c>
      <c r="M1008" s="64" t="str">
        <f t="shared" si="938"/>
        <v/>
      </c>
      <c r="N1008" s="52"/>
      <c r="P1008" s="157"/>
      <c r="Q1008" s="157"/>
      <c r="R1008" s="157"/>
      <c r="S1008" s="157" t="str">
        <f>IF(OR(LEFT($A1008,1)="x",AND(AC993+$AC1008=0,$AC993&gt;0)),"",IFERROR(VLOOKUP($A1008,LedenZ,29,0),""))</f>
        <v/>
      </c>
      <c r="T1008" s="202">
        <f t="shared" si="939"/>
        <v>0</v>
      </c>
      <c r="U1008" s="159">
        <f t="shared" si="940"/>
        <v>0</v>
      </c>
      <c r="V1008" s="162" t="str">
        <f t="shared" si="947"/>
        <v/>
      </c>
      <c r="W1008" s="162" t="str">
        <f t="shared" si="947"/>
        <v/>
      </c>
      <c r="X1008" s="28">
        <v>19</v>
      </c>
      <c r="Y1008" s="64" t="str">
        <f t="shared" si="941"/>
        <v/>
      </c>
      <c r="Z1008" s="64" t="str">
        <f t="shared" si="942"/>
        <v/>
      </c>
      <c r="AA1008" s="64" t="str">
        <f t="shared" si="943"/>
        <v/>
      </c>
      <c r="AB1008" s="64" t="str">
        <f t="shared" si="944"/>
        <v/>
      </c>
      <c r="AC1008" s="28">
        <f t="shared" si="945"/>
        <v>0</v>
      </c>
      <c r="AH1008" s="246" t="str">
        <f t="shared" si="946"/>
        <v/>
      </c>
    </row>
    <row r="1009" spans="1:34" ht="12.95" thickBot="1">
      <c r="B1009" s="69"/>
      <c r="C1009" s="70"/>
      <c r="D1009" s="69"/>
      <c r="E1009" s="69"/>
      <c r="F1009" s="69"/>
      <c r="G1009" s="71"/>
      <c r="H1009" s="71"/>
      <c r="I1009" s="71"/>
      <c r="J1009" s="70"/>
      <c r="K1009" s="70"/>
      <c r="L1009" s="70"/>
      <c r="M1009" s="52"/>
      <c r="N1009" s="52"/>
      <c r="X1009" s="28">
        <v>20</v>
      </c>
    </row>
    <row r="1010" spans="1:34" ht="12.95" thickTop="1">
      <c r="B1010" s="47"/>
      <c r="C1010" s="323" t="s">
        <v>1140</v>
      </c>
      <c r="D1010" s="323"/>
      <c r="E1010" s="76" t="s">
        <v>1141</v>
      </c>
      <c r="F1010" s="76" t="s">
        <v>1142</v>
      </c>
      <c r="G1010" s="48" t="s">
        <v>1143</v>
      </c>
      <c r="H1010" s="49"/>
      <c r="I1010" s="50"/>
      <c r="J1010" s="51" t="s">
        <v>1144</v>
      </c>
      <c r="K1010" s="51" t="s">
        <v>1145</v>
      </c>
      <c r="L1010" s="51" t="s">
        <v>1146</v>
      </c>
      <c r="M1010" s="52"/>
      <c r="N1010" s="52"/>
      <c r="P1010" s="53">
        <f>COUNT(P1014:P1028)</f>
        <v>0</v>
      </c>
      <c r="Q1010" s="53">
        <f>COUNT(Q1014:Q1028)</f>
        <v>0</v>
      </c>
      <c r="R1010" s="53">
        <f>COUNT(R1014:R1028)</f>
        <v>0</v>
      </c>
      <c r="S1010" s="53">
        <f>COUNT(S1014:S1028)</f>
        <v>0</v>
      </c>
      <c r="T1010" s="124">
        <f>T1011-SUM(U1014:U1028)</f>
        <v>0</v>
      </c>
      <c r="X1010" s="28">
        <v>1</v>
      </c>
    </row>
    <row r="1011" spans="1:34" ht="12.95">
      <c r="A1011" s="33">
        <v>54</v>
      </c>
      <c r="B1011" s="54"/>
      <c r="C1011" s="322" t="str">
        <f>Leden!AR56</f>
        <v/>
      </c>
      <c r="D1011" s="322"/>
      <c r="E1011" s="286" t="str">
        <f>IF($C1011="","",LEFT(IFERROR(VLOOKUP($C1011,TeamsZ,2,0),"")&amp;"??",2))</f>
        <v/>
      </c>
      <c r="F1011" s="286" t="str">
        <f>IF($C1011="","",IFERROR(VLOOKUP($C1011,TeamsZ,3,0),"??"))</f>
        <v/>
      </c>
      <c r="G1011" s="286" t="str">
        <f>IF($C1011="","",LEFT(IFERROR(VLOOKUP($C1011,TeamsZ,4,0),"")&amp;"?",1))</f>
        <v/>
      </c>
      <c r="H1011" s="55"/>
      <c r="I1011" s="56"/>
      <c r="J1011" s="286">
        <f>COUNTIF(C1014:C1028,"V")</f>
        <v>0</v>
      </c>
      <c r="K1011" s="286">
        <f>COUNTIF(C1014:C1028,"M")</f>
        <v>0</v>
      </c>
      <c r="L1011" s="57" t="str">
        <f>IFERROR(AVERAGE(H1014:H1028),"")</f>
        <v/>
      </c>
      <c r="M1011" s="58"/>
      <c r="N1011" s="58"/>
      <c r="O1011" s="33" t="s">
        <v>2</v>
      </c>
      <c r="P1011" s="253"/>
      <c r="Q1011" s="253"/>
      <c r="R1011" s="253"/>
      <c r="S1011" s="253" t="str">
        <f>IF(COUNT(S1014:S1028)=0,"",TeamPunten(S1014:S1028,$C1011,$T1011))</f>
        <v/>
      </c>
      <c r="T1011" s="124">
        <f>SUM(T1014:T1028)</f>
        <v>0</v>
      </c>
      <c r="U1011" s="158" t="str">
        <f>MID($C1011,1,1)</f>
        <v/>
      </c>
      <c r="V1011" s="158" t="str">
        <f>MID($C1011,1,1)</f>
        <v/>
      </c>
      <c r="W1011" s="158" t="str">
        <f>MID($C1011,1,1)</f>
        <v/>
      </c>
      <c r="X1011" s="28">
        <v>2</v>
      </c>
      <c r="Y1011" s="33"/>
      <c r="Z1011" s="33"/>
      <c r="AA1011" s="33"/>
      <c r="AB1011" s="33"/>
      <c r="AC1011" s="33"/>
      <c r="AD1011" s="19" t="str">
        <f>IF($C1011="","",IFERROR(VLOOKUP($C1011,TeamsZ,6,0),""))</f>
        <v/>
      </c>
      <c r="AE1011" s="19" t="str">
        <f>TRIM(IF($AD1011="","",IFERROR(VLOOKUP($AD1011,Teams!$J$4:$O$8,2,0),"")))</f>
        <v/>
      </c>
      <c r="AF1011" s="19" t="str">
        <f>TRIM(IF($AD1011="","",IFERROR(VLOOKUP($AD1011,Teams!$J$4:$O$8,4,0),"")))</f>
        <v/>
      </c>
      <c r="AH1011" s="247" t="str">
        <f>IFERROR(AVERAGE(AH1014:AH1028),"")</f>
        <v/>
      </c>
    </row>
    <row r="1012" spans="1:34">
      <c r="B1012" s="47"/>
      <c r="C1012" s="76"/>
      <c r="D1012" s="47"/>
      <c r="E1012" s="47"/>
      <c r="F1012" s="47"/>
      <c r="G1012" s="50"/>
      <c r="H1012" s="50"/>
      <c r="I1012" s="50"/>
      <c r="J1012" s="76"/>
      <c r="K1012" s="76"/>
      <c r="L1012" s="76"/>
      <c r="M1012" s="52"/>
      <c r="N1012" s="52"/>
      <c r="U1012" s="159"/>
      <c r="V1012" s="159"/>
      <c r="W1012" s="159"/>
      <c r="X1012" s="28">
        <v>3</v>
      </c>
    </row>
    <row r="1013" spans="1:34">
      <c r="A1013" s="59"/>
      <c r="B1013" s="60"/>
      <c r="C1013" s="61" t="s">
        <v>1147</v>
      </c>
      <c r="D1013" s="61" t="s">
        <v>1148</v>
      </c>
      <c r="E1013" s="62" t="s">
        <v>1149</v>
      </c>
      <c r="F1013" s="62" t="s">
        <v>1150</v>
      </c>
      <c r="G1013" s="61" t="s">
        <v>1151</v>
      </c>
      <c r="H1013" s="61" t="s">
        <v>1152</v>
      </c>
      <c r="I1013" s="61" t="s">
        <v>54</v>
      </c>
      <c r="J1013" s="61" t="s">
        <v>1153</v>
      </c>
      <c r="K1013" s="61" t="s">
        <v>1154</v>
      </c>
      <c r="L1013" s="61" t="s">
        <v>1155</v>
      </c>
      <c r="M1013" s="61" t="s">
        <v>1158</v>
      </c>
      <c r="N1013" s="63"/>
      <c r="O1013" s="59"/>
      <c r="P1013" s="160" t="s">
        <v>76</v>
      </c>
      <c r="Q1013" s="160" t="s">
        <v>77</v>
      </c>
      <c r="R1013" s="160" t="s">
        <v>78</v>
      </c>
      <c r="S1013" s="160" t="s">
        <v>76</v>
      </c>
      <c r="U1013" s="158" t="str">
        <f>IF(W1011="","",VLOOKUP(W1011,Leeftijdscat,2,FALSE))</f>
        <v/>
      </c>
      <c r="V1013" s="158" t="str">
        <f>IF(W1011="","",VLOOKUP(W1011,Leeftijdscat,3,FALSE))</f>
        <v/>
      </c>
      <c r="W1013" s="158" t="str">
        <f>IF(W1011="","",VLOOKUP(W1011,Leeftijdscat,4,FALSE))</f>
        <v/>
      </c>
      <c r="X1013" s="28">
        <v>4</v>
      </c>
      <c r="Y1013" s="59">
        <f>LEN(Y1014&amp;Y1015&amp;Y1016&amp;Y1017&amp;Y1018&amp;Y1019&amp;Y1020&amp;Y1021&amp;Y1022&amp;Y1023&amp;Y1024&amp;Y1025&amp;Y1026&amp;Y1027&amp;Y1028)</f>
        <v>0</v>
      </c>
      <c r="Z1013" s="59">
        <f>LEN(Z1014&amp;Z1015&amp;Z1016&amp;Z1017&amp;Z1018&amp;Z1019&amp;Z1020&amp;Z1021&amp;Z1022&amp;Z1023&amp;Z1024&amp;Z1025&amp;Z1026&amp;Z1027&amp;Z1028)</f>
        <v>0</v>
      </c>
      <c r="AA1013" s="59">
        <f>LEN(AA1014&amp;AA1015&amp;AA1016&amp;AA1017&amp;AA1018&amp;AA1019&amp;AA1020&amp;AA1021&amp;AA1022&amp;AA1023&amp;AA1024&amp;AA1025&amp;AA1026&amp;AA1027&amp;AA1028)</f>
        <v>0</v>
      </c>
      <c r="AB1013" s="59">
        <f>LEN(AB1014&amp;AB1015&amp;AB1016&amp;AB1017&amp;AB1018&amp;AB1019&amp;AB1020&amp;AB1021&amp;AB1022&amp;AB1023&amp;AB1024&amp;AB1025&amp;AB1026&amp;AB1027&amp;AB1028)</f>
        <v>0</v>
      </c>
      <c r="AC1013" s="59">
        <f>SUM(Y1013:AA1013)</f>
        <v>0</v>
      </c>
    </row>
    <row r="1014" spans="1:34">
      <c r="A1014" s="28" t="str">
        <f>C1011&amp;"x"&amp;B1014</f>
        <v>x1</v>
      </c>
      <c r="B1014" s="47">
        <v>1</v>
      </c>
      <c r="C1014" s="64" t="str">
        <f t="shared" ref="C1014:C1028" si="948">IF(LEFT($A1014,1)="x","",IFERROR(VLOOKUP($A1014,LedenZ,5,0),""))</f>
        <v/>
      </c>
      <c r="D1014" s="64" t="str">
        <f t="shared" ref="D1014:D1028" si="949">IF(LEFT($A1014,1)="x","",IFERROR(VLOOKUP($A1014,LedenZ,6,0),""))</f>
        <v/>
      </c>
      <c r="E1014" s="65" t="str">
        <f t="shared" ref="E1014:E1028" si="950">IF(LEFT($A1014,1)="x","",IFERROR(VLOOKUP($A1014,LedenZ,7,0),""))</f>
        <v/>
      </c>
      <c r="F1014" s="65" t="str">
        <f t="shared" ref="F1014:F1028" si="951">IF(LEFT($A1014,1)="x","",IFERROR(VLOOKUP($A1014,LedenZ,8,0),""))</f>
        <v/>
      </c>
      <c r="G1014" s="66" t="str">
        <f t="shared" ref="G1014:G1028" si="952">IF(LEFT($A1014,1)="x","",IFERROR(VLOOKUP($A1014,LedenZ,9,0),""))</f>
        <v/>
      </c>
      <c r="H1014" s="67" t="str">
        <f t="shared" ref="H1014:H1028" si="953">IF(AND(ISNUMBER(G1014),G1014&lt;&gt;0),DATEDIF(G1014,Peildatum,"Y"),"")</f>
        <v/>
      </c>
      <c r="I1014" s="73"/>
      <c r="J1014" s="64" t="str">
        <f t="shared" ref="J1014:J1028" si="954">IF(LEFT($A1014,1)="x","",IFERROR(VLOOKUP($A1014,LedenZ,15,0),""))</f>
        <v/>
      </c>
      <c r="K1014" s="64" t="str">
        <f t="shared" ref="K1014:K1028" si="955">IF(LEFT($A1014,1)="x","",IFERROR(VLOOKUP($A1014,LedenZ,16,0),""))</f>
        <v/>
      </c>
      <c r="L1014" s="64" t="str">
        <f t="shared" ref="L1014:L1028" si="956">IF(LEFT($A1014,1)="x","",IFERROR(VLOOKUP($A1014,LedenZ,17,0),""))</f>
        <v/>
      </c>
      <c r="M1014" s="64" t="str">
        <f t="shared" ref="M1014:M1028" si="957">IF(LEFT($A1014,1)="x","",IFERROR(VLOOKUP($A1014,LedenZ,18,0),""))</f>
        <v/>
      </c>
      <c r="N1014" s="52"/>
      <c r="P1014" s="157"/>
      <c r="Q1014" s="157"/>
      <c r="R1014" s="157"/>
      <c r="S1014" s="157" t="str">
        <f>IF(OR(LEFT($A1014,1)="x",AND(AC1013+$AC1014=0,$AC1013&gt;0)),"",IFERROR(VLOOKUP($A1014,LedenZ,29,0),""))</f>
        <v/>
      </c>
      <c r="T1014" s="202">
        <f t="shared" ref="T1014:T1028" si="958">IF(LEN(C1014&amp;D1014&amp;E1014&amp;F1014)&gt;0,1,0)</f>
        <v>0</v>
      </c>
      <c r="U1014" s="159">
        <f t="shared" ref="U1014:U1028" si="959">MIN(LEN(Y1014&amp;Z1014&amp;AA1014&amp;AB1014),1)</f>
        <v>0</v>
      </c>
      <c r="V1014" s="162" t="str">
        <f>V1013</f>
        <v/>
      </c>
      <c r="W1014" s="162" t="str">
        <f>W1013</f>
        <v/>
      </c>
      <c r="X1014" s="28">
        <v>5</v>
      </c>
      <c r="Y1014" s="64" t="str">
        <f t="shared" ref="Y1014:Y1028" si="960">IF(LEFT($A1014,1)="x","",IFERROR(VLOOKUP($A1014,LedenZ,33,0),""))</f>
        <v/>
      </c>
      <c r="Z1014" s="64" t="str">
        <f t="shared" ref="Z1014:Z1028" si="961">IF(LEFT($A1014,1)="x","",IFERROR(VLOOKUP($A1014,LedenZ,34,0),""))</f>
        <v/>
      </c>
      <c r="AA1014" s="64" t="str">
        <f t="shared" ref="AA1014:AA1028" si="962">IF(LEFT($A1014,1)="x","",IFERROR(VLOOKUP($A1014,LedenZ,35,0),""))</f>
        <v/>
      </c>
      <c r="AB1014" s="64" t="str">
        <f t="shared" ref="AB1014:AB1028" si="963">IF(LEFT($A1014,1)="x","",IFERROR(VLOOKUP($A1014,LedenZ,36,0),""))</f>
        <v/>
      </c>
      <c r="AC1014" s="28">
        <f t="shared" ref="AC1014:AC1028" si="964">LEN(Y1014&amp;Z1014&amp;AA1014&amp;AB1014)</f>
        <v>0</v>
      </c>
      <c r="AH1014" s="246" t="str">
        <f t="shared" ref="AH1014:AH1028" si="965">lft(G1014,Peildatum)</f>
        <v/>
      </c>
    </row>
    <row r="1015" spans="1:34">
      <c r="A1015" s="28" t="str">
        <f>C1011&amp;"x"&amp;B1015</f>
        <v>x2</v>
      </c>
      <c r="B1015" s="47">
        <v>2</v>
      </c>
      <c r="C1015" s="64" t="str">
        <f t="shared" si="948"/>
        <v/>
      </c>
      <c r="D1015" s="64" t="str">
        <f t="shared" si="949"/>
        <v/>
      </c>
      <c r="E1015" s="65" t="str">
        <f t="shared" si="950"/>
        <v/>
      </c>
      <c r="F1015" s="65" t="str">
        <f t="shared" si="951"/>
        <v/>
      </c>
      <c r="G1015" s="66" t="str">
        <f t="shared" si="952"/>
        <v/>
      </c>
      <c r="H1015" s="67" t="str">
        <f t="shared" si="953"/>
        <v/>
      </c>
      <c r="I1015" s="73"/>
      <c r="J1015" s="64" t="str">
        <f t="shared" si="954"/>
        <v/>
      </c>
      <c r="K1015" s="64" t="str">
        <f t="shared" si="955"/>
        <v/>
      </c>
      <c r="L1015" s="64" t="str">
        <f t="shared" si="956"/>
        <v/>
      </c>
      <c r="M1015" s="64" t="str">
        <f t="shared" si="957"/>
        <v/>
      </c>
      <c r="N1015" s="52"/>
      <c r="P1015" s="157"/>
      <c r="Q1015" s="157"/>
      <c r="R1015" s="157"/>
      <c r="S1015" s="157" t="str">
        <f>IF(OR(LEFT($A1015,1)="x",AND(AC1013+$AC1015=0,$AC1013&gt;0)),"",IFERROR(VLOOKUP($A1015,LedenZ,29,0),""))</f>
        <v/>
      </c>
      <c r="T1015" s="202">
        <f t="shared" si="958"/>
        <v>0</v>
      </c>
      <c r="U1015" s="159">
        <f t="shared" si="959"/>
        <v>0</v>
      </c>
      <c r="V1015" s="162" t="str">
        <f t="shared" ref="V1015:W1028" si="966">V1014</f>
        <v/>
      </c>
      <c r="W1015" s="162" t="str">
        <f t="shared" si="966"/>
        <v/>
      </c>
      <c r="X1015" s="28">
        <v>6</v>
      </c>
      <c r="Y1015" s="64" t="str">
        <f t="shared" si="960"/>
        <v/>
      </c>
      <c r="Z1015" s="64" t="str">
        <f t="shared" si="961"/>
        <v/>
      </c>
      <c r="AA1015" s="64" t="str">
        <f t="shared" si="962"/>
        <v/>
      </c>
      <c r="AB1015" s="64" t="str">
        <f t="shared" si="963"/>
        <v/>
      </c>
      <c r="AC1015" s="28">
        <f t="shared" si="964"/>
        <v>0</v>
      </c>
      <c r="AH1015" s="246" t="str">
        <f t="shared" si="965"/>
        <v/>
      </c>
    </row>
    <row r="1016" spans="1:34">
      <c r="A1016" s="28" t="str">
        <f>C1011&amp;"x"&amp;B1016</f>
        <v>x3</v>
      </c>
      <c r="B1016" s="47">
        <v>3</v>
      </c>
      <c r="C1016" s="64" t="str">
        <f t="shared" si="948"/>
        <v/>
      </c>
      <c r="D1016" s="64" t="str">
        <f t="shared" si="949"/>
        <v/>
      </c>
      <c r="E1016" s="65" t="str">
        <f t="shared" si="950"/>
        <v/>
      </c>
      <c r="F1016" s="65" t="str">
        <f t="shared" si="951"/>
        <v/>
      </c>
      <c r="G1016" s="66" t="str">
        <f t="shared" si="952"/>
        <v/>
      </c>
      <c r="H1016" s="67" t="str">
        <f t="shared" si="953"/>
        <v/>
      </c>
      <c r="I1016" s="73"/>
      <c r="J1016" s="64" t="str">
        <f t="shared" si="954"/>
        <v/>
      </c>
      <c r="K1016" s="64" t="str">
        <f t="shared" si="955"/>
        <v/>
      </c>
      <c r="L1016" s="64" t="str">
        <f t="shared" si="956"/>
        <v/>
      </c>
      <c r="M1016" s="64" t="str">
        <f t="shared" si="957"/>
        <v/>
      </c>
      <c r="N1016" s="52"/>
      <c r="P1016" s="157"/>
      <c r="Q1016" s="157"/>
      <c r="R1016" s="157"/>
      <c r="S1016" s="157" t="str">
        <f>IF(OR(LEFT($A1016,1)="x",AND(AC1013+$AC1016=0,$AC1013&gt;0)),"",IFERROR(VLOOKUP($A1016,LedenZ,29,0),""))</f>
        <v/>
      </c>
      <c r="T1016" s="202">
        <f t="shared" si="958"/>
        <v>0</v>
      </c>
      <c r="U1016" s="159">
        <f t="shared" si="959"/>
        <v>0</v>
      </c>
      <c r="V1016" s="162" t="str">
        <f t="shared" si="966"/>
        <v/>
      </c>
      <c r="W1016" s="162" t="str">
        <f t="shared" si="966"/>
        <v/>
      </c>
      <c r="X1016" s="28">
        <v>7</v>
      </c>
      <c r="Y1016" s="64" t="str">
        <f t="shared" si="960"/>
        <v/>
      </c>
      <c r="Z1016" s="64" t="str">
        <f t="shared" si="961"/>
        <v/>
      </c>
      <c r="AA1016" s="64" t="str">
        <f t="shared" si="962"/>
        <v/>
      </c>
      <c r="AB1016" s="64" t="str">
        <f t="shared" si="963"/>
        <v/>
      </c>
      <c r="AC1016" s="28">
        <f t="shared" si="964"/>
        <v>0</v>
      </c>
      <c r="AH1016" s="246" t="str">
        <f t="shared" si="965"/>
        <v/>
      </c>
    </row>
    <row r="1017" spans="1:34">
      <c r="A1017" s="28" t="str">
        <f>C1011&amp;"x"&amp;B1017</f>
        <v>x4</v>
      </c>
      <c r="B1017" s="47">
        <v>4</v>
      </c>
      <c r="C1017" s="64" t="str">
        <f t="shared" si="948"/>
        <v/>
      </c>
      <c r="D1017" s="64" t="str">
        <f t="shared" si="949"/>
        <v/>
      </c>
      <c r="E1017" s="65" t="str">
        <f t="shared" si="950"/>
        <v/>
      </c>
      <c r="F1017" s="65" t="str">
        <f t="shared" si="951"/>
        <v/>
      </c>
      <c r="G1017" s="66" t="str">
        <f t="shared" si="952"/>
        <v/>
      </c>
      <c r="H1017" s="67" t="str">
        <f t="shared" si="953"/>
        <v/>
      </c>
      <c r="I1017" s="73"/>
      <c r="J1017" s="64" t="str">
        <f t="shared" si="954"/>
        <v/>
      </c>
      <c r="K1017" s="64" t="str">
        <f t="shared" si="955"/>
        <v/>
      </c>
      <c r="L1017" s="64" t="str">
        <f t="shared" si="956"/>
        <v/>
      </c>
      <c r="M1017" s="64" t="str">
        <f t="shared" si="957"/>
        <v/>
      </c>
      <c r="N1017" s="52"/>
      <c r="P1017" s="157"/>
      <c r="Q1017" s="157"/>
      <c r="R1017" s="157"/>
      <c r="S1017" s="157" t="str">
        <f>IF(OR(LEFT($A1017,1)="x",AND(AC1013+$AC1017=0,$AC1013&gt;0)),"",IFERROR(VLOOKUP($A1017,LedenZ,29,0),""))</f>
        <v/>
      </c>
      <c r="T1017" s="202">
        <f t="shared" si="958"/>
        <v>0</v>
      </c>
      <c r="U1017" s="159">
        <f t="shared" si="959"/>
        <v>0</v>
      </c>
      <c r="V1017" s="162" t="str">
        <f t="shared" si="966"/>
        <v/>
      </c>
      <c r="W1017" s="162" t="str">
        <f t="shared" si="966"/>
        <v/>
      </c>
      <c r="X1017" s="28">
        <v>8</v>
      </c>
      <c r="Y1017" s="64" t="str">
        <f t="shared" si="960"/>
        <v/>
      </c>
      <c r="Z1017" s="64" t="str">
        <f t="shared" si="961"/>
        <v/>
      </c>
      <c r="AA1017" s="64" t="str">
        <f t="shared" si="962"/>
        <v/>
      </c>
      <c r="AB1017" s="64" t="str">
        <f t="shared" si="963"/>
        <v/>
      </c>
      <c r="AC1017" s="28">
        <f t="shared" si="964"/>
        <v>0</v>
      </c>
      <c r="AH1017" s="246" t="str">
        <f t="shared" si="965"/>
        <v/>
      </c>
    </row>
    <row r="1018" spans="1:34">
      <c r="A1018" s="28" t="str">
        <f>C1011&amp;"x"&amp;B1018</f>
        <v>x5</v>
      </c>
      <c r="B1018" s="47">
        <v>5</v>
      </c>
      <c r="C1018" s="64" t="str">
        <f t="shared" si="948"/>
        <v/>
      </c>
      <c r="D1018" s="64" t="str">
        <f t="shared" si="949"/>
        <v/>
      </c>
      <c r="E1018" s="65" t="str">
        <f t="shared" si="950"/>
        <v/>
      </c>
      <c r="F1018" s="65" t="str">
        <f t="shared" si="951"/>
        <v/>
      </c>
      <c r="G1018" s="66" t="str">
        <f t="shared" si="952"/>
        <v/>
      </c>
      <c r="H1018" s="67" t="str">
        <f t="shared" si="953"/>
        <v/>
      </c>
      <c r="I1018" s="73"/>
      <c r="J1018" s="64" t="str">
        <f t="shared" si="954"/>
        <v/>
      </c>
      <c r="K1018" s="64" t="str">
        <f t="shared" si="955"/>
        <v/>
      </c>
      <c r="L1018" s="64" t="str">
        <f t="shared" si="956"/>
        <v/>
      </c>
      <c r="M1018" s="64" t="str">
        <f t="shared" si="957"/>
        <v/>
      </c>
      <c r="N1018" s="52"/>
      <c r="P1018" s="157"/>
      <c r="Q1018" s="157"/>
      <c r="R1018" s="157"/>
      <c r="S1018" s="157" t="str">
        <f>IF(OR(LEFT($A1018,1)="x",AND(AC1013+$AC1018=0,$AC1013&gt;0)),"",IFERROR(VLOOKUP($A1018,LedenZ,29,0),""))</f>
        <v/>
      </c>
      <c r="T1018" s="202">
        <f t="shared" si="958"/>
        <v>0</v>
      </c>
      <c r="U1018" s="159">
        <f t="shared" si="959"/>
        <v>0</v>
      </c>
      <c r="V1018" s="162" t="str">
        <f t="shared" si="966"/>
        <v/>
      </c>
      <c r="W1018" s="162" t="str">
        <f t="shared" si="966"/>
        <v/>
      </c>
      <c r="X1018" s="28">
        <v>9</v>
      </c>
      <c r="Y1018" s="64" t="str">
        <f t="shared" si="960"/>
        <v/>
      </c>
      <c r="Z1018" s="64" t="str">
        <f t="shared" si="961"/>
        <v/>
      </c>
      <c r="AA1018" s="64" t="str">
        <f t="shared" si="962"/>
        <v/>
      </c>
      <c r="AB1018" s="64" t="str">
        <f t="shared" si="963"/>
        <v/>
      </c>
      <c r="AC1018" s="28">
        <f t="shared" si="964"/>
        <v>0</v>
      </c>
      <c r="AH1018" s="246" t="str">
        <f t="shared" si="965"/>
        <v/>
      </c>
    </row>
    <row r="1019" spans="1:34">
      <c r="A1019" s="28" t="str">
        <f>C1011&amp;"x"&amp;B1019</f>
        <v>x6</v>
      </c>
      <c r="B1019" s="47">
        <v>6</v>
      </c>
      <c r="C1019" s="64" t="str">
        <f t="shared" si="948"/>
        <v/>
      </c>
      <c r="D1019" s="64" t="str">
        <f t="shared" si="949"/>
        <v/>
      </c>
      <c r="E1019" s="65" t="str">
        <f t="shared" si="950"/>
        <v/>
      </c>
      <c r="F1019" s="65" t="str">
        <f t="shared" si="951"/>
        <v/>
      </c>
      <c r="G1019" s="66" t="str">
        <f t="shared" si="952"/>
        <v/>
      </c>
      <c r="H1019" s="67" t="str">
        <f t="shared" si="953"/>
        <v/>
      </c>
      <c r="I1019" s="73"/>
      <c r="J1019" s="64" t="str">
        <f t="shared" si="954"/>
        <v/>
      </c>
      <c r="K1019" s="64" t="str">
        <f t="shared" si="955"/>
        <v/>
      </c>
      <c r="L1019" s="64" t="str">
        <f t="shared" si="956"/>
        <v/>
      </c>
      <c r="M1019" s="64" t="str">
        <f t="shared" si="957"/>
        <v/>
      </c>
      <c r="N1019" s="52"/>
      <c r="P1019" s="157"/>
      <c r="Q1019" s="157"/>
      <c r="R1019" s="157"/>
      <c r="S1019" s="157" t="str">
        <f>IF(OR(LEFT($A1019,1)="x",AND(AC1013+$AC1019=0,$AC1013&gt;0)),"",IFERROR(VLOOKUP($A1019,LedenZ,29,0),""))</f>
        <v/>
      </c>
      <c r="T1019" s="202">
        <f t="shared" si="958"/>
        <v>0</v>
      </c>
      <c r="U1019" s="159">
        <f t="shared" si="959"/>
        <v>0</v>
      </c>
      <c r="V1019" s="162" t="str">
        <f t="shared" si="966"/>
        <v/>
      </c>
      <c r="W1019" s="162" t="str">
        <f t="shared" si="966"/>
        <v/>
      </c>
      <c r="X1019" s="28">
        <v>10</v>
      </c>
      <c r="Y1019" s="64" t="str">
        <f t="shared" si="960"/>
        <v/>
      </c>
      <c r="Z1019" s="64" t="str">
        <f t="shared" si="961"/>
        <v/>
      </c>
      <c r="AA1019" s="64" t="str">
        <f t="shared" si="962"/>
        <v/>
      </c>
      <c r="AB1019" s="64" t="str">
        <f t="shared" si="963"/>
        <v/>
      </c>
      <c r="AC1019" s="28">
        <f t="shared" si="964"/>
        <v>0</v>
      </c>
      <c r="AH1019" s="246" t="str">
        <f t="shared" si="965"/>
        <v/>
      </c>
    </row>
    <row r="1020" spans="1:34">
      <c r="A1020" s="28" t="str">
        <f>C1011&amp;"x"&amp;B1020</f>
        <v>x7</v>
      </c>
      <c r="B1020" s="47">
        <v>7</v>
      </c>
      <c r="C1020" s="64" t="str">
        <f t="shared" si="948"/>
        <v/>
      </c>
      <c r="D1020" s="64" t="str">
        <f t="shared" si="949"/>
        <v/>
      </c>
      <c r="E1020" s="65" t="str">
        <f t="shared" si="950"/>
        <v/>
      </c>
      <c r="F1020" s="65" t="str">
        <f t="shared" si="951"/>
        <v/>
      </c>
      <c r="G1020" s="66" t="str">
        <f t="shared" si="952"/>
        <v/>
      </c>
      <c r="H1020" s="67" t="str">
        <f t="shared" si="953"/>
        <v/>
      </c>
      <c r="I1020" s="73"/>
      <c r="J1020" s="64" t="str">
        <f t="shared" si="954"/>
        <v/>
      </c>
      <c r="K1020" s="64" t="str">
        <f t="shared" si="955"/>
        <v/>
      </c>
      <c r="L1020" s="64" t="str">
        <f t="shared" si="956"/>
        <v/>
      </c>
      <c r="M1020" s="64" t="str">
        <f t="shared" si="957"/>
        <v/>
      </c>
      <c r="N1020" s="52"/>
      <c r="P1020" s="157"/>
      <c r="Q1020" s="157"/>
      <c r="R1020" s="157"/>
      <c r="S1020" s="157" t="str">
        <f>IF(OR(LEFT($A1020,1)="x",AND(AC1013+$AC1020=0,$AC1013&gt;0)),"",IFERROR(VLOOKUP($A1020,LedenZ,29,0),""))</f>
        <v/>
      </c>
      <c r="T1020" s="202">
        <f t="shared" si="958"/>
        <v>0</v>
      </c>
      <c r="U1020" s="159">
        <f t="shared" si="959"/>
        <v>0</v>
      </c>
      <c r="V1020" s="162" t="str">
        <f t="shared" si="966"/>
        <v/>
      </c>
      <c r="W1020" s="162" t="str">
        <f t="shared" si="966"/>
        <v/>
      </c>
      <c r="X1020" s="28">
        <v>11</v>
      </c>
      <c r="Y1020" s="64" t="str">
        <f t="shared" si="960"/>
        <v/>
      </c>
      <c r="Z1020" s="64" t="str">
        <f t="shared" si="961"/>
        <v/>
      </c>
      <c r="AA1020" s="64" t="str">
        <f t="shared" si="962"/>
        <v/>
      </c>
      <c r="AB1020" s="64" t="str">
        <f t="shared" si="963"/>
        <v/>
      </c>
      <c r="AC1020" s="28">
        <f t="shared" si="964"/>
        <v>0</v>
      </c>
      <c r="AH1020" s="246" t="str">
        <f t="shared" si="965"/>
        <v/>
      </c>
    </row>
    <row r="1021" spans="1:34">
      <c r="A1021" s="28" t="str">
        <f>C1011&amp;"x"&amp;B1021</f>
        <v>x8</v>
      </c>
      <c r="B1021" s="47">
        <v>8</v>
      </c>
      <c r="C1021" s="64" t="str">
        <f t="shared" si="948"/>
        <v/>
      </c>
      <c r="D1021" s="64" t="str">
        <f t="shared" si="949"/>
        <v/>
      </c>
      <c r="E1021" s="65" t="str">
        <f t="shared" si="950"/>
        <v/>
      </c>
      <c r="F1021" s="65" t="str">
        <f t="shared" si="951"/>
        <v/>
      </c>
      <c r="G1021" s="66" t="str">
        <f t="shared" si="952"/>
        <v/>
      </c>
      <c r="H1021" s="67" t="str">
        <f t="shared" si="953"/>
        <v/>
      </c>
      <c r="I1021" s="73"/>
      <c r="J1021" s="64" t="str">
        <f t="shared" si="954"/>
        <v/>
      </c>
      <c r="K1021" s="64" t="str">
        <f t="shared" si="955"/>
        <v/>
      </c>
      <c r="L1021" s="64" t="str">
        <f t="shared" si="956"/>
        <v/>
      </c>
      <c r="M1021" s="64" t="str">
        <f t="shared" si="957"/>
        <v/>
      </c>
      <c r="N1021" s="52"/>
      <c r="P1021" s="157"/>
      <c r="Q1021" s="157"/>
      <c r="R1021" s="157"/>
      <c r="S1021" s="157" t="str">
        <f>IF(OR(LEFT($A1021,1)="x",AND(AC1013+$AC1021=0,$AC1013&gt;0)),"",IFERROR(VLOOKUP($A1021,LedenZ,29,0),""))</f>
        <v/>
      </c>
      <c r="T1021" s="202">
        <f t="shared" si="958"/>
        <v>0</v>
      </c>
      <c r="U1021" s="159">
        <f t="shared" si="959"/>
        <v>0</v>
      </c>
      <c r="V1021" s="162" t="str">
        <f t="shared" si="966"/>
        <v/>
      </c>
      <c r="W1021" s="162" t="str">
        <f t="shared" si="966"/>
        <v/>
      </c>
      <c r="X1021" s="28">
        <v>12</v>
      </c>
      <c r="Y1021" s="64" t="str">
        <f t="shared" si="960"/>
        <v/>
      </c>
      <c r="Z1021" s="64" t="str">
        <f t="shared" si="961"/>
        <v/>
      </c>
      <c r="AA1021" s="64" t="str">
        <f t="shared" si="962"/>
        <v/>
      </c>
      <c r="AB1021" s="64" t="str">
        <f t="shared" si="963"/>
        <v/>
      </c>
      <c r="AC1021" s="28">
        <f t="shared" si="964"/>
        <v>0</v>
      </c>
      <c r="AH1021" s="246" t="str">
        <f t="shared" si="965"/>
        <v/>
      </c>
    </row>
    <row r="1022" spans="1:34">
      <c r="A1022" s="28" t="str">
        <f>C1011&amp;"x"&amp;B1022</f>
        <v>x9</v>
      </c>
      <c r="B1022" s="47">
        <v>9</v>
      </c>
      <c r="C1022" s="64" t="str">
        <f t="shared" si="948"/>
        <v/>
      </c>
      <c r="D1022" s="64" t="str">
        <f t="shared" si="949"/>
        <v/>
      </c>
      <c r="E1022" s="65" t="str">
        <f t="shared" si="950"/>
        <v/>
      </c>
      <c r="F1022" s="65" t="str">
        <f t="shared" si="951"/>
        <v/>
      </c>
      <c r="G1022" s="66" t="str">
        <f t="shared" si="952"/>
        <v/>
      </c>
      <c r="H1022" s="67" t="str">
        <f t="shared" si="953"/>
        <v/>
      </c>
      <c r="I1022" s="73"/>
      <c r="J1022" s="64" t="str">
        <f t="shared" si="954"/>
        <v/>
      </c>
      <c r="K1022" s="64" t="str">
        <f t="shared" si="955"/>
        <v/>
      </c>
      <c r="L1022" s="64" t="str">
        <f t="shared" si="956"/>
        <v/>
      </c>
      <c r="M1022" s="64" t="str">
        <f t="shared" si="957"/>
        <v/>
      </c>
      <c r="N1022" s="52"/>
      <c r="P1022" s="157"/>
      <c r="Q1022" s="157"/>
      <c r="R1022" s="157"/>
      <c r="S1022" s="157" t="str">
        <f>IF(OR(LEFT($A1022,1)="x",AND(AC1013+$AC1022=0,$AC1013&gt;0)),"",IFERROR(VLOOKUP($A1022,LedenZ,29,0),""))</f>
        <v/>
      </c>
      <c r="T1022" s="202">
        <f t="shared" si="958"/>
        <v>0</v>
      </c>
      <c r="U1022" s="159">
        <f t="shared" si="959"/>
        <v>0</v>
      </c>
      <c r="V1022" s="162" t="str">
        <f t="shared" si="966"/>
        <v/>
      </c>
      <c r="W1022" s="162" t="str">
        <f t="shared" si="966"/>
        <v/>
      </c>
      <c r="X1022" s="28">
        <v>13</v>
      </c>
      <c r="Y1022" s="64" t="str">
        <f t="shared" si="960"/>
        <v/>
      </c>
      <c r="Z1022" s="64" t="str">
        <f t="shared" si="961"/>
        <v/>
      </c>
      <c r="AA1022" s="64" t="str">
        <f t="shared" si="962"/>
        <v/>
      </c>
      <c r="AB1022" s="64" t="str">
        <f t="shared" si="963"/>
        <v/>
      </c>
      <c r="AC1022" s="28">
        <f t="shared" si="964"/>
        <v>0</v>
      </c>
      <c r="AH1022" s="246" t="str">
        <f t="shared" si="965"/>
        <v/>
      </c>
    </row>
    <row r="1023" spans="1:34">
      <c r="A1023" s="28" t="str">
        <f>C1011&amp;"x"&amp;B1023</f>
        <v>x10</v>
      </c>
      <c r="B1023" s="47">
        <v>10</v>
      </c>
      <c r="C1023" s="64" t="str">
        <f t="shared" si="948"/>
        <v/>
      </c>
      <c r="D1023" s="64" t="str">
        <f t="shared" si="949"/>
        <v/>
      </c>
      <c r="E1023" s="65" t="str">
        <f t="shared" si="950"/>
        <v/>
      </c>
      <c r="F1023" s="65" t="str">
        <f t="shared" si="951"/>
        <v/>
      </c>
      <c r="G1023" s="66" t="str">
        <f t="shared" si="952"/>
        <v/>
      </c>
      <c r="H1023" s="67" t="str">
        <f t="shared" si="953"/>
        <v/>
      </c>
      <c r="I1023" s="73"/>
      <c r="J1023" s="64" t="str">
        <f t="shared" si="954"/>
        <v/>
      </c>
      <c r="K1023" s="64" t="str">
        <f t="shared" si="955"/>
        <v/>
      </c>
      <c r="L1023" s="64" t="str">
        <f t="shared" si="956"/>
        <v/>
      </c>
      <c r="M1023" s="64" t="str">
        <f t="shared" si="957"/>
        <v/>
      </c>
      <c r="N1023" s="52"/>
      <c r="P1023" s="157"/>
      <c r="Q1023" s="157"/>
      <c r="R1023" s="157"/>
      <c r="S1023" s="157" t="str">
        <f>IF(OR(LEFT($A1023,1)="x",AND(AC1013+$AC1023=0,$AC1013&gt;0)),"",IFERROR(VLOOKUP($A1023,LedenZ,29,0),""))</f>
        <v/>
      </c>
      <c r="T1023" s="202">
        <f t="shared" si="958"/>
        <v>0</v>
      </c>
      <c r="U1023" s="159">
        <f t="shared" si="959"/>
        <v>0</v>
      </c>
      <c r="V1023" s="162" t="str">
        <f t="shared" si="966"/>
        <v/>
      </c>
      <c r="W1023" s="162" t="str">
        <f t="shared" si="966"/>
        <v/>
      </c>
      <c r="X1023" s="28">
        <v>14</v>
      </c>
      <c r="Y1023" s="64" t="str">
        <f t="shared" si="960"/>
        <v/>
      </c>
      <c r="Z1023" s="64" t="str">
        <f t="shared" si="961"/>
        <v/>
      </c>
      <c r="AA1023" s="64" t="str">
        <f t="shared" si="962"/>
        <v/>
      </c>
      <c r="AB1023" s="64" t="str">
        <f t="shared" si="963"/>
        <v/>
      </c>
      <c r="AC1023" s="28">
        <f t="shared" si="964"/>
        <v>0</v>
      </c>
      <c r="AH1023" s="246" t="str">
        <f t="shared" si="965"/>
        <v/>
      </c>
    </row>
    <row r="1024" spans="1:34">
      <c r="A1024" s="28" t="str">
        <f>C1011&amp;"x"&amp;B1024</f>
        <v>x11</v>
      </c>
      <c r="B1024" s="47">
        <v>11</v>
      </c>
      <c r="C1024" s="64" t="str">
        <f t="shared" si="948"/>
        <v/>
      </c>
      <c r="D1024" s="64" t="str">
        <f t="shared" si="949"/>
        <v/>
      </c>
      <c r="E1024" s="65" t="str">
        <f t="shared" si="950"/>
        <v/>
      </c>
      <c r="F1024" s="65" t="str">
        <f t="shared" si="951"/>
        <v/>
      </c>
      <c r="G1024" s="66" t="str">
        <f t="shared" si="952"/>
        <v/>
      </c>
      <c r="H1024" s="67" t="str">
        <f t="shared" si="953"/>
        <v/>
      </c>
      <c r="I1024" s="73"/>
      <c r="J1024" s="64" t="str">
        <f t="shared" si="954"/>
        <v/>
      </c>
      <c r="K1024" s="64" t="str">
        <f t="shared" si="955"/>
        <v/>
      </c>
      <c r="L1024" s="64" t="str">
        <f t="shared" si="956"/>
        <v/>
      </c>
      <c r="M1024" s="64" t="str">
        <f t="shared" si="957"/>
        <v/>
      </c>
      <c r="N1024" s="52"/>
      <c r="P1024" s="157"/>
      <c r="Q1024" s="157"/>
      <c r="R1024" s="157"/>
      <c r="S1024" s="157" t="str">
        <f>IF(OR(LEFT($A1024,1)="x",AND(AC1013+$AC1024=0,$AC1013&gt;0)),"",IFERROR(VLOOKUP($A1024,LedenZ,29,0),""))</f>
        <v/>
      </c>
      <c r="T1024" s="202">
        <f t="shared" si="958"/>
        <v>0</v>
      </c>
      <c r="U1024" s="159">
        <f t="shared" si="959"/>
        <v>0</v>
      </c>
      <c r="V1024" s="162" t="str">
        <f t="shared" si="966"/>
        <v/>
      </c>
      <c r="W1024" s="162" t="str">
        <f t="shared" si="966"/>
        <v/>
      </c>
      <c r="X1024" s="28">
        <v>15</v>
      </c>
      <c r="Y1024" s="64" t="str">
        <f t="shared" si="960"/>
        <v/>
      </c>
      <c r="Z1024" s="64" t="str">
        <f t="shared" si="961"/>
        <v/>
      </c>
      <c r="AA1024" s="64" t="str">
        <f t="shared" si="962"/>
        <v/>
      </c>
      <c r="AB1024" s="64" t="str">
        <f t="shared" si="963"/>
        <v/>
      </c>
      <c r="AC1024" s="28">
        <f t="shared" si="964"/>
        <v>0</v>
      </c>
      <c r="AH1024" s="246" t="str">
        <f t="shared" si="965"/>
        <v/>
      </c>
    </row>
    <row r="1025" spans="1:34">
      <c r="A1025" s="28" t="str">
        <f>C1011&amp;"x"&amp;B1025</f>
        <v>x12</v>
      </c>
      <c r="B1025" s="47">
        <v>12</v>
      </c>
      <c r="C1025" s="64" t="str">
        <f t="shared" si="948"/>
        <v/>
      </c>
      <c r="D1025" s="64" t="str">
        <f t="shared" si="949"/>
        <v/>
      </c>
      <c r="E1025" s="65" t="str">
        <f t="shared" si="950"/>
        <v/>
      </c>
      <c r="F1025" s="65" t="str">
        <f t="shared" si="951"/>
        <v/>
      </c>
      <c r="G1025" s="66" t="str">
        <f t="shared" si="952"/>
        <v/>
      </c>
      <c r="H1025" s="67" t="str">
        <f t="shared" si="953"/>
        <v/>
      </c>
      <c r="I1025" s="73"/>
      <c r="J1025" s="64" t="str">
        <f t="shared" si="954"/>
        <v/>
      </c>
      <c r="K1025" s="64" t="str">
        <f t="shared" si="955"/>
        <v/>
      </c>
      <c r="L1025" s="64" t="str">
        <f t="shared" si="956"/>
        <v/>
      </c>
      <c r="M1025" s="64" t="str">
        <f t="shared" si="957"/>
        <v/>
      </c>
      <c r="N1025" s="52"/>
      <c r="P1025" s="157"/>
      <c r="Q1025" s="157"/>
      <c r="R1025" s="157"/>
      <c r="S1025" s="157" t="str">
        <f>IF(OR(LEFT($A1025,1)="x",AND(AC1013+$AC1025=0,$AC1013&gt;0)),"",IFERROR(VLOOKUP($A1025,LedenZ,29,0),""))</f>
        <v/>
      </c>
      <c r="T1025" s="202">
        <f t="shared" si="958"/>
        <v>0</v>
      </c>
      <c r="U1025" s="159">
        <f t="shared" si="959"/>
        <v>0</v>
      </c>
      <c r="V1025" s="162" t="str">
        <f t="shared" si="966"/>
        <v/>
      </c>
      <c r="W1025" s="162" t="str">
        <f t="shared" si="966"/>
        <v/>
      </c>
      <c r="X1025" s="28">
        <v>16</v>
      </c>
      <c r="Y1025" s="64" t="str">
        <f t="shared" si="960"/>
        <v/>
      </c>
      <c r="Z1025" s="64" t="str">
        <f t="shared" si="961"/>
        <v/>
      </c>
      <c r="AA1025" s="64" t="str">
        <f t="shared" si="962"/>
        <v/>
      </c>
      <c r="AB1025" s="64" t="str">
        <f t="shared" si="963"/>
        <v/>
      </c>
      <c r="AC1025" s="28">
        <f t="shared" si="964"/>
        <v>0</v>
      </c>
      <c r="AH1025" s="246" t="str">
        <f t="shared" si="965"/>
        <v/>
      </c>
    </row>
    <row r="1026" spans="1:34">
      <c r="A1026" s="28" t="str">
        <f>C1011&amp;"x"&amp;B1026</f>
        <v>x13</v>
      </c>
      <c r="B1026" s="47">
        <v>13</v>
      </c>
      <c r="C1026" s="64" t="str">
        <f t="shared" si="948"/>
        <v/>
      </c>
      <c r="D1026" s="64" t="str">
        <f t="shared" si="949"/>
        <v/>
      </c>
      <c r="E1026" s="65" t="str">
        <f t="shared" si="950"/>
        <v/>
      </c>
      <c r="F1026" s="65" t="str">
        <f t="shared" si="951"/>
        <v/>
      </c>
      <c r="G1026" s="66" t="str">
        <f t="shared" si="952"/>
        <v/>
      </c>
      <c r="H1026" s="67" t="str">
        <f t="shared" si="953"/>
        <v/>
      </c>
      <c r="I1026" s="73"/>
      <c r="J1026" s="64" t="str">
        <f t="shared" si="954"/>
        <v/>
      </c>
      <c r="K1026" s="64" t="str">
        <f t="shared" si="955"/>
        <v/>
      </c>
      <c r="L1026" s="64" t="str">
        <f t="shared" si="956"/>
        <v/>
      </c>
      <c r="M1026" s="64" t="str">
        <f t="shared" si="957"/>
        <v/>
      </c>
      <c r="N1026" s="52"/>
      <c r="P1026" s="157"/>
      <c r="Q1026" s="157"/>
      <c r="R1026" s="157"/>
      <c r="S1026" s="157" t="str">
        <f>IF(OR(LEFT($A1026,1)="x",AND(AC1013+$AC1026=0,$AC1013&gt;0)),"",IFERROR(VLOOKUP($A1026,LedenZ,29,0),""))</f>
        <v/>
      </c>
      <c r="T1026" s="202">
        <f t="shared" si="958"/>
        <v>0</v>
      </c>
      <c r="U1026" s="159">
        <f t="shared" si="959"/>
        <v>0</v>
      </c>
      <c r="V1026" s="162" t="str">
        <f t="shared" si="966"/>
        <v/>
      </c>
      <c r="W1026" s="162" t="str">
        <f t="shared" si="966"/>
        <v/>
      </c>
      <c r="X1026" s="28">
        <v>17</v>
      </c>
      <c r="Y1026" s="64" t="str">
        <f t="shared" si="960"/>
        <v/>
      </c>
      <c r="Z1026" s="64" t="str">
        <f t="shared" si="961"/>
        <v/>
      </c>
      <c r="AA1026" s="64" t="str">
        <f t="shared" si="962"/>
        <v/>
      </c>
      <c r="AB1026" s="64" t="str">
        <f t="shared" si="963"/>
        <v/>
      </c>
      <c r="AC1026" s="28">
        <f t="shared" si="964"/>
        <v>0</v>
      </c>
      <c r="AH1026" s="246" t="str">
        <f t="shared" si="965"/>
        <v/>
      </c>
    </row>
    <row r="1027" spans="1:34">
      <c r="A1027" s="28" t="str">
        <f>C1011&amp;"x"&amp;B1027</f>
        <v>x14</v>
      </c>
      <c r="B1027" s="47">
        <v>14</v>
      </c>
      <c r="C1027" s="64" t="str">
        <f t="shared" si="948"/>
        <v/>
      </c>
      <c r="D1027" s="64" t="str">
        <f t="shared" si="949"/>
        <v/>
      </c>
      <c r="E1027" s="65" t="str">
        <f t="shared" si="950"/>
        <v/>
      </c>
      <c r="F1027" s="65" t="str">
        <f t="shared" si="951"/>
        <v/>
      </c>
      <c r="G1027" s="66" t="str">
        <f t="shared" si="952"/>
        <v/>
      </c>
      <c r="H1027" s="67" t="str">
        <f t="shared" si="953"/>
        <v/>
      </c>
      <c r="I1027" s="73"/>
      <c r="J1027" s="64" t="str">
        <f t="shared" si="954"/>
        <v/>
      </c>
      <c r="K1027" s="64" t="str">
        <f t="shared" si="955"/>
        <v/>
      </c>
      <c r="L1027" s="64" t="str">
        <f t="shared" si="956"/>
        <v/>
      </c>
      <c r="M1027" s="64" t="str">
        <f t="shared" si="957"/>
        <v/>
      </c>
      <c r="N1027" s="52"/>
      <c r="P1027" s="157"/>
      <c r="Q1027" s="157"/>
      <c r="R1027" s="157"/>
      <c r="S1027" s="157" t="str">
        <f>IF(OR(LEFT($A1027,1)="x",AND(AC1013+$AC1027=0,$AC1013&gt;0)),"",IFERROR(VLOOKUP($A1027,LedenZ,29,0),""))</f>
        <v/>
      </c>
      <c r="T1027" s="202">
        <f t="shared" si="958"/>
        <v>0</v>
      </c>
      <c r="U1027" s="159">
        <f t="shared" si="959"/>
        <v>0</v>
      </c>
      <c r="V1027" s="162" t="str">
        <f t="shared" si="966"/>
        <v/>
      </c>
      <c r="W1027" s="162" t="str">
        <f t="shared" si="966"/>
        <v/>
      </c>
      <c r="X1027" s="28">
        <v>18</v>
      </c>
      <c r="Y1027" s="64" t="str">
        <f t="shared" si="960"/>
        <v/>
      </c>
      <c r="Z1027" s="64" t="str">
        <f t="shared" si="961"/>
        <v/>
      </c>
      <c r="AA1027" s="64" t="str">
        <f t="shared" si="962"/>
        <v/>
      </c>
      <c r="AB1027" s="64" t="str">
        <f t="shared" si="963"/>
        <v/>
      </c>
      <c r="AC1027" s="28">
        <f t="shared" si="964"/>
        <v>0</v>
      </c>
      <c r="AH1027" s="246" t="str">
        <f t="shared" si="965"/>
        <v/>
      </c>
    </row>
    <row r="1028" spans="1:34">
      <c r="A1028" s="28" t="str">
        <f>C1011&amp;"x"&amp;B1028</f>
        <v>x15</v>
      </c>
      <c r="B1028" s="47">
        <v>15</v>
      </c>
      <c r="C1028" s="64" t="str">
        <f t="shared" si="948"/>
        <v/>
      </c>
      <c r="D1028" s="64" t="str">
        <f t="shared" si="949"/>
        <v/>
      </c>
      <c r="E1028" s="65" t="str">
        <f t="shared" si="950"/>
        <v/>
      </c>
      <c r="F1028" s="65" t="str">
        <f t="shared" si="951"/>
        <v/>
      </c>
      <c r="G1028" s="66" t="str">
        <f t="shared" si="952"/>
        <v/>
      </c>
      <c r="H1028" s="67" t="str">
        <f t="shared" si="953"/>
        <v/>
      </c>
      <c r="I1028" s="73"/>
      <c r="J1028" s="64" t="str">
        <f t="shared" si="954"/>
        <v/>
      </c>
      <c r="K1028" s="64" t="str">
        <f t="shared" si="955"/>
        <v/>
      </c>
      <c r="L1028" s="64" t="str">
        <f t="shared" si="956"/>
        <v/>
      </c>
      <c r="M1028" s="64" t="str">
        <f t="shared" si="957"/>
        <v/>
      </c>
      <c r="N1028" s="52"/>
      <c r="P1028" s="157"/>
      <c r="Q1028" s="157"/>
      <c r="R1028" s="157"/>
      <c r="S1028" s="157" t="str">
        <f>IF(OR(LEFT($A1028,1)="x",AND(AC1013+$AC1028=0,$AC1013&gt;0)),"",IFERROR(VLOOKUP($A1028,LedenZ,29,0),""))</f>
        <v/>
      </c>
      <c r="T1028" s="202">
        <f t="shared" si="958"/>
        <v>0</v>
      </c>
      <c r="U1028" s="159">
        <f t="shared" si="959"/>
        <v>0</v>
      </c>
      <c r="V1028" s="162" t="str">
        <f t="shared" si="966"/>
        <v/>
      </c>
      <c r="W1028" s="162" t="str">
        <f t="shared" si="966"/>
        <v/>
      </c>
      <c r="X1028" s="28">
        <v>19</v>
      </c>
      <c r="Y1028" s="64" t="str">
        <f t="shared" si="960"/>
        <v/>
      </c>
      <c r="Z1028" s="64" t="str">
        <f t="shared" si="961"/>
        <v/>
      </c>
      <c r="AA1028" s="64" t="str">
        <f t="shared" si="962"/>
        <v/>
      </c>
      <c r="AB1028" s="64" t="str">
        <f t="shared" si="963"/>
        <v/>
      </c>
      <c r="AC1028" s="28">
        <f t="shared" si="964"/>
        <v>0</v>
      </c>
      <c r="AH1028" s="246" t="str">
        <f t="shared" si="965"/>
        <v/>
      </c>
    </row>
    <row r="1029" spans="1:34" ht="12.95" thickBot="1">
      <c r="B1029" s="69"/>
      <c r="C1029" s="70"/>
      <c r="D1029" s="69"/>
      <c r="E1029" s="69"/>
      <c r="F1029" s="69"/>
      <c r="G1029" s="71"/>
      <c r="H1029" s="71"/>
      <c r="I1029" s="71"/>
      <c r="J1029" s="70"/>
      <c r="K1029" s="70"/>
      <c r="L1029" s="70"/>
      <c r="M1029" s="52"/>
      <c r="N1029" s="52"/>
      <c r="X1029" s="28">
        <v>20</v>
      </c>
    </row>
    <row r="1030" spans="1:34" ht="12.95" thickTop="1">
      <c r="B1030" s="47"/>
      <c r="C1030" s="323" t="s">
        <v>1140</v>
      </c>
      <c r="D1030" s="323"/>
      <c r="E1030" s="76" t="s">
        <v>1141</v>
      </c>
      <c r="F1030" s="76" t="s">
        <v>1142</v>
      </c>
      <c r="G1030" s="48" t="s">
        <v>1143</v>
      </c>
      <c r="H1030" s="49"/>
      <c r="I1030" s="50"/>
      <c r="J1030" s="51" t="s">
        <v>1144</v>
      </c>
      <c r="K1030" s="51" t="s">
        <v>1145</v>
      </c>
      <c r="L1030" s="51" t="s">
        <v>1146</v>
      </c>
      <c r="M1030" s="52"/>
      <c r="N1030" s="52"/>
      <c r="P1030" s="53">
        <f>COUNT(P1034:P1048)</f>
        <v>0</v>
      </c>
      <c r="Q1030" s="53">
        <f>COUNT(Q1034:Q1048)</f>
        <v>0</v>
      </c>
      <c r="R1030" s="53">
        <f>COUNT(R1034:R1048)</f>
        <v>0</v>
      </c>
      <c r="S1030" s="53">
        <f>COUNT(S1034:S1048)</f>
        <v>0</v>
      </c>
      <c r="T1030" s="124">
        <f>T1031-SUM(U1034:U1048)</f>
        <v>0</v>
      </c>
      <c r="X1030" s="28">
        <v>1</v>
      </c>
    </row>
    <row r="1031" spans="1:34" ht="12.95">
      <c r="A1031" s="33">
        <v>55</v>
      </c>
      <c r="B1031" s="54"/>
      <c r="C1031" s="322" t="str">
        <f>Leden!AR57</f>
        <v/>
      </c>
      <c r="D1031" s="322"/>
      <c r="E1031" s="286" t="str">
        <f>IF($C1031="","",LEFT(IFERROR(VLOOKUP($C1031,TeamsZ,2,0),"")&amp;"??",2))</f>
        <v/>
      </c>
      <c r="F1031" s="286" t="str">
        <f>IF($C1031="","",IFERROR(VLOOKUP($C1031,TeamsZ,3,0),"??"))</f>
        <v/>
      </c>
      <c r="G1031" s="286" t="str">
        <f>IF($C1031="","",LEFT(IFERROR(VLOOKUP($C1031,TeamsZ,4,0),"")&amp;"?",1))</f>
        <v/>
      </c>
      <c r="H1031" s="55"/>
      <c r="I1031" s="56"/>
      <c r="J1031" s="286">
        <f>COUNTIF(C1034:C1048,"V")</f>
        <v>0</v>
      </c>
      <c r="K1031" s="286">
        <f>COUNTIF(C1034:C1048,"M")</f>
        <v>0</v>
      </c>
      <c r="L1031" s="57" t="str">
        <f>IFERROR(AVERAGE(H1034:H1048),"")</f>
        <v/>
      </c>
      <c r="M1031" s="58"/>
      <c r="N1031" s="58"/>
      <c r="O1031" s="33" t="s">
        <v>2</v>
      </c>
      <c r="P1031" s="253"/>
      <c r="Q1031" s="253"/>
      <c r="R1031" s="253"/>
      <c r="S1031" s="253" t="str">
        <f>IF(COUNT(S1034:S1048)=0,"",TeamPunten(S1034:S1048,$C1031,$T1031))</f>
        <v/>
      </c>
      <c r="T1031" s="124">
        <f>SUM(T1034:T1048)</f>
        <v>0</v>
      </c>
      <c r="U1031" s="158" t="str">
        <f>MID($C1031,1,1)</f>
        <v/>
      </c>
      <c r="V1031" s="158" t="str">
        <f>MID($C1031,1,1)</f>
        <v/>
      </c>
      <c r="W1031" s="158" t="str">
        <f>MID($C1031,1,1)</f>
        <v/>
      </c>
      <c r="X1031" s="28">
        <v>2</v>
      </c>
      <c r="Y1031" s="33"/>
      <c r="Z1031" s="33"/>
      <c r="AA1031" s="33"/>
      <c r="AB1031" s="33"/>
      <c r="AC1031" s="33"/>
      <c r="AD1031" s="19" t="str">
        <f>IF($C1031="","",IFERROR(VLOOKUP($C1031,TeamsZ,6,0),""))</f>
        <v/>
      </c>
      <c r="AE1031" s="19" t="str">
        <f>TRIM(IF($AD1031="","",IFERROR(VLOOKUP($AD1031,Teams!$J$4:$O$8,2,0),"")))</f>
        <v/>
      </c>
      <c r="AF1031" s="19" t="str">
        <f>TRIM(IF($AD1031="","",IFERROR(VLOOKUP($AD1031,Teams!$J$4:$O$8,4,0),"")))</f>
        <v/>
      </c>
      <c r="AH1031" s="247" t="str">
        <f>IFERROR(AVERAGE(AH1034:AH1048),"")</f>
        <v/>
      </c>
    </row>
    <row r="1032" spans="1:34">
      <c r="B1032" s="47"/>
      <c r="C1032" s="76"/>
      <c r="D1032" s="47"/>
      <c r="E1032" s="47"/>
      <c r="F1032" s="47"/>
      <c r="G1032" s="50"/>
      <c r="H1032" s="50"/>
      <c r="I1032" s="50"/>
      <c r="J1032" s="76"/>
      <c r="K1032" s="76"/>
      <c r="L1032" s="76"/>
      <c r="M1032" s="52"/>
      <c r="N1032" s="52"/>
      <c r="U1032" s="159"/>
      <c r="V1032" s="159"/>
      <c r="W1032" s="159"/>
      <c r="X1032" s="28">
        <v>3</v>
      </c>
    </row>
    <row r="1033" spans="1:34">
      <c r="A1033" s="59"/>
      <c r="B1033" s="60"/>
      <c r="C1033" s="61" t="s">
        <v>1147</v>
      </c>
      <c r="D1033" s="61" t="s">
        <v>1148</v>
      </c>
      <c r="E1033" s="62" t="s">
        <v>1149</v>
      </c>
      <c r="F1033" s="62" t="s">
        <v>1150</v>
      </c>
      <c r="G1033" s="61" t="s">
        <v>1151</v>
      </c>
      <c r="H1033" s="61" t="s">
        <v>1152</v>
      </c>
      <c r="I1033" s="61" t="s">
        <v>54</v>
      </c>
      <c r="J1033" s="61" t="s">
        <v>1153</v>
      </c>
      <c r="K1033" s="61" t="s">
        <v>1154</v>
      </c>
      <c r="L1033" s="61" t="s">
        <v>1155</v>
      </c>
      <c r="M1033" s="61" t="s">
        <v>1158</v>
      </c>
      <c r="N1033" s="63"/>
      <c r="O1033" s="59"/>
      <c r="P1033" s="160" t="s">
        <v>76</v>
      </c>
      <c r="Q1033" s="160" t="s">
        <v>77</v>
      </c>
      <c r="R1033" s="160" t="s">
        <v>78</v>
      </c>
      <c r="S1033" s="160" t="s">
        <v>76</v>
      </c>
      <c r="U1033" s="158" t="str">
        <f>IF(W1031="","",VLOOKUP(W1031,Leeftijdscat,2,FALSE))</f>
        <v/>
      </c>
      <c r="V1033" s="158" t="str">
        <f>IF(W1031="","",VLOOKUP(W1031,Leeftijdscat,3,FALSE))</f>
        <v/>
      </c>
      <c r="W1033" s="158" t="str">
        <f>IF(W1031="","",VLOOKUP(W1031,Leeftijdscat,4,FALSE))</f>
        <v/>
      </c>
      <c r="X1033" s="28">
        <v>4</v>
      </c>
      <c r="Y1033" s="59">
        <f>LEN(Y1034&amp;Y1035&amp;Y1036&amp;Y1037&amp;Y1038&amp;Y1039&amp;Y1040&amp;Y1041&amp;Y1042&amp;Y1043&amp;Y1044&amp;Y1045&amp;Y1046&amp;Y1047&amp;Y1048)</f>
        <v>0</v>
      </c>
      <c r="Z1033" s="59">
        <f>LEN(Z1034&amp;Z1035&amp;Z1036&amp;Z1037&amp;Z1038&amp;Z1039&amp;Z1040&amp;Z1041&amp;Z1042&amp;Z1043&amp;Z1044&amp;Z1045&amp;Z1046&amp;Z1047&amp;Z1048)</f>
        <v>0</v>
      </c>
      <c r="AA1033" s="59">
        <f>LEN(AA1034&amp;AA1035&amp;AA1036&amp;AA1037&amp;AA1038&amp;AA1039&amp;AA1040&amp;AA1041&amp;AA1042&amp;AA1043&amp;AA1044&amp;AA1045&amp;AA1046&amp;AA1047&amp;AA1048)</f>
        <v>0</v>
      </c>
      <c r="AB1033" s="59">
        <f>LEN(AB1034&amp;AB1035&amp;AB1036&amp;AB1037&amp;AB1038&amp;AB1039&amp;AB1040&amp;AB1041&amp;AB1042&amp;AB1043&amp;AB1044&amp;AB1045&amp;AB1046&amp;AB1047&amp;AB1048)</f>
        <v>0</v>
      </c>
      <c r="AC1033" s="59">
        <f>SUM(Y1033:AA1033)</f>
        <v>0</v>
      </c>
    </row>
    <row r="1034" spans="1:34">
      <c r="A1034" s="28" t="str">
        <f>C1031&amp;"x"&amp;B1034</f>
        <v>x1</v>
      </c>
      <c r="B1034" s="47">
        <v>1</v>
      </c>
      <c r="C1034" s="64" t="str">
        <f t="shared" ref="C1034:C1048" si="967">IF(LEFT($A1034,1)="x","",IFERROR(VLOOKUP($A1034,LedenZ,5,0),""))</f>
        <v/>
      </c>
      <c r="D1034" s="64" t="str">
        <f t="shared" ref="D1034:D1048" si="968">IF(LEFT($A1034,1)="x","",IFERROR(VLOOKUP($A1034,LedenZ,6,0),""))</f>
        <v/>
      </c>
      <c r="E1034" s="65" t="str">
        <f t="shared" ref="E1034:E1048" si="969">IF(LEFT($A1034,1)="x","",IFERROR(VLOOKUP($A1034,LedenZ,7,0),""))</f>
        <v/>
      </c>
      <c r="F1034" s="65" t="str">
        <f t="shared" ref="F1034:F1048" si="970">IF(LEFT($A1034,1)="x","",IFERROR(VLOOKUP($A1034,LedenZ,8,0),""))</f>
        <v/>
      </c>
      <c r="G1034" s="66" t="str">
        <f t="shared" ref="G1034:G1048" si="971">IF(LEFT($A1034,1)="x","",IFERROR(VLOOKUP($A1034,LedenZ,9,0),""))</f>
        <v/>
      </c>
      <c r="H1034" s="67" t="str">
        <f t="shared" ref="H1034:H1048" si="972">IF(AND(ISNUMBER(G1034),G1034&lt;&gt;0),DATEDIF(G1034,Peildatum,"Y"),"")</f>
        <v/>
      </c>
      <c r="I1034" s="73"/>
      <c r="J1034" s="64" t="str">
        <f t="shared" ref="J1034:J1048" si="973">IF(LEFT($A1034,1)="x","",IFERROR(VLOOKUP($A1034,LedenZ,15,0),""))</f>
        <v/>
      </c>
      <c r="K1034" s="64" t="str">
        <f t="shared" ref="K1034:K1048" si="974">IF(LEFT($A1034,1)="x","",IFERROR(VLOOKUP($A1034,LedenZ,16,0),""))</f>
        <v/>
      </c>
      <c r="L1034" s="64" t="str">
        <f t="shared" ref="L1034:L1048" si="975">IF(LEFT($A1034,1)="x","",IFERROR(VLOOKUP($A1034,LedenZ,17,0),""))</f>
        <v/>
      </c>
      <c r="M1034" s="64" t="str">
        <f t="shared" ref="M1034:M1048" si="976">IF(LEFT($A1034,1)="x","",IFERROR(VLOOKUP($A1034,LedenZ,18,0),""))</f>
        <v/>
      </c>
      <c r="N1034" s="52"/>
      <c r="P1034" s="157"/>
      <c r="Q1034" s="157"/>
      <c r="R1034" s="157"/>
      <c r="S1034" s="157" t="str">
        <f>IF(OR(LEFT($A1034,1)="x",AND(AC1033+$AC1034=0,$AC1033&gt;0)),"",IFERROR(VLOOKUP($A1034,LedenZ,29,0),""))</f>
        <v/>
      </c>
      <c r="T1034" s="202">
        <f t="shared" ref="T1034:T1048" si="977">IF(LEN(C1034&amp;D1034&amp;E1034&amp;F1034)&gt;0,1,0)</f>
        <v>0</v>
      </c>
      <c r="U1034" s="159">
        <f t="shared" ref="U1034:U1048" si="978">MIN(LEN(Y1034&amp;Z1034&amp;AA1034&amp;AB1034),1)</f>
        <v>0</v>
      </c>
      <c r="V1034" s="162" t="str">
        <f>V1033</f>
        <v/>
      </c>
      <c r="W1034" s="162" t="str">
        <f>W1033</f>
        <v/>
      </c>
      <c r="X1034" s="28">
        <v>5</v>
      </c>
      <c r="Y1034" s="64" t="str">
        <f t="shared" ref="Y1034:Y1048" si="979">IF(LEFT($A1034,1)="x","",IFERROR(VLOOKUP($A1034,LedenZ,33,0),""))</f>
        <v/>
      </c>
      <c r="Z1034" s="64" t="str">
        <f t="shared" ref="Z1034:Z1048" si="980">IF(LEFT($A1034,1)="x","",IFERROR(VLOOKUP($A1034,LedenZ,34,0),""))</f>
        <v/>
      </c>
      <c r="AA1034" s="64" t="str">
        <f t="shared" ref="AA1034:AA1048" si="981">IF(LEFT($A1034,1)="x","",IFERROR(VLOOKUP($A1034,LedenZ,35,0),""))</f>
        <v/>
      </c>
      <c r="AB1034" s="64" t="str">
        <f t="shared" ref="AB1034:AB1048" si="982">IF(LEFT($A1034,1)="x","",IFERROR(VLOOKUP($A1034,LedenZ,36,0),""))</f>
        <v/>
      </c>
      <c r="AC1034" s="28">
        <f t="shared" ref="AC1034:AC1048" si="983">LEN(Y1034&amp;Z1034&amp;AA1034&amp;AB1034)</f>
        <v>0</v>
      </c>
      <c r="AH1034" s="246" t="str">
        <f t="shared" ref="AH1034:AH1048" si="984">lft(G1034,Peildatum)</f>
        <v/>
      </c>
    </row>
    <row r="1035" spans="1:34">
      <c r="A1035" s="28" t="str">
        <f>C1031&amp;"x"&amp;B1035</f>
        <v>x2</v>
      </c>
      <c r="B1035" s="47">
        <v>2</v>
      </c>
      <c r="C1035" s="64" t="str">
        <f t="shared" si="967"/>
        <v/>
      </c>
      <c r="D1035" s="64" t="str">
        <f t="shared" si="968"/>
        <v/>
      </c>
      <c r="E1035" s="65" t="str">
        <f t="shared" si="969"/>
        <v/>
      </c>
      <c r="F1035" s="65" t="str">
        <f t="shared" si="970"/>
        <v/>
      </c>
      <c r="G1035" s="66" t="str">
        <f t="shared" si="971"/>
        <v/>
      </c>
      <c r="H1035" s="67" t="str">
        <f t="shared" si="972"/>
        <v/>
      </c>
      <c r="I1035" s="73"/>
      <c r="J1035" s="64" t="str">
        <f t="shared" si="973"/>
        <v/>
      </c>
      <c r="K1035" s="64" t="str">
        <f t="shared" si="974"/>
        <v/>
      </c>
      <c r="L1035" s="64" t="str">
        <f t="shared" si="975"/>
        <v/>
      </c>
      <c r="M1035" s="64" t="str">
        <f t="shared" si="976"/>
        <v/>
      </c>
      <c r="N1035" s="52"/>
      <c r="P1035" s="157"/>
      <c r="Q1035" s="157"/>
      <c r="R1035" s="157"/>
      <c r="S1035" s="157" t="str">
        <f>IF(OR(LEFT($A1035,1)="x",AND(AC1033+$AC1035=0,$AC1033&gt;0)),"",IFERROR(VLOOKUP($A1035,LedenZ,29,0),""))</f>
        <v/>
      </c>
      <c r="T1035" s="202">
        <f t="shared" si="977"/>
        <v>0</v>
      </c>
      <c r="U1035" s="159">
        <f t="shared" si="978"/>
        <v>0</v>
      </c>
      <c r="V1035" s="162" t="str">
        <f t="shared" ref="V1035:W1048" si="985">V1034</f>
        <v/>
      </c>
      <c r="W1035" s="162" t="str">
        <f t="shared" si="985"/>
        <v/>
      </c>
      <c r="X1035" s="28">
        <v>6</v>
      </c>
      <c r="Y1035" s="64" t="str">
        <f t="shared" si="979"/>
        <v/>
      </c>
      <c r="Z1035" s="64" t="str">
        <f t="shared" si="980"/>
        <v/>
      </c>
      <c r="AA1035" s="64" t="str">
        <f t="shared" si="981"/>
        <v/>
      </c>
      <c r="AB1035" s="64" t="str">
        <f t="shared" si="982"/>
        <v/>
      </c>
      <c r="AC1035" s="28">
        <f t="shared" si="983"/>
        <v>0</v>
      </c>
      <c r="AH1035" s="246" t="str">
        <f t="shared" si="984"/>
        <v/>
      </c>
    </row>
    <row r="1036" spans="1:34">
      <c r="A1036" s="28" t="str">
        <f>C1031&amp;"x"&amp;B1036</f>
        <v>x3</v>
      </c>
      <c r="B1036" s="47">
        <v>3</v>
      </c>
      <c r="C1036" s="64" t="str">
        <f t="shared" si="967"/>
        <v/>
      </c>
      <c r="D1036" s="64" t="str">
        <f t="shared" si="968"/>
        <v/>
      </c>
      <c r="E1036" s="65" t="str">
        <f t="shared" si="969"/>
        <v/>
      </c>
      <c r="F1036" s="65" t="str">
        <f t="shared" si="970"/>
        <v/>
      </c>
      <c r="G1036" s="66" t="str">
        <f t="shared" si="971"/>
        <v/>
      </c>
      <c r="H1036" s="67" t="str">
        <f t="shared" si="972"/>
        <v/>
      </c>
      <c r="I1036" s="73"/>
      <c r="J1036" s="64" t="str">
        <f t="shared" si="973"/>
        <v/>
      </c>
      <c r="K1036" s="64" t="str">
        <f t="shared" si="974"/>
        <v/>
      </c>
      <c r="L1036" s="64" t="str">
        <f t="shared" si="975"/>
        <v/>
      </c>
      <c r="M1036" s="64" t="str">
        <f t="shared" si="976"/>
        <v/>
      </c>
      <c r="N1036" s="52"/>
      <c r="P1036" s="157"/>
      <c r="Q1036" s="157"/>
      <c r="R1036" s="157"/>
      <c r="S1036" s="157" t="str">
        <f>IF(OR(LEFT($A1036,1)="x",AND(AC1033+$AC1036=0,$AC1033&gt;0)),"",IFERROR(VLOOKUP($A1036,LedenZ,29,0),""))</f>
        <v/>
      </c>
      <c r="T1036" s="202">
        <f t="shared" si="977"/>
        <v>0</v>
      </c>
      <c r="U1036" s="159">
        <f t="shared" si="978"/>
        <v>0</v>
      </c>
      <c r="V1036" s="162" t="str">
        <f t="shared" si="985"/>
        <v/>
      </c>
      <c r="W1036" s="162" t="str">
        <f t="shared" si="985"/>
        <v/>
      </c>
      <c r="X1036" s="28">
        <v>7</v>
      </c>
      <c r="Y1036" s="64" t="str">
        <f t="shared" si="979"/>
        <v/>
      </c>
      <c r="Z1036" s="64" t="str">
        <f t="shared" si="980"/>
        <v/>
      </c>
      <c r="AA1036" s="64" t="str">
        <f t="shared" si="981"/>
        <v/>
      </c>
      <c r="AB1036" s="64" t="str">
        <f t="shared" si="982"/>
        <v/>
      </c>
      <c r="AC1036" s="28">
        <f t="shared" si="983"/>
        <v>0</v>
      </c>
      <c r="AH1036" s="246" t="str">
        <f t="shared" si="984"/>
        <v/>
      </c>
    </row>
    <row r="1037" spans="1:34">
      <c r="A1037" s="28" t="str">
        <f>C1031&amp;"x"&amp;B1037</f>
        <v>x4</v>
      </c>
      <c r="B1037" s="47">
        <v>4</v>
      </c>
      <c r="C1037" s="64" t="str">
        <f t="shared" si="967"/>
        <v/>
      </c>
      <c r="D1037" s="64" t="str">
        <f t="shared" si="968"/>
        <v/>
      </c>
      <c r="E1037" s="65" t="str">
        <f t="shared" si="969"/>
        <v/>
      </c>
      <c r="F1037" s="65" t="str">
        <f t="shared" si="970"/>
        <v/>
      </c>
      <c r="G1037" s="66" t="str">
        <f t="shared" si="971"/>
        <v/>
      </c>
      <c r="H1037" s="67" t="str">
        <f t="shared" si="972"/>
        <v/>
      </c>
      <c r="I1037" s="73"/>
      <c r="J1037" s="64" t="str">
        <f t="shared" si="973"/>
        <v/>
      </c>
      <c r="K1037" s="64" t="str">
        <f t="shared" si="974"/>
        <v/>
      </c>
      <c r="L1037" s="64" t="str">
        <f t="shared" si="975"/>
        <v/>
      </c>
      <c r="M1037" s="64" t="str">
        <f t="shared" si="976"/>
        <v/>
      </c>
      <c r="N1037" s="52"/>
      <c r="P1037" s="157"/>
      <c r="Q1037" s="157"/>
      <c r="R1037" s="157"/>
      <c r="S1037" s="157" t="str">
        <f>IF(OR(LEFT($A1037,1)="x",AND(AC1033+$AC1037=0,$AC1033&gt;0)),"",IFERROR(VLOOKUP($A1037,LedenZ,29,0),""))</f>
        <v/>
      </c>
      <c r="T1037" s="202">
        <f t="shared" si="977"/>
        <v>0</v>
      </c>
      <c r="U1037" s="159">
        <f t="shared" si="978"/>
        <v>0</v>
      </c>
      <c r="V1037" s="162" t="str">
        <f t="shared" si="985"/>
        <v/>
      </c>
      <c r="W1037" s="162" t="str">
        <f t="shared" si="985"/>
        <v/>
      </c>
      <c r="X1037" s="28">
        <v>8</v>
      </c>
      <c r="Y1037" s="64" t="str">
        <f t="shared" si="979"/>
        <v/>
      </c>
      <c r="Z1037" s="64" t="str">
        <f t="shared" si="980"/>
        <v/>
      </c>
      <c r="AA1037" s="64" t="str">
        <f t="shared" si="981"/>
        <v/>
      </c>
      <c r="AB1037" s="64" t="str">
        <f t="shared" si="982"/>
        <v/>
      </c>
      <c r="AC1037" s="28">
        <f t="shared" si="983"/>
        <v>0</v>
      </c>
      <c r="AH1037" s="246" t="str">
        <f t="shared" si="984"/>
        <v/>
      </c>
    </row>
    <row r="1038" spans="1:34">
      <c r="A1038" s="28" t="str">
        <f>C1031&amp;"x"&amp;B1038</f>
        <v>x5</v>
      </c>
      <c r="B1038" s="47">
        <v>5</v>
      </c>
      <c r="C1038" s="64" t="str">
        <f t="shared" si="967"/>
        <v/>
      </c>
      <c r="D1038" s="64" t="str">
        <f t="shared" si="968"/>
        <v/>
      </c>
      <c r="E1038" s="65" t="str">
        <f t="shared" si="969"/>
        <v/>
      </c>
      <c r="F1038" s="65" t="str">
        <f t="shared" si="970"/>
        <v/>
      </c>
      <c r="G1038" s="66" t="str">
        <f t="shared" si="971"/>
        <v/>
      </c>
      <c r="H1038" s="67" t="str">
        <f t="shared" si="972"/>
        <v/>
      </c>
      <c r="I1038" s="73"/>
      <c r="J1038" s="64" t="str">
        <f t="shared" si="973"/>
        <v/>
      </c>
      <c r="K1038" s="64" t="str">
        <f t="shared" si="974"/>
        <v/>
      </c>
      <c r="L1038" s="64" t="str">
        <f t="shared" si="975"/>
        <v/>
      </c>
      <c r="M1038" s="64" t="str">
        <f t="shared" si="976"/>
        <v/>
      </c>
      <c r="N1038" s="52"/>
      <c r="P1038" s="157"/>
      <c r="Q1038" s="157"/>
      <c r="R1038" s="157"/>
      <c r="S1038" s="157" t="str">
        <f>IF(OR(LEFT($A1038,1)="x",AND(AC1033+$AC1038=0,$AC1033&gt;0)),"",IFERROR(VLOOKUP($A1038,LedenZ,29,0),""))</f>
        <v/>
      </c>
      <c r="T1038" s="202">
        <f t="shared" si="977"/>
        <v>0</v>
      </c>
      <c r="U1038" s="159">
        <f t="shared" si="978"/>
        <v>0</v>
      </c>
      <c r="V1038" s="162" t="str">
        <f t="shared" si="985"/>
        <v/>
      </c>
      <c r="W1038" s="162" t="str">
        <f t="shared" si="985"/>
        <v/>
      </c>
      <c r="X1038" s="28">
        <v>9</v>
      </c>
      <c r="Y1038" s="64" t="str">
        <f t="shared" si="979"/>
        <v/>
      </c>
      <c r="Z1038" s="64" t="str">
        <f t="shared" si="980"/>
        <v/>
      </c>
      <c r="AA1038" s="64" t="str">
        <f t="shared" si="981"/>
        <v/>
      </c>
      <c r="AB1038" s="64" t="str">
        <f t="shared" si="982"/>
        <v/>
      </c>
      <c r="AC1038" s="28">
        <f t="shared" si="983"/>
        <v>0</v>
      </c>
      <c r="AH1038" s="246" t="str">
        <f t="shared" si="984"/>
        <v/>
      </c>
    </row>
    <row r="1039" spans="1:34">
      <c r="A1039" s="28" t="str">
        <f>C1031&amp;"x"&amp;B1039</f>
        <v>x6</v>
      </c>
      <c r="B1039" s="47">
        <v>6</v>
      </c>
      <c r="C1039" s="64" t="str">
        <f t="shared" si="967"/>
        <v/>
      </c>
      <c r="D1039" s="64" t="str">
        <f t="shared" si="968"/>
        <v/>
      </c>
      <c r="E1039" s="65" t="str">
        <f t="shared" si="969"/>
        <v/>
      </c>
      <c r="F1039" s="65" t="str">
        <f t="shared" si="970"/>
        <v/>
      </c>
      <c r="G1039" s="66" t="str">
        <f t="shared" si="971"/>
        <v/>
      </c>
      <c r="H1039" s="67" t="str">
        <f t="shared" si="972"/>
        <v/>
      </c>
      <c r="I1039" s="73"/>
      <c r="J1039" s="64" t="str">
        <f t="shared" si="973"/>
        <v/>
      </c>
      <c r="K1039" s="64" t="str">
        <f t="shared" si="974"/>
        <v/>
      </c>
      <c r="L1039" s="64" t="str">
        <f t="shared" si="975"/>
        <v/>
      </c>
      <c r="M1039" s="64" t="str">
        <f t="shared" si="976"/>
        <v/>
      </c>
      <c r="N1039" s="52"/>
      <c r="P1039" s="157"/>
      <c r="Q1039" s="157"/>
      <c r="R1039" s="157"/>
      <c r="S1039" s="157" t="str">
        <f>IF(OR(LEFT($A1039,1)="x",AND(AC1033+$AC1039=0,$AC1033&gt;0)),"",IFERROR(VLOOKUP($A1039,LedenZ,29,0),""))</f>
        <v/>
      </c>
      <c r="T1039" s="202">
        <f t="shared" si="977"/>
        <v>0</v>
      </c>
      <c r="U1039" s="159">
        <f t="shared" si="978"/>
        <v>0</v>
      </c>
      <c r="V1039" s="162" t="str">
        <f t="shared" si="985"/>
        <v/>
      </c>
      <c r="W1039" s="162" t="str">
        <f t="shared" si="985"/>
        <v/>
      </c>
      <c r="X1039" s="28">
        <v>10</v>
      </c>
      <c r="Y1039" s="64" t="str">
        <f t="shared" si="979"/>
        <v/>
      </c>
      <c r="Z1039" s="64" t="str">
        <f t="shared" si="980"/>
        <v/>
      </c>
      <c r="AA1039" s="64" t="str">
        <f t="shared" si="981"/>
        <v/>
      </c>
      <c r="AB1039" s="64" t="str">
        <f t="shared" si="982"/>
        <v/>
      </c>
      <c r="AC1039" s="28">
        <f t="shared" si="983"/>
        <v>0</v>
      </c>
      <c r="AH1039" s="246" t="str">
        <f t="shared" si="984"/>
        <v/>
      </c>
    </row>
    <row r="1040" spans="1:34">
      <c r="A1040" s="28" t="str">
        <f>C1031&amp;"x"&amp;B1040</f>
        <v>x7</v>
      </c>
      <c r="B1040" s="47">
        <v>7</v>
      </c>
      <c r="C1040" s="64" t="str">
        <f t="shared" si="967"/>
        <v/>
      </c>
      <c r="D1040" s="64" t="str">
        <f t="shared" si="968"/>
        <v/>
      </c>
      <c r="E1040" s="65" t="str">
        <f t="shared" si="969"/>
        <v/>
      </c>
      <c r="F1040" s="65" t="str">
        <f t="shared" si="970"/>
        <v/>
      </c>
      <c r="G1040" s="66" t="str">
        <f t="shared" si="971"/>
        <v/>
      </c>
      <c r="H1040" s="67" t="str">
        <f t="shared" si="972"/>
        <v/>
      </c>
      <c r="I1040" s="73"/>
      <c r="J1040" s="64" t="str">
        <f t="shared" si="973"/>
        <v/>
      </c>
      <c r="K1040" s="64" t="str">
        <f t="shared" si="974"/>
        <v/>
      </c>
      <c r="L1040" s="64" t="str">
        <f t="shared" si="975"/>
        <v/>
      </c>
      <c r="M1040" s="64" t="str">
        <f t="shared" si="976"/>
        <v/>
      </c>
      <c r="N1040" s="52"/>
      <c r="P1040" s="157"/>
      <c r="Q1040" s="157"/>
      <c r="R1040" s="157"/>
      <c r="S1040" s="157" t="str">
        <f>IF(OR(LEFT($A1040,1)="x",AND(AC1033+$AC1040=0,$AC1033&gt;0)),"",IFERROR(VLOOKUP($A1040,LedenZ,29,0),""))</f>
        <v/>
      </c>
      <c r="T1040" s="202">
        <f t="shared" si="977"/>
        <v>0</v>
      </c>
      <c r="U1040" s="159">
        <f t="shared" si="978"/>
        <v>0</v>
      </c>
      <c r="V1040" s="162" t="str">
        <f t="shared" si="985"/>
        <v/>
      </c>
      <c r="W1040" s="162" t="str">
        <f t="shared" si="985"/>
        <v/>
      </c>
      <c r="X1040" s="28">
        <v>11</v>
      </c>
      <c r="Y1040" s="64" t="str">
        <f t="shared" si="979"/>
        <v/>
      </c>
      <c r="Z1040" s="64" t="str">
        <f t="shared" si="980"/>
        <v/>
      </c>
      <c r="AA1040" s="64" t="str">
        <f t="shared" si="981"/>
        <v/>
      </c>
      <c r="AB1040" s="64" t="str">
        <f t="shared" si="982"/>
        <v/>
      </c>
      <c r="AC1040" s="28">
        <f t="shared" si="983"/>
        <v>0</v>
      </c>
      <c r="AH1040" s="246" t="str">
        <f t="shared" si="984"/>
        <v/>
      </c>
    </row>
    <row r="1041" spans="1:34">
      <c r="A1041" s="28" t="str">
        <f>C1031&amp;"x"&amp;B1041</f>
        <v>x8</v>
      </c>
      <c r="B1041" s="47">
        <v>8</v>
      </c>
      <c r="C1041" s="64" t="str">
        <f t="shared" si="967"/>
        <v/>
      </c>
      <c r="D1041" s="64" t="str">
        <f t="shared" si="968"/>
        <v/>
      </c>
      <c r="E1041" s="65" t="str">
        <f t="shared" si="969"/>
        <v/>
      </c>
      <c r="F1041" s="65" t="str">
        <f t="shared" si="970"/>
        <v/>
      </c>
      <c r="G1041" s="66" t="str">
        <f t="shared" si="971"/>
        <v/>
      </c>
      <c r="H1041" s="67" t="str">
        <f t="shared" si="972"/>
        <v/>
      </c>
      <c r="I1041" s="73"/>
      <c r="J1041" s="64" t="str">
        <f t="shared" si="973"/>
        <v/>
      </c>
      <c r="K1041" s="64" t="str">
        <f t="shared" si="974"/>
        <v/>
      </c>
      <c r="L1041" s="64" t="str">
        <f t="shared" si="975"/>
        <v/>
      </c>
      <c r="M1041" s="64" t="str">
        <f t="shared" si="976"/>
        <v/>
      </c>
      <c r="N1041" s="52"/>
      <c r="P1041" s="157"/>
      <c r="Q1041" s="157"/>
      <c r="R1041" s="157"/>
      <c r="S1041" s="157" t="str">
        <f>IF(OR(LEFT($A1041,1)="x",AND(AC1033+$AC1041=0,$AC1033&gt;0)),"",IFERROR(VLOOKUP($A1041,LedenZ,29,0),""))</f>
        <v/>
      </c>
      <c r="T1041" s="202">
        <f t="shared" si="977"/>
        <v>0</v>
      </c>
      <c r="U1041" s="159">
        <f t="shared" si="978"/>
        <v>0</v>
      </c>
      <c r="V1041" s="162" t="str">
        <f t="shared" si="985"/>
        <v/>
      </c>
      <c r="W1041" s="162" t="str">
        <f t="shared" si="985"/>
        <v/>
      </c>
      <c r="X1041" s="28">
        <v>12</v>
      </c>
      <c r="Y1041" s="64" t="str">
        <f t="shared" si="979"/>
        <v/>
      </c>
      <c r="Z1041" s="64" t="str">
        <f t="shared" si="980"/>
        <v/>
      </c>
      <c r="AA1041" s="64" t="str">
        <f t="shared" si="981"/>
        <v/>
      </c>
      <c r="AB1041" s="64" t="str">
        <f t="shared" si="982"/>
        <v/>
      </c>
      <c r="AC1041" s="28">
        <f t="shared" si="983"/>
        <v>0</v>
      </c>
      <c r="AH1041" s="246" t="str">
        <f t="shared" si="984"/>
        <v/>
      </c>
    </row>
    <row r="1042" spans="1:34">
      <c r="A1042" s="28" t="str">
        <f>C1031&amp;"x"&amp;B1042</f>
        <v>x9</v>
      </c>
      <c r="B1042" s="47">
        <v>9</v>
      </c>
      <c r="C1042" s="64" t="str">
        <f t="shared" si="967"/>
        <v/>
      </c>
      <c r="D1042" s="64" t="str">
        <f t="shared" si="968"/>
        <v/>
      </c>
      <c r="E1042" s="65" t="str">
        <f t="shared" si="969"/>
        <v/>
      </c>
      <c r="F1042" s="65" t="str">
        <f t="shared" si="970"/>
        <v/>
      </c>
      <c r="G1042" s="66" t="str">
        <f t="shared" si="971"/>
        <v/>
      </c>
      <c r="H1042" s="67" t="str">
        <f t="shared" si="972"/>
        <v/>
      </c>
      <c r="I1042" s="73"/>
      <c r="J1042" s="64" t="str">
        <f t="shared" si="973"/>
        <v/>
      </c>
      <c r="K1042" s="64" t="str">
        <f t="shared" si="974"/>
        <v/>
      </c>
      <c r="L1042" s="64" t="str">
        <f t="shared" si="975"/>
        <v/>
      </c>
      <c r="M1042" s="64" t="str">
        <f t="shared" si="976"/>
        <v/>
      </c>
      <c r="N1042" s="52"/>
      <c r="P1042" s="157"/>
      <c r="Q1042" s="157"/>
      <c r="R1042" s="157"/>
      <c r="S1042" s="157" t="str">
        <f>IF(OR(LEFT($A1042,1)="x",AND(AC1033+$AC1042=0,$AC1033&gt;0)),"",IFERROR(VLOOKUP($A1042,LedenZ,29,0),""))</f>
        <v/>
      </c>
      <c r="T1042" s="202">
        <f t="shared" si="977"/>
        <v>0</v>
      </c>
      <c r="U1042" s="159">
        <f t="shared" si="978"/>
        <v>0</v>
      </c>
      <c r="V1042" s="162" t="str">
        <f t="shared" si="985"/>
        <v/>
      </c>
      <c r="W1042" s="162" t="str">
        <f t="shared" si="985"/>
        <v/>
      </c>
      <c r="X1042" s="28">
        <v>13</v>
      </c>
      <c r="Y1042" s="64" t="str">
        <f t="shared" si="979"/>
        <v/>
      </c>
      <c r="Z1042" s="64" t="str">
        <f t="shared" si="980"/>
        <v/>
      </c>
      <c r="AA1042" s="64" t="str">
        <f t="shared" si="981"/>
        <v/>
      </c>
      <c r="AB1042" s="64" t="str">
        <f t="shared" si="982"/>
        <v/>
      </c>
      <c r="AC1042" s="28">
        <f t="shared" si="983"/>
        <v>0</v>
      </c>
      <c r="AH1042" s="246" t="str">
        <f t="shared" si="984"/>
        <v/>
      </c>
    </row>
    <row r="1043" spans="1:34">
      <c r="A1043" s="28" t="str">
        <f>C1031&amp;"x"&amp;B1043</f>
        <v>x10</v>
      </c>
      <c r="B1043" s="47">
        <v>10</v>
      </c>
      <c r="C1043" s="64" t="str">
        <f t="shared" si="967"/>
        <v/>
      </c>
      <c r="D1043" s="64" t="str">
        <f t="shared" si="968"/>
        <v/>
      </c>
      <c r="E1043" s="65" t="str">
        <f t="shared" si="969"/>
        <v/>
      </c>
      <c r="F1043" s="65" t="str">
        <f t="shared" si="970"/>
        <v/>
      </c>
      <c r="G1043" s="66" t="str">
        <f t="shared" si="971"/>
        <v/>
      </c>
      <c r="H1043" s="67" t="str">
        <f t="shared" si="972"/>
        <v/>
      </c>
      <c r="I1043" s="73"/>
      <c r="J1043" s="64" t="str">
        <f t="shared" si="973"/>
        <v/>
      </c>
      <c r="K1043" s="64" t="str">
        <f t="shared" si="974"/>
        <v/>
      </c>
      <c r="L1043" s="64" t="str">
        <f t="shared" si="975"/>
        <v/>
      </c>
      <c r="M1043" s="64" t="str">
        <f t="shared" si="976"/>
        <v/>
      </c>
      <c r="N1043" s="52"/>
      <c r="P1043" s="157"/>
      <c r="Q1043" s="157"/>
      <c r="R1043" s="157"/>
      <c r="S1043" s="157" t="str">
        <f>IF(OR(LEFT($A1043,1)="x",AND(AC1033+$AC1043=0,$AC1033&gt;0)),"",IFERROR(VLOOKUP($A1043,LedenZ,29,0),""))</f>
        <v/>
      </c>
      <c r="T1043" s="202">
        <f t="shared" si="977"/>
        <v>0</v>
      </c>
      <c r="U1043" s="159">
        <f t="shared" si="978"/>
        <v>0</v>
      </c>
      <c r="V1043" s="162" t="str">
        <f t="shared" si="985"/>
        <v/>
      </c>
      <c r="W1043" s="162" t="str">
        <f t="shared" si="985"/>
        <v/>
      </c>
      <c r="X1043" s="28">
        <v>14</v>
      </c>
      <c r="Y1043" s="64" t="str">
        <f t="shared" si="979"/>
        <v/>
      </c>
      <c r="Z1043" s="64" t="str">
        <f t="shared" si="980"/>
        <v/>
      </c>
      <c r="AA1043" s="64" t="str">
        <f t="shared" si="981"/>
        <v/>
      </c>
      <c r="AB1043" s="64" t="str">
        <f t="shared" si="982"/>
        <v/>
      </c>
      <c r="AC1043" s="28">
        <f t="shared" si="983"/>
        <v>0</v>
      </c>
      <c r="AH1043" s="246" t="str">
        <f t="shared" si="984"/>
        <v/>
      </c>
    </row>
    <row r="1044" spans="1:34">
      <c r="A1044" s="28" t="str">
        <f>C1031&amp;"x"&amp;B1044</f>
        <v>x11</v>
      </c>
      <c r="B1044" s="47">
        <v>11</v>
      </c>
      <c r="C1044" s="64" t="str">
        <f t="shared" si="967"/>
        <v/>
      </c>
      <c r="D1044" s="64" t="str">
        <f t="shared" si="968"/>
        <v/>
      </c>
      <c r="E1044" s="65" t="str">
        <f t="shared" si="969"/>
        <v/>
      </c>
      <c r="F1044" s="65" t="str">
        <f t="shared" si="970"/>
        <v/>
      </c>
      <c r="G1044" s="66" t="str">
        <f t="shared" si="971"/>
        <v/>
      </c>
      <c r="H1044" s="67" t="str">
        <f t="shared" si="972"/>
        <v/>
      </c>
      <c r="I1044" s="73"/>
      <c r="J1044" s="64" t="str">
        <f t="shared" si="973"/>
        <v/>
      </c>
      <c r="K1044" s="64" t="str">
        <f t="shared" si="974"/>
        <v/>
      </c>
      <c r="L1044" s="64" t="str">
        <f t="shared" si="975"/>
        <v/>
      </c>
      <c r="M1044" s="64" t="str">
        <f t="shared" si="976"/>
        <v/>
      </c>
      <c r="N1044" s="52"/>
      <c r="P1044" s="157"/>
      <c r="Q1044" s="157"/>
      <c r="R1044" s="157"/>
      <c r="S1044" s="157" t="str">
        <f>IF(OR(LEFT($A1044,1)="x",AND(AC1033+$AC1044=0,$AC1033&gt;0)),"",IFERROR(VLOOKUP($A1044,LedenZ,29,0),""))</f>
        <v/>
      </c>
      <c r="T1044" s="202">
        <f t="shared" si="977"/>
        <v>0</v>
      </c>
      <c r="U1044" s="159">
        <f t="shared" si="978"/>
        <v>0</v>
      </c>
      <c r="V1044" s="162" t="str">
        <f t="shared" si="985"/>
        <v/>
      </c>
      <c r="W1044" s="162" t="str">
        <f t="shared" si="985"/>
        <v/>
      </c>
      <c r="X1044" s="28">
        <v>15</v>
      </c>
      <c r="Y1044" s="64" t="str">
        <f t="shared" si="979"/>
        <v/>
      </c>
      <c r="Z1044" s="64" t="str">
        <f t="shared" si="980"/>
        <v/>
      </c>
      <c r="AA1044" s="64" t="str">
        <f t="shared" si="981"/>
        <v/>
      </c>
      <c r="AB1044" s="64" t="str">
        <f t="shared" si="982"/>
        <v/>
      </c>
      <c r="AC1044" s="28">
        <f t="shared" si="983"/>
        <v>0</v>
      </c>
      <c r="AH1044" s="246" t="str">
        <f t="shared" si="984"/>
        <v/>
      </c>
    </row>
    <row r="1045" spans="1:34">
      <c r="A1045" s="28" t="str">
        <f>C1031&amp;"x"&amp;B1045</f>
        <v>x12</v>
      </c>
      <c r="B1045" s="47">
        <v>12</v>
      </c>
      <c r="C1045" s="64" t="str">
        <f t="shared" si="967"/>
        <v/>
      </c>
      <c r="D1045" s="64" t="str">
        <f t="shared" si="968"/>
        <v/>
      </c>
      <c r="E1045" s="65" t="str">
        <f t="shared" si="969"/>
        <v/>
      </c>
      <c r="F1045" s="65" t="str">
        <f t="shared" si="970"/>
        <v/>
      </c>
      <c r="G1045" s="66" t="str">
        <f t="shared" si="971"/>
        <v/>
      </c>
      <c r="H1045" s="67" t="str">
        <f t="shared" si="972"/>
        <v/>
      </c>
      <c r="I1045" s="73"/>
      <c r="J1045" s="64" t="str">
        <f t="shared" si="973"/>
        <v/>
      </c>
      <c r="K1045" s="64" t="str">
        <f t="shared" si="974"/>
        <v/>
      </c>
      <c r="L1045" s="64" t="str">
        <f t="shared" si="975"/>
        <v/>
      </c>
      <c r="M1045" s="64" t="str">
        <f t="shared" si="976"/>
        <v/>
      </c>
      <c r="N1045" s="52"/>
      <c r="P1045" s="157"/>
      <c r="Q1045" s="157"/>
      <c r="R1045" s="157"/>
      <c r="S1045" s="157" t="str">
        <f>IF(OR(LEFT($A1045,1)="x",AND(AC1033+$AC1045=0,$AC1033&gt;0)),"",IFERROR(VLOOKUP($A1045,LedenZ,29,0),""))</f>
        <v/>
      </c>
      <c r="T1045" s="202">
        <f t="shared" si="977"/>
        <v>0</v>
      </c>
      <c r="U1045" s="159">
        <f t="shared" si="978"/>
        <v>0</v>
      </c>
      <c r="V1045" s="162" t="str">
        <f t="shared" si="985"/>
        <v/>
      </c>
      <c r="W1045" s="162" t="str">
        <f t="shared" si="985"/>
        <v/>
      </c>
      <c r="X1045" s="28">
        <v>16</v>
      </c>
      <c r="Y1045" s="64" t="str">
        <f t="shared" si="979"/>
        <v/>
      </c>
      <c r="Z1045" s="64" t="str">
        <f t="shared" si="980"/>
        <v/>
      </c>
      <c r="AA1045" s="64" t="str">
        <f t="shared" si="981"/>
        <v/>
      </c>
      <c r="AB1045" s="64" t="str">
        <f t="shared" si="982"/>
        <v/>
      </c>
      <c r="AC1045" s="28">
        <f t="shared" si="983"/>
        <v>0</v>
      </c>
      <c r="AH1045" s="246" t="str">
        <f t="shared" si="984"/>
        <v/>
      </c>
    </row>
    <row r="1046" spans="1:34">
      <c r="A1046" s="28" t="str">
        <f>C1031&amp;"x"&amp;B1046</f>
        <v>x13</v>
      </c>
      <c r="B1046" s="47">
        <v>13</v>
      </c>
      <c r="C1046" s="64" t="str">
        <f t="shared" si="967"/>
        <v/>
      </c>
      <c r="D1046" s="64" t="str">
        <f t="shared" si="968"/>
        <v/>
      </c>
      <c r="E1046" s="65" t="str">
        <f t="shared" si="969"/>
        <v/>
      </c>
      <c r="F1046" s="65" t="str">
        <f t="shared" si="970"/>
        <v/>
      </c>
      <c r="G1046" s="66" t="str">
        <f t="shared" si="971"/>
        <v/>
      </c>
      <c r="H1046" s="67" t="str">
        <f t="shared" si="972"/>
        <v/>
      </c>
      <c r="I1046" s="73"/>
      <c r="J1046" s="64" t="str">
        <f t="shared" si="973"/>
        <v/>
      </c>
      <c r="K1046" s="64" t="str">
        <f t="shared" si="974"/>
        <v/>
      </c>
      <c r="L1046" s="64" t="str">
        <f t="shared" si="975"/>
        <v/>
      </c>
      <c r="M1046" s="64" t="str">
        <f t="shared" si="976"/>
        <v/>
      </c>
      <c r="N1046" s="52"/>
      <c r="P1046" s="157"/>
      <c r="Q1046" s="157"/>
      <c r="R1046" s="157"/>
      <c r="S1046" s="157" t="str">
        <f>IF(OR(LEFT($A1046,1)="x",AND(AC1033+$AC1046=0,$AC1033&gt;0)),"",IFERROR(VLOOKUP($A1046,LedenZ,29,0),""))</f>
        <v/>
      </c>
      <c r="T1046" s="202">
        <f t="shared" si="977"/>
        <v>0</v>
      </c>
      <c r="U1046" s="159">
        <f t="shared" si="978"/>
        <v>0</v>
      </c>
      <c r="V1046" s="162" t="str">
        <f t="shared" si="985"/>
        <v/>
      </c>
      <c r="W1046" s="162" t="str">
        <f t="shared" si="985"/>
        <v/>
      </c>
      <c r="X1046" s="28">
        <v>17</v>
      </c>
      <c r="Y1046" s="64" t="str">
        <f t="shared" si="979"/>
        <v/>
      </c>
      <c r="Z1046" s="64" t="str">
        <f t="shared" si="980"/>
        <v/>
      </c>
      <c r="AA1046" s="64" t="str">
        <f t="shared" si="981"/>
        <v/>
      </c>
      <c r="AB1046" s="64" t="str">
        <f t="shared" si="982"/>
        <v/>
      </c>
      <c r="AC1046" s="28">
        <f t="shared" si="983"/>
        <v>0</v>
      </c>
      <c r="AH1046" s="246" t="str">
        <f t="shared" si="984"/>
        <v/>
      </c>
    </row>
    <row r="1047" spans="1:34">
      <c r="A1047" s="28" t="str">
        <f>C1031&amp;"x"&amp;B1047</f>
        <v>x14</v>
      </c>
      <c r="B1047" s="47">
        <v>14</v>
      </c>
      <c r="C1047" s="64" t="str">
        <f t="shared" si="967"/>
        <v/>
      </c>
      <c r="D1047" s="64" t="str">
        <f t="shared" si="968"/>
        <v/>
      </c>
      <c r="E1047" s="65" t="str">
        <f t="shared" si="969"/>
        <v/>
      </c>
      <c r="F1047" s="65" t="str">
        <f t="shared" si="970"/>
        <v/>
      </c>
      <c r="G1047" s="66" t="str">
        <f t="shared" si="971"/>
        <v/>
      </c>
      <c r="H1047" s="67" t="str">
        <f t="shared" si="972"/>
        <v/>
      </c>
      <c r="I1047" s="73"/>
      <c r="J1047" s="64" t="str">
        <f t="shared" si="973"/>
        <v/>
      </c>
      <c r="K1047" s="64" t="str">
        <f t="shared" si="974"/>
        <v/>
      </c>
      <c r="L1047" s="64" t="str">
        <f t="shared" si="975"/>
        <v/>
      </c>
      <c r="M1047" s="64" t="str">
        <f t="shared" si="976"/>
        <v/>
      </c>
      <c r="N1047" s="52"/>
      <c r="P1047" s="157"/>
      <c r="Q1047" s="157"/>
      <c r="R1047" s="157"/>
      <c r="S1047" s="157" t="str">
        <f>IF(OR(LEFT($A1047,1)="x",AND(AC1033+$AC1047=0,$AC1033&gt;0)),"",IFERROR(VLOOKUP($A1047,LedenZ,29,0),""))</f>
        <v/>
      </c>
      <c r="T1047" s="202">
        <f t="shared" si="977"/>
        <v>0</v>
      </c>
      <c r="U1047" s="159">
        <f t="shared" si="978"/>
        <v>0</v>
      </c>
      <c r="V1047" s="162" t="str">
        <f t="shared" si="985"/>
        <v/>
      </c>
      <c r="W1047" s="162" t="str">
        <f t="shared" si="985"/>
        <v/>
      </c>
      <c r="X1047" s="28">
        <v>18</v>
      </c>
      <c r="Y1047" s="64" t="str">
        <f t="shared" si="979"/>
        <v/>
      </c>
      <c r="Z1047" s="64" t="str">
        <f t="shared" si="980"/>
        <v/>
      </c>
      <c r="AA1047" s="64" t="str">
        <f t="shared" si="981"/>
        <v/>
      </c>
      <c r="AB1047" s="64" t="str">
        <f t="shared" si="982"/>
        <v/>
      </c>
      <c r="AC1047" s="28">
        <f t="shared" si="983"/>
        <v>0</v>
      </c>
      <c r="AH1047" s="246" t="str">
        <f t="shared" si="984"/>
        <v/>
      </c>
    </row>
    <row r="1048" spans="1:34">
      <c r="A1048" s="28" t="str">
        <f>C1031&amp;"x"&amp;B1048</f>
        <v>x15</v>
      </c>
      <c r="B1048" s="47">
        <v>15</v>
      </c>
      <c r="C1048" s="64" t="str">
        <f t="shared" si="967"/>
        <v/>
      </c>
      <c r="D1048" s="64" t="str">
        <f t="shared" si="968"/>
        <v/>
      </c>
      <c r="E1048" s="65" t="str">
        <f t="shared" si="969"/>
        <v/>
      </c>
      <c r="F1048" s="65" t="str">
        <f t="shared" si="970"/>
        <v/>
      </c>
      <c r="G1048" s="66" t="str">
        <f t="shared" si="971"/>
        <v/>
      </c>
      <c r="H1048" s="67" t="str">
        <f t="shared" si="972"/>
        <v/>
      </c>
      <c r="I1048" s="73"/>
      <c r="J1048" s="64" t="str">
        <f t="shared" si="973"/>
        <v/>
      </c>
      <c r="K1048" s="64" t="str">
        <f t="shared" si="974"/>
        <v/>
      </c>
      <c r="L1048" s="64" t="str">
        <f t="shared" si="975"/>
        <v/>
      </c>
      <c r="M1048" s="64" t="str">
        <f t="shared" si="976"/>
        <v/>
      </c>
      <c r="N1048" s="52"/>
      <c r="P1048" s="157"/>
      <c r="Q1048" s="157"/>
      <c r="R1048" s="157"/>
      <c r="S1048" s="157" t="str">
        <f>IF(OR(LEFT($A1048,1)="x",AND(AC1033+$AC1048=0,$AC1033&gt;0)),"",IFERROR(VLOOKUP($A1048,LedenZ,29,0),""))</f>
        <v/>
      </c>
      <c r="T1048" s="202">
        <f t="shared" si="977"/>
        <v>0</v>
      </c>
      <c r="U1048" s="159">
        <f t="shared" si="978"/>
        <v>0</v>
      </c>
      <c r="V1048" s="162" t="str">
        <f t="shared" si="985"/>
        <v/>
      </c>
      <c r="W1048" s="162" t="str">
        <f t="shared" si="985"/>
        <v/>
      </c>
      <c r="X1048" s="28">
        <v>19</v>
      </c>
      <c r="Y1048" s="64" t="str">
        <f t="shared" si="979"/>
        <v/>
      </c>
      <c r="Z1048" s="64" t="str">
        <f t="shared" si="980"/>
        <v/>
      </c>
      <c r="AA1048" s="64" t="str">
        <f t="shared" si="981"/>
        <v/>
      </c>
      <c r="AB1048" s="64" t="str">
        <f t="shared" si="982"/>
        <v/>
      </c>
      <c r="AC1048" s="28">
        <f t="shared" si="983"/>
        <v>0</v>
      </c>
      <c r="AH1048" s="246" t="str">
        <f t="shared" si="984"/>
        <v/>
      </c>
    </row>
    <row r="1049" spans="1:34" ht="12.95" thickBot="1">
      <c r="B1049" s="69"/>
      <c r="C1049" s="70"/>
      <c r="D1049" s="69"/>
      <c r="E1049" s="69"/>
      <c r="F1049" s="69"/>
      <c r="G1049" s="71"/>
      <c r="H1049" s="71"/>
      <c r="I1049" s="71"/>
      <c r="J1049" s="70"/>
      <c r="K1049" s="70"/>
      <c r="L1049" s="70"/>
      <c r="M1049" s="52"/>
      <c r="N1049" s="52"/>
      <c r="X1049" s="28">
        <v>20</v>
      </c>
    </row>
    <row r="1050" spans="1:34" ht="12.95" thickTop="1">
      <c r="B1050" s="47"/>
      <c r="C1050" s="323" t="s">
        <v>1140</v>
      </c>
      <c r="D1050" s="323"/>
      <c r="E1050" s="76" t="s">
        <v>1141</v>
      </c>
      <c r="F1050" s="76" t="s">
        <v>1142</v>
      </c>
      <c r="G1050" s="48" t="s">
        <v>1143</v>
      </c>
      <c r="H1050" s="49"/>
      <c r="I1050" s="50"/>
      <c r="J1050" s="51" t="s">
        <v>1144</v>
      </c>
      <c r="K1050" s="51" t="s">
        <v>1145</v>
      </c>
      <c r="L1050" s="51" t="s">
        <v>1146</v>
      </c>
      <c r="M1050" s="52"/>
      <c r="N1050" s="52"/>
      <c r="P1050" s="53">
        <f>COUNT(P1054:P1068)</f>
        <v>0</v>
      </c>
      <c r="Q1050" s="53">
        <f>COUNT(Q1054:Q1068)</f>
        <v>0</v>
      </c>
      <c r="R1050" s="53">
        <f>COUNT(R1054:R1068)</f>
        <v>0</v>
      </c>
      <c r="S1050" s="53">
        <f>COUNT(S1054:S1068)</f>
        <v>0</v>
      </c>
      <c r="T1050" s="124">
        <f>T1051-SUM(U1054:U1068)</f>
        <v>0</v>
      </c>
      <c r="X1050" s="28">
        <v>1</v>
      </c>
    </row>
    <row r="1051" spans="1:34" ht="12.95">
      <c r="A1051" s="33">
        <v>56</v>
      </c>
      <c r="B1051" s="54"/>
      <c r="C1051" s="322" t="str">
        <f>Leden!AR58</f>
        <v/>
      </c>
      <c r="D1051" s="322"/>
      <c r="E1051" s="286" t="str">
        <f>IF($C1051="","",LEFT(IFERROR(VLOOKUP($C1051,TeamsZ,2,0),"")&amp;"??",2))</f>
        <v/>
      </c>
      <c r="F1051" s="286" t="str">
        <f>IF($C1051="","",IFERROR(VLOOKUP($C1051,TeamsZ,3,0),"??"))</f>
        <v/>
      </c>
      <c r="G1051" s="286" t="str">
        <f>IF($C1051="","",LEFT(IFERROR(VLOOKUP($C1051,TeamsZ,4,0),"")&amp;"?",1))</f>
        <v/>
      </c>
      <c r="H1051" s="55"/>
      <c r="I1051" s="56"/>
      <c r="J1051" s="286">
        <f>COUNTIF(C1054:C1068,"V")</f>
        <v>0</v>
      </c>
      <c r="K1051" s="286">
        <f>COUNTIF(C1054:C1068,"M")</f>
        <v>0</v>
      </c>
      <c r="L1051" s="57" t="str">
        <f>IFERROR(AVERAGE(H1054:H1068),"")</f>
        <v/>
      </c>
      <c r="M1051" s="58"/>
      <c r="N1051" s="58"/>
      <c r="O1051" s="33" t="s">
        <v>2</v>
      </c>
      <c r="P1051" s="253"/>
      <c r="Q1051" s="253"/>
      <c r="R1051" s="253"/>
      <c r="S1051" s="253" t="str">
        <f>IF(COUNT(S1054:S1068)=0,"",TeamPunten(S1054:S1068,$C1051,$T1051))</f>
        <v/>
      </c>
      <c r="T1051" s="124">
        <f>SUM(T1054:T1068)</f>
        <v>0</v>
      </c>
      <c r="U1051" s="158" t="str">
        <f>MID($C1051,1,1)</f>
        <v/>
      </c>
      <c r="V1051" s="158" t="str">
        <f>MID($C1051,1,1)</f>
        <v/>
      </c>
      <c r="W1051" s="158" t="str">
        <f>MID($C1051,1,1)</f>
        <v/>
      </c>
      <c r="X1051" s="28">
        <v>2</v>
      </c>
      <c r="Y1051" s="33"/>
      <c r="Z1051" s="33"/>
      <c r="AA1051" s="33"/>
      <c r="AB1051" s="33"/>
      <c r="AC1051" s="33"/>
      <c r="AD1051" s="19" t="str">
        <f>IF($C1051="","",IFERROR(VLOOKUP($C1051,TeamsZ,6,0),""))</f>
        <v/>
      </c>
      <c r="AE1051" s="19" t="str">
        <f>TRIM(IF($AD1051="","",IFERROR(VLOOKUP($AD1051,Teams!$J$4:$O$8,2,0),"")))</f>
        <v/>
      </c>
      <c r="AF1051" s="19" t="str">
        <f>TRIM(IF($AD1051="","",IFERROR(VLOOKUP($AD1051,Teams!$J$4:$O$8,4,0),"")))</f>
        <v/>
      </c>
      <c r="AH1051" s="247" t="str">
        <f>IFERROR(AVERAGE(AH1054:AH1068),"")</f>
        <v/>
      </c>
    </row>
    <row r="1052" spans="1:34">
      <c r="B1052" s="47"/>
      <c r="C1052" s="76"/>
      <c r="D1052" s="47"/>
      <c r="E1052" s="47"/>
      <c r="F1052" s="47"/>
      <c r="G1052" s="50"/>
      <c r="H1052" s="50"/>
      <c r="I1052" s="50"/>
      <c r="J1052" s="76"/>
      <c r="K1052" s="76"/>
      <c r="L1052" s="76"/>
      <c r="M1052" s="52"/>
      <c r="N1052" s="52"/>
      <c r="U1052" s="159"/>
      <c r="V1052" s="159"/>
      <c r="W1052" s="159"/>
      <c r="X1052" s="28">
        <v>3</v>
      </c>
    </row>
    <row r="1053" spans="1:34">
      <c r="A1053" s="59"/>
      <c r="B1053" s="60"/>
      <c r="C1053" s="61" t="s">
        <v>1147</v>
      </c>
      <c r="D1053" s="61" t="s">
        <v>1148</v>
      </c>
      <c r="E1053" s="62" t="s">
        <v>1149</v>
      </c>
      <c r="F1053" s="62" t="s">
        <v>1150</v>
      </c>
      <c r="G1053" s="61" t="s">
        <v>1151</v>
      </c>
      <c r="H1053" s="61" t="s">
        <v>1152</v>
      </c>
      <c r="I1053" s="61" t="s">
        <v>54</v>
      </c>
      <c r="J1053" s="61" t="s">
        <v>1153</v>
      </c>
      <c r="K1053" s="61" t="s">
        <v>1154</v>
      </c>
      <c r="L1053" s="61" t="s">
        <v>1155</v>
      </c>
      <c r="M1053" s="61" t="s">
        <v>1158</v>
      </c>
      <c r="N1053" s="63"/>
      <c r="O1053" s="59"/>
      <c r="P1053" s="160" t="s">
        <v>76</v>
      </c>
      <c r="Q1053" s="160" t="s">
        <v>77</v>
      </c>
      <c r="R1053" s="160" t="s">
        <v>78</v>
      </c>
      <c r="S1053" s="160" t="s">
        <v>76</v>
      </c>
      <c r="U1053" s="158" t="str">
        <f>IF(W1051="","",VLOOKUP(W1051,Leeftijdscat,2,FALSE))</f>
        <v/>
      </c>
      <c r="V1053" s="158" t="str">
        <f>IF(W1051="","",VLOOKUP(W1051,Leeftijdscat,3,FALSE))</f>
        <v/>
      </c>
      <c r="W1053" s="158" t="str">
        <f>IF(W1051="","",VLOOKUP(W1051,Leeftijdscat,4,FALSE))</f>
        <v/>
      </c>
      <c r="X1053" s="28">
        <v>4</v>
      </c>
      <c r="Y1053" s="59">
        <f>LEN(Y1054&amp;Y1055&amp;Y1056&amp;Y1057&amp;Y1058&amp;Y1059&amp;Y1060&amp;Y1061&amp;Y1062&amp;Y1063&amp;Y1064&amp;Y1065&amp;Y1066&amp;Y1067&amp;Y1068)</f>
        <v>0</v>
      </c>
      <c r="Z1053" s="59">
        <f>LEN(Z1054&amp;Z1055&amp;Z1056&amp;Z1057&amp;Z1058&amp;Z1059&amp;Z1060&amp;Z1061&amp;Z1062&amp;Z1063&amp;Z1064&amp;Z1065&amp;Z1066&amp;Z1067&amp;Z1068)</f>
        <v>0</v>
      </c>
      <c r="AA1053" s="59">
        <f>LEN(AA1054&amp;AA1055&amp;AA1056&amp;AA1057&amp;AA1058&amp;AA1059&amp;AA1060&amp;AA1061&amp;AA1062&amp;AA1063&amp;AA1064&amp;AA1065&amp;AA1066&amp;AA1067&amp;AA1068)</f>
        <v>0</v>
      </c>
      <c r="AB1053" s="59">
        <f>LEN(AB1054&amp;AB1055&amp;AB1056&amp;AB1057&amp;AB1058&amp;AB1059&amp;AB1060&amp;AB1061&amp;AB1062&amp;AB1063&amp;AB1064&amp;AB1065&amp;AB1066&amp;AB1067&amp;AB1068)</f>
        <v>0</v>
      </c>
      <c r="AC1053" s="59">
        <f>SUM(Y1053:AA1053)</f>
        <v>0</v>
      </c>
    </row>
    <row r="1054" spans="1:34">
      <c r="A1054" s="28" t="str">
        <f>C1051&amp;"x"&amp;B1054</f>
        <v>x1</v>
      </c>
      <c r="B1054" s="47">
        <v>1</v>
      </c>
      <c r="C1054" s="64" t="str">
        <f t="shared" ref="C1054:C1068" si="986">IF(LEFT($A1054,1)="x","",IFERROR(VLOOKUP($A1054,LedenZ,5,0),""))</f>
        <v/>
      </c>
      <c r="D1054" s="64" t="str">
        <f t="shared" ref="D1054:D1068" si="987">IF(LEFT($A1054,1)="x","",IFERROR(VLOOKUP($A1054,LedenZ,6,0),""))</f>
        <v/>
      </c>
      <c r="E1054" s="65" t="str">
        <f t="shared" ref="E1054:E1068" si="988">IF(LEFT($A1054,1)="x","",IFERROR(VLOOKUP($A1054,LedenZ,7,0),""))</f>
        <v/>
      </c>
      <c r="F1054" s="65" t="str">
        <f t="shared" ref="F1054:F1068" si="989">IF(LEFT($A1054,1)="x","",IFERROR(VLOOKUP($A1054,LedenZ,8,0),""))</f>
        <v/>
      </c>
      <c r="G1054" s="66" t="str">
        <f t="shared" ref="G1054:G1068" si="990">IF(LEFT($A1054,1)="x","",IFERROR(VLOOKUP($A1054,LedenZ,9,0),""))</f>
        <v/>
      </c>
      <c r="H1054" s="67" t="str">
        <f t="shared" ref="H1054:H1068" si="991">IF(AND(ISNUMBER(G1054),G1054&lt;&gt;0),DATEDIF(G1054,Peildatum,"Y"),"")</f>
        <v/>
      </c>
      <c r="I1054" s="73"/>
      <c r="J1054" s="64" t="str">
        <f t="shared" ref="J1054:J1068" si="992">IF(LEFT($A1054,1)="x","",IFERROR(VLOOKUP($A1054,LedenZ,15,0),""))</f>
        <v/>
      </c>
      <c r="K1054" s="64" t="str">
        <f t="shared" ref="K1054:K1068" si="993">IF(LEFT($A1054,1)="x","",IFERROR(VLOOKUP($A1054,LedenZ,16,0),""))</f>
        <v/>
      </c>
      <c r="L1054" s="64" t="str">
        <f t="shared" ref="L1054:L1068" si="994">IF(LEFT($A1054,1)="x","",IFERROR(VLOOKUP($A1054,LedenZ,17,0),""))</f>
        <v/>
      </c>
      <c r="M1054" s="64" t="str">
        <f t="shared" ref="M1054:M1068" si="995">IF(LEFT($A1054,1)="x","",IFERROR(VLOOKUP($A1054,LedenZ,18,0),""))</f>
        <v/>
      </c>
      <c r="N1054" s="52"/>
      <c r="P1054" s="157"/>
      <c r="Q1054" s="157"/>
      <c r="R1054" s="157"/>
      <c r="S1054" s="157" t="str">
        <f>IF(OR(LEFT($A1054,1)="x",AND(AC1053+$AC1054=0,$AC1053&gt;0)),"",IFERROR(VLOOKUP($A1054,LedenZ,29,0),""))</f>
        <v/>
      </c>
      <c r="T1054" s="202">
        <f t="shared" ref="T1054:T1068" si="996">IF(LEN(C1054&amp;D1054&amp;E1054&amp;F1054)&gt;0,1,0)</f>
        <v>0</v>
      </c>
      <c r="U1054" s="159">
        <f t="shared" ref="U1054:U1068" si="997">MIN(LEN(Y1054&amp;Z1054&amp;AA1054&amp;AB1054),1)</f>
        <v>0</v>
      </c>
      <c r="V1054" s="162" t="str">
        <f>V1053</f>
        <v/>
      </c>
      <c r="W1054" s="162" t="str">
        <f>W1053</f>
        <v/>
      </c>
      <c r="X1054" s="28">
        <v>5</v>
      </c>
      <c r="Y1054" s="64" t="str">
        <f t="shared" ref="Y1054:Y1068" si="998">IF(LEFT($A1054,1)="x","",IFERROR(VLOOKUP($A1054,LedenZ,33,0),""))</f>
        <v/>
      </c>
      <c r="Z1054" s="64" t="str">
        <f t="shared" ref="Z1054:Z1068" si="999">IF(LEFT($A1054,1)="x","",IFERROR(VLOOKUP($A1054,LedenZ,34,0),""))</f>
        <v/>
      </c>
      <c r="AA1054" s="64" t="str">
        <f t="shared" ref="AA1054:AA1068" si="1000">IF(LEFT($A1054,1)="x","",IFERROR(VLOOKUP($A1054,LedenZ,35,0),""))</f>
        <v/>
      </c>
      <c r="AB1054" s="64" t="str">
        <f t="shared" ref="AB1054:AB1068" si="1001">IF(LEFT($A1054,1)="x","",IFERROR(VLOOKUP($A1054,LedenZ,36,0),""))</f>
        <v/>
      </c>
      <c r="AC1054" s="28">
        <f t="shared" ref="AC1054:AC1068" si="1002">LEN(Y1054&amp;Z1054&amp;AA1054&amp;AB1054)</f>
        <v>0</v>
      </c>
      <c r="AH1054" s="246" t="str">
        <f t="shared" ref="AH1054:AH1068" si="1003">lft(G1054,Peildatum)</f>
        <v/>
      </c>
    </row>
    <row r="1055" spans="1:34">
      <c r="A1055" s="28" t="str">
        <f>C1051&amp;"x"&amp;B1055</f>
        <v>x2</v>
      </c>
      <c r="B1055" s="47">
        <v>2</v>
      </c>
      <c r="C1055" s="64" t="str">
        <f t="shared" si="986"/>
        <v/>
      </c>
      <c r="D1055" s="64" t="str">
        <f t="shared" si="987"/>
        <v/>
      </c>
      <c r="E1055" s="65" t="str">
        <f t="shared" si="988"/>
        <v/>
      </c>
      <c r="F1055" s="65" t="str">
        <f t="shared" si="989"/>
        <v/>
      </c>
      <c r="G1055" s="66" t="str">
        <f t="shared" si="990"/>
        <v/>
      </c>
      <c r="H1055" s="67" t="str">
        <f t="shared" si="991"/>
        <v/>
      </c>
      <c r="I1055" s="73"/>
      <c r="J1055" s="64" t="str">
        <f t="shared" si="992"/>
        <v/>
      </c>
      <c r="K1055" s="64" t="str">
        <f t="shared" si="993"/>
        <v/>
      </c>
      <c r="L1055" s="64" t="str">
        <f t="shared" si="994"/>
        <v/>
      </c>
      <c r="M1055" s="64" t="str">
        <f t="shared" si="995"/>
        <v/>
      </c>
      <c r="N1055" s="52"/>
      <c r="P1055" s="157"/>
      <c r="Q1055" s="157"/>
      <c r="R1055" s="157"/>
      <c r="S1055" s="157" t="str">
        <f>IF(OR(LEFT($A1055,1)="x",AND(AC1053+$AC1055=0,$AC1053&gt;0)),"",IFERROR(VLOOKUP($A1055,LedenZ,29,0),""))</f>
        <v/>
      </c>
      <c r="T1055" s="202">
        <f t="shared" si="996"/>
        <v>0</v>
      </c>
      <c r="U1055" s="159">
        <f t="shared" si="997"/>
        <v>0</v>
      </c>
      <c r="V1055" s="162" t="str">
        <f t="shared" ref="V1055:W1068" si="1004">V1054</f>
        <v/>
      </c>
      <c r="W1055" s="162" t="str">
        <f t="shared" si="1004"/>
        <v/>
      </c>
      <c r="X1055" s="28">
        <v>6</v>
      </c>
      <c r="Y1055" s="64" t="str">
        <f t="shared" si="998"/>
        <v/>
      </c>
      <c r="Z1055" s="64" t="str">
        <f t="shared" si="999"/>
        <v/>
      </c>
      <c r="AA1055" s="64" t="str">
        <f t="shared" si="1000"/>
        <v/>
      </c>
      <c r="AB1055" s="64" t="str">
        <f t="shared" si="1001"/>
        <v/>
      </c>
      <c r="AC1055" s="28">
        <f t="shared" si="1002"/>
        <v>0</v>
      </c>
      <c r="AH1055" s="246" t="str">
        <f t="shared" si="1003"/>
        <v/>
      </c>
    </row>
    <row r="1056" spans="1:34">
      <c r="A1056" s="28" t="str">
        <f>C1051&amp;"x"&amp;B1056</f>
        <v>x3</v>
      </c>
      <c r="B1056" s="47">
        <v>3</v>
      </c>
      <c r="C1056" s="64" t="str">
        <f t="shared" si="986"/>
        <v/>
      </c>
      <c r="D1056" s="64" t="str">
        <f t="shared" si="987"/>
        <v/>
      </c>
      <c r="E1056" s="65" t="str">
        <f t="shared" si="988"/>
        <v/>
      </c>
      <c r="F1056" s="65" t="str">
        <f t="shared" si="989"/>
        <v/>
      </c>
      <c r="G1056" s="66" t="str">
        <f t="shared" si="990"/>
        <v/>
      </c>
      <c r="H1056" s="67" t="str">
        <f t="shared" si="991"/>
        <v/>
      </c>
      <c r="I1056" s="73"/>
      <c r="J1056" s="64" t="str">
        <f t="shared" si="992"/>
        <v/>
      </c>
      <c r="K1056" s="64" t="str">
        <f t="shared" si="993"/>
        <v/>
      </c>
      <c r="L1056" s="64" t="str">
        <f t="shared" si="994"/>
        <v/>
      </c>
      <c r="M1056" s="64" t="str">
        <f t="shared" si="995"/>
        <v/>
      </c>
      <c r="N1056" s="52"/>
      <c r="P1056" s="157"/>
      <c r="Q1056" s="157"/>
      <c r="R1056" s="157"/>
      <c r="S1056" s="157" t="str">
        <f>IF(OR(LEFT($A1056,1)="x",AND(AC1053+$AC1056=0,$AC1053&gt;0)),"",IFERROR(VLOOKUP($A1056,LedenZ,29,0),""))</f>
        <v/>
      </c>
      <c r="T1056" s="202">
        <f t="shared" si="996"/>
        <v>0</v>
      </c>
      <c r="U1056" s="159">
        <f t="shared" si="997"/>
        <v>0</v>
      </c>
      <c r="V1056" s="162" t="str">
        <f t="shared" si="1004"/>
        <v/>
      </c>
      <c r="W1056" s="162" t="str">
        <f t="shared" si="1004"/>
        <v/>
      </c>
      <c r="X1056" s="28">
        <v>7</v>
      </c>
      <c r="Y1056" s="64" t="str">
        <f t="shared" si="998"/>
        <v/>
      </c>
      <c r="Z1056" s="64" t="str">
        <f t="shared" si="999"/>
        <v/>
      </c>
      <c r="AA1056" s="64" t="str">
        <f t="shared" si="1000"/>
        <v/>
      </c>
      <c r="AB1056" s="64" t="str">
        <f t="shared" si="1001"/>
        <v/>
      </c>
      <c r="AC1056" s="28">
        <f t="shared" si="1002"/>
        <v>0</v>
      </c>
      <c r="AH1056" s="246" t="str">
        <f t="shared" si="1003"/>
        <v/>
      </c>
    </row>
    <row r="1057" spans="1:34">
      <c r="A1057" s="28" t="str">
        <f>C1051&amp;"x"&amp;B1057</f>
        <v>x4</v>
      </c>
      <c r="B1057" s="47">
        <v>4</v>
      </c>
      <c r="C1057" s="64" t="str">
        <f t="shared" si="986"/>
        <v/>
      </c>
      <c r="D1057" s="64" t="str">
        <f t="shared" si="987"/>
        <v/>
      </c>
      <c r="E1057" s="65" t="str">
        <f t="shared" si="988"/>
        <v/>
      </c>
      <c r="F1057" s="65" t="str">
        <f t="shared" si="989"/>
        <v/>
      </c>
      <c r="G1057" s="66" t="str">
        <f t="shared" si="990"/>
        <v/>
      </c>
      <c r="H1057" s="67" t="str">
        <f t="shared" si="991"/>
        <v/>
      </c>
      <c r="I1057" s="73"/>
      <c r="J1057" s="64" t="str">
        <f t="shared" si="992"/>
        <v/>
      </c>
      <c r="K1057" s="64" t="str">
        <f t="shared" si="993"/>
        <v/>
      </c>
      <c r="L1057" s="64" t="str">
        <f t="shared" si="994"/>
        <v/>
      </c>
      <c r="M1057" s="64" t="str">
        <f t="shared" si="995"/>
        <v/>
      </c>
      <c r="N1057" s="52"/>
      <c r="P1057" s="157"/>
      <c r="Q1057" s="157"/>
      <c r="R1057" s="157"/>
      <c r="S1057" s="157" t="str">
        <f>IF(OR(LEFT($A1057,1)="x",AND(AC1053+$AC1057=0,$AC1053&gt;0)),"",IFERROR(VLOOKUP($A1057,LedenZ,29,0),""))</f>
        <v/>
      </c>
      <c r="T1057" s="202">
        <f t="shared" si="996"/>
        <v>0</v>
      </c>
      <c r="U1057" s="159">
        <f t="shared" si="997"/>
        <v>0</v>
      </c>
      <c r="V1057" s="162" t="str">
        <f t="shared" si="1004"/>
        <v/>
      </c>
      <c r="W1057" s="162" t="str">
        <f t="shared" si="1004"/>
        <v/>
      </c>
      <c r="X1057" s="28">
        <v>8</v>
      </c>
      <c r="Y1057" s="64" t="str">
        <f t="shared" si="998"/>
        <v/>
      </c>
      <c r="Z1057" s="64" t="str">
        <f t="shared" si="999"/>
        <v/>
      </c>
      <c r="AA1057" s="64" t="str">
        <f t="shared" si="1000"/>
        <v/>
      </c>
      <c r="AB1057" s="64" t="str">
        <f t="shared" si="1001"/>
        <v/>
      </c>
      <c r="AC1057" s="28">
        <f t="shared" si="1002"/>
        <v>0</v>
      </c>
      <c r="AH1057" s="246" t="str">
        <f t="shared" si="1003"/>
        <v/>
      </c>
    </row>
    <row r="1058" spans="1:34">
      <c r="A1058" s="28" t="str">
        <f>C1051&amp;"x"&amp;B1058</f>
        <v>x5</v>
      </c>
      <c r="B1058" s="47">
        <v>5</v>
      </c>
      <c r="C1058" s="64" t="str">
        <f t="shared" si="986"/>
        <v/>
      </c>
      <c r="D1058" s="64" t="str">
        <f t="shared" si="987"/>
        <v/>
      </c>
      <c r="E1058" s="65" t="str">
        <f t="shared" si="988"/>
        <v/>
      </c>
      <c r="F1058" s="65" t="str">
        <f t="shared" si="989"/>
        <v/>
      </c>
      <c r="G1058" s="66" t="str">
        <f t="shared" si="990"/>
        <v/>
      </c>
      <c r="H1058" s="67" t="str">
        <f t="shared" si="991"/>
        <v/>
      </c>
      <c r="I1058" s="73"/>
      <c r="J1058" s="64" t="str">
        <f t="shared" si="992"/>
        <v/>
      </c>
      <c r="K1058" s="64" t="str">
        <f t="shared" si="993"/>
        <v/>
      </c>
      <c r="L1058" s="64" t="str">
        <f t="shared" si="994"/>
        <v/>
      </c>
      <c r="M1058" s="64" t="str">
        <f t="shared" si="995"/>
        <v/>
      </c>
      <c r="N1058" s="52"/>
      <c r="P1058" s="157"/>
      <c r="Q1058" s="157"/>
      <c r="R1058" s="157"/>
      <c r="S1058" s="157" t="str">
        <f>IF(OR(LEFT($A1058,1)="x",AND(AC1053+$AC1058=0,$AC1053&gt;0)),"",IFERROR(VLOOKUP($A1058,LedenZ,29,0),""))</f>
        <v/>
      </c>
      <c r="T1058" s="202">
        <f t="shared" si="996"/>
        <v>0</v>
      </c>
      <c r="U1058" s="159">
        <f t="shared" si="997"/>
        <v>0</v>
      </c>
      <c r="V1058" s="162" t="str">
        <f t="shared" si="1004"/>
        <v/>
      </c>
      <c r="W1058" s="162" t="str">
        <f t="shared" si="1004"/>
        <v/>
      </c>
      <c r="X1058" s="28">
        <v>9</v>
      </c>
      <c r="Y1058" s="64" t="str">
        <f t="shared" si="998"/>
        <v/>
      </c>
      <c r="Z1058" s="64" t="str">
        <f t="shared" si="999"/>
        <v/>
      </c>
      <c r="AA1058" s="64" t="str">
        <f t="shared" si="1000"/>
        <v/>
      </c>
      <c r="AB1058" s="64" t="str">
        <f t="shared" si="1001"/>
        <v/>
      </c>
      <c r="AC1058" s="28">
        <f t="shared" si="1002"/>
        <v>0</v>
      </c>
      <c r="AH1058" s="246" t="str">
        <f t="shared" si="1003"/>
        <v/>
      </c>
    </row>
    <row r="1059" spans="1:34">
      <c r="A1059" s="28" t="str">
        <f>C1051&amp;"x"&amp;B1059</f>
        <v>x6</v>
      </c>
      <c r="B1059" s="47">
        <v>6</v>
      </c>
      <c r="C1059" s="64" t="str">
        <f t="shared" si="986"/>
        <v/>
      </c>
      <c r="D1059" s="64" t="str">
        <f t="shared" si="987"/>
        <v/>
      </c>
      <c r="E1059" s="65" t="str">
        <f t="shared" si="988"/>
        <v/>
      </c>
      <c r="F1059" s="65" t="str">
        <f t="shared" si="989"/>
        <v/>
      </c>
      <c r="G1059" s="66" t="str">
        <f t="shared" si="990"/>
        <v/>
      </c>
      <c r="H1059" s="67" t="str">
        <f t="shared" si="991"/>
        <v/>
      </c>
      <c r="I1059" s="73"/>
      <c r="J1059" s="64" t="str">
        <f t="shared" si="992"/>
        <v/>
      </c>
      <c r="K1059" s="64" t="str">
        <f t="shared" si="993"/>
        <v/>
      </c>
      <c r="L1059" s="64" t="str">
        <f t="shared" si="994"/>
        <v/>
      </c>
      <c r="M1059" s="64" t="str">
        <f t="shared" si="995"/>
        <v/>
      </c>
      <c r="N1059" s="52"/>
      <c r="P1059" s="157"/>
      <c r="Q1059" s="157"/>
      <c r="R1059" s="157"/>
      <c r="S1059" s="157" t="str">
        <f>IF(OR(LEFT($A1059,1)="x",AND(AC1053+$AC1059=0,$AC1053&gt;0)),"",IFERROR(VLOOKUP($A1059,LedenZ,29,0),""))</f>
        <v/>
      </c>
      <c r="T1059" s="202">
        <f t="shared" si="996"/>
        <v>0</v>
      </c>
      <c r="U1059" s="159">
        <f t="shared" si="997"/>
        <v>0</v>
      </c>
      <c r="V1059" s="162" t="str">
        <f t="shared" si="1004"/>
        <v/>
      </c>
      <c r="W1059" s="162" t="str">
        <f t="shared" si="1004"/>
        <v/>
      </c>
      <c r="X1059" s="28">
        <v>10</v>
      </c>
      <c r="Y1059" s="64" t="str">
        <f t="shared" si="998"/>
        <v/>
      </c>
      <c r="Z1059" s="64" t="str">
        <f t="shared" si="999"/>
        <v/>
      </c>
      <c r="AA1059" s="64" t="str">
        <f t="shared" si="1000"/>
        <v/>
      </c>
      <c r="AB1059" s="64" t="str">
        <f t="shared" si="1001"/>
        <v/>
      </c>
      <c r="AC1059" s="28">
        <f t="shared" si="1002"/>
        <v>0</v>
      </c>
      <c r="AH1059" s="246" t="str">
        <f t="shared" si="1003"/>
        <v/>
      </c>
    </row>
    <row r="1060" spans="1:34">
      <c r="A1060" s="28" t="str">
        <f>C1051&amp;"x"&amp;B1060</f>
        <v>x7</v>
      </c>
      <c r="B1060" s="47">
        <v>7</v>
      </c>
      <c r="C1060" s="64" t="str">
        <f t="shared" si="986"/>
        <v/>
      </c>
      <c r="D1060" s="64" t="str">
        <f t="shared" si="987"/>
        <v/>
      </c>
      <c r="E1060" s="65" t="str">
        <f t="shared" si="988"/>
        <v/>
      </c>
      <c r="F1060" s="65" t="str">
        <f t="shared" si="989"/>
        <v/>
      </c>
      <c r="G1060" s="66" t="str">
        <f t="shared" si="990"/>
        <v/>
      </c>
      <c r="H1060" s="67" t="str">
        <f t="shared" si="991"/>
        <v/>
      </c>
      <c r="I1060" s="73"/>
      <c r="J1060" s="64" t="str">
        <f t="shared" si="992"/>
        <v/>
      </c>
      <c r="K1060" s="64" t="str">
        <f t="shared" si="993"/>
        <v/>
      </c>
      <c r="L1060" s="64" t="str">
        <f t="shared" si="994"/>
        <v/>
      </c>
      <c r="M1060" s="64" t="str">
        <f t="shared" si="995"/>
        <v/>
      </c>
      <c r="N1060" s="52"/>
      <c r="P1060" s="157"/>
      <c r="Q1060" s="157"/>
      <c r="R1060" s="157"/>
      <c r="S1060" s="157" t="str">
        <f>IF(OR(LEFT($A1060,1)="x",AND(AC1053+$AC1060=0,$AC1053&gt;0)),"",IFERROR(VLOOKUP($A1060,LedenZ,29,0),""))</f>
        <v/>
      </c>
      <c r="T1060" s="202">
        <f t="shared" si="996"/>
        <v>0</v>
      </c>
      <c r="U1060" s="159">
        <f t="shared" si="997"/>
        <v>0</v>
      </c>
      <c r="V1060" s="162" t="str">
        <f t="shared" si="1004"/>
        <v/>
      </c>
      <c r="W1060" s="162" t="str">
        <f t="shared" si="1004"/>
        <v/>
      </c>
      <c r="X1060" s="28">
        <v>11</v>
      </c>
      <c r="Y1060" s="64" t="str">
        <f t="shared" si="998"/>
        <v/>
      </c>
      <c r="Z1060" s="64" t="str">
        <f t="shared" si="999"/>
        <v/>
      </c>
      <c r="AA1060" s="64" t="str">
        <f t="shared" si="1000"/>
        <v/>
      </c>
      <c r="AB1060" s="64" t="str">
        <f t="shared" si="1001"/>
        <v/>
      </c>
      <c r="AC1060" s="28">
        <f t="shared" si="1002"/>
        <v>0</v>
      </c>
      <c r="AH1060" s="246" t="str">
        <f t="shared" si="1003"/>
        <v/>
      </c>
    </row>
    <row r="1061" spans="1:34">
      <c r="A1061" s="28" t="str">
        <f>C1051&amp;"x"&amp;B1061</f>
        <v>x8</v>
      </c>
      <c r="B1061" s="47">
        <v>8</v>
      </c>
      <c r="C1061" s="64" t="str">
        <f t="shared" si="986"/>
        <v/>
      </c>
      <c r="D1061" s="64" t="str">
        <f t="shared" si="987"/>
        <v/>
      </c>
      <c r="E1061" s="65" t="str">
        <f t="shared" si="988"/>
        <v/>
      </c>
      <c r="F1061" s="65" t="str">
        <f t="shared" si="989"/>
        <v/>
      </c>
      <c r="G1061" s="66" t="str">
        <f t="shared" si="990"/>
        <v/>
      </c>
      <c r="H1061" s="67" t="str">
        <f t="shared" si="991"/>
        <v/>
      </c>
      <c r="I1061" s="73"/>
      <c r="J1061" s="64" t="str">
        <f t="shared" si="992"/>
        <v/>
      </c>
      <c r="K1061" s="64" t="str">
        <f t="shared" si="993"/>
        <v/>
      </c>
      <c r="L1061" s="64" t="str">
        <f t="shared" si="994"/>
        <v/>
      </c>
      <c r="M1061" s="64" t="str">
        <f t="shared" si="995"/>
        <v/>
      </c>
      <c r="N1061" s="52"/>
      <c r="P1061" s="157"/>
      <c r="Q1061" s="157"/>
      <c r="R1061" s="157"/>
      <c r="S1061" s="157" t="str">
        <f>IF(OR(LEFT($A1061,1)="x",AND(AC1053+$AC1061=0,$AC1053&gt;0)),"",IFERROR(VLOOKUP($A1061,LedenZ,29,0),""))</f>
        <v/>
      </c>
      <c r="T1061" s="202">
        <f t="shared" si="996"/>
        <v>0</v>
      </c>
      <c r="U1061" s="159">
        <f t="shared" si="997"/>
        <v>0</v>
      </c>
      <c r="V1061" s="162" t="str">
        <f t="shared" si="1004"/>
        <v/>
      </c>
      <c r="W1061" s="162" t="str">
        <f t="shared" si="1004"/>
        <v/>
      </c>
      <c r="X1061" s="28">
        <v>12</v>
      </c>
      <c r="Y1061" s="64" t="str">
        <f t="shared" si="998"/>
        <v/>
      </c>
      <c r="Z1061" s="64" t="str">
        <f t="shared" si="999"/>
        <v/>
      </c>
      <c r="AA1061" s="64" t="str">
        <f t="shared" si="1000"/>
        <v/>
      </c>
      <c r="AB1061" s="64" t="str">
        <f t="shared" si="1001"/>
        <v/>
      </c>
      <c r="AC1061" s="28">
        <f t="shared" si="1002"/>
        <v>0</v>
      </c>
      <c r="AH1061" s="246" t="str">
        <f t="shared" si="1003"/>
        <v/>
      </c>
    </row>
    <row r="1062" spans="1:34">
      <c r="A1062" s="28" t="str">
        <f>C1051&amp;"x"&amp;B1062</f>
        <v>x9</v>
      </c>
      <c r="B1062" s="47">
        <v>9</v>
      </c>
      <c r="C1062" s="64" t="str">
        <f t="shared" si="986"/>
        <v/>
      </c>
      <c r="D1062" s="64" t="str">
        <f t="shared" si="987"/>
        <v/>
      </c>
      <c r="E1062" s="65" t="str">
        <f t="shared" si="988"/>
        <v/>
      </c>
      <c r="F1062" s="65" t="str">
        <f t="shared" si="989"/>
        <v/>
      </c>
      <c r="G1062" s="66" t="str">
        <f t="shared" si="990"/>
        <v/>
      </c>
      <c r="H1062" s="67" t="str">
        <f t="shared" si="991"/>
        <v/>
      </c>
      <c r="I1062" s="73"/>
      <c r="J1062" s="64" t="str">
        <f t="shared" si="992"/>
        <v/>
      </c>
      <c r="K1062" s="64" t="str">
        <f t="shared" si="993"/>
        <v/>
      </c>
      <c r="L1062" s="64" t="str">
        <f t="shared" si="994"/>
        <v/>
      </c>
      <c r="M1062" s="64" t="str">
        <f t="shared" si="995"/>
        <v/>
      </c>
      <c r="N1062" s="52"/>
      <c r="P1062" s="157"/>
      <c r="Q1062" s="157"/>
      <c r="R1062" s="157"/>
      <c r="S1062" s="157" t="str">
        <f>IF(OR(LEFT($A1062,1)="x",AND(AC1053+$AC1062=0,$AC1053&gt;0)),"",IFERROR(VLOOKUP($A1062,LedenZ,29,0),""))</f>
        <v/>
      </c>
      <c r="T1062" s="202">
        <f t="shared" si="996"/>
        <v>0</v>
      </c>
      <c r="U1062" s="159">
        <f t="shared" si="997"/>
        <v>0</v>
      </c>
      <c r="V1062" s="162" t="str">
        <f t="shared" si="1004"/>
        <v/>
      </c>
      <c r="W1062" s="162" t="str">
        <f t="shared" si="1004"/>
        <v/>
      </c>
      <c r="X1062" s="28">
        <v>13</v>
      </c>
      <c r="Y1062" s="64" t="str">
        <f t="shared" si="998"/>
        <v/>
      </c>
      <c r="Z1062" s="64" t="str">
        <f t="shared" si="999"/>
        <v/>
      </c>
      <c r="AA1062" s="64" t="str">
        <f t="shared" si="1000"/>
        <v/>
      </c>
      <c r="AB1062" s="64" t="str">
        <f t="shared" si="1001"/>
        <v/>
      </c>
      <c r="AC1062" s="28">
        <f t="shared" si="1002"/>
        <v>0</v>
      </c>
      <c r="AH1062" s="246" t="str">
        <f t="shared" si="1003"/>
        <v/>
      </c>
    </row>
    <row r="1063" spans="1:34">
      <c r="A1063" s="28" t="str">
        <f>C1051&amp;"x"&amp;B1063</f>
        <v>x10</v>
      </c>
      <c r="B1063" s="47">
        <v>10</v>
      </c>
      <c r="C1063" s="64" t="str">
        <f t="shared" si="986"/>
        <v/>
      </c>
      <c r="D1063" s="64" t="str">
        <f t="shared" si="987"/>
        <v/>
      </c>
      <c r="E1063" s="65" t="str">
        <f t="shared" si="988"/>
        <v/>
      </c>
      <c r="F1063" s="65" t="str">
        <f t="shared" si="989"/>
        <v/>
      </c>
      <c r="G1063" s="66" t="str">
        <f t="shared" si="990"/>
        <v/>
      </c>
      <c r="H1063" s="67" t="str">
        <f t="shared" si="991"/>
        <v/>
      </c>
      <c r="I1063" s="73"/>
      <c r="J1063" s="64" t="str">
        <f t="shared" si="992"/>
        <v/>
      </c>
      <c r="K1063" s="64" t="str">
        <f t="shared" si="993"/>
        <v/>
      </c>
      <c r="L1063" s="64" t="str">
        <f t="shared" si="994"/>
        <v/>
      </c>
      <c r="M1063" s="64" t="str">
        <f t="shared" si="995"/>
        <v/>
      </c>
      <c r="N1063" s="52"/>
      <c r="P1063" s="157"/>
      <c r="Q1063" s="157"/>
      <c r="R1063" s="157"/>
      <c r="S1063" s="157" t="str">
        <f>IF(OR(LEFT($A1063,1)="x",AND(AC1053+$AC1063=0,$AC1053&gt;0)),"",IFERROR(VLOOKUP($A1063,LedenZ,29,0),""))</f>
        <v/>
      </c>
      <c r="T1063" s="202">
        <f t="shared" si="996"/>
        <v>0</v>
      </c>
      <c r="U1063" s="159">
        <f t="shared" si="997"/>
        <v>0</v>
      </c>
      <c r="V1063" s="162" t="str">
        <f t="shared" si="1004"/>
        <v/>
      </c>
      <c r="W1063" s="162" t="str">
        <f t="shared" si="1004"/>
        <v/>
      </c>
      <c r="X1063" s="28">
        <v>14</v>
      </c>
      <c r="Y1063" s="64" t="str">
        <f t="shared" si="998"/>
        <v/>
      </c>
      <c r="Z1063" s="64" t="str">
        <f t="shared" si="999"/>
        <v/>
      </c>
      <c r="AA1063" s="64" t="str">
        <f t="shared" si="1000"/>
        <v/>
      </c>
      <c r="AB1063" s="64" t="str">
        <f t="shared" si="1001"/>
        <v/>
      </c>
      <c r="AC1063" s="28">
        <f t="shared" si="1002"/>
        <v>0</v>
      </c>
      <c r="AH1063" s="246" t="str">
        <f t="shared" si="1003"/>
        <v/>
      </c>
    </row>
    <row r="1064" spans="1:34">
      <c r="A1064" s="28" t="str">
        <f>C1051&amp;"x"&amp;B1064</f>
        <v>x11</v>
      </c>
      <c r="B1064" s="47">
        <v>11</v>
      </c>
      <c r="C1064" s="64" t="str">
        <f t="shared" si="986"/>
        <v/>
      </c>
      <c r="D1064" s="64" t="str">
        <f t="shared" si="987"/>
        <v/>
      </c>
      <c r="E1064" s="65" t="str">
        <f t="shared" si="988"/>
        <v/>
      </c>
      <c r="F1064" s="65" t="str">
        <f t="shared" si="989"/>
        <v/>
      </c>
      <c r="G1064" s="66" t="str">
        <f t="shared" si="990"/>
        <v/>
      </c>
      <c r="H1064" s="67" t="str">
        <f t="shared" si="991"/>
        <v/>
      </c>
      <c r="I1064" s="73"/>
      <c r="J1064" s="64" t="str">
        <f t="shared" si="992"/>
        <v/>
      </c>
      <c r="K1064" s="64" t="str">
        <f t="shared" si="993"/>
        <v/>
      </c>
      <c r="L1064" s="64" t="str">
        <f t="shared" si="994"/>
        <v/>
      </c>
      <c r="M1064" s="64" t="str">
        <f t="shared" si="995"/>
        <v/>
      </c>
      <c r="N1064" s="52"/>
      <c r="P1064" s="157"/>
      <c r="Q1064" s="157"/>
      <c r="R1064" s="157"/>
      <c r="S1064" s="157" t="str">
        <f>IF(OR(LEFT($A1064,1)="x",AND(AC1053+$AC1064=0,$AC1053&gt;0)),"",IFERROR(VLOOKUP($A1064,LedenZ,29,0),""))</f>
        <v/>
      </c>
      <c r="T1064" s="202">
        <f t="shared" si="996"/>
        <v>0</v>
      </c>
      <c r="U1064" s="159">
        <f t="shared" si="997"/>
        <v>0</v>
      </c>
      <c r="V1064" s="162" t="str">
        <f t="shared" si="1004"/>
        <v/>
      </c>
      <c r="W1064" s="162" t="str">
        <f t="shared" si="1004"/>
        <v/>
      </c>
      <c r="X1064" s="28">
        <v>15</v>
      </c>
      <c r="Y1064" s="64" t="str">
        <f t="shared" si="998"/>
        <v/>
      </c>
      <c r="Z1064" s="64" t="str">
        <f t="shared" si="999"/>
        <v/>
      </c>
      <c r="AA1064" s="64" t="str">
        <f t="shared" si="1000"/>
        <v/>
      </c>
      <c r="AB1064" s="64" t="str">
        <f t="shared" si="1001"/>
        <v/>
      </c>
      <c r="AC1064" s="28">
        <f t="shared" si="1002"/>
        <v>0</v>
      </c>
      <c r="AH1064" s="246" t="str">
        <f t="shared" si="1003"/>
        <v/>
      </c>
    </row>
    <row r="1065" spans="1:34">
      <c r="A1065" s="28" t="str">
        <f>C1051&amp;"x"&amp;B1065</f>
        <v>x12</v>
      </c>
      <c r="B1065" s="47">
        <v>12</v>
      </c>
      <c r="C1065" s="64" t="str">
        <f t="shared" si="986"/>
        <v/>
      </c>
      <c r="D1065" s="64" t="str">
        <f t="shared" si="987"/>
        <v/>
      </c>
      <c r="E1065" s="65" t="str">
        <f t="shared" si="988"/>
        <v/>
      </c>
      <c r="F1065" s="65" t="str">
        <f t="shared" si="989"/>
        <v/>
      </c>
      <c r="G1065" s="66" t="str">
        <f t="shared" si="990"/>
        <v/>
      </c>
      <c r="H1065" s="67" t="str">
        <f t="shared" si="991"/>
        <v/>
      </c>
      <c r="I1065" s="73"/>
      <c r="J1065" s="64" t="str">
        <f t="shared" si="992"/>
        <v/>
      </c>
      <c r="K1065" s="64" t="str">
        <f t="shared" si="993"/>
        <v/>
      </c>
      <c r="L1065" s="64" t="str">
        <f t="shared" si="994"/>
        <v/>
      </c>
      <c r="M1065" s="64" t="str">
        <f t="shared" si="995"/>
        <v/>
      </c>
      <c r="N1065" s="52"/>
      <c r="P1065" s="157"/>
      <c r="Q1065" s="157"/>
      <c r="R1065" s="157"/>
      <c r="S1065" s="157" t="str">
        <f>IF(OR(LEFT($A1065,1)="x",AND(AC1053+$AC1065=0,$AC1053&gt;0)),"",IFERROR(VLOOKUP($A1065,LedenZ,29,0),""))</f>
        <v/>
      </c>
      <c r="T1065" s="202">
        <f t="shared" si="996"/>
        <v>0</v>
      </c>
      <c r="U1065" s="159">
        <f t="shared" si="997"/>
        <v>0</v>
      </c>
      <c r="V1065" s="162" t="str">
        <f t="shared" si="1004"/>
        <v/>
      </c>
      <c r="W1065" s="162" t="str">
        <f t="shared" si="1004"/>
        <v/>
      </c>
      <c r="X1065" s="28">
        <v>16</v>
      </c>
      <c r="Y1065" s="64" t="str">
        <f t="shared" si="998"/>
        <v/>
      </c>
      <c r="Z1065" s="64" t="str">
        <f t="shared" si="999"/>
        <v/>
      </c>
      <c r="AA1065" s="64" t="str">
        <f t="shared" si="1000"/>
        <v/>
      </c>
      <c r="AB1065" s="64" t="str">
        <f t="shared" si="1001"/>
        <v/>
      </c>
      <c r="AC1065" s="28">
        <f t="shared" si="1002"/>
        <v>0</v>
      </c>
      <c r="AH1065" s="246" t="str">
        <f t="shared" si="1003"/>
        <v/>
      </c>
    </row>
    <row r="1066" spans="1:34">
      <c r="A1066" s="28" t="str">
        <f>C1051&amp;"x"&amp;B1066</f>
        <v>x13</v>
      </c>
      <c r="B1066" s="47">
        <v>13</v>
      </c>
      <c r="C1066" s="64" t="str">
        <f t="shared" si="986"/>
        <v/>
      </c>
      <c r="D1066" s="64" t="str">
        <f t="shared" si="987"/>
        <v/>
      </c>
      <c r="E1066" s="65" t="str">
        <f t="shared" si="988"/>
        <v/>
      </c>
      <c r="F1066" s="65" t="str">
        <f t="shared" si="989"/>
        <v/>
      </c>
      <c r="G1066" s="66" t="str">
        <f t="shared" si="990"/>
        <v/>
      </c>
      <c r="H1066" s="67" t="str">
        <f t="shared" si="991"/>
        <v/>
      </c>
      <c r="I1066" s="73"/>
      <c r="J1066" s="64" t="str">
        <f t="shared" si="992"/>
        <v/>
      </c>
      <c r="K1066" s="64" t="str">
        <f t="shared" si="993"/>
        <v/>
      </c>
      <c r="L1066" s="64" t="str">
        <f t="shared" si="994"/>
        <v/>
      </c>
      <c r="M1066" s="64" t="str">
        <f t="shared" si="995"/>
        <v/>
      </c>
      <c r="N1066" s="52"/>
      <c r="P1066" s="157"/>
      <c r="Q1066" s="157"/>
      <c r="R1066" s="157"/>
      <c r="S1066" s="157" t="str">
        <f>IF(OR(LEFT($A1066,1)="x",AND(AC1053+$AC1066=0,$AC1053&gt;0)),"",IFERROR(VLOOKUP($A1066,LedenZ,29,0),""))</f>
        <v/>
      </c>
      <c r="T1066" s="202">
        <f t="shared" si="996"/>
        <v>0</v>
      </c>
      <c r="U1066" s="159">
        <f t="shared" si="997"/>
        <v>0</v>
      </c>
      <c r="V1066" s="162" t="str">
        <f t="shared" si="1004"/>
        <v/>
      </c>
      <c r="W1066" s="162" t="str">
        <f t="shared" si="1004"/>
        <v/>
      </c>
      <c r="X1066" s="28">
        <v>17</v>
      </c>
      <c r="Y1066" s="64" t="str">
        <f t="shared" si="998"/>
        <v/>
      </c>
      <c r="Z1066" s="64" t="str">
        <f t="shared" si="999"/>
        <v/>
      </c>
      <c r="AA1066" s="64" t="str">
        <f t="shared" si="1000"/>
        <v/>
      </c>
      <c r="AB1066" s="64" t="str">
        <f t="shared" si="1001"/>
        <v/>
      </c>
      <c r="AC1066" s="28">
        <f t="shared" si="1002"/>
        <v>0</v>
      </c>
      <c r="AH1066" s="246" t="str">
        <f t="shared" si="1003"/>
        <v/>
      </c>
    </row>
    <row r="1067" spans="1:34">
      <c r="A1067" s="28" t="str">
        <f>C1051&amp;"x"&amp;B1067</f>
        <v>x14</v>
      </c>
      <c r="B1067" s="47">
        <v>14</v>
      </c>
      <c r="C1067" s="64" t="str">
        <f t="shared" si="986"/>
        <v/>
      </c>
      <c r="D1067" s="64" t="str">
        <f t="shared" si="987"/>
        <v/>
      </c>
      <c r="E1067" s="65" t="str">
        <f t="shared" si="988"/>
        <v/>
      </c>
      <c r="F1067" s="65" t="str">
        <f t="shared" si="989"/>
        <v/>
      </c>
      <c r="G1067" s="66" t="str">
        <f t="shared" si="990"/>
        <v/>
      </c>
      <c r="H1067" s="67" t="str">
        <f t="shared" si="991"/>
        <v/>
      </c>
      <c r="I1067" s="73"/>
      <c r="J1067" s="64" t="str">
        <f t="shared" si="992"/>
        <v/>
      </c>
      <c r="K1067" s="64" t="str">
        <f t="shared" si="993"/>
        <v/>
      </c>
      <c r="L1067" s="64" t="str">
        <f t="shared" si="994"/>
        <v/>
      </c>
      <c r="M1067" s="64" t="str">
        <f t="shared" si="995"/>
        <v/>
      </c>
      <c r="N1067" s="52"/>
      <c r="P1067" s="157"/>
      <c r="Q1067" s="157"/>
      <c r="R1067" s="157"/>
      <c r="S1067" s="157" t="str">
        <f>IF(OR(LEFT($A1067,1)="x",AND(AC1053+$AC1067=0,$AC1053&gt;0)),"",IFERROR(VLOOKUP($A1067,LedenZ,29,0),""))</f>
        <v/>
      </c>
      <c r="T1067" s="202">
        <f t="shared" si="996"/>
        <v>0</v>
      </c>
      <c r="U1067" s="159">
        <f t="shared" si="997"/>
        <v>0</v>
      </c>
      <c r="V1067" s="162" t="str">
        <f t="shared" si="1004"/>
        <v/>
      </c>
      <c r="W1067" s="162" t="str">
        <f t="shared" si="1004"/>
        <v/>
      </c>
      <c r="X1067" s="28">
        <v>18</v>
      </c>
      <c r="Y1067" s="64" t="str">
        <f t="shared" si="998"/>
        <v/>
      </c>
      <c r="Z1067" s="64" t="str">
        <f t="shared" si="999"/>
        <v/>
      </c>
      <c r="AA1067" s="64" t="str">
        <f t="shared" si="1000"/>
        <v/>
      </c>
      <c r="AB1067" s="64" t="str">
        <f t="shared" si="1001"/>
        <v/>
      </c>
      <c r="AC1067" s="28">
        <f t="shared" si="1002"/>
        <v>0</v>
      </c>
      <c r="AH1067" s="246" t="str">
        <f t="shared" si="1003"/>
        <v/>
      </c>
    </row>
    <row r="1068" spans="1:34">
      <c r="A1068" s="28" t="str">
        <f>C1051&amp;"x"&amp;B1068</f>
        <v>x15</v>
      </c>
      <c r="B1068" s="47">
        <v>15</v>
      </c>
      <c r="C1068" s="64" t="str">
        <f t="shared" si="986"/>
        <v/>
      </c>
      <c r="D1068" s="64" t="str">
        <f t="shared" si="987"/>
        <v/>
      </c>
      <c r="E1068" s="65" t="str">
        <f t="shared" si="988"/>
        <v/>
      </c>
      <c r="F1068" s="65" t="str">
        <f t="shared" si="989"/>
        <v/>
      </c>
      <c r="G1068" s="66" t="str">
        <f t="shared" si="990"/>
        <v/>
      </c>
      <c r="H1068" s="67" t="str">
        <f t="shared" si="991"/>
        <v/>
      </c>
      <c r="I1068" s="73"/>
      <c r="J1068" s="64" t="str">
        <f t="shared" si="992"/>
        <v/>
      </c>
      <c r="K1068" s="64" t="str">
        <f t="shared" si="993"/>
        <v/>
      </c>
      <c r="L1068" s="64" t="str">
        <f t="shared" si="994"/>
        <v/>
      </c>
      <c r="M1068" s="64" t="str">
        <f t="shared" si="995"/>
        <v/>
      </c>
      <c r="N1068" s="52"/>
      <c r="P1068" s="157"/>
      <c r="Q1068" s="157"/>
      <c r="R1068" s="157"/>
      <c r="S1068" s="157" t="str">
        <f>IF(OR(LEFT($A1068,1)="x",AND(AC1053+$AC1068=0,$AC1053&gt;0)),"",IFERROR(VLOOKUP($A1068,LedenZ,29,0),""))</f>
        <v/>
      </c>
      <c r="T1068" s="202">
        <f t="shared" si="996"/>
        <v>0</v>
      </c>
      <c r="U1068" s="159">
        <f t="shared" si="997"/>
        <v>0</v>
      </c>
      <c r="V1068" s="162" t="str">
        <f t="shared" si="1004"/>
        <v/>
      </c>
      <c r="W1068" s="162" t="str">
        <f t="shared" si="1004"/>
        <v/>
      </c>
      <c r="X1068" s="28">
        <v>19</v>
      </c>
      <c r="Y1068" s="64" t="str">
        <f t="shared" si="998"/>
        <v/>
      </c>
      <c r="Z1068" s="64" t="str">
        <f t="shared" si="999"/>
        <v/>
      </c>
      <c r="AA1068" s="64" t="str">
        <f t="shared" si="1000"/>
        <v/>
      </c>
      <c r="AB1068" s="64" t="str">
        <f t="shared" si="1001"/>
        <v/>
      </c>
      <c r="AC1068" s="28">
        <f t="shared" si="1002"/>
        <v>0</v>
      </c>
      <c r="AH1068" s="246" t="str">
        <f t="shared" si="1003"/>
        <v/>
      </c>
    </row>
    <row r="1069" spans="1:34" ht="12.95" thickBot="1">
      <c r="B1069" s="69"/>
      <c r="C1069" s="70"/>
      <c r="D1069" s="69"/>
      <c r="E1069" s="69"/>
      <c r="F1069" s="69"/>
      <c r="G1069" s="71"/>
      <c r="H1069" s="71"/>
      <c r="I1069" s="71"/>
      <c r="J1069" s="70"/>
      <c r="K1069" s="70"/>
      <c r="L1069" s="70"/>
      <c r="M1069" s="52"/>
      <c r="N1069" s="52"/>
      <c r="X1069" s="28">
        <v>20</v>
      </c>
    </row>
    <row r="1070" spans="1:34" ht="12.95" thickTop="1">
      <c r="B1070" s="47"/>
      <c r="C1070" s="323" t="s">
        <v>1140</v>
      </c>
      <c r="D1070" s="323"/>
      <c r="E1070" s="76" t="s">
        <v>1141</v>
      </c>
      <c r="F1070" s="76" t="s">
        <v>1142</v>
      </c>
      <c r="G1070" s="48" t="s">
        <v>1143</v>
      </c>
      <c r="H1070" s="49"/>
      <c r="I1070" s="50"/>
      <c r="J1070" s="51" t="s">
        <v>1144</v>
      </c>
      <c r="K1070" s="51" t="s">
        <v>1145</v>
      </c>
      <c r="L1070" s="51" t="s">
        <v>1146</v>
      </c>
      <c r="M1070" s="52"/>
      <c r="N1070" s="52"/>
      <c r="P1070" s="53">
        <f>COUNT(P1074:P1088)</f>
        <v>0</v>
      </c>
      <c r="Q1070" s="53">
        <f>COUNT(Q1074:Q1088)</f>
        <v>0</v>
      </c>
      <c r="R1070" s="53">
        <f>COUNT(R1074:R1088)</f>
        <v>0</v>
      </c>
      <c r="S1070" s="53">
        <f>COUNT(S1074:S1088)</f>
        <v>0</v>
      </c>
      <c r="T1070" s="124">
        <f>T1071-SUM(U1074:U1088)</f>
        <v>0</v>
      </c>
      <c r="X1070" s="28">
        <v>1</v>
      </c>
    </row>
    <row r="1071" spans="1:34" ht="12.95">
      <c r="A1071" s="33">
        <v>57</v>
      </c>
      <c r="B1071" s="54"/>
      <c r="C1071" s="322" t="str">
        <f>Leden!AR59</f>
        <v/>
      </c>
      <c r="D1071" s="322"/>
      <c r="E1071" s="286" t="str">
        <f>IF($C1071="","",LEFT(IFERROR(VLOOKUP($C1071,TeamsZ,2,0),"")&amp;"??",2))</f>
        <v/>
      </c>
      <c r="F1071" s="286" t="str">
        <f>IF($C1071="","",IFERROR(VLOOKUP($C1071,TeamsZ,3,0),"??"))</f>
        <v/>
      </c>
      <c r="G1071" s="286" t="str">
        <f>IF($C1071="","",LEFT(IFERROR(VLOOKUP($C1071,TeamsZ,4,0),"")&amp;"?",1))</f>
        <v/>
      </c>
      <c r="H1071" s="55"/>
      <c r="I1071" s="56"/>
      <c r="J1071" s="286">
        <f>COUNTIF(C1074:C1088,"V")</f>
        <v>0</v>
      </c>
      <c r="K1071" s="286">
        <f>COUNTIF(C1074:C1088,"M")</f>
        <v>0</v>
      </c>
      <c r="L1071" s="57" t="str">
        <f>IFERROR(AVERAGE(H1074:H1088),"")</f>
        <v/>
      </c>
      <c r="M1071" s="58"/>
      <c r="N1071" s="58"/>
      <c r="O1071" s="33" t="s">
        <v>2</v>
      </c>
      <c r="P1071" s="253"/>
      <c r="Q1071" s="253"/>
      <c r="R1071" s="253"/>
      <c r="S1071" s="253" t="str">
        <f>IF(COUNT(S1074:S1088)=0,"",TeamPunten(S1074:S1088,$C1071,$T1071))</f>
        <v/>
      </c>
      <c r="T1071" s="124">
        <f>SUM(T1074:T1088)</f>
        <v>0</v>
      </c>
      <c r="U1071" s="158" t="str">
        <f>MID($C1071,1,1)</f>
        <v/>
      </c>
      <c r="V1071" s="158" t="str">
        <f>MID($C1071,1,1)</f>
        <v/>
      </c>
      <c r="W1071" s="158" t="str">
        <f>MID($C1071,1,1)</f>
        <v/>
      </c>
      <c r="X1071" s="28">
        <v>2</v>
      </c>
      <c r="Y1071" s="33"/>
      <c r="Z1071" s="33"/>
      <c r="AA1071" s="33"/>
      <c r="AB1071" s="33"/>
      <c r="AC1071" s="33"/>
      <c r="AD1071" s="19" t="str">
        <f>IF($C1071="","",IFERROR(VLOOKUP($C1071,TeamsZ,6,0),""))</f>
        <v/>
      </c>
      <c r="AE1071" s="19" t="str">
        <f>TRIM(IF($AD1071="","",IFERROR(VLOOKUP($AD1071,Teams!$J$4:$O$8,2,0),"")))</f>
        <v/>
      </c>
      <c r="AF1071" s="19" t="str">
        <f>TRIM(IF($AD1071="","",IFERROR(VLOOKUP($AD1071,Teams!$J$4:$O$8,4,0),"")))</f>
        <v/>
      </c>
      <c r="AH1071" s="247" t="str">
        <f>IFERROR(AVERAGE(AH1074:AH1088),"")</f>
        <v/>
      </c>
    </row>
    <row r="1072" spans="1:34">
      <c r="B1072" s="47"/>
      <c r="C1072" s="76"/>
      <c r="D1072" s="47"/>
      <c r="E1072" s="47"/>
      <c r="F1072" s="47"/>
      <c r="G1072" s="50"/>
      <c r="H1072" s="50"/>
      <c r="I1072" s="50"/>
      <c r="J1072" s="76"/>
      <c r="K1072" s="76"/>
      <c r="L1072" s="76"/>
      <c r="M1072" s="52"/>
      <c r="N1072" s="52"/>
      <c r="U1072" s="159"/>
      <c r="V1072" s="159"/>
      <c r="W1072" s="159"/>
      <c r="X1072" s="28">
        <v>3</v>
      </c>
    </row>
    <row r="1073" spans="1:34">
      <c r="A1073" s="59"/>
      <c r="B1073" s="60"/>
      <c r="C1073" s="61" t="s">
        <v>1147</v>
      </c>
      <c r="D1073" s="61" t="s">
        <v>1148</v>
      </c>
      <c r="E1073" s="62" t="s">
        <v>1149</v>
      </c>
      <c r="F1073" s="62" t="s">
        <v>1150</v>
      </c>
      <c r="G1073" s="61" t="s">
        <v>1151</v>
      </c>
      <c r="H1073" s="61" t="s">
        <v>1152</v>
      </c>
      <c r="I1073" s="61" t="s">
        <v>54</v>
      </c>
      <c r="J1073" s="61" t="s">
        <v>1153</v>
      </c>
      <c r="K1073" s="61" t="s">
        <v>1154</v>
      </c>
      <c r="L1073" s="61" t="s">
        <v>1155</v>
      </c>
      <c r="M1073" s="61" t="s">
        <v>1158</v>
      </c>
      <c r="N1073" s="63"/>
      <c r="O1073" s="59"/>
      <c r="P1073" s="160" t="s">
        <v>76</v>
      </c>
      <c r="Q1073" s="160" t="s">
        <v>77</v>
      </c>
      <c r="R1073" s="160" t="s">
        <v>78</v>
      </c>
      <c r="S1073" s="160" t="s">
        <v>76</v>
      </c>
      <c r="U1073" s="158" t="str">
        <f>IF(W1071="","",VLOOKUP(W1071,Leeftijdscat,2,FALSE))</f>
        <v/>
      </c>
      <c r="V1073" s="158" t="str">
        <f>IF(W1071="","",VLOOKUP(W1071,Leeftijdscat,3,FALSE))</f>
        <v/>
      </c>
      <c r="W1073" s="158" t="str">
        <f>IF(W1071="","",VLOOKUP(W1071,Leeftijdscat,4,FALSE))</f>
        <v/>
      </c>
      <c r="X1073" s="28">
        <v>4</v>
      </c>
      <c r="Y1073" s="59">
        <f>LEN(Y1074&amp;Y1075&amp;Y1076&amp;Y1077&amp;Y1078&amp;Y1079&amp;Y1080&amp;Y1081&amp;Y1082&amp;Y1083&amp;Y1084&amp;Y1085&amp;Y1086&amp;Y1087&amp;Y1088)</f>
        <v>0</v>
      </c>
      <c r="Z1073" s="59">
        <f>LEN(Z1074&amp;Z1075&amp;Z1076&amp;Z1077&amp;Z1078&amp;Z1079&amp;Z1080&amp;Z1081&amp;Z1082&amp;Z1083&amp;Z1084&amp;Z1085&amp;Z1086&amp;Z1087&amp;Z1088)</f>
        <v>0</v>
      </c>
      <c r="AA1073" s="59">
        <f>LEN(AA1074&amp;AA1075&amp;AA1076&amp;AA1077&amp;AA1078&amp;AA1079&amp;AA1080&amp;AA1081&amp;AA1082&amp;AA1083&amp;AA1084&amp;AA1085&amp;AA1086&amp;AA1087&amp;AA1088)</f>
        <v>0</v>
      </c>
      <c r="AB1073" s="59">
        <f>LEN(AB1074&amp;AB1075&amp;AB1076&amp;AB1077&amp;AB1078&amp;AB1079&amp;AB1080&amp;AB1081&amp;AB1082&amp;AB1083&amp;AB1084&amp;AB1085&amp;AB1086&amp;AB1087&amp;AB1088)</f>
        <v>0</v>
      </c>
      <c r="AC1073" s="59">
        <f>SUM(Y1073:AA1073)</f>
        <v>0</v>
      </c>
    </row>
    <row r="1074" spans="1:34">
      <c r="A1074" s="28" t="str">
        <f>C1071&amp;"x"&amp;B1074</f>
        <v>x1</v>
      </c>
      <c r="B1074" s="47">
        <v>1</v>
      </c>
      <c r="C1074" s="64" t="str">
        <f t="shared" ref="C1074:C1088" si="1005">IF(LEFT($A1074,1)="x","",IFERROR(VLOOKUP($A1074,LedenZ,5,0),""))</f>
        <v/>
      </c>
      <c r="D1074" s="64" t="str">
        <f t="shared" ref="D1074:D1088" si="1006">IF(LEFT($A1074,1)="x","",IFERROR(VLOOKUP($A1074,LedenZ,6,0),""))</f>
        <v/>
      </c>
      <c r="E1074" s="65" t="str">
        <f t="shared" ref="E1074:E1088" si="1007">IF(LEFT($A1074,1)="x","",IFERROR(VLOOKUP($A1074,LedenZ,7,0),""))</f>
        <v/>
      </c>
      <c r="F1074" s="65" t="str">
        <f t="shared" ref="F1074:F1088" si="1008">IF(LEFT($A1074,1)="x","",IFERROR(VLOOKUP($A1074,LedenZ,8,0),""))</f>
        <v/>
      </c>
      <c r="G1074" s="66" t="str">
        <f t="shared" ref="G1074:G1088" si="1009">IF(LEFT($A1074,1)="x","",IFERROR(VLOOKUP($A1074,LedenZ,9,0),""))</f>
        <v/>
      </c>
      <c r="H1074" s="67" t="str">
        <f t="shared" ref="H1074:H1088" si="1010">IF(AND(ISNUMBER(G1074),G1074&lt;&gt;0),DATEDIF(G1074,Peildatum,"Y"),"")</f>
        <v/>
      </c>
      <c r="I1074" s="73"/>
      <c r="J1074" s="64" t="str">
        <f t="shared" ref="J1074:J1088" si="1011">IF(LEFT($A1074,1)="x","",IFERROR(VLOOKUP($A1074,LedenZ,15,0),""))</f>
        <v/>
      </c>
      <c r="K1074" s="64" t="str">
        <f t="shared" ref="K1074:K1088" si="1012">IF(LEFT($A1074,1)="x","",IFERROR(VLOOKUP($A1074,LedenZ,16,0),""))</f>
        <v/>
      </c>
      <c r="L1074" s="64" t="str">
        <f t="shared" ref="L1074:L1088" si="1013">IF(LEFT($A1074,1)="x","",IFERROR(VLOOKUP($A1074,LedenZ,17,0),""))</f>
        <v/>
      </c>
      <c r="M1074" s="64" t="str">
        <f t="shared" ref="M1074:M1088" si="1014">IF(LEFT($A1074,1)="x","",IFERROR(VLOOKUP($A1074,LedenZ,18,0),""))</f>
        <v/>
      </c>
      <c r="N1074" s="52"/>
      <c r="P1074" s="157"/>
      <c r="Q1074" s="157"/>
      <c r="R1074" s="157"/>
      <c r="S1074" s="157" t="str">
        <f>IF(OR(LEFT($A1074,1)="x",AND(AC1073+$AC1074=0,$AC1073&gt;0)),"",IFERROR(VLOOKUP($A1074,LedenZ,29,0),""))</f>
        <v/>
      </c>
      <c r="T1074" s="202">
        <f t="shared" ref="T1074:T1088" si="1015">IF(LEN(C1074&amp;D1074&amp;E1074&amp;F1074)&gt;0,1,0)</f>
        <v>0</v>
      </c>
      <c r="U1074" s="159">
        <f t="shared" ref="U1074:U1088" si="1016">MIN(LEN(Y1074&amp;Z1074&amp;AA1074&amp;AB1074),1)</f>
        <v>0</v>
      </c>
      <c r="V1074" s="162" t="str">
        <f>V1073</f>
        <v/>
      </c>
      <c r="W1074" s="162" t="str">
        <f>W1073</f>
        <v/>
      </c>
      <c r="X1074" s="28">
        <v>5</v>
      </c>
      <c r="Y1074" s="64" t="str">
        <f t="shared" ref="Y1074:Y1088" si="1017">IF(LEFT($A1074,1)="x","",IFERROR(VLOOKUP($A1074,LedenZ,33,0),""))</f>
        <v/>
      </c>
      <c r="Z1074" s="64" t="str">
        <f t="shared" ref="Z1074:Z1088" si="1018">IF(LEFT($A1074,1)="x","",IFERROR(VLOOKUP($A1074,LedenZ,34,0),""))</f>
        <v/>
      </c>
      <c r="AA1074" s="64" t="str">
        <f t="shared" ref="AA1074:AA1088" si="1019">IF(LEFT($A1074,1)="x","",IFERROR(VLOOKUP($A1074,LedenZ,35,0),""))</f>
        <v/>
      </c>
      <c r="AB1074" s="64" t="str">
        <f t="shared" ref="AB1074:AB1088" si="1020">IF(LEFT($A1074,1)="x","",IFERROR(VLOOKUP($A1074,LedenZ,36,0),""))</f>
        <v/>
      </c>
      <c r="AC1074" s="28">
        <f t="shared" ref="AC1074:AC1088" si="1021">LEN(Y1074&amp;Z1074&amp;AA1074&amp;AB1074)</f>
        <v>0</v>
      </c>
      <c r="AH1074" s="246" t="str">
        <f t="shared" ref="AH1074:AH1088" si="1022">lft(G1074,Peildatum)</f>
        <v/>
      </c>
    </row>
    <row r="1075" spans="1:34">
      <c r="A1075" s="28" t="str">
        <f>C1071&amp;"x"&amp;B1075</f>
        <v>x2</v>
      </c>
      <c r="B1075" s="47">
        <v>2</v>
      </c>
      <c r="C1075" s="64" t="str">
        <f t="shared" si="1005"/>
        <v/>
      </c>
      <c r="D1075" s="64" t="str">
        <f t="shared" si="1006"/>
        <v/>
      </c>
      <c r="E1075" s="65" t="str">
        <f t="shared" si="1007"/>
        <v/>
      </c>
      <c r="F1075" s="65" t="str">
        <f t="shared" si="1008"/>
        <v/>
      </c>
      <c r="G1075" s="66" t="str">
        <f t="shared" si="1009"/>
        <v/>
      </c>
      <c r="H1075" s="67" t="str">
        <f t="shared" si="1010"/>
        <v/>
      </c>
      <c r="I1075" s="73"/>
      <c r="J1075" s="64" t="str">
        <f t="shared" si="1011"/>
        <v/>
      </c>
      <c r="K1075" s="64" t="str">
        <f t="shared" si="1012"/>
        <v/>
      </c>
      <c r="L1075" s="64" t="str">
        <f t="shared" si="1013"/>
        <v/>
      </c>
      <c r="M1075" s="64" t="str">
        <f t="shared" si="1014"/>
        <v/>
      </c>
      <c r="N1075" s="52"/>
      <c r="P1075" s="157"/>
      <c r="Q1075" s="157"/>
      <c r="R1075" s="157"/>
      <c r="S1075" s="157" t="str">
        <f>IF(OR(LEFT($A1075,1)="x",AND(AC1073+$AC1075=0,$AC1073&gt;0)),"",IFERROR(VLOOKUP($A1075,LedenZ,29,0),""))</f>
        <v/>
      </c>
      <c r="T1075" s="202">
        <f t="shared" si="1015"/>
        <v>0</v>
      </c>
      <c r="U1075" s="159">
        <f t="shared" si="1016"/>
        <v>0</v>
      </c>
      <c r="V1075" s="162" t="str">
        <f t="shared" ref="V1075:W1088" si="1023">V1074</f>
        <v/>
      </c>
      <c r="W1075" s="162" t="str">
        <f t="shared" si="1023"/>
        <v/>
      </c>
      <c r="X1075" s="28">
        <v>6</v>
      </c>
      <c r="Y1075" s="64" t="str">
        <f t="shared" si="1017"/>
        <v/>
      </c>
      <c r="Z1075" s="64" t="str">
        <f t="shared" si="1018"/>
        <v/>
      </c>
      <c r="AA1075" s="64" t="str">
        <f t="shared" si="1019"/>
        <v/>
      </c>
      <c r="AB1075" s="64" t="str">
        <f t="shared" si="1020"/>
        <v/>
      </c>
      <c r="AC1075" s="28">
        <f t="shared" si="1021"/>
        <v>0</v>
      </c>
      <c r="AH1075" s="246" t="str">
        <f t="shared" si="1022"/>
        <v/>
      </c>
    </row>
    <row r="1076" spans="1:34">
      <c r="A1076" s="28" t="str">
        <f>C1071&amp;"x"&amp;B1076</f>
        <v>x3</v>
      </c>
      <c r="B1076" s="47">
        <v>3</v>
      </c>
      <c r="C1076" s="64" t="str">
        <f t="shared" si="1005"/>
        <v/>
      </c>
      <c r="D1076" s="64" t="str">
        <f t="shared" si="1006"/>
        <v/>
      </c>
      <c r="E1076" s="65" t="str">
        <f t="shared" si="1007"/>
        <v/>
      </c>
      <c r="F1076" s="65" t="str">
        <f t="shared" si="1008"/>
        <v/>
      </c>
      <c r="G1076" s="66" t="str">
        <f t="shared" si="1009"/>
        <v/>
      </c>
      <c r="H1076" s="67" t="str">
        <f t="shared" si="1010"/>
        <v/>
      </c>
      <c r="I1076" s="73"/>
      <c r="J1076" s="64" t="str">
        <f t="shared" si="1011"/>
        <v/>
      </c>
      <c r="K1076" s="64" t="str">
        <f t="shared" si="1012"/>
        <v/>
      </c>
      <c r="L1076" s="64" t="str">
        <f t="shared" si="1013"/>
        <v/>
      </c>
      <c r="M1076" s="64" t="str">
        <f t="shared" si="1014"/>
        <v/>
      </c>
      <c r="N1076" s="52"/>
      <c r="P1076" s="157"/>
      <c r="Q1076" s="157"/>
      <c r="R1076" s="157"/>
      <c r="S1076" s="157" t="str">
        <f>IF(OR(LEFT($A1076,1)="x",AND(AC1073+$AC1076=0,$AC1073&gt;0)),"",IFERROR(VLOOKUP($A1076,LedenZ,29,0),""))</f>
        <v/>
      </c>
      <c r="T1076" s="202">
        <f t="shared" si="1015"/>
        <v>0</v>
      </c>
      <c r="U1076" s="159">
        <f t="shared" si="1016"/>
        <v>0</v>
      </c>
      <c r="V1076" s="162" t="str">
        <f t="shared" si="1023"/>
        <v/>
      </c>
      <c r="W1076" s="162" t="str">
        <f t="shared" si="1023"/>
        <v/>
      </c>
      <c r="X1076" s="28">
        <v>7</v>
      </c>
      <c r="Y1076" s="64" t="str">
        <f t="shared" si="1017"/>
        <v/>
      </c>
      <c r="Z1076" s="64" t="str">
        <f t="shared" si="1018"/>
        <v/>
      </c>
      <c r="AA1076" s="64" t="str">
        <f t="shared" si="1019"/>
        <v/>
      </c>
      <c r="AB1076" s="64" t="str">
        <f t="shared" si="1020"/>
        <v/>
      </c>
      <c r="AC1076" s="28">
        <f t="shared" si="1021"/>
        <v>0</v>
      </c>
      <c r="AH1076" s="246" t="str">
        <f t="shared" si="1022"/>
        <v/>
      </c>
    </row>
    <row r="1077" spans="1:34">
      <c r="A1077" s="28" t="str">
        <f>C1071&amp;"x"&amp;B1077</f>
        <v>x4</v>
      </c>
      <c r="B1077" s="47">
        <v>4</v>
      </c>
      <c r="C1077" s="64" t="str">
        <f t="shared" si="1005"/>
        <v/>
      </c>
      <c r="D1077" s="64" t="str">
        <f t="shared" si="1006"/>
        <v/>
      </c>
      <c r="E1077" s="65" t="str">
        <f t="shared" si="1007"/>
        <v/>
      </c>
      <c r="F1077" s="65" t="str">
        <f t="shared" si="1008"/>
        <v/>
      </c>
      <c r="G1077" s="66" t="str">
        <f t="shared" si="1009"/>
        <v/>
      </c>
      <c r="H1077" s="67" t="str">
        <f t="shared" si="1010"/>
        <v/>
      </c>
      <c r="I1077" s="73"/>
      <c r="J1077" s="64" t="str">
        <f t="shared" si="1011"/>
        <v/>
      </c>
      <c r="K1077" s="64" t="str">
        <f t="shared" si="1012"/>
        <v/>
      </c>
      <c r="L1077" s="64" t="str">
        <f t="shared" si="1013"/>
        <v/>
      </c>
      <c r="M1077" s="64" t="str">
        <f t="shared" si="1014"/>
        <v/>
      </c>
      <c r="N1077" s="52"/>
      <c r="P1077" s="157"/>
      <c r="Q1077" s="157"/>
      <c r="R1077" s="157"/>
      <c r="S1077" s="157" t="str">
        <f>IF(OR(LEFT($A1077,1)="x",AND(AC1073+$AC1077=0,$AC1073&gt;0)),"",IFERROR(VLOOKUP($A1077,LedenZ,29,0),""))</f>
        <v/>
      </c>
      <c r="T1077" s="202">
        <f t="shared" si="1015"/>
        <v>0</v>
      </c>
      <c r="U1077" s="159">
        <f t="shared" si="1016"/>
        <v>0</v>
      </c>
      <c r="V1077" s="162" t="str">
        <f t="shared" si="1023"/>
        <v/>
      </c>
      <c r="W1077" s="162" t="str">
        <f t="shared" si="1023"/>
        <v/>
      </c>
      <c r="X1077" s="28">
        <v>8</v>
      </c>
      <c r="Y1077" s="64" t="str">
        <f t="shared" si="1017"/>
        <v/>
      </c>
      <c r="Z1077" s="64" t="str">
        <f t="shared" si="1018"/>
        <v/>
      </c>
      <c r="AA1077" s="64" t="str">
        <f t="shared" si="1019"/>
        <v/>
      </c>
      <c r="AB1077" s="64" t="str">
        <f t="shared" si="1020"/>
        <v/>
      </c>
      <c r="AC1077" s="28">
        <f t="shared" si="1021"/>
        <v>0</v>
      </c>
      <c r="AH1077" s="246" t="str">
        <f t="shared" si="1022"/>
        <v/>
      </c>
    </row>
    <row r="1078" spans="1:34">
      <c r="A1078" s="28" t="str">
        <f>C1071&amp;"x"&amp;B1078</f>
        <v>x5</v>
      </c>
      <c r="B1078" s="47">
        <v>5</v>
      </c>
      <c r="C1078" s="64" t="str">
        <f t="shared" si="1005"/>
        <v/>
      </c>
      <c r="D1078" s="64" t="str">
        <f t="shared" si="1006"/>
        <v/>
      </c>
      <c r="E1078" s="65" t="str">
        <f t="shared" si="1007"/>
        <v/>
      </c>
      <c r="F1078" s="65" t="str">
        <f t="shared" si="1008"/>
        <v/>
      </c>
      <c r="G1078" s="66" t="str">
        <f t="shared" si="1009"/>
        <v/>
      </c>
      <c r="H1078" s="67" t="str">
        <f t="shared" si="1010"/>
        <v/>
      </c>
      <c r="I1078" s="73"/>
      <c r="J1078" s="64" t="str">
        <f t="shared" si="1011"/>
        <v/>
      </c>
      <c r="K1078" s="64" t="str">
        <f t="shared" si="1012"/>
        <v/>
      </c>
      <c r="L1078" s="64" t="str">
        <f t="shared" si="1013"/>
        <v/>
      </c>
      <c r="M1078" s="64" t="str">
        <f t="shared" si="1014"/>
        <v/>
      </c>
      <c r="N1078" s="52"/>
      <c r="P1078" s="157"/>
      <c r="Q1078" s="157"/>
      <c r="R1078" s="157"/>
      <c r="S1078" s="157" t="str">
        <f>IF(OR(LEFT($A1078,1)="x",AND(AC1073+$AC1078=0,$AC1073&gt;0)),"",IFERROR(VLOOKUP($A1078,LedenZ,29,0),""))</f>
        <v/>
      </c>
      <c r="T1078" s="202">
        <f t="shared" si="1015"/>
        <v>0</v>
      </c>
      <c r="U1078" s="159">
        <f t="shared" si="1016"/>
        <v>0</v>
      </c>
      <c r="V1078" s="162" t="str">
        <f t="shared" si="1023"/>
        <v/>
      </c>
      <c r="W1078" s="162" t="str">
        <f t="shared" si="1023"/>
        <v/>
      </c>
      <c r="X1078" s="28">
        <v>9</v>
      </c>
      <c r="Y1078" s="64" t="str">
        <f t="shared" si="1017"/>
        <v/>
      </c>
      <c r="Z1078" s="64" t="str">
        <f t="shared" si="1018"/>
        <v/>
      </c>
      <c r="AA1078" s="64" t="str">
        <f t="shared" si="1019"/>
        <v/>
      </c>
      <c r="AB1078" s="64" t="str">
        <f t="shared" si="1020"/>
        <v/>
      </c>
      <c r="AC1078" s="28">
        <f t="shared" si="1021"/>
        <v>0</v>
      </c>
      <c r="AH1078" s="246" t="str">
        <f t="shared" si="1022"/>
        <v/>
      </c>
    </row>
    <row r="1079" spans="1:34">
      <c r="A1079" s="28" t="str">
        <f>C1071&amp;"x"&amp;B1079</f>
        <v>x6</v>
      </c>
      <c r="B1079" s="47">
        <v>6</v>
      </c>
      <c r="C1079" s="64" t="str">
        <f t="shared" si="1005"/>
        <v/>
      </c>
      <c r="D1079" s="64" t="str">
        <f t="shared" si="1006"/>
        <v/>
      </c>
      <c r="E1079" s="65" t="str">
        <f t="shared" si="1007"/>
        <v/>
      </c>
      <c r="F1079" s="65" t="str">
        <f t="shared" si="1008"/>
        <v/>
      </c>
      <c r="G1079" s="66" t="str">
        <f t="shared" si="1009"/>
        <v/>
      </c>
      <c r="H1079" s="67" t="str">
        <f t="shared" si="1010"/>
        <v/>
      </c>
      <c r="I1079" s="73"/>
      <c r="J1079" s="64" t="str">
        <f t="shared" si="1011"/>
        <v/>
      </c>
      <c r="K1079" s="64" t="str">
        <f t="shared" si="1012"/>
        <v/>
      </c>
      <c r="L1079" s="64" t="str">
        <f t="shared" si="1013"/>
        <v/>
      </c>
      <c r="M1079" s="64" t="str">
        <f t="shared" si="1014"/>
        <v/>
      </c>
      <c r="N1079" s="52"/>
      <c r="P1079" s="157"/>
      <c r="Q1079" s="157"/>
      <c r="R1079" s="157"/>
      <c r="S1079" s="157" t="str">
        <f>IF(OR(LEFT($A1079,1)="x",AND(AC1073+$AC1079=0,$AC1073&gt;0)),"",IFERROR(VLOOKUP($A1079,LedenZ,29,0),""))</f>
        <v/>
      </c>
      <c r="T1079" s="202">
        <f t="shared" si="1015"/>
        <v>0</v>
      </c>
      <c r="U1079" s="159">
        <f t="shared" si="1016"/>
        <v>0</v>
      </c>
      <c r="V1079" s="162" t="str">
        <f t="shared" si="1023"/>
        <v/>
      </c>
      <c r="W1079" s="162" t="str">
        <f t="shared" si="1023"/>
        <v/>
      </c>
      <c r="X1079" s="28">
        <v>10</v>
      </c>
      <c r="Y1079" s="64" t="str">
        <f t="shared" si="1017"/>
        <v/>
      </c>
      <c r="Z1079" s="64" t="str">
        <f t="shared" si="1018"/>
        <v/>
      </c>
      <c r="AA1079" s="64" t="str">
        <f t="shared" si="1019"/>
        <v/>
      </c>
      <c r="AB1079" s="64" t="str">
        <f t="shared" si="1020"/>
        <v/>
      </c>
      <c r="AC1079" s="28">
        <f t="shared" si="1021"/>
        <v>0</v>
      </c>
      <c r="AH1079" s="246" t="str">
        <f t="shared" si="1022"/>
        <v/>
      </c>
    </row>
    <row r="1080" spans="1:34">
      <c r="A1080" s="28" t="str">
        <f>C1071&amp;"x"&amp;B1080</f>
        <v>x7</v>
      </c>
      <c r="B1080" s="47">
        <v>7</v>
      </c>
      <c r="C1080" s="64" t="str">
        <f t="shared" si="1005"/>
        <v/>
      </c>
      <c r="D1080" s="64" t="str">
        <f t="shared" si="1006"/>
        <v/>
      </c>
      <c r="E1080" s="65" t="str">
        <f t="shared" si="1007"/>
        <v/>
      </c>
      <c r="F1080" s="65" t="str">
        <f t="shared" si="1008"/>
        <v/>
      </c>
      <c r="G1080" s="66" t="str">
        <f t="shared" si="1009"/>
        <v/>
      </c>
      <c r="H1080" s="67" t="str">
        <f t="shared" si="1010"/>
        <v/>
      </c>
      <c r="I1080" s="73"/>
      <c r="J1080" s="64" t="str">
        <f t="shared" si="1011"/>
        <v/>
      </c>
      <c r="K1080" s="64" t="str">
        <f t="shared" si="1012"/>
        <v/>
      </c>
      <c r="L1080" s="64" t="str">
        <f t="shared" si="1013"/>
        <v/>
      </c>
      <c r="M1080" s="64" t="str">
        <f t="shared" si="1014"/>
        <v/>
      </c>
      <c r="N1080" s="52"/>
      <c r="P1080" s="157"/>
      <c r="Q1080" s="157"/>
      <c r="R1080" s="157"/>
      <c r="S1080" s="157" t="str">
        <f>IF(OR(LEFT($A1080,1)="x",AND(AC1073+$AC1080=0,$AC1073&gt;0)),"",IFERROR(VLOOKUP($A1080,LedenZ,29,0),""))</f>
        <v/>
      </c>
      <c r="T1080" s="202">
        <f t="shared" si="1015"/>
        <v>0</v>
      </c>
      <c r="U1080" s="159">
        <f t="shared" si="1016"/>
        <v>0</v>
      </c>
      <c r="V1080" s="162" t="str">
        <f t="shared" si="1023"/>
        <v/>
      </c>
      <c r="W1080" s="162" t="str">
        <f t="shared" si="1023"/>
        <v/>
      </c>
      <c r="X1080" s="28">
        <v>11</v>
      </c>
      <c r="Y1080" s="64" t="str">
        <f t="shared" si="1017"/>
        <v/>
      </c>
      <c r="Z1080" s="64" t="str">
        <f t="shared" si="1018"/>
        <v/>
      </c>
      <c r="AA1080" s="64" t="str">
        <f t="shared" si="1019"/>
        <v/>
      </c>
      <c r="AB1080" s="64" t="str">
        <f t="shared" si="1020"/>
        <v/>
      </c>
      <c r="AC1080" s="28">
        <f t="shared" si="1021"/>
        <v>0</v>
      </c>
      <c r="AH1080" s="246" t="str">
        <f t="shared" si="1022"/>
        <v/>
      </c>
    </row>
    <row r="1081" spans="1:34">
      <c r="A1081" s="28" t="str">
        <f>C1071&amp;"x"&amp;B1081</f>
        <v>x8</v>
      </c>
      <c r="B1081" s="47">
        <v>8</v>
      </c>
      <c r="C1081" s="64" t="str">
        <f t="shared" si="1005"/>
        <v/>
      </c>
      <c r="D1081" s="64" t="str">
        <f t="shared" si="1006"/>
        <v/>
      </c>
      <c r="E1081" s="65" t="str">
        <f t="shared" si="1007"/>
        <v/>
      </c>
      <c r="F1081" s="65" t="str">
        <f t="shared" si="1008"/>
        <v/>
      </c>
      <c r="G1081" s="66" t="str">
        <f t="shared" si="1009"/>
        <v/>
      </c>
      <c r="H1081" s="67" t="str">
        <f t="shared" si="1010"/>
        <v/>
      </c>
      <c r="I1081" s="73"/>
      <c r="J1081" s="64" t="str">
        <f t="shared" si="1011"/>
        <v/>
      </c>
      <c r="K1081" s="64" t="str">
        <f t="shared" si="1012"/>
        <v/>
      </c>
      <c r="L1081" s="64" t="str">
        <f t="shared" si="1013"/>
        <v/>
      </c>
      <c r="M1081" s="64" t="str">
        <f t="shared" si="1014"/>
        <v/>
      </c>
      <c r="N1081" s="52"/>
      <c r="P1081" s="157"/>
      <c r="Q1081" s="157"/>
      <c r="R1081" s="157"/>
      <c r="S1081" s="157" t="str">
        <f>IF(OR(LEFT($A1081,1)="x",AND(AC1073+$AC1081=0,$AC1073&gt;0)),"",IFERROR(VLOOKUP($A1081,LedenZ,29,0),""))</f>
        <v/>
      </c>
      <c r="T1081" s="202">
        <f t="shared" si="1015"/>
        <v>0</v>
      </c>
      <c r="U1081" s="159">
        <f t="shared" si="1016"/>
        <v>0</v>
      </c>
      <c r="V1081" s="162" t="str">
        <f t="shared" si="1023"/>
        <v/>
      </c>
      <c r="W1081" s="162" t="str">
        <f t="shared" si="1023"/>
        <v/>
      </c>
      <c r="X1081" s="28">
        <v>12</v>
      </c>
      <c r="Y1081" s="64" t="str">
        <f t="shared" si="1017"/>
        <v/>
      </c>
      <c r="Z1081" s="64" t="str">
        <f t="shared" si="1018"/>
        <v/>
      </c>
      <c r="AA1081" s="64" t="str">
        <f t="shared" si="1019"/>
        <v/>
      </c>
      <c r="AB1081" s="64" t="str">
        <f t="shared" si="1020"/>
        <v/>
      </c>
      <c r="AC1081" s="28">
        <f t="shared" si="1021"/>
        <v>0</v>
      </c>
      <c r="AH1081" s="246" t="str">
        <f t="shared" si="1022"/>
        <v/>
      </c>
    </row>
    <row r="1082" spans="1:34">
      <c r="A1082" s="28" t="str">
        <f>C1071&amp;"x"&amp;B1082</f>
        <v>x9</v>
      </c>
      <c r="B1082" s="47">
        <v>9</v>
      </c>
      <c r="C1082" s="64" t="str">
        <f t="shared" si="1005"/>
        <v/>
      </c>
      <c r="D1082" s="64" t="str">
        <f t="shared" si="1006"/>
        <v/>
      </c>
      <c r="E1082" s="65" t="str">
        <f t="shared" si="1007"/>
        <v/>
      </c>
      <c r="F1082" s="65" t="str">
        <f t="shared" si="1008"/>
        <v/>
      </c>
      <c r="G1082" s="66" t="str">
        <f t="shared" si="1009"/>
        <v/>
      </c>
      <c r="H1082" s="67" t="str">
        <f t="shared" si="1010"/>
        <v/>
      </c>
      <c r="I1082" s="73"/>
      <c r="J1082" s="64" t="str">
        <f t="shared" si="1011"/>
        <v/>
      </c>
      <c r="K1082" s="64" t="str">
        <f t="shared" si="1012"/>
        <v/>
      </c>
      <c r="L1082" s="64" t="str">
        <f t="shared" si="1013"/>
        <v/>
      </c>
      <c r="M1082" s="64" t="str">
        <f t="shared" si="1014"/>
        <v/>
      </c>
      <c r="N1082" s="52"/>
      <c r="P1082" s="157"/>
      <c r="Q1082" s="157"/>
      <c r="R1082" s="157"/>
      <c r="S1082" s="157" t="str">
        <f>IF(OR(LEFT($A1082,1)="x",AND(AC1073+$AC1082=0,$AC1073&gt;0)),"",IFERROR(VLOOKUP($A1082,LedenZ,29,0),""))</f>
        <v/>
      </c>
      <c r="T1082" s="202">
        <f t="shared" si="1015"/>
        <v>0</v>
      </c>
      <c r="U1082" s="159">
        <f t="shared" si="1016"/>
        <v>0</v>
      </c>
      <c r="V1082" s="162" t="str">
        <f t="shared" si="1023"/>
        <v/>
      </c>
      <c r="W1082" s="162" t="str">
        <f t="shared" si="1023"/>
        <v/>
      </c>
      <c r="X1082" s="28">
        <v>13</v>
      </c>
      <c r="Y1082" s="64" t="str">
        <f t="shared" si="1017"/>
        <v/>
      </c>
      <c r="Z1082" s="64" t="str">
        <f t="shared" si="1018"/>
        <v/>
      </c>
      <c r="AA1082" s="64" t="str">
        <f t="shared" si="1019"/>
        <v/>
      </c>
      <c r="AB1082" s="64" t="str">
        <f t="shared" si="1020"/>
        <v/>
      </c>
      <c r="AC1082" s="28">
        <f t="shared" si="1021"/>
        <v>0</v>
      </c>
      <c r="AH1082" s="246" t="str">
        <f t="shared" si="1022"/>
        <v/>
      </c>
    </row>
    <row r="1083" spans="1:34">
      <c r="A1083" s="28" t="str">
        <f>C1071&amp;"x"&amp;B1083</f>
        <v>x10</v>
      </c>
      <c r="B1083" s="47">
        <v>10</v>
      </c>
      <c r="C1083" s="64" t="str">
        <f t="shared" si="1005"/>
        <v/>
      </c>
      <c r="D1083" s="64" t="str">
        <f t="shared" si="1006"/>
        <v/>
      </c>
      <c r="E1083" s="65" t="str">
        <f t="shared" si="1007"/>
        <v/>
      </c>
      <c r="F1083" s="65" t="str">
        <f t="shared" si="1008"/>
        <v/>
      </c>
      <c r="G1083" s="66" t="str">
        <f t="shared" si="1009"/>
        <v/>
      </c>
      <c r="H1083" s="67" t="str">
        <f t="shared" si="1010"/>
        <v/>
      </c>
      <c r="I1083" s="73"/>
      <c r="J1083" s="64" t="str">
        <f t="shared" si="1011"/>
        <v/>
      </c>
      <c r="K1083" s="64" t="str">
        <f t="shared" si="1012"/>
        <v/>
      </c>
      <c r="L1083" s="64" t="str">
        <f t="shared" si="1013"/>
        <v/>
      </c>
      <c r="M1083" s="64" t="str">
        <f t="shared" si="1014"/>
        <v/>
      </c>
      <c r="N1083" s="52"/>
      <c r="P1083" s="157"/>
      <c r="Q1083" s="157"/>
      <c r="R1083" s="157"/>
      <c r="S1083" s="157" t="str">
        <f>IF(OR(LEFT($A1083,1)="x",AND(AC1073+$AC1083=0,$AC1073&gt;0)),"",IFERROR(VLOOKUP($A1083,LedenZ,29,0),""))</f>
        <v/>
      </c>
      <c r="T1083" s="202">
        <f t="shared" si="1015"/>
        <v>0</v>
      </c>
      <c r="U1083" s="159">
        <f t="shared" si="1016"/>
        <v>0</v>
      </c>
      <c r="V1083" s="162" t="str">
        <f t="shared" si="1023"/>
        <v/>
      </c>
      <c r="W1083" s="162" t="str">
        <f t="shared" si="1023"/>
        <v/>
      </c>
      <c r="X1083" s="28">
        <v>14</v>
      </c>
      <c r="Y1083" s="64" t="str">
        <f t="shared" si="1017"/>
        <v/>
      </c>
      <c r="Z1083" s="64" t="str">
        <f t="shared" si="1018"/>
        <v/>
      </c>
      <c r="AA1083" s="64" t="str">
        <f t="shared" si="1019"/>
        <v/>
      </c>
      <c r="AB1083" s="64" t="str">
        <f t="shared" si="1020"/>
        <v/>
      </c>
      <c r="AC1083" s="28">
        <f t="shared" si="1021"/>
        <v>0</v>
      </c>
      <c r="AH1083" s="246" t="str">
        <f t="shared" si="1022"/>
        <v/>
      </c>
    </row>
    <row r="1084" spans="1:34">
      <c r="A1084" s="28" t="str">
        <f>C1071&amp;"x"&amp;B1084</f>
        <v>x11</v>
      </c>
      <c r="B1084" s="47">
        <v>11</v>
      </c>
      <c r="C1084" s="64" t="str">
        <f t="shared" si="1005"/>
        <v/>
      </c>
      <c r="D1084" s="64" t="str">
        <f t="shared" si="1006"/>
        <v/>
      </c>
      <c r="E1084" s="65" t="str">
        <f t="shared" si="1007"/>
        <v/>
      </c>
      <c r="F1084" s="65" t="str">
        <f t="shared" si="1008"/>
        <v/>
      </c>
      <c r="G1084" s="66" t="str">
        <f t="shared" si="1009"/>
        <v/>
      </c>
      <c r="H1084" s="67" t="str">
        <f t="shared" si="1010"/>
        <v/>
      </c>
      <c r="I1084" s="73"/>
      <c r="J1084" s="64" t="str">
        <f t="shared" si="1011"/>
        <v/>
      </c>
      <c r="K1084" s="64" t="str">
        <f t="shared" si="1012"/>
        <v/>
      </c>
      <c r="L1084" s="64" t="str">
        <f t="shared" si="1013"/>
        <v/>
      </c>
      <c r="M1084" s="64" t="str">
        <f t="shared" si="1014"/>
        <v/>
      </c>
      <c r="N1084" s="52"/>
      <c r="P1084" s="157"/>
      <c r="Q1084" s="157"/>
      <c r="R1084" s="157"/>
      <c r="S1084" s="157" t="str">
        <f>IF(OR(LEFT($A1084,1)="x",AND(AC1073+$AC1084=0,$AC1073&gt;0)),"",IFERROR(VLOOKUP($A1084,LedenZ,29,0),""))</f>
        <v/>
      </c>
      <c r="T1084" s="202">
        <f t="shared" si="1015"/>
        <v>0</v>
      </c>
      <c r="U1084" s="159">
        <f t="shared" si="1016"/>
        <v>0</v>
      </c>
      <c r="V1084" s="162" t="str">
        <f t="shared" si="1023"/>
        <v/>
      </c>
      <c r="W1084" s="162" t="str">
        <f t="shared" si="1023"/>
        <v/>
      </c>
      <c r="X1084" s="28">
        <v>15</v>
      </c>
      <c r="Y1084" s="64" t="str">
        <f t="shared" si="1017"/>
        <v/>
      </c>
      <c r="Z1084" s="64" t="str">
        <f t="shared" si="1018"/>
        <v/>
      </c>
      <c r="AA1084" s="64" t="str">
        <f t="shared" si="1019"/>
        <v/>
      </c>
      <c r="AB1084" s="64" t="str">
        <f t="shared" si="1020"/>
        <v/>
      </c>
      <c r="AC1084" s="28">
        <f t="shared" si="1021"/>
        <v>0</v>
      </c>
      <c r="AH1084" s="246" t="str">
        <f t="shared" si="1022"/>
        <v/>
      </c>
    </row>
    <row r="1085" spans="1:34">
      <c r="A1085" s="28" t="str">
        <f>C1071&amp;"x"&amp;B1085</f>
        <v>x12</v>
      </c>
      <c r="B1085" s="47">
        <v>12</v>
      </c>
      <c r="C1085" s="64" t="str">
        <f t="shared" si="1005"/>
        <v/>
      </c>
      <c r="D1085" s="64" t="str">
        <f t="shared" si="1006"/>
        <v/>
      </c>
      <c r="E1085" s="65" t="str">
        <f t="shared" si="1007"/>
        <v/>
      </c>
      <c r="F1085" s="65" t="str">
        <f t="shared" si="1008"/>
        <v/>
      </c>
      <c r="G1085" s="66" t="str">
        <f t="shared" si="1009"/>
        <v/>
      </c>
      <c r="H1085" s="67" t="str">
        <f t="shared" si="1010"/>
        <v/>
      </c>
      <c r="I1085" s="73"/>
      <c r="J1085" s="64" t="str">
        <f t="shared" si="1011"/>
        <v/>
      </c>
      <c r="K1085" s="64" t="str">
        <f t="shared" si="1012"/>
        <v/>
      </c>
      <c r="L1085" s="64" t="str">
        <f t="shared" si="1013"/>
        <v/>
      </c>
      <c r="M1085" s="64" t="str">
        <f t="shared" si="1014"/>
        <v/>
      </c>
      <c r="N1085" s="52"/>
      <c r="P1085" s="157"/>
      <c r="Q1085" s="157"/>
      <c r="R1085" s="157"/>
      <c r="S1085" s="157" t="str">
        <f>IF(OR(LEFT($A1085,1)="x",AND(AC1073+$AC1085=0,$AC1073&gt;0)),"",IFERROR(VLOOKUP($A1085,LedenZ,29,0),""))</f>
        <v/>
      </c>
      <c r="T1085" s="202">
        <f t="shared" si="1015"/>
        <v>0</v>
      </c>
      <c r="U1085" s="159">
        <f t="shared" si="1016"/>
        <v>0</v>
      </c>
      <c r="V1085" s="162" t="str">
        <f t="shared" si="1023"/>
        <v/>
      </c>
      <c r="W1085" s="162" t="str">
        <f t="shared" si="1023"/>
        <v/>
      </c>
      <c r="X1085" s="28">
        <v>16</v>
      </c>
      <c r="Y1085" s="64" t="str">
        <f t="shared" si="1017"/>
        <v/>
      </c>
      <c r="Z1085" s="64" t="str">
        <f t="shared" si="1018"/>
        <v/>
      </c>
      <c r="AA1085" s="64" t="str">
        <f t="shared" si="1019"/>
        <v/>
      </c>
      <c r="AB1085" s="64" t="str">
        <f t="shared" si="1020"/>
        <v/>
      </c>
      <c r="AC1085" s="28">
        <f t="shared" si="1021"/>
        <v>0</v>
      </c>
      <c r="AH1085" s="246" t="str">
        <f t="shared" si="1022"/>
        <v/>
      </c>
    </row>
    <row r="1086" spans="1:34">
      <c r="A1086" s="28" t="str">
        <f>C1071&amp;"x"&amp;B1086</f>
        <v>x13</v>
      </c>
      <c r="B1086" s="47">
        <v>13</v>
      </c>
      <c r="C1086" s="64" t="str">
        <f t="shared" si="1005"/>
        <v/>
      </c>
      <c r="D1086" s="64" t="str">
        <f t="shared" si="1006"/>
        <v/>
      </c>
      <c r="E1086" s="65" t="str">
        <f t="shared" si="1007"/>
        <v/>
      </c>
      <c r="F1086" s="65" t="str">
        <f t="shared" si="1008"/>
        <v/>
      </c>
      <c r="G1086" s="66" t="str">
        <f t="shared" si="1009"/>
        <v/>
      </c>
      <c r="H1086" s="67" t="str">
        <f t="shared" si="1010"/>
        <v/>
      </c>
      <c r="I1086" s="73"/>
      <c r="J1086" s="64" t="str">
        <f t="shared" si="1011"/>
        <v/>
      </c>
      <c r="K1086" s="64" t="str">
        <f t="shared" si="1012"/>
        <v/>
      </c>
      <c r="L1086" s="64" t="str">
        <f t="shared" si="1013"/>
        <v/>
      </c>
      <c r="M1086" s="64" t="str">
        <f t="shared" si="1014"/>
        <v/>
      </c>
      <c r="N1086" s="52"/>
      <c r="P1086" s="157"/>
      <c r="Q1086" s="157"/>
      <c r="R1086" s="157"/>
      <c r="S1086" s="157" t="str">
        <f>IF(OR(LEFT($A1086,1)="x",AND(AC1073+$AC1086=0,$AC1073&gt;0)),"",IFERROR(VLOOKUP($A1086,LedenZ,29,0),""))</f>
        <v/>
      </c>
      <c r="T1086" s="202">
        <f t="shared" si="1015"/>
        <v>0</v>
      </c>
      <c r="U1086" s="159">
        <f t="shared" si="1016"/>
        <v>0</v>
      </c>
      <c r="V1086" s="162" t="str">
        <f t="shared" si="1023"/>
        <v/>
      </c>
      <c r="W1086" s="162" t="str">
        <f t="shared" si="1023"/>
        <v/>
      </c>
      <c r="X1086" s="28">
        <v>17</v>
      </c>
      <c r="Y1086" s="64" t="str">
        <f t="shared" si="1017"/>
        <v/>
      </c>
      <c r="Z1086" s="64" t="str">
        <f t="shared" si="1018"/>
        <v/>
      </c>
      <c r="AA1086" s="64" t="str">
        <f t="shared" si="1019"/>
        <v/>
      </c>
      <c r="AB1086" s="64" t="str">
        <f t="shared" si="1020"/>
        <v/>
      </c>
      <c r="AC1086" s="28">
        <f t="shared" si="1021"/>
        <v>0</v>
      </c>
      <c r="AH1086" s="246" t="str">
        <f t="shared" si="1022"/>
        <v/>
      </c>
    </row>
    <row r="1087" spans="1:34">
      <c r="A1087" s="28" t="str">
        <f>C1071&amp;"x"&amp;B1087</f>
        <v>x14</v>
      </c>
      <c r="B1087" s="47">
        <v>14</v>
      </c>
      <c r="C1087" s="64" t="str">
        <f t="shared" si="1005"/>
        <v/>
      </c>
      <c r="D1087" s="64" t="str">
        <f t="shared" si="1006"/>
        <v/>
      </c>
      <c r="E1087" s="65" t="str">
        <f t="shared" si="1007"/>
        <v/>
      </c>
      <c r="F1087" s="65" t="str">
        <f t="shared" si="1008"/>
        <v/>
      </c>
      <c r="G1087" s="66" t="str">
        <f t="shared" si="1009"/>
        <v/>
      </c>
      <c r="H1087" s="67" t="str">
        <f t="shared" si="1010"/>
        <v/>
      </c>
      <c r="I1087" s="73"/>
      <c r="J1087" s="64" t="str">
        <f t="shared" si="1011"/>
        <v/>
      </c>
      <c r="K1087" s="64" t="str">
        <f t="shared" si="1012"/>
        <v/>
      </c>
      <c r="L1087" s="64" t="str">
        <f t="shared" si="1013"/>
        <v/>
      </c>
      <c r="M1087" s="64" t="str">
        <f t="shared" si="1014"/>
        <v/>
      </c>
      <c r="N1087" s="52"/>
      <c r="P1087" s="157"/>
      <c r="Q1087" s="157"/>
      <c r="R1087" s="157"/>
      <c r="S1087" s="157" t="str">
        <f>IF(OR(LEFT($A1087,1)="x",AND(AC1073+$AC1087=0,$AC1073&gt;0)),"",IFERROR(VLOOKUP($A1087,LedenZ,29,0),""))</f>
        <v/>
      </c>
      <c r="T1087" s="202">
        <f t="shared" si="1015"/>
        <v>0</v>
      </c>
      <c r="U1087" s="159">
        <f t="shared" si="1016"/>
        <v>0</v>
      </c>
      <c r="V1087" s="162" t="str">
        <f t="shared" si="1023"/>
        <v/>
      </c>
      <c r="W1087" s="162" t="str">
        <f t="shared" si="1023"/>
        <v/>
      </c>
      <c r="X1087" s="28">
        <v>18</v>
      </c>
      <c r="Y1087" s="64" t="str">
        <f t="shared" si="1017"/>
        <v/>
      </c>
      <c r="Z1087" s="64" t="str">
        <f t="shared" si="1018"/>
        <v/>
      </c>
      <c r="AA1087" s="64" t="str">
        <f t="shared" si="1019"/>
        <v/>
      </c>
      <c r="AB1087" s="64" t="str">
        <f t="shared" si="1020"/>
        <v/>
      </c>
      <c r="AC1087" s="28">
        <f t="shared" si="1021"/>
        <v>0</v>
      </c>
      <c r="AH1087" s="246" t="str">
        <f t="shared" si="1022"/>
        <v/>
      </c>
    </row>
    <row r="1088" spans="1:34">
      <c r="A1088" s="28" t="str">
        <f>C1071&amp;"x"&amp;B1088</f>
        <v>x15</v>
      </c>
      <c r="B1088" s="47">
        <v>15</v>
      </c>
      <c r="C1088" s="64" t="str">
        <f t="shared" si="1005"/>
        <v/>
      </c>
      <c r="D1088" s="64" t="str">
        <f t="shared" si="1006"/>
        <v/>
      </c>
      <c r="E1088" s="65" t="str">
        <f t="shared" si="1007"/>
        <v/>
      </c>
      <c r="F1088" s="65" t="str">
        <f t="shared" si="1008"/>
        <v/>
      </c>
      <c r="G1088" s="66" t="str">
        <f t="shared" si="1009"/>
        <v/>
      </c>
      <c r="H1088" s="67" t="str">
        <f t="shared" si="1010"/>
        <v/>
      </c>
      <c r="I1088" s="73"/>
      <c r="J1088" s="64" t="str">
        <f t="shared" si="1011"/>
        <v/>
      </c>
      <c r="K1088" s="64" t="str">
        <f t="shared" si="1012"/>
        <v/>
      </c>
      <c r="L1088" s="64" t="str">
        <f t="shared" si="1013"/>
        <v/>
      </c>
      <c r="M1088" s="64" t="str">
        <f t="shared" si="1014"/>
        <v/>
      </c>
      <c r="N1088" s="52"/>
      <c r="P1088" s="157"/>
      <c r="Q1088" s="157"/>
      <c r="R1088" s="157"/>
      <c r="S1088" s="157" t="str">
        <f>IF(OR(LEFT($A1088,1)="x",AND(AC1073+$AC1088=0,$AC1073&gt;0)),"",IFERROR(VLOOKUP($A1088,LedenZ,29,0),""))</f>
        <v/>
      </c>
      <c r="T1088" s="202">
        <f t="shared" si="1015"/>
        <v>0</v>
      </c>
      <c r="U1088" s="159">
        <f t="shared" si="1016"/>
        <v>0</v>
      </c>
      <c r="V1088" s="162" t="str">
        <f t="shared" si="1023"/>
        <v/>
      </c>
      <c r="W1088" s="162" t="str">
        <f t="shared" si="1023"/>
        <v/>
      </c>
      <c r="X1088" s="28">
        <v>19</v>
      </c>
      <c r="Y1088" s="64" t="str">
        <f t="shared" si="1017"/>
        <v/>
      </c>
      <c r="Z1088" s="64" t="str">
        <f t="shared" si="1018"/>
        <v/>
      </c>
      <c r="AA1088" s="64" t="str">
        <f t="shared" si="1019"/>
        <v/>
      </c>
      <c r="AB1088" s="64" t="str">
        <f t="shared" si="1020"/>
        <v/>
      </c>
      <c r="AC1088" s="28">
        <f t="shared" si="1021"/>
        <v>0</v>
      </c>
      <c r="AH1088" s="246" t="str">
        <f t="shared" si="1022"/>
        <v/>
      </c>
    </row>
    <row r="1089" spans="1:34" ht="12.95" thickBot="1">
      <c r="B1089" s="69"/>
      <c r="C1089" s="70"/>
      <c r="D1089" s="69"/>
      <c r="E1089" s="69"/>
      <c r="F1089" s="69"/>
      <c r="G1089" s="71"/>
      <c r="H1089" s="71"/>
      <c r="I1089" s="71"/>
      <c r="J1089" s="70"/>
      <c r="K1089" s="70"/>
      <c r="L1089" s="70"/>
      <c r="M1089" s="52"/>
      <c r="N1089" s="52"/>
      <c r="X1089" s="28">
        <v>20</v>
      </c>
    </row>
    <row r="1090" spans="1:34" ht="12.95" thickTop="1">
      <c r="B1090" s="47"/>
      <c r="C1090" s="323" t="s">
        <v>1140</v>
      </c>
      <c r="D1090" s="323"/>
      <c r="E1090" s="76" t="s">
        <v>1141</v>
      </c>
      <c r="F1090" s="76" t="s">
        <v>1142</v>
      </c>
      <c r="G1090" s="48" t="s">
        <v>1143</v>
      </c>
      <c r="H1090" s="49"/>
      <c r="I1090" s="50"/>
      <c r="J1090" s="51" t="s">
        <v>1144</v>
      </c>
      <c r="K1090" s="51" t="s">
        <v>1145</v>
      </c>
      <c r="L1090" s="51" t="s">
        <v>1146</v>
      </c>
      <c r="M1090" s="52"/>
      <c r="N1090" s="52"/>
      <c r="P1090" s="53">
        <f>COUNT(P1094:P1108)</f>
        <v>0</v>
      </c>
      <c r="Q1090" s="53">
        <f>COUNT(Q1094:Q1108)</f>
        <v>0</v>
      </c>
      <c r="R1090" s="53">
        <f>COUNT(R1094:R1108)</f>
        <v>0</v>
      </c>
      <c r="S1090" s="53">
        <f>COUNT(S1094:S1108)</f>
        <v>0</v>
      </c>
      <c r="T1090" s="124">
        <f>T1091-SUM(U1094:U1108)</f>
        <v>0</v>
      </c>
      <c r="X1090" s="28">
        <v>1</v>
      </c>
    </row>
    <row r="1091" spans="1:34" ht="12.95">
      <c r="A1091" s="33">
        <v>58</v>
      </c>
      <c r="B1091" s="54"/>
      <c r="C1091" s="322" t="str">
        <f>Leden!AR60</f>
        <v/>
      </c>
      <c r="D1091" s="322"/>
      <c r="E1091" s="286" t="str">
        <f>IF($C1091="","",LEFT(IFERROR(VLOOKUP($C1091,TeamsZ,2,0),"")&amp;"??",2))</f>
        <v/>
      </c>
      <c r="F1091" s="286" t="str">
        <f>IF($C1091="","",IFERROR(VLOOKUP($C1091,TeamsZ,3,0),"??"))</f>
        <v/>
      </c>
      <c r="G1091" s="286" t="str">
        <f>IF($C1091="","",LEFT(IFERROR(VLOOKUP($C1091,TeamsZ,4,0),"")&amp;"?",1))</f>
        <v/>
      </c>
      <c r="H1091" s="55"/>
      <c r="I1091" s="56"/>
      <c r="J1091" s="286">
        <f>COUNTIF(C1094:C1108,"V")</f>
        <v>0</v>
      </c>
      <c r="K1091" s="286">
        <f>COUNTIF(C1094:C1108,"M")</f>
        <v>0</v>
      </c>
      <c r="L1091" s="57" t="str">
        <f>IFERROR(AVERAGE(H1094:H1108),"")</f>
        <v/>
      </c>
      <c r="M1091" s="58"/>
      <c r="N1091" s="58"/>
      <c r="O1091" s="33" t="s">
        <v>2</v>
      </c>
      <c r="P1091" s="253"/>
      <c r="Q1091" s="253"/>
      <c r="R1091" s="253"/>
      <c r="S1091" s="253" t="str">
        <f>IF(COUNT(S1094:S1108)=0,"",TeamPunten(S1094:S1108,$C1091,$T1091))</f>
        <v/>
      </c>
      <c r="T1091" s="124">
        <f>SUM(T1094:T1108)</f>
        <v>0</v>
      </c>
      <c r="U1091" s="158" t="str">
        <f>MID($C1091,1,1)</f>
        <v/>
      </c>
      <c r="V1091" s="158" t="str">
        <f>MID($C1091,1,1)</f>
        <v/>
      </c>
      <c r="W1091" s="158" t="str">
        <f>MID($C1091,1,1)</f>
        <v/>
      </c>
      <c r="X1091" s="28">
        <v>2</v>
      </c>
      <c r="Y1091" s="33"/>
      <c r="Z1091" s="33"/>
      <c r="AA1091" s="33"/>
      <c r="AB1091" s="33"/>
      <c r="AC1091" s="33"/>
      <c r="AD1091" s="19" t="str">
        <f>IF($C1091="","",IFERROR(VLOOKUP($C1091,TeamsZ,6,0),""))</f>
        <v/>
      </c>
      <c r="AE1091" s="19" t="str">
        <f>TRIM(IF($AD1091="","",IFERROR(VLOOKUP($AD1091,Teams!$J$4:$O$8,2,0),"")))</f>
        <v/>
      </c>
      <c r="AF1091" s="19" t="str">
        <f>TRIM(IF($AD1091="","",IFERROR(VLOOKUP($AD1091,Teams!$J$4:$O$8,4,0),"")))</f>
        <v/>
      </c>
      <c r="AH1091" s="247" t="str">
        <f>IFERROR(AVERAGE(AH1094:AH1108),"")</f>
        <v/>
      </c>
    </row>
    <row r="1092" spans="1:34">
      <c r="B1092" s="47"/>
      <c r="C1092" s="76"/>
      <c r="D1092" s="47"/>
      <c r="E1092" s="47"/>
      <c r="F1092" s="47"/>
      <c r="G1092" s="50"/>
      <c r="H1092" s="50"/>
      <c r="I1092" s="50"/>
      <c r="J1092" s="76"/>
      <c r="K1092" s="76"/>
      <c r="L1092" s="76"/>
      <c r="M1092" s="52"/>
      <c r="N1092" s="52"/>
      <c r="U1092" s="159"/>
      <c r="V1092" s="159"/>
      <c r="W1092" s="159"/>
      <c r="X1092" s="28">
        <v>3</v>
      </c>
    </row>
    <row r="1093" spans="1:34">
      <c r="A1093" s="59"/>
      <c r="B1093" s="60"/>
      <c r="C1093" s="61" t="s">
        <v>1147</v>
      </c>
      <c r="D1093" s="61" t="s">
        <v>1148</v>
      </c>
      <c r="E1093" s="62" t="s">
        <v>1149</v>
      </c>
      <c r="F1093" s="62" t="s">
        <v>1150</v>
      </c>
      <c r="G1093" s="61" t="s">
        <v>1151</v>
      </c>
      <c r="H1093" s="61" t="s">
        <v>1152</v>
      </c>
      <c r="I1093" s="61" t="s">
        <v>54</v>
      </c>
      <c r="J1093" s="61" t="s">
        <v>1153</v>
      </c>
      <c r="K1093" s="61" t="s">
        <v>1154</v>
      </c>
      <c r="L1093" s="61" t="s">
        <v>1155</v>
      </c>
      <c r="M1093" s="61" t="s">
        <v>1158</v>
      </c>
      <c r="N1093" s="63"/>
      <c r="O1093" s="59"/>
      <c r="P1093" s="160" t="s">
        <v>76</v>
      </c>
      <c r="Q1093" s="160" t="s">
        <v>77</v>
      </c>
      <c r="R1093" s="160" t="s">
        <v>78</v>
      </c>
      <c r="S1093" s="160" t="s">
        <v>76</v>
      </c>
      <c r="U1093" s="158" t="str">
        <f>IF(W1091="","",VLOOKUP(W1091,Leeftijdscat,2,FALSE))</f>
        <v/>
      </c>
      <c r="V1093" s="158" t="str">
        <f>IF(W1091="","",VLOOKUP(W1091,Leeftijdscat,3,FALSE))</f>
        <v/>
      </c>
      <c r="W1093" s="158" t="str">
        <f>IF(W1091="","",VLOOKUP(W1091,Leeftijdscat,4,FALSE))</f>
        <v/>
      </c>
      <c r="X1093" s="28">
        <v>4</v>
      </c>
      <c r="Y1093" s="59">
        <f>LEN(Y1094&amp;Y1095&amp;Y1096&amp;Y1097&amp;Y1098&amp;Y1099&amp;Y1100&amp;Y1101&amp;Y1102&amp;Y1103&amp;Y1104&amp;Y1105&amp;Y1106&amp;Y1107&amp;Y1108)</f>
        <v>0</v>
      </c>
      <c r="Z1093" s="59">
        <f>LEN(Z1094&amp;Z1095&amp;Z1096&amp;Z1097&amp;Z1098&amp;Z1099&amp;Z1100&amp;Z1101&amp;Z1102&amp;Z1103&amp;Z1104&amp;Z1105&amp;Z1106&amp;Z1107&amp;Z1108)</f>
        <v>0</v>
      </c>
      <c r="AA1093" s="59">
        <f>LEN(AA1094&amp;AA1095&amp;AA1096&amp;AA1097&amp;AA1098&amp;AA1099&amp;AA1100&amp;AA1101&amp;AA1102&amp;AA1103&amp;AA1104&amp;AA1105&amp;AA1106&amp;AA1107&amp;AA1108)</f>
        <v>0</v>
      </c>
      <c r="AB1093" s="59">
        <f>LEN(AB1094&amp;AB1095&amp;AB1096&amp;AB1097&amp;AB1098&amp;AB1099&amp;AB1100&amp;AB1101&amp;AB1102&amp;AB1103&amp;AB1104&amp;AB1105&amp;AB1106&amp;AB1107&amp;AB1108)</f>
        <v>0</v>
      </c>
      <c r="AC1093" s="59">
        <f>SUM(Y1093:AA1093)</f>
        <v>0</v>
      </c>
    </row>
    <row r="1094" spans="1:34">
      <c r="A1094" s="28" t="str">
        <f>C1091&amp;"x"&amp;B1094</f>
        <v>x1</v>
      </c>
      <c r="B1094" s="47">
        <v>1</v>
      </c>
      <c r="C1094" s="64" t="str">
        <f t="shared" ref="C1094:C1108" si="1024">IF(LEFT($A1094,1)="x","",IFERROR(VLOOKUP($A1094,LedenZ,5,0),""))</f>
        <v/>
      </c>
      <c r="D1094" s="64" t="str">
        <f t="shared" ref="D1094:D1108" si="1025">IF(LEFT($A1094,1)="x","",IFERROR(VLOOKUP($A1094,LedenZ,6,0),""))</f>
        <v/>
      </c>
      <c r="E1094" s="65" t="str">
        <f t="shared" ref="E1094:E1108" si="1026">IF(LEFT($A1094,1)="x","",IFERROR(VLOOKUP($A1094,LedenZ,7,0),""))</f>
        <v/>
      </c>
      <c r="F1094" s="65" t="str">
        <f t="shared" ref="F1094:F1108" si="1027">IF(LEFT($A1094,1)="x","",IFERROR(VLOOKUP($A1094,LedenZ,8,0),""))</f>
        <v/>
      </c>
      <c r="G1094" s="66" t="str">
        <f t="shared" ref="G1094:G1108" si="1028">IF(LEFT($A1094,1)="x","",IFERROR(VLOOKUP($A1094,LedenZ,9,0),""))</f>
        <v/>
      </c>
      <c r="H1094" s="67" t="str">
        <f t="shared" ref="H1094:H1108" si="1029">IF(AND(ISNUMBER(G1094),G1094&lt;&gt;0),DATEDIF(G1094,Peildatum,"Y"),"")</f>
        <v/>
      </c>
      <c r="I1094" s="73"/>
      <c r="J1094" s="64" t="str">
        <f t="shared" ref="J1094:J1108" si="1030">IF(LEFT($A1094,1)="x","",IFERROR(VLOOKUP($A1094,LedenZ,15,0),""))</f>
        <v/>
      </c>
      <c r="K1094" s="64" t="str">
        <f t="shared" ref="K1094:K1108" si="1031">IF(LEFT($A1094,1)="x","",IFERROR(VLOOKUP($A1094,LedenZ,16,0),""))</f>
        <v/>
      </c>
      <c r="L1094" s="64" t="str">
        <f t="shared" ref="L1094:L1108" si="1032">IF(LEFT($A1094,1)="x","",IFERROR(VLOOKUP($A1094,LedenZ,17,0),""))</f>
        <v/>
      </c>
      <c r="M1094" s="64" t="str">
        <f t="shared" ref="M1094:M1108" si="1033">IF(LEFT($A1094,1)="x","",IFERROR(VLOOKUP($A1094,LedenZ,18,0),""))</f>
        <v/>
      </c>
      <c r="N1094" s="52"/>
      <c r="P1094" s="157"/>
      <c r="Q1094" s="157"/>
      <c r="R1094" s="157"/>
      <c r="S1094" s="157" t="str">
        <f>IF(OR(LEFT($A1094,1)="x",AND(AC1093+$AC1094=0,$AC1093&gt;0)),"",IFERROR(VLOOKUP($A1094,LedenZ,29,0),""))</f>
        <v/>
      </c>
      <c r="T1094" s="202">
        <f t="shared" ref="T1094:T1108" si="1034">IF(LEN(C1094&amp;D1094&amp;E1094&amp;F1094)&gt;0,1,0)</f>
        <v>0</v>
      </c>
      <c r="U1094" s="159">
        <f t="shared" ref="U1094:U1108" si="1035">MIN(LEN(Y1094&amp;Z1094&amp;AA1094&amp;AB1094),1)</f>
        <v>0</v>
      </c>
      <c r="V1094" s="162" t="str">
        <f>V1093</f>
        <v/>
      </c>
      <c r="W1094" s="162" t="str">
        <f>W1093</f>
        <v/>
      </c>
      <c r="X1094" s="28">
        <v>5</v>
      </c>
      <c r="Y1094" s="64" t="str">
        <f t="shared" ref="Y1094:Y1108" si="1036">IF(LEFT($A1094,1)="x","",IFERROR(VLOOKUP($A1094,LedenZ,33,0),""))</f>
        <v/>
      </c>
      <c r="Z1094" s="64" t="str">
        <f t="shared" ref="Z1094:Z1108" si="1037">IF(LEFT($A1094,1)="x","",IFERROR(VLOOKUP($A1094,LedenZ,34,0),""))</f>
        <v/>
      </c>
      <c r="AA1094" s="64" t="str">
        <f t="shared" ref="AA1094:AA1108" si="1038">IF(LEFT($A1094,1)="x","",IFERROR(VLOOKUP($A1094,LedenZ,35,0),""))</f>
        <v/>
      </c>
      <c r="AB1094" s="64" t="str">
        <f t="shared" ref="AB1094:AB1108" si="1039">IF(LEFT($A1094,1)="x","",IFERROR(VLOOKUP($A1094,LedenZ,36,0),""))</f>
        <v/>
      </c>
      <c r="AC1094" s="28">
        <f t="shared" ref="AC1094:AC1108" si="1040">LEN(Y1094&amp;Z1094&amp;AA1094&amp;AB1094)</f>
        <v>0</v>
      </c>
      <c r="AH1094" s="246" t="str">
        <f t="shared" ref="AH1094:AH1108" si="1041">lft(G1094,Peildatum)</f>
        <v/>
      </c>
    </row>
    <row r="1095" spans="1:34">
      <c r="A1095" s="28" t="str">
        <f>C1091&amp;"x"&amp;B1095</f>
        <v>x2</v>
      </c>
      <c r="B1095" s="47">
        <v>2</v>
      </c>
      <c r="C1095" s="64" t="str">
        <f t="shared" si="1024"/>
        <v/>
      </c>
      <c r="D1095" s="64" t="str">
        <f t="shared" si="1025"/>
        <v/>
      </c>
      <c r="E1095" s="65" t="str">
        <f t="shared" si="1026"/>
        <v/>
      </c>
      <c r="F1095" s="65" t="str">
        <f t="shared" si="1027"/>
        <v/>
      </c>
      <c r="G1095" s="66" t="str">
        <f t="shared" si="1028"/>
        <v/>
      </c>
      <c r="H1095" s="67" t="str">
        <f t="shared" si="1029"/>
        <v/>
      </c>
      <c r="I1095" s="73"/>
      <c r="J1095" s="64" t="str">
        <f t="shared" si="1030"/>
        <v/>
      </c>
      <c r="K1095" s="64" t="str">
        <f t="shared" si="1031"/>
        <v/>
      </c>
      <c r="L1095" s="64" t="str">
        <f t="shared" si="1032"/>
        <v/>
      </c>
      <c r="M1095" s="64" t="str">
        <f t="shared" si="1033"/>
        <v/>
      </c>
      <c r="N1095" s="52"/>
      <c r="P1095" s="157"/>
      <c r="Q1095" s="157"/>
      <c r="R1095" s="157"/>
      <c r="S1095" s="157" t="str">
        <f>IF(OR(LEFT($A1095,1)="x",AND(AC1093+$AC1095=0,$AC1093&gt;0)),"",IFERROR(VLOOKUP($A1095,LedenZ,29,0),""))</f>
        <v/>
      </c>
      <c r="T1095" s="202">
        <f t="shared" si="1034"/>
        <v>0</v>
      </c>
      <c r="U1095" s="159">
        <f t="shared" si="1035"/>
        <v>0</v>
      </c>
      <c r="V1095" s="162" t="str">
        <f t="shared" ref="V1095:W1108" si="1042">V1094</f>
        <v/>
      </c>
      <c r="W1095" s="162" t="str">
        <f t="shared" si="1042"/>
        <v/>
      </c>
      <c r="X1095" s="28">
        <v>6</v>
      </c>
      <c r="Y1095" s="64" t="str">
        <f t="shared" si="1036"/>
        <v/>
      </c>
      <c r="Z1095" s="64" t="str">
        <f t="shared" si="1037"/>
        <v/>
      </c>
      <c r="AA1095" s="64" t="str">
        <f t="shared" si="1038"/>
        <v/>
      </c>
      <c r="AB1095" s="64" t="str">
        <f t="shared" si="1039"/>
        <v/>
      </c>
      <c r="AC1095" s="28">
        <f t="shared" si="1040"/>
        <v>0</v>
      </c>
      <c r="AH1095" s="246" t="str">
        <f t="shared" si="1041"/>
        <v/>
      </c>
    </row>
    <row r="1096" spans="1:34">
      <c r="A1096" s="28" t="str">
        <f>C1091&amp;"x"&amp;B1096</f>
        <v>x3</v>
      </c>
      <c r="B1096" s="47">
        <v>3</v>
      </c>
      <c r="C1096" s="64" t="str">
        <f t="shared" si="1024"/>
        <v/>
      </c>
      <c r="D1096" s="64" t="str">
        <f t="shared" si="1025"/>
        <v/>
      </c>
      <c r="E1096" s="65" t="str">
        <f t="shared" si="1026"/>
        <v/>
      </c>
      <c r="F1096" s="65" t="str">
        <f t="shared" si="1027"/>
        <v/>
      </c>
      <c r="G1096" s="66" t="str">
        <f t="shared" si="1028"/>
        <v/>
      </c>
      <c r="H1096" s="67" t="str">
        <f t="shared" si="1029"/>
        <v/>
      </c>
      <c r="I1096" s="73"/>
      <c r="J1096" s="64" t="str">
        <f t="shared" si="1030"/>
        <v/>
      </c>
      <c r="K1096" s="64" t="str">
        <f t="shared" si="1031"/>
        <v/>
      </c>
      <c r="L1096" s="64" t="str">
        <f t="shared" si="1032"/>
        <v/>
      </c>
      <c r="M1096" s="64" t="str">
        <f t="shared" si="1033"/>
        <v/>
      </c>
      <c r="N1096" s="52"/>
      <c r="P1096" s="157"/>
      <c r="Q1096" s="157"/>
      <c r="R1096" s="157"/>
      <c r="S1096" s="157" t="str">
        <f>IF(OR(LEFT($A1096,1)="x",AND(AC1093+$AC1096=0,$AC1093&gt;0)),"",IFERROR(VLOOKUP($A1096,LedenZ,29,0),""))</f>
        <v/>
      </c>
      <c r="T1096" s="202">
        <f t="shared" si="1034"/>
        <v>0</v>
      </c>
      <c r="U1096" s="159">
        <f t="shared" si="1035"/>
        <v>0</v>
      </c>
      <c r="V1096" s="162" t="str">
        <f t="shared" si="1042"/>
        <v/>
      </c>
      <c r="W1096" s="162" t="str">
        <f t="shared" si="1042"/>
        <v/>
      </c>
      <c r="X1096" s="28">
        <v>7</v>
      </c>
      <c r="Y1096" s="64" t="str">
        <f t="shared" si="1036"/>
        <v/>
      </c>
      <c r="Z1096" s="64" t="str">
        <f t="shared" si="1037"/>
        <v/>
      </c>
      <c r="AA1096" s="64" t="str">
        <f t="shared" si="1038"/>
        <v/>
      </c>
      <c r="AB1096" s="64" t="str">
        <f t="shared" si="1039"/>
        <v/>
      </c>
      <c r="AC1096" s="28">
        <f t="shared" si="1040"/>
        <v>0</v>
      </c>
      <c r="AH1096" s="246" t="str">
        <f t="shared" si="1041"/>
        <v/>
      </c>
    </row>
    <row r="1097" spans="1:34">
      <c r="A1097" s="28" t="str">
        <f>C1091&amp;"x"&amp;B1097</f>
        <v>x4</v>
      </c>
      <c r="B1097" s="47">
        <v>4</v>
      </c>
      <c r="C1097" s="64" t="str">
        <f t="shared" si="1024"/>
        <v/>
      </c>
      <c r="D1097" s="64" t="str">
        <f t="shared" si="1025"/>
        <v/>
      </c>
      <c r="E1097" s="65" t="str">
        <f t="shared" si="1026"/>
        <v/>
      </c>
      <c r="F1097" s="65" t="str">
        <f t="shared" si="1027"/>
        <v/>
      </c>
      <c r="G1097" s="66" t="str">
        <f t="shared" si="1028"/>
        <v/>
      </c>
      <c r="H1097" s="67" t="str">
        <f t="shared" si="1029"/>
        <v/>
      </c>
      <c r="I1097" s="73"/>
      <c r="J1097" s="64" t="str">
        <f t="shared" si="1030"/>
        <v/>
      </c>
      <c r="K1097" s="64" t="str">
        <f t="shared" si="1031"/>
        <v/>
      </c>
      <c r="L1097" s="64" t="str">
        <f t="shared" si="1032"/>
        <v/>
      </c>
      <c r="M1097" s="64" t="str">
        <f t="shared" si="1033"/>
        <v/>
      </c>
      <c r="N1097" s="52"/>
      <c r="P1097" s="157"/>
      <c r="Q1097" s="157"/>
      <c r="R1097" s="157"/>
      <c r="S1097" s="157" t="str">
        <f>IF(OR(LEFT($A1097,1)="x",AND(AC1093+$AC1097=0,$AC1093&gt;0)),"",IFERROR(VLOOKUP($A1097,LedenZ,29,0),""))</f>
        <v/>
      </c>
      <c r="T1097" s="202">
        <f t="shared" si="1034"/>
        <v>0</v>
      </c>
      <c r="U1097" s="159">
        <f t="shared" si="1035"/>
        <v>0</v>
      </c>
      <c r="V1097" s="162" t="str">
        <f t="shared" si="1042"/>
        <v/>
      </c>
      <c r="W1097" s="162" t="str">
        <f t="shared" si="1042"/>
        <v/>
      </c>
      <c r="X1097" s="28">
        <v>8</v>
      </c>
      <c r="Y1097" s="64" t="str">
        <f t="shared" si="1036"/>
        <v/>
      </c>
      <c r="Z1097" s="64" t="str">
        <f t="shared" si="1037"/>
        <v/>
      </c>
      <c r="AA1097" s="64" t="str">
        <f t="shared" si="1038"/>
        <v/>
      </c>
      <c r="AB1097" s="64" t="str">
        <f t="shared" si="1039"/>
        <v/>
      </c>
      <c r="AC1097" s="28">
        <f t="shared" si="1040"/>
        <v>0</v>
      </c>
      <c r="AH1097" s="246" t="str">
        <f t="shared" si="1041"/>
        <v/>
      </c>
    </row>
    <row r="1098" spans="1:34">
      <c r="A1098" s="28" t="str">
        <f>C1091&amp;"x"&amp;B1098</f>
        <v>x5</v>
      </c>
      <c r="B1098" s="47">
        <v>5</v>
      </c>
      <c r="C1098" s="64" t="str">
        <f t="shared" si="1024"/>
        <v/>
      </c>
      <c r="D1098" s="64" t="str">
        <f t="shared" si="1025"/>
        <v/>
      </c>
      <c r="E1098" s="65" t="str">
        <f t="shared" si="1026"/>
        <v/>
      </c>
      <c r="F1098" s="65" t="str">
        <f t="shared" si="1027"/>
        <v/>
      </c>
      <c r="G1098" s="66" t="str">
        <f t="shared" si="1028"/>
        <v/>
      </c>
      <c r="H1098" s="67" t="str">
        <f t="shared" si="1029"/>
        <v/>
      </c>
      <c r="I1098" s="73"/>
      <c r="J1098" s="64" t="str">
        <f t="shared" si="1030"/>
        <v/>
      </c>
      <c r="K1098" s="64" t="str">
        <f t="shared" si="1031"/>
        <v/>
      </c>
      <c r="L1098" s="64" t="str">
        <f t="shared" si="1032"/>
        <v/>
      </c>
      <c r="M1098" s="64" t="str">
        <f t="shared" si="1033"/>
        <v/>
      </c>
      <c r="N1098" s="52"/>
      <c r="P1098" s="157"/>
      <c r="Q1098" s="157"/>
      <c r="R1098" s="157"/>
      <c r="S1098" s="157" t="str">
        <f>IF(OR(LEFT($A1098,1)="x",AND(AC1093+$AC1098=0,$AC1093&gt;0)),"",IFERROR(VLOOKUP($A1098,LedenZ,29,0),""))</f>
        <v/>
      </c>
      <c r="T1098" s="202">
        <f t="shared" si="1034"/>
        <v>0</v>
      </c>
      <c r="U1098" s="159">
        <f t="shared" si="1035"/>
        <v>0</v>
      </c>
      <c r="V1098" s="162" t="str">
        <f t="shared" si="1042"/>
        <v/>
      </c>
      <c r="W1098" s="162" t="str">
        <f t="shared" si="1042"/>
        <v/>
      </c>
      <c r="X1098" s="28">
        <v>9</v>
      </c>
      <c r="Y1098" s="64" t="str">
        <f t="shared" si="1036"/>
        <v/>
      </c>
      <c r="Z1098" s="64" t="str">
        <f t="shared" si="1037"/>
        <v/>
      </c>
      <c r="AA1098" s="64" t="str">
        <f t="shared" si="1038"/>
        <v/>
      </c>
      <c r="AB1098" s="64" t="str">
        <f t="shared" si="1039"/>
        <v/>
      </c>
      <c r="AC1098" s="28">
        <f t="shared" si="1040"/>
        <v>0</v>
      </c>
      <c r="AH1098" s="246" t="str">
        <f t="shared" si="1041"/>
        <v/>
      </c>
    </row>
    <row r="1099" spans="1:34">
      <c r="A1099" s="28" t="str">
        <f>C1091&amp;"x"&amp;B1099</f>
        <v>x6</v>
      </c>
      <c r="B1099" s="47">
        <v>6</v>
      </c>
      <c r="C1099" s="64" t="str">
        <f t="shared" si="1024"/>
        <v/>
      </c>
      <c r="D1099" s="64" t="str">
        <f t="shared" si="1025"/>
        <v/>
      </c>
      <c r="E1099" s="65" t="str">
        <f t="shared" si="1026"/>
        <v/>
      </c>
      <c r="F1099" s="65" t="str">
        <f t="shared" si="1027"/>
        <v/>
      </c>
      <c r="G1099" s="66" t="str">
        <f t="shared" si="1028"/>
        <v/>
      </c>
      <c r="H1099" s="67" t="str">
        <f t="shared" si="1029"/>
        <v/>
      </c>
      <c r="I1099" s="73"/>
      <c r="J1099" s="64" t="str">
        <f t="shared" si="1030"/>
        <v/>
      </c>
      <c r="K1099" s="64" t="str">
        <f t="shared" si="1031"/>
        <v/>
      </c>
      <c r="L1099" s="64" t="str">
        <f t="shared" si="1032"/>
        <v/>
      </c>
      <c r="M1099" s="64" t="str">
        <f t="shared" si="1033"/>
        <v/>
      </c>
      <c r="N1099" s="52"/>
      <c r="P1099" s="157"/>
      <c r="Q1099" s="157"/>
      <c r="R1099" s="157"/>
      <c r="S1099" s="157" t="str">
        <f>IF(OR(LEFT($A1099,1)="x",AND(AC1093+$AC1099=0,$AC1093&gt;0)),"",IFERROR(VLOOKUP($A1099,LedenZ,29,0),""))</f>
        <v/>
      </c>
      <c r="T1099" s="202">
        <f t="shared" si="1034"/>
        <v>0</v>
      </c>
      <c r="U1099" s="159">
        <f t="shared" si="1035"/>
        <v>0</v>
      </c>
      <c r="V1099" s="162" t="str">
        <f t="shared" si="1042"/>
        <v/>
      </c>
      <c r="W1099" s="162" t="str">
        <f t="shared" si="1042"/>
        <v/>
      </c>
      <c r="X1099" s="28">
        <v>10</v>
      </c>
      <c r="Y1099" s="64" t="str">
        <f t="shared" si="1036"/>
        <v/>
      </c>
      <c r="Z1099" s="64" t="str">
        <f t="shared" si="1037"/>
        <v/>
      </c>
      <c r="AA1099" s="64" t="str">
        <f t="shared" si="1038"/>
        <v/>
      </c>
      <c r="AB1099" s="64" t="str">
        <f t="shared" si="1039"/>
        <v/>
      </c>
      <c r="AC1099" s="28">
        <f t="shared" si="1040"/>
        <v>0</v>
      </c>
      <c r="AH1099" s="246" t="str">
        <f t="shared" si="1041"/>
        <v/>
      </c>
    </row>
    <row r="1100" spans="1:34">
      <c r="A1100" s="28" t="str">
        <f>C1091&amp;"x"&amp;B1100</f>
        <v>x7</v>
      </c>
      <c r="B1100" s="47">
        <v>7</v>
      </c>
      <c r="C1100" s="64" t="str">
        <f t="shared" si="1024"/>
        <v/>
      </c>
      <c r="D1100" s="64" t="str">
        <f t="shared" si="1025"/>
        <v/>
      </c>
      <c r="E1100" s="65" t="str">
        <f t="shared" si="1026"/>
        <v/>
      </c>
      <c r="F1100" s="65" t="str">
        <f t="shared" si="1027"/>
        <v/>
      </c>
      <c r="G1100" s="66" t="str">
        <f t="shared" si="1028"/>
        <v/>
      </c>
      <c r="H1100" s="67" t="str">
        <f t="shared" si="1029"/>
        <v/>
      </c>
      <c r="I1100" s="73"/>
      <c r="J1100" s="64" t="str">
        <f t="shared" si="1030"/>
        <v/>
      </c>
      <c r="K1100" s="64" t="str">
        <f t="shared" si="1031"/>
        <v/>
      </c>
      <c r="L1100" s="64" t="str">
        <f t="shared" si="1032"/>
        <v/>
      </c>
      <c r="M1100" s="64" t="str">
        <f t="shared" si="1033"/>
        <v/>
      </c>
      <c r="N1100" s="52"/>
      <c r="P1100" s="157"/>
      <c r="Q1100" s="157"/>
      <c r="R1100" s="157"/>
      <c r="S1100" s="157" t="str">
        <f>IF(OR(LEFT($A1100,1)="x",AND(AC1093+$AC1100=0,$AC1093&gt;0)),"",IFERROR(VLOOKUP($A1100,LedenZ,29,0),""))</f>
        <v/>
      </c>
      <c r="T1100" s="202">
        <f t="shared" si="1034"/>
        <v>0</v>
      </c>
      <c r="U1100" s="159">
        <f t="shared" si="1035"/>
        <v>0</v>
      </c>
      <c r="V1100" s="162" t="str">
        <f t="shared" si="1042"/>
        <v/>
      </c>
      <c r="W1100" s="162" t="str">
        <f t="shared" si="1042"/>
        <v/>
      </c>
      <c r="X1100" s="28">
        <v>11</v>
      </c>
      <c r="Y1100" s="64" t="str">
        <f t="shared" si="1036"/>
        <v/>
      </c>
      <c r="Z1100" s="64" t="str">
        <f t="shared" si="1037"/>
        <v/>
      </c>
      <c r="AA1100" s="64" t="str">
        <f t="shared" si="1038"/>
        <v/>
      </c>
      <c r="AB1100" s="64" t="str">
        <f t="shared" si="1039"/>
        <v/>
      </c>
      <c r="AC1100" s="28">
        <f t="shared" si="1040"/>
        <v>0</v>
      </c>
      <c r="AH1100" s="246" t="str">
        <f t="shared" si="1041"/>
        <v/>
      </c>
    </row>
    <row r="1101" spans="1:34">
      <c r="A1101" s="28" t="str">
        <f>C1091&amp;"x"&amp;B1101</f>
        <v>x8</v>
      </c>
      <c r="B1101" s="47">
        <v>8</v>
      </c>
      <c r="C1101" s="64" t="str">
        <f t="shared" si="1024"/>
        <v/>
      </c>
      <c r="D1101" s="64" t="str">
        <f t="shared" si="1025"/>
        <v/>
      </c>
      <c r="E1101" s="65" t="str">
        <f t="shared" si="1026"/>
        <v/>
      </c>
      <c r="F1101" s="65" t="str">
        <f t="shared" si="1027"/>
        <v/>
      </c>
      <c r="G1101" s="66" t="str">
        <f t="shared" si="1028"/>
        <v/>
      </c>
      <c r="H1101" s="67" t="str">
        <f t="shared" si="1029"/>
        <v/>
      </c>
      <c r="I1101" s="73"/>
      <c r="J1101" s="64" t="str">
        <f t="shared" si="1030"/>
        <v/>
      </c>
      <c r="K1101" s="64" t="str">
        <f t="shared" si="1031"/>
        <v/>
      </c>
      <c r="L1101" s="64" t="str">
        <f t="shared" si="1032"/>
        <v/>
      </c>
      <c r="M1101" s="64" t="str">
        <f t="shared" si="1033"/>
        <v/>
      </c>
      <c r="N1101" s="52"/>
      <c r="P1101" s="157"/>
      <c r="Q1101" s="157"/>
      <c r="R1101" s="157"/>
      <c r="S1101" s="157" t="str">
        <f>IF(OR(LEFT($A1101,1)="x",AND(AC1093+$AC1101=0,$AC1093&gt;0)),"",IFERROR(VLOOKUP($A1101,LedenZ,29,0),""))</f>
        <v/>
      </c>
      <c r="T1101" s="202">
        <f t="shared" si="1034"/>
        <v>0</v>
      </c>
      <c r="U1101" s="159">
        <f t="shared" si="1035"/>
        <v>0</v>
      </c>
      <c r="V1101" s="162" t="str">
        <f t="shared" si="1042"/>
        <v/>
      </c>
      <c r="W1101" s="162" t="str">
        <f t="shared" si="1042"/>
        <v/>
      </c>
      <c r="X1101" s="28">
        <v>12</v>
      </c>
      <c r="Y1101" s="64" t="str">
        <f t="shared" si="1036"/>
        <v/>
      </c>
      <c r="Z1101" s="64" t="str">
        <f t="shared" si="1037"/>
        <v/>
      </c>
      <c r="AA1101" s="64" t="str">
        <f t="shared" si="1038"/>
        <v/>
      </c>
      <c r="AB1101" s="64" t="str">
        <f t="shared" si="1039"/>
        <v/>
      </c>
      <c r="AC1101" s="28">
        <f t="shared" si="1040"/>
        <v>0</v>
      </c>
      <c r="AH1101" s="246" t="str">
        <f t="shared" si="1041"/>
        <v/>
      </c>
    </row>
    <row r="1102" spans="1:34">
      <c r="A1102" s="28" t="str">
        <f>C1091&amp;"x"&amp;B1102</f>
        <v>x9</v>
      </c>
      <c r="B1102" s="47">
        <v>9</v>
      </c>
      <c r="C1102" s="64" t="str">
        <f t="shared" si="1024"/>
        <v/>
      </c>
      <c r="D1102" s="64" t="str">
        <f t="shared" si="1025"/>
        <v/>
      </c>
      <c r="E1102" s="65" t="str">
        <f t="shared" si="1026"/>
        <v/>
      </c>
      <c r="F1102" s="65" t="str">
        <f t="shared" si="1027"/>
        <v/>
      </c>
      <c r="G1102" s="66" t="str">
        <f t="shared" si="1028"/>
        <v/>
      </c>
      <c r="H1102" s="67" t="str">
        <f t="shared" si="1029"/>
        <v/>
      </c>
      <c r="I1102" s="73"/>
      <c r="J1102" s="64" t="str">
        <f t="shared" si="1030"/>
        <v/>
      </c>
      <c r="K1102" s="64" t="str">
        <f t="shared" si="1031"/>
        <v/>
      </c>
      <c r="L1102" s="64" t="str">
        <f t="shared" si="1032"/>
        <v/>
      </c>
      <c r="M1102" s="64" t="str">
        <f t="shared" si="1033"/>
        <v/>
      </c>
      <c r="N1102" s="52"/>
      <c r="P1102" s="157"/>
      <c r="Q1102" s="157"/>
      <c r="R1102" s="157"/>
      <c r="S1102" s="157" t="str">
        <f>IF(OR(LEFT($A1102,1)="x",AND(AC1093+$AC1102=0,$AC1093&gt;0)),"",IFERROR(VLOOKUP($A1102,LedenZ,29,0),""))</f>
        <v/>
      </c>
      <c r="T1102" s="202">
        <f t="shared" si="1034"/>
        <v>0</v>
      </c>
      <c r="U1102" s="159">
        <f t="shared" si="1035"/>
        <v>0</v>
      </c>
      <c r="V1102" s="162" t="str">
        <f t="shared" si="1042"/>
        <v/>
      </c>
      <c r="W1102" s="162" t="str">
        <f t="shared" si="1042"/>
        <v/>
      </c>
      <c r="X1102" s="28">
        <v>13</v>
      </c>
      <c r="Y1102" s="64" t="str">
        <f t="shared" si="1036"/>
        <v/>
      </c>
      <c r="Z1102" s="64" t="str">
        <f t="shared" si="1037"/>
        <v/>
      </c>
      <c r="AA1102" s="64" t="str">
        <f t="shared" si="1038"/>
        <v/>
      </c>
      <c r="AB1102" s="64" t="str">
        <f t="shared" si="1039"/>
        <v/>
      </c>
      <c r="AC1102" s="28">
        <f t="shared" si="1040"/>
        <v>0</v>
      </c>
      <c r="AH1102" s="246" t="str">
        <f t="shared" si="1041"/>
        <v/>
      </c>
    </row>
    <row r="1103" spans="1:34">
      <c r="A1103" s="28" t="str">
        <f>C1091&amp;"x"&amp;B1103</f>
        <v>x10</v>
      </c>
      <c r="B1103" s="47">
        <v>10</v>
      </c>
      <c r="C1103" s="64" t="str">
        <f t="shared" si="1024"/>
        <v/>
      </c>
      <c r="D1103" s="64" t="str">
        <f t="shared" si="1025"/>
        <v/>
      </c>
      <c r="E1103" s="65" t="str">
        <f t="shared" si="1026"/>
        <v/>
      </c>
      <c r="F1103" s="65" t="str">
        <f t="shared" si="1027"/>
        <v/>
      </c>
      <c r="G1103" s="66" t="str">
        <f t="shared" si="1028"/>
        <v/>
      </c>
      <c r="H1103" s="67" t="str">
        <f t="shared" si="1029"/>
        <v/>
      </c>
      <c r="I1103" s="73"/>
      <c r="J1103" s="64" t="str">
        <f t="shared" si="1030"/>
        <v/>
      </c>
      <c r="K1103" s="64" t="str">
        <f t="shared" si="1031"/>
        <v/>
      </c>
      <c r="L1103" s="64" t="str">
        <f t="shared" si="1032"/>
        <v/>
      </c>
      <c r="M1103" s="64" t="str">
        <f t="shared" si="1033"/>
        <v/>
      </c>
      <c r="N1103" s="52"/>
      <c r="P1103" s="157"/>
      <c r="Q1103" s="157"/>
      <c r="R1103" s="157"/>
      <c r="S1103" s="157" t="str">
        <f>IF(OR(LEFT($A1103,1)="x",AND(AC1093+$AC1103=0,$AC1093&gt;0)),"",IFERROR(VLOOKUP($A1103,LedenZ,29,0),""))</f>
        <v/>
      </c>
      <c r="T1103" s="202">
        <f t="shared" si="1034"/>
        <v>0</v>
      </c>
      <c r="U1103" s="159">
        <f t="shared" si="1035"/>
        <v>0</v>
      </c>
      <c r="V1103" s="162" t="str">
        <f t="shared" si="1042"/>
        <v/>
      </c>
      <c r="W1103" s="162" t="str">
        <f t="shared" si="1042"/>
        <v/>
      </c>
      <c r="X1103" s="28">
        <v>14</v>
      </c>
      <c r="Y1103" s="64" t="str">
        <f t="shared" si="1036"/>
        <v/>
      </c>
      <c r="Z1103" s="64" t="str">
        <f t="shared" si="1037"/>
        <v/>
      </c>
      <c r="AA1103" s="64" t="str">
        <f t="shared" si="1038"/>
        <v/>
      </c>
      <c r="AB1103" s="64" t="str">
        <f t="shared" si="1039"/>
        <v/>
      </c>
      <c r="AC1103" s="28">
        <f t="shared" si="1040"/>
        <v>0</v>
      </c>
      <c r="AH1103" s="246" t="str">
        <f t="shared" si="1041"/>
        <v/>
      </c>
    </row>
    <row r="1104" spans="1:34">
      <c r="A1104" s="28" t="str">
        <f>C1091&amp;"x"&amp;B1104</f>
        <v>x11</v>
      </c>
      <c r="B1104" s="47">
        <v>11</v>
      </c>
      <c r="C1104" s="64" t="str">
        <f t="shared" si="1024"/>
        <v/>
      </c>
      <c r="D1104" s="64" t="str">
        <f t="shared" si="1025"/>
        <v/>
      </c>
      <c r="E1104" s="65" t="str">
        <f t="shared" si="1026"/>
        <v/>
      </c>
      <c r="F1104" s="65" t="str">
        <f t="shared" si="1027"/>
        <v/>
      </c>
      <c r="G1104" s="66" t="str">
        <f t="shared" si="1028"/>
        <v/>
      </c>
      <c r="H1104" s="67" t="str">
        <f t="shared" si="1029"/>
        <v/>
      </c>
      <c r="I1104" s="73"/>
      <c r="J1104" s="64" t="str">
        <f t="shared" si="1030"/>
        <v/>
      </c>
      <c r="K1104" s="64" t="str">
        <f t="shared" si="1031"/>
        <v/>
      </c>
      <c r="L1104" s="64" t="str">
        <f t="shared" si="1032"/>
        <v/>
      </c>
      <c r="M1104" s="64" t="str">
        <f t="shared" si="1033"/>
        <v/>
      </c>
      <c r="N1104" s="52"/>
      <c r="P1104" s="157"/>
      <c r="Q1104" s="157"/>
      <c r="R1104" s="157"/>
      <c r="S1104" s="157" t="str">
        <f>IF(OR(LEFT($A1104,1)="x",AND(AC1093+$AC1104=0,$AC1093&gt;0)),"",IFERROR(VLOOKUP($A1104,LedenZ,29,0),""))</f>
        <v/>
      </c>
      <c r="T1104" s="202">
        <f t="shared" si="1034"/>
        <v>0</v>
      </c>
      <c r="U1104" s="159">
        <f t="shared" si="1035"/>
        <v>0</v>
      </c>
      <c r="V1104" s="162" t="str">
        <f t="shared" si="1042"/>
        <v/>
      </c>
      <c r="W1104" s="162" t="str">
        <f t="shared" si="1042"/>
        <v/>
      </c>
      <c r="X1104" s="28">
        <v>15</v>
      </c>
      <c r="Y1104" s="64" t="str">
        <f t="shared" si="1036"/>
        <v/>
      </c>
      <c r="Z1104" s="64" t="str">
        <f t="shared" si="1037"/>
        <v/>
      </c>
      <c r="AA1104" s="64" t="str">
        <f t="shared" si="1038"/>
        <v/>
      </c>
      <c r="AB1104" s="64" t="str">
        <f t="shared" si="1039"/>
        <v/>
      </c>
      <c r="AC1104" s="28">
        <f t="shared" si="1040"/>
        <v>0</v>
      </c>
      <c r="AH1104" s="246" t="str">
        <f t="shared" si="1041"/>
        <v/>
      </c>
    </row>
    <row r="1105" spans="1:34">
      <c r="A1105" s="28" t="str">
        <f>C1091&amp;"x"&amp;B1105</f>
        <v>x12</v>
      </c>
      <c r="B1105" s="47">
        <v>12</v>
      </c>
      <c r="C1105" s="64" t="str">
        <f t="shared" si="1024"/>
        <v/>
      </c>
      <c r="D1105" s="64" t="str">
        <f t="shared" si="1025"/>
        <v/>
      </c>
      <c r="E1105" s="65" t="str">
        <f t="shared" si="1026"/>
        <v/>
      </c>
      <c r="F1105" s="65" t="str">
        <f t="shared" si="1027"/>
        <v/>
      </c>
      <c r="G1105" s="66" t="str">
        <f t="shared" si="1028"/>
        <v/>
      </c>
      <c r="H1105" s="67" t="str">
        <f t="shared" si="1029"/>
        <v/>
      </c>
      <c r="I1105" s="73"/>
      <c r="J1105" s="64" t="str">
        <f t="shared" si="1030"/>
        <v/>
      </c>
      <c r="K1105" s="64" t="str">
        <f t="shared" si="1031"/>
        <v/>
      </c>
      <c r="L1105" s="64" t="str">
        <f t="shared" si="1032"/>
        <v/>
      </c>
      <c r="M1105" s="64" t="str">
        <f t="shared" si="1033"/>
        <v/>
      </c>
      <c r="N1105" s="52"/>
      <c r="P1105" s="157"/>
      <c r="Q1105" s="157"/>
      <c r="R1105" s="157"/>
      <c r="S1105" s="157" t="str">
        <f>IF(OR(LEFT($A1105,1)="x",AND(AC1093+$AC1105=0,$AC1093&gt;0)),"",IFERROR(VLOOKUP($A1105,LedenZ,29,0),""))</f>
        <v/>
      </c>
      <c r="T1105" s="202">
        <f t="shared" si="1034"/>
        <v>0</v>
      </c>
      <c r="U1105" s="159">
        <f t="shared" si="1035"/>
        <v>0</v>
      </c>
      <c r="V1105" s="162" t="str">
        <f t="shared" si="1042"/>
        <v/>
      </c>
      <c r="W1105" s="162" t="str">
        <f t="shared" si="1042"/>
        <v/>
      </c>
      <c r="X1105" s="28">
        <v>16</v>
      </c>
      <c r="Y1105" s="64" t="str">
        <f t="shared" si="1036"/>
        <v/>
      </c>
      <c r="Z1105" s="64" t="str">
        <f t="shared" si="1037"/>
        <v/>
      </c>
      <c r="AA1105" s="64" t="str">
        <f t="shared" si="1038"/>
        <v/>
      </c>
      <c r="AB1105" s="64" t="str">
        <f t="shared" si="1039"/>
        <v/>
      </c>
      <c r="AC1105" s="28">
        <f t="shared" si="1040"/>
        <v>0</v>
      </c>
      <c r="AH1105" s="246" t="str">
        <f t="shared" si="1041"/>
        <v/>
      </c>
    </row>
    <row r="1106" spans="1:34">
      <c r="A1106" s="28" t="str">
        <f>C1091&amp;"x"&amp;B1106</f>
        <v>x13</v>
      </c>
      <c r="B1106" s="47">
        <v>13</v>
      </c>
      <c r="C1106" s="64" t="str">
        <f t="shared" si="1024"/>
        <v/>
      </c>
      <c r="D1106" s="64" t="str">
        <f t="shared" si="1025"/>
        <v/>
      </c>
      <c r="E1106" s="65" t="str">
        <f t="shared" si="1026"/>
        <v/>
      </c>
      <c r="F1106" s="65" t="str">
        <f t="shared" si="1027"/>
        <v/>
      </c>
      <c r="G1106" s="66" t="str">
        <f t="shared" si="1028"/>
        <v/>
      </c>
      <c r="H1106" s="67" t="str">
        <f t="shared" si="1029"/>
        <v/>
      </c>
      <c r="I1106" s="73"/>
      <c r="J1106" s="64" t="str">
        <f t="shared" si="1030"/>
        <v/>
      </c>
      <c r="K1106" s="64" t="str">
        <f t="shared" si="1031"/>
        <v/>
      </c>
      <c r="L1106" s="64" t="str">
        <f t="shared" si="1032"/>
        <v/>
      </c>
      <c r="M1106" s="64" t="str">
        <f t="shared" si="1033"/>
        <v/>
      </c>
      <c r="N1106" s="52"/>
      <c r="P1106" s="157"/>
      <c r="Q1106" s="157"/>
      <c r="R1106" s="157"/>
      <c r="S1106" s="157" t="str">
        <f>IF(OR(LEFT($A1106,1)="x",AND(AC1093+$AC1106=0,$AC1093&gt;0)),"",IFERROR(VLOOKUP($A1106,LedenZ,29,0),""))</f>
        <v/>
      </c>
      <c r="T1106" s="202">
        <f t="shared" si="1034"/>
        <v>0</v>
      </c>
      <c r="U1106" s="159">
        <f t="shared" si="1035"/>
        <v>0</v>
      </c>
      <c r="V1106" s="162" t="str">
        <f t="shared" si="1042"/>
        <v/>
      </c>
      <c r="W1106" s="162" t="str">
        <f t="shared" si="1042"/>
        <v/>
      </c>
      <c r="X1106" s="28">
        <v>17</v>
      </c>
      <c r="Y1106" s="64" t="str">
        <f t="shared" si="1036"/>
        <v/>
      </c>
      <c r="Z1106" s="64" t="str">
        <f t="shared" si="1037"/>
        <v/>
      </c>
      <c r="AA1106" s="64" t="str">
        <f t="shared" si="1038"/>
        <v/>
      </c>
      <c r="AB1106" s="64" t="str">
        <f t="shared" si="1039"/>
        <v/>
      </c>
      <c r="AC1106" s="28">
        <f t="shared" si="1040"/>
        <v>0</v>
      </c>
      <c r="AH1106" s="246" t="str">
        <f t="shared" si="1041"/>
        <v/>
      </c>
    </row>
    <row r="1107" spans="1:34">
      <c r="A1107" s="28" t="str">
        <f>C1091&amp;"x"&amp;B1107</f>
        <v>x14</v>
      </c>
      <c r="B1107" s="47">
        <v>14</v>
      </c>
      <c r="C1107" s="64" t="str">
        <f t="shared" si="1024"/>
        <v/>
      </c>
      <c r="D1107" s="64" t="str">
        <f t="shared" si="1025"/>
        <v/>
      </c>
      <c r="E1107" s="65" t="str">
        <f t="shared" si="1026"/>
        <v/>
      </c>
      <c r="F1107" s="65" t="str">
        <f t="shared" si="1027"/>
        <v/>
      </c>
      <c r="G1107" s="66" t="str">
        <f t="shared" si="1028"/>
        <v/>
      </c>
      <c r="H1107" s="67" t="str">
        <f t="shared" si="1029"/>
        <v/>
      </c>
      <c r="I1107" s="73"/>
      <c r="J1107" s="64" t="str">
        <f t="shared" si="1030"/>
        <v/>
      </c>
      <c r="K1107" s="64" t="str">
        <f t="shared" si="1031"/>
        <v/>
      </c>
      <c r="L1107" s="64" t="str">
        <f t="shared" si="1032"/>
        <v/>
      </c>
      <c r="M1107" s="64" t="str">
        <f t="shared" si="1033"/>
        <v/>
      </c>
      <c r="N1107" s="52"/>
      <c r="P1107" s="157"/>
      <c r="Q1107" s="157"/>
      <c r="R1107" s="157"/>
      <c r="S1107" s="157" t="str">
        <f>IF(OR(LEFT($A1107,1)="x",AND(AC1093+$AC1107=0,$AC1093&gt;0)),"",IFERROR(VLOOKUP($A1107,LedenZ,29,0),""))</f>
        <v/>
      </c>
      <c r="T1107" s="202">
        <f t="shared" si="1034"/>
        <v>0</v>
      </c>
      <c r="U1107" s="159">
        <f t="shared" si="1035"/>
        <v>0</v>
      </c>
      <c r="V1107" s="162" t="str">
        <f t="shared" si="1042"/>
        <v/>
      </c>
      <c r="W1107" s="162" t="str">
        <f t="shared" si="1042"/>
        <v/>
      </c>
      <c r="X1107" s="28">
        <v>18</v>
      </c>
      <c r="Y1107" s="64" t="str">
        <f t="shared" si="1036"/>
        <v/>
      </c>
      <c r="Z1107" s="64" t="str">
        <f t="shared" si="1037"/>
        <v/>
      </c>
      <c r="AA1107" s="64" t="str">
        <f t="shared" si="1038"/>
        <v/>
      </c>
      <c r="AB1107" s="64" t="str">
        <f t="shared" si="1039"/>
        <v/>
      </c>
      <c r="AC1107" s="28">
        <f t="shared" si="1040"/>
        <v>0</v>
      </c>
      <c r="AH1107" s="246" t="str">
        <f t="shared" si="1041"/>
        <v/>
      </c>
    </row>
    <row r="1108" spans="1:34">
      <c r="A1108" s="28" t="str">
        <f>C1091&amp;"x"&amp;B1108</f>
        <v>x15</v>
      </c>
      <c r="B1108" s="47">
        <v>15</v>
      </c>
      <c r="C1108" s="64" t="str">
        <f t="shared" si="1024"/>
        <v/>
      </c>
      <c r="D1108" s="64" t="str">
        <f t="shared" si="1025"/>
        <v/>
      </c>
      <c r="E1108" s="65" t="str">
        <f t="shared" si="1026"/>
        <v/>
      </c>
      <c r="F1108" s="65" t="str">
        <f t="shared" si="1027"/>
        <v/>
      </c>
      <c r="G1108" s="66" t="str">
        <f t="shared" si="1028"/>
        <v/>
      </c>
      <c r="H1108" s="67" t="str">
        <f t="shared" si="1029"/>
        <v/>
      </c>
      <c r="I1108" s="73"/>
      <c r="J1108" s="64" t="str">
        <f t="shared" si="1030"/>
        <v/>
      </c>
      <c r="K1108" s="64" t="str">
        <f t="shared" si="1031"/>
        <v/>
      </c>
      <c r="L1108" s="64" t="str">
        <f t="shared" si="1032"/>
        <v/>
      </c>
      <c r="M1108" s="64" t="str">
        <f t="shared" si="1033"/>
        <v/>
      </c>
      <c r="N1108" s="52"/>
      <c r="P1108" s="157"/>
      <c r="Q1108" s="157"/>
      <c r="R1108" s="157"/>
      <c r="S1108" s="157" t="str">
        <f>IF(OR(LEFT($A1108,1)="x",AND(AC1093+$AC1108=0,$AC1093&gt;0)),"",IFERROR(VLOOKUP($A1108,LedenZ,29,0),""))</f>
        <v/>
      </c>
      <c r="T1108" s="202">
        <f t="shared" si="1034"/>
        <v>0</v>
      </c>
      <c r="U1108" s="159">
        <f t="shared" si="1035"/>
        <v>0</v>
      </c>
      <c r="V1108" s="162" t="str">
        <f t="shared" si="1042"/>
        <v/>
      </c>
      <c r="W1108" s="162" t="str">
        <f t="shared" si="1042"/>
        <v/>
      </c>
      <c r="X1108" s="28">
        <v>19</v>
      </c>
      <c r="Y1108" s="64" t="str">
        <f t="shared" si="1036"/>
        <v/>
      </c>
      <c r="Z1108" s="64" t="str">
        <f t="shared" si="1037"/>
        <v/>
      </c>
      <c r="AA1108" s="64" t="str">
        <f t="shared" si="1038"/>
        <v/>
      </c>
      <c r="AB1108" s="64" t="str">
        <f t="shared" si="1039"/>
        <v/>
      </c>
      <c r="AC1108" s="28">
        <f t="shared" si="1040"/>
        <v>0</v>
      </c>
      <c r="AH1108" s="246" t="str">
        <f t="shared" si="1041"/>
        <v/>
      </c>
    </row>
    <row r="1109" spans="1:34" ht="12.95" thickBot="1">
      <c r="B1109" s="69"/>
      <c r="C1109" s="70"/>
      <c r="D1109" s="69"/>
      <c r="E1109" s="69"/>
      <c r="F1109" s="69"/>
      <c r="G1109" s="71"/>
      <c r="H1109" s="71"/>
      <c r="I1109" s="71"/>
      <c r="J1109" s="70"/>
      <c r="K1109" s="70"/>
      <c r="L1109" s="70"/>
      <c r="M1109" s="52"/>
      <c r="N1109" s="52"/>
      <c r="X1109" s="28">
        <v>20</v>
      </c>
    </row>
    <row r="1110" spans="1:34" ht="12.95" thickTop="1">
      <c r="B1110" s="47"/>
      <c r="C1110" s="323" t="s">
        <v>1140</v>
      </c>
      <c r="D1110" s="323"/>
      <c r="E1110" s="76" t="s">
        <v>1141</v>
      </c>
      <c r="F1110" s="76" t="s">
        <v>1142</v>
      </c>
      <c r="G1110" s="48" t="s">
        <v>1143</v>
      </c>
      <c r="H1110" s="49"/>
      <c r="I1110" s="50"/>
      <c r="J1110" s="51" t="s">
        <v>1144</v>
      </c>
      <c r="K1110" s="51" t="s">
        <v>1145</v>
      </c>
      <c r="L1110" s="51" t="s">
        <v>1146</v>
      </c>
      <c r="M1110" s="52"/>
      <c r="N1110" s="52"/>
      <c r="P1110" s="53">
        <f>COUNT(P1114:P1128)</f>
        <v>0</v>
      </c>
      <c r="Q1110" s="53">
        <f>COUNT(Q1114:Q1128)</f>
        <v>0</v>
      </c>
      <c r="R1110" s="53">
        <f>COUNT(R1114:R1128)</f>
        <v>0</v>
      </c>
      <c r="S1110" s="53">
        <f>COUNT(S1114:S1128)</f>
        <v>0</v>
      </c>
      <c r="T1110" s="124">
        <f>T1111-SUM(U1114:U1128)</f>
        <v>0</v>
      </c>
      <c r="X1110" s="28">
        <v>1</v>
      </c>
    </row>
    <row r="1111" spans="1:34" ht="12.95">
      <c r="A1111" s="33">
        <v>59</v>
      </c>
      <c r="B1111" s="54"/>
      <c r="C1111" s="322" t="str">
        <f>Leden!AR61</f>
        <v/>
      </c>
      <c r="D1111" s="322"/>
      <c r="E1111" s="286" t="str">
        <f>IF($C1111="","",LEFT(IFERROR(VLOOKUP($C1111,TeamsZ,2,0),"")&amp;"??",2))</f>
        <v/>
      </c>
      <c r="F1111" s="286" t="str">
        <f>IF($C1111="","",IFERROR(VLOOKUP($C1111,TeamsZ,3,0),"??"))</f>
        <v/>
      </c>
      <c r="G1111" s="286" t="str">
        <f>IF($C1111="","",LEFT(IFERROR(VLOOKUP($C1111,TeamsZ,4,0),"")&amp;"?",1))</f>
        <v/>
      </c>
      <c r="H1111" s="55"/>
      <c r="I1111" s="56"/>
      <c r="J1111" s="286">
        <f>COUNTIF(C1114:C1128,"V")</f>
        <v>0</v>
      </c>
      <c r="K1111" s="286">
        <f>COUNTIF(C1114:C1128,"M")</f>
        <v>0</v>
      </c>
      <c r="L1111" s="57" t="str">
        <f>IFERROR(AVERAGE(H1114:H1128),"")</f>
        <v/>
      </c>
      <c r="M1111" s="58"/>
      <c r="N1111" s="58"/>
      <c r="O1111" s="33" t="s">
        <v>2</v>
      </c>
      <c r="P1111" s="253"/>
      <c r="Q1111" s="253"/>
      <c r="R1111" s="253"/>
      <c r="S1111" s="253" t="str">
        <f>IF(COUNT(S1114:S1128)=0,"",TeamPunten(S1114:S1128,$C1111,$T1111))</f>
        <v/>
      </c>
      <c r="T1111" s="124">
        <f>SUM(T1114:T1128)</f>
        <v>0</v>
      </c>
      <c r="U1111" s="158" t="str">
        <f>MID($C1111,1,1)</f>
        <v/>
      </c>
      <c r="V1111" s="158" t="str">
        <f>MID($C1111,1,1)</f>
        <v/>
      </c>
      <c r="W1111" s="158" t="str">
        <f>MID($C1111,1,1)</f>
        <v/>
      </c>
      <c r="X1111" s="28">
        <v>2</v>
      </c>
      <c r="Y1111" s="33"/>
      <c r="Z1111" s="33"/>
      <c r="AA1111" s="33"/>
      <c r="AB1111" s="33"/>
      <c r="AC1111" s="33"/>
      <c r="AD1111" s="19" t="str">
        <f>IF($C1111="","",IFERROR(VLOOKUP($C1111,TeamsZ,6,0),""))</f>
        <v/>
      </c>
      <c r="AE1111" s="19" t="str">
        <f>TRIM(IF($AD1111="","",IFERROR(VLOOKUP($AD1111,Teams!$J$4:$O$8,2,0),"")))</f>
        <v/>
      </c>
      <c r="AF1111" s="19" t="str">
        <f>TRIM(IF($AD1111="","",IFERROR(VLOOKUP($AD1111,Teams!$J$4:$O$8,4,0),"")))</f>
        <v/>
      </c>
      <c r="AH1111" s="247" t="str">
        <f>IFERROR(AVERAGE(AH1114:AH1128),"")</f>
        <v/>
      </c>
    </row>
    <row r="1112" spans="1:34">
      <c r="B1112" s="47"/>
      <c r="C1112" s="76"/>
      <c r="D1112" s="47"/>
      <c r="E1112" s="47"/>
      <c r="F1112" s="47"/>
      <c r="G1112" s="50"/>
      <c r="H1112" s="50"/>
      <c r="I1112" s="50"/>
      <c r="J1112" s="76"/>
      <c r="K1112" s="76"/>
      <c r="L1112" s="76"/>
      <c r="M1112" s="52"/>
      <c r="N1112" s="52"/>
      <c r="U1112" s="159"/>
      <c r="V1112" s="159"/>
      <c r="W1112" s="159"/>
      <c r="X1112" s="28">
        <v>3</v>
      </c>
    </row>
    <row r="1113" spans="1:34">
      <c r="A1113" s="59"/>
      <c r="B1113" s="60"/>
      <c r="C1113" s="61" t="s">
        <v>1147</v>
      </c>
      <c r="D1113" s="61" t="s">
        <v>1148</v>
      </c>
      <c r="E1113" s="62" t="s">
        <v>1149</v>
      </c>
      <c r="F1113" s="62" t="s">
        <v>1150</v>
      </c>
      <c r="G1113" s="61" t="s">
        <v>1151</v>
      </c>
      <c r="H1113" s="61" t="s">
        <v>1152</v>
      </c>
      <c r="I1113" s="61" t="s">
        <v>54</v>
      </c>
      <c r="J1113" s="61" t="s">
        <v>1153</v>
      </c>
      <c r="K1113" s="61" t="s">
        <v>1154</v>
      </c>
      <c r="L1113" s="61" t="s">
        <v>1155</v>
      </c>
      <c r="M1113" s="61" t="s">
        <v>1158</v>
      </c>
      <c r="N1113" s="63"/>
      <c r="O1113" s="59"/>
      <c r="P1113" s="160" t="s">
        <v>76</v>
      </c>
      <c r="Q1113" s="160" t="s">
        <v>77</v>
      </c>
      <c r="R1113" s="160" t="s">
        <v>78</v>
      </c>
      <c r="S1113" s="160" t="s">
        <v>76</v>
      </c>
      <c r="U1113" s="158" t="str">
        <f>IF(W1111="","",VLOOKUP(W1111,Leeftijdscat,2,FALSE))</f>
        <v/>
      </c>
      <c r="V1113" s="158" t="str">
        <f>IF(W1111="","",VLOOKUP(W1111,Leeftijdscat,3,FALSE))</f>
        <v/>
      </c>
      <c r="W1113" s="158" t="str">
        <f>IF(W1111="","",VLOOKUP(W1111,Leeftijdscat,4,FALSE))</f>
        <v/>
      </c>
      <c r="X1113" s="28">
        <v>4</v>
      </c>
      <c r="Y1113" s="59">
        <f>LEN(Y1114&amp;Y1115&amp;Y1116&amp;Y1117&amp;Y1118&amp;Y1119&amp;Y1120&amp;Y1121&amp;Y1122&amp;Y1123&amp;Y1124&amp;Y1125&amp;Y1126&amp;Y1127&amp;Y1128)</f>
        <v>0</v>
      </c>
      <c r="Z1113" s="59">
        <f>LEN(Z1114&amp;Z1115&amp;Z1116&amp;Z1117&amp;Z1118&amp;Z1119&amp;Z1120&amp;Z1121&amp;Z1122&amp;Z1123&amp;Z1124&amp;Z1125&amp;Z1126&amp;Z1127&amp;Z1128)</f>
        <v>0</v>
      </c>
      <c r="AA1113" s="59">
        <f>LEN(AA1114&amp;AA1115&amp;AA1116&amp;AA1117&amp;AA1118&amp;AA1119&amp;AA1120&amp;AA1121&amp;AA1122&amp;AA1123&amp;AA1124&amp;AA1125&amp;AA1126&amp;AA1127&amp;AA1128)</f>
        <v>0</v>
      </c>
      <c r="AB1113" s="59">
        <f>LEN(AB1114&amp;AB1115&amp;AB1116&amp;AB1117&amp;AB1118&amp;AB1119&amp;AB1120&amp;AB1121&amp;AB1122&amp;AB1123&amp;AB1124&amp;AB1125&amp;AB1126&amp;AB1127&amp;AB1128)</f>
        <v>0</v>
      </c>
      <c r="AC1113" s="59">
        <f>SUM(Y1113:AA1113)</f>
        <v>0</v>
      </c>
    </row>
    <row r="1114" spans="1:34">
      <c r="A1114" s="28" t="str">
        <f>C1111&amp;"x"&amp;B1114</f>
        <v>x1</v>
      </c>
      <c r="B1114" s="47">
        <v>1</v>
      </c>
      <c r="C1114" s="64" t="str">
        <f t="shared" ref="C1114:C1128" si="1043">IF(LEFT($A1114,1)="x","",IFERROR(VLOOKUP($A1114,LedenZ,5,0),""))</f>
        <v/>
      </c>
      <c r="D1114" s="64" t="str">
        <f t="shared" ref="D1114:D1128" si="1044">IF(LEFT($A1114,1)="x","",IFERROR(VLOOKUP($A1114,LedenZ,6,0),""))</f>
        <v/>
      </c>
      <c r="E1114" s="65" t="str">
        <f t="shared" ref="E1114:E1128" si="1045">IF(LEFT($A1114,1)="x","",IFERROR(VLOOKUP($A1114,LedenZ,7,0),""))</f>
        <v/>
      </c>
      <c r="F1114" s="65" t="str">
        <f t="shared" ref="F1114:F1128" si="1046">IF(LEFT($A1114,1)="x","",IFERROR(VLOOKUP($A1114,LedenZ,8,0),""))</f>
        <v/>
      </c>
      <c r="G1114" s="66" t="str">
        <f t="shared" ref="G1114:G1128" si="1047">IF(LEFT($A1114,1)="x","",IFERROR(VLOOKUP($A1114,LedenZ,9,0),""))</f>
        <v/>
      </c>
      <c r="H1114" s="67" t="str">
        <f t="shared" ref="H1114:H1128" si="1048">IF(AND(ISNUMBER(G1114),G1114&lt;&gt;0),DATEDIF(G1114,Peildatum,"Y"),"")</f>
        <v/>
      </c>
      <c r="I1114" s="73"/>
      <c r="J1114" s="64" t="str">
        <f t="shared" ref="J1114:J1128" si="1049">IF(LEFT($A1114,1)="x","",IFERROR(VLOOKUP($A1114,LedenZ,15,0),""))</f>
        <v/>
      </c>
      <c r="K1114" s="64" t="str">
        <f t="shared" ref="K1114:K1128" si="1050">IF(LEFT($A1114,1)="x","",IFERROR(VLOOKUP($A1114,LedenZ,16,0),""))</f>
        <v/>
      </c>
      <c r="L1114" s="64" t="str">
        <f t="shared" ref="L1114:L1128" si="1051">IF(LEFT($A1114,1)="x","",IFERROR(VLOOKUP($A1114,LedenZ,17,0),""))</f>
        <v/>
      </c>
      <c r="M1114" s="64" t="str">
        <f t="shared" ref="M1114:M1128" si="1052">IF(LEFT($A1114,1)="x","",IFERROR(VLOOKUP($A1114,LedenZ,18,0),""))</f>
        <v/>
      </c>
      <c r="N1114" s="52"/>
      <c r="P1114" s="157"/>
      <c r="Q1114" s="157"/>
      <c r="R1114" s="157"/>
      <c r="S1114" s="157" t="str">
        <f>IF(OR(LEFT($A1114,1)="x",AND(AC1113+$AC1114=0,$AC1113&gt;0)),"",IFERROR(VLOOKUP($A1114,LedenZ,29,0),""))</f>
        <v/>
      </c>
      <c r="T1114" s="202">
        <f t="shared" ref="T1114:T1128" si="1053">IF(LEN(C1114&amp;D1114&amp;E1114&amp;F1114)&gt;0,1,0)</f>
        <v>0</v>
      </c>
      <c r="U1114" s="159">
        <f t="shared" ref="U1114:U1128" si="1054">MIN(LEN(Y1114&amp;Z1114&amp;AA1114&amp;AB1114),1)</f>
        <v>0</v>
      </c>
      <c r="V1114" s="162" t="str">
        <f>V1113</f>
        <v/>
      </c>
      <c r="W1114" s="162" t="str">
        <f>W1113</f>
        <v/>
      </c>
      <c r="X1114" s="28">
        <v>5</v>
      </c>
      <c r="Y1114" s="64" t="str">
        <f t="shared" ref="Y1114:Y1128" si="1055">IF(LEFT($A1114,1)="x","",IFERROR(VLOOKUP($A1114,LedenZ,33,0),""))</f>
        <v/>
      </c>
      <c r="Z1114" s="64" t="str">
        <f t="shared" ref="Z1114:Z1128" si="1056">IF(LEFT($A1114,1)="x","",IFERROR(VLOOKUP($A1114,LedenZ,34,0),""))</f>
        <v/>
      </c>
      <c r="AA1114" s="64" t="str">
        <f t="shared" ref="AA1114:AA1128" si="1057">IF(LEFT($A1114,1)="x","",IFERROR(VLOOKUP($A1114,LedenZ,35,0),""))</f>
        <v/>
      </c>
      <c r="AB1114" s="64" t="str">
        <f t="shared" ref="AB1114:AB1128" si="1058">IF(LEFT($A1114,1)="x","",IFERROR(VLOOKUP($A1114,LedenZ,36,0),""))</f>
        <v/>
      </c>
      <c r="AC1114" s="28">
        <f t="shared" ref="AC1114:AC1128" si="1059">LEN(Y1114&amp;Z1114&amp;AA1114&amp;AB1114)</f>
        <v>0</v>
      </c>
      <c r="AH1114" s="246" t="str">
        <f t="shared" ref="AH1114:AH1128" si="1060">lft(G1114,Peildatum)</f>
        <v/>
      </c>
    </row>
    <row r="1115" spans="1:34">
      <c r="A1115" s="28" t="str">
        <f>C1111&amp;"x"&amp;B1115</f>
        <v>x2</v>
      </c>
      <c r="B1115" s="47">
        <v>2</v>
      </c>
      <c r="C1115" s="64" t="str">
        <f t="shared" si="1043"/>
        <v/>
      </c>
      <c r="D1115" s="64" t="str">
        <f t="shared" si="1044"/>
        <v/>
      </c>
      <c r="E1115" s="65" t="str">
        <f t="shared" si="1045"/>
        <v/>
      </c>
      <c r="F1115" s="65" t="str">
        <f t="shared" si="1046"/>
        <v/>
      </c>
      <c r="G1115" s="66" t="str">
        <f t="shared" si="1047"/>
        <v/>
      </c>
      <c r="H1115" s="67" t="str">
        <f t="shared" si="1048"/>
        <v/>
      </c>
      <c r="I1115" s="73"/>
      <c r="J1115" s="64" t="str">
        <f t="shared" si="1049"/>
        <v/>
      </c>
      <c r="K1115" s="64" t="str">
        <f t="shared" si="1050"/>
        <v/>
      </c>
      <c r="L1115" s="64" t="str">
        <f t="shared" si="1051"/>
        <v/>
      </c>
      <c r="M1115" s="64" t="str">
        <f t="shared" si="1052"/>
        <v/>
      </c>
      <c r="N1115" s="52"/>
      <c r="P1115" s="157"/>
      <c r="Q1115" s="157"/>
      <c r="R1115" s="157"/>
      <c r="S1115" s="157" t="str">
        <f>IF(OR(LEFT($A1115,1)="x",AND(AC1113+$AC1115=0,$AC1113&gt;0)),"",IFERROR(VLOOKUP($A1115,LedenZ,29,0),""))</f>
        <v/>
      </c>
      <c r="T1115" s="202">
        <f t="shared" si="1053"/>
        <v>0</v>
      </c>
      <c r="U1115" s="159">
        <f t="shared" si="1054"/>
        <v>0</v>
      </c>
      <c r="V1115" s="162" t="str">
        <f t="shared" ref="V1115:W1128" si="1061">V1114</f>
        <v/>
      </c>
      <c r="W1115" s="162" t="str">
        <f t="shared" si="1061"/>
        <v/>
      </c>
      <c r="X1115" s="28">
        <v>6</v>
      </c>
      <c r="Y1115" s="64" t="str">
        <f t="shared" si="1055"/>
        <v/>
      </c>
      <c r="Z1115" s="64" t="str">
        <f t="shared" si="1056"/>
        <v/>
      </c>
      <c r="AA1115" s="64" t="str">
        <f t="shared" si="1057"/>
        <v/>
      </c>
      <c r="AB1115" s="64" t="str">
        <f t="shared" si="1058"/>
        <v/>
      </c>
      <c r="AC1115" s="28">
        <f t="shared" si="1059"/>
        <v>0</v>
      </c>
      <c r="AH1115" s="246" t="str">
        <f t="shared" si="1060"/>
        <v/>
      </c>
    </row>
    <row r="1116" spans="1:34">
      <c r="A1116" s="28" t="str">
        <f>C1111&amp;"x"&amp;B1116</f>
        <v>x3</v>
      </c>
      <c r="B1116" s="47">
        <v>3</v>
      </c>
      <c r="C1116" s="64" t="str">
        <f t="shared" si="1043"/>
        <v/>
      </c>
      <c r="D1116" s="64" t="str">
        <f t="shared" si="1044"/>
        <v/>
      </c>
      <c r="E1116" s="65" t="str">
        <f t="shared" si="1045"/>
        <v/>
      </c>
      <c r="F1116" s="65" t="str">
        <f t="shared" si="1046"/>
        <v/>
      </c>
      <c r="G1116" s="66" t="str">
        <f t="shared" si="1047"/>
        <v/>
      </c>
      <c r="H1116" s="67" t="str">
        <f t="shared" si="1048"/>
        <v/>
      </c>
      <c r="I1116" s="73"/>
      <c r="J1116" s="64" t="str">
        <f t="shared" si="1049"/>
        <v/>
      </c>
      <c r="K1116" s="64" t="str">
        <f t="shared" si="1050"/>
        <v/>
      </c>
      <c r="L1116" s="64" t="str">
        <f t="shared" si="1051"/>
        <v/>
      </c>
      <c r="M1116" s="64" t="str">
        <f t="shared" si="1052"/>
        <v/>
      </c>
      <c r="N1116" s="52"/>
      <c r="P1116" s="157"/>
      <c r="Q1116" s="157"/>
      <c r="R1116" s="157"/>
      <c r="S1116" s="157" t="str">
        <f>IF(OR(LEFT($A1116,1)="x",AND(AC1113+$AC1116=0,$AC1113&gt;0)),"",IFERROR(VLOOKUP($A1116,LedenZ,29,0),""))</f>
        <v/>
      </c>
      <c r="T1116" s="202">
        <f t="shared" si="1053"/>
        <v>0</v>
      </c>
      <c r="U1116" s="159">
        <f t="shared" si="1054"/>
        <v>0</v>
      </c>
      <c r="V1116" s="162" t="str">
        <f t="shared" si="1061"/>
        <v/>
      </c>
      <c r="W1116" s="162" t="str">
        <f t="shared" si="1061"/>
        <v/>
      </c>
      <c r="X1116" s="28">
        <v>7</v>
      </c>
      <c r="Y1116" s="64" t="str">
        <f t="shared" si="1055"/>
        <v/>
      </c>
      <c r="Z1116" s="64" t="str">
        <f t="shared" si="1056"/>
        <v/>
      </c>
      <c r="AA1116" s="64" t="str">
        <f t="shared" si="1057"/>
        <v/>
      </c>
      <c r="AB1116" s="64" t="str">
        <f t="shared" si="1058"/>
        <v/>
      </c>
      <c r="AC1116" s="28">
        <f t="shared" si="1059"/>
        <v>0</v>
      </c>
      <c r="AH1116" s="246" t="str">
        <f t="shared" si="1060"/>
        <v/>
      </c>
    </row>
    <row r="1117" spans="1:34">
      <c r="A1117" s="28" t="str">
        <f>C1111&amp;"x"&amp;B1117</f>
        <v>x4</v>
      </c>
      <c r="B1117" s="47">
        <v>4</v>
      </c>
      <c r="C1117" s="64" t="str">
        <f t="shared" si="1043"/>
        <v/>
      </c>
      <c r="D1117" s="64" t="str">
        <f t="shared" si="1044"/>
        <v/>
      </c>
      <c r="E1117" s="65" t="str">
        <f t="shared" si="1045"/>
        <v/>
      </c>
      <c r="F1117" s="65" t="str">
        <f t="shared" si="1046"/>
        <v/>
      </c>
      <c r="G1117" s="66" t="str">
        <f t="shared" si="1047"/>
        <v/>
      </c>
      <c r="H1117" s="67" t="str">
        <f t="shared" si="1048"/>
        <v/>
      </c>
      <c r="I1117" s="73"/>
      <c r="J1117" s="64" t="str">
        <f t="shared" si="1049"/>
        <v/>
      </c>
      <c r="K1117" s="64" t="str">
        <f t="shared" si="1050"/>
        <v/>
      </c>
      <c r="L1117" s="64" t="str">
        <f t="shared" si="1051"/>
        <v/>
      </c>
      <c r="M1117" s="64" t="str">
        <f t="shared" si="1052"/>
        <v/>
      </c>
      <c r="N1117" s="52"/>
      <c r="P1117" s="157"/>
      <c r="Q1117" s="157"/>
      <c r="R1117" s="157"/>
      <c r="S1117" s="157" t="str">
        <f>IF(OR(LEFT($A1117,1)="x",AND(AC1113+$AC1117=0,$AC1113&gt;0)),"",IFERROR(VLOOKUP($A1117,LedenZ,29,0),""))</f>
        <v/>
      </c>
      <c r="T1117" s="202">
        <f t="shared" si="1053"/>
        <v>0</v>
      </c>
      <c r="U1117" s="159">
        <f t="shared" si="1054"/>
        <v>0</v>
      </c>
      <c r="V1117" s="162" t="str">
        <f t="shared" si="1061"/>
        <v/>
      </c>
      <c r="W1117" s="162" t="str">
        <f t="shared" si="1061"/>
        <v/>
      </c>
      <c r="X1117" s="28">
        <v>8</v>
      </c>
      <c r="Y1117" s="64" t="str">
        <f t="shared" si="1055"/>
        <v/>
      </c>
      <c r="Z1117" s="64" t="str">
        <f t="shared" si="1056"/>
        <v/>
      </c>
      <c r="AA1117" s="64" t="str">
        <f t="shared" si="1057"/>
        <v/>
      </c>
      <c r="AB1117" s="64" t="str">
        <f t="shared" si="1058"/>
        <v/>
      </c>
      <c r="AC1117" s="28">
        <f t="shared" si="1059"/>
        <v>0</v>
      </c>
      <c r="AH1117" s="246" t="str">
        <f t="shared" si="1060"/>
        <v/>
      </c>
    </row>
    <row r="1118" spans="1:34">
      <c r="A1118" s="28" t="str">
        <f>C1111&amp;"x"&amp;B1118</f>
        <v>x5</v>
      </c>
      <c r="B1118" s="47">
        <v>5</v>
      </c>
      <c r="C1118" s="64" t="str">
        <f t="shared" si="1043"/>
        <v/>
      </c>
      <c r="D1118" s="64" t="str">
        <f t="shared" si="1044"/>
        <v/>
      </c>
      <c r="E1118" s="65" t="str">
        <f t="shared" si="1045"/>
        <v/>
      </c>
      <c r="F1118" s="65" t="str">
        <f t="shared" si="1046"/>
        <v/>
      </c>
      <c r="G1118" s="66" t="str">
        <f t="shared" si="1047"/>
        <v/>
      </c>
      <c r="H1118" s="67" t="str">
        <f t="shared" si="1048"/>
        <v/>
      </c>
      <c r="I1118" s="73"/>
      <c r="J1118" s="64" t="str">
        <f t="shared" si="1049"/>
        <v/>
      </c>
      <c r="K1118" s="64" t="str">
        <f t="shared" si="1050"/>
        <v/>
      </c>
      <c r="L1118" s="64" t="str">
        <f t="shared" si="1051"/>
        <v/>
      </c>
      <c r="M1118" s="64" t="str">
        <f t="shared" si="1052"/>
        <v/>
      </c>
      <c r="N1118" s="52"/>
      <c r="P1118" s="157"/>
      <c r="Q1118" s="157"/>
      <c r="R1118" s="157"/>
      <c r="S1118" s="157" t="str">
        <f>IF(OR(LEFT($A1118,1)="x",AND(AC1113+$AC1118=0,$AC1113&gt;0)),"",IFERROR(VLOOKUP($A1118,LedenZ,29,0),""))</f>
        <v/>
      </c>
      <c r="T1118" s="202">
        <f t="shared" si="1053"/>
        <v>0</v>
      </c>
      <c r="U1118" s="159">
        <f t="shared" si="1054"/>
        <v>0</v>
      </c>
      <c r="V1118" s="162" t="str">
        <f t="shared" si="1061"/>
        <v/>
      </c>
      <c r="W1118" s="162" t="str">
        <f t="shared" si="1061"/>
        <v/>
      </c>
      <c r="X1118" s="28">
        <v>9</v>
      </c>
      <c r="Y1118" s="64" t="str">
        <f t="shared" si="1055"/>
        <v/>
      </c>
      <c r="Z1118" s="64" t="str">
        <f t="shared" si="1056"/>
        <v/>
      </c>
      <c r="AA1118" s="64" t="str">
        <f t="shared" si="1057"/>
        <v/>
      </c>
      <c r="AB1118" s="64" t="str">
        <f t="shared" si="1058"/>
        <v/>
      </c>
      <c r="AC1118" s="28">
        <f t="shared" si="1059"/>
        <v>0</v>
      </c>
      <c r="AH1118" s="246" t="str">
        <f t="shared" si="1060"/>
        <v/>
      </c>
    </row>
    <row r="1119" spans="1:34">
      <c r="A1119" s="28" t="str">
        <f>C1111&amp;"x"&amp;B1119</f>
        <v>x6</v>
      </c>
      <c r="B1119" s="47">
        <v>6</v>
      </c>
      <c r="C1119" s="64" t="str">
        <f t="shared" si="1043"/>
        <v/>
      </c>
      <c r="D1119" s="64" t="str">
        <f t="shared" si="1044"/>
        <v/>
      </c>
      <c r="E1119" s="65" t="str">
        <f t="shared" si="1045"/>
        <v/>
      </c>
      <c r="F1119" s="65" t="str">
        <f t="shared" si="1046"/>
        <v/>
      </c>
      <c r="G1119" s="66" t="str">
        <f t="shared" si="1047"/>
        <v/>
      </c>
      <c r="H1119" s="67" t="str">
        <f t="shared" si="1048"/>
        <v/>
      </c>
      <c r="I1119" s="73"/>
      <c r="J1119" s="64" t="str">
        <f t="shared" si="1049"/>
        <v/>
      </c>
      <c r="K1119" s="64" t="str">
        <f t="shared" si="1050"/>
        <v/>
      </c>
      <c r="L1119" s="64" t="str">
        <f t="shared" si="1051"/>
        <v/>
      </c>
      <c r="M1119" s="64" t="str">
        <f t="shared" si="1052"/>
        <v/>
      </c>
      <c r="N1119" s="52"/>
      <c r="P1119" s="157"/>
      <c r="Q1119" s="157"/>
      <c r="R1119" s="157"/>
      <c r="S1119" s="157" t="str">
        <f>IF(OR(LEFT($A1119,1)="x",AND(AC1113+$AC1119=0,$AC1113&gt;0)),"",IFERROR(VLOOKUP($A1119,LedenZ,29,0),""))</f>
        <v/>
      </c>
      <c r="T1119" s="202">
        <f t="shared" si="1053"/>
        <v>0</v>
      </c>
      <c r="U1119" s="159">
        <f t="shared" si="1054"/>
        <v>0</v>
      </c>
      <c r="V1119" s="162" t="str">
        <f t="shared" si="1061"/>
        <v/>
      </c>
      <c r="W1119" s="162" t="str">
        <f t="shared" si="1061"/>
        <v/>
      </c>
      <c r="X1119" s="28">
        <v>10</v>
      </c>
      <c r="Y1119" s="64" t="str">
        <f t="shared" si="1055"/>
        <v/>
      </c>
      <c r="Z1119" s="64" t="str">
        <f t="shared" si="1056"/>
        <v/>
      </c>
      <c r="AA1119" s="64" t="str">
        <f t="shared" si="1057"/>
        <v/>
      </c>
      <c r="AB1119" s="64" t="str">
        <f t="shared" si="1058"/>
        <v/>
      </c>
      <c r="AC1119" s="28">
        <f t="shared" si="1059"/>
        <v>0</v>
      </c>
      <c r="AH1119" s="246" t="str">
        <f t="shared" si="1060"/>
        <v/>
      </c>
    </row>
    <row r="1120" spans="1:34">
      <c r="A1120" s="28" t="str">
        <f>C1111&amp;"x"&amp;B1120</f>
        <v>x7</v>
      </c>
      <c r="B1120" s="47">
        <v>7</v>
      </c>
      <c r="C1120" s="64" t="str">
        <f t="shared" si="1043"/>
        <v/>
      </c>
      <c r="D1120" s="64" t="str">
        <f t="shared" si="1044"/>
        <v/>
      </c>
      <c r="E1120" s="65" t="str">
        <f t="shared" si="1045"/>
        <v/>
      </c>
      <c r="F1120" s="65" t="str">
        <f t="shared" si="1046"/>
        <v/>
      </c>
      <c r="G1120" s="66" t="str">
        <f t="shared" si="1047"/>
        <v/>
      </c>
      <c r="H1120" s="67" t="str">
        <f t="shared" si="1048"/>
        <v/>
      </c>
      <c r="I1120" s="73"/>
      <c r="J1120" s="64" t="str">
        <f t="shared" si="1049"/>
        <v/>
      </c>
      <c r="K1120" s="64" t="str">
        <f t="shared" si="1050"/>
        <v/>
      </c>
      <c r="L1120" s="64" t="str">
        <f t="shared" si="1051"/>
        <v/>
      </c>
      <c r="M1120" s="64" t="str">
        <f t="shared" si="1052"/>
        <v/>
      </c>
      <c r="N1120" s="52"/>
      <c r="P1120" s="157"/>
      <c r="Q1120" s="157"/>
      <c r="R1120" s="157"/>
      <c r="S1120" s="157" t="str">
        <f>IF(OR(LEFT($A1120,1)="x",AND(AC1113+$AC1120=0,$AC1113&gt;0)),"",IFERROR(VLOOKUP($A1120,LedenZ,29,0),""))</f>
        <v/>
      </c>
      <c r="T1120" s="202">
        <f t="shared" si="1053"/>
        <v>0</v>
      </c>
      <c r="U1120" s="159">
        <f t="shared" si="1054"/>
        <v>0</v>
      </c>
      <c r="V1120" s="162" t="str">
        <f t="shared" si="1061"/>
        <v/>
      </c>
      <c r="W1120" s="162" t="str">
        <f t="shared" si="1061"/>
        <v/>
      </c>
      <c r="X1120" s="28">
        <v>11</v>
      </c>
      <c r="Y1120" s="64" t="str">
        <f t="shared" si="1055"/>
        <v/>
      </c>
      <c r="Z1120" s="64" t="str">
        <f t="shared" si="1056"/>
        <v/>
      </c>
      <c r="AA1120" s="64" t="str">
        <f t="shared" si="1057"/>
        <v/>
      </c>
      <c r="AB1120" s="64" t="str">
        <f t="shared" si="1058"/>
        <v/>
      </c>
      <c r="AC1120" s="28">
        <f t="shared" si="1059"/>
        <v>0</v>
      </c>
      <c r="AH1120" s="246" t="str">
        <f t="shared" si="1060"/>
        <v/>
      </c>
    </row>
    <row r="1121" spans="1:34">
      <c r="A1121" s="28" t="str">
        <f>C1111&amp;"x"&amp;B1121</f>
        <v>x8</v>
      </c>
      <c r="B1121" s="47">
        <v>8</v>
      </c>
      <c r="C1121" s="64" t="str">
        <f t="shared" si="1043"/>
        <v/>
      </c>
      <c r="D1121" s="64" t="str">
        <f t="shared" si="1044"/>
        <v/>
      </c>
      <c r="E1121" s="65" t="str">
        <f t="shared" si="1045"/>
        <v/>
      </c>
      <c r="F1121" s="65" t="str">
        <f t="shared" si="1046"/>
        <v/>
      </c>
      <c r="G1121" s="66" t="str">
        <f t="shared" si="1047"/>
        <v/>
      </c>
      <c r="H1121" s="67" t="str">
        <f t="shared" si="1048"/>
        <v/>
      </c>
      <c r="I1121" s="73"/>
      <c r="J1121" s="64" t="str">
        <f t="shared" si="1049"/>
        <v/>
      </c>
      <c r="K1121" s="64" t="str">
        <f t="shared" si="1050"/>
        <v/>
      </c>
      <c r="L1121" s="64" t="str">
        <f t="shared" si="1051"/>
        <v/>
      </c>
      <c r="M1121" s="64" t="str">
        <f t="shared" si="1052"/>
        <v/>
      </c>
      <c r="N1121" s="52"/>
      <c r="P1121" s="157"/>
      <c r="Q1121" s="157"/>
      <c r="R1121" s="157"/>
      <c r="S1121" s="157" t="str">
        <f>IF(OR(LEFT($A1121,1)="x",AND(AC1113+$AC1121=0,$AC1113&gt;0)),"",IFERROR(VLOOKUP($A1121,LedenZ,29,0),""))</f>
        <v/>
      </c>
      <c r="T1121" s="202">
        <f t="shared" si="1053"/>
        <v>0</v>
      </c>
      <c r="U1121" s="159">
        <f t="shared" si="1054"/>
        <v>0</v>
      </c>
      <c r="V1121" s="162" t="str">
        <f t="shared" si="1061"/>
        <v/>
      </c>
      <c r="W1121" s="162" t="str">
        <f t="shared" si="1061"/>
        <v/>
      </c>
      <c r="X1121" s="28">
        <v>12</v>
      </c>
      <c r="Y1121" s="64" t="str">
        <f t="shared" si="1055"/>
        <v/>
      </c>
      <c r="Z1121" s="64" t="str">
        <f t="shared" si="1056"/>
        <v/>
      </c>
      <c r="AA1121" s="64" t="str">
        <f t="shared" si="1057"/>
        <v/>
      </c>
      <c r="AB1121" s="64" t="str">
        <f t="shared" si="1058"/>
        <v/>
      </c>
      <c r="AC1121" s="28">
        <f t="shared" si="1059"/>
        <v>0</v>
      </c>
      <c r="AH1121" s="246" t="str">
        <f t="shared" si="1060"/>
        <v/>
      </c>
    </row>
    <row r="1122" spans="1:34">
      <c r="A1122" s="28" t="str">
        <f>C1111&amp;"x"&amp;B1122</f>
        <v>x9</v>
      </c>
      <c r="B1122" s="47">
        <v>9</v>
      </c>
      <c r="C1122" s="64" t="str">
        <f t="shared" si="1043"/>
        <v/>
      </c>
      <c r="D1122" s="64" t="str">
        <f t="shared" si="1044"/>
        <v/>
      </c>
      <c r="E1122" s="65" t="str">
        <f t="shared" si="1045"/>
        <v/>
      </c>
      <c r="F1122" s="65" t="str">
        <f t="shared" si="1046"/>
        <v/>
      </c>
      <c r="G1122" s="66" t="str">
        <f t="shared" si="1047"/>
        <v/>
      </c>
      <c r="H1122" s="67" t="str">
        <f t="shared" si="1048"/>
        <v/>
      </c>
      <c r="I1122" s="73"/>
      <c r="J1122" s="64" t="str">
        <f t="shared" si="1049"/>
        <v/>
      </c>
      <c r="K1122" s="64" t="str">
        <f t="shared" si="1050"/>
        <v/>
      </c>
      <c r="L1122" s="64" t="str">
        <f t="shared" si="1051"/>
        <v/>
      </c>
      <c r="M1122" s="64" t="str">
        <f t="shared" si="1052"/>
        <v/>
      </c>
      <c r="N1122" s="52"/>
      <c r="P1122" s="157"/>
      <c r="Q1122" s="157"/>
      <c r="R1122" s="157"/>
      <c r="S1122" s="157" t="str">
        <f>IF(OR(LEFT($A1122,1)="x",AND(AC1113+$AC1122=0,$AC1113&gt;0)),"",IFERROR(VLOOKUP($A1122,LedenZ,29,0),""))</f>
        <v/>
      </c>
      <c r="T1122" s="202">
        <f t="shared" si="1053"/>
        <v>0</v>
      </c>
      <c r="U1122" s="159">
        <f t="shared" si="1054"/>
        <v>0</v>
      </c>
      <c r="V1122" s="162" t="str">
        <f t="shared" si="1061"/>
        <v/>
      </c>
      <c r="W1122" s="162" t="str">
        <f t="shared" si="1061"/>
        <v/>
      </c>
      <c r="X1122" s="28">
        <v>13</v>
      </c>
      <c r="Y1122" s="64" t="str">
        <f t="shared" si="1055"/>
        <v/>
      </c>
      <c r="Z1122" s="64" t="str">
        <f t="shared" si="1056"/>
        <v/>
      </c>
      <c r="AA1122" s="64" t="str">
        <f t="shared" si="1057"/>
        <v/>
      </c>
      <c r="AB1122" s="64" t="str">
        <f t="shared" si="1058"/>
        <v/>
      </c>
      <c r="AC1122" s="28">
        <f t="shared" si="1059"/>
        <v>0</v>
      </c>
      <c r="AH1122" s="246" t="str">
        <f t="shared" si="1060"/>
        <v/>
      </c>
    </row>
    <row r="1123" spans="1:34">
      <c r="A1123" s="28" t="str">
        <f>C1111&amp;"x"&amp;B1123</f>
        <v>x10</v>
      </c>
      <c r="B1123" s="47">
        <v>10</v>
      </c>
      <c r="C1123" s="64" t="str">
        <f t="shared" si="1043"/>
        <v/>
      </c>
      <c r="D1123" s="64" t="str">
        <f t="shared" si="1044"/>
        <v/>
      </c>
      <c r="E1123" s="65" t="str">
        <f t="shared" si="1045"/>
        <v/>
      </c>
      <c r="F1123" s="65" t="str">
        <f t="shared" si="1046"/>
        <v/>
      </c>
      <c r="G1123" s="66" t="str">
        <f t="shared" si="1047"/>
        <v/>
      </c>
      <c r="H1123" s="67" t="str">
        <f t="shared" si="1048"/>
        <v/>
      </c>
      <c r="I1123" s="73"/>
      <c r="J1123" s="64" t="str">
        <f t="shared" si="1049"/>
        <v/>
      </c>
      <c r="K1123" s="64" t="str">
        <f t="shared" si="1050"/>
        <v/>
      </c>
      <c r="L1123" s="64" t="str">
        <f t="shared" si="1051"/>
        <v/>
      </c>
      <c r="M1123" s="64" t="str">
        <f t="shared" si="1052"/>
        <v/>
      </c>
      <c r="N1123" s="52"/>
      <c r="P1123" s="157"/>
      <c r="Q1123" s="157"/>
      <c r="R1123" s="157"/>
      <c r="S1123" s="157" t="str">
        <f>IF(OR(LEFT($A1123,1)="x",AND(AC1113+$AC1123=0,$AC1113&gt;0)),"",IFERROR(VLOOKUP($A1123,LedenZ,29,0),""))</f>
        <v/>
      </c>
      <c r="T1123" s="202">
        <f t="shared" si="1053"/>
        <v>0</v>
      </c>
      <c r="U1123" s="159">
        <f t="shared" si="1054"/>
        <v>0</v>
      </c>
      <c r="V1123" s="162" t="str">
        <f t="shared" si="1061"/>
        <v/>
      </c>
      <c r="W1123" s="162" t="str">
        <f t="shared" si="1061"/>
        <v/>
      </c>
      <c r="X1123" s="28">
        <v>14</v>
      </c>
      <c r="Y1123" s="64" t="str">
        <f t="shared" si="1055"/>
        <v/>
      </c>
      <c r="Z1123" s="64" t="str">
        <f t="shared" si="1056"/>
        <v/>
      </c>
      <c r="AA1123" s="64" t="str">
        <f t="shared" si="1057"/>
        <v/>
      </c>
      <c r="AB1123" s="64" t="str">
        <f t="shared" si="1058"/>
        <v/>
      </c>
      <c r="AC1123" s="28">
        <f t="shared" si="1059"/>
        <v>0</v>
      </c>
      <c r="AH1123" s="246" t="str">
        <f t="shared" si="1060"/>
        <v/>
      </c>
    </row>
    <row r="1124" spans="1:34">
      <c r="A1124" s="28" t="str">
        <f>C1111&amp;"x"&amp;B1124</f>
        <v>x11</v>
      </c>
      <c r="B1124" s="47">
        <v>11</v>
      </c>
      <c r="C1124" s="64" t="str">
        <f t="shared" si="1043"/>
        <v/>
      </c>
      <c r="D1124" s="64" t="str">
        <f t="shared" si="1044"/>
        <v/>
      </c>
      <c r="E1124" s="65" t="str">
        <f t="shared" si="1045"/>
        <v/>
      </c>
      <c r="F1124" s="65" t="str">
        <f t="shared" si="1046"/>
        <v/>
      </c>
      <c r="G1124" s="66" t="str">
        <f t="shared" si="1047"/>
        <v/>
      </c>
      <c r="H1124" s="67" t="str">
        <f t="shared" si="1048"/>
        <v/>
      </c>
      <c r="I1124" s="73"/>
      <c r="J1124" s="64" t="str">
        <f t="shared" si="1049"/>
        <v/>
      </c>
      <c r="K1124" s="64" t="str">
        <f t="shared" si="1050"/>
        <v/>
      </c>
      <c r="L1124" s="64" t="str">
        <f t="shared" si="1051"/>
        <v/>
      </c>
      <c r="M1124" s="64" t="str">
        <f t="shared" si="1052"/>
        <v/>
      </c>
      <c r="N1124" s="52"/>
      <c r="P1124" s="157"/>
      <c r="Q1124" s="157"/>
      <c r="R1124" s="157"/>
      <c r="S1124" s="157" t="str">
        <f>IF(OR(LEFT($A1124,1)="x",AND(AC1113+$AC1124=0,$AC1113&gt;0)),"",IFERROR(VLOOKUP($A1124,LedenZ,29,0),""))</f>
        <v/>
      </c>
      <c r="T1124" s="202">
        <f t="shared" si="1053"/>
        <v>0</v>
      </c>
      <c r="U1124" s="159">
        <f t="shared" si="1054"/>
        <v>0</v>
      </c>
      <c r="V1124" s="162" t="str">
        <f t="shared" si="1061"/>
        <v/>
      </c>
      <c r="W1124" s="162" t="str">
        <f t="shared" si="1061"/>
        <v/>
      </c>
      <c r="X1124" s="28">
        <v>15</v>
      </c>
      <c r="Y1124" s="64" t="str">
        <f t="shared" si="1055"/>
        <v/>
      </c>
      <c r="Z1124" s="64" t="str">
        <f t="shared" si="1056"/>
        <v/>
      </c>
      <c r="AA1124" s="64" t="str">
        <f t="shared" si="1057"/>
        <v/>
      </c>
      <c r="AB1124" s="64" t="str">
        <f t="shared" si="1058"/>
        <v/>
      </c>
      <c r="AC1124" s="28">
        <f t="shared" si="1059"/>
        <v>0</v>
      </c>
      <c r="AH1124" s="246" t="str">
        <f t="shared" si="1060"/>
        <v/>
      </c>
    </row>
    <row r="1125" spans="1:34">
      <c r="A1125" s="28" t="str">
        <f>C1111&amp;"x"&amp;B1125</f>
        <v>x12</v>
      </c>
      <c r="B1125" s="47">
        <v>12</v>
      </c>
      <c r="C1125" s="64" t="str">
        <f t="shared" si="1043"/>
        <v/>
      </c>
      <c r="D1125" s="64" t="str">
        <f t="shared" si="1044"/>
        <v/>
      </c>
      <c r="E1125" s="65" t="str">
        <f t="shared" si="1045"/>
        <v/>
      </c>
      <c r="F1125" s="65" t="str">
        <f t="shared" si="1046"/>
        <v/>
      </c>
      <c r="G1125" s="66" t="str">
        <f t="shared" si="1047"/>
        <v/>
      </c>
      <c r="H1125" s="67" t="str">
        <f t="shared" si="1048"/>
        <v/>
      </c>
      <c r="I1125" s="73"/>
      <c r="J1125" s="64" t="str">
        <f t="shared" si="1049"/>
        <v/>
      </c>
      <c r="K1125" s="64" t="str">
        <f t="shared" si="1050"/>
        <v/>
      </c>
      <c r="L1125" s="64" t="str">
        <f t="shared" si="1051"/>
        <v/>
      </c>
      <c r="M1125" s="64" t="str">
        <f t="shared" si="1052"/>
        <v/>
      </c>
      <c r="N1125" s="52"/>
      <c r="P1125" s="157"/>
      <c r="Q1125" s="157"/>
      <c r="R1125" s="157"/>
      <c r="S1125" s="157" t="str">
        <f>IF(OR(LEFT($A1125,1)="x",AND(AC1113+$AC1125=0,$AC1113&gt;0)),"",IFERROR(VLOOKUP($A1125,LedenZ,29,0),""))</f>
        <v/>
      </c>
      <c r="T1125" s="202">
        <f t="shared" si="1053"/>
        <v>0</v>
      </c>
      <c r="U1125" s="159">
        <f t="shared" si="1054"/>
        <v>0</v>
      </c>
      <c r="V1125" s="162" t="str">
        <f t="shared" si="1061"/>
        <v/>
      </c>
      <c r="W1125" s="162" t="str">
        <f t="shared" si="1061"/>
        <v/>
      </c>
      <c r="X1125" s="28">
        <v>16</v>
      </c>
      <c r="Y1125" s="64" t="str">
        <f t="shared" si="1055"/>
        <v/>
      </c>
      <c r="Z1125" s="64" t="str">
        <f t="shared" si="1056"/>
        <v/>
      </c>
      <c r="AA1125" s="64" t="str">
        <f t="shared" si="1057"/>
        <v/>
      </c>
      <c r="AB1125" s="64" t="str">
        <f t="shared" si="1058"/>
        <v/>
      </c>
      <c r="AC1125" s="28">
        <f t="shared" si="1059"/>
        <v>0</v>
      </c>
      <c r="AH1125" s="246" t="str">
        <f t="shared" si="1060"/>
        <v/>
      </c>
    </row>
    <row r="1126" spans="1:34">
      <c r="A1126" s="28" t="str">
        <f>C1111&amp;"x"&amp;B1126</f>
        <v>x13</v>
      </c>
      <c r="B1126" s="47">
        <v>13</v>
      </c>
      <c r="C1126" s="64" t="str">
        <f t="shared" si="1043"/>
        <v/>
      </c>
      <c r="D1126" s="64" t="str">
        <f t="shared" si="1044"/>
        <v/>
      </c>
      <c r="E1126" s="65" t="str">
        <f t="shared" si="1045"/>
        <v/>
      </c>
      <c r="F1126" s="65" t="str">
        <f t="shared" si="1046"/>
        <v/>
      </c>
      <c r="G1126" s="66" t="str">
        <f t="shared" si="1047"/>
        <v/>
      </c>
      <c r="H1126" s="67" t="str">
        <f t="shared" si="1048"/>
        <v/>
      </c>
      <c r="I1126" s="73"/>
      <c r="J1126" s="64" t="str">
        <f t="shared" si="1049"/>
        <v/>
      </c>
      <c r="K1126" s="64" t="str">
        <f t="shared" si="1050"/>
        <v/>
      </c>
      <c r="L1126" s="64" t="str">
        <f t="shared" si="1051"/>
        <v/>
      </c>
      <c r="M1126" s="64" t="str">
        <f t="shared" si="1052"/>
        <v/>
      </c>
      <c r="N1126" s="52"/>
      <c r="P1126" s="157"/>
      <c r="Q1126" s="157"/>
      <c r="R1126" s="157"/>
      <c r="S1126" s="157" t="str">
        <f>IF(OR(LEFT($A1126,1)="x",AND(AC1113+$AC1126=0,$AC1113&gt;0)),"",IFERROR(VLOOKUP($A1126,LedenZ,29,0),""))</f>
        <v/>
      </c>
      <c r="T1126" s="202">
        <f t="shared" si="1053"/>
        <v>0</v>
      </c>
      <c r="U1126" s="159">
        <f t="shared" si="1054"/>
        <v>0</v>
      </c>
      <c r="V1126" s="162" t="str">
        <f t="shared" si="1061"/>
        <v/>
      </c>
      <c r="W1126" s="162" t="str">
        <f t="shared" si="1061"/>
        <v/>
      </c>
      <c r="X1126" s="28">
        <v>17</v>
      </c>
      <c r="Y1126" s="64" t="str">
        <f t="shared" si="1055"/>
        <v/>
      </c>
      <c r="Z1126" s="64" t="str">
        <f t="shared" si="1056"/>
        <v/>
      </c>
      <c r="AA1126" s="64" t="str">
        <f t="shared" si="1057"/>
        <v/>
      </c>
      <c r="AB1126" s="64" t="str">
        <f t="shared" si="1058"/>
        <v/>
      </c>
      <c r="AC1126" s="28">
        <f t="shared" si="1059"/>
        <v>0</v>
      </c>
      <c r="AH1126" s="246" t="str">
        <f t="shared" si="1060"/>
        <v/>
      </c>
    </row>
    <row r="1127" spans="1:34">
      <c r="A1127" s="28" t="str">
        <f>C1111&amp;"x"&amp;B1127</f>
        <v>x14</v>
      </c>
      <c r="B1127" s="47">
        <v>14</v>
      </c>
      <c r="C1127" s="64" t="str">
        <f t="shared" si="1043"/>
        <v/>
      </c>
      <c r="D1127" s="64" t="str">
        <f t="shared" si="1044"/>
        <v/>
      </c>
      <c r="E1127" s="65" t="str">
        <f t="shared" si="1045"/>
        <v/>
      </c>
      <c r="F1127" s="65" t="str">
        <f t="shared" si="1046"/>
        <v/>
      </c>
      <c r="G1127" s="66" t="str">
        <f t="shared" si="1047"/>
        <v/>
      </c>
      <c r="H1127" s="67" t="str">
        <f t="shared" si="1048"/>
        <v/>
      </c>
      <c r="I1127" s="73"/>
      <c r="J1127" s="64" t="str">
        <f t="shared" si="1049"/>
        <v/>
      </c>
      <c r="K1127" s="64" t="str">
        <f t="shared" si="1050"/>
        <v/>
      </c>
      <c r="L1127" s="64" t="str">
        <f t="shared" si="1051"/>
        <v/>
      </c>
      <c r="M1127" s="64" t="str">
        <f t="shared" si="1052"/>
        <v/>
      </c>
      <c r="N1127" s="52"/>
      <c r="P1127" s="157"/>
      <c r="Q1127" s="157"/>
      <c r="R1127" s="157"/>
      <c r="S1127" s="157" t="str">
        <f>IF(OR(LEFT($A1127,1)="x",AND(AC1113+$AC1127=0,$AC1113&gt;0)),"",IFERROR(VLOOKUP($A1127,LedenZ,29,0),""))</f>
        <v/>
      </c>
      <c r="T1127" s="202">
        <f t="shared" si="1053"/>
        <v>0</v>
      </c>
      <c r="U1127" s="159">
        <f t="shared" si="1054"/>
        <v>0</v>
      </c>
      <c r="V1127" s="162" t="str">
        <f t="shared" si="1061"/>
        <v/>
      </c>
      <c r="W1127" s="162" t="str">
        <f t="shared" si="1061"/>
        <v/>
      </c>
      <c r="X1127" s="28">
        <v>18</v>
      </c>
      <c r="Y1127" s="64" t="str">
        <f t="shared" si="1055"/>
        <v/>
      </c>
      <c r="Z1127" s="64" t="str">
        <f t="shared" si="1056"/>
        <v/>
      </c>
      <c r="AA1127" s="64" t="str">
        <f t="shared" si="1057"/>
        <v/>
      </c>
      <c r="AB1127" s="64" t="str">
        <f t="shared" si="1058"/>
        <v/>
      </c>
      <c r="AC1127" s="28">
        <f t="shared" si="1059"/>
        <v>0</v>
      </c>
      <c r="AH1127" s="246" t="str">
        <f t="shared" si="1060"/>
        <v/>
      </c>
    </row>
    <row r="1128" spans="1:34">
      <c r="A1128" s="28" t="str">
        <f>C1111&amp;"x"&amp;B1128</f>
        <v>x15</v>
      </c>
      <c r="B1128" s="47">
        <v>15</v>
      </c>
      <c r="C1128" s="64" t="str">
        <f t="shared" si="1043"/>
        <v/>
      </c>
      <c r="D1128" s="64" t="str">
        <f t="shared" si="1044"/>
        <v/>
      </c>
      <c r="E1128" s="65" t="str">
        <f t="shared" si="1045"/>
        <v/>
      </c>
      <c r="F1128" s="65" t="str">
        <f t="shared" si="1046"/>
        <v/>
      </c>
      <c r="G1128" s="66" t="str">
        <f t="shared" si="1047"/>
        <v/>
      </c>
      <c r="H1128" s="67" t="str">
        <f t="shared" si="1048"/>
        <v/>
      </c>
      <c r="I1128" s="73"/>
      <c r="J1128" s="64" t="str">
        <f t="shared" si="1049"/>
        <v/>
      </c>
      <c r="K1128" s="64" t="str">
        <f t="shared" si="1050"/>
        <v/>
      </c>
      <c r="L1128" s="64" t="str">
        <f t="shared" si="1051"/>
        <v/>
      </c>
      <c r="M1128" s="64" t="str">
        <f t="shared" si="1052"/>
        <v/>
      </c>
      <c r="N1128" s="52"/>
      <c r="P1128" s="157"/>
      <c r="Q1128" s="157"/>
      <c r="R1128" s="157"/>
      <c r="S1128" s="157" t="str">
        <f>IF(OR(LEFT($A1128,1)="x",AND(AC1113+$AC1128=0,$AC1113&gt;0)),"",IFERROR(VLOOKUP($A1128,LedenZ,29,0),""))</f>
        <v/>
      </c>
      <c r="T1128" s="202">
        <f t="shared" si="1053"/>
        <v>0</v>
      </c>
      <c r="U1128" s="159">
        <f t="shared" si="1054"/>
        <v>0</v>
      </c>
      <c r="V1128" s="162" t="str">
        <f t="shared" si="1061"/>
        <v/>
      </c>
      <c r="W1128" s="162" t="str">
        <f t="shared" si="1061"/>
        <v/>
      </c>
      <c r="X1128" s="28">
        <v>19</v>
      </c>
      <c r="Y1128" s="64" t="str">
        <f t="shared" si="1055"/>
        <v/>
      </c>
      <c r="Z1128" s="64" t="str">
        <f t="shared" si="1056"/>
        <v/>
      </c>
      <c r="AA1128" s="64" t="str">
        <f t="shared" si="1057"/>
        <v/>
      </c>
      <c r="AB1128" s="64" t="str">
        <f t="shared" si="1058"/>
        <v/>
      </c>
      <c r="AC1128" s="28">
        <f t="shared" si="1059"/>
        <v>0</v>
      </c>
      <c r="AH1128" s="246" t="str">
        <f t="shared" si="1060"/>
        <v/>
      </c>
    </row>
    <row r="1129" spans="1:34" ht="12.95" thickBot="1">
      <c r="B1129" s="69"/>
      <c r="C1129" s="70"/>
      <c r="D1129" s="69"/>
      <c r="E1129" s="69"/>
      <c r="F1129" s="69"/>
      <c r="G1129" s="71"/>
      <c r="H1129" s="71"/>
      <c r="I1129" s="71"/>
      <c r="J1129" s="70"/>
      <c r="K1129" s="70"/>
      <c r="L1129" s="70"/>
      <c r="M1129" s="52"/>
      <c r="N1129" s="52"/>
      <c r="X1129" s="28">
        <v>20</v>
      </c>
    </row>
    <row r="1130" spans="1:34" ht="12.95" thickTop="1">
      <c r="B1130" s="47"/>
      <c r="C1130" s="323" t="s">
        <v>1140</v>
      </c>
      <c r="D1130" s="323"/>
      <c r="E1130" s="76" t="s">
        <v>1141</v>
      </c>
      <c r="F1130" s="76" t="s">
        <v>1142</v>
      </c>
      <c r="G1130" s="48" t="s">
        <v>1143</v>
      </c>
      <c r="H1130" s="49"/>
      <c r="I1130" s="50"/>
      <c r="J1130" s="51" t="s">
        <v>1144</v>
      </c>
      <c r="K1130" s="51" t="s">
        <v>1145</v>
      </c>
      <c r="L1130" s="51" t="s">
        <v>1146</v>
      </c>
      <c r="M1130" s="52"/>
      <c r="N1130" s="52"/>
      <c r="P1130" s="53">
        <f>COUNT(P1134:P1148)</f>
        <v>0</v>
      </c>
      <c r="Q1130" s="53">
        <f>COUNT(Q1134:Q1148)</f>
        <v>0</v>
      </c>
      <c r="R1130" s="53">
        <f>COUNT(R1134:R1148)</f>
        <v>0</v>
      </c>
      <c r="S1130" s="53">
        <f>COUNT(S1134:S1148)</f>
        <v>0</v>
      </c>
      <c r="T1130" s="124">
        <f>T1131-SUM(U1134:U1148)</f>
        <v>0</v>
      </c>
      <c r="X1130" s="28">
        <v>1</v>
      </c>
    </row>
    <row r="1131" spans="1:34" ht="12.95">
      <c r="A1131" s="33">
        <v>60</v>
      </c>
      <c r="B1131" s="54"/>
      <c r="C1131" s="322" t="str">
        <f>Leden!AR62</f>
        <v/>
      </c>
      <c r="D1131" s="322"/>
      <c r="E1131" s="286" t="str">
        <f>IF($C1131="","",LEFT(IFERROR(VLOOKUP($C1131,TeamsZ,2,0),"")&amp;"??",2))</f>
        <v/>
      </c>
      <c r="F1131" s="286" t="str">
        <f>IF($C1131="","",IFERROR(VLOOKUP($C1131,TeamsZ,3,0),"??"))</f>
        <v/>
      </c>
      <c r="G1131" s="286" t="str">
        <f>IF($C1131="","",LEFT(IFERROR(VLOOKUP($C1131,TeamsZ,4,0),"")&amp;"?",1))</f>
        <v/>
      </c>
      <c r="H1131" s="55"/>
      <c r="I1131" s="56"/>
      <c r="J1131" s="286">
        <f>COUNTIF(C1134:C1148,"V")</f>
        <v>0</v>
      </c>
      <c r="K1131" s="286">
        <f>COUNTIF(C1134:C1148,"M")</f>
        <v>0</v>
      </c>
      <c r="L1131" s="57" t="str">
        <f>IFERROR(AVERAGE(H1134:H1148),"")</f>
        <v/>
      </c>
      <c r="M1131" s="58"/>
      <c r="N1131" s="58"/>
      <c r="O1131" s="33" t="s">
        <v>2</v>
      </c>
      <c r="P1131" s="253"/>
      <c r="Q1131" s="253"/>
      <c r="R1131" s="253"/>
      <c r="S1131" s="253" t="str">
        <f>IF(COUNT(S1134:S1148)=0,"",TeamPunten(S1134:S1148,$C1131,$T1131))</f>
        <v/>
      </c>
      <c r="T1131" s="124">
        <f>SUM(T1134:T1148)</f>
        <v>0</v>
      </c>
      <c r="U1131" s="158" t="str">
        <f>MID($C1131,1,1)</f>
        <v/>
      </c>
      <c r="V1131" s="158" t="str">
        <f>MID($C1131,1,1)</f>
        <v/>
      </c>
      <c r="W1131" s="158" t="str">
        <f>MID($C1131,1,1)</f>
        <v/>
      </c>
      <c r="X1131" s="28">
        <v>2</v>
      </c>
      <c r="Y1131" s="33"/>
      <c r="Z1131" s="33"/>
      <c r="AA1131" s="33"/>
      <c r="AB1131" s="33"/>
      <c r="AC1131" s="33"/>
      <c r="AD1131" s="19" t="str">
        <f>IF($C1131="","",IFERROR(VLOOKUP($C1131,TeamsZ,6,0),""))</f>
        <v/>
      </c>
      <c r="AE1131" s="19" t="str">
        <f>TRIM(IF($AD1131="","",IFERROR(VLOOKUP($AD1131,Teams!$J$4:$O$8,2,0),"")))</f>
        <v/>
      </c>
      <c r="AF1131" s="19" t="str">
        <f>TRIM(IF($AD1131="","",IFERROR(VLOOKUP($AD1131,Teams!$J$4:$O$8,4,0),"")))</f>
        <v/>
      </c>
      <c r="AH1131" s="247" t="str">
        <f>IFERROR(AVERAGE(AH1134:AH1148),"")</f>
        <v/>
      </c>
    </row>
    <row r="1132" spans="1:34">
      <c r="B1132" s="47"/>
      <c r="C1132" s="76"/>
      <c r="D1132" s="47"/>
      <c r="E1132" s="47"/>
      <c r="F1132" s="47"/>
      <c r="G1132" s="50"/>
      <c r="H1132" s="50"/>
      <c r="I1132" s="50"/>
      <c r="J1132" s="76"/>
      <c r="K1132" s="76"/>
      <c r="L1132" s="76"/>
      <c r="M1132" s="52"/>
      <c r="N1132" s="52"/>
      <c r="U1132" s="159"/>
      <c r="V1132" s="159"/>
      <c r="W1132" s="159"/>
      <c r="X1132" s="28">
        <v>3</v>
      </c>
    </row>
    <row r="1133" spans="1:34">
      <c r="A1133" s="59"/>
      <c r="B1133" s="60"/>
      <c r="C1133" s="61" t="s">
        <v>1147</v>
      </c>
      <c r="D1133" s="61" t="s">
        <v>1148</v>
      </c>
      <c r="E1133" s="62" t="s">
        <v>1149</v>
      </c>
      <c r="F1133" s="62" t="s">
        <v>1150</v>
      </c>
      <c r="G1133" s="61" t="s">
        <v>1151</v>
      </c>
      <c r="H1133" s="61" t="s">
        <v>1152</v>
      </c>
      <c r="I1133" s="61" t="s">
        <v>54</v>
      </c>
      <c r="J1133" s="61" t="s">
        <v>1153</v>
      </c>
      <c r="K1133" s="61" t="s">
        <v>1154</v>
      </c>
      <c r="L1133" s="61" t="s">
        <v>1155</v>
      </c>
      <c r="M1133" s="61" t="s">
        <v>1158</v>
      </c>
      <c r="N1133" s="63"/>
      <c r="O1133" s="59"/>
      <c r="P1133" s="160" t="s">
        <v>76</v>
      </c>
      <c r="Q1133" s="160" t="s">
        <v>77</v>
      </c>
      <c r="R1133" s="160" t="s">
        <v>78</v>
      </c>
      <c r="S1133" s="160" t="s">
        <v>76</v>
      </c>
      <c r="U1133" s="158" t="str">
        <f>IF(W1131="","",VLOOKUP(W1131,Leeftijdscat,2,FALSE))</f>
        <v/>
      </c>
      <c r="V1133" s="158" t="str">
        <f>IF(W1131="","",VLOOKUP(W1131,Leeftijdscat,3,FALSE))</f>
        <v/>
      </c>
      <c r="W1133" s="158" t="str">
        <f>IF(W1131="","",VLOOKUP(W1131,Leeftijdscat,4,FALSE))</f>
        <v/>
      </c>
      <c r="X1133" s="28">
        <v>4</v>
      </c>
      <c r="Y1133" s="59">
        <f>LEN(Y1134&amp;Y1135&amp;Y1136&amp;Y1137&amp;Y1138&amp;Y1139&amp;Y1140&amp;Y1141&amp;Y1142&amp;Y1143&amp;Y1144&amp;Y1145&amp;Y1146&amp;Y1147&amp;Y1148)</f>
        <v>0</v>
      </c>
      <c r="Z1133" s="59">
        <f>LEN(Z1134&amp;Z1135&amp;Z1136&amp;Z1137&amp;Z1138&amp;Z1139&amp;Z1140&amp;Z1141&amp;Z1142&amp;Z1143&amp;Z1144&amp;Z1145&amp;Z1146&amp;Z1147&amp;Z1148)</f>
        <v>0</v>
      </c>
      <c r="AA1133" s="59">
        <f>LEN(AA1134&amp;AA1135&amp;AA1136&amp;AA1137&amp;AA1138&amp;AA1139&amp;AA1140&amp;AA1141&amp;AA1142&amp;AA1143&amp;AA1144&amp;AA1145&amp;AA1146&amp;AA1147&amp;AA1148)</f>
        <v>0</v>
      </c>
      <c r="AB1133" s="59">
        <f>LEN(AB1134&amp;AB1135&amp;AB1136&amp;AB1137&amp;AB1138&amp;AB1139&amp;AB1140&amp;AB1141&amp;AB1142&amp;AB1143&amp;AB1144&amp;AB1145&amp;AB1146&amp;AB1147&amp;AB1148)</f>
        <v>0</v>
      </c>
      <c r="AC1133" s="59">
        <f>SUM(Y1133:AA1133)</f>
        <v>0</v>
      </c>
    </row>
    <row r="1134" spans="1:34">
      <c r="A1134" s="28" t="str">
        <f>C1131&amp;"x"&amp;B1134</f>
        <v>x1</v>
      </c>
      <c r="B1134" s="47">
        <v>1</v>
      </c>
      <c r="C1134" s="64" t="str">
        <f t="shared" ref="C1134:C1148" si="1062">IF(LEFT($A1134,1)="x","",IFERROR(VLOOKUP($A1134,LedenZ,5,0),""))</f>
        <v/>
      </c>
      <c r="D1134" s="64" t="str">
        <f t="shared" ref="D1134:D1148" si="1063">IF(LEFT($A1134,1)="x","",IFERROR(VLOOKUP($A1134,LedenZ,6,0),""))</f>
        <v/>
      </c>
      <c r="E1134" s="65" t="str">
        <f t="shared" ref="E1134:E1148" si="1064">IF(LEFT($A1134,1)="x","",IFERROR(VLOOKUP($A1134,LedenZ,7,0),""))</f>
        <v/>
      </c>
      <c r="F1134" s="65" t="str">
        <f t="shared" ref="F1134:F1148" si="1065">IF(LEFT($A1134,1)="x","",IFERROR(VLOOKUP($A1134,LedenZ,8,0),""))</f>
        <v/>
      </c>
      <c r="G1134" s="66" t="str">
        <f t="shared" ref="G1134:G1148" si="1066">IF(LEFT($A1134,1)="x","",IFERROR(VLOOKUP($A1134,LedenZ,9,0),""))</f>
        <v/>
      </c>
      <c r="H1134" s="67" t="str">
        <f t="shared" ref="H1134:H1148" si="1067">IF(AND(ISNUMBER(G1134),G1134&lt;&gt;0),DATEDIF(G1134,Peildatum,"Y"),"")</f>
        <v/>
      </c>
      <c r="I1134" s="73"/>
      <c r="J1134" s="64" t="str">
        <f t="shared" ref="J1134:J1148" si="1068">IF(LEFT($A1134,1)="x","",IFERROR(VLOOKUP($A1134,LedenZ,15,0),""))</f>
        <v/>
      </c>
      <c r="K1134" s="64" t="str">
        <f t="shared" ref="K1134:K1148" si="1069">IF(LEFT($A1134,1)="x","",IFERROR(VLOOKUP($A1134,LedenZ,16,0),""))</f>
        <v/>
      </c>
      <c r="L1134" s="64" t="str">
        <f t="shared" ref="L1134:L1148" si="1070">IF(LEFT($A1134,1)="x","",IFERROR(VLOOKUP($A1134,LedenZ,17,0),""))</f>
        <v/>
      </c>
      <c r="M1134" s="64" t="str">
        <f t="shared" ref="M1134:M1148" si="1071">IF(LEFT($A1134,1)="x","",IFERROR(VLOOKUP($A1134,LedenZ,18,0),""))</f>
        <v/>
      </c>
      <c r="N1134" s="52"/>
      <c r="P1134" s="157"/>
      <c r="Q1134" s="157"/>
      <c r="R1134" s="157"/>
      <c r="S1134" s="157" t="str">
        <f>IF(OR(LEFT($A1134,1)="x",AND(AC1133+$AC1134=0,$AC1133&gt;0)),"",IFERROR(VLOOKUP($A1134,LedenZ,29,0),""))</f>
        <v/>
      </c>
      <c r="T1134" s="202">
        <f t="shared" ref="T1134:T1148" si="1072">IF(LEN(C1134&amp;D1134&amp;E1134&amp;F1134)&gt;0,1,0)</f>
        <v>0</v>
      </c>
      <c r="U1134" s="159">
        <f t="shared" ref="U1134:U1148" si="1073">MIN(LEN(Y1134&amp;Z1134&amp;AA1134&amp;AB1134),1)</f>
        <v>0</v>
      </c>
      <c r="V1134" s="162" t="str">
        <f>V1133</f>
        <v/>
      </c>
      <c r="W1134" s="162" t="str">
        <f>W1133</f>
        <v/>
      </c>
      <c r="X1134" s="28">
        <v>5</v>
      </c>
      <c r="Y1134" s="64" t="str">
        <f t="shared" ref="Y1134:Y1148" si="1074">IF(LEFT($A1134,1)="x","",IFERROR(VLOOKUP($A1134,LedenZ,33,0),""))</f>
        <v/>
      </c>
      <c r="Z1134" s="64" t="str">
        <f t="shared" ref="Z1134:Z1148" si="1075">IF(LEFT($A1134,1)="x","",IFERROR(VLOOKUP($A1134,LedenZ,34,0),""))</f>
        <v/>
      </c>
      <c r="AA1134" s="64" t="str">
        <f t="shared" ref="AA1134:AA1148" si="1076">IF(LEFT($A1134,1)="x","",IFERROR(VLOOKUP($A1134,LedenZ,35,0),""))</f>
        <v/>
      </c>
      <c r="AB1134" s="64" t="str">
        <f t="shared" ref="AB1134:AB1148" si="1077">IF(LEFT($A1134,1)="x","",IFERROR(VLOOKUP($A1134,LedenZ,36,0),""))</f>
        <v/>
      </c>
      <c r="AC1134" s="28">
        <f t="shared" ref="AC1134:AC1148" si="1078">LEN(Y1134&amp;Z1134&amp;AA1134&amp;AB1134)</f>
        <v>0</v>
      </c>
      <c r="AH1134" s="246" t="str">
        <f t="shared" ref="AH1134:AH1148" si="1079">lft(G1134,Peildatum)</f>
        <v/>
      </c>
    </row>
    <row r="1135" spans="1:34">
      <c r="A1135" s="28" t="str">
        <f>C1131&amp;"x"&amp;B1135</f>
        <v>x2</v>
      </c>
      <c r="B1135" s="47">
        <v>2</v>
      </c>
      <c r="C1135" s="64" t="str">
        <f t="shared" si="1062"/>
        <v/>
      </c>
      <c r="D1135" s="64" t="str">
        <f t="shared" si="1063"/>
        <v/>
      </c>
      <c r="E1135" s="65" t="str">
        <f t="shared" si="1064"/>
        <v/>
      </c>
      <c r="F1135" s="65" t="str">
        <f t="shared" si="1065"/>
        <v/>
      </c>
      <c r="G1135" s="66" t="str">
        <f t="shared" si="1066"/>
        <v/>
      </c>
      <c r="H1135" s="67" t="str">
        <f t="shared" si="1067"/>
        <v/>
      </c>
      <c r="I1135" s="73"/>
      <c r="J1135" s="64" t="str">
        <f t="shared" si="1068"/>
        <v/>
      </c>
      <c r="K1135" s="64" t="str">
        <f t="shared" si="1069"/>
        <v/>
      </c>
      <c r="L1135" s="64" t="str">
        <f t="shared" si="1070"/>
        <v/>
      </c>
      <c r="M1135" s="64" t="str">
        <f t="shared" si="1071"/>
        <v/>
      </c>
      <c r="N1135" s="52"/>
      <c r="P1135" s="157"/>
      <c r="Q1135" s="157"/>
      <c r="R1135" s="157"/>
      <c r="S1135" s="157" t="str">
        <f>IF(OR(LEFT($A1135,1)="x",AND(AC1133+$AC1135=0,$AC1133&gt;0)),"",IFERROR(VLOOKUP($A1135,LedenZ,29,0),""))</f>
        <v/>
      </c>
      <c r="T1135" s="202">
        <f t="shared" si="1072"/>
        <v>0</v>
      </c>
      <c r="U1135" s="159">
        <f t="shared" si="1073"/>
        <v>0</v>
      </c>
      <c r="V1135" s="162" t="str">
        <f t="shared" ref="V1135:W1148" si="1080">V1134</f>
        <v/>
      </c>
      <c r="W1135" s="162" t="str">
        <f t="shared" si="1080"/>
        <v/>
      </c>
      <c r="X1135" s="28">
        <v>6</v>
      </c>
      <c r="Y1135" s="64" t="str">
        <f t="shared" si="1074"/>
        <v/>
      </c>
      <c r="Z1135" s="64" t="str">
        <f t="shared" si="1075"/>
        <v/>
      </c>
      <c r="AA1135" s="64" t="str">
        <f t="shared" si="1076"/>
        <v/>
      </c>
      <c r="AB1135" s="64" t="str">
        <f t="shared" si="1077"/>
        <v/>
      </c>
      <c r="AC1135" s="28">
        <f t="shared" si="1078"/>
        <v>0</v>
      </c>
      <c r="AH1135" s="246" t="str">
        <f t="shared" si="1079"/>
        <v/>
      </c>
    </row>
    <row r="1136" spans="1:34">
      <c r="A1136" s="28" t="str">
        <f>C1131&amp;"x"&amp;B1136</f>
        <v>x3</v>
      </c>
      <c r="B1136" s="47">
        <v>3</v>
      </c>
      <c r="C1136" s="64" t="str">
        <f t="shared" si="1062"/>
        <v/>
      </c>
      <c r="D1136" s="64" t="str">
        <f t="shared" si="1063"/>
        <v/>
      </c>
      <c r="E1136" s="65" t="str">
        <f t="shared" si="1064"/>
        <v/>
      </c>
      <c r="F1136" s="65" t="str">
        <f t="shared" si="1065"/>
        <v/>
      </c>
      <c r="G1136" s="66" t="str">
        <f t="shared" si="1066"/>
        <v/>
      </c>
      <c r="H1136" s="67" t="str">
        <f t="shared" si="1067"/>
        <v/>
      </c>
      <c r="I1136" s="73"/>
      <c r="J1136" s="64" t="str">
        <f t="shared" si="1068"/>
        <v/>
      </c>
      <c r="K1136" s="64" t="str">
        <f t="shared" si="1069"/>
        <v/>
      </c>
      <c r="L1136" s="64" t="str">
        <f t="shared" si="1070"/>
        <v/>
      </c>
      <c r="M1136" s="64" t="str">
        <f t="shared" si="1071"/>
        <v/>
      </c>
      <c r="N1136" s="52"/>
      <c r="P1136" s="157"/>
      <c r="Q1136" s="157"/>
      <c r="R1136" s="157"/>
      <c r="S1136" s="157" t="str">
        <f>IF(OR(LEFT($A1136,1)="x",AND(AC1133+$AC1136=0,$AC1133&gt;0)),"",IFERROR(VLOOKUP($A1136,LedenZ,29,0),""))</f>
        <v/>
      </c>
      <c r="T1136" s="202">
        <f t="shared" si="1072"/>
        <v>0</v>
      </c>
      <c r="U1136" s="159">
        <f t="shared" si="1073"/>
        <v>0</v>
      </c>
      <c r="V1136" s="162" t="str">
        <f t="shared" si="1080"/>
        <v/>
      </c>
      <c r="W1136" s="162" t="str">
        <f t="shared" si="1080"/>
        <v/>
      </c>
      <c r="X1136" s="28">
        <v>7</v>
      </c>
      <c r="Y1136" s="64" t="str">
        <f t="shared" si="1074"/>
        <v/>
      </c>
      <c r="Z1136" s="64" t="str">
        <f t="shared" si="1075"/>
        <v/>
      </c>
      <c r="AA1136" s="64" t="str">
        <f t="shared" si="1076"/>
        <v/>
      </c>
      <c r="AB1136" s="64" t="str">
        <f t="shared" si="1077"/>
        <v/>
      </c>
      <c r="AC1136" s="28">
        <f t="shared" si="1078"/>
        <v>0</v>
      </c>
      <c r="AH1136" s="246" t="str">
        <f t="shared" si="1079"/>
        <v/>
      </c>
    </row>
    <row r="1137" spans="1:34">
      <c r="A1137" s="28" t="str">
        <f>C1131&amp;"x"&amp;B1137</f>
        <v>x4</v>
      </c>
      <c r="B1137" s="47">
        <v>4</v>
      </c>
      <c r="C1137" s="64" t="str">
        <f t="shared" si="1062"/>
        <v/>
      </c>
      <c r="D1137" s="64" t="str">
        <f t="shared" si="1063"/>
        <v/>
      </c>
      <c r="E1137" s="65" t="str">
        <f t="shared" si="1064"/>
        <v/>
      </c>
      <c r="F1137" s="65" t="str">
        <f t="shared" si="1065"/>
        <v/>
      </c>
      <c r="G1137" s="66" t="str">
        <f t="shared" si="1066"/>
        <v/>
      </c>
      <c r="H1137" s="67" t="str">
        <f t="shared" si="1067"/>
        <v/>
      </c>
      <c r="I1137" s="73"/>
      <c r="J1137" s="64" t="str">
        <f t="shared" si="1068"/>
        <v/>
      </c>
      <c r="K1137" s="64" t="str">
        <f t="shared" si="1069"/>
        <v/>
      </c>
      <c r="L1137" s="64" t="str">
        <f t="shared" si="1070"/>
        <v/>
      </c>
      <c r="M1137" s="64" t="str">
        <f t="shared" si="1071"/>
        <v/>
      </c>
      <c r="N1137" s="52"/>
      <c r="P1137" s="157"/>
      <c r="Q1137" s="157"/>
      <c r="R1137" s="157"/>
      <c r="S1137" s="157" t="str">
        <f>IF(OR(LEFT($A1137,1)="x",AND(AC1133+$AC1137=0,$AC1133&gt;0)),"",IFERROR(VLOOKUP($A1137,LedenZ,29,0),""))</f>
        <v/>
      </c>
      <c r="T1137" s="202">
        <f t="shared" si="1072"/>
        <v>0</v>
      </c>
      <c r="U1137" s="159">
        <f t="shared" si="1073"/>
        <v>0</v>
      </c>
      <c r="V1137" s="162" t="str">
        <f t="shared" si="1080"/>
        <v/>
      </c>
      <c r="W1137" s="162" t="str">
        <f t="shared" si="1080"/>
        <v/>
      </c>
      <c r="X1137" s="28">
        <v>8</v>
      </c>
      <c r="Y1137" s="64" t="str">
        <f t="shared" si="1074"/>
        <v/>
      </c>
      <c r="Z1137" s="64" t="str">
        <f t="shared" si="1075"/>
        <v/>
      </c>
      <c r="AA1137" s="64" t="str">
        <f t="shared" si="1076"/>
        <v/>
      </c>
      <c r="AB1137" s="64" t="str">
        <f t="shared" si="1077"/>
        <v/>
      </c>
      <c r="AC1137" s="28">
        <f t="shared" si="1078"/>
        <v>0</v>
      </c>
      <c r="AH1137" s="246" t="str">
        <f t="shared" si="1079"/>
        <v/>
      </c>
    </row>
    <row r="1138" spans="1:34">
      <c r="A1138" s="28" t="str">
        <f>C1131&amp;"x"&amp;B1138</f>
        <v>x5</v>
      </c>
      <c r="B1138" s="47">
        <v>5</v>
      </c>
      <c r="C1138" s="64" t="str">
        <f t="shared" si="1062"/>
        <v/>
      </c>
      <c r="D1138" s="64" t="str">
        <f t="shared" si="1063"/>
        <v/>
      </c>
      <c r="E1138" s="65" t="str">
        <f t="shared" si="1064"/>
        <v/>
      </c>
      <c r="F1138" s="65" t="str">
        <f t="shared" si="1065"/>
        <v/>
      </c>
      <c r="G1138" s="66" t="str">
        <f t="shared" si="1066"/>
        <v/>
      </c>
      <c r="H1138" s="67" t="str">
        <f t="shared" si="1067"/>
        <v/>
      </c>
      <c r="I1138" s="73"/>
      <c r="J1138" s="64" t="str">
        <f t="shared" si="1068"/>
        <v/>
      </c>
      <c r="K1138" s="64" t="str">
        <f t="shared" si="1069"/>
        <v/>
      </c>
      <c r="L1138" s="64" t="str">
        <f t="shared" si="1070"/>
        <v/>
      </c>
      <c r="M1138" s="64" t="str">
        <f t="shared" si="1071"/>
        <v/>
      </c>
      <c r="N1138" s="52"/>
      <c r="P1138" s="157"/>
      <c r="Q1138" s="157"/>
      <c r="R1138" s="157"/>
      <c r="S1138" s="157" t="str">
        <f>IF(OR(LEFT($A1138,1)="x",AND(AC1133+$AC1138=0,$AC1133&gt;0)),"",IFERROR(VLOOKUP($A1138,LedenZ,29,0),""))</f>
        <v/>
      </c>
      <c r="T1138" s="202">
        <f t="shared" si="1072"/>
        <v>0</v>
      </c>
      <c r="U1138" s="159">
        <f t="shared" si="1073"/>
        <v>0</v>
      </c>
      <c r="V1138" s="162" t="str">
        <f t="shared" si="1080"/>
        <v/>
      </c>
      <c r="W1138" s="162" t="str">
        <f t="shared" si="1080"/>
        <v/>
      </c>
      <c r="X1138" s="28">
        <v>9</v>
      </c>
      <c r="Y1138" s="64" t="str">
        <f t="shared" si="1074"/>
        <v/>
      </c>
      <c r="Z1138" s="64" t="str">
        <f t="shared" si="1075"/>
        <v/>
      </c>
      <c r="AA1138" s="64" t="str">
        <f t="shared" si="1076"/>
        <v/>
      </c>
      <c r="AB1138" s="64" t="str">
        <f t="shared" si="1077"/>
        <v/>
      </c>
      <c r="AC1138" s="28">
        <f t="shared" si="1078"/>
        <v>0</v>
      </c>
      <c r="AH1138" s="246" t="str">
        <f t="shared" si="1079"/>
        <v/>
      </c>
    </row>
    <row r="1139" spans="1:34">
      <c r="A1139" s="28" t="str">
        <f>C1131&amp;"x"&amp;B1139</f>
        <v>x6</v>
      </c>
      <c r="B1139" s="47">
        <v>6</v>
      </c>
      <c r="C1139" s="64" t="str">
        <f t="shared" si="1062"/>
        <v/>
      </c>
      <c r="D1139" s="64" t="str">
        <f t="shared" si="1063"/>
        <v/>
      </c>
      <c r="E1139" s="65" t="str">
        <f t="shared" si="1064"/>
        <v/>
      </c>
      <c r="F1139" s="65" t="str">
        <f t="shared" si="1065"/>
        <v/>
      </c>
      <c r="G1139" s="66" t="str">
        <f t="shared" si="1066"/>
        <v/>
      </c>
      <c r="H1139" s="67" t="str">
        <f t="shared" si="1067"/>
        <v/>
      </c>
      <c r="I1139" s="73"/>
      <c r="J1139" s="64" t="str">
        <f t="shared" si="1068"/>
        <v/>
      </c>
      <c r="K1139" s="64" t="str">
        <f t="shared" si="1069"/>
        <v/>
      </c>
      <c r="L1139" s="64" t="str">
        <f t="shared" si="1070"/>
        <v/>
      </c>
      <c r="M1139" s="64" t="str">
        <f t="shared" si="1071"/>
        <v/>
      </c>
      <c r="N1139" s="52"/>
      <c r="P1139" s="157"/>
      <c r="Q1139" s="157"/>
      <c r="R1139" s="157"/>
      <c r="S1139" s="157" t="str">
        <f>IF(OR(LEFT($A1139,1)="x",AND(AC1133+$AC1139=0,$AC1133&gt;0)),"",IFERROR(VLOOKUP($A1139,LedenZ,29,0),""))</f>
        <v/>
      </c>
      <c r="T1139" s="202">
        <f t="shared" si="1072"/>
        <v>0</v>
      </c>
      <c r="U1139" s="159">
        <f t="shared" si="1073"/>
        <v>0</v>
      </c>
      <c r="V1139" s="162" t="str">
        <f t="shared" si="1080"/>
        <v/>
      </c>
      <c r="W1139" s="162" t="str">
        <f t="shared" si="1080"/>
        <v/>
      </c>
      <c r="X1139" s="28">
        <v>10</v>
      </c>
      <c r="Y1139" s="64" t="str">
        <f t="shared" si="1074"/>
        <v/>
      </c>
      <c r="Z1139" s="64" t="str">
        <f t="shared" si="1075"/>
        <v/>
      </c>
      <c r="AA1139" s="64" t="str">
        <f t="shared" si="1076"/>
        <v/>
      </c>
      <c r="AB1139" s="64" t="str">
        <f t="shared" si="1077"/>
        <v/>
      </c>
      <c r="AC1139" s="28">
        <f t="shared" si="1078"/>
        <v>0</v>
      </c>
      <c r="AH1139" s="246" t="str">
        <f t="shared" si="1079"/>
        <v/>
      </c>
    </row>
    <row r="1140" spans="1:34">
      <c r="A1140" s="28" t="str">
        <f>C1131&amp;"x"&amp;B1140</f>
        <v>x7</v>
      </c>
      <c r="B1140" s="47">
        <v>7</v>
      </c>
      <c r="C1140" s="64" t="str">
        <f t="shared" si="1062"/>
        <v/>
      </c>
      <c r="D1140" s="64" t="str">
        <f t="shared" si="1063"/>
        <v/>
      </c>
      <c r="E1140" s="65" t="str">
        <f t="shared" si="1064"/>
        <v/>
      </c>
      <c r="F1140" s="65" t="str">
        <f t="shared" si="1065"/>
        <v/>
      </c>
      <c r="G1140" s="66" t="str">
        <f t="shared" si="1066"/>
        <v/>
      </c>
      <c r="H1140" s="67" t="str">
        <f t="shared" si="1067"/>
        <v/>
      </c>
      <c r="I1140" s="73"/>
      <c r="J1140" s="64" t="str">
        <f t="shared" si="1068"/>
        <v/>
      </c>
      <c r="K1140" s="64" t="str">
        <f t="shared" si="1069"/>
        <v/>
      </c>
      <c r="L1140" s="64" t="str">
        <f t="shared" si="1070"/>
        <v/>
      </c>
      <c r="M1140" s="64" t="str">
        <f t="shared" si="1071"/>
        <v/>
      </c>
      <c r="N1140" s="52"/>
      <c r="P1140" s="157"/>
      <c r="Q1140" s="157"/>
      <c r="R1140" s="157"/>
      <c r="S1140" s="157" t="str">
        <f>IF(OR(LEFT($A1140,1)="x",AND(AC1133+$AC1140=0,$AC1133&gt;0)),"",IFERROR(VLOOKUP($A1140,LedenZ,29,0),""))</f>
        <v/>
      </c>
      <c r="T1140" s="202">
        <f t="shared" si="1072"/>
        <v>0</v>
      </c>
      <c r="U1140" s="159">
        <f t="shared" si="1073"/>
        <v>0</v>
      </c>
      <c r="V1140" s="162" t="str">
        <f t="shared" si="1080"/>
        <v/>
      </c>
      <c r="W1140" s="162" t="str">
        <f t="shared" si="1080"/>
        <v/>
      </c>
      <c r="X1140" s="28">
        <v>11</v>
      </c>
      <c r="Y1140" s="64" t="str">
        <f t="shared" si="1074"/>
        <v/>
      </c>
      <c r="Z1140" s="64" t="str">
        <f t="shared" si="1075"/>
        <v/>
      </c>
      <c r="AA1140" s="64" t="str">
        <f t="shared" si="1076"/>
        <v/>
      </c>
      <c r="AB1140" s="64" t="str">
        <f t="shared" si="1077"/>
        <v/>
      </c>
      <c r="AC1140" s="28">
        <f t="shared" si="1078"/>
        <v>0</v>
      </c>
      <c r="AH1140" s="246" t="str">
        <f t="shared" si="1079"/>
        <v/>
      </c>
    </row>
    <row r="1141" spans="1:34">
      <c r="A1141" s="28" t="str">
        <f>C1131&amp;"x"&amp;B1141</f>
        <v>x8</v>
      </c>
      <c r="B1141" s="47">
        <v>8</v>
      </c>
      <c r="C1141" s="64" t="str">
        <f t="shared" si="1062"/>
        <v/>
      </c>
      <c r="D1141" s="64" t="str">
        <f t="shared" si="1063"/>
        <v/>
      </c>
      <c r="E1141" s="65" t="str">
        <f t="shared" si="1064"/>
        <v/>
      </c>
      <c r="F1141" s="65" t="str">
        <f t="shared" si="1065"/>
        <v/>
      </c>
      <c r="G1141" s="66" t="str">
        <f t="shared" si="1066"/>
        <v/>
      </c>
      <c r="H1141" s="67" t="str">
        <f t="shared" si="1067"/>
        <v/>
      </c>
      <c r="I1141" s="73"/>
      <c r="J1141" s="64" t="str">
        <f t="shared" si="1068"/>
        <v/>
      </c>
      <c r="K1141" s="64" t="str">
        <f t="shared" si="1069"/>
        <v/>
      </c>
      <c r="L1141" s="64" t="str">
        <f t="shared" si="1070"/>
        <v/>
      </c>
      <c r="M1141" s="64" t="str">
        <f t="shared" si="1071"/>
        <v/>
      </c>
      <c r="N1141" s="52"/>
      <c r="P1141" s="157"/>
      <c r="Q1141" s="157"/>
      <c r="R1141" s="157"/>
      <c r="S1141" s="157" t="str">
        <f>IF(OR(LEFT($A1141,1)="x",AND(AC1133+$AC1141=0,$AC1133&gt;0)),"",IFERROR(VLOOKUP($A1141,LedenZ,29,0),""))</f>
        <v/>
      </c>
      <c r="T1141" s="202">
        <f t="shared" si="1072"/>
        <v>0</v>
      </c>
      <c r="U1141" s="159">
        <f t="shared" si="1073"/>
        <v>0</v>
      </c>
      <c r="V1141" s="162" t="str">
        <f t="shared" si="1080"/>
        <v/>
      </c>
      <c r="W1141" s="162" t="str">
        <f t="shared" si="1080"/>
        <v/>
      </c>
      <c r="X1141" s="28">
        <v>12</v>
      </c>
      <c r="Y1141" s="64" t="str">
        <f t="shared" si="1074"/>
        <v/>
      </c>
      <c r="Z1141" s="64" t="str">
        <f t="shared" si="1075"/>
        <v/>
      </c>
      <c r="AA1141" s="64" t="str">
        <f t="shared" si="1076"/>
        <v/>
      </c>
      <c r="AB1141" s="64" t="str">
        <f t="shared" si="1077"/>
        <v/>
      </c>
      <c r="AC1141" s="28">
        <f t="shared" si="1078"/>
        <v>0</v>
      </c>
      <c r="AH1141" s="246" t="str">
        <f t="shared" si="1079"/>
        <v/>
      </c>
    </row>
    <row r="1142" spans="1:34">
      <c r="A1142" s="28" t="str">
        <f>C1131&amp;"x"&amp;B1142</f>
        <v>x9</v>
      </c>
      <c r="B1142" s="47">
        <v>9</v>
      </c>
      <c r="C1142" s="64" t="str">
        <f t="shared" si="1062"/>
        <v/>
      </c>
      <c r="D1142" s="64" t="str">
        <f t="shared" si="1063"/>
        <v/>
      </c>
      <c r="E1142" s="65" t="str">
        <f t="shared" si="1064"/>
        <v/>
      </c>
      <c r="F1142" s="65" t="str">
        <f t="shared" si="1065"/>
        <v/>
      </c>
      <c r="G1142" s="66" t="str">
        <f t="shared" si="1066"/>
        <v/>
      </c>
      <c r="H1142" s="67" t="str">
        <f t="shared" si="1067"/>
        <v/>
      </c>
      <c r="I1142" s="73"/>
      <c r="J1142" s="64" t="str">
        <f t="shared" si="1068"/>
        <v/>
      </c>
      <c r="K1142" s="64" t="str">
        <f t="shared" si="1069"/>
        <v/>
      </c>
      <c r="L1142" s="64" t="str">
        <f t="shared" si="1070"/>
        <v/>
      </c>
      <c r="M1142" s="64" t="str">
        <f t="shared" si="1071"/>
        <v/>
      </c>
      <c r="N1142" s="52"/>
      <c r="P1142" s="157"/>
      <c r="Q1142" s="157"/>
      <c r="R1142" s="157"/>
      <c r="S1142" s="157" t="str">
        <f>IF(OR(LEFT($A1142,1)="x",AND(AC1133+$AC1142=0,$AC1133&gt;0)),"",IFERROR(VLOOKUP($A1142,LedenZ,29,0),""))</f>
        <v/>
      </c>
      <c r="T1142" s="202">
        <f t="shared" si="1072"/>
        <v>0</v>
      </c>
      <c r="U1142" s="159">
        <f t="shared" si="1073"/>
        <v>0</v>
      </c>
      <c r="V1142" s="162" t="str">
        <f t="shared" si="1080"/>
        <v/>
      </c>
      <c r="W1142" s="162" t="str">
        <f t="shared" si="1080"/>
        <v/>
      </c>
      <c r="X1142" s="28">
        <v>13</v>
      </c>
      <c r="Y1142" s="64" t="str">
        <f t="shared" si="1074"/>
        <v/>
      </c>
      <c r="Z1142" s="64" t="str">
        <f t="shared" si="1075"/>
        <v/>
      </c>
      <c r="AA1142" s="64" t="str">
        <f t="shared" si="1076"/>
        <v/>
      </c>
      <c r="AB1142" s="64" t="str">
        <f t="shared" si="1077"/>
        <v/>
      </c>
      <c r="AC1142" s="28">
        <f t="shared" si="1078"/>
        <v>0</v>
      </c>
      <c r="AH1142" s="246" t="str">
        <f t="shared" si="1079"/>
        <v/>
      </c>
    </row>
    <row r="1143" spans="1:34">
      <c r="A1143" s="28" t="str">
        <f>C1131&amp;"x"&amp;B1143</f>
        <v>x10</v>
      </c>
      <c r="B1143" s="47">
        <v>10</v>
      </c>
      <c r="C1143" s="64" t="str">
        <f t="shared" si="1062"/>
        <v/>
      </c>
      <c r="D1143" s="64" t="str">
        <f t="shared" si="1063"/>
        <v/>
      </c>
      <c r="E1143" s="65" t="str">
        <f t="shared" si="1064"/>
        <v/>
      </c>
      <c r="F1143" s="65" t="str">
        <f t="shared" si="1065"/>
        <v/>
      </c>
      <c r="G1143" s="66" t="str">
        <f t="shared" si="1066"/>
        <v/>
      </c>
      <c r="H1143" s="67" t="str">
        <f t="shared" si="1067"/>
        <v/>
      </c>
      <c r="I1143" s="73"/>
      <c r="J1143" s="64" t="str">
        <f t="shared" si="1068"/>
        <v/>
      </c>
      <c r="K1143" s="64" t="str">
        <f t="shared" si="1069"/>
        <v/>
      </c>
      <c r="L1143" s="64" t="str">
        <f t="shared" si="1070"/>
        <v/>
      </c>
      <c r="M1143" s="64" t="str">
        <f t="shared" si="1071"/>
        <v/>
      </c>
      <c r="N1143" s="52"/>
      <c r="P1143" s="157"/>
      <c r="Q1143" s="157"/>
      <c r="R1143" s="157"/>
      <c r="S1143" s="157" t="str">
        <f>IF(OR(LEFT($A1143,1)="x",AND(AC1133+$AC1143=0,$AC1133&gt;0)),"",IFERROR(VLOOKUP($A1143,LedenZ,29,0),""))</f>
        <v/>
      </c>
      <c r="T1143" s="202">
        <f t="shared" si="1072"/>
        <v>0</v>
      </c>
      <c r="U1143" s="159">
        <f t="shared" si="1073"/>
        <v>0</v>
      </c>
      <c r="V1143" s="162" t="str">
        <f t="shared" si="1080"/>
        <v/>
      </c>
      <c r="W1143" s="162" t="str">
        <f t="shared" si="1080"/>
        <v/>
      </c>
      <c r="X1143" s="28">
        <v>14</v>
      </c>
      <c r="Y1143" s="64" t="str">
        <f t="shared" si="1074"/>
        <v/>
      </c>
      <c r="Z1143" s="64" t="str">
        <f t="shared" si="1075"/>
        <v/>
      </c>
      <c r="AA1143" s="64" t="str">
        <f t="shared" si="1076"/>
        <v/>
      </c>
      <c r="AB1143" s="64" t="str">
        <f t="shared" si="1077"/>
        <v/>
      </c>
      <c r="AC1143" s="28">
        <f t="shared" si="1078"/>
        <v>0</v>
      </c>
      <c r="AH1143" s="246" t="str">
        <f t="shared" si="1079"/>
        <v/>
      </c>
    </row>
    <row r="1144" spans="1:34">
      <c r="A1144" s="28" t="str">
        <f>C1131&amp;"x"&amp;B1144</f>
        <v>x11</v>
      </c>
      <c r="B1144" s="47">
        <v>11</v>
      </c>
      <c r="C1144" s="64" t="str">
        <f t="shared" si="1062"/>
        <v/>
      </c>
      <c r="D1144" s="64" t="str">
        <f t="shared" si="1063"/>
        <v/>
      </c>
      <c r="E1144" s="65" t="str">
        <f t="shared" si="1064"/>
        <v/>
      </c>
      <c r="F1144" s="65" t="str">
        <f t="shared" si="1065"/>
        <v/>
      </c>
      <c r="G1144" s="66" t="str">
        <f t="shared" si="1066"/>
        <v/>
      </c>
      <c r="H1144" s="67" t="str">
        <f t="shared" si="1067"/>
        <v/>
      </c>
      <c r="I1144" s="73"/>
      <c r="J1144" s="64" t="str">
        <f t="shared" si="1068"/>
        <v/>
      </c>
      <c r="K1144" s="64" t="str">
        <f t="shared" si="1069"/>
        <v/>
      </c>
      <c r="L1144" s="64" t="str">
        <f t="shared" si="1070"/>
        <v/>
      </c>
      <c r="M1144" s="64" t="str">
        <f t="shared" si="1071"/>
        <v/>
      </c>
      <c r="N1144" s="52"/>
      <c r="P1144" s="157"/>
      <c r="Q1144" s="157"/>
      <c r="R1144" s="157"/>
      <c r="S1144" s="157" t="str">
        <f>IF(OR(LEFT($A1144,1)="x",AND(AC1133+$AC1144=0,$AC1133&gt;0)),"",IFERROR(VLOOKUP($A1144,LedenZ,29,0),""))</f>
        <v/>
      </c>
      <c r="T1144" s="202">
        <f t="shared" si="1072"/>
        <v>0</v>
      </c>
      <c r="U1144" s="159">
        <f t="shared" si="1073"/>
        <v>0</v>
      </c>
      <c r="V1144" s="162" t="str">
        <f t="shared" si="1080"/>
        <v/>
      </c>
      <c r="W1144" s="162" t="str">
        <f t="shared" si="1080"/>
        <v/>
      </c>
      <c r="X1144" s="28">
        <v>15</v>
      </c>
      <c r="Y1144" s="64" t="str">
        <f t="shared" si="1074"/>
        <v/>
      </c>
      <c r="Z1144" s="64" t="str">
        <f t="shared" si="1075"/>
        <v/>
      </c>
      <c r="AA1144" s="64" t="str">
        <f t="shared" si="1076"/>
        <v/>
      </c>
      <c r="AB1144" s="64" t="str">
        <f t="shared" si="1077"/>
        <v/>
      </c>
      <c r="AC1144" s="28">
        <f t="shared" si="1078"/>
        <v>0</v>
      </c>
      <c r="AH1144" s="246" t="str">
        <f t="shared" si="1079"/>
        <v/>
      </c>
    </row>
    <row r="1145" spans="1:34">
      <c r="A1145" s="28" t="str">
        <f>C1131&amp;"x"&amp;B1145</f>
        <v>x12</v>
      </c>
      <c r="B1145" s="47">
        <v>12</v>
      </c>
      <c r="C1145" s="64" t="str">
        <f t="shared" si="1062"/>
        <v/>
      </c>
      <c r="D1145" s="64" t="str">
        <f t="shared" si="1063"/>
        <v/>
      </c>
      <c r="E1145" s="65" t="str">
        <f t="shared" si="1064"/>
        <v/>
      </c>
      <c r="F1145" s="65" t="str">
        <f t="shared" si="1065"/>
        <v/>
      </c>
      <c r="G1145" s="66" t="str">
        <f t="shared" si="1066"/>
        <v/>
      </c>
      <c r="H1145" s="67" t="str">
        <f t="shared" si="1067"/>
        <v/>
      </c>
      <c r="I1145" s="73"/>
      <c r="J1145" s="64" t="str">
        <f t="shared" si="1068"/>
        <v/>
      </c>
      <c r="K1145" s="64" t="str">
        <f t="shared" si="1069"/>
        <v/>
      </c>
      <c r="L1145" s="64" t="str">
        <f t="shared" si="1070"/>
        <v/>
      </c>
      <c r="M1145" s="64" t="str">
        <f t="shared" si="1071"/>
        <v/>
      </c>
      <c r="N1145" s="52"/>
      <c r="P1145" s="157"/>
      <c r="Q1145" s="157"/>
      <c r="R1145" s="157"/>
      <c r="S1145" s="157" t="str">
        <f>IF(OR(LEFT($A1145,1)="x",AND(AC1133+$AC1145=0,$AC1133&gt;0)),"",IFERROR(VLOOKUP($A1145,LedenZ,29,0),""))</f>
        <v/>
      </c>
      <c r="T1145" s="202">
        <f t="shared" si="1072"/>
        <v>0</v>
      </c>
      <c r="U1145" s="159">
        <f t="shared" si="1073"/>
        <v>0</v>
      </c>
      <c r="V1145" s="162" t="str">
        <f t="shared" si="1080"/>
        <v/>
      </c>
      <c r="W1145" s="162" t="str">
        <f t="shared" si="1080"/>
        <v/>
      </c>
      <c r="X1145" s="28">
        <v>16</v>
      </c>
      <c r="Y1145" s="64" t="str">
        <f t="shared" si="1074"/>
        <v/>
      </c>
      <c r="Z1145" s="64" t="str">
        <f t="shared" si="1075"/>
        <v/>
      </c>
      <c r="AA1145" s="64" t="str">
        <f t="shared" si="1076"/>
        <v/>
      </c>
      <c r="AB1145" s="64" t="str">
        <f t="shared" si="1077"/>
        <v/>
      </c>
      <c r="AC1145" s="28">
        <f t="shared" si="1078"/>
        <v>0</v>
      </c>
      <c r="AH1145" s="246" t="str">
        <f t="shared" si="1079"/>
        <v/>
      </c>
    </row>
    <row r="1146" spans="1:34">
      <c r="A1146" s="28" t="str">
        <f>C1131&amp;"x"&amp;B1146</f>
        <v>x13</v>
      </c>
      <c r="B1146" s="47">
        <v>13</v>
      </c>
      <c r="C1146" s="64" t="str">
        <f t="shared" si="1062"/>
        <v/>
      </c>
      <c r="D1146" s="64" t="str">
        <f t="shared" si="1063"/>
        <v/>
      </c>
      <c r="E1146" s="65" t="str">
        <f t="shared" si="1064"/>
        <v/>
      </c>
      <c r="F1146" s="65" t="str">
        <f t="shared" si="1065"/>
        <v/>
      </c>
      <c r="G1146" s="66" t="str">
        <f t="shared" si="1066"/>
        <v/>
      </c>
      <c r="H1146" s="67" t="str">
        <f t="shared" si="1067"/>
        <v/>
      </c>
      <c r="I1146" s="73"/>
      <c r="J1146" s="64" t="str">
        <f t="shared" si="1068"/>
        <v/>
      </c>
      <c r="K1146" s="64" t="str">
        <f t="shared" si="1069"/>
        <v/>
      </c>
      <c r="L1146" s="64" t="str">
        <f t="shared" si="1070"/>
        <v/>
      </c>
      <c r="M1146" s="64" t="str">
        <f t="shared" si="1071"/>
        <v/>
      </c>
      <c r="N1146" s="52"/>
      <c r="P1146" s="157"/>
      <c r="Q1146" s="157"/>
      <c r="R1146" s="157"/>
      <c r="S1146" s="157" t="str">
        <f>IF(OR(LEFT($A1146,1)="x",AND(AC1133+$AC1146=0,$AC1133&gt;0)),"",IFERROR(VLOOKUP($A1146,LedenZ,29,0),""))</f>
        <v/>
      </c>
      <c r="T1146" s="202">
        <f t="shared" si="1072"/>
        <v>0</v>
      </c>
      <c r="U1146" s="159">
        <f t="shared" si="1073"/>
        <v>0</v>
      </c>
      <c r="V1146" s="162" t="str">
        <f t="shared" si="1080"/>
        <v/>
      </c>
      <c r="W1146" s="162" t="str">
        <f t="shared" si="1080"/>
        <v/>
      </c>
      <c r="X1146" s="28">
        <v>17</v>
      </c>
      <c r="Y1146" s="64" t="str">
        <f t="shared" si="1074"/>
        <v/>
      </c>
      <c r="Z1146" s="64" t="str">
        <f t="shared" si="1075"/>
        <v/>
      </c>
      <c r="AA1146" s="64" t="str">
        <f t="shared" si="1076"/>
        <v/>
      </c>
      <c r="AB1146" s="64" t="str">
        <f t="shared" si="1077"/>
        <v/>
      </c>
      <c r="AC1146" s="28">
        <f t="shared" si="1078"/>
        <v>0</v>
      </c>
      <c r="AH1146" s="246" t="str">
        <f t="shared" si="1079"/>
        <v/>
      </c>
    </row>
    <row r="1147" spans="1:34">
      <c r="A1147" s="28" t="str">
        <f>C1131&amp;"x"&amp;B1147</f>
        <v>x14</v>
      </c>
      <c r="B1147" s="47">
        <v>14</v>
      </c>
      <c r="C1147" s="64" t="str">
        <f t="shared" si="1062"/>
        <v/>
      </c>
      <c r="D1147" s="64" t="str">
        <f t="shared" si="1063"/>
        <v/>
      </c>
      <c r="E1147" s="65" t="str">
        <f t="shared" si="1064"/>
        <v/>
      </c>
      <c r="F1147" s="65" t="str">
        <f t="shared" si="1065"/>
        <v/>
      </c>
      <c r="G1147" s="66" t="str">
        <f t="shared" si="1066"/>
        <v/>
      </c>
      <c r="H1147" s="67" t="str">
        <f t="shared" si="1067"/>
        <v/>
      </c>
      <c r="I1147" s="73"/>
      <c r="J1147" s="64" t="str">
        <f t="shared" si="1068"/>
        <v/>
      </c>
      <c r="K1147" s="64" t="str">
        <f t="shared" si="1069"/>
        <v/>
      </c>
      <c r="L1147" s="64" t="str">
        <f t="shared" si="1070"/>
        <v/>
      </c>
      <c r="M1147" s="64" t="str">
        <f t="shared" si="1071"/>
        <v/>
      </c>
      <c r="N1147" s="52"/>
      <c r="P1147" s="157"/>
      <c r="Q1147" s="157"/>
      <c r="R1147" s="157"/>
      <c r="S1147" s="157" t="str">
        <f>IF(OR(LEFT($A1147,1)="x",AND(AC1133+$AC1147=0,$AC1133&gt;0)),"",IFERROR(VLOOKUP($A1147,LedenZ,29,0),""))</f>
        <v/>
      </c>
      <c r="T1147" s="202">
        <f t="shared" si="1072"/>
        <v>0</v>
      </c>
      <c r="U1147" s="159">
        <f t="shared" si="1073"/>
        <v>0</v>
      </c>
      <c r="V1147" s="162" t="str">
        <f t="shared" si="1080"/>
        <v/>
      </c>
      <c r="W1147" s="162" t="str">
        <f t="shared" si="1080"/>
        <v/>
      </c>
      <c r="X1147" s="28">
        <v>18</v>
      </c>
      <c r="Y1147" s="64" t="str">
        <f t="shared" si="1074"/>
        <v/>
      </c>
      <c r="Z1147" s="64" t="str">
        <f t="shared" si="1075"/>
        <v/>
      </c>
      <c r="AA1147" s="64" t="str">
        <f t="shared" si="1076"/>
        <v/>
      </c>
      <c r="AB1147" s="64" t="str">
        <f t="shared" si="1077"/>
        <v/>
      </c>
      <c r="AC1147" s="28">
        <f t="shared" si="1078"/>
        <v>0</v>
      </c>
      <c r="AH1147" s="246" t="str">
        <f t="shared" si="1079"/>
        <v/>
      </c>
    </row>
    <row r="1148" spans="1:34">
      <c r="A1148" s="28" t="str">
        <f>C1131&amp;"x"&amp;B1148</f>
        <v>x15</v>
      </c>
      <c r="B1148" s="47">
        <v>15</v>
      </c>
      <c r="C1148" s="64" t="str">
        <f t="shared" si="1062"/>
        <v/>
      </c>
      <c r="D1148" s="64" t="str">
        <f t="shared" si="1063"/>
        <v/>
      </c>
      <c r="E1148" s="65" t="str">
        <f t="shared" si="1064"/>
        <v/>
      </c>
      <c r="F1148" s="65" t="str">
        <f t="shared" si="1065"/>
        <v/>
      </c>
      <c r="G1148" s="66" t="str">
        <f t="shared" si="1066"/>
        <v/>
      </c>
      <c r="H1148" s="67" t="str">
        <f t="shared" si="1067"/>
        <v/>
      </c>
      <c r="I1148" s="73"/>
      <c r="J1148" s="64" t="str">
        <f t="shared" si="1068"/>
        <v/>
      </c>
      <c r="K1148" s="64" t="str">
        <f t="shared" si="1069"/>
        <v/>
      </c>
      <c r="L1148" s="64" t="str">
        <f t="shared" si="1070"/>
        <v/>
      </c>
      <c r="M1148" s="64" t="str">
        <f t="shared" si="1071"/>
        <v/>
      </c>
      <c r="N1148" s="52"/>
      <c r="P1148" s="157"/>
      <c r="Q1148" s="157"/>
      <c r="R1148" s="157"/>
      <c r="S1148" s="157" t="str">
        <f>IF(OR(LEFT($A1148,1)="x",AND(AC1133+$AC1148=0,$AC1133&gt;0)),"",IFERROR(VLOOKUP($A1148,LedenZ,29,0),""))</f>
        <v/>
      </c>
      <c r="T1148" s="202">
        <f t="shared" si="1072"/>
        <v>0</v>
      </c>
      <c r="U1148" s="159">
        <f t="shared" si="1073"/>
        <v>0</v>
      </c>
      <c r="V1148" s="162" t="str">
        <f t="shared" si="1080"/>
        <v/>
      </c>
      <c r="W1148" s="162" t="str">
        <f t="shared" si="1080"/>
        <v/>
      </c>
      <c r="X1148" s="28">
        <v>19</v>
      </c>
      <c r="Y1148" s="64" t="str">
        <f t="shared" si="1074"/>
        <v/>
      </c>
      <c r="Z1148" s="64" t="str">
        <f t="shared" si="1075"/>
        <v/>
      </c>
      <c r="AA1148" s="64" t="str">
        <f t="shared" si="1076"/>
        <v/>
      </c>
      <c r="AB1148" s="64" t="str">
        <f t="shared" si="1077"/>
        <v/>
      </c>
      <c r="AC1148" s="28">
        <f t="shared" si="1078"/>
        <v>0</v>
      </c>
      <c r="AH1148" s="246" t="str">
        <f t="shared" si="1079"/>
        <v/>
      </c>
    </row>
    <row r="1149" spans="1:34" ht="12.95" thickBot="1">
      <c r="B1149" s="69"/>
      <c r="C1149" s="70"/>
      <c r="D1149" s="69"/>
      <c r="E1149" s="69"/>
      <c r="F1149" s="69"/>
      <c r="G1149" s="71"/>
      <c r="H1149" s="71"/>
      <c r="I1149" s="71"/>
      <c r="J1149" s="70"/>
      <c r="K1149" s="70"/>
      <c r="L1149" s="70"/>
      <c r="M1149" s="52"/>
      <c r="N1149" s="52"/>
      <c r="X1149" s="28">
        <v>20</v>
      </c>
    </row>
    <row r="1150" spans="1:34" ht="12.95" thickTop="1">
      <c r="B1150" s="47"/>
      <c r="C1150" s="323" t="s">
        <v>1140</v>
      </c>
      <c r="D1150" s="323"/>
      <c r="E1150" s="76" t="s">
        <v>1141</v>
      </c>
      <c r="F1150" s="76" t="s">
        <v>1142</v>
      </c>
      <c r="G1150" s="48" t="s">
        <v>1143</v>
      </c>
      <c r="H1150" s="49"/>
      <c r="I1150" s="50"/>
      <c r="J1150" s="51" t="s">
        <v>1144</v>
      </c>
      <c r="K1150" s="51" t="s">
        <v>1145</v>
      </c>
      <c r="L1150" s="51" t="s">
        <v>1146</v>
      </c>
      <c r="M1150" s="52"/>
      <c r="N1150" s="52"/>
      <c r="P1150" s="53">
        <f>COUNT(P1154:P1168)</f>
        <v>0</v>
      </c>
      <c r="Q1150" s="53">
        <f>COUNT(Q1154:Q1168)</f>
        <v>0</v>
      </c>
      <c r="R1150" s="53">
        <f>COUNT(R1154:R1168)</f>
        <v>0</v>
      </c>
      <c r="S1150" s="53">
        <f>COUNT(S1154:S1168)</f>
        <v>0</v>
      </c>
      <c r="T1150" s="124">
        <f>T1151-SUM(U1154:U1168)</f>
        <v>0</v>
      </c>
      <c r="X1150" s="28">
        <v>1</v>
      </c>
    </row>
    <row r="1151" spans="1:34" ht="12.95">
      <c r="A1151" s="33">
        <v>61</v>
      </c>
      <c r="B1151" s="54"/>
      <c r="C1151" s="322" t="str">
        <f>Leden!AR63</f>
        <v/>
      </c>
      <c r="D1151" s="322"/>
      <c r="E1151" s="286" t="str">
        <f>IF($C1151="","",LEFT(IFERROR(VLOOKUP($C1151,TeamsZ,2,0),"")&amp;"??",2))</f>
        <v/>
      </c>
      <c r="F1151" s="286" t="str">
        <f>IF($C1151="","",IFERROR(VLOOKUP($C1151,TeamsZ,3,0),"??"))</f>
        <v/>
      </c>
      <c r="G1151" s="286" t="str">
        <f>IF($C1151="","",LEFT(IFERROR(VLOOKUP($C1151,TeamsZ,4,0),"")&amp;"?",1))</f>
        <v/>
      </c>
      <c r="H1151" s="55"/>
      <c r="I1151" s="56"/>
      <c r="J1151" s="286">
        <f>COUNTIF(C1154:C1168,"V")</f>
        <v>0</v>
      </c>
      <c r="K1151" s="286">
        <f>COUNTIF(C1154:C1168,"M")</f>
        <v>0</v>
      </c>
      <c r="L1151" s="57" t="str">
        <f>IFERROR(AVERAGE(H1154:H1168),"")</f>
        <v/>
      </c>
      <c r="M1151" s="58"/>
      <c r="N1151" s="58"/>
      <c r="O1151" s="33" t="s">
        <v>2</v>
      </c>
      <c r="P1151" s="253"/>
      <c r="Q1151" s="253"/>
      <c r="R1151" s="253"/>
      <c r="S1151" s="253" t="str">
        <f>IF(COUNT(S1154:S1168)=0,"",TeamPunten(S1154:S1168,$C1151,$T1151))</f>
        <v/>
      </c>
      <c r="T1151" s="124">
        <f>SUM(T1154:T1168)</f>
        <v>0</v>
      </c>
      <c r="U1151" s="158" t="str">
        <f>MID($C1151,1,1)</f>
        <v/>
      </c>
      <c r="V1151" s="158" t="str">
        <f>MID($C1151,1,1)</f>
        <v/>
      </c>
      <c r="W1151" s="158" t="str">
        <f>MID($C1151,1,1)</f>
        <v/>
      </c>
      <c r="X1151" s="28">
        <v>2</v>
      </c>
      <c r="Y1151" s="33"/>
      <c r="Z1151" s="33"/>
      <c r="AA1151" s="33"/>
      <c r="AB1151" s="33"/>
      <c r="AC1151" s="33"/>
      <c r="AD1151" s="19" t="str">
        <f>IF($C1151="","",IFERROR(VLOOKUP($C1151,TeamsZ,6,0),""))</f>
        <v/>
      </c>
      <c r="AE1151" s="19" t="str">
        <f>TRIM(IF($AD1151="","",IFERROR(VLOOKUP($AD1151,Teams!$J$4:$O$8,2,0),"")))</f>
        <v/>
      </c>
      <c r="AF1151" s="19" t="str">
        <f>TRIM(IF($AD1151="","",IFERROR(VLOOKUP($AD1151,Teams!$J$4:$O$8,4,0),"")))</f>
        <v/>
      </c>
      <c r="AH1151" s="247" t="str">
        <f>IFERROR(AVERAGE(AH1154:AH1168),"")</f>
        <v/>
      </c>
    </row>
    <row r="1152" spans="1:34">
      <c r="B1152" s="47"/>
      <c r="C1152" s="76"/>
      <c r="D1152" s="47"/>
      <c r="E1152" s="47"/>
      <c r="F1152" s="47"/>
      <c r="G1152" s="50"/>
      <c r="H1152" s="50"/>
      <c r="I1152" s="50"/>
      <c r="J1152" s="76"/>
      <c r="K1152" s="76"/>
      <c r="L1152" s="76"/>
      <c r="M1152" s="52"/>
      <c r="N1152" s="52"/>
      <c r="U1152" s="159"/>
      <c r="V1152" s="159"/>
      <c r="W1152" s="159"/>
      <c r="X1152" s="28">
        <v>3</v>
      </c>
    </row>
    <row r="1153" spans="1:34">
      <c r="A1153" s="59"/>
      <c r="B1153" s="60"/>
      <c r="C1153" s="61" t="s">
        <v>1147</v>
      </c>
      <c r="D1153" s="61" t="s">
        <v>1148</v>
      </c>
      <c r="E1153" s="62" t="s">
        <v>1149</v>
      </c>
      <c r="F1153" s="62" t="s">
        <v>1150</v>
      </c>
      <c r="G1153" s="61" t="s">
        <v>1151</v>
      </c>
      <c r="H1153" s="61" t="s">
        <v>1152</v>
      </c>
      <c r="I1153" s="61" t="s">
        <v>54</v>
      </c>
      <c r="J1153" s="61" t="s">
        <v>1153</v>
      </c>
      <c r="K1153" s="61" t="s">
        <v>1154</v>
      </c>
      <c r="L1153" s="61" t="s">
        <v>1155</v>
      </c>
      <c r="M1153" s="61" t="s">
        <v>1158</v>
      </c>
      <c r="N1153" s="63"/>
      <c r="O1153" s="59"/>
      <c r="P1153" s="160" t="s">
        <v>76</v>
      </c>
      <c r="Q1153" s="160" t="s">
        <v>77</v>
      </c>
      <c r="R1153" s="160" t="s">
        <v>78</v>
      </c>
      <c r="S1153" s="160" t="s">
        <v>76</v>
      </c>
      <c r="U1153" s="158" t="str">
        <f>IF(W1151="","",VLOOKUP(W1151,Leeftijdscat,2,FALSE))</f>
        <v/>
      </c>
      <c r="V1153" s="158" t="str">
        <f>IF(W1151="","",VLOOKUP(W1151,Leeftijdscat,3,FALSE))</f>
        <v/>
      </c>
      <c r="W1153" s="158" t="str">
        <f>IF(W1151="","",VLOOKUP(W1151,Leeftijdscat,4,FALSE))</f>
        <v/>
      </c>
      <c r="X1153" s="28">
        <v>4</v>
      </c>
      <c r="Y1153" s="59">
        <f>LEN(Y1154&amp;Y1155&amp;Y1156&amp;Y1157&amp;Y1158&amp;Y1159&amp;Y1160&amp;Y1161&amp;Y1162&amp;Y1163&amp;Y1164&amp;Y1165&amp;Y1166&amp;Y1167&amp;Y1168)</f>
        <v>0</v>
      </c>
      <c r="Z1153" s="59">
        <f>LEN(Z1154&amp;Z1155&amp;Z1156&amp;Z1157&amp;Z1158&amp;Z1159&amp;Z1160&amp;Z1161&amp;Z1162&amp;Z1163&amp;Z1164&amp;Z1165&amp;Z1166&amp;Z1167&amp;Z1168)</f>
        <v>0</v>
      </c>
      <c r="AA1153" s="59">
        <f>LEN(AA1154&amp;AA1155&amp;AA1156&amp;AA1157&amp;AA1158&amp;AA1159&amp;AA1160&amp;AA1161&amp;AA1162&amp;AA1163&amp;AA1164&amp;AA1165&amp;AA1166&amp;AA1167&amp;AA1168)</f>
        <v>0</v>
      </c>
      <c r="AB1153" s="59">
        <f>LEN(AB1154&amp;AB1155&amp;AB1156&amp;AB1157&amp;AB1158&amp;AB1159&amp;AB1160&amp;AB1161&amp;AB1162&amp;AB1163&amp;AB1164&amp;AB1165&amp;AB1166&amp;AB1167&amp;AB1168)</f>
        <v>0</v>
      </c>
      <c r="AC1153" s="59">
        <f>SUM(Y1153:AA1153)</f>
        <v>0</v>
      </c>
    </row>
    <row r="1154" spans="1:34">
      <c r="A1154" s="28" t="str">
        <f>C1151&amp;"x"&amp;B1154</f>
        <v>x1</v>
      </c>
      <c r="B1154" s="47">
        <v>1</v>
      </c>
      <c r="C1154" s="64" t="str">
        <f t="shared" ref="C1154:C1168" si="1081">IF(LEFT($A1154,1)="x","",IFERROR(VLOOKUP($A1154,LedenZ,5,0),""))</f>
        <v/>
      </c>
      <c r="D1154" s="64" t="str">
        <f t="shared" ref="D1154:D1168" si="1082">IF(LEFT($A1154,1)="x","",IFERROR(VLOOKUP($A1154,LedenZ,6,0),""))</f>
        <v/>
      </c>
      <c r="E1154" s="65" t="str">
        <f t="shared" ref="E1154:E1168" si="1083">IF(LEFT($A1154,1)="x","",IFERROR(VLOOKUP($A1154,LedenZ,7,0),""))</f>
        <v/>
      </c>
      <c r="F1154" s="65" t="str">
        <f t="shared" ref="F1154:F1168" si="1084">IF(LEFT($A1154,1)="x","",IFERROR(VLOOKUP($A1154,LedenZ,8,0),""))</f>
        <v/>
      </c>
      <c r="G1154" s="66" t="str">
        <f t="shared" ref="G1154:G1168" si="1085">IF(LEFT($A1154,1)="x","",IFERROR(VLOOKUP($A1154,LedenZ,9,0),""))</f>
        <v/>
      </c>
      <c r="H1154" s="67" t="str">
        <f t="shared" ref="H1154:H1168" si="1086">IF(AND(ISNUMBER(G1154),G1154&lt;&gt;0),DATEDIF(G1154,Peildatum,"Y"),"")</f>
        <v/>
      </c>
      <c r="I1154" s="73"/>
      <c r="J1154" s="64" t="str">
        <f t="shared" ref="J1154:J1168" si="1087">IF(LEFT($A1154,1)="x","",IFERROR(VLOOKUP($A1154,LedenZ,15,0),""))</f>
        <v/>
      </c>
      <c r="K1154" s="64" t="str">
        <f t="shared" ref="K1154:K1168" si="1088">IF(LEFT($A1154,1)="x","",IFERROR(VLOOKUP($A1154,LedenZ,16,0),""))</f>
        <v/>
      </c>
      <c r="L1154" s="64" t="str">
        <f t="shared" ref="L1154:L1168" si="1089">IF(LEFT($A1154,1)="x","",IFERROR(VLOOKUP($A1154,LedenZ,17,0),""))</f>
        <v/>
      </c>
      <c r="M1154" s="64" t="str">
        <f t="shared" ref="M1154:M1168" si="1090">IF(LEFT($A1154,1)="x","",IFERROR(VLOOKUP($A1154,LedenZ,18,0),""))</f>
        <v/>
      </c>
      <c r="N1154" s="52"/>
      <c r="P1154" s="157"/>
      <c r="Q1154" s="157"/>
      <c r="R1154" s="157"/>
      <c r="S1154" s="157" t="str">
        <f>IF(OR(LEFT($A1154,1)="x",AND(AC1153+$AC1154=0,$AC1153&gt;0)),"",IFERROR(VLOOKUP($A1154,LedenZ,29,0),""))</f>
        <v/>
      </c>
      <c r="T1154" s="202">
        <f t="shared" ref="T1154:T1168" si="1091">IF(LEN(C1154&amp;D1154&amp;E1154&amp;F1154)&gt;0,1,0)</f>
        <v>0</v>
      </c>
      <c r="U1154" s="159">
        <f t="shared" ref="U1154:U1168" si="1092">MIN(LEN(Y1154&amp;Z1154&amp;AA1154&amp;AB1154),1)</f>
        <v>0</v>
      </c>
      <c r="V1154" s="162" t="str">
        <f>V1153</f>
        <v/>
      </c>
      <c r="W1154" s="162" t="str">
        <f>W1153</f>
        <v/>
      </c>
      <c r="X1154" s="28">
        <v>5</v>
      </c>
      <c r="Y1154" s="64" t="str">
        <f t="shared" ref="Y1154:Y1168" si="1093">IF(LEFT($A1154,1)="x","",IFERROR(VLOOKUP($A1154,LedenZ,33,0),""))</f>
        <v/>
      </c>
      <c r="Z1154" s="64" t="str">
        <f t="shared" ref="Z1154:Z1168" si="1094">IF(LEFT($A1154,1)="x","",IFERROR(VLOOKUP($A1154,LedenZ,34,0),""))</f>
        <v/>
      </c>
      <c r="AA1154" s="64" t="str">
        <f t="shared" ref="AA1154:AA1168" si="1095">IF(LEFT($A1154,1)="x","",IFERROR(VLOOKUP($A1154,LedenZ,35,0),""))</f>
        <v/>
      </c>
      <c r="AB1154" s="64" t="str">
        <f t="shared" ref="AB1154:AB1168" si="1096">IF(LEFT($A1154,1)="x","",IFERROR(VLOOKUP($A1154,LedenZ,36,0),""))</f>
        <v/>
      </c>
      <c r="AC1154" s="28">
        <f t="shared" ref="AC1154:AC1168" si="1097">LEN(Y1154&amp;Z1154&amp;AA1154&amp;AB1154)</f>
        <v>0</v>
      </c>
      <c r="AH1154" s="246" t="str">
        <f t="shared" ref="AH1154:AH1168" si="1098">lft(G1154,Peildatum)</f>
        <v/>
      </c>
    </row>
    <row r="1155" spans="1:34">
      <c r="A1155" s="28" t="str">
        <f>C1151&amp;"x"&amp;B1155</f>
        <v>x2</v>
      </c>
      <c r="B1155" s="47">
        <v>2</v>
      </c>
      <c r="C1155" s="64" t="str">
        <f t="shared" si="1081"/>
        <v/>
      </c>
      <c r="D1155" s="64" t="str">
        <f t="shared" si="1082"/>
        <v/>
      </c>
      <c r="E1155" s="65" t="str">
        <f t="shared" si="1083"/>
        <v/>
      </c>
      <c r="F1155" s="65" t="str">
        <f t="shared" si="1084"/>
        <v/>
      </c>
      <c r="G1155" s="66" t="str">
        <f t="shared" si="1085"/>
        <v/>
      </c>
      <c r="H1155" s="67" t="str">
        <f t="shared" si="1086"/>
        <v/>
      </c>
      <c r="I1155" s="73"/>
      <c r="J1155" s="64" t="str">
        <f t="shared" si="1087"/>
        <v/>
      </c>
      <c r="K1155" s="64" t="str">
        <f t="shared" si="1088"/>
        <v/>
      </c>
      <c r="L1155" s="64" t="str">
        <f t="shared" si="1089"/>
        <v/>
      </c>
      <c r="M1155" s="64" t="str">
        <f t="shared" si="1090"/>
        <v/>
      </c>
      <c r="N1155" s="52"/>
      <c r="P1155" s="157"/>
      <c r="Q1155" s="157"/>
      <c r="R1155" s="157"/>
      <c r="S1155" s="157" t="str">
        <f>IF(OR(LEFT($A1155,1)="x",AND(AC1153+$AC1155=0,$AC1153&gt;0)),"",IFERROR(VLOOKUP($A1155,LedenZ,29,0),""))</f>
        <v/>
      </c>
      <c r="T1155" s="202">
        <f t="shared" si="1091"/>
        <v>0</v>
      </c>
      <c r="U1155" s="159">
        <f t="shared" si="1092"/>
        <v>0</v>
      </c>
      <c r="V1155" s="162" t="str">
        <f t="shared" ref="V1155:W1168" si="1099">V1154</f>
        <v/>
      </c>
      <c r="W1155" s="162" t="str">
        <f t="shared" si="1099"/>
        <v/>
      </c>
      <c r="X1155" s="28">
        <v>6</v>
      </c>
      <c r="Y1155" s="64" t="str">
        <f t="shared" si="1093"/>
        <v/>
      </c>
      <c r="Z1155" s="64" t="str">
        <f t="shared" si="1094"/>
        <v/>
      </c>
      <c r="AA1155" s="64" t="str">
        <f t="shared" si="1095"/>
        <v/>
      </c>
      <c r="AB1155" s="64" t="str">
        <f t="shared" si="1096"/>
        <v/>
      </c>
      <c r="AC1155" s="28">
        <f t="shared" si="1097"/>
        <v>0</v>
      </c>
      <c r="AH1155" s="246" t="str">
        <f t="shared" si="1098"/>
        <v/>
      </c>
    </row>
    <row r="1156" spans="1:34">
      <c r="A1156" s="28" t="str">
        <f>C1151&amp;"x"&amp;B1156</f>
        <v>x3</v>
      </c>
      <c r="B1156" s="47">
        <v>3</v>
      </c>
      <c r="C1156" s="64" t="str">
        <f t="shared" si="1081"/>
        <v/>
      </c>
      <c r="D1156" s="64" t="str">
        <f t="shared" si="1082"/>
        <v/>
      </c>
      <c r="E1156" s="65" t="str">
        <f t="shared" si="1083"/>
        <v/>
      </c>
      <c r="F1156" s="65" t="str">
        <f t="shared" si="1084"/>
        <v/>
      </c>
      <c r="G1156" s="66" t="str">
        <f t="shared" si="1085"/>
        <v/>
      </c>
      <c r="H1156" s="67" t="str">
        <f t="shared" si="1086"/>
        <v/>
      </c>
      <c r="I1156" s="73"/>
      <c r="J1156" s="64" t="str">
        <f t="shared" si="1087"/>
        <v/>
      </c>
      <c r="K1156" s="64" t="str">
        <f t="shared" si="1088"/>
        <v/>
      </c>
      <c r="L1156" s="64" t="str">
        <f t="shared" si="1089"/>
        <v/>
      </c>
      <c r="M1156" s="64" t="str">
        <f t="shared" si="1090"/>
        <v/>
      </c>
      <c r="N1156" s="52"/>
      <c r="P1156" s="157"/>
      <c r="Q1156" s="157"/>
      <c r="R1156" s="157"/>
      <c r="S1156" s="157" t="str">
        <f>IF(OR(LEFT($A1156,1)="x",AND(AC1153+$AC1156=0,$AC1153&gt;0)),"",IFERROR(VLOOKUP($A1156,LedenZ,29,0),""))</f>
        <v/>
      </c>
      <c r="T1156" s="202">
        <f t="shared" si="1091"/>
        <v>0</v>
      </c>
      <c r="U1156" s="159">
        <f t="shared" si="1092"/>
        <v>0</v>
      </c>
      <c r="V1156" s="162" t="str">
        <f t="shared" si="1099"/>
        <v/>
      </c>
      <c r="W1156" s="162" t="str">
        <f t="shared" si="1099"/>
        <v/>
      </c>
      <c r="X1156" s="28">
        <v>7</v>
      </c>
      <c r="Y1156" s="64" t="str">
        <f t="shared" si="1093"/>
        <v/>
      </c>
      <c r="Z1156" s="64" t="str">
        <f t="shared" si="1094"/>
        <v/>
      </c>
      <c r="AA1156" s="64" t="str">
        <f t="shared" si="1095"/>
        <v/>
      </c>
      <c r="AB1156" s="64" t="str">
        <f t="shared" si="1096"/>
        <v/>
      </c>
      <c r="AC1156" s="28">
        <f t="shared" si="1097"/>
        <v>0</v>
      </c>
      <c r="AH1156" s="246" t="str">
        <f t="shared" si="1098"/>
        <v/>
      </c>
    </row>
    <row r="1157" spans="1:34">
      <c r="A1157" s="28" t="str">
        <f>C1151&amp;"x"&amp;B1157</f>
        <v>x4</v>
      </c>
      <c r="B1157" s="47">
        <v>4</v>
      </c>
      <c r="C1157" s="64" t="str">
        <f t="shared" si="1081"/>
        <v/>
      </c>
      <c r="D1157" s="64" t="str">
        <f t="shared" si="1082"/>
        <v/>
      </c>
      <c r="E1157" s="65" t="str">
        <f t="shared" si="1083"/>
        <v/>
      </c>
      <c r="F1157" s="65" t="str">
        <f t="shared" si="1084"/>
        <v/>
      </c>
      <c r="G1157" s="66" t="str">
        <f t="shared" si="1085"/>
        <v/>
      </c>
      <c r="H1157" s="67" t="str">
        <f t="shared" si="1086"/>
        <v/>
      </c>
      <c r="I1157" s="73"/>
      <c r="J1157" s="64" t="str">
        <f t="shared" si="1087"/>
        <v/>
      </c>
      <c r="K1157" s="64" t="str">
        <f t="shared" si="1088"/>
        <v/>
      </c>
      <c r="L1157" s="64" t="str">
        <f t="shared" si="1089"/>
        <v/>
      </c>
      <c r="M1157" s="64" t="str">
        <f t="shared" si="1090"/>
        <v/>
      </c>
      <c r="N1157" s="52"/>
      <c r="P1157" s="157"/>
      <c r="Q1157" s="157"/>
      <c r="R1157" s="157"/>
      <c r="S1157" s="157" t="str">
        <f>IF(OR(LEFT($A1157,1)="x",AND(AC1153+$AC1157=0,$AC1153&gt;0)),"",IFERROR(VLOOKUP($A1157,LedenZ,29,0),""))</f>
        <v/>
      </c>
      <c r="T1157" s="202">
        <f t="shared" si="1091"/>
        <v>0</v>
      </c>
      <c r="U1157" s="159">
        <f t="shared" si="1092"/>
        <v>0</v>
      </c>
      <c r="V1157" s="162" t="str">
        <f t="shared" si="1099"/>
        <v/>
      </c>
      <c r="W1157" s="162" t="str">
        <f t="shared" si="1099"/>
        <v/>
      </c>
      <c r="X1157" s="28">
        <v>8</v>
      </c>
      <c r="Y1157" s="64" t="str">
        <f t="shared" si="1093"/>
        <v/>
      </c>
      <c r="Z1157" s="64" t="str">
        <f t="shared" si="1094"/>
        <v/>
      </c>
      <c r="AA1157" s="64" t="str">
        <f t="shared" si="1095"/>
        <v/>
      </c>
      <c r="AB1157" s="64" t="str">
        <f t="shared" si="1096"/>
        <v/>
      </c>
      <c r="AC1157" s="28">
        <f t="shared" si="1097"/>
        <v>0</v>
      </c>
      <c r="AH1157" s="246" t="str">
        <f t="shared" si="1098"/>
        <v/>
      </c>
    </row>
    <row r="1158" spans="1:34">
      <c r="A1158" s="28" t="str">
        <f>C1151&amp;"x"&amp;B1158</f>
        <v>x5</v>
      </c>
      <c r="B1158" s="47">
        <v>5</v>
      </c>
      <c r="C1158" s="64" t="str">
        <f t="shared" si="1081"/>
        <v/>
      </c>
      <c r="D1158" s="64" t="str">
        <f t="shared" si="1082"/>
        <v/>
      </c>
      <c r="E1158" s="65" t="str">
        <f t="shared" si="1083"/>
        <v/>
      </c>
      <c r="F1158" s="65" t="str">
        <f t="shared" si="1084"/>
        <v/>
      </c>
      <c r="G1158" s="66" t="str">
        <f t="shared" si="1085"/>
        <v/>
      </c>
      <c r="H1158" s="67" t="str">
        <f t="shared" si="1086"/>
        <v/>
      </c>
      <c r="I1158" s="73"/>
      <c r="J1158" s="64" t="str">
        <f t="shared" si="1087"/>
        <v/>
      </c>
      <c r="K1158" s="64" t="str">
        <f t="shared" si="1088"/>
        <v/>
      </c>
      <c r="L1158" s="64" t="str">
        <f t="shared" si="1089"/>
        <v/>
      </c>
      <c r="M1158" s="64" t="str">
        <f t="shared" si="1090"/>
        <v/>
      </c>
      <c r="N1158" s="52"/>
      <c r="P1158" s="157"/>
      <c r="Q1158" s="157"/>
      <c r="R1158" s="157"/>
      <c r="S1158" s="157" t="str">
        <f>IF(OR(LEFT($A1158,1)="x",AND(AC1153+$AC1158=0,$AC1153&gt;0)),"",IFERROR(VLOOKUP($A1158,LedenZ,29,0),""))</f>
        <v/>
      </c>
      <c r="T1158" s="202">
        <f t="shared" si="1091"/>
        <v>0</v>
      </c>
      <c r="U1158" s="159">
        <f t="shared" si="1092"/>
        <v>0</v>
      </c>
      <c r="V1158" s="162" t="str">
        <f t="shared" si="1099"/>
        <v/>
      </c>
      <c r="W1158" s="162" t="str">
        <f t="shared" si="1099"/>
        <v/>
      </c>
      <c r="X1158" s="28">
        <v>9</v>
      </c>
      <c r="Y1158" s="64" t="str">
        <f t="shared" si="1093"/>
        <v/>
      </c>
      <c r="Z1158" s="64" t="str">
        <f t="shared" si="1094"/>
        <v/>
      </c>
      <c r="AA1158" s="64" t="str">
        <f t="shared" si="1095"/>
        <v/>
      </c>
      <c r="AB1158" s="64" t="str">
        <f t="shared" si="1096"/>
        <v/>
      </c>
      <c r="AC1158" s="28">
        <f t="shared" si="1097"/>
        <v>0</v>
      </c>
      <c r="AH1158" s="246" t="str">
        <f t="shared" si="1098"/>
        <v/>
      </c>
    </row>
    <row r="1159" spans="1:34">
      <c r="A1159" s="28" t="str">
        <f>C1151&amp;"x"&amp;B1159</f>
        <v>x6</v>
      </c>
      <c r="B1159" s="47">
        <v>6</v>
      </c>
      <c r="C1159" s="64" t="str">
        <f t="shared" si="1081"/>
        <v/>
      </c>
      <c r="D1159" s="64" t="str">
        <f t="shared" si="1082"/>
        <v/>
      </c>
      <c r="E1159" s="65" t="str">
        <f t="shared" si="1083"/>
        <v/>
      </c>
      <c r="F1159" s="65" t="str">
        <f t="shared" si="1084"/>
        <v/>
      </c>
      <c r="G1159" s="66" t="str">
        <f t="shared" si="1085"/>
        <v/>
      </c>
      <c r="H1159" s="67" t="str">
        <f t="shared" si="1086"/>
        <v/>
      </c>
      <c r="I1159" s="73"/>
      <c r="J1159" s="64" t="str">
        <f t="shared" si="1087"/>
        <v/>
      </c>
      <c r="K1159" s="64" t="str">
        <f t="shared" si="1088"/>
        <v/>
      </c>
      <c r="L1159" s="64" t="str">
        <f t="shared" si="1089"/>
        <v/>
      </c>
      <c r="M1159" s="64" t="str">
        <f t="shared" si="1090"/>
        <v/>
      </c>
      <c r="N1159" s="52"/>
      <c r="P1159" s="157"/>
      <c r="Q1159" s="157"/>
      <c r="R1159" s="157"/>
      <c r="S1159" s="157" t="str">
        <f>IF(OR(LEFT($A1159,1)="x",AND(AC1153+$AC1159=0,$AC1153&gt;0)),"",IFERROR(VLOOKUP($A1159,LedenZ,29,0),""))</f>
        <v/>
      </c>
      <c r="T1159" s="202">
        <f t="shared" si="1091"/>
        <v>0</v>
      </c>
      <c r="U1159" s="159">
        <f t="shared" si="1092"/>
        <v>0</v>
      </c>
      <c r="V1159" s="162" t="str">
        <f t="shared" si="1099"/>
        <v/>
      </c>
      <c r="W1159" s="162" t="str">
        <f t="shared" si="1099"/>
        <v/>
      </c>
      <c r="X1159" s="28">
        <v>10</v>
      </c>
      <c r="Y1159" s="64" t="str">
        <f t="shared" si="1093"/>
        <v/>
      </c>
      <c r="Z1159" s="64" t="str">
        <f t="shared" si="1094"/>
        <v/>
      </c>
      <c r="AA1159" s="64" t="str">
        <f t="shared" si="1095"/>
        <v/>
      </c>
      <c r="AB1159" s="64" t="str">
        <f t="shared" si="1096"/>
        <v/>
      </c>
      <c r="AC1159" s="28">
        <f t="shared" si="1097"/>
        <v>0</v>
      </c>
      <c r="AH1159" s="246" t="str">
        <f t="shared" si="1098"/>
        <v/>
      </c>
    </row>
    <row r="1160" spans="1:34">
      <c r="A1160" s="28" t="str">
        <f>C1151&amp;"x"&amp;B1160</f>
        <v>x7</v>
      </c>
      <c r="B1160" s="47">
        <v>7</v>
      </c>
      <c r="C1160" s="64" t="str">
        <f t="shared" si="1081"/>
        <v/>
      </c>
      <c r="D1160" s="64" t="str">
        <f t="shared" si="1082"/>
        <v/>
      </c>
      <c r="E1160" s="65" t="str">
        <f t="shared" si="1083"/>
        <v/>
      </c>
      <c r="F1160" s="65" t="str">
        <f t="shared" si="1084"/>
        <v/>
      </c>
      <c r="G1160" s="66" t="str">
        <f t="shared" si="1085"/>
        <v/>
      </c>
      <c r="H1160" s="67" t="str">
        <f t="shared" si="1086"/>
        <v/>
      </c>
      <c r="I1160" s="73"/>
      <c r="J1160" s="64" t="str">
        <f t="shared" si="1087"/>
        <v/>
      </c>
      <c r="K1160" s="64" t="str">
        <f t="shared" si="1088"/>
        <v/>
      </c>
      <c r="L1160" s="64" t="str">
        <f t="shared" si="1089"/>
        <v/>
      </c>
      <c r="M1160" s="64" t="str">
        <f t="shared" si="1090"/>
        <v/>
      </c>
      <c r="N1160" s="52"/>
      <c r="P1160" s="157"/>
      <c r="Q1160" s="157"/>
      <c r="R1160" s="157"/>
      <c r="S1160" s="157" t="str">
        <f>IF(OR(LEFT($A1160,1)="x",AND(AC1153+$AC1160=0,$AC1153&gt;0)),"",IFERROR(VLOOKUP($A1160,LedenZ,29,0),""))</f>
        <v/>
      </c>
      <c r="T1160" s="202">
        <f t="shared" si="1091"/>
        <v>0</v>
      </c>
      <c r="U1160" s="159">
        <f t="shared" si="1092"/>
        <v>0</v>
      </c>
      <c r="V1160" s="162" t="str">
        <f t="shared" si="1099"/>
        <v/>
      </c>
      <c r="W1160" s="162" t="str">
        <f t="shared" si="1099"/>
        <v/>
      </c>
      <c r="X1160" s="28">
        <v>11</v>
      </c>
      <c r="Y1160" s="64" t="str">
        <f t="shared" si="1093"/>
        <v/>
      </c>
      <c r="Z1160" s="64" t="str">
        <f t="shared" si="1094"/>
        <v/>
      </c>
      <c r="AA1160" s="64" t="str">
        <f t="shared" si="1095"/>
        <v/>
      </c>
      <c r="AB1160" s="64" t="str">
        <f t="shared" si="1096"/>
        <v/>
      </c>
      <c r="AC1160" s="28">
        <f t="shared" si="1097"/>
        <v>0</v>
      </c>
      <c r="AH1160" s="246" t="str">
        <f t="shared" si="1098"/>
        <v/>
      </c>
    </row>
    <row r="1161" spans="1:34">
      <c r="A1161" s="28" t="str">
        <f>C1151&amp;"x"&amp;B1161</f>
        <v>x8</v>
      </c>
      <c r="B1161" s="47">
        <v>8</v>
      </c>
      <c r="C1161" s="64" t="str">
        <f t="shared" si="1081"/>
        <v/>
      </c>
      <c r="D1161" s="64" t="str">
        <f t="shared" si="1082"/>
        <v/>
      </c>
      <c r="E1161" s="65" t="str">
        <f t="shared" si="1083"/>
        <v/>
      </c>
      <c r="F1161" s="65" t="str">
        <f t="shared" si="1084"/>
        <v/>
      </c>
      <c r="G1161" s="66" t="str">
        <f t="shared" si="1085"/>
        <v/>
      </c>
      <c r="H1161" s="67" t="str">
        <f t="shared" si="1086"/>
        <v/>
      </c>
      <c r="I1161" s="73"/>
      <c r="J1161" s="64" t="str">
        <f t="shared" si="1087"/>
        <v/>
      </c>
      <c r="K1161" s="64" t="str">
        <f t="shared" si="1088"/>
        <v/>
      </c>
      <c r="L1161" s="64" t="str">
        <f t="shared" si="1089"/>
        <v/>
      </c>
      <c r="M1161" s="64" t="str">
        <f t="shared" si="1090"/>
        <v/>
      </c>
      <c r="N1161" s="52"/>
      <c r="P1161" s="157"/>
      <c r="Q1161" s="157"/>
      <c r="R1161" s="157"/>
      <c r="S1161" s="157" t="str">
        <f>IF(OR(LEFT($A1161,1)="x",AND(AC1153+$AC1161=0,$AC1153&gt;0)),"",IFERROR(VLOOKUP($A1161,LedenZ,29,0),""))</f>
        <v/>
      </c>
      <c r="T1161" s="202">
        <f t="shared" si="1091"/>
        <v>0</v>
      </c>
      <c r="U1161" s="159">
        <f t="shared" si="1092"/>
        <v>0</v>
      </c>
      <c r="V1161" s="162" t="str">
        <f t="shared" si="1099"/>
        <v/>
      </c>
      <c r="W1161" s="162" t="str">
        <f t="shared" si="1099"/>
        <v/>
      </c>
      <c r="X1161" s="28">
        <v>12</v>
      </c>
      <c r="Y1161" s="64" t="str">
        <f t="shared" si="1093"/>
        <v/>
      </c>
      <c r="Z1161" s="64" t="str">
        <f t="shared" si="1094"/>
        <v/>
      </c>
      <c r="AA1161" s="64" t="str">
        <f t="shared" si="1095"/>
        <v/>
      </c>
      <c r="AB1161" s="64" t="str">
        <f t="shared" si="1096"/>
        <v/>
      </c>
      <c r="AC1161" s="28">
        <f t="shared" si="1097"/>
        <v>0</v>
      </c>
      <c r="AH1161" s="246" t="str">
        <f t="shared" si="1098"/>
        <v/>
      </c>
    </row>
    <row r="1162" spans="1:34">
      <c r="A1162" s="28" t="str">
        <f>C1151&amp;"x"&amp;B1162</f>
        <v>x9</v>
      </c>
      <c r="B1162" s="47">
        <v>9</v>
      </c>
      <c r="C1162" s="64" t="str">
        <f t="shared" si="1081"/>
        <v/>
      </c>
      <c r="D1162" s="64" t="str">
        <f t="shared" si="1082"/>
        <v/>
      </c>
      <c r="E1162" s="65" t="str">
        <f t="shared" si="1083"/>
        <v/>
      </c>
      <c r="F1162" s="65" t="str">
        <f t="shared" si="1084"/>
        <v/>
      </c>
      <c r="G1162" s="66" t="str">
        <f t="shared" si="1085"/>
        <v/>
      </c>
      <c r="H1162" s="67" t="str">
        <f t="shared" si="1086"/>
        <v/>
      </c>
      <c r="I1162" s="73"/>
      <c r="J1162" s="64" t="str">
        <f t="shared" si="1087"/>
        <v/>
      </c>
      <c r="K1162" s="64" t="str">
        <f t="shared" si="1088"/>
        <v/>
      </c>
      <c r="L1162" s="64" t="str">
        <f t="shared" si="1089"/>
        <v/>
      </c>
      <c r="M1162" s="64" t="str">
        <f t="shared" si="1090"/>
        <v/>
      </c>
      <c r="N1162" s="52"/>
      <c r="P1162" s="157"/>
      <c r="Q1162" s="157"/>
      <c r="R1162" s="157"/>
      <c r="S1162" s="157" t="str">
        <f>IF(OR(LEFT($A1162,1)="x",AND(AC1153+$AC1162=0,$AC1153&gt;0)),"",IFERROR(VLOOKUP($A1162,LedenZ,29,0),""))</f>
        <v/>
      </c>
      <c r="T1162" s="202">
        <f t="shared" si="1091"/>
        <v>0</v>
      </c>
      <c r="U1162" s="159">
        <f t="shared" si="1092"/>
        <v>0</v>
      </c>
      <c r="V1162" s="162" t="str">
        <f t="shared" si="1099"/>
        <v/>
      </c>
      <c r="W1162" s="162" t="str">
        <f t="shared" si="1099"/>
        <v/>
      </c>
      <c r="X1162" s="28">
        <v>13</v>
      </c>
      <c r="Y1162" s="64" t="str">
        <f t="shared" si="1093"/>
        <v/>
      </c>
      <c r="Z1162" s="64" t="str">
        <f t="shared" si="1094"/>
        <v/>
      </c>
      <c r="AA1162" s="64" t="str">
        <f t="shared" si="1095"/>
        <v/>
      </c>
      <c r="AB1162" s="64" t="str">
        <f t="shared" si="1096"/>
        <v/>
      </c>
      <c r="AC1162" s="28">
        <f t="shared" si="1097"/>
        <v>0</v>
      </c>
      <c r="AH1162" s="246" t="str">
        <f t="shared" si="1098"/>
        <v/>
      </c>
    </row>
    <row r="1163" spans="1:34">
      <c r="A1163" s="28" t="str">
        <f>C1151&amp;"x"&amp;B1163</f>
        <v>x10</v>
      </c>
      <c r="B1163" s="47">
        <v>10</v>
      </c>
      <c r="C1163" s="64" t="str">
        <f t="shared" si="1081"/>
        <v/>
      </c>
      <c r="D1163" s="64" t="str">
        <f t="shared" si="1082"/>
        <v/>
      </c>
      <c r="E1163" s="65" t="str">
        <f t="shared" si="1083"/>
        <v/>
      </c>
      <c r="F1163" s="65" t="str">
        <f t="shared" si="1084"/>
        <v/>
      </c>
      <c r="G1163" s="66" t="str">
        <f t="shared" si="1085"/>
        <v/>
      </c>
      <c r="H1163" s="67" t="str">
        <f t="shared" si="1086"/>
        <v/>
      </c>
      <c r="I1163" s="73"/>
      <c r="J1163" s="64" t="str">
        <f t="shared" si="1087"/>
        <v/>
      </c>
      <c r="K1163" s="64" t="str">
        <f t="shared" si="1088"/>
        <v/>
      </c>
      <c r="L1163" s="64" t="str">
        <f t="shared" si="1089"/>
        <v/>
      </c>
      <c r="M1163" s="64" t="str">
        <f t="shared" si="1090"/>
        <v/>
      </c>
      <c r="N1163" s="52"/>
      <c r="P1163" s="157"/>
      <c r="Q1163" s="157"/>
      <c r="R1163" s="157"/>
      <c r="S1163" s="157" t="str">
        <f>IF(OR(LEFT($A1163,1)="x",AND(AC1153+$AC1163=0,$AC1153&gt;0)),"",IFERROR(VLOOKUP($A1163,LedenZ,29,0),""))</f>
        <v/>
      </c>
      <c r="T1163" s="202">
        <f t="shared" si="1091"/>
        <v>0</v>
      </c>
      <c r="U1163" s="159">
        <f t="shared" si="1092"/>
        <v>0</v>
      </c>
      <c r="V1163" s="162" t="str">
        <f t="shared" si="1099"/>
        <v/>
      </c>
      <c r="W1163" s="162" t="str">
        <f t="shared" si="1099"/>
        <v/>
      </c>
      <c r="X1163" s="28">
        <v>14</v>
      </c>
      <c r="Y1163" s="64" t="str">
        <f t="shared" si="1093"/>
        <v/>
      </c>
      <c r="Z1163" s="64" t="str">
        <f t="shared" si="1094"/>
        <v/>
      </c>
      <c r="AA1163" s="64" t="str">
        <f t="shared" si="1095"/>
        <v/>
      </c>
      <c r="AB1163" s="64" t="str">
        <f t="shared" si="1096"/>
        <v/>
      </c>
      <c r="AC1163" s="28">
        <f t="shared" si="1097"/>
        <v>0</v>
      </c>
      <c r="AH1163" s="246" t="str">
        <f t="shared" si="1098"/>
        <v/>
      </c>
    </row>
    <row r="1164" spans="1:34">
      <c r="A1164" s="28" t="str">
        <f>C1151&amp;"x"&amp;B1164</f>
        <v>x11</v>
      </c>
      <c r="B1164" s="47">
        <v>11</v>
      </c>
      <c r="C1164" s="64" t="str">
        <f t="shared" si="1081"/>
        <v/>
      </c>
      <c r="D1164" s="64" t="str">
        <f t="shared" si="1082"/>
        <v/>
      </c>
      <c r="E1164" s="65" t="str">
        <f t="shared" si="1083"/>
        <v/>
      </c>
      <c r="F1164" s="65" t="str">
        <f t="shared" si="1084"/>
        <v/>
      </c>
      <c r="G1164" s="66" t="str">
        <f t="shared" si="1085"/>
        <v/>
      </c>
      <c r="H1164" s="67" t="str">
        <f t="shared" si="1086"/>
        <v/>
      </c>
      <c r="I1164" s="73"/>
      <c r="J1164" s="64" t="str">
        <f t="shared" si="1087"/>
        <v/>
      </c>
      <c r="K1164" s="64" t="str">
        <f t="shared" si="1088"/>
        <v/>
      </c>
      <c r="L1164" s="64" t="str">
        <f t="shared" si="1089"/>
        <v/>
      </c>
      <c r="M1164" s="64" t="str">
        <f t="shared" si="1090"/>
        <v/>
      </c>
      <c r="N1164" s="52"/>
      <c r="P1164" s="157"/>
      <c r="Q1164" s="157"/>
      <c r="R1164" s="157"/>
      <c r="S1164" s="157" t="str">
        <f>IF(OR(LEFT($A1164,1)="x",AND(AC1153+$AC1164=0,$AC1153&gt;0)),"",IFERROR(VLOOKUP($A1164,LedenZ,29,0),""))</f>
        <v/>
      </c>
      <c r="T1164" s="202">
        <f t="shared" si="1091"/>
        <v>0</v>
      </c>
      <c r="U1164" s="159">
        <f t="shared" si="1092"/>
        <v>0</v>
      </c>
      <c r="V1164" s="162" t="str">
        <f t="shared" si="1099"/>
        <v/>
      </c>
      <c r="W1164" s="162" t="str">
        <f t="shared" si="1099"/>
        <v/>
      </c>
      <c r="X1164" s="28">
        <v>15</v>
      </c>
      <c r="Y1164" s="64" t="str">
        <f t="shared" si="1093"/>
        <v/>
      </c>
      <c r="Z1164" s="64" t="str">
        <f t="shared" si="1094"/>
        <v/>
      </c>
      <c r="AA1164" s="64" t="str">
        <f t="shared" si="1095"/>
        <v/>
      </c>
      <c r="AB1164" s="64" t="str">
        <f t="shared" si="1096"/>
        <v/>
      </c>
      <c r="AC1164" s="28">
        <f t="shared" si="1097"/>
        <v>0</v>
      </c>
      <c r="AH1164" s="246" t="str">
        <f t="shared" si="1098"/>
        <v/>
      </c>
    </row>
    <row r="1165" spans="1:34">
      <c r="A1165" s="28" t="str">
        <f>C1151&amp;"x"&amp;B1165</f>
        <v>x12</v>
      </c>
      <c r="B1165" s="47">
        <v>12</v>
      </c>
      <c r="C1165" s="64" t="str">
        <f t="shared" si="1081"/>
        <v/>
      </c>
      <c r="D1165" s="64" t="str">
        <f t="shared" si="1082"/>
        <v/>
      </c>
      <c r="E1165" s="65" t="str">
        <f t="shared" si="1083"/>
        <v/>
      </c>
      <c r="F1165" s="65" t="str">
        <f t="shared" si="1084"/>
        <v/>
      </c>
      <c r="G1165" s="66" t="str">
        <f t="shared" si="1085"/>
        <v/>
      </c>
      <c r="H1165" s="67" t="str">
        <f t="shared" si="1086"/>
        <v/>
      </c>
      <c r="I1165" s="73"/>
      <c r="J1165" s="64" t="str">
        <f t="shared" si="1087"/>
        <v/>
      </c>
      <c r="K1165" s="64" t="str">
        <f t="shared" si="1088"/>
        <v/>
      </c>
      <c r="L1165" s="64" t="str">
        <f t="shared" si="1089"/>
        <v/>
      </c>
      <c r="M1165" s="64" t="str">
        <f t="shared" si="1090"/>
        <v/>
      </c>
      <c r="N1165" s="52"/>
      <c r="P1165" s="157"/>
      <c r="Q1165" s="157"/>
      <c r="R1165" s="157"/>
      <c r="S1165" s="157" t="str">
        <f>IF(OR(LEFT($A1165,1)="x",AND(AC1153+$AC1165=0,$AC1153&gt;0)),"",IFERROR(VLOOKUP($A1165,LedenZ,29,0),""))</f>
        <v/>
      </c>
      <c r="T1165" s="202">
        <f t="shared" si="1091"/>
        <v>0</v>
      </c>
      <c r="U1165" s="159">
        <f t="shared" si="1092"/>
        <v>0</v>
      </c>
      <c r="V1165" s="162" t="str">
        <f t="shared" si="1099"/>
        <v/>
      </c>
      <c r="W1165" s="162" t="str">
        <f t="shared" si="1099"/>
        <v/>
      </c>
      <c r="X1165" s="28">
        <v>16</v>
      </c>
      <c r="Y1165" s="64" t="str">
        <f t="shared" si="1093"/>
        <v/>
      </c>
      <c r="Z1165" s="64" t="str">
        <f t="shared" si="1094"/>
        <v/>
      </c>
      <c r="AA1165" s="64" t="str">
        <f t="shared" si="1095"/>
        <v/>
      </c>
      <c r="AB1165" s="64" t="str">
        <f t="shared" si="1096"/>
        <v/>
      </c>
      <c r="AC1165" s="28">
        <f t="shared" si="1097"/>
        <v>0</v>
      </c>
      <c r="AH1165" s="246" t="str">
        <f t="shared" si="1098"/>
        <v/>
      </c>
    </row>
    <row r="1166" spans="1:34">
      <c r="A1166" s="28" t="str">
        <f>C1151&amp;"x"&amp;B1166</f>
        <v>x13</v>
      </c>
      <c r="B1166" s="47">
        <v>13</v>
      </c>
      <c r="C1166" s="64" t="str">
        <f t="shared" si="1081"/>
        <v/>
      </c>
      <c r="D1166" s="64" t="str">
        <f t="shared" si="1082"/>
        <v/>
      </c>
      <c r="E1166" s="65" t="str">
        <f t="shared" si="1083"/>
        <v/>
      </c>
      <c r="F1166" s="65" t="str">
        <f t="shared" si="1084"/>
        <v/>
      </c>
      <c r="G1166" s="66" t="str">
        <f t="shared" si="1085"/>
        <v/>
      </c>
      <c r="H1166" s="67" t="str">
        <f t="shared" si="1086"/>
        <v/>
      </c>
      <c r="I1166" s="73"/>
      <c r="J1166" s="64" t="str">
        <f t="shared" si="1087"/>
        <v/>
      </c>
      <c r="K1166" s="64" t="str">
        <f t="shared" si="1088"/>
        <v/>
      </c>
      <c r="L1166" s="64" t="str">
        <f t="shared" si="1089"/>
        <v/>
      </c>
      <c r="M1166" s="64" t="str">
        <f t="shared" si="1090"/>
        <v/>
      </c>
      <c r="N1166" s="52"/>
      <c r="P1166" s="157"/>
      <c r="Q1166" s="157"/>
      <c r="R1166" s="157"/>
      <c r="S1166" s="157" t="str">
        <f>IF(OR(LEFT($A1166,1)="x",AND(AC1153+$AC1166=0,$AC1153&gt;0)),"",IFERROR(VLOOKUP($A1166,LedenZ,29,0),""))</f>
        <v/>
      </c>
      <c r="T1166" s="202">
        <f t="shared" si="1091"/>
        <v>0</v>
      </c>
      <c r="U1166" s="159">
        <f t="shared" si="1092"/>
        <v>0</v>
      </c>
      <c r="V1166" s="162" t="str">
        <f t="shared" si="1099"/>
        <v/>
      </c>
      <c r="W1166" s="162" t="str">
        <f t="shared" si="1099"/>
        <v/>
      </c>
      <c r="X1166" s="28">
        <v>17</v>
      </c>
      <c r="Y1166" s="64" t="str">
        <f t="shared" si="1093"/>
        <v/>
      </c>
      <c r="Z1166" s="64" t="str">
        <f t="shared" si="1094"/>
        <v/>
      </c>
      <c r="AA1166" s="64" t="str">
        <f t="shared" si="1095"/>
        <v/>
      </c>
      <c r="AB1166" s="64" t="str">
        <f t="shared" si="1096"/>
        <v/>
      </c>
      <c r="AC1166" s="28">
        <f t="shared" si="1097"/>
        <v>0</v>
      </c>
      <c r="AH1166" s="246" t="str">
        <f t="shared" si="1098"/>
        <v/>
      </c>
    </row>
    <row r="1167" spans="1:34">
      <c r="A1167" s="28" t="str">
        <f>C1151&amp;"x"&amp;B1167</f>
        <v>x14</v>
      </c>
      <c r="B1167" s="47">
        <v>14</v>
      </c>
      <c r="C1167" s="64" t="str">
        <f t="shared" si="1081"/>
        <v/>
      </c>
      <c r="D1167" s="64" t="str">
        <f t="shared" si="1082"/>
        <v/>
      </c>
      <c r="E1167" s="65" t="str">
        <f t="shared" si="1083"/>
        <v/>
      </c>
      <c r="F1167" s="65" t="str">
        <f t="shared" si="1084"/>
        <v/>
      </c>
      <c r="G1167" s="66" t="str">
        <f t="shared" si="1085"/>
        <v/>
      </c>
      <c r="H1167" s="67" t="str">
        <f t="shared" si="1086"/>
        <v/>
      </c>
      <c r="I1167" s="73"/>
      <c r="J1167" s="64" t="str">
        <f t="shared" si="1087"/>
        <v/>
      </c>
      <c r="K1167" s="64" t="str">
        <f t="shared" si="1088"/>
        <v/>
      </c>
      <c r="L1167" s="64" t="str">
        <f t="shared" si="1089"/>
        <v/>
      </c>
      <c r="M1167" s="64" t="str">
        <f t="shared" si="1090"/>
        <v/>
      </c>
      <c r="N1167" s="52"/>
      <c r="P1167" s="157"/>
      <c r="Q1167" s="157"/>
      <c r="R1167" s="157"/>
      <c r="S1167" s="157" t="str">
        <f>IF(OR(LEFT($A1167,1)="x",AND(AC1153+$AC1167=0,$AC1153&gt;0)),"",IFERROR(VLOOKUP($A1167,LedenZ,29,0),""))</f>
        <v/>
      </c>
      <c r="T1167" s="202">
        <f t="shared" si="1091"/>
        <v>0</v>
      </c>
      <c r="U1167" s="159">
        <f t="shared" si="1092"/>
        <v>0</v>
      </c>
      <c r="V1167" s="162" t="str">
        <f t="shared" si="1099"/>
        <v/>
      </c>
      <c r="W1167" s="162" t="str">
        <f t="shared" si="1099"/>
        <v/>
      </c>
      <c r="X1167" s="28">
        <v>18</v>
      </c>
      <c r="Y1167" s="64" t="str">
        <f t="shared" si="1093"/>
        <v/>
      </c>
      <c r="Z1167" s="64" t="str">
        <f t="shared" si="1094"/>
        <v/>
      </c>
      <c r="AA1167" s="64" t="str">
        <f t="shared" si="1095"/>
        <v/>
      </c>
      <c r="AB1167" s="64" t="str">
        <f t="shared" si="1096"/>
        <v/>
      </c>
      <c r="AC1167" s="28">
        <f t="shared" si="1097"/>
        <v>0</v>
      </c>
      <c r="AH1167" s="246" t="str">
        <f t="shared" si="1098"/>
        <v/>
      </c>
    </row>
    <row r="1168" spans="1:34">
      <c r="A1168" s="28" t="str">
        <f>C1151&amp;"x"&amp;B1168</f>
        <v>x15</v>
      </c>
      <c r="B1168" s="47">
        <v>15</v>
      </c>
      <c r="C1168" s="64" t="str">
        <f t="shared" si="1081"/>
        <v/>
      </c>
      <c r="D1168" s="64" t="str">
        <f t="shared" si="1082"/>
        <v/>
      </c>
      <c r="E1168" s="65" t="str">
        <f t="shared" si="1083"/>
        <v/>
      </c>
      <c r="F1168" s="65" t="str">
        <f t="shared" si="1084"/>
        <v/>
      </c>
      <c r="G1168" s="66" t="str">
        <f t="shared" si="1085"/>
        <v/>
      </c>
      <c r="H1168" s="67" t="str">
        <f t="shared" si="1086"/>
        <v/>
      </c>
      <c r="I1168" s="73"/>
      <c r="J1168" s="64" t="str">
        <f t="shared" si="1087"/>
        <v/>
      </c>
      <c r="K1168" s="64" t="str">
        <f t="shared" si="1088"/>
        <v/>
      </c>
      <c r="L1168" s="64" t="str">
        <f t="shared" si="1089"/>
        <v/>
      </c>
      <c r="M1168" s="64" t="str">
        <f t="shared" si="1090"/>
        <v/>
      </c>
      <c r="N1168" s="52"/>
      <c r="P1168" s="157"/>
      <c r="Q1168" s="157"/>
      <c r="R1168" s="157"/>
      <c r="S1168" s="157" t="str">
        <f>IF(OR(LEFT($A1168,1)="x",AND(AC1153+$AC1168=0,$AC1153&gt;0)),"",IFERROR(VLOOKUP($A1168,LedenZ,29,0),""))</f>
        <v/>
      </c>
      <c r="T1168" s="202">
        <f t="shared" si="1091"/>
        <v>0</v>
      </c>
      <c r="U1168" s="159">
        <f t="shared" si="1092"/>
        <v>0</v>
      </c>
      <c r="V1168" s="162" t="str">
        <f t="shared" si="1099"/>
        <v/>
      </c>
      <c r="W1168" s="162" t="str">
        <f t="shared" si="1099"/>
        <v/>
      </c>
      <c r="X1168" s="28">
        <v>19</v>
      </c>
      <c r="Y1168" s="64" t="str">
        <f t="shared" si="1093"/>
        <v/>
      </c>
      <c r="Z1168" s="64" t="str">
        <f t="shared" si="1094"/>
        <v/>
      </c>
      <c r="AA1168" s="64" t="str">
        <f t="shared" si="1095"/>
        <v/>
      </c>
      <c r="AB1168" s="64" t="str">
        <f t="shared" si="1096"/>
        <v/>
      </c>
      <c r="AC1168" s="28">
        <f t="shared" si="1097"/>
        <v>0</v>
      </c>
      <c r="AH1168" s="246" t="str">
        <f t="shared" si="1098"/>
        <v/>
      </c>
    </row>
    <row r="1169" spans="1:34" ht="12.95" thickBot="1">
      <c r="B1169" s="69"/>
      <c r="C1169" s="70"/>
      <c r="D1169" s="69"/>
      <c r="E1169" s="69"/>
      <c r="F1169" s="69"/>
      <c r="G1169" s="71"/>
      <c r="H1169" s="71"/>
      <c r="I1169" s="71"/>
      <c r="J1169" s="70"/>
      <c r="K1169" s="70"/>
      <c r="L1169" s="70"/>
      <c r="M1169" s="52"/>
      <c r="N1169" s="52"/>
      <c r="X1169" s="28">
        <v>20</v>
      </c>
    </row>
    <row r="1170" spans="1:34" ht="12.95" thickTop="1">
      <c r="B1170" s="47"/>
      <c r="C1170" s="323" t="s">
        <v>1140</v>
      </c>
      <c r="D1170" s="323"/>
      <c r="E1170" s="76" t="s">
        <v>1141</v>
      </c>
      <c r="F1170" s="76" t="s">
        <v>1142</v>
      </c>
      <c r="G1170" s="48" t="s">
        <v>1143</v>
      </c>
      <c r="H1170" s="49"/>
      <c r="I1170" s="50"/>
      <c r="J1170" s="51" t="s">
        <v>1144</v>
      </c>
      <c r="K1170" s="51" t="s">
        <v>1145</v>
      </c>
      <c r="L1170" s="51" t="s">
        <v>1146</v>
      </c>
      <c r="M1170" s="52"/>
      <c r="N1170" s="52"/>
      <c r="P1170" s="53">
        <f>COUNT(P1174:P1188)</f>
        <v>0</v>
      </c>
      <c r="Q1170" s="53">
        <f>COUNT(Q1174:Q1188)</f>
        <v>0</v>
      </c>
      <c r="R1170" s="53">
        <f>COUNT(R1174:R1188)</f>
        <v>0</v>
      </c>
      <c r="S1170" s="53">
        <f>COUNT(S1174:S1188)</f>
        <v>0</v>
      </c>
      <c r="T1170" s="124">
        <f>T1171-SUM(U1174:U1188)</f>
        <v>0</v>
      </c>
      <c r="X1170" s="28">
        <v>1</v>
      </c>
    </row>
    <row r="1171" spans="1:34" ht="12.95">
      <c r="A1171" s="33">
        <v>62</v>
      </c>
      <c r="B1171" s="54"/>
      <c r="C1171" s="322" t="str">
        <f>Leden!AR64</f>
        <v/>
      </c>
      <c r="D1171" s="322"/>
      <c r="E1171" s="286" t="str">
        <f>IF($C1171="","",LEFT(IFERROR(VLOOKUP($C1171,TeamsZ,2,0),"")&amp;"??",2))</f>
        <v/>
      </c>
      <c r="F1171" s="286" t="str">
        <f>IF($C1171="","",IFERROR(VLOOKUP($C1171,TeamsZ,3,0),"??"))</f>
        <v/>
      </c>
      <c r="G1171" s="286" t="str">
        <f>IF($C1171="","",LEFT(IFERROR(VLOOKUP($C1171,TeamsZ,4,0),"")&amp;"?",1))</f>
        <v/>
      </c>
      <c r="H1171" s="55"/>
      <c r="I1171" s="56"/>
      <c r="J1171" s="286">
        <f>COUNTIF(C1174:C1188,"V")</f>
        <v>0</v>
      </c>
      <c r="K1171" s="286">
        <f>COUNTIF(C1174:C1188,"M")</f>
        <v>0</v>
      </c>
      <c r="L1171" s="57" t="str">
        <f>IFERROR(AVERAGE(H1174:H1188),"")</f>
        <v/>
      </c>
      <c r="M1171" s="58"/>
      <c r="N1171" s="58"/>
      <c r="O1171" s="33" t="s">
        <v>2</v>
      </c>
      <c r="P1171" s="253"/>
      <c r="Q1171" s="253"/>
      <c r="R1171" s="253"/>
      <c r="S1171" s="253" t="str">
        <f>IF(COUNT(S1174:S1188)=0,"",TeamPunten(S1174:S1188,$C1171,$T1171))</f>
        <v/>
      </c>
      <c r="T1171" s="124">
        <f>SUM(T1174:T1188)</f>
        <v>0</v>
      </c>
      <c r="U1171" s="158" t="str">
        <f>MID($C1171,1,1)</f>
        <v/>
      </c>
      <c r="V1171" s="158" t="str">
        <f>MID($C1171,1,1)</f>
        <v/>
      </c>
      <c r="W1171" s="158" t="str">
        <f>MID($C1171,1,1)</f>
        <v/>
      </c>
      <c r="X1171" s="28">
        <v>2</v>
      </c>
      <c r="Y1171" s="33"/>
      <c r="Z1171" s="33"/>
      <c r="AA1171" s="33"/>
      <c r="AB1171" s="33"/>
      <c r="AC1171" s="33"/>
      <c r="AD1171" s="19" t="str">
        <f>IF($C1171="","",IFERROR(VLOOKUP($C1171,TeamsZ,6,0),""))</f>
        <v/>
      </c>
      <c r="AE1171" s="19" t="str">
        <f>TRIM(IF($AD1171="","",IFERROR(VLOOKUP($AD1171,Teams!$J$4:$O$8,2,0),"")))</f>
        <v/>
      </c>
      <c r="AF1171" s="19" t="str">
        <f>TRIM(IF($AD1171="","",IFERROR(VLOOKUP($AD1171,Teams!$J$4:$O$8,4,0),"")))</f>
        <v/>
      </c>
      <c r="AH1171" s="247" t="str">
        <f>IFERROR(AVERAGE(AH1174:AH1188),"")</f>
        <v/>
      </c>
    </row>
    <row r="1172" spans="1:34">
      <c r="B1172" s="47"/>
      <c r="C1172" s="76"/>
      <c r="D1172" s="47"/>
      <c r="E1172" s="47"/>
      <c r="F1172" s="47"/>
      <c r="G1172" s="50"/>
      <c r="H1172" s="50"/>
      <c r="I1172" s="50"/>
      <c r="J1172" s="76"/>
      <c r="K1172" s="76"/>
      <c r="L1172" s="76"/>
      <c r="M1172" s="52"/>
      <c r="N1172" s="52"/>
      <c r="U1172" s="159"/>
      <c r="V1172" s="159"/>
      <c r="W1172" s="159"/>
      <c r="X1172" s="28">
        <v>3</v>
      </c>
    </row>
    <row r="1173" spans="1:34">
      <c r="A1173" s="59"/>
      <c r="B1173" s="60"/>
      <c r="C1173" s="61" t="s">
        <v>1147</v>
      </c>
      <c r="D1173" s="61" t="s">
        <v>1148</v>
      </c>
      <c r="E1173" s="62" t="s">
        <v>1149</v>
      </c>
      <c r="F1173" s="62" t="s">
        <v>1150</v>
      </c>
      <c r="G1173" s="61" t="s">
        <v>1151</v>
      </c>
      <c r="H1173" s="61" t="s">
        <v>1152</v>
      </c>
      <c r="I1173" s="61" t="s">
        <v>54</v>
      </c>
      <c r="J1173" s="61" t="s">
        <v>1153</v>
      </c>
      <c r="K1173" s="61" t="s">
        <v>1154</v>
      </c>
      <c r="L1173" s="61" t="s">
        <v>1155</v>
      </c>
      <c r="M1173" s="61" t="s">
        <v>1158</v>
      </c>
      <c r="N1173" s="63"/>
      <c r="O1173" s="59"/>
      <c r="P1173" s="160" t="s">
        <v>76</v>
      </c>
      <c r="Q1173" s="160" t="s">
        <v>77</v>
      </c>
      <c r="R1173" s="160" t="s">
        <v>78</v>
      </c>
      <c r="S1173" s="160" t="s">
        <v>76</v>
      </c>
      <c r="U1173" s="158" t="str">
        <f>IF(W1171="","",VLOOKUP(W1171,Leeftijdscat,2,FALSE))</f>
        <v/>
      </c>
      <c r="V1173" s="158" t="str">
        <f>IF(W1171="","",VLOOKUP(W1171,Leeftijdscat,3,FALSE))</f>
        <v/>
      </c>
      <c r="W1173" s="158" t="str">
        <f>IF(W1171="","",VLOOKUP(W1171,Leeftijdscat,4,FALSE))</f>
        <v/>
      </c>
      <c r="X1173" s="28">
        <v>4</v>
      </c>
      <c r="Y1173" s="59">
        <f>LEN(Y1174&amp;Y1175&amp;Y1176&amp;Y1177&amp;Y1178&amp;Y1179&amp;Y1180&amp;Y1181&amp;Y1182&amp;Y1183&amp;Y1184&amp;Y1185&amp;Y1186&amp;Y1187&amp;Y1188)</f>
        <v>0</v>
      </c>
      <c r="Z1173" s="59">
        <f>LEN(Z1174&amp;Z1175&amp;Z1176&amp;Z1177&amp;Z1178&amp;Z1179&amp;Z1180&amp;Z1181&amp;Z1182&amp;Z1183&amp;Z1184&amp;Z1185&amp;Z1186&amp;Z1187&amp;Z1188)</f>
        <v>0</v>
      </c>
      <c r="AA1173" s="59">
        <f>LEN(AA1174&amp;AA1175&amp;AA1176&amp;AA1177&amp;AA1178&amp;AA1179&amp;AA1180&amp;AA1181&amp;AA1182&amp;AA1183&amp;AA1184&amp;AA1185&amp;AA1186&amp;AA1187&amp;AA1188)</f>
        <v>0</v>
      </c>
      <c r="AB1173" s="59">
        <f>LEN(AB1174&amp;AB1175&amp;AB1176&amp;AB1177&amp;AB1178&amp;AB1179&amp;AB1180&amp;AB1181&amp;AB1182&amp;AB1183&amp;AB1184&amp;AB1185&amp;AB1186&amp;AB1187&amp;AB1188)</f>
        <v>0</v>
      </c>
      <c r="AC1173" s="59">
        <f>SUM(Y1173:AA1173)</f>
        <v>0</v>
      </c>
    </row>
    <row r="1174" spans="1:34">
      <c r="A1174" s="28" t="str">
        <f>C1171&amp;"x"&amp;B1174</f>
        <v>x1</v>
      </c>
      <c r="B1174" s="47">
        <v>1</v>
      </c>
      <c r="C1174" s="64" t="str">
        <f t="shared" ref="C1174:C1188" si="1100">IF(LEFT($A1174,1)="x","",IFERROR(VLOOKUP($A1174,LedenZ,5,0),""))</f>
        <v/>
      </c>
      <c r="D1174" s="64" t="str">
        <f t="shared" ref="D1174:D1188" si="1101">IF(LEFT($A1174,1)="x","",IFERROR(VLOOKUP($A1174,LedenZ,6,0),""))</f>
        <v/>
      </c>
      <c r="E1174" s="65" t="str">
        <f t="shared" ref="E1174:E1188" si="1102">IF(LEFT($A1174,1)="x","",IFERROR(VLOOKUP($A1174,LedenZ,7,0),""))</f>
        <v/>
      </c>
      <c r="F1174" s="65" t="str">
        <f t="shared" ref="F1174:F1188" si="1103">IF(LEFT($A1174,1)="x","",IFERROR(VLOOKUP($A1174,LedenZ,8,0),""))</f>
        <v/>
      </c>
      <c r="G1174" s="66" t="str">
        <f t="shared" ref="G1174:G1188" si="1104">IF(LEFT($A1174,1)="x","",IFERROR(VLOOKUP($A1174,LedenZ,9,0),""))</f>
        <v/>
      </c>
      <c r="H1174" s="67" t="str">
        <f t="shared" ref="H1174:H1188" si="1105">IF(AND(ISNUMBER(G1174),G1174&lt;&gt;0),DATEDIF(G1174,Peildatum,"Y"),"")</f>
        <v/>
      </c>
      <c r="I1174" s="73"/>
      <c r="J1174" s="64" t="str">
        <f t="shared" ref="J1174:J1188" si="1106">IF(LEFT($A1174,1)="x","",IFERROR(VLOOKUP($A1174,LedenZ,15,0),""))</f>
        <v/>
      </c>
      <c r="K1174" s="64" t="str">
        <f t="shared" ref="K1174:K1188" si="1107">IF(LEFT($A1174,1)="x","",IFERROR(VLOOKUP($A1174,LedenZ,16,0),""))</f>
        <v/>
      </c>
      <c r="L1174" s="64" t="str">
        <f t="shared" ref="L1174:L1188" si="1108">IF(LEFT($A1174,1)="x","",IFERROR(VLOOKUP($A1174,LedenZ,17,0),""))</f>
        <v/>
      </c>
      <c r="M1174" s="64" t="str">
        <f t="shared" ref="M1174:M1188" si="1109">IF(LEFT($A1174,1)="x","",IFERROR(VLOOKUP($A1174,LedenZ,18,0),""))</f>
        <v/>
      </c>
      <c r="N1174" s="52"/>
      <c r="P1174" s="157"/>
      <c r="Q1174" s="157"/>
      <c r="R1174" s="157"/>
      <c r="S1174" s="157" t="str">
        <f>IF(OR(LEFT($A1174,1)="x",AND(AC1173+$AC1174=0,$AC1173&gt;0)),"",IFERROR(VLOOKUP($A1174,LedenZ,29,0),""))</f>
        <v/>
      </c>
      <c r="T1174" s="202">
        <f t="shared" ref="T1174:T1188" si="1110">IF(LEN(C1174&amp;D1174&amp;E1174&amp;F1174)&gt;0,1,0)</f>
        <v>0</v>
      </c>
      <c r="U1174" s="159">
        <f t="shared" ref="U1174:U1188" si="1111">MIN(LEN(Y1174&amp;Z1174&amp;AA1174&amp;AB1174),1)</f>
        <v>0</v>
      </c>
      <c r="V1174" s="162" t="str">
        <f>V1173</f>
        <v/>
      </c>
      <c r="W1174" s="162" t="str">
        <f>W1173</f>
        <v/>
      </c>
      <c r="X1174" s="28">
        <v>5</v>
      </c>
      <c r="Y1174" s="64" t="str">
        <f t="shared" ref="Y1174:Y1188" si="1112">IF(LEFT($A1174,1)="x","",IFERROR(VLOOKUP($A1174,LedenZ,33,0),""))</f>
        <v/>
      </c>
      <c r="Z1174" s="64" t="str">
        <f t="shared" ref="Z1174:Z1188" si="1113">IF(LEFT($A1174,1)="x","",IFERROR(VLOOKUP($A1174,LedenZ,34,0),""))</f>
        <v/>
      </c>
      <c r="AA1174" s="64" t="str">
        <f t="shared" ref="AA1174:AA1188" si="1114">IF(LEFT($A1174,1)="x","",IFERROR(VLOOKUP($A1174,LedenZ,35,0),""))</f>
        <v/>
      </c>
      <c r="AB1174" s="64" t="str">
        <f t="shared" ref="AB1174:AB1188" si="1115">IF(LEFT($A1174,1)="x","",IFERROR(VLOOKUP($A1174,LedenZ,36,0),""))</f>
        <v/>
      </c>
      <c r="AC1174" s="28">
        <f t="shared" ref="AC1174:AC1188" si="1116">LEN(Y1174&amp;Z1174&amp;AA1174&amp;AB1174)</f>
        <v>0</v>
      </c>
      <c r="AH1174" s="246" t="str">
        <f t="shared" ref="AH1174:AH1188" si="1117">lft(G1174,Peildatum)</f>
        <v/>
      </c>
    </row>
    <row r="1175" spans="1:34">
      <c r="A1175" s="28" t="str">
        <f>C1171&amp;"x"&amp;B1175</f>
        <v>x2</v>
      </c>
      <c r="B1175" s="47">
        <v>2</v>
      </c>
      <c r="C1175" s="64" t="str">
        <f t="shared" si="1100"/>
        <v/>
      </c>
      <c r="D1175" s="64" t="str">
        <f t="shared" si="1101"/>
        <v/>
      </c>
      <c r="E1175" s="65" t="str">
        <f t="shared" si="1102"/>
        <v/>
      </c>
      <c r="F1175" s="65" t="str">
        <f t="shared" si="1103"/>
        <v/>
      </c>
      <c r="G1175" s="66" t="str">
        <f t="shared" si="1104"/>
        <v/>
      </c>
      <c r="H1175" s="67" t="str">
        <f t="shared" si="1105"/>
        <v/>
      </c>
      <c r="I1175" s="73"/>
      <c r="J1175" s="64" t="str">
        <f t="shared" si="1106"/>
        <v/>
      </c>
      <c r="K1175" s="64" t="str">
        <f t="shared" si="1107"/>
        <v/>
      </c>
      <c r="L1175" s="64" t="str">
        <f t="shared" si="1108"/>
        <v/>
      </c>
      <c r="M1175" s="64" t="str">
        <f t="shared" si="1109"/>
        <v/>
      </c>
      <c r="N1175" s="52"/>
      <c r="P1175" s="157"/>
      <c r="Q1175" s="157"/>
      <c r="R1175" s="157"/>
      <c r="S1175" s="157" t="str">
        <f>IF(OR(LEFT($A1175,1)="x",AND(AC1173+$AC1175=0,$AC1173&gt;0)),"",IFERROR(VLOOKUP($A1175,LedenZ,29,0),""))</f>
        <v/>
      </c>
      <c r="T1175" s="202">
        <f t="shared" si="1110"/>
        <v>0</v>
      </c>
      <c r="U1175" s="159">
        <f t="shared" si="1111"/>
        <v>0</v>
      </c>
      <c r="V1175" s="162" t="str">
        <f t="shared" ref="V1175:W1188" si="1118">V1174</f>
        <v/>
      </c>
      <c r="W1175" s="162" t="str">
        <f t="shared" si="1118"/>
        <v/>
      </c>
      <c r="X1175" s="28">
        <v>6</v>
      </c>
      <c r="Y1175" s="64" t="str">
        <f t="shared" si="1112"/>
        <v/>
      </c>
      <c r="Z1175" s="64" t="str">
        <f t="shared" si="1113"/>
        <v/>
      </c>
      <c r="AA1175" s="64" t="str">
        <f t="shared" si="1114"/>
        <v/>
      </c>
      <c r="AB1175" s="64" t="str">
        <f t="shared" si="1115"/>
        <v/>
      </c>
      <c r="AC1175" s="28">
        <f t="shared" si="1116"/>
        <v>0</v>
      </c>
      <c r="AH1175" s="246" t="str">
        <f t="shared" si="1117"/>
        <v/>
      </c>
    </row>
    <row r="1176" spans="1:34">
      <c r="A1176" s="28" t="str">
        <f>C1171&amp;"x"&amp;B1176</f>
        <v>x3</v>
      </c>
      <c r="B1176" s="47">
        <v>3</v>
      </c>
      <c r="C1176" s="64" t="str">
        <f t="shared" si="1100"/>
        <v/>
      </c>
      <c r="D1176" s="64" t="str">
        <f t="shared" si="1101"/>
        <v/>
      </c>
      <c r="E1176" s="65" t="str">
        <f t="shared" si="1102"/>
        <v/>
      </c>
      <c r="F1176" s="65" t="str">
        <f t="shared" si="1103"/>
        <v/>
      </c>
      <c r="G1176" s="66" t="str">
        <f t="shared" si="1104"/>
        <v/>
      </c>
      <c r="H1176" s="67" t="str">
        <f t="shared" si="1105"/>
        <v/>
      </c>
      <c r="I1176" s="73"/>
      <c r="J1176" s="64" t="str">
        <f t="shared" si="1106"/>
        <v/>
      </c>
      <c r="K1176" s="64" t="str">
        <f t="shared" si="1107"/>
        <v/>
      </c>
      <c r="L1176" s="64" t="str">
        <f t="shared" si="1108"/>
        <v/>
      </c>
      <c r="M1176" s="64" t="str">
        <f t="shared" si="1109"/>
        <v/>
      </c>
      <c r="N1176" s="52"/>
      <c r="P1176" s="157"/>
      <c r="Q1176" s="157"/>
      <c r="R1176" s="157"/>
      <c r="S1176" s="157" t="str">
        <f>IF(OR(LEFT($A1176,1)="x",AND(AC1173+$AC1176=0,$AC1173&gt;0)),"",IFERROR(VLOOKUP($A1176,LedenZ,29,0),""))</f>
        <v/>
      </c>
      <c r="T1176" s="202">
        <f t="shared" si="1110"/>
        <v>0</v>
      </c>
      <c r="U1176" s="159">
        <f t="shared" si="1111"/>
        <v>0</v>
      </c>
      <c r="V1176" s="162" t="str">
        <f t="shared" si="1118"/>
        <v/>
      </c>
      <c r="W1176" s="162" t="str">
        <f t="shared" si="1118"/>
        <v/>
      </c>
      <c r="X1176" s="28">
        <v>7</v>
      </c>
      <c r="Y1176" s="64" t="str">
        <f t="shared" si="1112"/>
        <v/>
      </c>
      <c r="Z1176" s="64" t="str">
        <f t="shared" si="1113"/>
        <v/>
      </c>
      <c r="AA1176" s="64" t="str">
        <f t="shared" si="1114"/>
        <v/>
      </c>
      <c r="AB1176" s="64" t="str">
        <f t="shared" si="1115"/>
        <v/>
      </c>
      <c r="AC1176" s="28">
        <f t="shared" si="1116"/>
        <v>0</v>
      </c>
      <c r="AH1176" s="246" t="str">
        <f t="shared" si="1117"/>
        <v/>
      </c>
    </row>
    <row r="1177" spans="1:34">
      <c r="A1177" s="28" t="str">
        <f>C1171&amp;"x"&amp;B1177</f>
        <v>x4</v>
      </c>
      <c r="B1177" s="47">
        <v>4</v>
      </c>
      <c r="C1177" s="64" t="str">
        <f t="shared" si="1100"/>
        <v/>
      </c>
      <c r="D1177" s="64" t="str">
        <f t="shared" si="1101"/>
        <v/>
      </c>
      <c r="E1177" s="65" t="str">
        <f t="shared" si="1102"/>
        <v/>
      </c>
      <c r="F1177" s="65" t="str">
        <f t="shared" si="1103"/>
        <v/>
      </c>
      <c r="G1177" s="66" t="str">
        <f t="shared" si="1104"/>
        <v/>
      </c>
      <c r="H1177" s="67" t="str">
        <f t="shared" si="1105"/>
        <v/>
      </c>
      <c r="I1177" s="73"/>
      <c r="J1177" s="64" t="str">
        <f t="shared" si="1106"/>
        <v/>
      </c>
      <c r="K1177" s="64" t="str">
        <f t="shared" si="1107"/>
        <v/>
      </c>
      <c r="L1177" s="64" t="str">
        <f t="shared" si="1108"/>
        <v/>
      </c>
      <c r="M1177" s="64" t="str">
        <f t="shared" si="1109"/>
        <v/>
      </c>
      <c r="N1177" s="52"/>
      <c r="P1177" s="157"/>
      <c r="Q1177" s="157"/>
      <c r="R1177" s="157"/>
      <c r="S1177" s="157" t="str">
        <f>IF(OR(LEFT($A1177,1)="x",AND(AC1173+$AC1177=0,$AC1173&gt;0)),"",IFERROR(VLOOKUP($A1177,LedenZ,29,0),""))</f>
        <v/>
      </c>
      <c r="T1177" s="202">
        <f t="shared" si="1110"/>
        <v>0</v>
      </c>
      <c r="U1177" s="159">
        <f t="shared" si="1111"/>
        <v>0</v>
      </c>
      <c r="V1177" s="162" t="str">
        <f t="shared" si="1118"/>
        <v/>
      </c>
      <c r="W1177" s="162" t="str">
        <f t="shared" si="1118"/>
        <v/>
      </c>
      <c r="X1177" s="28">
        <v>8</v>
      </c>
      <c r="Y1177" s="64" t="str">
        <f t="shared" si="1112"/>
        <v/>
      </c>
      <c r="Z1177" s="64" t="str">
        <f t="shared" si="1113"/>
        <v/>
      </c>
      <c r="AA1177" s="64" t="str">
        <f t="shared" si="1114"/>
        <v/>
      </c>
      <c r="AB1177" s="64" t="str">
        <f t="shared" si="1115"/>
        <v/>
      </c>
      <c r="AC1177" s="28">
        <f t="shared" si="1116"/>
        <v>0</v>
      </c>
      <c r="AH1177" s="246" t="str">
        <f t="shared" si="1117"/>
        <v/>
      </c>
    </row>
    <row r="1178" spans="1:34">
      <c r="A1178" s="28" t="str">
        <f>C1171&amp;"x"&amp;B1178</f>
        <v>x5</v>
      </c>
      <c r="B1178" s="47">
        <v>5</v>
      </c>
      <c r="C1178" s="64" t="str">
        <f t="shared" si="1100"/>
        <v/>
      </c>
      <c r="D1178" s="64" t="str">
        <f t="shared" si="1101"/>
        <v/>
      </c>
      <c r="E1178" s="65" t="str">
        <f t="shared" si="1102"/>
        <v/>
      </c>
      <c r="F1178" s="65" t="str">
        <f t="shared" si="1103"/>
        <v/>
      </c>
      <c r="G1178" s="66" t="str">
        <f t="shared" si="1104"/>
        <v/>
      </c>
      <c r="H1178" s="67" t="str">
        <f t="shared" si="1105"/>
        <v/>
      </c>
      <c r="I1178" s="73"/>
      <c r="J1178" s="64" t="str">
        <f t="shared" si="1106"/>
        <v/>
      </c>
      <c r="K1178" s="64" t="str">
        <f t="shared" si="1107"/>
        <v/>
      </c>
      <c r="L1178" s="64" t="str">
        <f t="shared" si="1108"/>
        <v/>
      </c>
      <c r="M1178" s="64" t="str">
        <f t="shared" si="1109"/>
        <v/>
      </c>
      <c r="N1178" s="52"/>
      <c r="P1178" s="157"/>
      <c r="Q1178" s="157"/>
      <c r="R1178" s="157"/>
      <c r="S1178" s="157" t="str">
        <f>IF(OR(LEFT($A1178,1)="x",AND(AC1173+$AC1178=0,$AC1173&gt;0)),"",IFERROR(VLOOKUP($A1178,LedenZ,29,0),""))</f>
        <v/>
      </c>
      <c r="T1178" s="202">
        <f t="shared" si="1110"/>
        <v>0</v>
      </c>
      <c r="U1178" s="159">
        <f t="shared" si="1111"/>
        <v>0</v>
      </c>
      <c r="V1178" s="162" t="str">
        <f t="shared" si="1118"/>
        <v/>
      </c>
      <c r="W1178" s="162" t="str">
        <f t="shared" si="1118"/>
        <v/>
      </c>
      <c r="X1178" s="28">
        <v>9</v>
      </c>
      <c r="Y1178" s="64" t="str">
        <f t="shared" si="1112"/>
        <v/>
      </c>
      <c r="Z1178" s="64" t="str">
        <f t="shared" si="1113"/>
        <v/>
      </c>
      <c r="AA1178" s="64" t="str">
        <f t="shared" si="1114"/>
        <v/>
      </c>
      <c r="AB1178" s="64" t="str">
        <f t="shared" si="1115"/>
        <v/>
      </c>
      <c r="AC1178" s="28">
        <f t="shared" si="1116"/>
        <v>0</v>
      </c>
      <c r="AH1178" s="246" t="str">
        <f t="shared" si="1117"/>
        <v/>
      </c>
    </row>
    <row r="1179" spans="1:34">
      <c r="A1179" s="28" t="str">
        <f>C1171&amp;"x"&amp;B1179</f>
        <v>x6</v>
      </c>
      <c r="B1179" s="47">
        <v>6</v>
      </c>
      <c r="C1179" s="64" t="str">
        <f t="shared" si="1100"/>
        <v/>
      </c>
      <c r="D1179" s="64" t="str">
        <f t="shared" si="1101"/>
        <v/>
      </c>
      <c r="E1179" s="65" t="str">
        <f t="shared" si="1102"/>
        <v/>
      </c>
      <c r="F1179" s="65" t="str">
        <f t="shared" si="1103"/>
        <v/>
      </c>
      <c r="G1179" s="66" t="str">
        <f t="shared" si="1104"/>
        <v/>
      </c>
      <c r="H1179" s="67" t="str">
        <f t="shared" si="1105"/>
        <v/>
      </c>
      <c r="I1179" s="73"/>
      <c r="J1179" s="64" t="str">
        <f t="shared" si="1106"/>
        <v/>
      </c>
      <c r="K1179" s="64" t="str">
        <f t="shared" si="1107"/>
        <v/>
      </c>
      <c r="L1179" s="64" t="str">
        <f t="shared" si="1108"/>
        <v/>
      </c>
      <c r="M1179" s="64" t="str">
        <f t="shared" si="1109"/>
        <v/>
      </c>
      <c r="N1179" s="52"/>
      <c r="P1179" s="157"/>
      <c r="Q1179" s="157"/>
      <c r="R1179" s="157"/>
      <c r="S1179" s="157" t="str">
        <f>IF(OR(LEFT($A1179,1)="x",AND(AC1173+$AC1179=0,$AC1173&gt;0)),"",IFERROR(VLOOKUP($A1179,LedenZ,29,0),""))</f>
        <v/>
      </c>
      <c r="T1179" s="202">
        <f t="shared" si="1110"/>
        <v>0</v>
      </c>
      <c r="U1179" s="159">
        <f t="shared" si="1111"/>
        <v>0</v>
      </c>
      <c r="V1179" s="162" t="str">
        <f t="shared" si="1118"/>
        <v/>
      </c>
      <c r="W1179" s="162" t="str">
        <f t="shared" si="1118"/>
        <v/>
      </c>
      <c r="X1179" s="28">
        <v>10</v>
      </c>
      <c r="Y1179" s="64" t="str">
        <f t="shared" si="1112"/>
        <v/>
      </c>
      <c r="Z1179" s="64" t="str">
        <f t="shared" si="1113"/>
        <v/>
      </c>
      <c r="AA1179" s="64" t="str">
        <f t="shared" si="1114"/>
        <v/>
      </c>
      <c r="AB1179" s="64" t="str">
        <f t="shared" si="1115"/>
        <v/>
      </c>
      <c r="AC1179" s="28">
        <f t="shared" si="1116"/>
        <v>0</v>
      </c>
      <c r="AH1179" s="246" t="str">
        <f t="shared" si="1117"/>
        <v/>
      </c>
    </row>
    <row r="1180" spans="1:34">
      <c r="A1180" s="28" t="str">
        <f>C1171&amp;"x"&amp;B1180</f>
        <v>x7</v>
      </c>
      <c r="B1180" s="47">
        <v>7</v>
      </c>
      <c r="C1180" s="64" t="str">
        <f t="shared" si="1100"/>
        <v/>
      </c>
      <c r="D1180" s="64" t="str">
        <f t="shared" si="1101"/>
        <v/>
      </c>
      <c r="E1180" s="65" t="str">
        <f t="shared" si="1102"/>
        <v/>
      </c>
      <c r="F1180" s="65" t="str">
        <f t="shared" si="1103"/>
        <v/>
      </c>
      <c r="G1180" s="66" t="str">
        <f t="shared" si="1104"/>
        <v/>
      </c>
      <c r="H1180" s="67" t="str">
        <f t="shared" si="1105"/>
        <v/>
      </c>
      <c r="I1180" s="73"/>
      <c r="J1180" s="64" t="str">
        <f t="shared" si="1106"/>
        <v/>
      </c>
      <c r="K1180" s="64" t="str">
        <f t="shared" si="1107"/>
        <v/>
      </c>
      <c r="L1180" s="64" t="str">
        <f t="shared" si="1108"/>
        <v/>
      </c>
      <c r="M1180" s="64" t="str">
        <f t="shared" si="1109"/>
        <v/>
      </c>
      <c r="N1180" s="52"/>
      <c r="P1180" s="157"/>
      <c r="Q1180" s="157"/>
      <c r="R1180" s="157"/>
      <c r="S1180" s="157" t="str">
        <f>IF(OR(LEFT($A1180,1)="x",AND(AC1173+$AC1180=0,$AC1173&gt;0)),"",IFERROR(VLOOKUP($A1180,LedenZ,29,0),""))</f>
        <v/>
      </c>
      <c r="T1180" s="202">
        <f t="shared" si="1110"/>
        <v>0</v>
      </c>
      <c r="U1180" s="159">
        <f t="shared" si="1111"/>
        <v>0</v>
      </c>
      <c r="V1180" s="162" t="str">
        <f t="shared" si="1118"/>
        <v/>
      </c>
      <c r="W1180" s="162" t="str">
        <f t="shared" si="1118"/>
        <v/>
      </c>
      <c r="X1180" s="28">
        <v>11</v>
      </c>
      <c r="Y1180" s="64" t="str">
        <f t="shared" si="1112"/>
        <v/>
      </c>
      <c r="Z1180" s="64" t="str">
        <f t="shared" si="1113"/>
        <v/>
      </c>
      <c r="AA1180" s="64" t="str">
        <f t="shared" si="1114"/>
        <v/>
      </c>
      <c r="AB1180" s="64" t="str">
        <f t="shared" si="1115"/>
        <v/>
      </c>
      <c r="AC1180" s="28">
        <f t="shared" si="1116"/>
        <v>0</v>
      </c>
      <c r="AH1180" s="246" t="str">
        <f t="shared" si="1117"/>
        <v/>
      </c>
    </row>
    <row r="1181" spans="1:34">
      <c r="A1181" s="28" t="str">
        <f>C1171&amp;"x"&amp;B1181</f>
        <v>x8</v>
      </c>
      <c r="B1181" s="47">
        <v>8</v>
      </c>
      <c r="C1181" s="64" t="str">
        <f t="shared" si="1100"/>
        <v/>
      </c>
      <c r="D1181" s="64" t="str">
        <f t="shared" si="1101"/>
        <v/>
      </c>
      <c r="E1181" s="65" t="str">
        <f t="shared" si="1102"/>
        <v/>
      </c>
      <c r="F1181" s="65" t="str">
        <f t="shared" si="1103"/>
        <v/>
      </c>
      <c r="G1181" s="66" t="str">
        <f t="shared" si="1104"/>
        <v/>
      </c>
      <c r="H1181" s="67" t="str">
        <f t="shared" si="1105"/>
        <v/>
      </c>
      <c r="I1181" s="73"/>
      <c r="J1181" s="64" t="str">
        <f t="shared" si="1106"/>
        <v/>
      </c>
      <c r="K1181" s="64" t="str">
        <f t="shared" si="1107"/>
        <v/>
      </c>
      <c r="L1181" s="64" t="str">
        <f t="shared" si="1108"/>
        <v/>
      </c>
      <c r="M1181" s="64" t="str">
        <f t="shared" si="1109"/>
        <v/>
      </c>
      <c r="N1181" s="52"/>
      <c r="P1181" s="157"/>
      <c r="Q1181" s="157"/>
      <c r="R1181" s="157"/>
      <c r="S1181" s="157" t="str">
        <f>IF(OR(LEFT($A1181,1)="x",AND(AC1173+$AC1181=0,$AC1173&gt;0)),"",IFERROR(VLOOKUP($A1181,LedenZ,29,0),""))</f>
        <v/>
      </c>
      <c r="T1181" s="202">
        <f t="shared" si="1110"/>
        <v>0</v>
      </c>
      <c r="U1181" s="159">
        <f t="shared" si="1111"/>
        <v>0</v>
      </c>
      <c r="V1181" s="162" t="str">
        <f t="shared" si="1118"/>
        <v/>
      </c>
      <c r="W1181" s="162" t="str">
        <f t="shared" si="1118"/>
        <v/>
      </c>
      <c r="X1181" s="28">
        <v>12</v>
      </c>
      <c r="Y1181" s="64" t="str">
        <f t="shared" si="1112"/>
        <v/>
      </c>
      <c r="Z1181" s="64" t="str">
        <f t="shared" si="1113"/>
        <v/>
      </c>
      <c r="AA1181" s="64" t="str">
        <f t="shared" si="1114"/>
        <v/>
      </c>
      <c r="AB1181" s="64" t="str">
        <f t="shared" si="1115"/>
        <v/>
      </c>
      <c r="AC1181" s="28">
        <f t="shared" si="1116"/>
        <v>0</v>
      </c>
      <c r="AH1181" s="246" t="str">
        <f t="shared" si="1117"/>
        <v/>
      </c>
    </row>
    <row r="1182" spans="1:34">
      <c r="A1182" s="28" t="str">
        <f>C1171&amp;"x"&amp;B1182</f>
        <v>x9</v>
      </c>
      <c r="B1182" s="47">
        <v>9</v>
      </c>
      <c r="C1182" s="64" t="str">
        <f t="shared" si="1100"/>
        <v/>
      </c>
      <c r="D1182" s="64" t="str">
        <f t="shared" si="1101"/>
        <v/>
      </c>
      <c r="E1182" s="65" t="str">
        <f t="shared" si="1102"/>
        <v/>
      </c>
      <c r="F1182" s="65" t="str">
        <f t="shared" si="1103"/>
        <v/>
      </c>
      <c r="G1182" s="66" t="str">
        <f t="shared" si="1104"/>
        <v/>
      </c>
      <c r="H1182" s="67" t="str">
        <f t="shared" si="1105"/>
        <v/>
      </c>
      <c r="I1182" s="73"/>
      <c r="J1182" s="64" t="str">
        <f t="shared" si="1106"/>
        <v/>
      </c>
      <c r="K1182" s="64" t="str">
        <f t="shared" si="1107"/>
        <v/>
      </c>
      <c r="L1182" s="64" t="str">
        <f t="shared" si="1108"/>
        <v/>
      </c>
      <c r="M1182" s="64" t="str">
        <f t="shared" si="1109"/>
        <v/>
      </c>
      <c r="N1182" s="52"/>
      <c r="P1182" s="157"/>
      <c r="Q1182" s="157"/>
      <c r="R1182" s="157"/>
      <c r="S1182" s="157" t="str">
        <f>IF(OR(LEFT($A1182,1)="x",AND(AC1173+$AC1182=0,$AC1173&gt;0)),"",IFERROR(VLOOKUP($A1182,LedenZ,29,0),""))</f>
        <v/>
      </c>
      <c r="T1182" s="202">
        <f t="shared" si="1110"/>
        <v>0</v>
      </c>
      <c r="U1182" s="159">
        <f t="shared" si="1111"/>
        <v>0</v>
      </c>
      <c r="V1182" s="162" t="str">
        <f t="shared" si="1118"/>
        <v/>
      </c>
      <c r="W1182" s="162" t="str">
        <f t="shared" si="1118"/>
        <v/>
      </c>
      <c r="X1182" s="28">
        <v>13</v>
      </c>
      <c r="Y1182" s="64" t="str">
        <f t="shared" si="1112"/>
        <v/>
      </c>
      <c r="Z1182" s="64" t="str">
        <f t="shared" si="1113"/>
        <v/>
      </c>
      <c r="AA1182" s="64" t="str">
        <f t="shared" si="1114"/>
        <v/>
      </c>
      <c r="AB1182" s="64" t="str">
        <f t="shared" si="1115"/>
        <v/>
      </c>
      <c r="AC1182" s="28">
        <f t="shared" si="1116"/>
        <v>0</v>
      </c>
      <c r="AH1182" s="246" t="str">
        <f t="shared" si="1117"/>
        <v/>
      </c>
    </row>
    <row r="1183" spans="1:34">
      <c r="A1183" s="28" t="str">
        <f>C1171&amp;"x"&amp;B1183</f>
        <v>x10</v>
      </c>
      <c r="B1183" s="47">
        <v>10</v>
      </c>
      <c r="C1183" s="64" t="str">
        <f t="shared" si="1100"/>
        <v/>
      </c>
      <c r="D1183" s="64" t="str">
        <f t="shared" si="1101"/>
        <v/>
      </c>
      <c r="E1183" s="65" t="str">
        <f t="shared" si="1102"/>
        <v/>
      </c>
      <c r="F1183" s="65" t="str">
        <f t="shared" si="1103"/>
        <v/>
      </c>
      <c r="G1183" s="66" t="str">
        <f t="shared" si="1104"/>
        <v/>
      </c>
      <c r="H1183" s="67" t="str">
        <f t="shared" si="1105"/>
        <v/>
      </c>
      <c r="I1183" s="73"/>
      <c r="J1183" s="64" t="str">
        <f t="shared" si="1106"/>
        <v/>
      </c>
      <c r="K1183" s="64" t="str">
        <f t="shared" si="1107"/>
        <v/>
      </c>
      <c r="L1183" s="64" t="str">
        <f t="shared" si="1108"/>
        <v/>
      </c>
      <c r="M1183" s="64" t="str">
        <f t="shared" si="1109"/>
        <v/>
      </c>
      <c r="N1183" s="52"/>
      <c r="P1183" s="157"/>
      <c r="Q1183" s="157"/>
      <c r="R1183" s="157"/>
      <c r="S1183" s="157" t="str">
        <f>IF(OR(LEFT($A1183,1)="x",AND(AC1173+$AC1183=0,$AC1173&gt;0)),"",IFERROR(VLOOKUP($A1183,LedenZ,29,0),""))</f>
        <v/>
      </c>
      <c r="T1183" s="202">
        <f t="shared" si="1110"/>
        <v>0</v>
      </c>
      <c r="U1183" s="159">
        <f t="shared" si="1111"/>
        <v>0</v>
      </c>
      <c r="V1183" s="162" t="str">
        <f t="shared" si="1118"/>
        <v/>
      </c>
      <c r="W1183" s="162" t="str">
        <f t="shared" si="1118"/>
        <v/>
      </c>
      <c r="X1183" s="28">
        <v>14</v>
      </c>
      <c r="Y1183" s="64" t="str">
        <f t="shared" si="1112"/>
        <v/>
      </c>
      <c r="Z1183" s="64" t="str">
        <f t="shared" si="1113"/>
        <v/>
      </c>
      <c r="AA1183" s="64" t="str">
        <f t="shared" si="1114"/>
        <v/>
      </c>
      <c r="AB1183" s="64" t="str">
        <f t="shared" si="1115"/>
        <v/>
      </c>
      <c r="AC1183" s="28">
        <f t="shared" si="1116"/>
        <v>0</v>
      </c>
      <c r="AH1183" s="246" t="str">
        <f t="shared" si="1117"/>
        <v/>
      </c>
    </row>
    <row r="1184" spans="1:34">
      <c r="A1184" s="28" t="str">
        <f>C1171&amp;"x"&amp;B1184</f>
        <v>x11</v>
      </c>
      <c r="B1184" s="47">
        <v>11</v>
      </c>
      <c r="C1184" s="64" t="str">
        <f t="shared" si="1100"/>
        <v/>
      </c>
      <c r="D1184" s="64" t="str">
        <f t="shared" si="1101"/>
        <v/>
      </c>
      <c r="E1184" s="65" t="str">
        <f t="shared" si="1102"/>
        <v/>
      </c>
      <c r="F1184" s="65" t="str">
        <f t="shared" si="1103"/>
        <v/>
      </c>
      <c r="G1184" s="66" t="str">
        <f t="shared" si="1104"/>
        <v/>
      </c>
      <c r="H1184" s="67" t="str">
        <f t="shared" si="1105"/>
        <v/>
      </c>
      <c r="I1184" s="73"/>
      <c r="J1184" s="64" t="str">
        <f t="shared" si="1106"/>
        <v/>
      </c>
      <c r="K1184" s="64" t="str">
        <f t="shared" si="1107"/>
        <v/>
      </c>
      <c r="L1184" s="64" t="str">
        <f t="shared" si="1108"/>
        <v/>
      </c>
      <c r="M1184" s="64" t="str">
        <f t="shared" si="1109"/>
        <v/>
      </c>
      <c r="N1184" s="52"/>
      <c r="P1184" s="157"/>
      <c r="Q1184" s="157"/>
      <c r="R1184" s="157"/>
      <c r="S1184" s="157" t="str">
        <f>IF(OR(LEFT($A1184,1)="x",AND(AC1173+$AC1184=0,$AC1173&gt;0)),"",IFERROR(VLOOKUP($A1184,LedenZ,29,0),""))</f>
        <v/>
      </c>
      <c r="T1184" s="202">
        <f t="shared" si="1110"/>
        <v>0</v>
      </c>
      <c r="U1184" s="159">
        <f t="shared" si="1111"/>
        <v>0</v>
      </c>
      <c r="V1184" s="162" t="str">
        <f t="shared" si="1118"/>
        <v/>
      </c>
      <c r="W1184" s="162" t="str">
        <f t="shared" si="1118"/>
        <v/>
      </c>
      <c r="X1184" s="28">
        <v>15</v>
      </c>
      <c r="Y1184" s="64" t="str">
        <f t="shared" si="1112"/>
        <v/>
      </c>
      <c r="Z1184" s="64" t="str">
        <f t="shared" si="1113"/>
        <v/>
      </c>
      <c r="AA1184" s="64" t="str">
        <f t="shared" si="1114"/>
        <v/>
      </c>
      <c r="AB1184" s="64" t="str">
        <f t="shared" si="1115"/>
        <v/>
      </c>
      <c r="AC1184" s="28">
        <f t="shared" si="1116"/>
        <v>0</v>
      </c>
      <c r="AH1184" s="246" t="str">
        <f t="shared" si="1117"/>
        <v/>
      </c>
    </row>
    <row r="1185" spans="1:34">
      <c r="A1185" s="28" t="str">
        <f>C1171&amp;"x"&amp;B1185</f>
        <v>x12</v>
      </c>
      <c r="B1185" s="47">
        <v>12</v>
      </c>
      <c r="C1185" s="64" t="str">
        <f t="shared" si="1100"/>
        <v/>
      </c>
      <c r="D1185" s="64" t="str">
        <f t="shared" si="1101"/>
        <v/>
      </c>
      <c r="E1185" s="65" t="str">
        <f t="shared" si="1102"/>
        <v/>
      </c>
      <c r="F1185" s="65" t="str">
        <f t="shared" si="1103"/>
        <v/>
      </c>
      <c r="G1185" s="66" t="str">
        <f t="shared" si="1104"/>
        <v/>
      </c>
      <c r="H1185" s="67" t="str">
        <f t="shared" si="1105"/>
        <v/>
      </c>
      <c r="I1185" s="73"/>
      <c r="J1185" s="64" t="str">
        <f t="shared" si="1106"/>
        <v/>
      </c>
      <c r="K1185" s="64" t="str">
        <f t="shared" si="1107"/>
        <v/>
      </c>
      <c r="L1185" s="64" t="str">
        <f t="shared" si="1108"/>
        <v/>
      </c>
      <c r="M1185" s="64" t="str">
        <f t="shared" si="1109"/>
        <v/>
      </c>
      <c r="N1185" s="52"/>
      <c r="P1185" s="157"/>
      <c r="Q1185" s="157"/>
      <c r="R1185" s="157"/>
      <c r="S1185" s="157" t="str">
        <f>IF(OR(LEFT($A1185,1)="x",AND(AC1173+$AC1185=0,$AC1173&gt;0)),"",IFERROR(VLOOKUP($A1185,LedenZ,29,0),""))</f>
        <v/>
      </c>
      <c r="T1185" s="202">
        <f t="shared" si="1110"/>
        <v>0</v>
      </c>
      <c r="U1185" s="159">
        <f t="shared" si="1111"/>
        <v>0</v>
      </c>
      <c r="V1185" s="162" t="str">
        <f t="shared" si="1118"/>
        <v/>
      </c>
      <c r="W1185" s="162" t="str">
        <f t="shared" si="1118"/>
        <v/>
      </c>
      <c r="X1185" s="28">
        <v>16</v>
      </c>
      <c r="Y1185" s="64" t="str">
        <f t="shared" si="1112"/>
        <v/>
      </c>
      <c r="Z1185" s="64" t="str">
        <f t="shared" si="1113"/>
        <v/>
      </c>
      <c r="AA1185" s="64" t="str">
        <f t="shared" si="1114"/>
        <v/>
      </c>
      <c r="AB1185" s="64" t="str">
        <f t="shared" si="1115"/>
        <v/>
      </c>
      <c r="AC1185" s="28">
        <f t="shared" si="1116"/>
        <v>0</v>
      </c>
      <c r="AH1185" s="246" t="str">
        <f t="shared" si="1117"/>
        <v/>
      </c>
    </row>
    <row r="1186" spans="1:34">
      <c r="A1186" s="28" t="str">
        <f>C1171&amp;"x"&amp;B1186</f>
        <v>x13</v>
      </c>
      <c r="B1186" s="47">
        <v>13</v>
      </c>
      <c r="C1186" s="64" t="str">
        <f t="shared" si="1100"/>
        <v/>
      </c>
      <c r="D1186" s="64" t="str">
        <f t="shared" si="1101"/>
        <v/>
      </c>
      <c r="E1186" s="65" t="str">
        <f t="shared" si="1102"/>
        <v/>
      </c>
      <c r="F1186" s="65" t="str">
        <f t="shared" si="1103"/>
        <v/>
      </c>
      <c r="G1186" s="66" t="str">
        <f t="shared" si="1104"/>
        <v/>
      </c>
      <c r="H1186" s="67" t="str">
        <f t="shared" si="1105"/>
        <v/>
      </c>
      <c r="I1186" s="73"/>
      <c r="J1186" s="64" t="str">
        <f t="shared" si="1106"/>
        <v/>
      </c>
      <c r="K1186" s="64" t="str">
        <f t="shared" si="1107"/>
        <v/>
      </c>
      <c r="L1186" s="64" t="str">
        <f t="shared" si="1108"/>
        <v/>
      </c>
      <c r="M1186" s="64" t="str">
        <f t="shared" si="1109"/>
        <v/>
      </c>
      <c r="N1186" s="52"/>
      <c r="P1186" s="157"/>
      <c r="Q1186" s="157"/>
      <c r="R1186" s="157"/>
      <c r="S1186" s="157" t="str">
        <f>IF(OR(LEFT($A1186,1)="x",AND(AC1173+$AC1186=0,$AC1173&gt;0)),"",IFERROR(VLOOKUP($A1186,LedenZ,29,0),""))</f>
        <v/>
      </c>
      <c r="T1186" s="202">
        <f t="shared" si="1110"/>
        <v>0</v>
      </c>
      <c r="U1186" s="159">
        <f t="shared" si="1111"/>
        <v>0</v>
      </c>
      <c r="V1186" s="162" t="str">
        <f t="shared" si="1118"/>
        <v/>
      </c>
      <c r="W1186" s="162" t="str">
        <f t="shared" si="1118"/>
        <v/>
      </c>
      <c r="X1186" s="28">
        <v>17</v>
      </c>
      <c r="Y1186" s="64" t="str">
        <f t="shared" si="1112"/>
        <v/>
      </c>
      <c r="Z1186" s="64" t="str">
        <f t="shared" si="1113"/>
        <v/>
      </c>
      <c r="AA1186" s="64" t="str">
        <f t="shared" si="1114"/>
        <v/>
      </c>
      <c r="AB1186" s="64" t="str">
        <f t="shared" si="1115"/>
        <v/>
      </c>
      <c r="AC1186" s="28">
        <f t="shared" si="1116"/>
        <v>0</v>
      </c>
      <c r="AH1186" s="246" t="str">
        <f t="shared" si="1117"/>
        <v/>
      </c>
    </row>
    <row r="1187" spans="1:34">
      <c r="A1187" s="28" t="str">
        <f>C1171&amp;"x"&amp;B1187</f>
        <v>x14</v>
      </c>
      <c r="B1187" s="47">
        <v>14</v>
      </c>
      <c r="C1187" s="64" t="str">
        <f t="shared" si="1100"/>
        <v/>
      </c>
      <c r="D1187" s="64" t="str">
        <f t="shared" si="1101"/>
        <v/>
      </c>
      <c r="E1187" s="65" t="str">
        <f t="shared" si="1102"/>
        <v/>
      </c>
      <c r="F1187" s="65" t="str">
        <f t="shared" si="1103"/>
        <v/>
      </c>
      <c r="G1187" s="66" t="str">
        <f t="shared" si="1104"/>
        <v/>
      </c>
      <c r="H1187" s="67" t="str">
        <f t="shared" si="1105"/>
        <v/>
      </c>
      <c r="I1187" s="73"/>
      <c r="J1187" s="64" t="str">
        <f t="shared" si="1106"/>
        <v/>
      </c>
      <c r="K1187" s="64" t="str">
        <f t="shared" si="1107"/>
        <v/>
      </c>
      <c r="L1187" s="64" t="str">
        <f t="shared" si="1108"/>
        <v/>
      </c>
      <c r="M1187" s="64" t="str">
        <f t="shared" si="1109"/>
        <v/>
      </c>
      <c r="N1187" s="52"/>
      <c r="P1187" s="157"/>
      <c r="Q1187" s="157"/>
      <c r="R1187" s="157"/>
      <c r="S1187" s="157" t="str">
        <f>IF(OR(LEFT($A1187,1)="x",AND(AC1173+$AC1187=0,$AC1173&gt;0)),"",IFERROR(VLOOKUP($A1187,LedenZ,29,0),""))</f>
        <v/>
      </c>
      <c r="T1187" s="202">
        <f t="shared" si="1110"/>
        <v>0</v>
      </c>
      <c r="U1187" s="159">
        <f t="shared" si="1111"/>
        <v>0</v>
      </c>
      <c r="V1187" s="162" t="str">
        <f t="shared" si="1118"/>
        <v/>
      </c>
      <c r="W1187" s="162" t="str">
        <f t="shared" si="1118"/>
        <v/>
      </c>
      <c r="X1187" s="28">
        <v>18</v>
      </c>
      <c r="Y1187" s="64" t="str">
        <f t="shared" si="1112"/>
        <v/>
      </c>
      <c r="Z1187" s="64" t="str">
        <f t="shared" si="1113"/>
        <v/>
      </c>
      <c r="AA1187" s="64" t="str">
        <f t="shared" si="1114"/>
        <v/>
      </c>
      <c r="AB1187" s="64" t="str">
        <f t="shared" si="1115"/>
        <v/>
      </c>
      <c r="AC1187" s="28">
        <f t="shared" si="1116"/>
        <v>0</v>
      </c>
      <c r="AH1187" s="246" t="str">
        <f t="shared" si="1117"/>
        <v/>
      </c>
    </row>
    <row r="1188" spans="1:34">
      <c r="A1188" s="28" t="str">
        <f>C1171&amp;"x"&amp;B1188</f>
        <v>x15</v>
      </c>
      <c r="B1188" s="47">
        <v>15</v>
      </c>
      <c r="C1188" s="64" t="str">
        <f t="shared" si="1100"/>
        <v/>
      </c>
      <c r="D1188" s="64" t="str">
        <f t="shared" si="1101"/>
        <v/>
      </c>
      <c r="E1188" s="65" t="str">
        <f t="shared" si="1102"/>
        <v/>
      </c>
      <c r="F1188" s="65" t="str">
        <f t="shared" si="1103"/>
        <v/>
      </c>
      <c r="G1188" s="66" t="str">
        <f t="shared" si="1104"/>
        <v/>
      </c>
      <c r="H1188" s="67" t="str">
        <f t="shared" si="1105"/>
        <v/>
      </c>
      <c r="I1188" s="73"/>
      <c r="J1188" s="64" t="str">
        <f t="shared" si="1106"/>
        <v/>
      </c>
      <c r="K1188" s="64" t="str">
        <f t="shared" si="1107"/>
        <v/>
      </c>
      <c r="L1188" s="64" t="str">
        <f t="shared" si="1108"/>
        <v/>
      </c>
      <c r="M1188" s="64" t="str">
        <f t="shared" si="1109"/>
        <v/>
      </c>
      <c r="N1188" s="52"/>
      <c r="P1188" s="157"/>
      <c r="Q1188" s="157"/>
      <c r="R1188" s="157"/>
      <c r="S1188" s="157" t="str">
        <f>IF(OR(LEFT($A1188,1)="x",AND(AC1173+$AC1188=0,$AC1173&gt;0)),"",IFERROR(VLOOKUP($A1188,LedenZ,29,0),""))</f>
        <v/>
      </c>
      <c r="T1188" s="202">
        <f t="shared" si="1110"/>
        <v>0</v>
      </c>
      <c r="U1188" s="159">
        <f t="shared" si="1111"/>
        <v>0</v>
      </c>
      <c r="V1188" s="162" t="str">
        <f t="shared" si="1118"/>
        <v/>
      </c>
      <c r="W1188" s="162" t="str">
        <f t="shared" si="1118"/>
        <v/>
      </c>
      <c r="X1188" s="28">
        <v>19</v>
      </c>
      <c r="Y1188" s="64" t="str">
        <f t="shared" si="1112"/>
        <v/>
      </c>
      <c r="Z1188" s="64" t="str">
        <f t="shared" si="1113"/>
        <v/>
      </c>
      <c r="AA1188" s="64" t="str">
        <f t="shared" si="1114"/>
        <v/>
      </c>
      <c r="AB1188" s="64" t="str">
        <f t="shared" si="1115"/>
        <v/>
      </c>
      <c r="AC1188" s="28">
        <f t="shared" si="1116"/>
        <v>0</v>
      </c>
      <c r="AH1188" s="246" t="str">
        <f t="shared" si="1117"/>
        <v/>
      </c>
    </row>
    <row r="1189" spans="1:34" ht="12.95" thickBot="1">
      <c r="B1189" s="69"/>
      <c r="C1189" s="70"/>
      <c r="D1189" s="69"/>
      <c r="E1189" s="69"/>
      <c r="F1189" s="69"/>
      <c r="G1189" s="71"/>
      <c r="H1189" s="71"/>
      <c r="I1189" s="71"/>
      <c r="J1189" s="70"/>
      <c r="K1189" s="70"/>
      <c r="L1189" s="70"/>
      <c r="M1189" s="52"/>
      <c r="N1189" s="52"/>
      <c r="X1189" s="28">
        <v>20</v>
      </c>
    </row>
    <row r="1190" spans="1:34" ht="12.95" thickTop="1">
      <c r="B1190" s="47"/>
      <c r="C1190" s="323" t="s">
        <v>1140</v>
      </c>
      <c r="D1190" s="323"/>
      <c r="E1190" s="76" t="s">
        <v>1141</v>
      </c>
      <c r="F1190" s="76" t="s">
        <v>1142</v>
      </c>
      <c r="G1190" s="48" t="s">
        <v>1143</v>
      </c>
      <c r="H1190" s="49"/>
      <c r="I1190" s="50"/>
      <c r="J1190" s="51" t="s">
        <v>1144</v>
      </c>
      <c r="K1190" s="51" t="s">
        <v>1145</v>
      </c>
      <c r="L1190" s="51" t="s">
        <v>1146</v>
      </c>
      <c r="M1190" s="52"/>
      <c r="N1190" s="52"/>
      <c r="P1190" s="53">
        <f>COUNT(P1194:P1208)</f>
        <v>0</v>
      </c>
      <c r="Q1190" s="53">
        <f>COUNT(Q1194:Q1208)</f>
        <v>0</v>
      </c>
      <c r="R1190" s="53">
        <f>COUNT(R1194:R1208)</f>
        <v>0</v>
      </c>
      <c r="S1190" s="53">
        <f>COUNT(S1194:S1208)</f>
        <v>0</v>
      </c>
      <c r="T1190" s="124">
        <f>T1191-SUM(U1194:U1208)</f>
        <v>0</v>
      </c>
      <c r="X1190" s="28">
        <v>1</v>
      </c>
    </row>
    <row r="1191" spans="1:34" ht="12.95">
      <c r="A1191" s="33">
        <v>63</v>
      </c>
      <c r="B1191" s="54"/>
      <c r="C1191" s="322" t="str">
        <f>Leden!AR65</f>
        <v/>
      </c>
      <c r="D1191" s="322"/>
      <c r="E1191" s="286" t="str">
        <f>IF($C1191="","",LEFT(IFERROR(VLOOKUP($C1191,TeamsZ,2,0),"")&amp;"??",2))</f>
        <v/>
      </c>
      <c r="F1191" s="286" t="str">
        <f>IF($C1191="","",IFERROR(VLOOKUP($C1191,TeamsZ,3,0),"??"))</f>
        <v/>
      </c>
      <c r="G1191" s="286" t="str">
        <f>IF($C1191="","",LEFT(IFERROR(VLOOKUP($C1191,TeamsZ,4,0),"")&amp;"?",1))</f>
        <v/>
      </c>
      <c r="H1191" s="55"/>
      <c r="I1191" s="56"/>
      <c r="J1191" s="286">
        <f>COUNTIF(C1194:C1208,"V")</f>
        <v>0</v>
      </c>
      <c r="K1191" s="286">
        <f>COUNTIF(C1194:C1208,"M")</f>
        <v>0</v>
      </c>
      <c r="L1191" s="57" t="str">
        <f>IFERROR(AVERAGE(H1194:H1208),"")</f>
        <v/>
      </c>
      <c r="M1191" s="58"/>
      <c r="N1191" s="58"/>
      <c r="O1191" s="33" t="s">
        <v>2</v>
      </c>
      <c r="P1191" s="253"/>
      <c r="Q1191" s="253"/>
      <c r="R1191" s="253"/>
      <c r="S1191" s="253" t="str">
        <f>IF(COUNT(S1194:S1208)=0,"",TeamPunten(S1194:S1208,$C1191,$T1191))</f>
        <v/>
      </c>
      <c r="T1191" s="124">
        <f>SUM(T1194:T1208)</f>
        <v>0</v>
      </c>
      <c r="U1191" s="158" t="str">
        <f>MID($C1191,1,1)</f>
        <v/>
      </c>
      <c r="V1191" s="158" t="str">
        <f>MID($C1191,1,1)</f>
        <v/>
      </c>
      <c r="W1191" s="158" t="str">
        <f>MID($C1191,1,1)</f>
        <v/>
      </c>
      <c r="X1191" s="28">
        <v>2</v>
      </c>
      <c r="Y1191" s="33"/>
      <c r="Z1191" s="33"/>
      <c r="AA1191" s="33"/>
      <c r="AB1191" s="33"/>
      <c r="AC1191" s="33"/>
      <c r="AD1191" s="19" t="str">
        <f>IF($C1191="","",IFERROR(VLOOKUP($C1191,TeamsZ,6,0),""))</f>
        <v/>
      </c>
      <c r="AE1191" s="19" t="str">
        <f>TRIM(IF($AD1191="","",IFERROR(VLOOKUP($AD1191,Teams!$J$4:$O$8,2,0),"")))</f>
        <v/>
      </c>
      <c r="AF1191" s="19" t="str">
        <f>TRIM(IF($AD1191="","",IFERROR(VLOOKUP($AD1191,Teams!$J$4:$O$8,4,0),"")))</f>
        <v/>
      </c>
      <c r="AH1191" s="247" t="str">
        <f>IFERROR(AVERAGE(AH1194:AH1208),"")</f>
        <v/>
      </c>
    </row>
    <row r="1192" spans="1:34">
      <c r="B1192" s="47"/>
      <c r="C1192" s="76"/>
      <c r="D1192" s="47"/>
      <c r="E1192" s="47"/>
      <c r="F1192" s="47"/>
      <c r="G1192" s="50"/>
      <c r="H1192" s="50"/>
      <c r="I1192" s="50"/>
      <c r="J1192" s="76"/>
      <c r="K1192" s="76"/>
      <c r="L1192" s="76"/>
      <c r="M1192" s="52"/>
      <c r="N1192" s="52"/>
      <c r="U1192" s="159"/>
      <c r="V1192" s="159"/>
      <c r="W1192" s="159"/>
      <c r="X1192" s="28">
        <v>3</v>
      </c>
    </row>
    <row r="1193" spans="1:34">
      <c r="A1193" s="59"/>
      <c r="B1193" s="60"/>
      <c r="C1193" s="61" t="s">
        <v>1147</v>
      </c>
      <c r="D1193" s="61" t="s">
        <v>1148</v>
      </c>
      <c r="E1193" s="62" t="s">
        <v>1149</v>
      </c>
      <c r="F1193" s="62" t="s">
        <v>1150</v>
      </c>
      <c r="G1193" s="61" t="s">
        <v>1151</v>
      </c>
      <c r="H1193" s="61" t="s">
        <v>1152</v>
      </c>
      <c r="I1193" s="61" t="s">
        <v>54</v>
      </c>
      <c r="J1193" s="61" t="s">
        <v>1153</v>
      </c>
      <c r="K1193" s="61" t="s">
        <v>1154</v>
      </c>
      <c r="L1193" s="61" t="s">
        <v>1155</v>
      </c>
      <c r="M1193" s="61" t="s">
        <v>1158</v>
      </c>
      <c r="N1193" s="63"/>
      <c r="O1193" s="59"/>
      <c r="P1193" s="160" t="s">
        <v>76</v>
      </c>
      <c r="Q1193" s="160" t="s">
        <v>77</v>
      </c>
      <c r="R1193" s="160" t="s">
        <v>78</v>
      </c>
      <c r="S1193" s="160" t="s">
        <v>76</v>
      </c>
      <c r="U1193" s="158" t="str">
        <f>IF(W1191="","",VLOOKUP(W1191,Leeftijdscat,2,FALSE))</f>
        <v/>
      </c>
      <c r="V1193" s="158" t="str">
        <f>IF(W1191="","",VLOOKUP(W1191,Leeftijdscat,3,FALSE))</f>
        <v/>
      </c>
      <c r="W1193" s="158" t="str">
        <f>IF(W1191="","",VLOOKUP(W1191,Leeftijdscat,4,FALSE))</f>
        <v/>
      </c>
      <c r="X1193" s="28">
        <v>4</v>
      </c>
      <c r="Y1193" s="59">
        <f>LEN(Y1194&amp;Y1195&amp;Y1196&amp;Y1197&amp;Y1198&amp;Y1199&amp;Y1200&amp;Y1201&amp;Y1202&amp;Y1203&amp;Y1204&amp;Y1205&amp;Y1206&amp;Y1207&amp;Y1208)</f>
        <v>0</v>
      </c>
      <c r="Z1193" s="59">
        <f>LEN(Z1194&amp;Z1195&amp;Z1196&amp;Z1197&amp;Z1198&amp;Z1199&amp;Z1200&amp;Z1201&amp;Z1202&amp;Z1203&amp;Z1204&amp;Z1205&amp;Z1206&amp;Z1207&amp;Z1208)</f>
        <v>0</v>
      </c>
      <c r="AA1193" s="59">
        <f>LEN(AA1194&amp;AA1195&amp;AA1196&amp;AA1197&amp;AA1198&amp;AA1199&amp;AA1200&amp;AA1201&amp;AA1202&amp;AA1203&amp;AA1204&amp;AA1205&amp;AA1206&amp;AA1207&amp;AA1208)</f>
        <v>0</v>
      </c>
      <c r="AB1193" s="59">
        <f>LEN(AB1194&amp;AB1195&amp;AB1196&amp;AB1197&amp;AB1198&amp;AB1199&amp;AB1200&amp;AB1201&amp;AB1202&amp;AB1203&amp;AB1204&amp;AB1205&amp;AB1206&amp;AB1207&amp;AB1208)</f>
        <v>0</v>
      </c>
      <c r="AC1193" s="59">
        <f>SUM(Y1193:AA1193)</f>
        <v>0</v>
      </c>
    </row>
    <row r="1194" spans="1:34">
      <c r="A1194" s="28" t="str">
        <f>C1191&amp;"x"&amp;B1194</f>
        <v>x1</v>
      </c>
      <c r="B1194" s="47">
        <v>1</v>
      </c>
      <c r="C1194" s="64" t="str">
        <f t="shared" ref="C1194:C1208" si="1119">IF(LEFT($A1194,1)="x","",IFERROR(VLOOKUP($A1194,LedenZ,5,0),""))</f>
        <v/>
      </c>
      <c r="D1194" s="64" t="str">
        <f t="shared" ref="D1194:D1208" si="1120">IF(LEFT($A1194,1)="x","",IFERROR(VLOOKUP($A1194,LedenZ,6,0),""))</f>
        <v/>
      </c>
      <c r="E1194" s="65" t="str">
        <f t="shared" ref="E1194:E1208" si="1121">IF(LEFT($A1194,1)="x","",IFERROR(VLOOKUP($A1194,LedenZ,7,0),""))</f>
        <v/>
      </c>
      <c r="F1194" s="65" t="str">
        <f t="shared" ref="F1194:F1208" si="1122">IF(LEFT($A1194,1)="x","",IFERROR(VLOOKUP($A1194,LedenZ,8,0),""))</f>
        <v/>
      </c>
      <c r="G1194" s="66" t="str">
        <f t="shared" ref="G1194:G1208" si="1123">IF(LEFT($A1194,1)="x","",IFERROR(VLOOKUP($A1194,LedenZ,9,0),""))</f>
        <v/>
      </c>
      <c r="H1194" s="67" t="str">
        <f t="shared" ref="H1194:H1208" si="1124">IF(AND(ISNUMBER(G1194),G1194&lt;&gt;0),DATEDIF(G1194,Peildatum,"Y"),"")</f>
        <v/>
      </c>
      <c r="I1194" s="73"/>
      <c r="J1194" s="64" t="str">
        <f t="shared" ref="J1194:J1208" si="1125">IF(LEFT($A1194,1)="x","",IFERROR(VLOOKUP($A1194,LedenZ,15,0),""))</f>
        <v/>
      </c>
      <c r="K1194" s="64" t="str">
        <f t="shared" ref="K1194:K1208" si="1126">IF(LEFT($A1194,1)="x","",IFERROR(VLOOKUP($A1194,LedenZ,16,0),""))</f>
        <v/>
      </c>
      <c r="L1194" s="64" t="str">
        <f t="shared" ref="L1194:L1208" si="1127">IF(LEFT($A1194,1)="x","",IFERROR(VLOOKUP($A1194,LedenZ,17,0),""))</f>
        <v/>
      </c>
      <c r="M1194" s="64" t="str">
        <f t="shared" ref="M1194:M1208" si="1128">IF(LEFT($A1194,1)="x","",IFERROR(VLOOKUP($A1194,LedenZ,18,0),""))</f>
        <v/>
      </c>
      <c r="N1194" s="52"/>
      <c r="P1194" s="157"/>
      <c r="Q1194" s="157"/>
      <c r="R1194" s="157"/>
      <c r="S1194" s="157" t="str">
        <f>IF(OR(LEFT($A1194,1)="x",AND(AC1193+$AC1194=0,$AC1193&gt;0)),"",IFERROR(VLOOKUP($A1194,LedenZ,29,0),""))</f>
        <v/>
      </c>
      <c r="T1194" s="202">
        <f t="shared" ref="T1194:T1208" si="1129">IF(LEN(C1194&amp;D1194&amp;E1194&amp;F1194)&gt;0,1,0)</f>
        <v>0</v>
      </c>
      <c r="U1194" s="159">
        <f t="shared" ref="U1194:U1208" si="1130">MIN(LEN(Y1194&amp;Z1194&amp;AA1194&amp;AB1194),1)</f>
        <v>0</v>
      </c>
      <c r="V1194" s="162" t="str">
        <f>V1193</f>
        <v/>
      </c>
      <c r="W1194" s="162" t="str">
        <f>W1193</f>
        <v/>
      </c>
      <c r="X1194" s="28">
        <v>5</v>
      </c>
      <c r="Y1194" s="64" t="str">
        <f t="shared" ref="Y1194:Y1208" si="1131">IF(LEFT($A1194,1)="x","",IFERROR(VLOOKUP($A1194,LedenZ,33,0),""))</f>
        <v/>
      </c>
      <c r="Z1194" s="64" t="str">
        <f t="shared" ref="Z1194:Z1208" si="1132">IF(LEFT($A1194,1)="x","",IFERROR(VLOOKUP($A1194,LedenZ,34,0),""))</f>
        <v/>
      </c>
      <c r="AA1194" s="64" t="str">
        <f t="shared" ref="AA1194:AA1208" si="1133">IF(LEFT($A1194,1)="x","",IFERROR(VLOOKUP($A1194,LedenZ,35,0),""))</f>
        <v/>
      </c>
      <c r="AB1194" s="64" t="str">
        <f t="shared" ref="AB1194:AB1208" si="1134">IF(LEFT($A1194,1)="x","",IFERROR(VLOOKUP($A1194,LedenZ,36,0),""))</f>
        <v/>
      </c>
      <c r="AC1194" s="28">
        <f t="shared" ref="AC1194:AC1208" si="1135">LEN(Y1194&amp;Z1194&amp;AA1194&amp;AB1194)</f>
        <v>0</v>
      </c>
      <c r="AH1194" s="246" t="str">
        <f t="shared" ref="AH1194:AH1208" si="1136">lft(G1194,Peildatum)</f>
        <v/>
      </c>
    </row>
    <row r="1195" spans="1:34">
      <c r="A1195" s="28" t="str">
        <f>C1191&amp;"x"&amp;B1195</f>
        <v>x2</v>
      </c>
      <c r="B1195" s="47">
        <v>2</v>
      </c>
      <c r="C1195" s="64" t="str">
        <f t="shared" si="1119"/>
        <v/>
      </c>
      <c r="D1195" s="64" t="str">
        <f t="shared" si="1120"/>
        <v/>
      </c>
      <c r="E1195" s="65" t="str">
        <f t="shared" si="1121"/>
        <v/>
      </c>
      <c r="F1195" s="65" t="str">
        <f t="shared" si="1122"/>
        <v/>
      </c>
      <c r="G1195" s="66" t="str">
        <f t="shared" si="1123"/>
        <v/>
      </c>
      <c r="H1195" s="67" t="str">
        <f t="shared" si="1124"/>
        <v/>
      </c>
      <c r="I1195" s="73"/>
      <c r="J1195" s="64" t="str">
        <f t="shared" si="1125"/>
        <v/>
      </c>
      <c r="K1195" s="64" t="str">
        <f t="shared" si="1126"/>
        <v/>
      </c>
      <c r="L1195" s="64" t="str">
        <f t="shared" si="1127"/>
        <v/>
      </c>
      <c r="M1195" s="64" t="str">
        <f t="shared" si="1128"/>
        <v/>
      </c>
      <c r="N1195" s="52"/>
      <c r="P1195" s="157"/>
      <c r="Q1195" s="157"/>
      <c r="R1195" s="157"/>
      <c r="S1195" s="157" t="str">
        <f>IF(OR(LEFT($A1195,1)="x",AND(AC1193+$AC1195=0,$AC1193&gt;0)),"",IFERROR(VLOOKUP($A1195,LedenZ,29,0),""))</f>
        <v/>
      </c>
      <c r="T1195" s="202">
        <f t="shared" si="1129"/>
        <v>0</v>
      </c>
      <c r="U1195" s="159">
        <f t="shared" si="1130"/>
        <v>0</v>
      </c>
      <c r="V1195" s="162" t="str">
        <f t="shared" ref="V1195:W1208" si="1137">V1194</f>
        <v/>
      </c>
      <c r="W1195" s="162" t="str">
        <f t="shared" si="1137"/>
        <v/>
      </c>
      <c r="X1195" s="28">
        <v>6</v>
      </c>
      <c r="Y1195" s="64" t="str">
        <f t="shared" si="1131"/>
        <v/>
      </c>
      <c r="Z1195" s="64" t="str">
        <f t="shared" si="1132"/>
        <v/>
      </c>
      <c r="AA1195" s="64" t="str">
        <f t="shared" si="1133"/>
        <v/>
      </c>
      <c r="AB1195" s="64" t="str">
        <f t="shared" si="1134"/>
        <v/>
      </c>
      <c r="AC1195" s="28">
        <f t="shared" si="1135"/>
        <v>0</v>
      </c>
      <c r="AH1195" s="246" t="str">
        <f t="shared" si="1136"/>
        <v/>
      </c>
    </row>
    <row r="1196" spans="1:34">
      <c r="A1196" s="28" t="str">
        <f>C1191&amp;"x"&amp;B1196</f>
        <v>x3</v>
      </c>
      <c r="B1196" s="47">
        <v>3</v>
      </c>
      <c r="C1196" s="64" t="str">
        <f t="shared" si="1119"/>
        <v/>
      </c>
      <c r="D1196" s="64" t="str">
        <f t="shared" si="1120"/>
        <v/>
      </c>
      <c r="E1196" s="65" t="str">
        <f t="shared" si="1121"/>
        <v/>
      </c>
      <c r="F1196" s="65" t="str">
        <f t="shared" si="1122"/>
        <v/>
      </c>
      <c r="G1196" s="66" t="str">
        <f t="shared" si="1123"/>
        <v/>
      </c>
      <c r="H1196" s="67" t="str">
        <f t="shared" si="1124"/>
        <v/>
      </c>
      <c r="I1196" s="73"/>
      <c r="J1196" s="64" t="str">
        <f t="shared" si="1125"/>
        <v/>
      </c>
      <c r="K1196" s="64" t="str">
        <f t="shared" si="1126"/>
        <v/>
      </c>
      <c r="L1196" s="64" t="str">
        <f t="shared" si="1127"/>
        <v/>
      </c>
      <c r="M1196" s="64" t="str">
        <f t="shared" si="1128"/>
        <v/>
      </c>
      <c r="N1196" s="52"/>
      <c r="P1196" s="157"/>
      <c r="Q1196" s="157"/>
      <c r="R1196" s="157"/>
      <c r="S1196" s="157" t="str">
        <f>IF(OR(LEFT($A1196,1)="x",AND(AC1193+$AC1196=0,$AC1193&gt;0)),"",IFERROR(VLOOKUP($A1196,LedenZ,29,0),""))</f>
        <v/>
      </c>
      <c r="T1196" s="202">
        <f t="shared" si="1129"/>
        <v>0</v>
      </c>
      <c r="U1196" s="159">
        <f t="shared" si="1130"/>
        <v>0</v>
      </c>
      <c r="V1196" s="162" t="str">
        <f t="shared" si="1137"/>
        <v/>
      </c>
      <c r="W1196" s="162" t="str">
        <f t="shared" si="1137"/>
        <v/>
      </c>
      <c r="X1196" s="28">
        <v>7</v>
      </c>
      <c r="Y1196" s="64" t="str">
        <f t="shared" si="1131"/>
        <v/>
      </c>
      <c r="Z1196" s="64" t="str">
        <f t="shared" si="1132"/>
        <v/>
      </c>
      <c r="AA1196" s="64" t="str">
        <f t="shared" si="1133"/>
        <v/>
      </c>
      <c r="AB1196" s="64" t="str">
        <f t="shared" si="1134"/>
        <v/>
      </c>
      <c r="AC1196" s="28">
        <f t="shared" si="1135"/>
        <v>0</v>
      </c>
      <c r="AH1196" s="246" t="str">
        <f t="shared" si="1136"/>
        <v/>
      </c>
    </row>
    <row r="1197" spans="1:34">
      <c r="A1197" s="28" t="str">
        <f>C1191&amp;"x"&amp;B1197</f>
        <v>x4</v>
      </c>
      <c r="B1197" s="47">
        <v>4</v>
      </c>
      <c r="C1197" s="64" t="str">
        <f t="shared" si="1119"/>
        <v/>
      </c>
      <c r="D1197" s="64" t="str">
        <f t="shared" si="1120"/>
        <v/>
      </c>
      <c r="E1197" s="65" t="str">
        <f t="shared" si="1121"/>
        <v/>
      </c>
      <c r="F1197" s="65" t="str">
        <f t="shared" si="1122"/>
        <v/>
      </c>
      <c r="G1197" s="66" t="str">
        <f t="shared" si="1123"/>
        <v/>
      </c>
      <c r="H1197" s="67" t="str">
        <f t="shared" si="1124"/>
        <v/>
      </c>
      <c r="I1197" s="73"/>
      <c r="J1197" s="64" t="str">
        <f t="shared" si="1125"/>
        <v/>
      </c>
      <c r="K1197" s="64" t="str">
        <f t="shared" si="1126"/>
        <v/>
      </c>
      <c r="L1197" s="64" t="str">
        <f t="shared" si="1127"/>
        <v/>
      </c>
      <c r="M1197" s="64" t="str">
        <f t="shared" si="1128"/>
        <v/>
      </c>
      <c r="N1197" s="52"/>
      <c r="P1197" s="157"/>
      <c r="Q1197" s="157"/>
      <c r="R1197" s="157"/>
      <c r="S1197" s="157" t="str">
        <f>IF(OR(LEFT($A1197,1)="x",AND(AC1193+$AC1197=0,$AC1193&gt;0)),"",IFERROR(VLOOKUP($A1197,LedenZ,29,0),""))</f>
        <v/>
      </c>
      <c r="T1197" s="202">
        <f t="shared" si="1129"/>
        <v>0</v>
      </c>
      <c r="U1197" s="159">
        <f t="shared" si="1130"/>
        <v>0</v>
      </c>
      <c r="V1197" s="162" t="str">
        <f t="shared" si="1137"/>
        <v/>
      </c>
      <c r="W1197" s="162" t="str">
        <f t="shared" si="1137"/>
        <v/>
      </c>
      <c r="X1197" s="28">
        <v>8</v>
      </c>
      <c r="Y1197" s="64" t="str">
        <f t="shared" si="1131"/>
        <v/>
      </c>
      <c r="Z1197" s="64" t="str">
        <f t="shared" si="1132"/>
        <v/>
      </c>
      <c r="AA1197" s="64" t="str">
        <f t="shared" si="1133"/>
        <v/>
      </c>
      <c r="AB1197" s="64" t="str">
        <f t="shared" si="1134"/>
        <v/>
      </c>
      <c r="AC1197" s="28">
        <f t="shared" si="1135"/>
        <v>0</v>
      </c>
      <c r="AH1197" s="246" t="str">
        <f t="shared" si="1136"/>
        <v/>
      </c>
    </row>
    <row r="1198" spans="1:34">
      <c r="A1198" s="28" t="str">
        <f>C1191&amp;"x"&amp;B1198</f>
        <v>x5</v>
      </c>
      <c r="B1198" s="47">
        <v>5</v>
      </c>
      <c r="C1198" s="64" t="str">
        <f t="shared" si="1119"/>
        <v/>
      </c>
      <c r="D1198" s="64" t="str">
        <f t="shared" si="1120"/>
        <v/>
      </c>
      <c r="E1198" s="65" t="str">
        <f t="shared" si="1121"/>
        <v/>
      </c>
      <c r="F1198" s="65" t="str">
        <f t="shared" si="1122"/>
        <v/>
      </c>
      <c r="G1198" s="66" t="str">
        <f t="shared" si="1123"/>
        <v/>
      </c>
      <c r="H1198" s="67" t="str">
        <f t="shared" si="1124"/>
        <v/>
      </c>
      <c r="I1198" s="73"/>
      <c r="J1198" s="64" t="str">
        <f t="shared" si="1125"/>
        <v/>
      </c>
      <c r="K1198" s="64" t="str">
        <f t="shared" si="1126"/>
        <v/>
      </c>
      <c r="L1198" s="64" t="str">
        <f t="shared" si="1127"/>
        <v/>
      </c>
      <c r="M1198" s="64" t="str">
        <f t="shared" si="1128"/>
        <v/>
      </c>
      <c r="N1198" s="52"/>
      <c r="P1198" s="157"/>
      <c r="Q1198" s="157"/>
      <c r="R1198" s="157"/>
      <c r="S1198" s="157" t="str">
        <f>IF(OR(LEFT($A1198,1)="x",AND(AC1193+$AC1198=0,$AC1193&gt;0)),"",IFERROR(VLOOKUP($A1198,LedenZ,29,0),""))</f>
        <v/>
      </c>
      <c r="T1198" s="202">
        <f t="shared" si="1129"/>
        <v>0</v>
      </c>
      <c r="U1198" s="159">
        <f t="shared" si="1130"/>
        <v>0</v>
      </c>
      <c r="V1198" s="162" t="str">
        <f t="shared" si="1137"/>
        <v/>
      </c>
      <c r="W1198" s="162" t="str">
        <f t="shared" si="1137"/>
        <v/>
      </c>
      <c r="X1198" s="28">
        <v>9</v>
      </c>
      <c r="Y1198" s="64" t="str">
        <f t="shared" si="1131"/>
        <v/>
      </c>
      <c r="Z1198" s="64" t="str">
        <f t="shared" si="1132"/>
        <v/>
      </c>
      <c r="AA1198" s="64" t="str">
        <f t="shared" si="1133"/>
        <v/>
      </c>
      <c r="AB1198" s="64" t="str">
        <f t="shared" si="1134"/>
        <v/>
      </c>
      <c r="AC1198" s="28">
        <f t="shared" si="1135"/>
        <v>0</v>
      </c>
      <c r="AH1198" s="246" t="str">
        <f t="shared" si="1136"/>
        <v/>
      </c>
    </row>
    <row r="1199" spans="1:34">
      <c r="A1199" s="28" t="str">
        <f>C1191&amp;"x"&amp;B1199</f>
        <v>x6</v>
      </c>
      <c r="B1199" s="47">
        <v>6</v>
      </c>
      <c r="C1199" s="64" t="str">
        <f t="shared" si="1119"/>
        <v/>
      </c>
      <c r="D1199" s="64" t="str">
        <f t="shared" si="1120"/>
        <v/>
      </c>
      <c r="E1199" s="65" t="str">
        <f t="shared" si="1121"/>
        <v/>
      </c>
      <c r="F1199" s="65" t="str">
        <f t="shared" si="1122"/>
        <v/>
      </c>
      <c r="G1199" s="66" t="str">
        <f t="shared" si="1123"/>
        <v/>
      </c>
      <c r="H1199" s="67" t="str">
        <f t="shared" si="1124"/>
        <v/>
      </c>
      <c r="I1199" s="73"/>
      <c r="J1199" s="64" t="str">
        <f t="shared" si="1125"/>
        <v/>
      </c>
      <c r="K1199" s="64" t="str">
        <f t="shared" si="1126"/>
        <v/>
      </c>
      <c r="L1199" s="64" t="str">
        <f t="shared" si="1127"/>
        <v/>
      </c>
      <c r="M1199" s="64" t="str">
        <f t="shared" si="1128"/>
        <v/>
      </c>
      <c r="N1199" s="52"/>
      <c r="P1199" s="157"/>
      <c r="Q1199" s="157"/>
      <c r="R1199" s="157"/>
      <c r="S1199" s="157" t="str">
        <f>IF(OR(LEFT($A1199,1)="x",AND(AC1193+$AC1199=0,$AC1193&gt;0)),"",IFERROR(VLOOKUP($A1199,LedenZ,29,0),""))</f>
        <v/>
      </c>
      <c r="T1199" s="202">
        <f t="shared" si="1129"/>
        <v>0</v>
      </c>
      <c r="U1199" s="159">
        <f t="shared" si="1130"/>
        <v>0</v>
      </c>
      <c r="V1199" s="162" t="str">
        <f t="shared" si="1137"/>
        <v/>
      </c>
      <c r="W1199" s="162" t="str">
        <f t="shared" si="1137"/>
        <v/>
      </c>
      <c r="X1199" s="28">
        <v>10</v>
      </c>
      <c r="Y1199" s="64" t="str">
        <f t="shared" si="1131"/>
        <v/>
      </c>
      <c r="Z1199" s="64" t="str">
        <f t="shared" si="1132"/>
        <v/>
      </c>
      <c r="AA1199" s="64" t="str">
        <f t="shared" si="1133"/>
        <v/>
      </c>
      <c r="AB1199" s="64" t="str">
        <f t="shared" si="1134"/>
        <v/>
      </c>
      <c r="AC1199" s="28">
        <f t="shared" si="1135"/>
        <v>0</v>
      </c>
      <c r="AH1199" s="246" t="str">
        <f t="shared" si="1136"/>
        <v/>
      </c>
    </row>
    <row r="1200" spans="1:34">
      <c r="A1200" s="28" t="str">
        <f>C1191&amp;"x"&amp;B1200</f>
        <v>x7</v>
      </c>
      <c r="B1200" s="47">
        <v>7</v>
      </c>
      <c r="C1200" s="64" t="str">
        <f t="shared" si="1119"/>
        <v/>
      </c>
      <c r="D1200" s="64" t="str">
        <f t="shared" si="1120"/>
        <v/>
      </c>
      <c r="E1200" s="65" t="str">
        <f t="shared" si="1121"/>
        <v/>
      </c>
      <c r="F1200" s="65" t="str">
        <f t="shared" si="1122"/>
        <v/>
      </c>
      <c r="G1200" s="66" t="str">
        <f t="shared" si="1123"/>
        <v/>
      </c>
      <c r="H1200" s="67" t="str">
        <f t="shared" si="1124"/>
        <v/>
      </c>
      <c r="I1200" s="73"/>
      <c r="J1200" s="64" t="str">
        <f t="shared" si="1125"/>
        <v/>
      </c>
      <c r="K1200" s="64" t="str">
        <f t="shared" si="1126"/>
        <v/>
      </c>
      <c r="L1200" s="64" t="str">
        <f t="shared" si="1127"/>
        <v/>
      </c>
      <c r="M1200" s="64" t="str">
        <f t="shared" si="1128"/>
        <v/>
      </c>
      <c r="N1200" s="52"/>
      <c r="P1200" s="157"/>
      <c r="Q1200" s="157"/>
      <c r="R1200" s="157"/>
      <c r="S1200" s="157" t="str">
        <f>IF(OR(LEFT($A1200,1)="x",AND(AC1193+$AC1200=0,$AC1193&gt;0)),"",IFERROR(VLOOKUP($A1200,LedenZ,29,0),""))</f>
        <v/>
      </c>
      <c r="T1200" s="202">
        <f t="shared" si="1129"/>
        <v>0</v>
      </c>
      <c r="U1200" s="159">
        <f t="shared" si="1130"/>
        <v>0</v>
      </c>
      <c r="V1200" s="162" t="str">
        <f t="shared" si="1137"/>
        <v/>
      </c>
      <c r="W1200" s="162" t="str">
        <f t="shared" si="1137"/>
        <v/>
      </c>
      <c r="X1200" s="28">
        <v>11</v>
      </c>
      <c r="Y1200" s="64" t="str">
        <f t="shared" si="1131"/>
        <v/>
      </c>
      <c r="Z1200" s="64" t="str">
        <f t="shared" si="1132"/>
        <v/>
      </c>
      <c r="AA1200" s="64" t="str">
        <f t="shared" si="1133"/>
        <v/>
      </c>
      <c r="AB1200" s="64" t="str">
        <f t="shared" si="1134"/>
        <v/>
      </c>
      <c r="AC1200" s="28">
        <f t="shared" si="1135"/>
        <v>0</v>
      </c>
      <c r="AH1200" s="246" t="str">
        <f t="shared" si="1136"/>
        <v/>
      </c>
    </row>
    <row r="1201" spans="1:34">
      <c r="A1201" s="28" t="str">
        <f>C1191&amp;"x"&amp;B1201</f>
        <v>x8</v>
      </c>
      <c r="B1201" s="47">
        <v>8</v>
      </c>
      <c r="C1201" s="64" t="str">
        <f t="shared" si="1119"/>
        <v/>
      </c>
      <c r="D1201" s="64" t="str">
        <f t="shared" si="1120"/>
        <v/>
      </c>
      <c r="E1201" s="65" t="str">
        <f t="shared" si="1121"/>
        <v/>
      </c>
      <c r="F1201" s="65" t="str">
        <f t="shared" si="1122"/>
        <v/>
      </c>
      <c r="G1201" s="66" t="str">
        <f t="shared" si="1123"/>
        <v/>
      </c>
      <c r="H1201" s="67" t="str">
        <f t="shared" si="1124"/>
        <v/>
      </c>
      <c r="I1201" s="73"/>
      <c r="J1201" s="64" t="str">
        <f t="shared" si="1125"/>
        <v/>
      </c>
      <c r="K1201" s="64" t="str">
        <f t="shared" si="1126"/>
        <v/>
      </c>
      <c r="L1201" s="64" t="str">
        <f t="shared" si="1127"/>
        <v/>
      </c>
      <c r="M1201" s="64" t="str">
        <f t="shared" si="1128"/>
        <v/>
      </c>
      <c r="N1201" s="52"/>
      <c r="P1201" s="157"/>
      <c r="Q1201" s="157"/>
      <c r="R1201" s="157"/>
      <c r="S1201" s="157" t="str">
        <f>IF(OR(LEFT($A1201,1)="x",AND(AC1193+$AC1201=0,$AC1193&gt;0)),"",IFERROR(VLOOKUP($A1201,LedenZ,29,0),""))</f>
        <v/>
      </c>
      <c r="T1201" s="202">
        <f t="shared" si="1129"/>
        <v>0</v>
      </c>
      <c r="U1201" s="159">
        <f t="shared" si="1130"/>
        <v>0</v>
      </c>
      <c r="V1201" s="162" t="str">
        <f t="shared" si="1137"/>
        <v/>
      </c>
      <c r="W1201" s="162" t="str">
        <f t="shared" si="1137"/>
        <v/>
      </c>
      <c r="X1201" s="28">
        <v>12</v>
      </c>
      <c r="Y1201" s="64" t="str">
        <f t="shared" si="1131"/>
        <v/>
      </c>
      <c r="Z1201" s="64" t="str">
        <f t="shared" si="1132"/>
        <v/>
      </c>
      <c r="AA1201" s="64" t="str">
        <f t="shared" si="1133"/>
        <v/>
      </c>
      <c r="AB1201" s="64" t="str">
        <f t="shared" si="1134"/>
        <v/>
      </c>
      <c r="AC1201" s="28">
        <f t="shared" si="1135"/>
        <v>0</v>
      </c>
      <c r="AH1201" s="246" t="str">
        <f t="shared" si="1136"/>
        <v/>
      </c>
    </row>
    <row r="1202" spans="1:34">
      <c r="A1202" s="28" t="str">
        <f>C1191&amp;"x"&amp;B1202</f>
        <v>x9</v>
      </c>
      <c r="B1202" s="47">
        <v>9</v>
      </c>
      <c r="C1202" s="64" t="str">
        <f t="shared" si="1119"/>
        <v/>
      </c>
      <c r="D1202" s="64" t="str">
        <f t="shared" si="1120"/>
        <v/>
      </c>
      <c r="E1202" s="65" t="str">
        <f t="shared" si="1121"/>
        <v/>
      </c>
      <c r="F1202" s="65" t="str">
        <f t="shared" si="1122"/>
        <v/>
      </c>
      <c r="G1202" s="66" t="str">
        <f t="shared" si="1123"/>
        <v/>
      </c>
      <c r="H1202" s="67" t="str">
        <f t="shared" si="1124"/>
        <v/>
      </c>
      <c r="I1202" s="73"/>
      <c r="J1202" s="64" t="str">
        <f t="shared" si="1125"/>
        <v/>
      </c>
      <c r="K1202" s="64" t="str">
        <f t="shared" si="1126"/>
        <v/>
      </c>
      <c r="L1202" s="64" t="str">
        <f t="shared" si="1127"/>
        <v/>
      </c>
      <c r="M1202" s="64" t="str">
        <f t="shared" si="1128"/>
        <v/>
      </c>
      <c r="N1202" s="52"/>
      <c r="P1202" s="157"/>
      <c r="Q1202" s="157"/>
      <c r="R1202" s="157"/>
      <c r="S1202" s="157" t="str">
        <f>IF(OR(LEFT($A1202,1)="x",AND(AC1193+$AC1202=0,$AC1193&gt;0)),"",IFERROR(VLOOKUP($A1202,LedenZ,29,0),""))</f>
        <v/>
      </c>
      <c r="T1202" s="202">
        <f t="shared" si="1129"/>
        <v>0</v>
      </c>
      <c r="U1202" s="159">
        <f t="shared" si="1130"/>
        <v>0</v>
      </c>
      <c r="V1202" s="162" t="str">
        <f t="shared" si="1137"/>
        <v/>
      </c>
      <c r="W1202" s="162" t="str">
        <f t="shared" si="1137"/>
        <v/>
      </c>
      <c r="X1202" s="28">
        <v>13</v>
      </c>
      <c r="Y1202" s="64" t="str">
        <f t="shared" si="1131"/>
        <v/>
      </c>
      <c r="Z1202" s="64" t="str">
        <f t="shared" si="1132"/>
        <v/>
      </c>
      <c r="AA1202" s="64" t="str">
        <f t="shared" si="1133"/>
        <v/>
      </c>
      <c r="AB1202" s="64" t="str">
        <f t="shared" si="1134"/>
        <v/>
      </c>
      <c r="AC1202" s="28">
        <f t="shared" si="1135"/>
        <v>0</v>
      </c>
      <c r="AH1202" s="246" t="str">
        <f t="shared" si="1136"/>
        <v/>
      </c>
    </row>
    <row r="1203" spans="1:34">
      <c r="A1203" s="28" t="str">
        <f>C1191&amp;"x"&amp;B1203</f>
        <v>x10</v>
      </c>
      <c r="B1203" s="47">
        <v>10</v>
      </c>
      <c r="C1203" s="64" t="str">
        <f t="shared" si="1119"/>
        <v/>
      </c>
      <c r="D1203" s="64" t="str">
        <f t="shared" si="1120"/>
        <v/>
      </c>
      <c r="E1203" s="65" t="str">
        <f t="shared" si="1121"/>
        <v/>
      </c>
      <c r="F1203" s="65" t="str">
        <f t="shared" si="1122"/>
        <v/>
      </c>
      <c r="G1203" s="66" t="str">
        <f t="shared" si="1123"/>
        <v/>
      </c>
      <c r="H1203" s="67" t="str">
        <f t="shared" si="1124"/>
        <v/>
      </c>
      <c r="I1203" s="73"/>
      <c r="J1203" s="64" t="str">
        <f t="shared" si="1125"/>
        <v/>
      </c>
      <c r="K1203" s="64" t="str">
        <f t="shared" si="1126"/>
        <v/>
      </c>
      <c r="L1203" s="64" t="str">
        <f t="shared" si="1127"/>
        <v/>
      </c>
      <c r="M1203" s="64" t="str">
        <f t="shared" si="1128"/>
        <v/>
      </c>
      <c r="N1203" s="52"/>
      <c r="P1203" s="157"/>
      <c r="Q1203" s="157"/>
      <c r="R1203" s="157"/>
      <c r="S1203" s="157" t="str">
        <f>IF(OR(LEFT($A1203,1)="x",AND(AC1193+$AC1203=0,$AC1193&gt;0)),"",IFERROR(VLOOKUP($A1203,LedenZ,29,0),""))</f>
        <v/>
      </c>
      <c r="T1203" s="202">
        <f t="shared" si="1129"/>
        <v>0</v>
      </c>
      <c r="U1203" s="159">
        <f t="shared" si="1130"/>
        <v>0</v>
      </c>
      <c r="V1203" s="162" t="str">
        <f t="shared" si="1137"/>
        <v/>
      </c>
      <c r="W1203" s="162" t="str">
        <f t="shared" si="1137"/>
        <v/>
      </c>
      <c r="X1203" s="28">
        <v>14</v>
      </c>
      <c r="Y1203" s="64" t="str">
        <f t="shared" si="1131"/>
        <v/>
      </c>
      <c r="Z1203" s="64" t="str">
        <f t="shared" si="1132"/>
        <v/>
      </c>
      <c r="AA1203" s="64" t="str">
        <f t="shared" si="1133"/>
        <v/>
      </c>
      <c r="AB1203" s="64" t="str">
        <f t="shared" si="1134"/>
        <v/>
      </c>
      <c r="AC1203" s="28">
        <f t="shared" si="1135"/>
        <v>0</v>
      </c>
      <c r="AH1203" s="246" t="str">
        <f t="shared" si="1136"/>
        <v/>
      </c>
    </row>
    <row r="1204" spans="1:34">
      <c r="A1204" s="28" t="str">
        <f>C1191&amp;"x"&amp;B1204</f>
        <v>x11</v>
      </c>
      <c r="B1204" s="47">
        <v>11</v>
      </c>
      <c r="C1204" s="64" t="str">
        <f t="shared" si="1119"/>
        <v/>
      </c>
      <c r="D1204" s="64" t="str">
        <f t="shared" si="1120"/>
        <v/>
      </c>
      <c r="E1204" s="65" t="str">
        <f t="shared" si="1121"/>
        <v/>
      </c>
      <c r="F1204" s="65" t="str">
        <f t="shared" si="1122"/>
        <v/>
      </c>
      <c r="G1204" s="66" t="str">
        <f t="shared" si="1123"/>
        <v/>
      </c>
      <c r="H1204" s="67" t="str">
        <f t="shared" si="1124"/>
        <v/>
      </c>
      <c r="I1204" s="73"/>
      <c r="J1204" s="64" t="str">
        <f t="shared" si="1125"/>
        <v/>
      </c>
      <c r="K1204" s="64" t="str">
        <f t="shared" si="1126"/>
        <v/>
      </c>
      <c r="L1204" s="64" t="str">
        <f t="shared" si="1127"/>
        <v/>
      </c>
      <c r="M1204" s="64" t="str">
        <f t="shared" si="1128"/>
        <v/>
      </c>
      <c r="N1204" s="52"/>
      <c r="P1204" s="157"/>
      <c r="Q1204" s="157"/>
      <c r="R1204" s="157"/>
      <c r="S1204" s="157" t="str">
        <f>IF(OR(LEFT($A1204,1)="x",AND(AC1193+$AC1204=0,$AC1193&gt;0)),"",IFERROR(VLOOKUP($A1204,LedenZ,29,0),""))</f>
        <v/>
      </c>
      <c r="T1204" s="202">
        <f t="shared" si="1129"/>
        <v>0</v>
      </c>
      <c r="U1204" s="159">
        <f t="shared" si="1130"/>
        <v>0</v>
      </c>
      <c r="V1204" s="162" t="str">
        <f t="shared" si="1137"/>
        <v/>
      </c>
      <c r="W1204" s="162" t="str">
        <f t="shared" si="1137"/>
        <v/>
      </c>
      <c r="X1204" s="28">
        <v>15</v>
      </c>
      <c r="Y1204" s="64" t="str">
        <f t="shared" si="1131"/>
        <v/>
      </c>
      <c r="Z1204" s="64" t="str">
        <f t="shared" si="1132"/>
        <v/>
      </c>
      <c r="AA1204" s="64" t="str">
        <f t="shared" si="1133"/>
        <v/>
      </c>
      <c r="AB1204" s="64" t="str">
        <f t="shared" si="1134"/>
        <v/>
      </c>
      <c r="AC1204" s="28">
        <f t="shared" si="1135"/>
        <v>0</v>
      </c>
      <c r="AH1204" s="246" t="str">
        <f t="shared" si="1136"/>
        <v/>
      </c>
    </row>
    <row r="1205" spans="1:34">
      <c r="A1205" s="28" t="str">
        <f>C1191&amp;"x"&amp;B1205</f>
        <v>x12</v>
      </c>
      <c r="B1205" s="47">
        <v>12</v>
      </c>
      <c r="C1205" s="64" t="str">
        <f t="shared" si="1119"/>
        <v/>
      </c>
      <c r="D1205" s="64" t="str">
        <f t="shared" si="1120"/>
        <v/>
      </c>
      <c r="E1205" s="65" t="str">
        <f t="shared" si="1121"/>
        <v/>
      </c>
      <c r="F1205" s="65" t="str">
        <f t="shared" si="1122"/>
        <v/>
      </c>
      <c r="G1205" s="66" t="str">
        <f t="shared" si="1123"/>
        <v/>
      </c>
      <c r="H1205" s="67" t="str">
        <f t="shared" si="1124"/>
        <v/>
      </c>
      <c r="I1205" s="73"/>
      <c r="J1205" s="64" t="str">
        <f t="shared" si="1125"/>
        <v/>
      </c>
      <c r="K1205" s="64" t="str">
        <f t="shared" si="1126"/>
        <v/>
      </c>
      <c r="L1205" s="64" t="str">
        <f t="shared" si="1127"/>
        <v/>
      </c>
      <c r="M1205" s="64" t="str">
        <f t="shared" si="1128"/>
        <v/>
      </c>
      <c r="N1205" s="52"/>
      <c r="P1205" s="157"/>
      <c r="Q1205" s="157"/>
      <c r="R1205" s="157"/>
      <c r="S1205" s="157" t="str">
        <f>IF(OR(LEFT($A1205,1)="x",AND(AC1193+$AC1205=0,$AC1193&gt;0)),"",IFERROR(VLOOKUP($A1205,LedenZ,29,0),""))</f>
        <v/>
      </c>
      <c r="T1205" s="202">
        <f t="shared" si="1129"/>
        <v>0</v>
      </c>
      <c r="U1205" s="159">
        <f t="shared" si="1130"/>
        <v>0</v>
      </c>
      <c r="V1205" s="162" t="str">
        <f t="shared" si="1137"/>
        <v/>
      </c>
      <c r="W1205" s="162" t="str">
        <f t="shared" si="1137"/>
        <v/>
      </c>
      <c r="X1205" s="28">
        <v>16</v>
      </c>
      <c r="Y1205" s="64" t="str">
        <f t="shared" si="1131"/>
        <v/>
      </c>
      <c r="Z1205" s="64" t="str">
        <f t="shared" si="1132"/>
        <v/>
      </c>
      <c r="AA1205" s="64" t="str">
        <f t="shared" si="1133"/>
        <v/>
      </c>
      <c r="AB1205" s="64" t="str">
        <f t="shared" si="1134"/>
        <v/>
      </c>
      <c r="AC1205" s="28">
        <f t="shared" si="1135"/>
        <v>0</v>
      </c>
      <c r="AH1205" s="246" t="str">
        <f t="shared" si="1136"/>
        <v/>
      </c>
    </row>
    <row r="1206" spans="1:34">
      <c r="A1206" s="28" t="str">
        <f>C1191&amp;"x"&amp;B1206</f>
        <v>x13</v>
      </c>
      <c r="B1206" s="47">
        <v>13</v>
      </c>
      <c r="C1206" s="64" t="str">
        <f t="shared" si="1119"/>
        <v/>
      </c>
      <c r="D1206" s="64" t="str">
        <f t="shared" si="1120"/>
        <v/>
      </c>
      <c r="E1206" s="65" t="str">
        <f t="shared" si="1121"/>
        <v/>
      </c>
      <c r="F1206" s="65" t="str">
        <f t="shared" si="1122"/>
        <v/>
      </c>
      <c r="G1206" s="66" t="str">
        <f t="shared" si="1123"/>
        <v/>
      </c>
      <c r="H1206" s="67" t="str">
        <f t="shared" si="1124"/>
        <v/>
      </c>
      <c r="I1206" s="73"/>
      <c r="J1206" s="64" t="str">
        <f t="shared" si="1125"/>
        <v/>
      </c>
      <c r="K1206" s="64" t="str">
        <f t="shared" si="1126"/>
        <v/>
      </c>
      <c r="L1206" s="64" t="str">
        <f t="shared" si="1127"/>
        <v/>
      </c>
      <c r="M1206" s="64" t="str">
        <f t="shared" si="1128"/>
        <v/>
      </c>
      <c r="N1206" s="52"/>
      <c r="P1206" s="157"/>
      <c r="Q1206" s="157"/>
      <c r="R1206" s="157"/>
      <c r="S1206" s="157" t="str">
        <f>IF(OR(LEFT($A1206,1)="x",AND(AC1193+$AC1206=0,$AC1193&gt;0)),"",IFERROR(VLOOKUP($A1206,LedenZ,29,0),""))</f>
        <v/>
      </c>
      <c r="T1206" s="202">
        <f t="shared" si="1129"/>
        <v>0</v>
      </c>
      <c r="U1206" s="159">
        <f t="shared" si="1130"/>
        <v>0</v>
      </c>
      <c r="V1206" s="162" t="str">
        <f t="shared" si="1137"/>
        <v/>
      </c>
      <c r="W1206" s="162" t="str">
        <f t="shared" si="1137"/>
        <v/>
      </c>
      <c r="X1206" s="28">
        <v>17</v>
      </c>
      <c r="Y1206" s="64" t="str">
        <f t="shared" si="1131"/>
        <v/>
      </c>
      <c r="Z1206" s="64" t="str">
        <f t="shared" si="1132"/>
        <v/>
      </c>
      <c r="AA1206" s="64" t="str">
        <f t="shared" si="1133"/>
        <v/>
      </c>
      <c r="AB1206" s="64" t="str">
        <f t="shared" si="1134"/>
        <v/>
      </c>
      <c r="AC1206" s="28">
        <f t="shared" si="1135"/>
        <v>0</v>
      </c>
      <c r="AH1206" s="246" t="str">
        <f t="shared" si="1136"/>
        <v/>
      </c>
    </row>
    <row r="1207" spans="1:34">
      <c r="A1207" s="28" t="str">
        <f>C1191&amp;"x"&amp;B1207</f>
        <v>x14</v>
      </c>
      <c r="B1207" s="47">
        <v>14</v>
      </c>
      <c r="C1207" s="64" t="str">
        <f t="shared" si="1119"/>
        <v/>
      </c>
      <c r="D1207" s="64" t="str">
        <f t="shared" si="1120"/>
        <v/>
      </c>
      <c r="E1207" s="65" t="str">
        <f t="shared" si="1121"/>
        <v/>
      </c>
      <c r="F1207" s="65" t="str">
        <f t="shared" si="1122"/>
        <v/>
      </c>
      <c r="G1207" s="66" t="str">
        <f t="shared" si="1123"/>
        <v/>
      </c>
      <c r="H1207" s="67" t="str">
        <f t="shared" si="1124"/>
        <v/>
      </c>
      <c r="I1207" s="73"/>
      <c r="J1207" s="64" t="str">
        <f t="shared" si="1125"/>
        <v/>
      </c>
      <c r="K1207" s="64" t="str">
        <f t="shared" si="1126"/>
        <v/>
      </c>
      <c r="L1207" s="64" t="str">
        <f t="shared" si="1127"/>
        <v/>
      </c>
      <c r="M1207" s="64" t="str">
        <f t="shared" si="1128"/>
        <v/>
      </c>
      <c r="N1207" s="52"/>
      <c r="P1207" s="157"/>
      <c r="Q1207" s="157"/>
      <c r="R1207" s="157"/>
      <c r="S1207" s="157" t="str">
        <f>IF(OR(LEFT($A1207,1)="x",AND(AC1193+$AC1207=0,$AC1193&gt;0)),"",IFERROR(VLOOKUP($A1207,LedenZ,29,0),""))</f>
        <v/>
      </c>
      <c r="T1207" s="202">
        <f t="shared" si="1129"/>
        <v>0</v>
      </c>
      <c r="U1207" s="159">
        <f t="shared" si="1130"/>
        <v>0</v>
      </c>
      <c r="V1207" s="162" t="str">
        <f t="shared" si="1137"/>
        <v/>
      </c>
      <c r="W1207" s="162" t="str">
        <f t="shared" si="1137"/>
        <v/>
      </c>
      <c r="X1207" s="28">
        <v>18</v>
      </c>
      <c r="Y1207" s="64" t="str">
        <f t="shared" si="1131"/>
        <v/>
      </c>
      <c r="Z1207" s="64" t="str">
        <f t="shared" si="1132"/>
        <v/>
      </c>
      <c r="AA1207" s="64" t="str">
        <f t="shared" si="1133"/>
        <v/>
      </c>
      <c r="AB1207" s="64" t="str">
        <f t="shared" si="1134"/>
        <v/>
      </c>
      <c r="AC1207" s="28">
        <f t="shared" si="1135"/>
        <v>0</v>
      </c>
      <c r="AH1207" s="246" t="str">
        <f t="shared" si="1136"/>
        <v/>
      </c>
    </row>
    <row r="1208" spans="1:34">
      <c r="A1208" s="28" t="str">
        <f>C1191&amp;"x"&amp;B1208</f>
        <v>x15</v>
      </c>
      <c r="B1208" s="47">
        <v>15</v>
      </c>
      <c r="C1208" s="64" t="str">
        <f t="shared" si="1119"/>
        <v/>
      </c>
      <c r="D1208" s="64" t="str">
        <f t="shared" si="1120"/>
        <v/>
      </c>
      <c r="E1208" s="65" t="str">
        <f t="shared" si="1121"/>
        <v/>
      </c>
      <c r="F1208" s="65" t="str">
        <f t="shared" si="1122"/>
        <v/>
      </c>
      <c r="G1208" s="66" t="str">
        <f t="shared" si="1123"/>
        <v/>
      </c>
      <c r="H1208" s="67" t="str">
        <f t="shared" si="1124"/>
        <v/>
      </c>
      <c r="I1208" s="73"/>
      <c r="J1208" s="64" t="str">
        <f t="shared" si="1125"/>
        <v/>
      </c>
      <c r="K1208" s="64" t="str">
        <f t="shared" si="1126"/>
        <v/>
      </c>
      <c r="L1208" s="64" t="str">
        <f t="shared" si="1127"/>
        <v/>
      </c>
      <c r="M1208" s="64" t="str">
        <f t="shared" si="1128"/>
        <v/>
      </c>
      <c r="N1208" s="52"/>
      <c r="P1208" s="157"/>
      <c r="Q1208" s="157"/>
      <c r="R1208" s="157"/>
      <c r="S1208" s="157" t="str">
        <f>IF(OR(LEFT($A1208,1)="x",AND(AC1193+$AC1208=0,$AC1193&gt;0)),"",IFERROR(VLOOKUP($A1208,LedenZ,29,0),""))</f>
        <v/>
      </c>
      <c r="T1208" s="202">
        <f t="shared" si="1129"/>
        <v>0</v>
      </c>
      <c r="U1208" s="159">
        <f t="shared" si="1130"/>
        <v>0</v>
      </c>
      <c r="V1208" s="162" t="str">
        <f t="shared" si="1137"/>
        <v/>
      </c>
      <c r="W1208" s="162" t="str">
        <f t="shared" si="1137"/>
        <v/>
      </c>
      <c r="X1208" s="28">
        <v>19</v>
      </c>
      <c r="Y1208" s="64" t="str">
        <f t="shared" si="1131"/>
        <v/>
      </c>
      <c r="Z1208" s="64" t="str">
        <f t="shared" si="1132"/>
        <v/>
      </c>
      <c r="AA1208" s="64" t="str">
        <f t="shared" si="1133"/>
        <v/>
      </c>
      <c r="AB1208" s="64" t="str">
        <f t="shared" si="1134"/>
        <v/>
      </c>
      <c r="AC1208" s="28">
        <f t="shared" si="1135"/>
        <v>0</v>
      </c>
      <c r="AH1208" s="246" t="str">
        <f t="shared" si="1136"/>
        <v/>
      </c>
    </row>
    <row r="1209" spans="1:34" ht="12.95" thickBot="1">
      <c r="B1209" s="69"/>
      <c r="C1209" s="70"/>
      <c r="D1209" s="69"/>
      <c r="E1209" s="69"/>
      <c r="F1209" s="69"/>
      <c r="G1209" s="71"/>
      <c r="H1209" s="71"/>
      <c r="I1209" s="71"/>
      <c r="J1209" s="70"/>
      <c r="K1209" s="70"/>
      <c r="L1209" s="70"/>
      <c r="M1209" s="52"/>
      <c r="N1209" s="52"/>
      <c r="X1209" s="28">
        <v>20</v>
      </c>
    </row>
    <row r="1210" spans="1:34" ht="12.95" thickTop="1">
      <c r="B1210" s="47"/>
      <c r="C1210" s="323" t="s">
        <v>1140</v>
      </c>
      <c r="D1210" s="323"/>
      <c r="E1210" s="76" t="s">
        <v>1141</v>
      </c>
      <c r="F1210" s="76" t="s">
        <v>1142</v>
      </c>
      <c r="G1210" s="48" t="s">
        <v>1143</v>
      </c>
      <c r="H1210" s="49"/>
      <c r="I1210" s="50"/>
      <c r="J1210" s="51" t="s">
        <v>1144</v>
      </c>
      <c r="K1210" s="51" t="s">
        <v>1145</v>
      </c>
      <c r="L1210" s="51" t="s">
        <v>1146</v>
      </c>
      <c r="M1210" s="52"/>
      <c r="N1210" s="52"/>
      <c r="P1210" s="53">
        <f>COUNT(P1214:P1228)</f>
        <v>0</v>
      </c>
      <c r="Q1210" s="53">
        <f>COUNT(Q1214:Q1228)</f>
        <v>0</v>
      </c>
      <c r="R1210" s="53">
        <f>COUNT(R1214:R1228)</f>
        <v>0</v>
      </c>
      <c r="S1210" s="53">
        <f>COUNT(S1214:S1228)</f>
        <v>0</v>
      </c>
      <c r="T1210" s="124">
        <f>T1211-SUM(U1214:U1228)</f>
        <v>0</v>
      </c>
      <c r="X1210" s="28">
        <v>1</v>
      </c>
    </row>
    <row r="1211" spans="1:34" ht="12.95">
      <c r="A1211" s="33">
        <v>64</v>
      </c>
      <c r="B1211" s="54"/>
      <c r="C1211" s="322" t="str">
        <f>Leden!AR66</f>
        <v/>
      </c>
      <c r="D1211" s="322"/>
      <c r="E1211" s="286" t="str">
        <f>IF($C1211="","",LEFT(IFERROR(VLOOKUP($C1211,TeamsZ,2,0),"")&amp;"??",2))</f>
        <v/>
      </c>
      <c r="F1211" s="286" t="str">
        <f>IF($C1211="","",IFERROR(VLOOKUP($C1211,TeamsZ,3,0),"??"))</f>
        <v/>
      </c>
      <c r="G1211" s="286" t="str">
        <f>IF($C1211="","",LEFT(IFERROR(VLOOKUP($C1211,TeamsZ,4,0),"")&amp;"?",1))</f>
        <v/>
      </c>
      <c r="H1211" s="55"/>
      <c r="I1211" s="56"/>
      <c r="J1211" s="286">
        <f>COUNTIF(C1214:C1228,"V")</f>
        <v>0</v>
      </c>
      <c r="K1211" s="286">
        <f>COUNTIF(C1214:C1228,"M")</f>
        <v>0</v>
      </c>
      <c r="L1211" s="57" t="str">
        <f>IFERROR(AVERAGE(H1214:H1228),"")</f>
        <v/>
      </c>
      <c r="M1211" s="58"/>
      <c r="N1211" s="58"/>
      <c r="O1211" s="33" t="s">
        <v>2</v>
      </c>
      <c r="P1211" s="253"/>
      <c r="Q1211" s="253"/>
      <c r="R1211" s="253"/>
      <c r="S1211" s="253" t="str">
        <f>IF(COUNT(S1214:S1228)=0,"",TeamPunten(S1214:S1228,$C1211,$T1211))</f>
        <v/>
      </c>
      <c r="T1211" s="124">
        <f>SUM(T1214:T1228)</f>
        <v>0</v>
      </c>
      <c r="U1211" s="158" t="str">
        <f>MID($C1211,1,1)</f>
        <v/>
      </c>
      <c r="V1211" s="158" t="str">
        <f>MID($C1211,1,1)</f>
        <v/>
      </c>
      <c r="W1211" s="158" t="str">
        <f>MID($C1211,1,1)</f>
        <v/>
      </c>
      <c r="X1211" s="28">
        <v>2</v>
      </c>
      <c r="Y1211" s="33"/>
      <c r="Z1211" s="33"/>
      <c r="AA1211" s="33"/>
      <c r="AB1211" s="33"/>
      <c r="AC1211" s="33"/>
      <c r="AD1211" s="19" t="str">
        <f>IF($C1211="","",IFERROR(VLOOKUP($C1211,TeamsZ,6,0),""))</f>
        <v/>
      </c>
      <c r="AE1211" s="19" t="str">
        <f>TRIM(IF($AD1211="","",IFERROR(VLOOKUP($AD1211,Teams!$J$4:$O$8,2,0),"")))</f>
        <v/>
      </c>
      <c r="AF1211" s="19" t="str">
        <f>TRIM(IF($AD1211="","",IFERROR(VLOOKUP($AD1211,Teams!$J$4:$O$8,4,0),"")))</f>
        <v/>
      </c>
      <c r="AH1211" s="247" t="str">
        <f>IFERROR(AVERAGE(AH1214:AH1228),"")</f>
        <v/>
      </c>
    </row>
    <row r="1212" spans="1:34">
      <c r="B1212" s="47"/>
      <c r="C1212" s="76"/>
      <c r="D1212" s="47"/>
      <c r="E1212" s="47"/>
      <c r="F1212" s="47"/>
      <c r="G1212" s="50"/>
      <c r="H1212" s="50"/>
      <c r="I1212" s="50"/>
      <c r="J1212" s="76"/>
      <c r="K1212" s="76"/>
      <c r="L1212" s="76"/>
      <c r="M1212" s="52"/>
      <c r="N1212" s="52"/>
      <c r="U1212" s="159"/>
      <c r="V1212" s="159"/>
      <c r="W1212" s="159"/>
      <c r="X1212" s="28">
        <v>3</v>
      </c>
    </row>
    <row r="1213" spans="1:34">
      <c r="A1213" s="59"/>
      <c r="B1213" s="60"/>
      <c r="C1213" s="61" t="s">
        <v>1147</v>
      </c>
      <c r="D1213" s="61" t="s">
        <v>1148</v>
      </c>
      <c r="E1213" s="62" t="s">
        <v>1149</v>
      </c>
      <c r="F1213" s="62" t="s">
        <v>1150</v>
      </c>
      <c r="G1213" s="61" t="s">
        <v>1151</v>
      </c>
      <c r="H1213" s="61" t="s">
        <v>1152</v>
      </c>
      <c r="I1213" s="61" t="s">
        <v>54</v>
      </c>
      <c r="J1213" s="61" t="s">
        <v>1153</v>
      </c>
      <c r="K1213" s="61" t="s">
        <v>1154</v>
      </c>
      <c r="L1213" s="61" t="s">
        <v>1155</v>
      </c>
      <c r="M1213" s="61" t="s">
        <v>1158</v>
      </c>
      <c r="N1213" s="63"/>
      <c r="O1213" s="59"/>
      <c r="P1213" s="160" t="s">
        <v>76</v>
      </c>
      <c r="Q1213" s="160" t="s">
        <v>77</v>
      </c>
      <c r="R1213" s="160" t="s">
        <v>78</v>
      </c>
      <c r="S1213" s="160" t="s">
        <v>76</v>
      </c>
      <c r="U1213" s="158" t="str">
        <f>IF(W1211="","",VLOOKUP(W1211,Leeftijdscat,2,FALSE))</f>
        <v/>
      </c>
      <c r="V1213" s="158" t="str">
        <f>IF(W1211="","",VLOOKUP(W1211,Leeftijdscat,3,FALSE))</f>
        <v/>
      </c>
      <c r="W1213" s="158" t="str">
        <f>IF(W1211="","",VLOOKUP(W1211,Leeftijdscat,4,FALSE))</f>
        <v/>
      </c>
      <c r="X1213" s="28">
        <v>4</v>
      </c>
      <c r="Y1213" s="59">
        <f>LEN(Y1214&amp;Y1215&amp;Y1216&amp;Y1217&amp;Y1218&amp;Y1219&amp;Y1220&amp;Y1221&amp;Y1222&amp;Y1223&amp;Y1224&amp;Y1225&amp;Y1226&amp;Y1227&amp;Y1228)</f>
        <v>0</v>
      </c>
      <c r="Z1213" s="59">
        <f>LEN(Z1214&amp;Z1215&amp;Z1216&amp;Z1217&amp;Z1218&amp;Z1219&amp;Z1220&amp;Z1221&amp;Z1222&amp;Z1223&amp;Z1224&amp;Z1225&amp;Z1226&amp;Z1227&amp;Z1228)</f>
        <v>0</v>
      </c>
      <c r="AA1213" s="59">
        <f>LEN(AA1214&amp;AA1215&amp;AA1216&amp;AA1217&amp;AA1218&amp;AA1219&amp;AA1220&amp;AA1221&amp;AA1222&amp;AA1223&amp;AA1224&amp;AA1225&amp;AA1226&amp;AA1227&amp;AA1228)</f>
        <v>0</v>
      </c>
      <c r="AB1213" s="59">
        <f>LEN(AB1214&amp;AB1215&amp;AB1216&amp;AB1217&amp;AB1218&amp;AB1219&amp;AB1220&amp;AB1221&amp;AB1222&amp;AB1223&amp;AB1224&amp;AB1225&amp;AB1226&amp;AB1227&amp;AB1228)</f>
        <v>0</v>
      </c>
      <c r="AC1213" s="59">
        <f>SUM(Y1213:AA1213)</f>
        <v>0</v>
      </c>
    </row>
    <row r="1214" spans="1:34">
      <c r="A1214" s="28" t="str">
        <f>C1211&amp;"x"&amp;B1214</f>
        <v>x1</v>
      </c>
      <c r="B1214" s="47">
        <v>1</v>
      </c>
      <c r="C1214" s="64" t="str">
        <f t="shared" ref="C1214:C1228" si="1138">IF(LEFT($A1214,1)="x","",IFERROR(VLOOKUP($A1214,LedenZ,5,0),""))</f>
        <v/>
      </c>
      <c r="D1214" s="64" t="str">
        <f t="shared" ref="D1214:D1228" si="1139">IF(LEFT($A1214,1)="x","",IFERROR(VLOOKUP($A1214,LedenZ,6,0),""))</f>
        <v/>
      </c>
      <c r="E1214" s="65" t="str">
        <f t="shared" ref="E1214:E1228" si="1140">IF(LEFT($A1214,1)="x","",IFERROR(VLOOKUP($A1214,LedenZ,7,0),""))</f>
        <v/>
      </c>
      <c r="F1214" s="65" t="str">
        <f t="shared" ref="F1214:F1228" si="1141">IF(LEFT($A1214,1)="x","",IFERROR(VLOOKUP($A1214,LedenZ,8,0),""))</f>
        <v/>
      </c>
      <c r="G1214" s="66" t="str">
        <f t="shared" ref="G1214:G1228" si="1142">IF(LEFT($A1214,1)="x","",IFERROR(VLOOKUP($A1214,LedenZ,9,0),""))</f>
        <v/>
      </c>
      <c r="H1214" s="67" t="str">
        <f t="shared" ref="H1214:H1228" si="1143">IF(AND(ISNUMBER(G1214),G1214&lt;&gt;0),DATEDIF(G1214,Peildatum,"Y"),"")</f>
        <v/>
      </c>
      <c r="I1214" s="73"/>
      <c r="J1214" s="64" t="str">
        <f t="shared" ref="J1214:J1228" si="1144">IF(LEFT($A1214,1)="x","",IFERROR(VLOOKUP($A1214,LedenZ,15,0),""))</f>
        <v/>
      </c>
      <c r="K1214" s="64" t="str">
        <f t="shared" ref="K1214:K1228" si="1145">IF(LEFT($A1214,1)="x","",IFERROR(VLOOKUP($A1214,LedenZ,16,0),""))</f>
        <v/>
      </c>
      <c r="L1214" s="64" t="str">
        <f t="shared" ref="L1214:L1228" si="1146">IF(LEFT($A1214,1)="x","",IFERROR(VLOOKUP($A1214,LedenZ,17,0),""))</f>
        <v/>
      </c>
      <c r="M1214" s="64" t="str">
        <f t="shared" ref="M1214:M1228" si="1147">IF(LEFT($A1214,1)="x","",IFERROR(VLOOKUP($A1214,LedenZ,18,0),""))</f>
        <v/>
      </c>
      <c r="N1214" s="52"/>
      <c r="P1214" s="157"/>
      <c r="Q1214" s="157"/>
      <c r="R1214" s="157"/>
      <c r="S1214" s="157" t="str">
        <f>IF(OR(LEFT($A1214,1)="x",AND(AC1213+$AC1214=0,$AC1213&gt;0)),"",IFERROR(VLOOKUP($A1214,LedenZ,29,0),""))</f>
        <v/>
      </c>
      <c r="T1214" s="202">
        <f t="shared" ref="T1214:T1228" si="1148">IF(LEN(C1214&amp;D1214&amp;E1214&amp;F1214)&gt;0,1,0)</f>
        <v>0</v>
      </c>
      <c r="U1214" s="159">
        <f t="shared" ref="U1214:U1228" si="1149">MIN(LEN(Y1214&amp;Z1214&amp;AA1214&amp;AB1214),1)</f>
        <v>0</v>
      </c>
      <c r="V1214" s="162" t="str">
        <f>V1213</f>
        <v/>
      </c>
      <c r="W1214" s="162" t="str">
        <f>W1213</f>
        <v/>
      </c>
      <c r="X1214" s="28">
        <v>5</v>
      </c>
      <c r="Y1214" s="64" t="str">
        <f t="shared" ref="Y1214:Y1228" si="1150">IF(LEFT($A1214,1)="x","",IFERROR(VLOOKUP($A1214,LedenZ,33,0),""))</f>
        <v/>
      </c>
      <c r="Z1214" s="64" t="str">
        <f t="shared" ref="Z1214:Z1228" si="1151">IF(LEFT($A1214,1)="x","",IFERROR(VLOOKUP($A1214,LedenZ,34,0),""))</f>
        <v/>
      </c>
      <c r="AA1214" s="64" t="str">
        <f t="shared" ref="AA1214:AA1228" si="1152">IF(LEFT($A1214,1)="x","",IFERROR(VLOOKUP($A1214,LedenZ,35,0),""))</f>
        <v/>
      </c>
      <c r="AB1214" s="64" t="str">
        <f t="shared" ref="AB1214:AB1228" si="1153">IF(LEFT($A1214,1)="x","",IFERROR(VLOOKUP($A1214,LedenZ,36,0),""))</f>
        <v/>
      </c>
      <c r="AC1214" s="28">
        <f t="shared" ref="AC1214:AC1228" si="1154">LEN(Y1214&amp;Z1214&amp;AA1214&amp;AB1214)</f>
        <v>0</v>
      </c>
      <c r="AH1214" s="246" t="str">
        <f t="shared" ref="AH1214:AH1228" si="1155">lft(G1214,Peildatum)</f>
        <v/>
      </c>
    </row>
    <row r="1215" spans="1:34">
      <c r="A1215" s="28" t="str">
        <f>C1211&amp;"x"&amp;B1215</f>
        <v>x2</v>
      </c>
      <c r="B1215" s="47">
        <v>2</v>
      </c>
      <c r="C1215" s="64" t="str">
        <f t="shared" si="1138"/>
        <v/>
      </c>
      <c r="D1215" s="64" t="str">
        <f t="shared" si="1139"/>
        <v/>
      </c>
      <c r="E1215" s="65" t="str">
        <f t="shared" si="1140"/>
        <v/>
      </c>
      <c r="F1215" s="65" t="str">
        <f t="shared" si="1141"/>
        <v/>
      </c>
      <c r="G1215" s="66" t="str">
        <f t="shared" si="1142"/>
        <v/>
      </c>
      <c r="H1215" s="67" t="str">
        <f t="shared" si="1143"/>
        <v/>
      </c>
      <c r="I1215" s="73"/>
      <c r="J1215" s="64" t="str">
        <f t="shared" si="1144"/>
        <v/>
      </c>
      <c r="K1215" s="64" t="str">
        <f t="shared" si="1145"/>
        <v/>
      </c>
      <c r="L1215" s="64" t="str">
        <f t="shared" si="1146"/>
        <v/>
      </c>
      <c r="M1215" s="64" t="str">
        <f t="shared" si="1147"/>
        <v/>
      </c>
      <c r="N1215" s="52"/>
      <c r="P1215" s="157"/>
      <c r="Q1215" s="157"/>
      <c r="R1215" s="157"/>
      <c r="S1215" s="157" t="str">
        <f>IF(OR(LEFT($A1215,1)="x",AND(AC1213+$AC1215=0,$AC1213&gt;0)),"",IFERROR(VLOOKUP($A1215,LedenZ,29,0),""))</f>
        <v/>
      </c>
      <c r="T1215" s="202">
        <f t="shared" si="1148"/>
        <v>0</v>
      </c>
      <c r="U1215" s="159">
        <f t="shared" si="1149"/>
        <v>0</v>
      </c>
      <c r="V1215" s="162" t="str">
        <f t="shared" ref="V1215:W1228" si="1156">V1214</f>
        <v/>
      </c>
      <c r="W1215" s="162" t="str">
        <f t="shared" si="1156"/>
        <v/>
      </c>
      <c r="X1215" s="28">
        <v>6</v>
      </c>
      <c r="Y1215" s="64" t="str">
        <f t="shared" si="1150"/>
        <v/>
      </c>
      <c r="Z1215" s="64" t="str">
        <f t="shared" si="1151"/>
        <v/>
      </c>
      <c r="AA1215" s="64" t="str">
        <f t="shared" si="1152"/>
        <v/>
      </c>
      <c r="AB1215" s="64" t="str">
        <f t="shared" si="1153"/>
        <v/>
      </c>
      <c r="AC1215" s="28">
        <f t="shared" si="1154"/>
        <v>0</v>
      </c>
      <c r="AH1215" s="246" t="str">
        <f t="shared" si="1155"/>
        <v/>
      </c>
    </row>
    <row r="1216" spans="1:34">
      <c r="A1216" s="28" t="str">
        <f>C1211&amp;"x"&amp;B1216</f>
        <v>x3</v>
      </c>
      <c r="B1216" s="47">
        <v>3</v>
      </c>
      <c r="C1216" s="64" t="str">
        <f t="shared" si="1138"/>
        <v/>
      </c>
      <c r="D1216" s="64" t="str">
        <f t="shared" si="1139"/>
        <v/>
      </c>
      <c r="E1216" s="65" t="str">
        <f t="shared" si="1140"/>
        <v/>
      </c>
      <c r="F1216" s="65" t="str">
        <f t="shared" si="1141"/>
        <v/>
      </c>
      <c r="G1216" s="66" t="str">
        <f t="shared" si="1142"/>
        <v/>
      </c>
      <c r="H1216" s="67" t="str">
        <f t="shared" si="1143"/>
        <v/>
      </c>
      <c r="I1216" s="73"/>
      <c r="J1216" s="64" t="str">
        <f t="shared" si="1144"/>
        <v/>
      </c>
      <c r="K1216" s="64" t="str">
        <f t="shared" si="1145"/>
        <v/>
      </c>
      <c r="L1216" s="64" t="str">
        <f t="shared" si="1146"/>
        <v/>
      </c>
      <c r="M1216" s="64" t="str">
        <f t="shared" si="1147"/>
        <v/>
      </c>
      <c r="N1216" s="52"/>
      <c r="P1216" s="157"/>
      <c r="Q1216" s="157"/>
      <c r="R1216" s="157"/>
      <c r="S1216" s="157" t="str">
        <f>IF(OR(LEFT($A1216,1)="x",AND(AC1213+$AC1216=0,$AC1213&gt;0)),"",IFERROR(VLOOKUP($A1216,LedenZ,29,0),""))</f>
        <v/>
      </c>
      <c r="T1216" s="202">
        <f t="shared" si="1148"/>
        <v>0</v>
      </c>
      <c r="U1216" s="159">
        <f t="shared" si="1149"/>
        <v>0</v>
      </c>
      <c r="V1216" s="162" t="str">
        <f t="shared" si="1156"/>
        <v/>
      </c>
      <c r="W1216" s="162" t="str">
        <f t="shared" si="1156"/>
        <v/>
      </c>
      <c r="X1216" s="28">
        <v>7</v>
      </c>
      <c r="Y1216" s="64" t="str">
        <f t="shared" si="1150"/>
        <v/>
      </c>
      <c r="Z1216" s="64" t="str">
        <f t="shared" si="1151"/>
        <v/>
      </c>
      <c r="AA1216" s="64" t="str">
        <f t="shared" si="1152"/>
        <v/>
      </c>
      <c r="AB1216" s="64" t="str">
        <f t="shared" si="1153"/>
        <v/>
      </c>
      <c r="AC1216" s="28">
        <f t="shared" si="1154"/>
        <v>0</v>
      </c>
      <c r="AH1216" s="246" t="str">
        <f t="shared" si="1155"/>
        <v/>
      </c>
    </row>
    <row r="1217" spans="1:34">
      <c r="A1217" s="28" t="str">
        <f>C1211&amp;"x"&amp;B1217</f>
        <v>x4</v>
      </c>
      <c r="B1217" s="47">
        <v>4</v>
      </c>
      <c r="C1217" s="64" t="str">
        <f t="shared" si="1138"/>
        <v/>
      </c>
      <c r="D1217" s="64" t="str">
        <f t="shared" si="1139"/>
        <v/>
      </c>
      <c r="E1217" s="65" t="str">
        <f t="shared" si="1140"/>
        <v/>
      </c>
      <c r="F1217" s="65" t="str">
        <f t="shared" si="1141"/>
        <v/>
      </c>
      <c r="G1217" s="66" t="str">
        <f t="shared" si="1142"/>
        <v/>
      </c>
      <c r="H1217" s="67" t="str">
        <f t="shared" si="1143"/>
        <v/>
      </c>
      <c r="I1217" s="73"/>
      <c r="J1217" s="64" t="str">
        <f t="shared" si="1144"/>
        <v/>
      </c>
      <c r="K1217" s="64" t="str">
        <f t="shared" si="1145"/>
        <v/>
      </c>
      <c r="L1217" s="64" t="str">
        <f t="shared" si="1146"/>
        <v/>
      </c>
      <c r="M1217" s="64" t="str">
        <f t="shared" si="1147"/>
        <v/>
      </c>
      <c r="N1217" s="52"/>
      <c r="P1217" s="157"/>
      <c r="Q1217" s="157"/>
      <c r="R1217" s="157"/>
      <c r="S1217" s="157" t="str">
        <f>IF(OR(LEFT($A1217,1)="x",AND(AC1213+$AC1217=0,$AC1213&gt;0)),"",IFERROR(VLOOKUP($A1217,LedenZ,29,0),""))</f>
        <v/>
      </c>
      <c r="T1217" s="202">
        <f t="shared" si="1148"/>
        <v>0</v>
      </c>
      <c r="U1217" s="159">
        <f t="shared" si="1149"/>
        <v>0</v>
      </c>
      <c r="V1217" s="162" t="str">
        <f t="shared" si="1156"/>
        <v/>
      </c>
      <c r="W1217" s="162" t="str">
        <f t="shared" si="1156"/>
        <v/>
      </c>
      <c r="X1217" s="28">
        <v>8</v>
      </c>
      <c r="Y1217" s="64" t="str">
        <f t="shared" si="1150"/>
        <v/>
      </c>
      <c r="Z1217" s="64" t="str">
        <f t="shared" si="1151"/>
        <v/>
      </c>
      <c r="AA1217" s="64" t="str">
        <f t="shared" si="1152"/>
        <v/>
      </c>
      <c r="AB1217" s="64" t="str">
        <f t="shared" si="1153"/>
        <v/>
      </c>
      <c r="AC1217" s="28">
        <f t="shared" si="1154"/>
        <v>0</v>
      </c>
      <c r="AH1217" s="246" t="str">
        <f t="shared" si="1155"/>
        <v/>
      </c>
    </row>
    <row r="1218" spans="1:34">
      <c r="A1218" s="28" t="str">
        <f>C1211&amp;"x"&amp;B1218</f>
        <v>x5</v>
      </c>
      <c r="B1218" s="47">
        <v>5</v>
      </c>
      <c r="C1218" s="64" t="str">
        <f t="shared" si="1138"/>
        <v/>
      </c>
      <c r="D1218" s="64" t="str">
        <f t="shared" si="1139"/>
        <v/>
      </c>
      <c r="E1218" s="65" t="str">
        <f t="shared" si="1140"/>
        <v/>
      </c>
      <c r="F1218" s="65" t="str">
        <f t="shared" si="1141"/>
        <v/>
      </c>
      <c r="G1218" s="66" t="str">
        <f t="shared" si="1142"/>
        <v/>
      </c>
      <c r="H1218" s="67" t="str">
        <f t="shared" si="1143"/>
        <v/>
      </c>
      <c r="I1218" s="73"/>
      <c r="J1218" s="64" t="str">
        <f t="shared" si="1144"/>
        <v/>
      </c>
      <c r="K1218" s="64" t="str">
        <f t="shared" si="1145"/>
        <v/>
      </c>
      <c r="L1218" s="64" t="str">
        <f t="shared" si="1146"/>
        <v/>
      </c>
      <c r="M1218" s="64" t="str">
        <f t="shared" si="1147"/>
        <v/>
      </c>
      <c r="N1218" s="52"/>
      <c r="P1218" s="157"/>
      <c r="Q1218" s="157"/>
      <c r="R1218" s="157"/>
      <c r="S1218" s="157" t="str">
        <f>IF(OR(LEFT($A1218,1)="x",AND(AC1213+$AC1218=0,$AC1213&gt;0)),"",IFERROR(VLOOKUP($A1218,LedenZ,29,0),""))</f>
        <v/>
      </c>
      <c r="T1218" s="202">
        <f t="shared" si="1148"/>
        <v>0</v>
      </c>
      <c r="U1218" s="159">
        <f t="shared" si="1149"/>
        <v>0</v>
      </c>
      <c r="V1218" s="162" t="str">
        <f t="shared" si="1156"/>
        <v/>
      </c>
      <c r="W1218" s="162" t="str">
        <f t="shared" si="1156"/>
        <v/>
      </c>
      <c r="X1218" s="28">
        <v>9</v>
      </c>
      <c r="Y1218" s="64" t="str">
        <f t="shared" si="1150"/>
        <v/>
      </c>
      <c r="Z1218" s="64" t="str">
        <f t="shared" si="1151"/>
        <v/>
      </c>
      <c r="AA1218" s="64" t="str">
        <f t="shared" si="1152"/>
        <v/>
      </c>
      <c r="AB1218" s="64" t="str">
        <f t="shared" si="1153"/>
        <v/>
      </c>
      <c r="AC1218" s="28">
        <f t="shared" si="1154"/>
        <v>0</v>
      </c>
      <c r="AH1218" s="246" t="str">
        <f t="shared" si="1155"/>
        <v/>
      </c>
    </row>
    <row r="1219" spans="1:34">
      <c r="A1219" s="28" t="str">
        <f>C1211&amp;"x"&amp;B1219</f>
        <v>x6</v>
      </c>
      <c r="B1219" s="47">
        <v>6</v>
      </c>
      <c r="C1219" s="64" t="str">
        <f t="shared" si="1138"/>
        <v/>
      </c>
      <c r="D1219" s="64" t="str">
        <f t="shared" si="1139"/>
        <v/>
      </c>
      <c r="E1219" s="65" t="str">
        <f t="shared" si="1140"/>
        <v/>
      </c>
      <c r="F1219" s="65" t="str">
        <f t="shared" si="1141"/>
        <v/>
      </c>
      <c r="G1219" s="66" t="str">
        <f t="shared" si="1142"/>
        <v/>
      </c>
      <c r="H1219" s="67" t="str">
        <f t="shared" si="1143"/>
        <v/>
      </c>
      <c r="I1219" s="73"/>
      <c r="J1219" s="64" t="str">
        <f t="shared" si="1144"/>
        <v/>
      </c>
      <c r="K1219" s="64" t="str">
        <f t="shared" si="1145"/>
        <v/>
      </c>
      <c r="L1219" s="64" t="str">
        <f t="shared" si="1146"/>
        <v/>
      </c>
      <c r="M1219" s="64" t="str">
        <f t="shared" si="1147"/>
        <v/>
      </c>
      <c r="N1219" s="52"/>
      <c r="P1219" s="157"/>
      <c r="Q1219" s="157"/>
      <c r="R1219" s="157"/>
      <c r="S1219" s="157" t="str">
        <f>IF(OR(LEFT($A1219,1)="x",AND(AC1213+$AC1219=0,$AC1213&gt;0)),"",IFERROR(VLOOKUP($A1219,LedenZ,29,0),""))</f>
        <v/>
      </c>
      <c r="T1219" s="202">
        <f t="shared" si="1148"/>
        <v>0</v>
      </c>
      <c r="U1219" s="159">
        <f t="shared" si="1149"/>
        <v>0</v>
      </c>
      <c r="V1219" s="162" t="str">
        <f t="shared" si="1156"/>
        <v/>
      </c>
      <c r="W1219" s="162" t="str">
        <f t="shared" si="1156"/>
        <v/>
      </c>
      <c r="X1219" s="28">
        <v>10</v>
      </c>
      <c r="Y1219" s="64" t="str">
        <f t="shared" si="1150"/>
        <v/>
      </c>
      <c r="Z1219" s="64" t="str">
        <f t="shared" si="1151"/>
        <v/>
      </c>
      <c r="AA1219" s="64" t="str">
        <f t="shared" si="1152"/>
        <v/>
      </c>
      <c r="AB1219" s="64" t="str">
        <f t="shared" si="1153"/>
        <v/>
      </c>
      <c r="AC1219" s="28">
        <f t="shared" si="1154"/>
        <v>0</v>
      </c>
      <c r="AH1219" s="246" t="str">
        <f t="shared" si="1155"/>
        <v/>
      </c>
    </row>
    <row r="1220" spans="1:34">
      <c r="A1220" s="28" t="str">
        <f>C1211&amp;"x"&amp;B1220</f>
        <v>x7</v>
      </c>
      <c r="B1220" s="47">
        <v>7</v>
      </c>
      <c r="C1220" s="64" t="str">
        <f t="shared" si="1138"/>
        <v/>
      </c>
      <c r="D1220" s="64" t="str">
        <f t="shared" si="1139"/>
        <v/>
      </c>
      <c r="E1220" s="65" t="str">
        <f t="shared" si="1140"/>
        <v/>
      </c>
      <c r="F1220" s="65" t="str">
        <f t="shared" si="1141"/>
        <v/>
      </c>
      <c r="G1220" s="66" t="str">
        <f t="shared" si="1142"/>
        <v/>
      </c>
      <c r="H1220" s="67" t="str">
        <f t="shared" si="1143"/>
        <v/>
      </c>
      <c r="I1220" s="73"/>
      <c r="J1220" s="64" t="str">
        <f t="shared" si="1144"/>
        <v/>
      </c>
      <c r="K1220" s="64" t="str">
        <f t="shared" si="1145"/>
        <v/>
      </c>
      <c r="L1220" s="64" t="str">
        <f t="shared" si="1146"/>
        <v/>
      </c>
      <c r="M1220" s="64" t="str">
        <f t="shared" si="1147"/>
        <v/>
      </c>
      <c r="N1220" s="52"/>
      <c r="P1220" s="157"/>
      <c r="Q1220" s="157"/>
      <c r="R1220" s="157"/>
      <c r="S1220" s="157" t="str">
        <f>IF(OR(LEFT($A1220,1)="x",AND(AC1213+$AC1220=0,$AC1213&gt;0)),"",IFERROR(VLOOKUP($A1220,LedenZ,29,0),""))</f>
        <v/>
      </c>
      <c r="T1220" s="202">
        <f t="shared" si="1148"/>
        <v>0</v>
      </c>
      <c r="U1220" s="159">
        <f t="shared" si="1149"/>
        <v>0</v>
      </c>
      <c r="V1220" s="162" t="str">
        <f t="shared" si="1156"/>
        <v/>
      </c>
      <c r="W1220" s="162" t="str">
        <f t="shared" si="1156"/>
        <v/>
      </c>
      <c r="X1220" s="28">
        <v>11</v>
      </c>
      <c r="Y1220" s="64" t="str">
        <f t="shared" si="1150"/>
        <v/>
      </c>
      <c r="Z1220" s="64" t="str">
        <f t="shared" si="1151"/>
        <v/>
      </c>
      <c r="AA1220" s="64" t="str">
        <f t="shared" si="1152"/>
        <v/>
      </c>
      <c r="AB1220" s="64" t="str">
        <f t="shared" si="1153"/>
        <v/>
      </c>
      <c r="AC1220" s="28">
        <f t="shared" si="1154"/>
        <v>0</v>
      </c>
      <c r="AH1220" s="246" t="str">
        <f t="shared" si="1155"/>
        <v/>
      </c>
    </row>
    <row r="1221" spans="1:34">
      <c r="A1221" s="28" t="str">
        <f>C1211&amp;"x"&amp;B1221</f>
        <v>x8</v>
      </c>
      <c r="B1221" s="47">
        <v>8</v>
      </c>
      <c r="C1221" s="64" t="str">
        <f t="shared" si="1138"/>
        <v/>
      </c>
      <c r="D1221" s="64" t="str">
        <f t="shared" si="1139"/>
        <v/>
      </c>
      <c r="E1221" s="65" t="str">
        <f t="shared" si="1140"/>
        <v/>
      </c>
      <c r="F1221" s="65" t="str">
        <f t="shared" si="1141"/>
        <v/>
      </c>
      <c r="G1221" s="66" t="str">
        <f t="shared" si="1142"/>
        <v/>
      </c>
      <c r="H1221" s="67" t="str">
        <f t="shared" si="1143"/>
        <v/>
      </c>
      <c r="I1221" s="73"/>
      <c r="J1221" s="64" t="str">
        <f t="shared" si="1144"/>
        <v/>
      </c>
      <c r="K1221" s="64" t="str">
        <f t="shared" si="1145"/>
        <v/>
      </c>
      <c r="L1221" s="64" t="str">
        <f t="shared" si="1146"/>
        <v/>
      </c>
      <c r="M1221" s="64" t="str">
        <f t="shared" si="1147"/>
        <v/>
      </c>
      <c r="N1221" s="52"/>
      <c r="P1221" s="157"/>
      <c r="Q1221" s="157"/>
      <c r="R1221" s="157"/>
      <c r="S1221" s="157" t="str">
        <f>IF(OR(LEFT($A1221,1)="x",AND(AC1213+$AC1221=0,$AC1213&gt;0)),"",IFERROR(VLOOKUP($A1221,LedenZ,29,0),""))</f>
        <v/>
      </c>
      <c r="T1221" s="202">
        <f t="shared" si="1148"/>
        <v>0</v>
      </c>
      <c r="U1221" s="159">
        <f t="shared" si="1149"/>
        <v>0</v>
      </c>
      <c r="V1221" s="162" t="str">
        <f t="shared" si="1156"/>
        <v/>
      </c>
      <c r="W1221" s="162" t="str">
        <f t="shared" si="1156"/>
        <v/>
      </c>
      <c r="X1221" s="28">
        <v>12</v>
      </c>
      <c r="Y1221" s="64" t="str">
        <f t="shared" si="1150"/>
        <v/>
      </c>
      <c r="Z1221" s="64" t="str">
        <f t="shared" si="1151"/>
        <v/>
      </c>
      <c r="AA1221" s="64" t="str">
        <f t="shared" si="1152"/>
        <v/>
      </c>
      <c r="AB1221" s="64" t="str">
        <f t="shared" si="1153"/>
        <v/>
      </c>
      <c r="AC1221" s="28">
        <f t="shared" si="1154"/>
        <v>0</v>
      </c>
      <c r="AH1221" s="246" t="str">
        <f t="shared" si="1155"/>
        <v/>
      </c>
    </row>
    <row r="1222" spans="1:34">
      <c r="A1222" s="28" t="str">
        <f>C1211&amp;"x"&amp;B1222</f>
        <v>x9</v>
      </c>
      <c r="B1222" s="47">
        <v>9</v>
      </c>
      <c r="C1222" s="64" t="str">
        <f t="shared" si="1138"/>
        <v/>
      </c>
      <c r="D1222" s="64" t="str">
        <f t="shared" si="1139"/>
        <v/>
      </c>
      <c r="E1222" s="65" t="str">
        <f t="shared" si="1140"/>
        <v/>
      </c>
      <c r="F1222" s="65" t="str">
        <f t="shared" si="1141"/>
        <v/>
      </c>
      <c r="G1222" s="66" t="str">
        <f t="shared" si="1142"/>
        <v/>
      </c>
      <c r="H1222" s="67" t="str">
        <f t="shared" si="1143"/>
        <v/>
      </c>
      <c r="I1222" s="73"/>
      <c r="J1222" s="64" t="str">
        <f t="shared" si="1144"/>
        <v/>
      </c>
      <c r="K1222" s="64" t="str">
        <f t="shared" si="1145"/>
        <v/>
      </c>
      <c r="L1222" s="64" t="str">
        <f t="shared" si="1146"/>
        <v/>
      </c>
      <c r="M1222" s="64" t="str">
        <f t="shared" si="1147"/>
        <v/>
      </c>
      <c r="N1222" s="52"/>
      <c r="P1222" s="157"/>
      <c r="Q1222" s="157"/>
      <c r="R1222" s="157"/>
      <c r="S1222" s="157" t="str">
        <f>IF(OR(LEFT($A1222,1)="x",AND(AC1213+$AC1222=0,$AC1213&gt;0)),"",IFERROR(VLOOKUP($A1222,LedenZ,29,0),""))</f>
        <v/>
      </c>
      <c r="T1222" s="202">
        <f t="shared" si="1148"/>
        <v>0</v>
      </c>
      <c r="U1222" s="159">
        <f t="shared" si="1149"/>
        <v>0</v>
      </c>
      <c r="V1222" s="162" t="str">
        <f t="shared" si="1156"/>
        <v/>
      </c>
      <c r="W1222" s="162" t="str">
        <f t="shared" si="1156"/>
        <v/>
      </c>
      <c r="X1222" s="28">
        <v>13</v>
      </c>
      <c r="Y1222" s="64" t="str">
        <f t="shared" si="1150"/>
        <v/>
      </c>
      <c r="Z1222" s="64" t="str">
        <f t="shared" si="1151"/>
        <v/>
      </c>
      <c r="AA1222" s="64" t="str">
        <f t="shared" si="1152"/>
        <v/>
      </c>
      <c r="AB1222" s="64" t="str">
        <f t="shared" si="1153"/>
        <v/>
      </c>
      <c r="AC1222" s="28">
        <f t="shared" si="1154"/>
        <v>0</v>
      </c>
      <c r="AH1222" s="246" t="str">
        <f t="shared" si="1155"/>
        <v/>
      </c>
    </row>
    <row r="1223" spans="1:34">
      <c r="A1223" s="28" t="str">
        <f>C1211&amp;"x"&amp;B1223</f>
        <v>x10</v>
      </c>
      <c r="B1223" s="47">
        <v>10</v>
      </c>
      <c r="C1223" s="64" t="str">
        <f t="shared" si="1138"/>
        <v/>
      </c>
      <c r="D1223" s="64" t="str">
        <f t="shared" si="1139"/>
        <v/>
      </c>
      <c r="E1223" s="65" t="str">
        <f t="shared" si="1140"/>
        <v/>
      </c>
      <c r="F1223" s="65" t="str">
        <f t="shared" si="1141"/>
        <v/>
      </c>
      <c r="G1223" s="66" t="str">
        <f t="shared" si="1142"/>
        <v/>
      </c>
      <c r="H1223" s="67" t="str">
        <f t="shared" si="1143"/>
        <v/>
      </c>
      <c r="I1223" s="73"/>
      <c r="J1223" s="64" t="str">
        <f t="shared" si="1144"/>
        <v/>
      </c>
      <c r="K1223" s="64" t="str">
        <f t="shared" si="1145"/>
        <v/>
      </c>
      <c r="L1223" s="64" t="str">
        <f t="shared" si="1146"/>
        <v/>
      </c>
      <c r="M1223" s="64" t="str">
        <f t="shared" si="1147"/>
        <v/>
      </c>
      <c r="N1223" s="52"/>
      <c r="P1223" s="157"/>
      <c r="Q1223" s="157"/>
      <c r="R1223" s="157"/>
      <c r="S1223" s="157" t="str">
        <f>IF(OR(LEFT($A1223,1)="x",AND(AC1213+$AC1223=0,$AC1213&gt;0)),"",IFERROR(VLOOKUP($A1223,LedenZ,29,0),""))</f>
        <v/>
      </c>
      <c r="T1223" s="202">
        <f t="shared" si="1148"/>
        <v>0</v>
      </c>
      <c r="U1223" s="159">
        <f t="shared" si="1149"/>
        <v>0</v>
      </c>
      <c r="V1223" s="162" t="str">
        <f t="shared" si="1156"/>
        <v/>
      </c>
      <c r="W1223" s="162" t="str">
        <f t="shared" si="1156"/>
        <v/>
      </c>
      <c r="X1223" s="28">
        <v>14</v>
      </c>
      <c r="Y1223" s="64" t="str">
        <f t="shared" si="1150"/>
        <v/>
      </c>
      <c r="Z1223" s="64" t="str">
        <f t="shared" si="1151"/>
        <v/>
      </c>
      <c r="AA1223" s="64" t="str">
        <f t="shared" si="1152"/>
        <v/>
      </c>
      <c r="AB1223" s="64" t="str">
        <f t="shared" si="1153"/>
        <v/>
      </c>
      <c r="AC1223" s="28">
        <f t="shared" si="1154"/>
        <v>0</v>
      </c>
      <c r="AH1223" s="246" t="str">
        <f t="shared" si="1155"/>
        <v/>
      </c>
    </row>
    <row r="1224" spans="1:34">
      <c r="A1224" s="28" t="str">
        <f>C1211&amp;"x"&amp;B1224</f>
        <v>x11</v>
      </c>
      <c r="B1224" s="47">
        <v>11</v>
      </c>
      <c r="C1224" s="64" t="str">
        <f t="shared" si="1138"/>
        <v/>
      </c>
      <c r="D1224" s="64" t="str">
        <f t="shared" si="1139"/>
        <v/>
      </c>
      <c r="E1224" s="65" t="str">
        <f t="shared" si="1140"/>
        <v/>
      </c>
      <c r="F1224" s="65" t="str">
        <f t="shared" si="1141"/>
        <v/>
      </c>
      <c r="G1224" s="66" t="str">
        <f t="shared" si="1142"/>
        <v/>
      </c>
      <c r="H1224" s="67" t="str">
        <f t="shared" si="1143"/>
        <v/>
      </c>
      <c r="I1224" s="73"/>
      <c r="J1224" s="64" t="str">
        <f t="shared" si="1144"/>
        <v/>
      </c>
      <c r="K1224" s="64" t="str">
        <f t="shared" si="1145"/>
        <v/>
      </c>
      <c r="L1224" s="64" t="str">
        <f t="shared" si="1146"/>
        <v/>
      </c>
      <c r="M1224" s="64" t="str">
        <f t="shared" si="1147"/>
        <v/>
      </c>
      <c r="N1224" s="52"/>
      <c r="P1224" s="157"/>
      <c r="Q1224" s="157"/>
      <c r="R1224" s="157"/>
      <c r="S1224" s="157" t="str">
        <f>IF(OR(LEFT($A1224,1)="x",AND(AC1213+$AC1224=0,$AC1213&gt;0)),"",IFERROR(VLOOKUP($A1224,LedenZ,29,0),""))</f>
        <v/>
      </c>
      <c r="T1224" s="202">
        <f t="shared" si="1148"/>
        <v>0</v>
      </c>
      <c r="U1224" s="159">
        <f t="shared" si="1149"/>
        <v>0</v>
      </c>
      <c r="V1224" s="162" t="str">
        <f t="shared" si="1156"/>
        <v/>
      </c>
      <c r="W1224" s="162" t="str">
        <f t="shared" si="1156"/>
        <v/>
      </c>
      <c r="X1224" s="28">
        <v>15</v>
      </c>
      <c r="Y1224" s="64" t="str">
        <f t="shared" si="1150"/>
        <v/>
      </c>
      <c r="Z1224" s="64" t="str">
        <f t="shared" si="1151"/>
        <v/>
      </c>
      <c r="AA1224" s="64" t="str">
        <f t="shared" si="1152"/>
        <v/>
      </c>
      <c r="AB1224" s="64" t="str">
        <f t="shared" si="1153"/>
        <v/>
      </c>
      <c r="AC1224" s="28">
        <f t="shared" si="1154"/>
        <v>0</v>
      </c>
      <c r="AH1224" s="246" t="str">
        <f t="shared" si="1155"/>
        <v/>
      </c>
    </row>
    <row r="1225" spans="1:34">
      <c r="A1225" s="28" t="str">
        <f>C1211&amp;"x"&amp;B1225</f>
        <v>x12</v>
      </c>
      <c r="B1225" s="47">
        <v>12</v>
      </c>
      <c r="C1225" s="64" t="str">
        <f t="shared" si="1138"/>
        <v/>
      </c>
      <c r="D1225" s="64" t="str">
        <f t="shared" si="1139"/>
        <v/>
      </c>
      <c r="E1225" s="65" t="str">
        <f t="shared" si="1140"/>
        <v/>
      </c>
      <c r="F1225" s="65" t="str">
        <f t="shared" si="1141"/>
        <v/>
      </c>
      <c r="G1225" s="66" t="str">
        <f t="shared" si="1142"/>
        <v/>
      </c>
      <c r="H1225" s="67" t="str">
        <f t="shared" si="1143"/>
        <v/>
      </c>
      <c r="I1225" s="73"/>
      <c r="J1225" s="64" t="str">
        <f t="shared" si="1144"/>
        <v/>
      </c>
      <c r="K1225" s="64" t="str">
        <f t="shared" si="1145"/>
        <v/>
      </c>
      <c r="L1225" s="64" t="str">
        <f t="shared" si="1146"/>
        <v/>
      </c>
      <c r="M1225" s="64" t="str">
        <f t="shared" si="1147"/>
        <v/>
      </c>
      <c r="N1225" s="52"/>
      <c r="P1225" s="157"/>
      <c r="Q1225" s="157"/>
      <c r="R1225" s="157"/>
      <c r="S1225" s="157" t="str">
        <f>IF(OR(LEFT($A1225,1)="x",AND(AC1213+$AC1225=0,$AC1213&gt;0)),"",IFERROR(VLOOKUP($A1225,LedenZ,29,0),""))</f>
        <v/>
      </c>
      <c r="T1225" s="202">
        <f t="shared" si="1148"/>
        <v>0</v>
      </c>
      <c r="U1225" s="159">
        <f t="shared" si="1149"/>
        <v>0</v>
      </c>
      <c r="V1225" s="162" t="str">
        <f t="shared" si="1156"/>
        <v/>
      </c>
      <c r="W1225" s="162" t="str">
        <f t="shared" si="1156"/>
        <v/>
      </c>
      <c r="X1225" s="28">
        <v>16</v>
      </c>
      <c r="Y1225" s="64" t="str">
        <f t="shared" si="1150"/>
        <v/>
      </c>
      <c r="Z1225" s="64" t="str">
        <f t="shared" si="1151"/>
        <v/>
      </c>
      <c r="AA1225" s="64" t="str">
        <f t="shared" si="1152"/>
        <v/>
      </c>
      <c r="AB1225" s="64" t="str">
        <f t="shared" si="1153"/>
        <v/>
      </c>
      <c r="AC1225" s="28">
        <f t="shared" si="1154"/>
        <v>0</v>
      </c>
      <c r="AH1225" s="246" t="str">
        <f t="shared" si="1155"/>
        <v/>
      </c>
    </row>
    <row r="1226" spans="1:34">
      <c r="A1226" s="28" t="str">
        <f>C1211&amp;"x"&amp;B1226</f>
        <v>x13</v>
      </c>
      <c r="B1226" s="47">
        <v>13</v>
      </c>
      <c r="C1226" s="64" t="str">
        <f t="shared" si="1138"/>
        <v/>
      </c>
      <c r="D1226" s="64" t="str">
        <f t="shared" si="1139"/>
        <v/>
      </c>
      <c r="E1226" s="65" t="str">
        <f t="shared" si="1140"/>
        <v/>
      </c>
      <c r="F1226" s="65" t="str">
        <f t="shared" si="1141"/>
        <v/>
      </c>
      <c r="G1226" s="66" t="str">
        <f t="shared" si="1142"/>
        <v/>
      </c>
      <c r="H1226" s="67" t="str">
        <f t="shared" si="1143"/>
        <v/>
      </c>
      <c r="I1226" s="73"/>
      <c r="J1226" s="64" t="str">
        <f t="shared" si="1144"/>
        <v/>
      </c>
      <c r="K1226" s="64" t="str">
        <f t="shared" si="1145"/>
        <v/>
      </c>
      <c r="L1226" s="64" t="str">
        <f t="shared" si="1146"/>
        <v/>
      </c>
      <c r="M1226" s="64" t="str">
        <f t="shared" si="1147"/>
        <v/>
      </c>
      <c r="N1226" s="52"/>
      <c r="P1226" s="157"/>
      <c r="Q1226" s="157"/>
      <c r="R1226" s="157"/>
      <c r="S1226" s="157" t="str">
        <f>IF(OR(LEFT($A1226,1)="x",AND(AC1213+$AC1226=0,$AC1213&gt;0)),"",IFERROR(VLOOKUP($A1226,LedenZ,29,0),""))</f>
        <v/>
      </c>
      <c r="T1226" s="202">
        <f t="shared" si="1148"/>
        <v>0</v>
      </c>
      <c r="U1226" s="159">
        <f t="shared" si="1149"/>
        <v>0</v>
      </c>
      <c r="V1226" s="162" t="str">
        <f t="shared" si="1156"/>
        <v/>
      </c>
      <c r="W1226" s="162" t="str">
        <f t="shared" si="1156"/>
        <v/>
      </c>
      <c r="X1226" s="28">
        <v>17</v>
      </c>
      <c r="Y1226" s="64" t="str">
        <f t="shared" si="1150"/>
        <v/>
      </c>
      <c r="Z1226" s="64" t="str">
        <f t="shared" si="1151"/>
        <v/>
      </c>
      <c r="AA1226" s="64" t="str">
        <f t="shared" si="1152"/>
        <v/>
      </c>
      <c r="AB1226" s="64" t="str">
        <f t="shared" si="1153"/>
        <v/>
      </c>
      <c r="AC1226" s="28">
        <f t="shared" si="1154"/>
        <v>0</v>
      </c>
      <c r="AH1226" s="246" t="str">
        <f t="shared" si="1155"/>
        <v/>
      </c>
    </row>
    <row r="1227" spans="1:34">
      <c r="A1227" s="28" t="str">
        <f>C1211&amp;"x"&amp;B1227</f>
        <v>x14</v>
      </c>
      <c r="B1227" s="47">
        <v>14</v>
      </c>
      <c r="C1227" s="64" t="str">
        <f t="shared" si="1138"/>
        <v/>
      </c>
      <c r="D1227" s="64" t="str">
        <f t="shared" si="1139"/>
        <v/>
      </c>
      <c r="E1227" s="65" t="str">
        <f t="shared" si="1140"/>
        <v/>
      </c>
      <c r="F1227" s="65" t="str">
        <f t="shared" si="1141"/>
        <v/>
      </c>
      <c r="G1227" s="66" t="str">
        <f t="shared" si="1142"/>
        <v/>
      </c>
      <c r="H1227" s="67" t="str">
        <f t="shared" si="1143"/>
        <v/>
      </c>
      <c r="I1227" s="73"/>
      <c r="J1227" s="64" t="str">
        <f t="shared" si="1144"/>
        <v/>
      </c>
      <c r="K1227" s="64" t="str">
        <f t="shared" si="1145"/>
        <v/>
      </c>
      <c r="L1227" s="64" t="str">
        <f t="shared" si="1146"/>
        <v/>
      </c>
      <c r="M1227" s="64" t="str">
        <f t="shared" si="1147"/>
        <v/>
      </c>
      <c r="N1227" s="52"/>
      <c r="P1227" s="157"/>
      <c r="Q1227" s="157"/>
      <c r="R1227" s="157"/>
      <c r="S1227" s="157" t="str">
        <f>IF(OR(LEFT($A1227,1)="x",AND(AC1213+$AC1227=0,$AC1213&gt;0)),"",IFERROR(VLOOKUP($A1227,LedenZ,29,0),""))</f>
        <v/>
      </c>
      <c r="T1227" s="202">
        <f t="shared" si="1148"/>
        <v>0</v>
      </c>
      <c r="U1227" s="159">
        <f t="shared" si="1149"/>
        <v>0</v>
      </c>
      <c r="V1227" s="162" t="str">
        <f t="shared" si="1156"/>
        <v/>
      </c>
      <c r="W1227" s="162" t="str">
        <f t="shared" si="1156"/>
        <v/>
      </c>
      <c r="X1227" s="28">
        <v>18</v>
      </c>
      <c r="Y1227" s="64" t="str">
        <f t="shared" si="1150"/>
        <v/>
      </c>
      <c r="Z1227" s="64" t="str">
        <f t="shared" si="1151"/>
        <v/>
      </c>
      <c r="AA1227" s="64" t="str">
        <f t="shared" si="1152"/>
        <v/>
      </c>
      <c r="AB1227" s="64" t="str">
        <f t="shared" si="1153"/>
        <v/>
      </c>
      <c r="AC1227" s="28">
        <f t="shared" si="1154"/>
        <v>0</v>
      </c>
      <c r="AH1227" s="246" t="str">
        <f t="shared" si="1155"/>
        <v/>
      </c>
    </row>
    <row r="1228" spans="1:34">
      <c r="A1228" s="28" t="str">
        <f>C1211&amp;"x"&amp;B1228</f>
        <v>x15</v>
      </c>
      <c r="B1228" s="47">
        <v>15</v>
      </c>
      <c r="C1228" s="64" t="str">
        <f t="shared" si="1138"/>
        <v/>
      </c>
      <c r="D1228" s="64" t="str">
        <f t="shared" si="1139"/>
        <v/>
      </c>
      <c r="E1228" s="65" t="str">
        <f t="shared" si="1140"/>
        <v/>
      </c>
      <c r="F1228" s="65" t="str">
        <f t="shared" si="1141"/>
        <v/>
      </c>
      <c r="G1228" s="66" t="str">
        <f t="shared" si="1142"/>
        <v/>
      </c>
      <c r="H1228" s="67" t="str">
        <f t="shared" si="1143"/>
        <v/>
      </c>
      <c r="I1228" s="73"/>
      <c r="J1228" s="64" t="str">
        <f t="shared" si="1144"/>
        <v/>
      </c>
      <c r="K1228" s="64" t="str">
        <f t="shared" si="1145"/>
        <v/>
      </c>
      <c r="L1228" s="64" t="str">
        <f t="shared" si="1146"/>
        <v/>
      </c>
      <c r="M1228" s="64" t="str">
        <f t="shared" si="1147"/>
        <v/>
      </c>
      <c r="N1228" s="52"/>
      <c r="P1228" s="157"/>
      <c r="Q1228" s="157"/>
      <c r="R1228" s="157"/>
      <c r="S1228" s="157" t="str">
        <f>IF(OR(LEFT($A1228,1)="x",AND(AC1213+$AC1228=0,$AC1213&gt;0)),"",IFERROR(VLOOKUP($A1228,LedenZ,29,0),""))</f>
        <v/>
      </c>
      <c r="T1228" s="202">
        <f t="shared" si="1148"/>
        <v>0</v>
      </c>
      <c r="U1228" s="159">
        <f t="shared" si="1149"/>
        <v>0</v>
      </c>
      <c r="V1228" s="162" t="str">
        <f t="shared" si="1156"/>
        <v/>
      </c>
      <c r="W1228" s="162" t="str">
        <f t="shared" si="1156"/>
        <v/>
      </c>
      <c r="X1228" s="28">
        <v>19</v>
      </c>
      <c r="Y1228" s="64" t="str">
        <f t="shared" si="1150"/>
        <v/>
      </c>
      <c r="Z1228" s="64" t="str">
        <f t="shared" si="1151"/>
        <v/>
      </c>
      <c r="AA1228" s="64" t="str">
        <f t="shared" si="1152"/>
        <v/>
      </c>
      <c r="AB1228" s="64" t="str">
        <f t="shared" si="1153"/>
        <v/>
      </c>
      <c r="AC1228" s="28">
        <f t="shared" si="1154"/>
        <v>0</v>
      </c>
      <c r="AH1228" s="246" t="str">
        <f t="shared" si="1155"/>
        <v/>
      </c>
    </row>
    <row r="1229" spans="1:34" ht="12.95" thickBot="1">
      <c r="B1229" s="69"/>
      <c r="C1229" s="70"/>
      <c r="D1229" s="69"/>
      <c r="E1229" s="69"/>
      <c r="F1229" s="69"/>
      <c r="G1229" s="71"/>
      <c r="H1229" s="71"/>
      <c r="I1229" s="71"/>
      <c r="J1229" s="70"/>
      <c r="K1229" s="70"/>
      <c r="L1229" s="70"/>
      <c r="M1229" s="52"/>
      <c r="N1229" s="52"/>
      <c r="X1229" s="28">
        <v>20</v>
      </c>
    </row>
    <row r="1230" spans="1:34" ht="12.95" thickTop="1">
      <c r="B1230" s="47"/>
      <c r="C1230" s="323" t="s">
        <v>1140</v>
      </c>
      <c r="D1230" s="323"/>
      <c r="E1230" s="76" t="s">
        <v>1141</v>
      </c>
      <c r="F1230" s="76" t="s">
        <v>1142</v>
      </c>
      <c r="G1230" s="48" t="s">
        <v>1143</v>
      </c>
      <c r="H1230" s="49"/>
      <c r="I1230" s="50"/>
      <c r="J1230" s="51" t="s">
        <v>1144</v>
      </c>
      <c r="K1230" s="51" t="s">
        <v>1145</v>
      </c>
      <c r="L1230" s="51" t="s">
        <v>1146</v>
      </c>
      <c r="M1230" s="52"/>
      <c r="N1230" s="52"/>
      <c r="P1230" s="53">
        <f>COUNT(P1234:P1248)</f>
        <v>0</v>
      </c>
      <c r="Q1230" s="53">
        <f>COUNT(Q1234:Q1248)</f>
        <v>0</v>
      </c>
      <c r="R1230" s="53">
        <f>COUNT(R1234:R1248)</f>
        <v>0</v>
      </c>
      <c r="S1230" s="53">
        <f>COUNT(S1234:S1248)</f>
        <v>0</v>
      </c>
      <c r="T1230" s="124">
        <f>T1231-SUM(U1234:U1248)</f>
        <v>0</v>
      </c>
      <c r="X1230" s="28">
        <v>1</v>
      </c>
    </row>
    <row r="1231" spans="1:34" ht="12.95">
      <c r="A1231" s="33">
        <v>65</v>
      </c>
      <c r="B1231" s="54"/>
      <c r="C1231" s="322" t="str">
        <f>Leden!AR67</f>
        <v/>
      </c>
      <c r="D1231" s="322"/>
      <c r="E1231" s="286" t="str">
        <f>IF($C1231="","",LEFT(IFERROR(VLOOKUP($C1231,TeamsZ,2,0),"")&amp;"??",2))</f>
        <v/>
      </c>
      <c r="F1231" s="286" t="str">
        <f>IF($C1231="","",IFERROR(VLOOKUP($C1231,TeamsZ,3,0),"??"))</f>
        <v/>
      </c>
      <c r="G1231" s="286" t="str">
        <f>IF($C1231="","",LEFT(IFERROR(VLOOKUP($C1231,TeamsZ,4,0),"")&amp;"?",1))</f>
        <v/>
      </c>
      <c r="H1231" s="55"/>
      <c r="I1231" s="56"/>
      <c r="J1231" s="286">
        <f>COUNTIF(C1234:C1248,"V")</f>
        <v>0</v>
      </c>
      <c r="K1231" s="286">
        <f>COUNTIF(C1234:C1248,"M")</f>
        <v>0</v>
      </c>
      <c r="L1231" s="57" t="str">
        <f>IFERROR(AVERAGE(H1234:H1248),"")</f>
        <v/>
      </c>
      <c r="M1231" s="58"/>
      <c r="N1231" s="58"/>
      <c r="O1231" s="33" t="s">
        <v>2</v>
      </c>
      <c r="P1231" s="253"/>
      <c r="Q1231" s="253"/>
      <c r="R1231" s="253"/>
      <c r="S1231" s="253" t="str">
        <f>IF(COUNT(S1234:S1248)=0,"",TeamPunten(S1234:S1248,$C1231,$T1231))</f>
        <v/>
      </c>
      <c r="T1231" s="124">
        <f>SUM(T1234:T1248)</f>
        <v>0</v>
      </c>
      <c r="U1231" s="158" t="str">
        <f>MID($C1231,1,1)</f>
        <v/>
      </c>
      <c r="V1231" s="158" t="str">
        <f>MID($C1231,1,1)</f>
        <v/>
      </c>
      <c r="W1231" s="158" t="str">
        <f>MID($C1231,1,1)</f>
        <v/>
      </c>
      <c r="X1231" s="28">
        <v>2</v>
      </c>
      <c r="Y1231" s="33"/>
      <c r="Z1231" s="33"/>
      <c r="AA1231" s="33"/>
      <c r="AB1231" s="33"/>
      <c r="AC1231" s="33"/>
      <c r="AD1231" s="19" t="str">
        <f>IF($C1231="","",IFERROR(VLOOKUP($C1231,TeamsZ,6,0),""))</f>
        <v/>
      </c>
      <c r="AE1231" s="19" t="str">
        <f>TRIM(IF($AD1231="","",IFERROR(VLOOKUP($AD1231,Teams!$J$4:$O$8,2,0),"")))</f>
        <v/>
      </c>
      <c r="AF1231" s="19" t="str">
        <f>TRIM(IF($AD1231="","",IFERROR(VLOOKUP($AD1231,Teams!$J$4:$O$8,4,0),"")))</f>
        <v/>
      </c>
      <c r="AH1231" s="247" t="str">
        <f>IFERROR(AVERAGE(AH1234:AH1248),"")</f>
        <v/>
      </c>
    </row>
    <row r="1232" spans="1:34">
      <c r="B1232" s="47"/>
      <c r="C1232" s="76"/>
      <c r="D1232" s="47"/>
      <c r="E1232" s="47"/>
      <c r="F1232" s="47"/>
      <c r="G1232" s="50"/>
      <c r="H1232" s="50"/>
      <c r="I1232" s="50"/>
      <c r="J1232" s="76"/>
      <c r="K1232" s="76"/>
      <c r="L1232" s="76"/>
      <c r="M1232" s="52"/>
      <c r="N1232" s="52"/>
      <c r="U1232" s="159"/>
      <c r="V1232" s="159"/>
      <c r="W1232" s="159"/>
      <c r="X1232" s="28">
        <v>3</v>
      </c>
    </row>
    <row r="1233" spans="1:34">
      <c r="A1233" s="59"/>
      <c r="B1233" s="60"/>
      <c r="C1233" s="61" t="s">
        <v>1147</v>
      </c>
      <c r="D1233" s="61" t="s">
        <v>1148</v>
      </c>
      <c r="E1233" s="62" t="s">
        <v>1149</v>
      </c>
      <c r="F1233" s="62" t="s">
        <v>1150</v>
      </c>
      <c r="G1233" s="61" t="s">
        <v>1151</v>
      </c>
      <c r="H1233" s="61" t="s">
        <v>1152</v>
      </c>
      <c r="I1233" s="61" t="s">
        <v>54</v>
      </c>
      <c r="J1233" s="61" t="s">
        <v>1153</v>
      </c>
      <c r="K1233" s="61" t="s">
        <v>1154</v>
      </c>
      <c r="L1233" s="61" t="s">
        <v>1155</v>
      </c>
      <c r="M1233" s="61" t="s">
        <v>1158</v>
      </c>
      <c r="N1233" s="63"/>
      <c r="O1233" s="59"/>
      <c r="P1233" s="160" t="s">
        <v>76</v>
      </c>
      <c r="Q1233" s="160" t="s">
        <v>77</v>
      </c>
      <c r="R1233" s="160" t="s">
        <v>78</v>
      </c>
      <c r="S1233" s="160" t="s">
        <v>76</v>
      </c>
      <c r="U1233" s="158" t="str">
        <f>IF(W1231="","",VLOOKUP(W1231,Leeftijdscat,2,FALSE))</f>
        <v/>
      </c>
      <c r="V1233" s="158" t="str">
        <f>IF(W1231="","",VLOOKUP(W1231,Leeftijdscat,3,FALSE))</f>
        <v/>
      </c>
      <c r="W1233" s="158" t="str">
        <f>IF(W1231="","",VLOOKUP(W1231,Leeftijdscat,4,FALSE))</f>
        <v/>
      </c>
      <c r="X1233" s="28">
        <v>4</v>
      </c>
      <c r="Y1233" s="59">
        <f>LEN(Y1234&amp;Y1235&amp;Y1236&amp;Y1237&amp;Y1238&amp;Y1239&amp;Y1240&amp;Y1241&amp;Y1242&amp;Y1243&amp;Y1244&amp;Y1245&amp;Y1246&amp;Y1247&amp;Y1248)</f>
        <v>0</v>
      </c>
      <c r="Z1233" s="59">
        <f>LEN(Z1234&amp;Z1235&amp;Z1236&amp;Z1237&amp;Z1238&amp;Z1239&amp;Z1240&amp;Z1241&amp;Z1242&amp;Z1243&amp;Z1244&amp;Z1245&amp;Z1246&amp;Z1247&amp;Z1248)</f>
        <v>0</v>
      </c>
      <c r="AA1233" s="59">
        <f>LEN(AA1234&amp;AA1235&amp;AA1236&amp;AA1237&amp;AA1238&amp;AA1239&amp;AA1240&amp;AA1241&amp;AA1242&amp;AA1243&amp;AA1244&amp;AA1245&amp;AA1246&amp;AA1247&amp;AA1248)</f>
        <v>0</v>
      </c>
      <c r="AB1233" s="59">
        <f>LEN(AB1234&amp;AB1235&amp;AB1236&amp;AB1237&amp;AB1238&amp;AB1239&amp;AB1240&amp;AB1241&amp;AB1242&amp;AB1243&amp;AB1244&amp;AB1245&amp;AB1246&amp;AB1247&amp;AB1248)</f>
        <v>0</v>
      </c>
      <c r="AC1233" s="59">
        <f>SUM(Y1233:AA1233)</f>
        <v>0</v>
      </c>
    </row>
    <row r="1234" spans="1:34">
      <c r="A1234" s="28" t="str">
        <f>C1231&amp;"x"&amp;B1234</f>
        <v>x1</v>
      </c>
      <c r="B1234" s="47">
        <v>1</v>
      </c>
      <c r="C1234" s="64" t="str">
        <f t="shared" ref="C1234:C1248" si="1157">IF(LEFT($A1234,1)="x","",IFERROR(VLOOKUP($A1234,LedenZ,5,0),""))</f>
        <v/>
      </c>
      <c r="D1234" s="64" t="str">
        <f t="shared" ref="D1234:D1248" si="1158">IF(LEFT($A1234,1)="x","",IFERROR(VLOOKUP($A1234,LedenZ,6,0),""))</f>
        <v/>
      </c>
      <c r="E1234" s="65" t="str">
        <f t="shared" ref="E1234:E1248" si="1159">IF(LEFT($A1234,1)="x","",IFERROR(VLOOKUP($A1234,LedenZ,7,0),""))</f>
        <v/>
      </c>
      <c r="F1234" s="65" t="str">
        <f t="shared" ref="F1234:F1248" si="1160">IF(LEFT($A1234,1)="x","",IFERROR(VLOOKUP($A1234,LedenZ,8,0),""))</f>
        <v/>
      </c>
      <c r="G1234" s="66" t="str">
        <f t="shared" ref="G1234:G1248" si="1161">IF(LEFT($A1234,1)="x","",IFERROR(VLOOKUP($A1234,LedenZ,9,0),""))</f>
        <v/>
      </c>
      <c r="H1234" s="67" t="str">
        <f t="shared" ref="H1234:H1248" si="1162">IF(AND(ISNUMBER(G1234),G1234&lt;&gt;0),DATEDIF(G1234,Peildatum,"Y"),"")</f>
        <v/>
      </c>
      <c r="I1234" s="73"/>
      <c r="J1234" s="64" t="str">
        <f t="shared" ref="J1234:J1248" si="1163">IF(LEFT($A1234,1)="x","",IFERROR(VLOOKUP($A1234,LedenZ,15,0),""))</f>
        <v/>
      </c>
      <c r="K1234" s="64" t="str">
        <f t="shared" ref="K1234:K1248" si="1164">IF(LEFT($A1234,1)="x","",IFERROR(VLOOKUP($A1234,LedenZ,16,0),""))</f>
        <v/>
      </c>
      <c r="L1234" s="64" t="str">
        <f t="shared" ref="L1234:L1248" si="1165">IF(LEFT($A1234,1)="x","",IFERROR(VLOOKUP($A1234,LedenZ,17,0),""))</f>
        <v/>
      </c>
      <c r="M1234" s="64" t="str">
        <f t="shared" ref="M1234:M1248" si="1166">IF(LEFT($A1234,1)="x","",IFERROR(VLOOKUP($A1234,LedenZ,18,0),""))</f>
        <v/>
      </c>
      <c r="N1234" s="52"/>
      <c r="P1234" s="157"/>
      <c r="Q1234" s="157"/>
      <c r="R1234" s="157"/>
      <c r="S1234" s="157" t="str">
        <f>IF(OR(LEFT($A1234,1)="x",AND(AC1233+$AC1234=0,$AC1233&gt;0)),"",IFERROR(VLOOKUP($A1234,LedenZ,29,0),""))</f>
        <v/>
      </c>
      <c r="T1234" s="202">
        <f t="shared" ref="T1234:T1248" si="1167">IF(LEN(C1234&amp;D1234&amp;E1234&amp;F1234)&gt;0,1,0)</f>
        <v>0</v>
      </c>
      <c r="U1234" s="159">
        <f t="shared" ref="U1234:U1248" si="1168">MIN(LEN(Y1234&amp;Z1234&amp;AA1234&amp;AB1234),1)</f>
        <v>0</v>
      </c>
      <c r="V1234" s="162" t="str">
        <f>V1233</f>
        <v/>
      </c>
      <c r="W1234" s="162" t="str">
        <f>W1233</f>
        <v/>
      </c>
      <c r="X1234" s="28">
        <v>5</v>
      </c>
      <c r="Y1234" s="64" t="str">
        <f t="shared" ref="Y1234:Y1248" si="1169">IF(LEFT($A1234,1)="x","",IFERROR(VLOOKUP($A1234,LedenZ,33,0),""))</f>
        <v/>
      </c>
      <c r="Z1234" s="64" t="str">
        <f t="shared" ref="Z1234:Z1248" si="1170">IF(LEFT($A1234,1)="x","",IFERROR(VLOOKUP($A1234,LedenZ,34,0),""))</f>
        <v/>
      </c>
      <c r="AA1234" s="64" t="str">
        <f t="shared" ref="AA1234:AA1248" si="1171">IF(LEFT($A1234,1)="x","",IFERROR(VLOOKUP($A1234,LedenZ,35,0),""))</f>
        <v/>
      </c>
      <c r="AB1234" s="64" t="str">
        <f t="shared" ref="AB1234:AB1248" si="1172">IF(LEFT($A1234,1)="x","",IFERROR(VLOOKUP($A1234,LedenZ,36,0),""))</f>
        <v/>
      </c>
      <c r="AC1234" s="28">
        <f t="shared" ref="AC1234:AC1248" si="1173">LEN(Y1234&amp;Z1234&amp;AA1234&amp;AB1234)</f>
        <v>0</v>
      </c>
      <c r="AH1234" s="246" t="str">
        <f t="shared" ref="AH1234:AH1248" si="1174">lft(G1234,Peildatum)</f>
        <v/>
      </c>
    </row>
    <row r="1235" spans="1:34">
      <c r="A1235" s="28" t="str">
        <f>C1231&amp;"x"&amp;B1235</f>
        <v>x2</v>
      </c>
      <c r="B1235" s="47">
        <v>2</v>
      </c>
      <c r="C1235" s="64" t="str">
        <f t="shared" si="1157"/>
        <v/>
      </c>
      <c r="D1235" s="64" t="str">
        <f t="shared" si="1158"/>
        <v/>
      </c>
      <c r="E1235" s="65" t="str">
        <f t="shared" si="1159"/>
        <v/>
      </c>
      <c r="F1235" s="65" t="str">
        <f t="shared" si="1160"/>
        <v/>
      </c>
      <c r="G1235" s="66" t="str">
        <f t="shared" si="1161"/>
        <v/>
      </c>
      <c r="H1235" s="67" t="str">
        <f t="shared" si="1162"/>
        <v/>
      </c>
      <c r="I1235" s="73"/>
      <c r="J1235" s="64" t="str">
        <f t="shared" si="1163"/>
        <v/>
      </c>
      <c r="K1235" s="64" t="str">
        <f t="shared" si="1164"/>
        <v/>
      </c>
      <c r="L1235" s="64" t="str">
        <f t="shared" si="1165"/>
        <v/>
      </c>
      <c r="M1235" s="64" t="str">
        <f t="shared" si="1166"/>
        <v/>
      </c>
      <c r="N1235" s="52"/>
      <c r="P1235" s="157"/>
      <c r="Q1235" s="157"/>
      <c r="R1235" s="157"/>
      <c r="S1235" s="157" t="str">
        <f>IF(OR(LEFT($A1235,1)="x",AND(AC1233+$AC1235=0,$AC1233&gt;0)),"",IFERROR(VLOOKUP($A1235,LedenZ,29,0),""))</f>
        <v/>
      </c>
      <c r="T1235" s="202">
        <f t="shared" si="1167"/>
        <v>0</v>
      </c>
      <c r="U1235" s="159">
        <f t="shared" si="1168"/>
        <v>0</v>
      </c>
      <c r="V1235" s="162" t="str">
        <f t="shared" ref="V1235:W1248" si="1175">V1234</f>
        <v/>
      </c>
      <c r="W1235" s="162" t="str">
        <f t="shared" si="1175"/>
        <v/>
      </c>
      <c r="X1235" s="28">
        <v>6</v>
      </c>
      <c r="Y1235" s="64" t="str">
        <f t="shared" si="1169"/>
        <v/>
      </c>
      <c r="Z1235" s="64" t="str">
        <f t="shared" si="1170"/>
        <v/>
      </c>
      <c r="AA1235" s="64" t="str">
        <f t="shared" si="1171"/>
        <v/>
      </c>
      <c r="AB1235" s="64" t="str">
        <f t="shared" si="1172"/>
        <v/>
      </c>
      <c r="AC1235" s="28">
        <f t="shared" si="1173"/>
        <v>0</v>
      </c>
      <c r="AH1235" s="246" t="str">
        <f t="shared" si="1174"/>
        <v/>
      </c>
    </row>
    <row r="1236" spans="1:34">
      <c r="A1236" s="28" t="str">
        <f>C1231&amp;"x"&amp;B1236</f>
        <v>x3</v>
      </c>
      <c r="B1236" s="47">
        <v>3</v>
      </c>
      <c r="C1236" s="64" t="str">
        <f t="shared" si="1157"/>
        <v/>
      </c>
      <c r="D1236" s="64" t="str">
        <f t="shared" si="1158"/>
        <v/>
      </c>
      <c r="E1236" s="65" t="str">
        <f t="shared" si="1159"/>
        <v/>
      </c>
      <c r="F1236" s="65" t="str">
        <f t="shared" si="1160"/>
        <v/>
      </c>
      <c r="G1236" s="66" t="str">
        <f t="shared" si="1161"/>
        <v/>
      </c>
      <c r="H1236" s="67" t="str">
        <f t="shared" si="1162"/>
        <v/>
      </c>
      <c r="I1236" s="73"/>
      <c r="J1236" s="64" t="str">
        <f t="shared" si="1163"/>
        <v/>
      </c>
      <c r="K1236" s="64" t="str">
        <f t="shared" si="1164"/>
        <v/>
      </c>
      <c r="L1236" s="64" t="str">
        <f t="shared" si="1165"/>
        <v/>
      </c>
      <c r="M1236" s="64" t="str">
        <f t="shared" si="1166"/>
        <v/>
      </c>
      <c r="N1236" s="52"/>
      <c r="P1236" s="157"/>
      <c r="Q1236" s="157"/>
      <c r="R1236" s="157"/>
      <c r="S1236" s="157" t="str">
        <f>IF(OR(LEFT($A1236,1)="x",AND(AC1233+$AC1236=0,$AC1233&gt;0)),"",IFERROR(VLOOKUP($A1236,LedenZ,29,0),""))</f>
        <v/>
      </c>
      <c r="T1236" s="202">
        <f t="shared" si="1167"/>
        <v>0</v>
      </c>
      <c r="U1236" s="159">
        <f t="shared" si="1168"/>
        <v>0</v>
      </c>
      <c r="V1236" s="162" t="str">
        <f t="shared" si="1175"/>
        <v/>
      </c>
      <c r="W1236" s="162" t="str">
        <f t="shared" si="1175"/>
        <v/>
      </c>
      <c r="X1236" s="28">
        <v>7</v>
      </c>
      <c r="Y1236" s="64" t="str">
        <f t="shared" si="1169"/>
        <v/>
      </c>
      <c r="Z1236" s="64" t="str">
        <f t="shared" si="1170"/>
        <v/>
      </c>
      <c r="AA1236" s="64" t="str">
        <f t="shared" si="1171"/>
        <v/>
      </c>
      <c r="AB1236" s="64" t="str">
        <f t="shared" si="1172"/>
        <v/>
      </c>
      <c r="AC1236" s="28">
        <f t="shared" si="1173"/>
        <v>0</v>
      </c>
      <c r="AH1236" s="246" t="str">
        <f t="shared" si="1174"/>
        <v/>
      </c>
    </row>
    <row r="1237" spans="1:34">
      <c r="A1237" s="28" t="str">
        <f>C1231&amp;"x"&amp;B1237</f>
        <v>x4</v>
      </c>
      <c r="B1237" s="47">
        <v>4</v>
      </c>
      <c r="C1237" s="64" t="str">
        <f t="shared" si="1157"/>
        <v/>
      </c>
      <c r="D1237" s="64" t="str">
        <f t="shared" si="1158"/>
        <v/>
      </c>
      <c r="E1237" s="65" t="str">
        <f t="shared" si="1159"/>
        <v/>
      </c>
      <c r="F1237" s="65" t="str">
        <f t="shared" si="1160"/>
        <v/>
      </c>
      <c r="G1237" s="66" t="str">
        <f t="shared" si="1161"/>
        <v/>
      </c>
      <c r="H1237" s="67" t="str">
        <f t="shared" si="1162"/>
        <v/>
      </c>
      <c r="I1237" s="73"/>
      <c r="J1237" s="64" t="str">
        <f t="shared" si="1163"/>
        <v/>
      </c>
      <c r="K1237" s="64" t="str">
        <f t="shared" si="1164"/>
        <v/>
      </c>
      <c r="L1237" s="64" t="str">
        <f t="shared" si="1165"/>
        <v/>
      </c>
      <c r="M1237" s="64" t="str">
        <f t="shared" si="1166"/>
        <v/>
      </c>
      <c r="N1237" s="52"/>
      <c r="P1237" s="157"/>
      <c r="Q1237" s="157"/>
      <c r="R1237" s="157"/>
      <c r="S1237" s="157" t="str">
        <f>IF(OR(LEFT($A1237,1)="x",AND(AC1233+$AC1237=0,$AC1233&gt;0)),"",IFERROR(VLOOKUP($A1237,LedenZ,29,0),""))</f>
        <v/>
      </c>
      <c r="T1237" s="202">
        <f t="shared" si="1167"/>
        <v>0</v>
      </c>
      <c r="U1237" s="159">
        <f t="shared" si="1168"/>
        <v>0</v>
      </c>
      <c r="V1237" s="162" t="str">
        <f t="shared" si="1175"/>
        <v/>
      </c>
      <c r="W1237" s="162" t="str">
        <f t="shared" si="1175"/>
        <v/>
      </c>
      <c r="X1237" s="28">
        <v>8</v>
      </c>
      <c r="Y1237" s="64" t="str">
        <f t="shared" si="1169"/>
        <v/>
      </c>
      <c r="Z1237" s="64" t="str">
        <f t="shared" si="1170"/>
        <v/>
      </c>
      <c r="AA1237" s="64" t="str">
        <f t="shared" si="1171"/>
        <v/>
      </c>
      <c r="AB1237" s="64" t="str">
        <f t="shared" si="1172"/>
        <v/>
      </c>
      <c r="AC1237" s="28">
        <f t="shared" si="1173"/>
        <v>0</v>
      </c>
      <c r="AH1237" s="246" t="str">
        <f t="shared" si="1174"/>
        <v/>
      </c>
    </row>
    <row r="1238" spans="1:34">
      <c r="A1238" s="28" t="str">
        <f>C1231&amp;"x"&amp;B1238</f>
        <v>x5</v>
      </c>
      <c r="B1238" s="47">
        <v>5</v>
      </c>
      <c r="C1238" s="64" t="str">
        <f t="shared" si="1157"/>
        <v/>
      </c>
      <c r="D1238" s="64" t="str">
        <f t="shared" si="1158"/>
        <v/>
      </c>
      <c r="E1238" s="65" t="str">
        <f t="shared" si="1159"/>
        <v/>
      </c>
      <c r="F1238" s="65" t="str">
        <f t="shared" si="1160"/>
        <v/>
      </c>
      <c r="G1238" s="66" t="str">
        <f t="shared" si="1161"/>
        <v/>
      </c>
      <c r="H1238" s="67" t="str">
        <f t="shared" si="1162"/>
        <v/>
      </c>
      <c r="I1238" s="73"/>
      <c r="J1238" s="64" t="str">
        <f t="shared" si="1163"/>
        <v/>
      </c>
      <c r="K1238" s="64" t="str">
        <f t="shared" si="1164"/>
        <v/>
      </c>
      <c r="L1238" s="64" t="str">
        <f t="shared" si="1165"/>
        <v/>
      </c>
      <c r="M1238" s="64" t="str">
        <f t="shared" si="1166"/>
        <v/>
      </c>
      <c r="N1238" s="52"/>
      <c r="P1238" s="157"/>
      <c r="Q1238" s="157"/>
      <c r="R1238" s="157"/>
      <c r="S1238" s="157" t="str">
        <f>IF(OR(LEFT($A1238,1)="x",AND(AC1233+$AC1238=0,$AC1233&gt;0)),"",IFERROR(VLOOKUP($A1238,LedenZ,29,0),""))</f>
        <v/>
      </c>
      <c r="T1238" s="202">
        <f t="shared" si="1167"/>
        <v>0</v>
      </c>
      <c r="U1238" s="159">
        <f t="shared" si="1168"/>
        <v>0</v>
      </c>
      <c r="V1238" s="162" t="str">
        <f t="shared" si="1175"/>
        <v/>
      </c>
      <c r="W1238" s="162" t="str">
        <f t="shared" si="1175"/>
        <v/>
      </c>
      <c r="X1238" s="28">
        <v>9</v>
      </c>
      <c r="Y1238" s="64" t="str">
        <f t="shared" si="1169"/>
        <v/>
      </c>
      <c r="Z1238" s="64" t="str">
        <f t="shared" si="1170"/>
        <v/>
      </c>
      <c r="AA1238" s="64" t="str">
        <f t="shared" si="1171"/>
        <v/>
      </c>
      <c r="AB1238" s="64" t="str">
        <f t="shared" si="1172"/>
        <v/>
      </c>
      <c r="AC1238" s="28">
        <f t="shared" si="1173"/>
        <v>0</v>
      </c>
      <c r="AH1238" s="246" t="str">
        <f t="shared" si="1174"/>
        <v/>
      </c>
    </row>
    <row r="1239" spans="1:34">
      <c r="A1239" s="28" t="str">
        <f>C1231&amp;"x"&amp;B1239</f>
        <v>x6</v>
      </c>
      <c r="B1239" s="47">
        <v>6</v>
      </c>
      <c r="C1239" s="64" t="str">
        <f t="shared" si="1157"/>
        <v/>
      </c>
      <c r="D1239" s="64" t="str">
        <f t="shared" si="1158"/>
        <v/>
      </c>
      <c r="E1239" s="65" t="str">
        <f t="shared" si="1159"/>
        <v/>
      </c>
      <c r="F1239" s="65" t="str">
        <f t="shared" si="1160"/>
        <v/>
      </c>
      <c r="G1239" s="66" t="str">
        <f t="shared" si="1161"/>
        <v/>
      </c>
      <c r="H1239" s="67" t="str">
        <f t="shared" si="1162"/>
        <v/>
      </c>
      <c r="I1239" s="73"/>
      <c r="J1239" s="64" t="str">
        <f t="shared" si="1163"/>
        <v/>
      </c>
      <c r="K1239" s="64" t="str">
        <f t="shared" si="1164"/>
        <v/>
      </c>
      <c r="L1239" s="64" t="str">
        <f t="shared" si="1165"/>
        <v/>
      </c>
      <c r="M1239" s="64" t="str">
        <f t="shared" si="1166"/>
        <v/>
      </c>
      <c r="N1239" s="52"/>
      <c r="P1239" s="157"/>
      <c r="Q1239" s="157"/>
      <c r="R1239" s="157"/>
      <c r="S1239" s="157" t="str">
        <f>IF(OR(LEFT($A1239,1)="x",AND(AC1233+$AC1239=0,$AC1233&gt;0)),"",IFERROR(VLOOKUP($A1239,LedenZ,29,0),""))</f>
        <v/>
      </c>
      <c r="T1239" s="202">
        <f t="shared" si="1167"/>
        <v>0</v>
      </c>
      <c r="U1239" s="159">
        <f t="shared" si="1168"/>
        <v>0</v>
      </c>
      <c r="V1239" s="162" t="str">
        <f t="shared" si="1175"/>
        <v/>
      </c>
      <c r="W1239" s="162" t="str">
        <f t="shared" si="1175"/>
        <v/>
      </c>
      <c r="X1239" s="28">
        <v>10</v>
      </c>
      <c r="Y1239" s="64" t="str">
        <f t="shared" si="1169"/>
        <v/>
      </c>
      <c r="Z1239" s="64" t="str">
        <f t="shared" si="1170"/>
        <v/>
      </c>
      <c r="AA1239" s="64" t="str">
        <f t="shared" si="1171"/>
        <v/>
      </c>
      <c r="AB1239" s="64" t="str">
        <f t="shared" si="1172"/>
        <v/>
      </c>
      <c r="AC1239" s="28">
        <f t="shared" si="1173"/>
        <v>0</v>
      </c>
      <c r="AH1239" s="246" t="str">
        <f t="shared" si="1174"/>
        <v/>
      </c>
    </row>
    <row r="1240" spans="1:34">
      <c r="A1240" s="28" t="str">
        <f>C1231&amp;"x"&amp;B1240</f>
        <v>x7</v>
      </c>
      <c r="B1240" s="47">
        <v>7</v>
      </c>
      <c r="C1240" s="64" t="str">
        <f t="shared" si="1157"/>
        <v/>
      </c>
      <c r="D1240" s="64" t="str">
        <f t="shared" si="1158"/>
        <v/>
      </c>
      <c r="E1240" s="65" t="str">
        <f t="shared" si="1159"/>
        <v/>
      </c>
      <c r="F1240" s="65" t="str">
        <f t="shared" si="1160"/>
        <v/>
      </c>
      <c r="G1240" s="66" t="str">
        <f t="shared" si="1161"/>
        <v/>
      </c>
      <c r="H1240" s="67" t="str">
        <f t="shared" si="1162"/>
        <v/>
      </c>
      <c r="I1240" s="73"/>
      <c r="J1240" s="64" t="str">
        <f t="shared" si="1163"/>
        <v/>
      </c>
      <c r="K1240" s="64" t="str">
        <f t="shared" si="1164"/>
        <v/>
      </c>
      <c r="L1240" s="64" t="str">
        <f t="shared" si="1165"/>
        <v/>
      </c>
      <c r="M1240" s="64" t="str">
        <f t="shared" si="1166"/>
        <v/>
      </c>
      <c r="N1240" s="52"/>
      <c r="P1240" s="157"/>
      <c r="Q1240" s="157"/>
      <c r="R1240" s="157"/>
      <c r="S1240" s="157" t="str">
        <f>IF(OR(LEFT($A1240,1)="x",AND(AC1233+$AC1240=0,$AC1233&gt;0)),"",IFERROR(VLOOKUP($A1240,LedenZ,29,0),""))</f>
        <v/>
      </c>
      <c r="T1240" s="202">
        <f t="shared" si="1167"/>
        <v>0</v>
      </c>
      <c r="U1240" s="159">
        <f t="shared" si="1168"/>
        <v>0</v>
      </c>
      <c r="V1240" s="162" t="str">
        <f t="shared" si="1175"/>
        <v/>
      </c>
      <c r="W1240" s="162" t="str">
        <f t="shared" si="1175"/>
        <v/>
      </c>
      <c r="X1240" s="28">
        <v>11</v>
      </c>
      <c r="Y1240" s="64" t="str">
        <f t="shared" si="1169"/>
        <v/>
      </c>
      <c r="Z1240" s="64" t="str">
        <f t="shared" si="1170"/>
        <v/>
      </c>
      <c r="AA1240" s="64" t="str">
        <f t="shared" si="1171"/>
        <v/>
      </c>
      <c r="AB1240" s="64" t="str">
        <f t="shared" si="1172"/>
        <v/>
      </c>
      <c r="AC1240" s="28">
        <f t="shared" si="1173"/>
        <v>0</v>
      </c>
      <c r="AH1240" s="246" t="str">
        <f t="shared" si="1174"/>
        <v/>
      </c>
    </row>
    <row r="1241" spans="1:34">
      <c r="A1241" s="28" t="str">
        <f>C1231&amp;"x"&amp;B1241</f>
        <v>x8</v>
      </c>
      <c r="B1241" s="47">
        <v>8</v>
      </c>
      <c r="C1241" s="64" t="str">
        <f t="shared" si="1157"/>
        <v/>
      </c>
      <c r="D1241" s="64" t="str">
        <f t="shared" si="1158"/>
        <v/>
      </c>
      <c r="E1241" s="65" t="str">
        <f t="shared" si="1159"/>
        <v/>
      </c>
      <c r="F1241" s="65" t="str">
        <f t="shared" si="1160"/>
        <v/>
      </c>
      <c r="G1241" s="66" t="str">
        <f t="shared" si="1161"/>
        <v/>
      </c>
      <c r="H1241" s="67" t="str">
        <f t="shared" si="1162"/>
        <v/>
      </c>
      <c r="I1241" s="73"/>
      <c r="J1241" s="64" t="str">
        <f t="shared" si="1163"/>
        <v/>
      </c>
      <c r="K1241" s="64" t="str">
        <f t="shared" si="1164"/>
        <v/>
      </c>
      <c r="L1241" s="64" t="str">
        <f t="shared" si="1165"/>
        <v/>
      </c>
      <c r="M1241" s="64" t="str">
        <f t="shared" si="1166"/>
        <v/>
      </c>
      <c r="N1241" s="52"/>
      <c r="P1241" s="157"/>
      <c r="Q1241" s="157"/>
      <c r="R1241" s="157"/>
      <c r="S1241" s="157" t="str">
        <f>IF(OR(LEFT($A1241,1)="x",AND(AC1233+$AC1241=0,$AC1233&gt;0)),"",IFERROR(VLOOKUP($A1241,LedenZ,29,0),""))</f>
        <v/>
      </c>
      <c r="T1241" s="202">
        <f t="shared" si="1167"/>
        <v>0</v>
      </c>
      <c r="U1241" s="159">
        <f t="shared" si="1168"/>
        <v>0</v>
      </c>
      <c r="V1241" s="162" t="str">
        <f t="shared" si="1175"/>
        <v/>
      </c>
      <c r="W1241" s="162" t="str">
        <f t="shared" si="1175"/>
        <v/>
      </c>
      <c r="X1241" s="28">
        <v>12</v>
      </c>
      <c r="Y1241" s="64" t="str">
        <f t="shared" si="1169"/>
        <v/>
      </c>
      <c r="Z1241" s="64" t="str">
        <f t="shared" si="1170"/>
        <v/>
      </c>
      <c r="AA1241" s="64" t="str">
        <f t="shared" si="1171"/>
        <v/>
      </c>
      <c r="AB1241" s="64" t="str">
        <f t="shared" si="1172"/>
        <v/>
      </c>
      <c r="AC1241" s="28">
        <f t="shared" si="1173"/>
        <v>0</v>
      </c>
      <c r="AH1241" s="246" t="str">
        <f t="shared" si="1174"/>
        <v/>
      </c>
    </row>
    <row r="1242" spans="1:34">
      <c r="A1242" s="28" t="str">
        <f>C1231&amp;"x"&amp;B1242</f>
        <v>x9</v>
      </c>
      <c r="B1242" s="47">
        <v>9</v>
      </c>
      <c r="C1242" s="64" t="str">
        <f t="shared" si="1157"/>
        <v/>
      </c>
      <c r="D1242" s="64" t="str">
        <f t="shared" si="1158"/>
        <v/>
      </c>
      <c r="E1242" s="65" t="str">
        <f t="shared" si="1159"/>
        <v/>
      </c>
      <c r="F1242" s="65" t="str">
        <f t="shared" si="1160"/>
        <v/>
      </c>
      <c r="G1242" s="66" t="str">
        <f t="shared" si="1161"/>
        <v/>
      </c>
      <c r="H1242" s="67" t="str">
        <f t="shared" si="1162"/>
        <v/>
      </c>
      <c r="I1242" s="73"/>
      <c r="J1242" s="64" t="str">
        <f t="shared" si="1163"/>
        <v/>
      </c>
      <c r="K1242" s="64" t="str">
        <f t="shared" si="1164"/>
        <v/>
      </c>
      <c r="L1242" s="64" t="str">
        <f t="shared" si="1165"/>
        <v/>
      </c>
      <c r="M1242" s="64" t="str">
        <f t="shared" si="1166"/>
        <v/>
      </c>
      <c r="N1242" s="52"/>
      <c r="P1242" s="157"/>
      <c r="Q1242" s="157"/>
      <c r="R1242" s="157"/>
      <c r="S1242" s="157" t="str">
        <f>IF(OR(LEFT($A1242,1)="x",AND(AC1233+$AC1242=0,$AC1233&gt;0)),"",IFERROR(VLOOKUP($A1242,LedenZ,29,0),""))</f>
        <v/>
      </c>
      <c r="T1242" s="202">
        <f t="shared" si="1167"/>
        <v>0</v>
      </c>
      <c r="U1242" s="159">
        <f t="shared" si="1168"/>
        <v>0</v>
      </c>
      <c r="V1242" s="162" t="str">
        <f t="shared" si="1175"/>
        <v/>
      </c>
      <c r="W1242" s="162" t="str">
        <f t="shared" si="1175"/>
        <v/>
      </c>
      <c r="X1242" s="28">
        <v>13</v>
      </c>
      <c r="Y1242" s="64" t="str">
        <f t="shared" si="1169"/>
        <v/>
      </c>
      <c r="Z1242" s="64" t="str">
        <f t="shared" si="1170"/>
        <v/>
      </c>
      <c r="AA1242" s="64" t="str">
        <f t="shared" si="1171"/>
        <v/>
      </c>
      <c r="AB1242" s="64" t="str">
        <f t="shared" si="1172"/>
        <v/>
      </c>
      <c r="AC1242" s="28">
        <f t="shared" si="1173"/>
        <v>0</v>
      </c>
      <c r="AH1242" s="246" t="str">
        <f t="shared" si="1174"/>
        <v/>
      </c>
    </row>
    <row r="1243" spans="1:34">
      <c r="A1243" s="28" t="str">
        <f>C1231&amp;"x"&amp;B1243</f>
        <v>x10</v>
      </c>
      <c r="B1243" s="47">
        <v>10</v>
      </c>
      <c r="C1243" s="64" t="str">
        <f t="shared" si="1157"/>
        <v/>
      </c>
      <c r="D1243" s="64" t="str">
        <f t="shared" si="1158"/>
        <v/>
      </c>
      <c r="E1243" s="65" t="str">
        <f t="shared" si="1159"/>
        <v/>
      </c>
      <c r="F1243" s="65" t="str">
        <f t="shared" si="1160"/>
        <v/>
      </c>
      <c r="G1243" s="66" t="str">
        <f t="shared" si="1161"/>
        <v/>
      </c>
      <c r="H1243" s="67" t="str">
        <f t="shared" si="1162"/>
        <v/>
      </c>
      <c r="I1243" s="73"/>
      <c r="J1243" s="64" t="str">
        <f t="shared" si="1163"/>
        <v/>
      </c>
      <c r="K1243" s="64" t="str">
        <f t="shared" si="1164"/>
        <v/>
      </c>
      <c r="L1243" s="64" t="str">
        <f t="shared" si="1165"/>
        <v/>
      </c>
      <c r="M1243" s="64" t="str">
        <f t="shared" si="1166"/>
        <v/>
      </c>
      <c r="N1243" s="52"/>
      <c r="P1243" s="157"/>
      <c r="Q1243" s="157"/>
      <c r="R1243" s="157"/>
      <c r="S1243" s="157" t="str">
        <f>IF(OR(LEFT($A1243,1)="x",AND(AC1233+$AC1243=0,$AC1233&gt;0)),"",IFERROR(VLOOKUP($A1243,LedenZ,29,0),""))</f>
        <v/>
      </c>
      <c r="T1243" s="202">
        <f t="shared" si="1167"/>
        <v>0</v>
      </c>
      <c r="U1243" s="159">
        <f t="shared" si="1168"/>
        <v>0</v>
      </c>
      <c r="V1243" s="162" t="str">
        <f t="shared" si="1175"/>
        <v/>
      </c>
      <c r="W1243" s="162" t="str">
        <f t="shared" si="1175"/>
        <v/>
      </c>
      <c r="X1243" s="28">
        <v>14</v>
      </c>
      <c r="Y1243" s="64" t="str">
        <f t="shared" si="1169"/>
        <v/>
      </c>
      <c r="Z1243" s="64" t="str">
        <f t="shared" si="1170"/>
        <v/>
      </c>
      <c r="AA1243" s="64" t="str">
        <f t="shared" si="1171"/>
        <v/>
      </c>
      <c r="AB1243" s="64" t="str">
        <f t="shared" si="1172"/>
        <v/>
      </c>
      <c r="AC1243" s="28">
        <f t="shared" si="1173"/>
        <v>0</v>
      </c>
      <c r="AH1243" s="246" t="str">
        <f t="shared" si="1174"/>
        <v/>
      </c>
    </row>
    <row r="1244" spans="1:34">
      <c r="A1244" s="28" t="str">
        <f>C1231&amp;"x"&amp;B1244</f>
        <v>x11</v>
      </c>
      <c r="B1244" s="47">
        <v>11</v>
      </c>
      <c r="C1244" s="64" t="str">
        <f t="shared" si="1157"/>
        <v/>
      </c>
      <c r="D1244" s="64" t="str">
        <f t="shared" si="1158"/>
        <v/>
      </c>
      <c r="E1244" s="65" t="str">
        <f t="shared" si="1159"/>
        <v/>
      </c>
      <c r="F1244" s="65" t="str">
        <f t="shared" si="1160"/>
        <v/>
      </c>
      <c r="G1244" s="66" t="str">
        <f t="shared" si="1161"/>
        <v/>
      </c>
      <c r="H1244" s="67" t="str">
        <f t="shared" si="1162"/>
        <v/>
      </c>
      <c r="I1244" s="73"/>
      <c r="J1244" s="64" t="str">
        <f t="shared" si="1163"/>
        <v/>
      </c>
      <c r="K1244" s="64" t="str">
        <f t="shared" si="1164"/>
        <v/>
      </c>
      <c r="L1244" s="64" t="str">
        <f t="shared" si="1165"/>
        <v/>
      </c>
      <c r="M1244" s="64" t="str">
        <f t="shared" si="1166"/>
        <v/>
      </c>
      <c r="N1244" s="52"/>
      <c r="P1244" s="157"/>
      <c r="Q1244" s="157"/>
      <c r="R1244" s="157"/>
      <c r="S1244" s="157" t="str">
        <f>IF(OR(LEFT($A1244,1)="x",AND(AC1233+$AC1244=0,$AC1233&gt;0)),"",IFERROR(VLOOKUP($A1244,LedenZ,29,0),""))</f>
        <v/>
      </c>
      <c r="T1244" s="202">
        <f t="shared" si="1167"/>
        <v>0</v>
      </c>
      <c r="U1244" s="159">
        <f t="shared" si="1168"/>
        <v>0</v>
      </c>
      <c r="V1244" s="162" t="str">
        <f t="shared" si="1175"/>
        <v/>
      </c>
      <c r="W1244" s="162" t="str">
        <f t="shared" si="1175"/>
        <v/>
      </c>
      <c r="X1244" s="28">
        <v>15</v>
      </c>
      <c r="Y1244" s="64" t="str">
        <f t="shared" si="1169"/>
        <v/>
      </c>
      <c r="Z1244" s="64" t="str">
        <f t="shared" si="1170"/>
        <v/>
      </c>
      <c r="AA1244" s="64" t="str">
        <f t="shared" si="1171"/>
        <v/>
      </c>
      <c r="AB1244" s="64" t="str">
        <f t="shared" si="1172"/>
        <v/>
      </c>
      <c r="AC1244" s="28">
        <f t="shared" si="1173"/>
        <v>0</v>
      </c>
      <c r="AH1244" s="246" t="str">
        <f t="shared" si="1174"/>
        <v/>
      </c>
    </row>
    <row r="1245" spans="1:34">
      <c r="A1245" s="28" t="str">
        <f>C1231&amp;"x"&amp;B1245</f>
        <v>x12</v>
      </c>
      <c r="B1245" s="47">
        <v>12</v>
      </c>
      <c r="C1245" s="64" t="str">
        <f t="shared" si="1157"/>
        <v/>
      </c>
      <c r="D1245" s="64" t="str">
        <f t="shared" si="1158"/>
        <v/>
      </c>
      <c r="E1245" s="65" t="str">
        <f t="shared" si="1159"/>
        <v/>
      </c>
      <c r="F1245" s="65" t="str">
        <f t="shared" si="1160"/>
        <v/>
      </c>
      <c r="G1245" s="66" t="str">
        <f t="shared" si="1161"/>
        <v/>
      </c>
      <c r="H1245" s="67" t="str">
        <f t="shared" si="1162"/>
        <v/>
      </c>
      <c r="I1245" s="73"/>
      <c r="J1245" s="64" t="str">
        <f t="shared" si="1163"/>
        <v/>
      </c>
      <c r="K1245" s="64" t="str">
        <f t="shared" si="1164"/>
        <v/>
      </c>
      <c r="L1245" s="64" t="str">
        <f t="shared" si="1165"/>
        <v/>
      </c>
      <c r="M1245" s="64" t="str">
        <f t="shared" si="1166"/>
        <v/>
      </c>
      <c r="N1245" s="52"/>
      <c r="P1245" s="157"/>
      <c r="Q1245" s="157"/>
      <c r="R1245" s="157"/>
      <c r="S1245" s="157" t="str">
        <f>IF(OR(LEFT($A1245,1)="x",AND(AC1233+$AC1245=0,$AC1233&gt;0)),"",IFERROR(VLOOKUP($A1245,LedenZ,29,0),""))</f>
        <v/>
      </c>
      <c r="T1245" s="202">
        <f t="shared" si="1167"/>
        <v>0</v>
      </c>
      <c r="U1245" s="159">
        <f t="shared" si="1168"/>
        <v>0</v>
      </c>
      <c r="V1245" s="162" t="str">
        <f t="shared" si="1175"/>
        <v/>
      </c>
      <c r="W1245" s="162" t="str">
        <f t="shared" si="1175"/>
        <v/>
      </c>
      <c r="X1245" s="28">
        <v>16</v>
      </c>
      <c r="Y1245" s="64" t="str">
        <f t="shared" si="1169"/>
        <v/>
      </c>
      <c r="Z1245" s="64" t="str">
        <f t="shared" si="1170"/>
        <v/>
      </c>
      <c r="AA1245" s="64" t="str">
        <f t="shared" si="1171"/>
        <v/>
      </c>
      <c r="AB1245" s="64" t="str">
        <f t="shared" si="1172"/>
        <v/>
      </c>
      <c r="AC1245" s="28">
        <f t="shared" si="1173"/>
        <v>0</v>
      </c>
      <c r="AH1245" s="246" t="str">
        <f t="shared" si="1174"/>
        <v/>
      </c>
    </row>
    <row r="1246" spans="1:34">
      <c r="A1246" s="28" t="str">
        <f>C1231&amp;"x"&amp;B1246</f>
        <v>x13</v>
      </c>
      <c r="B1246" s="47">
        <v>13</v>
      </c>
      <c r="C1246" s="64" t="str">
        <f t="shared" si="1157"/>
        <v/>
      </c>
      <c r="D1246" s="64" t="str">
        <f t="shared" si="1158"/>
        <v/>
      </c>
      <c r="E1246" s="65" t="str">
        <f t="shared" si="1159"/>
        <v/>
      </c>
      <c r="F1246" s="65" t="str">
        <f t="shared" si="1160"/>
        <v/>
      </c>
      <c r="G1246" s="66" t="str">
        <f t="shared" si="1161"/>
        <v/>
      </c>
      <c r="H1246" s="67" t="str">
        <f t="shared" si="1162"/>
        <v/>
      </c>
      <c r="I1246" s="73"/>
      <c r="J1246" s="64" t="str">
        <f t="shared" si="1163"/>
        <v/>
      </c>
      <c r="K1246" s="64" t="str">
        <f t="shared" si="1164"/>
        <v/>
      </c>
      <c r="L1246" s="64" t="str">
        <f t="shared" si="1165"/>
        <v/>
      </c>
      <c r="M1246" s="64" t="str">
        <f t="shared" si="1166"/>
        <v/>
      </c>
      <c r="N1246" s="52"/>
      <c r="P1246" s="157"/>
      <c r="Q1246" s="157"/>
      <c r="R1246" s="157"/>
      <c r="S1246" s="157" t="str">
        <f>IF(OR(LEFT($A1246,1)="x",AND(AC1233+$AC1246=0,$AC1233&gt;0)),"",IFERROR(VLOOKUP($A1246,LedenZ,29,0),""))</f>
        <v/>
      </c>
      <c r="T1246" s="202">
        <f t="shared" si="1167"/>
        <v>0</v>
      </c>
      <c r="U1246" s="159">
        <f t="shared" si="1168"/>
        <v>0</v>
      </c>
      <c r="V1246" s="162" t="str">
        <f t="shared" si="1175"/>
        <v/>
      </c>
      <c r="W1246" s="162" t="str">
        <f t="shared" si="1175"/>
        <v/>
      </c>
      <c r="X1246" s="28">
        <v>17</v>
      </c>
      <c r="Y1246" s="64" t="str">
        <f t="shared" si="1169"/>
        <v/>
      </c>
      <c r="Z1246" s="64" t="str">
        <f t="shared" si="1170"/>
        <v/>
      </c>
      <c r="AA1246" s="64" t="str">
        <f t="shared" si="1171"/>
        <v/>
      </c>
      <c r="AB1246" s="64" t="str">
        <f t="shared" si="1172"/>
        <v/>
      </c>
      <c r="AC1246" s="28">
        <f t="shared" si="1173"/>
        <v>0</v>
      </c>
      <c r="AH1246" s="246" t="str">
        <f t="shared" si="1174"/>
        <v/>
      </c>
    </row>
    <row r="1247" spans="1:34">
      <c r="A1247" s="28" t="str">
        <f>C1231&amp;"x"&amp;B1247</f>
        <v>x14</v>
      </c>
      <c r="B1247" s="47">
        <v>14</v>
      </c>
      <c r="C1247" s="64" t="str">
        <f t="shared" si="1157"/>
        <v/>
      </c>
      <c r="D1247" s="64" t="str">
        <f t="shared" si="1158"/>
        <v/>
      </c>
      <c r="E1247" s="65" t="str">
        <f t="shared" si="1159"/>
        <v/>
      </c>
      <c r="F1247" s="65" t="str">
        <f t="shared" si="1160"/>
        <v/>
      </c>
      <c r="G1247" s="66" t="str">
        <f t="shared" si="1161"/>
        <v/>
      </c>
      <c r="H1247" s="67" t="str">
        <f t="shared" si="1162"/>
        <v/>
      </c>
      <c r="I1247" s="73"/>
      <c r="J1247" s="64" t="str">
        <f t="shared" si="1163"/>
        <v/>
      </c>
      <c r="K1247" s="64" t="str">
        <f t="shared" si="1164"/>
        <v/>
      </c>
      <c r="L1247" s="64" t="str">
        <f t="shared" si="1165"/>
        <v/>
      </c>
      <c r="M1247" s="64" t="str">
        <f t="shared" si="1166"/>
        <v/>
      </c>
      <c r="N1247" s="52"/>
      <c r="P1247" s="157"/>
      <c r="Q1247" s="157"/>
      <c r="R1247" s="157"/>
      <c r="S1247" s="157" t="str">
        <f>IF(OR(LEFT($A1247,1)="x",AND(AC1233+$AC1247=0,$AC1233&gt;0)),"",IFERROR(VLOOKUP($A1247,LedenZ,29,0),""))</f>
        <v/>
      </c>
      <c r="T1247" s="202">
        <f t="shared" si="1167"/>
        <v>0</v>
      </c>
      <c r="U1247" s="159">
        <f t="shared" si="1168"/>
        <v>0</v>
      </c>
      <c r="V1247" s="162" t="str">
        <f t="shared" si="1175"/>
        <v/>
      </c>
      <c r="W1247" s="162" t="str">
        <f t="shared" si="1175"/>
        <v/>
      </c>
      <c r="X1247" s="28">
        <v>18</v>
      </c>
      <c r="Y1247" s="64" t="str">
        <f t="shared" si="1169"/>
        <v/>
      </c>
      <c r="Z1247" s="64" t="str">
        <f t="shared" si="1170"/>
        <v/>
      </c>
      <c r="AA1247" s="64" t="str">
        <f t="shared" si="1171"/>
        <v/>
      </c>
      <c r="AB1247" s="64" t="str">
        <f t="shared" si="1172"/>
        <v/>
      </c>
      <c r="AC1247" s="28">
        <f t="shared" si="1173"/>
        <v>0</v>
      </c>
      <c r="AH1247" s="246" t="str">
        <f t="shared" si="1174"/>
        <v/>
      </c>
    </row>
    <row r="1248" spans="1:34">
      <c r="A1248" s="28" t="str">
        <f>C1231&amp;"x"&amp;B1248</f>
        <v>x15</v>
      </c>
      <c r="B1248" s="47">
        <v>15</v>
      </c>
      <c r="C1248" s="64" t="str">
        <f t="shared" si="1157"/>
        <v/>
      </c>
      <c r="D1248" s="64" t="str">
        <f t="shared" si="1158"/>
        <v/>
      </c>
      <c r="E1248" s="65" t="str">
        <f t="shared" si="1159"/>
        <v/>
      </c>
      <c r="F1248" s="65" t="str">
        <f t="shared" si="1160"/>
        <v/>
      </c>
      <c r="G1248" s="66" t="str">
        <f t="shared" si="1161"/>
        <v/>
      </c>
      <c r="H1248" s="67" t="str">
        <f t="shared" si="1162"/>
        <v/>
      </c>
      <c r="I1248" s="73"/>
      <c r="J1248" s="64" t="str">
        <f t="shared" si="1163"/>
        <v/>
      </c>
      <c r="K1248" s="64" t="str">
        <f t="shared" si="1164"/>
        <v/>
      </c>
      <c r="L1248" s="64" t="str">
        <f t="shared" si="1165"/>
        <v/>
      </c>
      <c r="M1248" s="64" t="str">
        <f t="shared" si="1166"/>
        <v/>
      </c>
      <c r="N1248" s="52"/>
      <c r="P1248" s="157"/>
      <c r="Q1248" s="157"/>
      <c r="R1248" s="157"/>
      <c r="S1248" s="157" t="str">
        <f>IF(OR(LEFT($A1248,1)="x",AND(AC1233+$AC1248=0,$AC1233&gt;0)),"",IFERROR(VLOOKUP($A1248,LedenZ,29,0),""))</f>
        <v/>
      </c>
      <c r="T1248" s="202">
        <f t="shared" si="1167"/>
        <v>0</v>
      </c>
      <c r="U1248" s="159">
        <f t="shared" si="1168"/>
        <v>0</v>
      </c>
      <c r="V1248" s="162" t="str">
        <f t="shared" si="1175"/>
        <v/>
      </c>
      <c r="W1248" s="162" t="str">
        <f t="shared" si="1175"/>
        <v/>
      </c>
      <c r="X1248" s="28">
        <v>19</v>
      </c>
      <c r="Y1248" s="64" t="str">
        <f t="shared" si="1169"/>
        <v/>
      </c>
      <c r="Z1248" s="64" t="str">
        <f t="shared" si="1170"/>
        <v/>
      </c>
      <c r="AA1248" s="64" t="str">
        <f t="shared" si="1171"/>
        <v/>
      </c>
      <c r="AB1248" s="64" t="str">
        <f t="shared" si="1172"/>
        <v/>
      </c>
      <c r="AC1248" s="28">
        <f t="shared" si="1173"/>
        <v>0</v>
      </c>
      <c r="AH1248" s="246" t="str">
        <f t="shared" si="1174"/>
        <v/>
      </c>
    </row>
    <row r="1249" spans="1:34" ht="12.95" thickBot="1">
      <c r="B1249" s="69"/>
      <c r="C1249" s="70"/>
      <c r="D1249" s="69"/>
      <c r="E1249" s="69"/>
      <c r="F1249" s="69"/>
      <c r="G1249" s="71"/>
      <c r="H1249" s="71"/>
      <c r="I1249" s="71"/>
      <c r="J1249" s="70"/>
      <c r="K1249" s="70"/>
      <c r="L1249" s="70"/>
      <c r="M1249" s="52"/>
      <c r="N1249" s="52"/>
      <c r="X1249" s="28">
        <v>20</v>
      </c>
    </row>
    <row r="1250" spans="1:34" ht="12.95" thickTop="1">
      <c r="B1250" s="47"/>
      <c r="C1250" s="323" t="s">
        <v>1140</v>
      </c>
      <c r="D1250" s="323"/>
      <c r="E1250" s="76" t="s">
        <v>1141</v>
      </c>
      <c r="F1250" s="76" t="s">
        <v>1142</v>
      </c>
      <c r="G1250" s="48" t="s">
        <v>1143</v>
      </c>
      <c r="H1250" s="49"/>
      <c r="I1250" s="50"/>
      <c r="J1250" s="51" t="s">
        <v>1144</v>
      </c>
      <c r="K1250" s="51" t="s">
        <v>1145</v>
      </c>
      <c r="L1250" s="51" t="s">
        <v>1146</v>
      </c>
      <c r="M1250" s="52"/>
      <c r="N1250" s="52"/>
      <c r="P1250" s="53">
        <f>COUNT(P1254:P1268)</f>
        <v>0</v>
      </c>
      <c r="Q1250" s="53">
        <f>COUNT(Q1254:Q1268)</f>
        <v>0</v>
      </c>
      <c r="R1250" s="53">
        <f>COUNT(R1254:R1268)</f>
        <v>0</v>
      </c>
      <c r="S1250" s="53">
        <f>COUNT(S1254:S1268)</f>
        <v>0</v>
      </c>
      <c r="T1250" s="124">
        <f>T1251-SUM(U1254:U1268)</f>
        <v>0</v>
      </c>
      <c r="X1250" s="28">
        <v>1</v>
      </c>
    </row>
    <row r="1251" spans="1:34" ht="12.95">
      <c r="A1251" s="33">
        <v>66</v>
      </c>
      <c r="B1251" s="54"/>
      <c r="C1251" s="322" t="str">
        <f>Leden!AR68</f>
        <v/>
      </c>
      <c r="D1251" s="322"/>
      <c r="E1251" s="286" t="str">
        <f>IF($C1251="","",LEFT(IFERROR(VLOOKUP($C1251,TeamsZ,2,0),"")&amp;"??",2))</f>
        <v/>
      </c>
      <c r="F1251" s="286" t="str">
        <f>IF($C1251="","",IFERROR(VLOOKUP($C1251,TeamsZ,3,0),"??"))</f>
        <v/>
      </c>
      <c r="G1251" s="286" t="str">
        <f>IF($C1251="","",LEFT(IFERROR(VLOOKUP($C1251,TeamsZ,4,0),"")&amp;"?",1))</f>
        <v/>
      </c>
      <c r="H1251" s="55"/>
      <c r="I1251" s="56"/>
      <c r="J1251" s="286">
        <f>COUNTIF(C1254:C1268,"V")</f>
        <v>0</v>
      </c>
      <c r="K1251" s="286">
        <f>COUNTIF(C1254:C1268,"M")</f>
        <v>0</v>
      </c>
      <c r="L1251" s="57" t="str">
        <f>IFERROR(AVERAGE(H1254:H1268),"")</f>
        <v/>
      </c>
      <c r="M1251" s="58"/>
      <c r="N1251" s="58"/>
      <c r="O1251" s="33" t="s">
        <v>2</v>
      </c>
      <c r="P1251" s="253"/>
      <c r="Q1251" s="253"/>
      <c r="R1251" s="253"/>
      <c r="S1251" s="253" t="str">
        <f>IF(COUNT(S1254:S1268)=0,"",TeamPunten(S1254:S1268,$C1251,$T1251))</f>
        <v/>
      </c>
      <c r="T1251" s="124">
        <f>SUM(T1254:T1268)</f>
        <v>0</v>
      </c>
      <c r="U1251" s="158" t="str">
        <f>MID($C1251,1,1)</f>
        <v/>
      </c>
      <c r="V1251" s="158" t="str">
        <f>MID($C1251,1,1)</f>
        <v/>
      </c>
      <c r="W1251" s="158" t="str">
        <f>MID($C1251,1,1)</f>
        <v/>
      </c>
      <c r="X1251" s="28">
        <v>2</v>
      </c>
      <c r="Y1251" s="33"/>
      <c r="Z1251" s="33"/>
      <c r="AA1251" s="33"/>
      <c r="AB1251" s="33"/>
      <c r="AC1251" s="33"/>
      <c r="AD1251" s="19" t="str">
        <f>IF($C1251="","",IFERROR(VLOOKUP($C1251,TeamsZ,6,0),""))</f>
        <v/>
      </c>
      <c r="AE1251" s="19" t="str">
        <f>TRIM(IF($AD1251="","",IFERROR(VLOOKUP($AD1251,Teams!$J$4:$O$8,2,0),"")))</f>
        <v/>
      </c>
      <c r="AF1251" s="19" t="str">
        <f>TRIM(IF($AD1251="","",IFERROR(VLOOKUP($AD1251,Teams!$J$4:$O$8,4,0),"")))</f>
        <v/>
      </c>
      <c r="AH1251" s="247" t="str">
        <f>IFERROR(AVERAGE(AH1254:AH1268),"")</f>
        <v/>
      </c>
    </row>
    <row r="1252" spans="1:34">
      <c r="B1252" s="47"/>
      <c r="C1252" s="76"/>
      <c r="D1252" s="47"/>
      <c r="E1252" s="47"/>
      <c r="F1252" s="47"/>
      <c r="G1252" s="50"/>
      <c r="H1252" s="50"/>
      <c r="I1252" s="50"/>
      <c r="J1252" s="76"/>
      <c r="K1252" s="76"/>
      <c r="L1252" s="76"/>
      <c r="M1252" s="52"/>
      <c r="N1252" s="52"/>
      <c r="U1252" s="159"/>
      <c r="V1252" s="159"/>
      <c r="W1252" s="159"/>
      <c r="X1252" s="28">
        <v>3</v>
      </c>
    </row>
    <row r="1253" spans="1:34">
      <c r="A1253" s="59"/>
      <c r="B1253" s="60"/>
      <c r="C1253" s="61" t="s">
        <v>1147</v>
      </c>
      <c r="D1253" s="61" t="s">
        <v>1148</v>
      </c>
      <c r="E1253" s="62" t="s">
        <v>1149</v>
      </c>
      <c r="F1253" s="62" t="s">
        <v>1150</v>
      </c>
      <c r="G1253" s="61" t="s">
        <v>1151</v>
      </c>
      <c r="H1253" s="61" t="s">
        <v>1152</v>
      </c>
      <c r="I1253" s="61" t="s">
        <v>54</v>
      </c>
      <c r="J1253" s="61" t="s">
        <v>1153</v>
      </c>
      <c r="K1253" s="61" t="s">
        <v>1154</v>
      </c>
      <c r="L1253" s="61" t="s">
        <v>1155</v>
      </c>
      <c r="M1253" s="61" t="s">
        <v>1158</v>
      </c>
      <c r="N1253" s="63"/>
      <c r="O1253" s="59"/>
      <c r="P1253" s="160" t="s">
        <v>76</v>
      </c>
      <c r="Q1253" s="160" t="s">
        <v>77</v>
      </c>
      <c r="R1253" s="160" t="s">
        <v>78</v>
      </c>
      <c r="S1253" s="160" t="s">
        <v>76</v>
      </c>
      <c r="U1253" s="158" t="str">
        <f>IF(W1251="","",VLOOKUP(W1251,Leeftijdscat,2,FALSE))</f>
        <v/>
      </c>
      <c r="V1253" s="158" t="str">
        <f>IF(W1251="","",VLOOKUP(W1251,Leeftijdscat,3,FALSE))</f>
        <v/>
      </c>
      <c r="W1253" s="158" t="str">
        <f>IF(W1251="","",VLOOKUP(W1251,Leeftijdscat,4,FALSE))</f>
        <v/>
      </c>
      <c r="X1253" s="28">
        <v>4</v>
      </c>
      <c r="Y1253" s="59">
        <f>LEN(Y1254&amp;Y1255&amp;Y1256&amp;Y1257&amp;Y1258&amp;Y1259&amp;Y1260&amp;Y1261&amp;Y1262&amp;Y1263&amp;Y1264&amp;Y1265&amp;Y1266&amp;Y1267&amp;Y1268)</f>
        <v>0</v>
      </c>
      <c r="Z1253" s="59">
        <f>LEN(Z1254&amp;Z1255&amp;Z1256&amp;Z1257&amp;Z1258&amp;Z1259&amp;Z1260&amp;Z1261&amp;Z1262&amp;Z1263&amp;Z1264&amp;Z1265&amp;Z1266&amp;Z1267&amp;Z1268)</f>
        <v>0</v>
      </c>
      <c r="AA1253" s="59">
        <f>LEN(AA1254&amp;AA1255&amp;AA1256&amp;AA1257&amp;AA1258&amp;AA1259&amp;AA1260&amp;AA1261&amp;AA1262&amp;AA1263&amp;AA1264&amp;AA1265&amp;AA1266&amp;AA1267&amp;AA1268)</f>
        <v>0</v>
      </c>
      <c r="AB1253" s="59">
        <f>LEN(AB1254&amp;AB1255&amp;AB1256&amp;AB1257&amp;AB1258&amp;AB1259&amp;AB1260&amp;AB1261&amp;AB1262&amp;AB1263&amp;AB1264&amp;AB1265&amp;AB1266&amp;AB1267&amp;AB1268)</f>
        <v>0</v>
      </c>
      <c r="AC1253" s="59">
        <f>SUM(Y1253:AA1253)</f>
        <v>0</v>
      </c>
    </row>
    <row r="1254" spans="1:34">
      <c r="A1254" s="28" t="str">
        <f>C1251&amp;"x"&amp;B1254</f>
        <v>x1</v>
      </c>
      <c r="B1254" s="47">
        <v>1</v>
      </c>
      <c r="C1254" s="64" t="str">
        <f t="shared" ref="C1254:C1268" si="1176">IF(LEFT($A1254,1)="x","",IFERROR(VLOOKUP($A1254,LedenZ,5,0),""))</f>
        <v/>
      </c>
      <c r="D1254" s="64" t="str">
        <f t="shared" ref="D1254:D1268" si="1177">IF(LEFT($A1254,1)="x","",IFERROR(VLOOKUP($A1254,LedenZ,6,0),""))</f>
        <v/>
      </c>
      <c r="E1254" s="65" t="str">
        <f t="shared" ref="E1254:E1268" si="1178">IF(LEFT($A1254,1)="x","",IFERROR(VLOOKUP($A1254,LedenZ,7,0),""))</f>
        <v/>
      </c>
      <c r="F1254" s="65" t="str">
        <f t="shared" ref="F1254:F1268" si="1179">IF(LEFT($A1254,1)="x","",IFERROR(VLOOKUP($A1254,LedenZ,8,0),""))</f>
        <v/>
      </c>
      <c r="G1254" s="66" t="str">
        <f t="shared" ref="G1254:G1268" si="1180">IF(LEFT($A1254,1)="x","",IFERROR(VLOOKUP($A1254,LedenZ,9,0),""))</f>
        <v/>
      </c>
      <c r="H1254" s="67" t="str">
        <f t="shared" ref="H1254:H1268" si="1181">IF(AND(ISNUMBER(G1254),G1254&lt;&gt;0),DATEDIF(G1254,Peildatum,"Y"),"")</f>
        <v/>
      </c>
      <c r="I1254" s="73"/>
      <c r="J1254" s="64" t="str">
        <f t="shared" ref="J1254:J1268" si="1182">IF(LEFT($A1254,1)="x","",IFERROR(VLOOKUP($A1254,LedenZ,15,0),""))</f>
        <v/>
      </c>
      <c r="K1254" s="64" t="str">
        <f t="shared" ref="K1254:K1268" si="1183">IF(LEFT($A1254,1)="x","",IFERROR(VLOOKUP($A1254,LedenZ,16,0),""))</f>
        <v/>
      </c>
      <c r="L1254" s="64" t="str">
        <f t="shared" ref="L1254:L1268" si="1184">IF(LEFT($A1254,1)="x","",IFERROR(VLOOKUP($A1254,LedenZ,17,0),""))</f>
        <v/>
      </c>
      <c r="M1254" s="64" t="str">
        <f t="shared" ref="M1254:M1268" si="1185">IF(LEFT($A1254,1)="x","",IFERROR(VLOOKUP($A1254,LedenZ,18,0),""))</f>
        <v/>
      </c>
      <c r="N1254" s="52"/>
      <c r="P1254" s="157"/>
      <c r="Q1254" s="157"/>
      <c r="R1254" s="157"/>
      <c r="S1254" s="157" t="str">
        <f>IF(OR(LEFT($A1254,1)="x",AND(AC1253+$AC1254=0,$AC1253&gt;0)),"",IFERROR(VLOOKUP($A1254,LedenZ,29,0),""))</f>
        <v/>
      </c>
      <c r="T1254" s="202">
        <f t="shared" ref="T1254:T1268" si="1186">IF(LEN(C1254&amp;D1254&amp;E1254&amp;F1254)&gt;0,1,0)</f>
        <v>0</v>
      </c>
      <c r="U1254" s="159">
        <f t="shared" ref="U1254:U1268" si="1187">MIN(LEN(Y1254&amp;Z1254&amp;AA1254&amp;AB1254),1)</f>
        <v>0</v>
      </c>
      <c r="V1254" s="162" t="str">
        <f>V1253</f>
        <v/>
      </c>
      <c r="W1254" s="162" t="str">
        <f>W1253</f>
        <v/>
      </c>
      <c r="X1254" s="28">
        <v>5</v>
      </c>
      <c r="Y1254" s="64" t="str">
        <f t="shared" ref="Y1254:Y1268" si="1188">IF(LEFT($A1254,1)="x","",IFERROR(VLOOKUP($A1254,LedenZ,33,0),""))</f>
        <v/>
      </c>
      <c r="Z1254" s="64" t="str">
        <f t="shared" ref="Z1254:Z1268" si="1189">IF(LEFT($A1254,1)="x","",IFERROR(VLOOKUP($A1254,LedenZ,34,0),""))</f>
        <v/>
      </c>
      <c r="AA1254" s="64" t="str">
        <f t="shared" ref="AA1254:AA1268" si="1190">IF(LEFT($A1254,1)="x","",IFERROR(VLOOKUP($A1254,LedenZ,35,0),""))</f>
        <v/>
      </c>
      <c r="AB1254" s="64" t="str">
        <f t="shared" ref="AB1254:AB1268" si="1191">IF(LEFT($A1254,1)="x","",IFERROR(VLOOKUP($A1254,LedenZ,36,0),""))</f>
        <v/>
      </c>
      <c r="AC1254" s="28">
        <f t="shared" ref="AC1254:AC1268" si="1192">LEN(Y1254&amp;Z1254&amp;AA1254&amp;AB1254)</f>
        <v>0</v>
      </c>
      <c r="AH1254" s="246" t="str">
        <f t="shared" ref="AH1254:AH1268" si="1193">lft(G1254,Peildatum)</f>
        <v/>
      </c>
    </row>
    <row r="1255" spans="1:34">
      <c r="A1255" s="28" t="str">
        <f>C1251&amp;"x"&amp;B1255</f>
        <v>x2</v>
      </c>
      <c r="B1255" s="47">
        <v>2</v>
      </c>
      <c r="C1255" s="64" t="str">
        <f t="shared" si="1176"/>
        <v/>
      </c>
      <c r="D1255" s="64" t="str">
        <f t="shared" si="1177"/>
        <v/>
      </c>
      <c r="E1255" s="65" t="str">
        <f t="shared" si="1178"/>
        <v/>
      </c>
      <c r="F1255" s="65" t="str">
        <f t="shared" si="1179"/>
        <v/>
      </c>
      <c r="G1255" s="66" t="str">
        <f t="shared" si="1180"/>
        <v/>
      </c>
      <c r="H1255" s="67" t="str">
        <f t="shared" si="1181"/>
        <v/>
      </c>
      <c r="I1255" s="73"/>
      <c r="J1255" s="64" t="str">
        <f t="shared" si="1182"/>
        <v/>
      </c>
      <c r="K1255" s="64" t="str">
        <f t="shared" si="1183"/>
        <v/>
      </c>
      <c r="L1255" s="64" t="str">
        <f t="shared" si="1184"/>
        <v/>
      </c>
      <c r="M1255" s="64" t="str">
        <f t="shared" si="1185"/>
        <v/>
      </c>
      <c r="N1255" s="52"/>
      <c r="P1255" s="157"/>
      <c r="Q1255" s="157"/>
      <c r="R1255" s="157"/>
      <c r="S1255" s="157" t="str">
        <f>IF(OR(LEFT($A1255,1)="x",AND(AC1253+$AC1255=0,$AC1253&gt;0)),"",IFERROR(VLOOKUP($A1255,LedenZ,29,0),""))</f>
        <v/>
      </c>
      <c r="T1255" s="202">
        <f t="shared" si="1186"/>
        <v>0</v>
      </c>
      <c r="U1255" s="159">
        <f t="shared" si="1187"/>
        <v>0</v>
      </c>
      <c r="V1255" s="162" t="str">
        <f t="shared" ref="V1255:W1268" si="1194">V1254</f>
        <v/>
      </c>
      <c r="W1255" s="162" t="str">
        <f t="shared" si="1194"/>
        <v/>
      </c>
      <c r="X1255" s="28">
        <v>6</v>
      </c>
      <c r="Y1255" s="64" t="str">
        <f t="shared" si="1188"/>
        <v/>
      </c>
      <c r="Z1255" s="64" t="str">
        <f t="shared" si="1189"/>
        <v/>
      </c>
      <c r="AA1255" s="64" t="str">
        <f t="shared" si="1190"/>
        <v/>
      </c>
      <c r="AB1255" s="64" t="str">
        <f t="shared" si="1191"/>
        <v/>
      </c>
      <c r="AC1255" s="28">
        <f t="shared" si="1192"/>
        <v>0</v>
      </c>
      <c r="AH1255" s="246" t="str">
        <f t="shared" si="1193"/>
        <v/>
      </c>
    </row>
    <row r="1256" spans="1:34">
      <c r="A1256" s="28" t="str">
        <f>C1251&amp;"x"&amp;B1256</f>
        <v>x3</v>
      </c>
      <c r="B1256" s="47">
        <v>3</v>
      </c>
      <c r="C1256" s="64" t="str">
        <f t="shared" si="1176"/>
        <v/>
      </c>
      <c r="D1256" s="64" t="str">
        <f t="shared" si="1177"/>
        <v/>
      </c>
      <c r="E1256" s="65" t="str">
        <f t="shared" si="1178"/>
        <v/>
      </c>
      <c r="F1256" s="65" t="str">
        <f t="shared" si="1179"/>
        <v/>
      </c>
      <c r="G1256" s="66" t="str">
        <f t="shared" si="1180"/>
        <v/>
      </c>
      <c r="H1256" s="67" t="str">
        <f t="shared" si="1181"/>
        <v/>
      </c>
      <c r="I1256" s="73"/>
      <c r="J1256" s="64" t="str">
        <f t="shared" si="1182"/>
        <v/>
      </c>
      <c r="K1256" s="64" t="str">
        <f t="shared" si="1183"/>
        <v/>
      </c>
      <c r="L1256" s="64" t="str">
        <f t="shared" si="1184"/>
        <v/>
      </c>
      <c r="M1256" s="64" t="str">
        <f t="shared" si="1185"/>
        <v/>
      </c>
      <c r="N1256" s="52"/>
      <c r="P1256" s="157"/>
      <c r="Q1256" s="157"/>
      <c r="R1256" s="157"/>
      <c r="S1256" s="157" t="str">
        <f>IF(OR(LEFT($A1256,1)="x",AND(AC1253+$AC1256=0,$AC1253&gt;0)),"",IFERROR(VLOOKUP($A1256,LedenZ,29,0),""))</f>
        <v/>
      </c>
      <c r="T1256" s="202">
        <f t="shared" si="1186"/>
        <v>0</v>
      </c>
      <c r="U1256" s="159">
        <f t="shared" si="1187"/>
        <v>0</v>
      </c>
      <c r="V1256" s="162" t="str">
        <f t="shared" si="1194"/>
        <v/>
      </c>
      <c r="W1256" s="162" t="str">
        <f t="shared" si="1194"/>
        <v/>
      </c>
      <c r="X1256" s="28">
        <v>7</v>
      </c>
      <c r="Y1256" s="64" t="str">
        <f t="shared" si="1188"/>
        <v/>
      </c>
      <c r="Z1256" s="64" t="str">
        <f t="shared" si="1189"/>
        <v/>
      </c>
      <c r="AA1256" s="64" t="str">
        <f t="shared" si="1190"/>
        <v/>
      </c>
      <c r="AB1256" s="64" t="str">
        <f t="shared" si="1191"/>
        <v/>
      </c>
      <c r="AC1256" s="28">
        <f t="shared" si="1192"/>
        <v>0</v>
      </c>
      <c r="AH1256" s="246" t="str">
        <f t="shared" si="1193"/>
        <v/>
      </c>
    </row>
    <row r="1257" spans="1:34">
      <c r="A1257" s="28" t="str">
        <f>C1251&amp;"x"&amp;B1257</f>
        <v>x4</v>
      </c>
      <c r="B1257" s="47">
        <v>4</v>
      </c>
      <c r="C1257" s="64" t="str">
        <f t="shared" si="1176"/>
        <v/>
      </c>
      <c r="D1257" s="64" t="str">
        <f t="shared" si="1177"/>
        <v/>
      </c>
      <c r="E1257" s="65" t="str">
        <f t="shared" si="1178"/>
        <v/>
      </c>
      <c r="F1257" s="65" t="str">
        <f t="shared" si="1179"/>
        <v/>
      </c>
      <c r="G1257" s="66" t="str">
        <f t="shared" si="1180"/>
        <v/>
      </c>
      <c r="H1257" s="67" t="str">
        <f t="shared" si="1181"/>
        <v/>
      </c>
      <c r="I1257" s="73"/>
      <c r="J1257" s="64" t="str">
        <f t="shared" si="1182"/>
        <v/>
      </c>
      <c r="K1257" s="64" t="str">
        <f t="shared" si="1183"/>
        <v/>
      </c>
      <c r="L1257" s="64" t="str">
        <f t="shared" si="1184"/>
        <v/>
      </c>
      <c r="M1257" s="64" t="str">
        <f t="shared" si="1185"/>
        <v/>
      </c>
      <c r="N1257" s="52"/>
      <c r="P1257" s="157"/>
      <c r="Q1257" s="157"/>
      <c r="R1257" s="157"/>
      <c r="S1257" s="157" t="str">
        <f>IF(OR(LEFT($A1257,1)="x",AND(AC1253+$AC1257=0,$AC1253&gt;0)),"",IFERROR(VLOOKUP($A1257,LedenZ,29,0),""))</f>
        <v/>
      </c>
      <c r="T1257" s="202">
        <f t="shared" si="1186"/>
        <v>0</v>
      </c>
      <c r="U1257" s="159">
        <f t="shared" si="1187"/>
        <v>0</v>
      </c>
      <c r="V1257" s="162" t="str">
        <f t="shared" si="1194"/>
        <v/>
      </c>
      <c r="W1257" s="162" t="str">
        <f t="shared" si="1194"/>
        <v/>
      </c>
      <c r="X1257" s="28">
        <v>8</v>
      </c>
      <c r="Y1257" s="64" t="str">
        <f t="shared" si="1188"/>
        <v/>
      </c>
      <c r="Z1257" s="64" t="str">
        <f t="shared" si="1189"/>
        <v/>
      </c>
      <c r="AA1257" s="64" t="str">
        <f t="shared" si="1190"/>
        <v/>
      </c>
      <c r="AB1257" s="64" t="str">
        <f t="shared" si="1191"/>
        <v/>
      </c>
      <c r="AC1257" s="28">
        <f t="shared" si="1192"/>
        <v>0</v>
      </c>
      <c r="AH1257" s="246" t="str">
        <f t="shared" si="1193"/>
        <v/>
      </c>
    </row>
    <row r="1258" spans="1:34">
      <c r="A1258" s="28" t="str">
        <f>C1251&amp;"x"&amp;B1258</f>
        <v>x5</v>
      </c>
      <c r="B1258" s="47">
        <v>5</v>
      </c>
      <c r="C1258" s="64" t="str">
        <f t="shared" si="1176"/>
        <v/>
      </c>
      <c r="D1258" s="64" t="str">
        <f t="shared" si="1177"/>
        <v/>
      </c>
      <c r="E1258" s="65" t="str">
        <f t="shared" si="1178"/>
        <v/>
      </c>
      <c r="F1258" s="65" t="str">
        <f t="shared" si="1179"/>
        <v/>
      </c>
      <c r="G1258" s="66" t="str">
        <f t="shared" si="1180"/>
        <v/>
      </c>
      <c r="H1258" s="67" t="str">
        <f t="shared" si="1181"/>
        <v/>
      </c>
      <c r="I1258" s="73"/>
      <c r="J1258" s="64" t="str">
        <f t="shared" si="1182"/>
        <v/>
      </c>
      <c r="K1258" s="64" t="str">
        <f t="shared" si="1183"/>
        <v/>
      </c>
      <c r="L1258" s="64" t="str">
        <f t="shared" si="1184"/>
        <v/>
      </c>
      <c r="M1258" s="64" t="str">
        <f t="shared" si="1185"/>
        <v/>
      </c>
      <c r="N1258" s="52"/>
      <c r="P1258" s="157"/>
      <c r="Q1258" s="157"/>
      <c r="R1258" s="157"/>
      <c r="S1258" s="157" t="str">
        <f>IF(OR(LEFT($A1258,1)="x",AND(AC1253+$AC1258=0,$AC1253&gt;0)),"",IFERROR(VLOOKUP($A1258,LedenZ,29,0),""))</f>
        <v/>
      </c>
      <c r="T1258" s="202">
        <f t="shared" si="1186"/>
        <v>0</v>
      </c>
      <c r="U1258" s="159">
        <f t="shared" si="1187"/>
        <v>0</v>
      </c>
      <c r="V1258" s="162" t="str">
        <f t="shared" si="1194"/>
        <v/>
      </c>
      <c r="W1258" s="162" t="str">
        <f t="shared" si="1194"/>
        <v/>
      </c>
      <c r="X1258" s="28">
        <v>9</v>
      </c>
      <c r="Y1258" s="64" t="str">
        <f t="shared" si="1188"/>
        <v/>
      </c>
      <c r="Z1258" s="64" t="str">
        <f t="shared" si="1189"/>
        <v/>
      </c>
      <c r="AA1258" s="64" t="str">
        <f t="shared" si="1190"/>
        <v/>
      </c>
      <c r="AB1258" s="64" t="str">
        <f t="shared" si="1191"/>
        <v/>
      </c>
      <c r="AC1258" s="28">
        <f t="shared" si="1192"/>
        <v>0</v>
      </c>
      <c r="AH1258" s="246" t="str">
        <f t="shared" si="1193"/>
        <v/>
      </c>
    </row>
    <row r="1259" spans="1:34">
      <c r="A1259" s="28" t="str">
        <f>C1251&amp;"x"&amp;B1259</f>
        <v>x6</v>
      </c>
      <c r="B1259" s="47">
        <v>6</v>
      </c>
      <c r="C1259" s="64" t="str">
        <f t="shared" si="1176"/>
        <v/>
      </c>
      <c r="D1259" s="64" t="str">
        <f t="shared" si="1177"/>
        <v/>
      </c>
      <c r="E1259" s="65" t="str">
        <f t="shared" si="1178"/>
        <v/>
      </c>
      <c r="F1259" s="65" t="str">
        <f t="shared" si="1179"/>
        <v/>
      </c>
      <c r="G1259" s="66" t="str">
        <f t="shared" si="1180"/>
        <v/>
      </c>
      <c r="H1259" s="67" t="str">
        <f t="shared" si="1181"/>
        <v/>
      </c>
      <c r="I1259" s="73"/>
      <c r="J1259" s="64" t="str">
        <f t="shared" si="1182"/>
        <v/>
      </c>
      <c r="K1259" s="64" t="str">
        <f t="shared" si="1183"/>
        <v/>
      </c>
      <c r="L1259" s="64" t="str">
        <f t="shared" si="1184"/>
        <v/>
      </c>
      <c r="M1259" s="64" t="str">
        <f t="shared" si="1185"/>
        <v/>
      </c>
      <c r="N1259" s="52"/>
      <c r="P1259" s="157"/>
      <c r="Q1259" s="157"/>
      <c r="R1259" s="157"/>
      <c r="S1259" s="157" t="str">
        <f>IF(OR(LEFT($A1259,1)="x",AND(AC1253+$AC1259=0,$AC1253&gt;0)),"",IFERROR(VLOOKUP($A1259,LedenZ,29,0),""))</f>
        <v/>
      </c>
      <c r="T1259" s="202">
        <f t="shared" si="1186"/>
        <v>0</v>
      </c>
      <c r="U1259" s="159">
        <f t="shared" si="1187"/>
        <v>0</v>
      </c>
      <c r="V1259" s="162" t="str">
        <f t="shared" si="1194"/>
        <v/>
      </c>
      <c r="W1259" s="162" t="str">
        <f t="shared" si="1194"/>
        <v/>
      </c>
      <c r="X1259" s="28">
        <v>10</v>
      </c>
      <c r="Y1259" s="64" t="str">
        <f t="shared" si="1188"/>
        <v/>
      </c>
      <c r="Z1259" s="64" t="str">
        <f t="shared" si="1189"/>
        <v/>
      </c>
      <c r="AA1259" s="64" t="str">
        <f t="shared" si="1190"/>
        <v/>
      </c>
      <c r="AB1259" s="64" t="str">
        <f t="shared" si="1191"/>
        <v/>
      </c>
      <c r="AC1259" s="28">
        <f t="shared" si="1192"/>
        <v>0</v>
      </c>
      <c r="AH1259" s="246" t="str">
        <f t="shared" si="1193"/>
        <v/>
      </c>
    </row>
    <row r="1260" spans="1:34">
      <c r="A1260" s="28" t="str">
        <f>C1251&amp;"x"&amp;B1260</f>
        <v>x7</v>
      </c>
      <c r="B1260" s="47">
        <v>7</v>
      </c>
      <c r="C1260" s="64" t="str">
        <f t="shared" si="1176"/>
        <v/>
      </c>
      <c r="D1260" s="64" t="str">
        <f t="shared" si="1177"/>
        <v/>
      </c>
      <c r="E1260" s="65" t="str">
        <f t="shared" si="1178"/>
        <v/>
      </c>
      <c r="F1260" s="65" t="str">
        <f t="shared" si="1179"/>
        <v/>
      </c>
      <c r="G1260" s="66" t="str">
        <f t="shared" si="1180"/>
        <v/>
      </c>
      <c r="H1260" s="67" t="str">
        <f t="shared" si="1181"/>
        <v/>
      </c>
      <c r="I1260" s="73"/>
      <c r="J1260" s="64" t="str">
        <f t="shared" si="1182"/>
        <v/>
      </c>
      <c r="K1260" s="64" t="str">
        <f t="shared" si="1183"/>
        <v/>
      </c>
      <c r="L1260" s="64" t="str">
        <f t="shared" si="1184"/>
        <v/>
      </c>
      <c r="M1260" s="64" t="str">
        <f t="shared" si="1185"/>
        <v/>
      </c>
      <c r="N1260" s="52"/>
      <c r="P1260" s="157"/>
      <c r="Q1260" s="157"/>
      <c r="R1260" s="157"/>
      <c r="S1260" s="157" t="str">
        <f>IF(OR(LEFT($A1260,1)="x",AND(AC1253+$AC1260=0,$AC1253&gt;0)),"",IFERROR(VLOOKUP($A1260,LedenZ,29,0),""))</f>
        <v/>
      </c>
      <c r="T1260" s="202">
        <f t="shared" si="1186"/>
        <v>0</v>
      </c>
      <c r="U1260" s="159">
        <f t="shared" si="1187"/>
        <v>0</v>
      </c>
      <c r="V1260" s="162" t="str">
        <f t="shared" si="1194"/>
        <v/>
      </c>
      <c r="W1260" s="162" t="str">
        <f t="shared" si="1194"/>
        <v/>
      </c>
      <c r="X1260" s="28">
        <v>11</v>
      </c>
      <c r="Y1260" s="64" t="str">
        <f t="shared" si="1188"/>
        <v/>
      </c>
      <c r="Z1260" s="64" t="str">
        <f t="shared" si="1189"/>
        <v/>
      </c>
      <c r="AA1260" s="64" t="str">
        <f t="shared" si="1190"/>
        <v/>
      </c>
      <c r="AB1260" s="64" t="str">
        <f t="shared" si="1191"/>
        <v/>
      </c>
      <c r="AC1260" s="28">
        <f t="shared" si="1192"/>
        <v>0</v>
      </c>
      <c r="AH1260" s="246" t="str">
        <f t="shared" si="1193"/>
        <v/>
      </c>
    </row>
    <row r="1261" spans="1:34">
      <c r="A1261" s="28" t="str">
        <f>C1251&amp;"x"&amp;B1261</f>
        <v>x8</v>
      </c>
      <c r="B1261" s="47">
        <v>8</v>
      </c>
      <c r="C1261" s="64" t="str">
        <f t="shared" si="1176"/>
        <v/>
      </c>
      <c r="D1261" s="64" t="str">
        <f t="shared" si="1177"/>
        <v/>
      </c>
      <c r="E1261" s="65" t="str">
        <f t="shared" si="1178"/>
        <v/>
      </c>
      <c r="F1261" s="65" t="str">
        <f t="shared" si="1179"/>
        <v/>
      </c>
      <c r="G1261" s="66" t="str">
        <f t="shared" si="1180"/>
        <v/>
      </c>
      <c r="H1261" s="67" t="str">
        <f t="shared" si="1181"/>
        <v/>
      </c>
      <c r="I1261" s="73"/>
      <c r="J1261" s="64" t="str">
        <f t="shared" si="1182"/>
        <v/>
      </c>
      <c r="K1261" s="64" t="str">
        <f t="shared" si="1183"/>
        <v/>
      </c>
      <c r="L1261" s="64" t="str">
        <f t="shared" si="1184"/>
        <v/>
      </c>
      <c r="M1261" s="64" t="str">
        <f t="shared" si="1185"/>
        <v/>
      </c>
      <c r="N1261" s="52"/>
      <c r="P1261" s="157"/>
      <c r="Q1261" s="157"/>
      <c r="R1261" s="157"/>
      <c r="S1261" s="157" t="str">
        <f>IF(OR(LEFT($A1261,1)="x",AND(AC1253+$AC1261=0,$AC1253&gt;0)),"",IFERROR(VLOOKUP($A1261,LedenZ,29,0),""))</f>
        <v/>
      </c>
      <c r="T1261" s="202">
        <f t="shared" si="1186"/>
        <v>0</v>
      </c>
      <c r="U1261" s="159">
        <f t="shared" si="1187"/>
        <v>0</v>
      </c>
      <c r="V1261" s="162" t="str">
        <f t="shared" si="1194"/>
        <v/>
      </c>
      <c r="W1261" s="162" t="str">
        <f t="shared" si="1194"/>
        <v/>
      </c>
      <c r="X1261" s="28">
        <v>12</v>
      </c>
      <c r="Y1261" s="64" t="str">
        <f t="shared" si="1188"/>
        <v/>
      </c>
      <c r="Z1261" s="64" t="str">
        <f t="shared" si="1189"/>
        <v/>
      </c>
      <c r="AA1261" s="64" t="str">
        <f t="shared" si="1190"/>
        <v/>
      </c>
      <c r="AB1261" s="64" t="str">
        <f t="shared" si="1191"/>
        <v/>
      </c>
      <c r="AC1261" s="28">
        <f t="shared" si="1192"/>
        <v>0</v>
      </c>
      <c r="AH1261" s="246" t="str">
        <f t="shared" si="1193"/>
        <v/>
      </c>
    </row>
    <row r="1262" spans="1:34">
      <c r="A1262" s="28" t="str">
        <f>C1251&amp;"x"&amp;B1262</f>
        <v>x9</v>
      </c>
      <c r="B1262" s="47">
        <v>9</v>
      </c>
      <c r="C1262" s="64" t="str">
        <f t="shared" si="1176"/>
        <v/>
      </c>
      <c r="D1262" s="64" t="str">
        <f t="shared" si="1177"/>
        <v/>
      </c>
      <c r="E1262" s="65" t="str">
        <f t="shared" si="1178"/>
        <v/>
      </c>
      <c r="F1262" s="65" t="str">
        <f t="shared" si="1179"/>
        <v/>
      </c>
      <c r="G1262" s="66" t="str">
        <f t="shared" si="1180"/>
        <v/>
      </c>
      <c r="H1262" s="67" t="str">
        <f t="shared" si="1181"/>
        <v/>
      </c>
      <c r="I1262" s="73"/>
      <c r="J1262" s="64" t="str">
        <f t="shared" si="1182"/>
        <v/>
      </c>
      <c r="K1262" s="64" t="str">
        <f t="shared" si="1183"/>
        <v/>
      </c>
      <c r="L1262" s="64" t="str">
        <f t="shared" si="1184"/>
        <v/>
      </c>
      <c r="M1262" s="64" t="str">
        <f t="shared" si="1185"/>
        <v/>
      </c>
      <c r="N1262" s="52"/>
      <c r="P1262" s="157"/>
      <c r="Q1262" s="157"/>
      <c r="R1262" s="157"/>
      <c r="S1262" s="157" t="str">
        <f>IF(OR(LEFT($A1262,1)="x",AND(AC1253+$AC1262=0,$AC1253&gt;0)),"",IFERROR(VLOOKUP($A1262,LedenZ,29,0),""))</f>
        <v/>
      </c>
      <c r="T1262" s="202">
        <f t="shared" si="1186"/>
        <v>0</v>
      </c>
      <c r="U1262" s="159">
        <f t="shared" si="1187"/>
        <v>0</v>
      </c>
      <c r="V1262" s="162" t="str">
        <f t="shared" si="1194"/>
        <v/>
      </c>
      <c r="W1262" s="162" t="str">
        <f t="shared" si="1194"/>
        <v/>
      </c>
      <c r="X1262" s="28">
        <v>13</v>
      </c>
      <c r="Y1262" s="64" t="str">
        <f t="shared" si="1188"/>
        <v/>
      </c>
      <c r="Z1262" s="64" t="str">
        <f t="shared" si="1189"/>
        <v/>
      </c>
      <c r="AA1262" s="64" t="str">
        <f t="shared" si="1190"/>
        <v/>
      </c>
      <c r="AB1262" s="64" t="str">
        <f t="shared" si="1191"/>
        <v/>
      </c>
      <c r="AC1262" s="28">
        <f t="shared" si="1192"/>
        <v>0</v>
      </c>
      <c r="AH1262" s="246" t="str">
        <f t="shared" si="1193"/>
        <v/>
      </c>
    </row>
    <row r="1263" spans="1:34">
      <c r="A1263" s="28" t="str">
        <f>C1251&amp;"x"&amp;B1263</f>
        <v>x10</v>
      </c>
      <c r="B1263" s="47">
        <v>10</v>
      </c>
      <c r="C1263" s="64" t="str">
        <f t="shared" si="1176"/>
        <v/>
      </c>
      <c r="D1263" s="64" t="str">
        <f t="shared" si="1177"/>
        <v/>
      </c>
      <c r="E1263" s="65" t="str">
        <f t="shared" si="1178"/>
        <v/>
      </c>
      <c r="F1263" s="65" t="str">
        <f t="shared" si="1179"/>
        <v/>
      </c>
      <c r="G1263" s="66" t="str">
        <f t="shared" si="1180"/>
        <v/>
      </c>
      <c r="H1263" s="67" t="str">
        <f t="shared" si="1181"/>
        <v/>
      </c>
      <c r="I1263" s="73"/>
      <c r="J1263" s="64" t="str">
        <f t="shared" si="1182"/>
        <v/>
      </c>
      <c r="K1263" s="64" t="str">
        <f t="shared" si="1183"/>
        <v/>
      </c>
      <c r="L1263" s="64" t="str">
        <f t="shared" si="1184"/>
        <v/>
      </c>
      <c r="M1263" s="64" t="str">
        <f t="shared" si="1185"/>
        <v/>
      </c>
      <c r="N1263" s="52"/>
      <c r="P1263" s="157"/>
      <c r="Q1263" s="157"/>
      <c r="R1263" s="157"/>
      <c r="S1263" s="157" t="str">
        <f>IF(OR(LEFT($A1263,1)="x",AND(AC1253+$AC1263=0,$AC1253&gt;0)),"",IFERROR(VLOOKUP($A1263,LedenZ,29,0),""))</f>
        <v/>
      </c>
      <c r="T1263" s="202">
        <f t="shared" si="1186"/>
        <v>0</v>
      </c>
      <c r="U1263" s="159">
        <f t="shared" si="1187"/>
        <v>0</v>
      </c>
      <c r="V1263" s="162" t="str">
        <f t="shared" si="1194"/>
        <v/>
      </c>
      <c r="W1263" s="162" t="str">
        <f t="shared" si="1194"/>
        <v/>
      </c>
      <c r="X1263" s="28">
        <v>14</v>
      </c>
      <c r="Y1263" s="64" t="str">
        <f t="shared" si="1188"/>
        <v/>
      </c>
      <c r="Z1263" s="64" t="str">
        <f t="shared" si="1189"/>
        <v/>
      </c>
      <c r="AA1263" s="64" t="str">
        <f t="shared" si="1190"/>
        <v/>
      </c>
      <c r="AB1263" s="64" t="str">
        <f t="shared" si="1191"/>
        <v/>
      </c>
      <c r="AC1263" s="28">
        <f t="shared" si="1192"/>
        <v>0</v>
      </c>
      <c r="AH1263" s="246" t="str">
        <f t="shared" si="1193"/>
        <v/>
      </c>
    </row>
    <row r="1264" spans="1:34">
      <c r="A1264" s="28" t="str">
        <f>C1251&amp;"x"&amp;B1264</f>
        <v>x11</v>
      </c>
      <c r="B1264" s="47">
        <v>11</v>
      </c>
      <c r="C1264" s="64" t="str">
        <f t="shared" si="1176"/>
        <v/>
      </c>
      <c r="D1264" s="64" t="str">
        <f t="shared" si="1177"/>
        <v/>
      </c>
      <c r="E1264" s="65" t="str">
        <f t="shared" si="1178"/>
        <v/>
      </c>
      <c r="F1264" s="65" t="str">
        <f t="shared" si="1179"/>
        <v/>
      </c>
      <c r="G1264" s="66" t="str">
        <f t="shared" si="1180"/>
        <v/>
      </c>
      <c r="H1264" s="67" t="str">
        <f t="shared" si="1181"/>
        <v/>
      </c>
      <c r="I1264" s="73"/>
      <c r="J1264" s="64" t="str">
        <f t="shared" si="1182"/>
        <v/>
      </c>
      <c r="K1264" s="64" t="str">
        <f t="shared" si="1183"/>
        <v/>
      </c>
      <c r="L1264" s="64" t="str">
        <f t="shared" si="1184"/>
        <v/>
      </c>
      <c r="M1264" s="64" t="str">
        <f t="shared" si="1185"/>
        <v/>
      </c>
      <c r="N1264" s="52"/>
      <c r="P1264" s="157"/>
      <c r="Q1264" s="157"/>
      <c r="R1264" s="157"/>
      <c r="S1264" s="157" t="str">
        <f>IF(OR(LEFT($A1264,1)="x",AND(AC1253+$AC1264=0,$AC1253&gt;0)),"",IFERROR(VLOOKUP($A1264,LedenZ,29,0),""))</f>
        <v/>
      </c>
      <c r="T1264" s="202">
        <f t="shared" si="1186"/>
        <v>0</v>
      </c>
      <c r="U1264" s="159">
        <f t="shared" si="1187"/>
        <v>0</v>
      </c>
      <c r="V1264" s="162" t="str">
        <f t="shared" si="1194"/>
        <v/>
      </c>
      <c r="W1264" s="162" t="str">
        <f t="shared" si="1194"/>
        <v/>
      </c>
      <c r="X1264" s="28">
        <v>15</v>
      </c>
      <c r="Y1264" s="64" t="str">
        <f t="shared" si="1188"/>
        <v/>
      </c>
      <c r="Z1264" s="64" t="str">
        <f t="shared" si="1189"/>
        <v/>
      </c>
      <c r="AA1264" s="64" t="str">
        <f t="shared" si="1190"/>
        <v/>
      </c>
      <c r="AB1264" s="64" t="str">
        <f t="shared" si="1191"/>
        <v/>
      </c>
      <c r="AC1264" s="28">
        <f t="shared" si="1192"/>
        <v>0</v>
      </c>
      <c r="AH1264" s="246" t="str">
        <f t="shared" si="1193"/>
        <v/>
      </c>
    </row>
    <row r="1265" spans="1:34">
      <c r="A1265" s="28" t="str">
        <f>C1251&amp;"x"&amp;B1265</f>
        <v>x12</v>
      </c>
      <c r="B1265" s="47">
        <v>12</v>
      </c>
      <c r="C1265" s="64" t="str">
        <f t="shared" si="1176"/>
        <v/>
      </c>
      <c r="D1265" s="64" t="str">
        <f t="shared" si="1177"/>
        <v/>
      </c>
      <c r="E1265" s="65" t="str">
        <f t="shared" si="1178"/>
        <v/>
      </c>
      <c r="F1265" s="65" t="str">
        <f t="shared" si="1179"/>
        <v/>
      </c>
      <c r="G1265" s="66" t="str">
        <f t="shared" si="1180"/>
        <v/>
      </c>
      <c r="H1265" s="67" t="str">
        <f t="shared" si="1181"/>
        <v/>
      </c>
      <c r="I1265" s="73"/>
      <c r="J1265" s="64" t="str">
        <f t="shared" si="1182"/>
        <v/>
      </c>
      <c r="K1265" s="64" t="str">
        <f t="shared" si="1183"/>
        <v/>
      </c>
      <c r="L1265" s="64" t="str">
        <f t="shared" si="1184"/>
        <v/>
      </c>
      <c r="M1265" s="64" t="str">
        <f t="shared" si="1185"/>
        <v/>
      </c>
      <c r="N1265" s="52"/>
      <c r="P1265" s="157"/>
      <c r="Q1265" s="157"/>
      <c r="R1265" s="157"/>
      <c r="S1265" s="157" t="str">
        <f>IF(OR(LEFT($A1265,1)="x",AND(AC1253+$AC1265=0,$AC1253&gt;0)),"",IFERROR(VLOOKUP($A1265,LedenZ,29,0),""))</f>
        <v/>
      </c>
      <c r="T1265" s="202">
        <f t="shared" si="1186"/>
        <v>0</v>
      </c>
      <c r="U1265" s="159">
        <f t="shared" si="1187"/>
        <v>0</v>
      </c>
      <c r="V1265" s="162" t="str">
        <f t="shared" si="1194"/>
        <v/>
      </c>
      <c r="W1265" s="162" t="str">
        <f t="shared" si="1194"/>
        <v/>
      </c>
      <c r="X1265" s="28">
        <v>16</v>
      </c>
      <c r="Y1265" s="64" t="str">
        <f t="shared" si="1188"/>
        <v/>
      </c>
      <c r="Z1265" s="64" t="str">
        <f t="shared" si="1189"/>
        <v/>
      </c>
      <c r="AA1265" s="64" t="str">
        <f t="shared" si="1190"/>
        <v/>
      </c>
      <c r="AB1265" s="64" t="str">
        <f t="shared" si="1191"/>
        <v/>
      </c>
      <c r="AC1265" s="28">
        <f t="shared" si="1192"/>
        <v>0</v>
      </c>
      <c r="AH1265" s="246" t="str">
        <f t="shared" si="1193"/>
        <v/>
      </c>
    </row>
    <row r="1266" spans="1:34">
      <c r="A1266" s="28" t="str">
        <f>C1251&amp;"x"&amp;B1266</f>
        <v>x13</v>
      </c>
      <c r="B1266" s="47">
        <v>13</v>
      </c>
      <c r="C1266" s="64" t="str">
        <f t="shared" si="1176"/>
        <v/>
      </c>
      <c r="D1266" s="64" t="str">
        <f t="shared" si="1177"/>
        <v/>
      </c>
      <c r="E1266" s="65" t="str">
        <f t="shared" si="1178"/>
        <v/>
      </c>
      <c r="F1266" s="65" t="str">
        <f t="shared" si="1179"/>
        <v/>
      </c>
      <c r="G1266" s="66" t="str">
        <f t="shared" si="1180"/>
        <v/>
      </c>
      <c r="H1266" s="67" t="str">
        <f t="shared" si="1181"/>
        <v/>
      </c>
      <c r="I1266" s="73"/>
      <c r="J1266" s="64" t="str">
        <f t="shared" si="1182"/>
        <v/>
      </c>
      <c r="K1266" s="64" t="str">
        <f t="shared" si="1183"/>
        <v/>
      </c>
      <c r="L1266" s="64" t="str">
        <f t="shared" si="1184"/>
        <v/>
      </c>
      <c r="M1266" s="64" t="str">
        <f t="shared" si="1185"/>
        <v/>
      </c>
      <c r="N1266" s="52"/>
      <c r="P1266" s="157"/>
      <c r="Q1266" s="157"/>
      <c r="R1266" s="157"/>
      <c r="S1266" s="157" t="str">
        <f>IF(OR(LEFT($A1266,1)="x",AND(AC1253+$AC1266=0,$AC1253&gt;0)),"",IFERROR(VLOOKUP($A1266,LedenZ,29,0),""))</f>
        <v/>
      </c>
      <c r="T1266" s="202">
        <f t="shared" si="1186"/>
        <v>0</v>
      </c>
      <c r="U1266" s="159">
        <f t="shared" si="1187"/>
        <v>0</v>
      </c>
      <c r="V1266" s="162" t="str">
        <f t="shared" si="1194"/>
        <v/>
      </c>
      <c r="W1266" s="162" t="str">
        <f t="shared" si="1194"/>
        <v/>
      </c>
      <c r="X1266" s="28">
        <v>17</v>
      </c>
      <c r="Y1266" s="64" t="str">
        <f t="shared" si="1188"/>
        <v/>
      </c>
      <c r="Z1266" s="64" t="str">
        <f t="shared" si="1189"/>
        <v/>
      </c>
      <c r="AA1266" s="64" t="str">
        <f t="shared" si="1190"/>
        <v/>
      </c>
      <c r="AB1266" s="64" t="str">
        <f t="shared" si="1191"/>
        <v/>
      </c>
      <c r="AC1266" s="28">
        <f t="shared" si="1192"/>
        <v>0</v>
      </c>
      <c r="AH1266" s="246" t="str">
        <f t="shared" si="1193"/>
        <v/>
      </c>
    </row>
    <row r="1267" spans="1:34">
      <c r="A1267" s="28" t="str">
        <f>C1251&amp;"x"&amp;B1267</f>
        <v>x14</v>
      </c>
      <c r="B1267" s="47">
        <v>14</v>
      </c>
      <c r="C1267" s="64" t="str">
        <f t="shared" si="1176"/>
        <v/>
      </c>
      <c r="D1267" s="64" t="str">
        <f t="shared" si="1177"/>
        <v/>
      </c>
      <c r="E1267" s="65" t="str">
        <f t="shared" si="1178"/>
        <v/>
      </c>
      <c r="F1267" s="65" t="str">
        <f t="shared" si="1179"/>
        <v/>
      </c>
      <c r="G1267" s="66" t="str">
        <f t="shared" si="1180"/>
        <v/>
      </c>
      <c r="H1267" s="67" t="str">
        <f t="shared" si="1181"/>
        <v/>
      </c>
      <c r="I1267" s="73"/>
      <c r="J1267" s="64" t="str">
        <f t="shared" si="1182"/>
        <v/>
      </c>
      <c r="K1267" s="64" t="str">
        <f t="shared" si="1183"/>
        <v/>
      </c>
      <c r="L1267" s="64" t="str">
        <f t="shared" si="1184"/>
        <v/>
      </c>
      <c r="M1267" s="64" t="str">
        <f t="shared" si="1185"/>
        <v/>
      </c>
      <c r="N1267" s="52"/>
      <c r="P1267" s="157"/>
      <c r="Q1267" s="157"/>
      <c r="R1267" s="157"/>
      <c r="S1267" s="157" t="str">
        <f>IF(OR(LEFT($A1267,1)="x",AND(AC1253+$AC1267=0,$AC1253&gt;0)),"",IFERROR(VLOOKUP($A1267,LedenZ,29,0),""))</f>
        <v/>
      </c>
      <c r="T1267" s="202">
        <f t="shared" si="1186"/>
        <v>0</v>
      </c>
      <c r="U1267" s="159">
        <f t="shared" si="1187"/>
        <v>0</v>
      </c>
      <c r="V1267" s="162" t="str">
        <f t="shared" si="1194"/>
        <v/>
      </c>
      <c r="W1267" s="162" t="str">
        <f t="shared" si="1194"/>
        <v/>
      </c>
      <c r="X1267" s="28">
        <v>18</v>
      </c>
      <c r="Y1267" s="64" t="str">
        <f t="shared" si="1188"/>
        <v/>
      </c>
      <c r="Z1267" s="64" t="str">
        <f t="shared" si="1189"/>
        <v/>
      </c>
      <c r="AA1267" s="64" t="str">
        <f t="shared" si="1190"/>
        <v/>
      </c>
      <c r="AB1267" s="64" t="str">
        <f t="shared" si="1191"/>
        <v/>
      </c>
      <c r="AC1267" s="28">
        <f t="shared" si="1192"/>
        <v>0</v>
      </c>
      <c r="AH1267" s="246" t="str">
        <f t="shared" si="1193"/>
        <v/>
      </c>
    </row>
    <row r="1268" spans="1:34">
      <c r="A1268" s="28" t="str">
        <f>C1251&amp;"x"&amp;B1268</f>
        <v>x15</v>
      </c>
      <c r="B1268" s="47">
        <v>15</v>
      </c>
      <c r="C1268" s="64" t="str">
        <f t="shared" si="1176"/>
        <v/>
      </c>
      <c r="D1268" s="64" t="str">
        <f t="shared" si="1177"/>
        <v/>
      </c>
      <c r="E1268" s="65" t="str">
        <f t="shared" si="1178"/>
        <v/>
      </c>
      <c r="F1268" s="65" t="str">
        <f t="shared" si="1179"/>
        <v/>
      </c>
      <c r="G1268" s="66" t="str">
        <f t="shared" si="1180"/>
        <v/>
      </c>
      <c r="H1268" s="67" t="str">
        <f t="shared" si="1181"/>
        <v/>
      </c>
      <c r="I1268" s="73"/>
      <c r="J1268" s="64" t="str">
        <f t="shared" si="1182"/>
        <v/>
      </c>
      <c r="K1268" s="64" t="str">
        <f t="shared" si="1183"/>
        <v/>
      </c>
      <c r="L1268" s="64" t="str">
        <f t="shared" si="1184"/>
        <v/>
      </c>
      <c r="M1268" s="64" t="str">
        <f t="shared" si="1185"/>
        <v/>
      </c>
      <c r="N1268" s="52"/>
      <c r="P1268" s="157"/>
      <c r="Q1268" s="157"/>
      <c r="R1268" s="157"/>
      <c r="S1268" s="157" t="str">
        <f>IF(OR(LEFT($A1268,1)="x",AND(AC1253+$AC1268=0,$AC1253&gt;0)),"",IFERROR(VLOOKUP($A1268,LedenZ,29,0),""))</f>
        <v/>
      </c>
      <c r="T1268" s="202">
        <f t="shared" si="1186"/>
        <v>0</v>
      </c>
      <c r="U1268" s="159">
        <f t="shared" si="1187"/>
        <v>0</v>
      </c>
      <c r="V1268" s="162" t="str">
        <f t="shared" si="1194"/>
        <v/>
      </c>
      <c r="W1268" s="162" t="str">
        <f t="shared" si="1194"/>
        <v/>
      </c>
      <c r="X1268" s="28">
        <v>19</v>
      </c>
      <c r="Y1268" s="64" t="str">
        <f t="shared" si="1188"/>
        <v/>
      </c>
      <c r="Z1268" s="64" t="str">
        <f t="shared" si="1189"/>
        <v/>
      </c>
      <c r="AA1268" s="64" t="str">
        <f t="shared" si="1190"/>
        <v/>
      </c>
      <c r="AB1268" s="64" t="str">
        <f t="shared" si="1191"/>
        <v/>
      </c>
      <c r="AC1268" s="28">
        <f t="shared" si="1192"/>
        <v>0</v>
      </c>
      <c r="AH1268" s="246" t="str">
        <f t="shared" si="1193"/>
        <v/>
      </c>
    </row>
    <row r="1269" spans="1:34" ht="12.95" thickBot="1">
      <c r="B1269" s="69"/>
      <c r="C1269" s="70"/>
      <c r="D1269" s="69"/>
      <c r="E1269" s="69"/>
      <c r="F1269" s="69"/>
      <c r="G1269" s="71"/>
      <c r="H1269" s="71"/>
      <c r="I1269" s="71"/>
      <c r="J1269" s="70"/>
      <c r="K1269" s="70"/>
      <c r="L1269" s="70"/>
      <c r="M1269" s="52"/>
      <c r="N1269" s="52"/>
      <c r="X1269" s="28">
        <v>20</v>
      </c>
    </row>
    <row r="1270" spans="1:34" ht="12.95" thickTop="1">
      <c r="B1270" s="47"/>
      <c r="C1270" s="323" t="s">
        <v>1140</v>
      </c>
      <c r="D1270" s="323"/>
      <c r="E1270" s="76" t="s">
        <v>1141</v>
      </c>
      <c r="F1270" s="76" t="s">
        <v>1142</v>
      </c>
      <c r="G1270" s="48" t="s">
        <v>1143</v>
      </c>
      <c r="H1270" s="49"/>
      <c r="I1270" s="50"/>
      <c r="J1270" s="51" t="s">
        <v>1144</v>
      </c>
      <c r="K1270" s="51" t="s">
        <v>1145</v>
      </c>
      <c r="L1270" s="51" t="s">
        <v>1146</v>
      </c>
      <c r="M1270" s="52"/>
      <c r="N1270" s="52"/>
      <c r="P1270" s="53">
        <f>COUNT(P1274:P1288)</f>
        <v>0</v>
      </c>
      <c r="Q1270" s="53">
        <f>COUNT(Q1274:Q1288)</f>
        <v>0</v>
      </c>
      <c r="R1270" s="53">
        <f>COUNT(R1274:R1288)</f>
        <v>0</v>
      </c>
      <c r="S1270" s="53">
        <f>COUNT(S1274:S1288)</f>
        <v>0</v>
      </c>
      <c r="T1270" s="124">
        <f>T1271-SUM(U1274:U1288)</f>
        <v>0</v>
      </c>
      <c r="X1270" s="28">
        <v>1</v>
      </c>
    </row>
    <row r="1271" spans="1:34" ht="12.95">
      <c r="A1271" s="33">
        <v>67</v>
      </c>
      <c r="B1271" s="54"/>
      <c r="C1271" s="322" t="str">
        <f>Leden!AR69</f>
        <v/>
      </c>
      <c r="D1271" s="322"/>
      <c r="E1271" s="286" t="str">
        <f>IF($C1271="","",LEFT(IFERROR(VLOOKUP($C1271,TeamsZ,2,0),"")&amp;"??",2))</f>
        <v/>
      </c>
      <c r="F1271" s="286" t="str">
        <f>IF($C1271="","",IFERROR(VLOOKUP($C1271,TeamsZ,3,0),"??"))</f>
        <v/>
      </c>
      <c r="G1271" s="286" t="str">
        <f>IF($C1271="","",LEFT(IFERROR(VLOOKUP($C1271,TeamsZ,4,0),"")&amp;"?",1))</f>
        <v/>
      </c>
      <c r="H1271" s="55"/>
      <c r="I1271" s="56"/>
      <c r="J1271" s="286">
        <f>COUNTIF(C1274:C1288,"V")</f>
        <v>0</v>
      </c>
      <c r="K1271" s="286">
        <f>COUNTIF(C1274:C1288,"M")</f>
        <v>0</v>
      </c>
      <c r="L1271" s="57" t="str">
        <f>IFERROR(AVERAGE(H1274:H1288),"")</f>
        <v/>
      </c>
      <c r="M1271" s="58"/>
      <c r="N1271" s="58"/>
      <c r="O1271" s="33" t="s">
        <v>2</v>
      </c>
      <c r="P1271" s="253"/>
      <c r="Q1271" s="253"/>
      <c r="R1271" s="253"/>
      <c r="S1271" s="253" t="str">
        <f>IF(COUNT(S1274:S1288)=0,"",TeamPunten(S1274:S1288,$C1271,$T1271))</f>
        <v/>
      </c>
      <c r="T1271" s="124">
        <f>SUM(T1274:T1288)</f>
        <v>0</v>
      </c>
      <c r="U1271" s="158" t="str">
        <f>MID($C1271,1,1)</f>
        <v/>
      </c>
      <c r="V1271" s="158" t="str">
        <f>MID($C1271,1,1)</f>
        <v/>
      </c>
      <c r="W1271" s="158" t="str">
        <f>MID($C1271,1,1)</f>
        <v/>
      </c>
      <c r="X1271" s="28">
        <v>2</v>
      </c>
      <c r="Y1271" s="33"/>
      <c r="Z1271" s="33"/>
      <c r="AA1271" s="33"/>
      <c r="AB1271" s="33"/>
      <c r="AC1271" s="33"/>
      <c r="AD1271" s="19" t="str">
        <f>IF($C1271="","",IFERROR(VLOOKUP($C1271,TeamsZ,6,0),""))</f>
        <v/>
      </c>
      <c r="AE1271" s="19" t="str">
        <f>TRIM(IF($AD1271="","",IFERROR(VLOOKUP($AD1271,Teams!$J$4:$O$8,2,0),"")))</f>
        <v/>
      </c>
      <c r="AF1271" s="19" t="str">
        <f>TRIM(IF($AD1271="","",IFERROR(VLOOKUP($AD1271,Teams!$J$4:$O$8,4,0),"")))</f>
        <v/>
      </c>
      <c r="AH1271" s="247" t="str">
        <f>IFERROR(AVERAGE(AH1274:AH1288),"")</f>
        <v/>
      </c>
    </row>
    <row r="1272" spans="1:34">
      <c r="B1272" s="47"/>
      <c r="C1272" s="76"/>
      <c r="D1272" s="47"/>
      <c r="E1272" s="47"/>
      <c r="F1272" s="47"/>
      <c r="G1272" s="50"/>
      <c r="H1272" s="50"/>
      <c r="I1272" s="50"/>
      <c r="J1272" s="76"/>
      <c r="K1272" s="76"/>
      <c r="L1272" s="76"/>
      <c r="M1272" s="52"/>
      <c r="N1272" s="52"/>
      <c r="U1272" s="159"/>
      <c r="V1272" s="159"/>
      <c r="W1272" s="159"/>
      <c r="X1272" s="28">
        <v>3</v>
      </c>
    </row>
    <row r="1273" spans="1:34">
      <c r="A1273" s="59"/>
      <c r="B1273" s="60"/>
      <c r="C1273" s="61" t="s">
        <v>1147</v>
      </c>
      <c r="D1273" s="61" t="s">
        <v>1148</v>
      </c>
      <c r="E1273" s="62" t="s">
        <v>1149</v>
      </c>
      <c r="F1273" s="62" t="s">
        <v>1150</v>
      </c>
      <c r="G1273" s="61" t="s">
        <v>1151</v>
      </c>
      <c r="H1273" s="61" t="s">
        <v>1152</v>
      </c>
      <c r="I1273" s="61" t="s">
        <v>54</v>
      </c>
      <c r="J1273" s="61" t="s">
        <v>1153</v>
      </c>
      <c r="K1273" s="61" t="s">
        <v>1154</v>
      </c>
      <c r="L1273" s="61" t="s">
        <v>1155</v>
      </c>
      <c r="M1273" s="61" t="s">
        <v>1158</v>
      </c>
      <c r="N1273" s="63"/>
      <c r="O1273" s="59"/>
      <c r="P1273" s="160" t="s">
        <v>76</v>
      </c>
      <c r="Q1273" s="160" t="s">
        <v>77</v>
      </c>
      <c r="R1273" s="160" t="s">
        <v>78</v>
      </c>
      <c r="S1273" s="160" t="s">
        <v>76</v>
      </c>
      <c r="U1273" s="158" t="str">
        <f>IF(W1271="","",VLOOKUP(W1271,Leeftijdscat,2,FALSE))</f>
        <v/>
      </c>
      <c r="V1273" s="158" t="str">
        <f>IF(W1271="","",VLOOKUP(W1271,Leeftijdscat,3,FALSE))</f>
        <v/>
      </c>
      <c r="W1273" s="158" t="str">
        <f>IF(W1271="","",VLOOKUP(W1271,Leeftijdscat,4,FALSE))</f>
        <v/>
      </c>
      <c r="X1273" s="28">
        <v>4</v>
      </c>
      <c r="Y1273" s="59">
        <f>LEN(Y1274&amp;Y1275&amp;Y1276&amp;Y1277&amp;Y1278&amp;Y1279&amp;Y1280&amp;Y1281&amp;Y1282&amp;Y1283&amp;Y1284&amp;Y1285&amp;Y1286&amp;Y1287&amp;Y1288)</f>
        <v>0</v>
      </c>
      <c r="Z1273" s="59">
        <f>LEN(Z1274&amp;Z1275&amp;Z1276&amp;Z1277&amp;Z1278&amp;Z1279&amp;Z1280&amp;Z1281&amp;Z1282&amp;Z1283&amp;Z1284&amp;Z1285&amp;Z1286&amp;Z1287&amp;Z1288)</f>
        <v>0</v>
      </c>
      <c r="AA1273" s="59">
        <f>LEN(AA1274&amp;AA1275&amp;AA1276&amp;AA1277&amp;AA1278&amp;AA1279&amp;AA1280&amp;AA1281&amp;AA1282&amp;AA1283&amp;AA1284&amp;AA1285&amp;AA1286&amp;AA1287&amp;AA1288)</f>
        <v>0</v>
      </c>
      <c r="AB1273" s="59">
        <f>LEN(AB1274&amp;AB1275&amp;AB1276&amp;AB1277&amp;AB1278&amp;AB1279&amp;AB1280&amp;AB1281&amp;AB1282&amp;AB1283&amp;AB1284&amp;AB1285&amp;AB1286&amp;AB1287&amp;AB1288)</f>
        <v>0</v>
      </c>
      <c r="AC1273" s="59">
        <f>SUM(Y1273:AA1273)</f>
        <v>0</v>
      </c>
    </row>
    <row r="1274" spans="1:34">
      <c r="A1274" s="28" t="str">
        <f>C1271&amp;"x"&amp;B1274</f>
        <v>x1</v>
      </c>
      <c r="B1274" s="47">
        <v>1</v>
      </c>
      <c r="C1274" s="64" t="str">
        <f t="shared" ref="C1274:C1288" si="1195">IF(LEFT($A1274,1)="x","",IFERROR(VLOOKUP($A1274,LedenZ,5,0),""))</f>
        <v/>
      </c>
      <c r="D1274" s="64" t="str">
        <f t="shared" ref="D1274:D1288" si="1196">IF(LEFT($A1274,1)="x","",IFERROR(VLOOKUP($A1274,LedenZ,6,0),""))</f>
        <v/>
      </c>
      <c r="E1274" s="65" t="str">
        <f t="shared" ref="E1274:E1288" si="1197">IF(LEFT($A1274,1)="x","",IFERROR(VLOOKUP($A1274,LedenZ,7,0),""))</f>
        <v/>
      </c>
      <c r="F1274" s="65" t="str">
        <f t="shared" ref="F1274:F1288" si="1198">IF(LEFT($A1274,1)="x","",IFERROR(VLOOKUP($A1274,LedenZ,8,0),""))</f>
        <v/>
      </c>
      <c r="G1274" s="66" t="str">
        <f t="shared" ref="G1274:G1288" si="1199">IF(LEFT($A1274,1)="x","",IFERROR(VLOOKUP($A1274,LedenZ,9,0),""))</f>
        <v/>
      </c>
      <c r="H1274" s="67" t="str">
        <f t="shared" ref="H1274:H1288" si="1200">IF(AND(ISNUMBER(G1274),G1274&lt;&gt;0),DATEDIF(G1274,Peildatum,"Y"),"")</f>
        <v/>
      </c>
      <c r="I1274" s="73"/>
      <c r="J1274" s="64" t="str">
        <f t="shared" ref="J1274:J1288" si="1201">IF(LEFT($A1274,1)="x","",IFERROR(VLOOKUP($A1274,LedenZ,15,0),""))</f>
        <v/>
      </c>
      <c r="K1274" s="64" t="str">
        <f t="shared" ref="K1274:K1288" si="1202">IF(LEFT($A1274,1)="x","",IFERROR(VLOOKUP($A1274,LedenZ,16,0),""))</f>
        <v/>
      </c>
      <c r="L1274" s="64" t="str">
        <f t="shared" ref="L1274:L1288" si="1203">IF(LEFT($A1274,1)="x","",IFERROR(VLOOKUP($A1274,LedenZ,17,0),""))</f>
        <v/>
      </c>
      <c r="M1274" s="64" t="str">
        <f t="shared" ref="M1274:M1288" si="1204">IF(LEFT($A1274,1)="x","",IFERROR(VLOOKUP($A1274,LedenZ,18,0),""))</f>
        <v/>
      </c>
      <c r="N1274" s="52"/>
      <c r="P1274" s="157"/>
      <c r="Q1274" s="157"/>
      <c r="R1274" s="157"/>
      <c r="S1274" s="157" t="str">
        <f>IF(OR(LEFT($A1274,1)="x",AND(AC1273+$AC1274=0,$AC1273&gt;0)),"",IFERROR(VLOOKUP($A1274,LedenZ,29,0),""))</f>
        <v/>
      </c>
      <c r="T1274" s="202">
        <f t="shared" ref="T1274:T1288" si="1205">IF(LEN(C1274&amp;D1274&amp;E1274&amp;F1274)&gt;0,1,0)</f>
        <v>0</v>
      </c>
      <c r="U1274" s="159">
        <f t="shared" ref="U1274:U1288" si="1206">MIN(LEN(Y1274&amp;Z1274&amp;AA1274&amp;AB1274),1)</f>
        <v>0</v>
      </c>
      <c r="V1274" s="162" t="str">
        <f>V1273</f>
        <v/>
      </c>
      <c r="W1274" s="162" t="str">
        <f>W1273</f>
        <v/>
      </c>
      <c r="X1274" s="28">
        <v>5</v>
      </c>
      <c r="Y1274" s="64" t="str">
        <f t="shared" ref="Y1274:Y1288" si="1207">IF(LEFT($A1274,1)="x","",IFERROR(VLOOKUP($A1274,LedenZ,33,0),""))</f>
        <v/>
      </c>
      <c r="Z1274" s="64" t="str">
        <f t="shared" ref="Z1274:Z1288" si="1208">IF(LEFT($A1274,1)="x","",IFERROR(VLOOKUP($A1274,LedenZ,34,0),""))</f>
        <v/>
      </c>
      <c r="AA1274" s="64" t="str">
        <f t="shared" ref="AA1274:AA1288" si="1209">IF(LEFT($A1274,1)="x","",IFERROR(VLOOKUP($A1274,LedenZ,35,0),""))</f>
        <v/>
      </c>
      <c r="AB1274" s="64" t="str">
        <f t="shared" ref="AB1274:AB1288" si="1210">IF(LEFT($A1274,1)="x","",IFERROR(VLOOKUP($A1274,LedenZ,36,0),""))</f>
        <v/>
      </c>
      <c r="AC1274" s="28">
        <f t="shared" ref="AC1274:AC1288" si="1211">LEN(Y1274&amp;Z1274&amp;AA1274&amp;AB1274)</f>
        <v>0</v>
      </c>
      <c r="AH1274" s="246" t="str">
        <f t="shared" ref="AH1274:AH1288" si="1212">lft(G1274,Peildatum)</f>
        <v/>
      </c>
    </row>
    <row r="1275" spans="1:34">
      <c r="A1275" s="28" t="str">
        <f>C1271&amp;"x"&amp;B1275</f>
        <v>x2</v>
      </c>
      <c r="B1275" s="47">
        <v>2</v>
      </c>
      <c r="C1275" s="64" t="str">
        <f t="shared" si="1195"/>
        <v/>
      </c>
      <c r="D1275" s="64" t="str">
        <f t="shared" si="1196"/>
        <v/>
      </c>
      <c r="E1275" s="65" t="str">
        <f t="shared" si="1197"/>
        <v/>
      </c>
      <c r="F1275" s="65" t="str">
        <f t="shared" si="1198"/>
        <v/>
      </c>
      <c r="G1275" s="66" t="str">
        <f t="shared" si="1199"/>
        <v/>
      </c>
      <c r="H1275" s="67" t="str">
        <f t="shared" si="1200"/>
        <v/>
      </c>
      <c r="I1275" s="73"/>
      <c r="J1275" s="64" t="str">
        <f t="shared" si="1201"/>
        <v/>
      </c>
      <c r="K1275" s="64" t="str">
        <f t="shared" si="1202"/>
        <v/>
      </c>
      <c r="L1275" s="64" t="str">
        <f t="shared" si="1203"/>
        <v/>
      </c>
      <c r="M1275" s="64" t="str">
        <f t="shared" si="1204"/>
        <v/>
      </c>
      <c r="N1275" s="52"/>
      <c r="P1275" s="157"/>
      <c r="Q1275" s="157"/>
      <c r="R1275" s="157"/>
      <c r="S1275" s="157" t="str">
        <f>IF(OR(LEFT($A1275,1)="x",AND(AC1273+$AC1275=0,$AC1273&gt;0)),"",IFERROR(VLOOKUP($A1275,LedenZ,29,0),""))</f>
        <v/>
      </c>
      <c r="T1275" s="202">
        <f t="shared" si="1205"/>
        <v>0</v>
      </c>
      <c r="U1275" s="159">
        <f t="shared" si="1206"/>
        <v>0</v>
      </c>
      <c r="V1275" s="162" t="str">
        <f t="shared" ref="V1275:W1288" si="1213">V1274</f>
        <v/>
      </c>
      <c r="W1275" s="162" t="str">
        <f t="shared" si="1213"/>
        <v/>
      </c>
      <c r="X1275" s="28">
        <v>6</v>
      </c>
      <c r="Y1275" s="64" t="str">
        <f t="shared" si="1207"/>
        <v/>
      </c>
      <c r="Z1275" s="64" t="str">
        <f t="shared" si="1208"/>
        <v/>
      </c>
      <c r="AA1275" s="64" t="str">
        <f t="shared" si="1209"/>
        <v/>
      </c>
      <c r="AB1275" s="64" t="str">
        <f t="shared" si="1210"/>
        <v/>
      </c>
      <c r="AC1275" s="28">
        <f t="shared" si="1211"/>
        <v>0</v>
      </c>
      <c r="AH1275" s="246" t="str">
        <f t="shared" si="1212"/>
        <v/>
      </c>
    </row>
    <row r="1276" spans="1:34">
      <c r="A1276" s="28" t="str">
        <f>C1271&amp;"x"&amp;B1276</f>
        <v>x3</v>
      </c>
      <c r="B1276" s="47">
        <v>3</v>
      </c>
      <c r="C1276" s="64" t="str">
        <f t="shared" si="1195"/>
        <v/>
      </c>
      <c r="D1276" s="64" t="str">
        <f t="shared" si="1196"/>
        <v/>
      </c>
      <c r="E1276" s="65" t="str">
        <f t="shared" si="1197"/>
        <v/>
      </c>
      <c r="F1276" s="65" t="str">
        <f t="shared" si="1198"/>
        <v/>
      </c>
      <c r="G1276" s="66" t="str">
        <f t="shared" si="1199"/>
        <v/>
      </c>
      <c r="H1276" s="67" t="str">
        <f t="shared" si="1200"/>
        <v/>
      </c>
      <c r="I1276" s="73"/>
      <c r="J1276" s="64" t="str">
        <f t="shared" si="1201"/>
        <v/>
      </c>
      <c r="K1276" s="64" t="str">
        <f t="shared" si="1202"/>
        <v/>
      </c>
      <c r="L1276" s="64" t="str">
        <f t="shared" si="1203"/>
        <v/>
      </c>
      <c r="M1276" s="64" t="str">
        <f t="shared" si="1204"/>
        <v/>
      </c>
      <c r="N1276" s="52"/>
      <c r="P1276" s="157"/>
      <c r="Q1276" s="157"/>
      <c r="R1276" s="157"/>
      <c r="S1276" s="157" t="str">
        <f>IF(OR(LEFT($A1276,1)="x",AND(AC1273+$AC1276=0,$AC1273&gt;0)),"",IFERROR(VLOOKUP($A1276,LedenZ,29,0),""))</f>
        <v/>
      </c>
      <c r="T1276" s="202">
        <f t="shared" si="1205"/>
        <v>0</v>
      </c>
      <c r="U1276" s="159">
        <f t="shared" si="1206"/>
        <v>0</v>
      </c>
      <c r="V1276" s="162" t="str">
        <f t="shared" si="1213"/>
        <v/>
      </c>
      <c r="W1276" s="162" t="str">
        <f t="shared" si="1213"/>
        <v/>
      </c>
      <c r="X1276" s="28">
        <v>7</v>
      </c>
      <c r="Y1276" s="64" t="str">
        <f t="shared" si="1207"/>
        <v/>
      </c>
      <c r="Z1276" s="64" t="str">
        <f t="shared" si="1208"/>
        <v/>
      </c>
      <c r="AA1276" s="64" t="str">
        <f t="shared" si="1209"/>
        <v/>
      </c>
      <c r="AB1276" s="64" t="str">
        <f t="shared" si="1210"/>
        <v/>
      </c>
      <c r="AC1276" s="28">
        <f t="shared" si="1211"/>
        <v>0</v>
      </c>
      <c r="AH1276" s="246" t="str">
        <f t="shared" si="1212"/>
        <v/>
      </c>
    </row>
    <row r="1277" spans="1:34">
      <c r="A1277" s="28" t="str">
        <f>C1271&amp;"x"&amp;B1277</f>
        <v>x4</v>
      </c>
      <c r="B1277" s="47">
        <v>4</v>
      </c>
      <c r="C1277" s="64" t="str">
        <f t="shared" si="1195"/>
        <v/>
      </c>
      <c r="D1277" s="64" t="str">
        <f t="shared" si="1196"/>
        <v/>
      </c>
      <c r="E1277" s="65" t="str">
        <f t="shared" si="1197"/>
        <v/>
      </c>
      <c r="F1277" s="65" t="str">
        <f t="shared" si="1198"/>
        <v/>
      </c>
      <c r="G1277" s="66" t="str">
        <f t="shared" si="1199"/>
        <v/>
      </c>
      <c r="H1277" s="67" t="str">
        <f t="shared" si="1200"/>
        <v/>
      </c>
      <c r="I1277" s="73"/>
      <c r="J1277" s="64" t="str">
        <f t="shared" si="1201"/>
        <v/>
      </c>
      <c r="K1277" s="64" t="str">
        <f t="shared" si="1202"/>
        <v/>
      </c>
      <c r="L1277" s="64" t="str">
        <f t="shared" si="1203"/>
        <v/>
      </c>
      <c r="M1277" s="64" t="str">
        <f t="shared" si="1204"/>
        <v/>
      </c>
      <c r="N1277" s="52"/>
      <c r="P1277" s="157"/>
      <c r="Q1277" s="157"/>
      <c r="R1277" s="157"/>
      <c r="S1277" s="157" t="str">
        <f>IF(OR(LEFT($A1277,1)="x",AND(AC1273+$AC1277=0,$AC1273&gt;0)),"",IFERROR(VLOOKUP($A1277,LedenZ,29,0),""))</f>
        <v/>
      </c>
      <c r="T1277" s="202">
        <f t="shared" si="1205"/>
        <v>0</v>
      </c>
      <c r="U1277" s="159">
        <f t="shared" si="1206"/>
        <v>0</v>
      </c>
      <c r="V1277" s="162" t="str">
        <f t="shared" si="1213"/>
        <v/>
      </c>
      <c r="W1277" s="162" t="str">
        <f t="shared" si="1213"/>
        <v/>
      </c>
      <c r="X1277" s="28">
        <v>8</v>
      </c>
      <c r="Y1277" s="64" t="str">
        <f t="shared" si="1207"/>
        <v/>
      </c>
      <c r="Z1277" s="64" t="str">
        <f t="shared" si="1208"/>
        <v/>
      </c>
      <c r="AA1277" s="64" t="str">
        <f t="shared" si="1209"/>
        <v/>
      </c>
      <c r="AB1277" s="64" t="str">
        <f t="shared" si="1210"/>
        <v/>
      </c>
      <c r="AC1277" s="28">
        <f t="shared" si="1211"/>
        <v>0</v>
      </c>
      <c r="AH1277" s="246" t="str">
        <f t="shared" si="1212"/>
        <v/>
      </c>
    </row>
    <row r="1278" spans="1:34">
      <c r="A1278" s="28" t="str">
        <f>C1271&amp;"x"&amp;B1278</f>
        <v>x5</v>
      </c>
      <c r="B1278" s="47">
        <v>5</v>
      </c>
      <c r="C1278" s="64" t="str">
        <f t="shared" si="1195"/>
        <v/>
      </c>
      <c r="D1278" s="64" t="str">
        <f t="shared" si="1196"/>
        <v/>
      </c>
      <c r="E1278" s="65" t="str">
        <f t="shared" si="1197"/>
        <v/>
      </c>
      <c r="F1278" s="65" t="str">
        <f t="shared" si="1198"/>
        <v/>
      </c>
      <c r="G1278" s="66" t="str">
        <f t="shared" si="1199"/>
        <v/>
      </c>
      <c r="H1278" s="67" t="str">
        <f t="shared" si="1200"/>
        <v/>
      </c>
      <c r="I1278" s="73"/>
      <c r="J1278" s="64" t="str">
        <f t="shared" si="1201"/>
        <v/>
      </c>
      <c r="K1278" s="64" t="str">
        <f t="shared" si="1202"/>
        <v/>
      </c>
      <c r="L1278" s="64" t="str">
        <f t="shared" si="1203"/>
        <v/>
      </c>
      <c r="M1278" s="64" t="str">
        <f t="shared" si="1204"/>
        <v/>
      </c>
      <c r="N1278" s="52"/>
      <c r="P1278" s="157"/>
      <c r="Q1278" s="157"/>
      <c r="R1278" s="157"/>
      <c r="S1278" s="157" t="str">
        <f>IF(OR(LEFT($A1278,1)="x",AND(AC1273+$AC1278=0,$AC1273&gt;0)),"",IFERROR(VLOOKUP($A1278,LedenZ,29,0),""))</f>
        <v/>
      </c>
      <c r="T1278" s="202">
        <f t="shared" si="1205"/>
        <v>0</v>
      </c>
      <c r="U1278" s="159">
        <f t="shared" si="1206"/>
        <v>0</v>
      </c>
      <c r="V1278" s="162" t="str">
        <f t="shared" si="1213"/>
        <v/>
      </c>
      <c r="W1278" s="162" t="str">
        <f t="shared" si="1213"/>
        <v/>
      </c>
      <c r="X1278" s="28">
        <v>9</v>
      </c>
      <c r="Y1278" s="64" t="str">
        <f t="shared" si="1207"/>
        <v/>
      </c>
      <c r="Z1278" s="64" t="str">
        <f t="shared" si="1208"/>
        <v/>
      </c>
      <c r="AA1278" s="64" t="str">
        <f t="shared" si="1209"/>
        <v/>
      </c>
      <c r="AB1278" s="64" t="str">
        <f t="shared" si="1210"/>
        <v/>
      </c>
      <c r="AC1278" s="28">
        <f t="shared" si="1211"/>
        <v>0</v>
      </c>
      <c r="AH1278" s="246" t="str">
        <f t="shared" si="1212"/>
        <v/>
      </c>
    </row>
    <row r="1279" spans="1:34">
      <c r="A1279" s="28" t="str">
        <f>C1271&amp;"x"&amp;B1279</f>
        <v>x6</v>
      </c>
      <c r="B1279" s="47">
        <v>6</v>
      </c>
      <c r="C1279" s="64" t="str">
        <f t="shared" si="1195"/>
        <v/>
      </c>
      <c r="D1279" s="64" t="str">
        <f t="shared" si="1196"/>
        <v/>
      </c>
      <c r="E1279" s="65" t="str">
        <f t="shared" si="1197"/>
        <v/>
      </c>
      <c r="F1279" s="65" t="str">
        <f t="shared" si="1198"/>
        <v/>
      </c>
      <c r="G1279" s="66" t="str">
        <f t="shared" si="1199"/>
        <v/>
      </c>
      <c r="H1279" s="67" t="str">
        <f t="shared" si="1200"/>
        <v/>
      </c>
      <c r="I1279" s="73"/>
      <c r="J1279" s="64" t="str">
        <f t="shared" si="1201"/>
        <v/>
      </c>
      <c r="K1279" s="64" t="str">
        <f t="shared" si="1202"/>
        <v/>
      </c>
      <c r="L1279" s="64" t="str">
        <f t="shared" si="1203"/>
        <v/>
      </c>
      <c r="M1279" s="64" t="str">
        <f t="shared" si="1204"/>
        <v/>
      </c>
      <c r="N1279" s="52"/>
      <c r="P1279" s="157"/>
      <c r="Q1279" s="157"/>
      <c r="R1279" s="157"/>
      <c r="S1279" s="157" t="str">
        <f>IF(OR(LEFT($A1279,1)="x",AND(AC1273+$AC1279=0,$AC1273&gt;0)),"",IFERROR(VLOOKUP($A1279,LedenZ,29,0),""))</f>
        <v/>
      </c>
      <c r="T1279" s="202">
        <f t="shared" si="1205"/>
        <v>0</v>
      </c>
      <c r="U1279" s="159">
        <f t="shared" si="1206"/>
        <v>0</v>
      </c>
      <c r="V1279" s="162" t="str">
        <f t="shared" si="1213"/>
        <v/>
      </c>
      <c r="W1279" s="162" t="str">
        <f t="shared" si="1213"/>
        <v/>
      </c>
      <c r="X1279" s="28">
        <v>10</v>
      </c>
      <c r="Y1279" s="64" t="str">
        <f t="shared" si="1207"/>
        <v/>
      </c>
      <c r="Z1279" s="64" t="str">
        <f t="shared" si="1208"/>
        <v/>
      </c>
      <c r="AA1279" s="64" t="str">
        <f t="shared" si="1209"/>
        <v/>
      </c>
      <c r="AB1279" s="64" t="str">
        <f t="shared" si="1210"/>
        <v/>
      </c>
      <c r="AC1279" s="28">
        <f t="shared" si="1211"/>
        <v>0</v>
      </c>
      <c r="AH1279" s="246" t="str">
        <f t="shared" si="1212"/>
        <v/>
      </c>
    </row>
    <row r="1280" spans="1:34">
      <c r="A1280" s="28" t="str">
        <f>C1271&amp;"x"&amp;B1280</f>
        <v>x7</v>
      </c>
      <c r="B1280" s="47">
        <v>7</v>
      </c>
      <c r="C1280" s="64" t="str">
        <f t="shared" si="1195"/>
        <v/>
      </c>
      <c r="D1280" s="64" t="str">
        <f t="shared" si="1196"/>
        <v/>
      </c>
      <c r="E1280" s="65" t="str">
        <f t="shared" si="1197"/>
        <v/>
      </c>
      <c r="F1280" s="65" t="str">
        <f t="shared" si="1198"/>
        <v/>
      </c>
      <c r="G1280" s="66" t="str">
        <f t="shared" si="1199"/>
        <v/>
      </c>
      <c r="H1280" s="67" t="str">
        <f t="shared" si="1200"/>
        <v/>
      </c>
      <c r="I1280" s="73"/>
      <c r="J1280" s="64" t="str">
        <f t="shared" si="1201"/>
        <v/>
      </c>
      <c r="K1280" s="64" t="str">
        <f t="shared" si="1202"/>
        <v/>
      </c>
      <c r="L1280" s="64" t="str">
        <f t="shared" si="1203"/>
        <v/>
      </c>
      <c r="M1280" s="64" t="str">
        <f t="shared" si="1204"/>
        <v/>
      </c>
      <c r="N1280" s="52"/>
      <c r="P1280" s="157"/>
      <c r="Q1280" s="157"/>
      <c r="R1280" s="157"/>
      <c r="S1280" s="157" t="str">
        <f>IF(OR(LEFT($A1280,1)="x",AND(AC1273+$AC1280=0,$AC1273&gt;0)),"",IFERROR(VLOOKUP($A1280,LedenZ,29,0),""))</f>
        <v/>
      </c>
      <c r="T1280" s="202">
        <f t="shared" si="1205"/>
        <v>0</v>
      </c>
      <c r="U1280" s="159">
        <f t="shared" si="1206"/>
        <v>0</v>
      </c>
      <c r="V1280" s="162" t="str">
        <f t="shared" si="1213"/>
        <v/>
      </c>
      <c r="W1280" s="162" t="str">
        <f t="shared" si="1213"/>
        <v/>
      </c>
      <c r="X1280" s="28">
        <v>11</v>
      </c>
      <c r="Y1280" s="64" t="str">
        <f t="shared" si="1207"/>
        <v/>
      </c>
      <c r="Z1280" s="64" t="str">
        <f t="shared" si="1208"/>
        <v/>
      </c>
      <c r="AA1280" s="64" t="str">
        <f t="shared" si="1209"/>
        <v/>
      </c>
      <c r="AB1280" s="64" t="str">
        <f t="shared" si="1210"/>
        <v/>
      </c>
      <c r="AC1280" s="28">
        <f t="shared" si="1211"/>
        <v>0</v>
      </c>
      <c r="AH1280" s="246" t="str">
        <f t="shared" si="1212"/>
        <v/>
      </c>
    </row>
    <row r="1281" spans="1:34">
      <c r="A1281" s="28" t="str">
        <f>C1271&amp;"x"&amp;B1281</f>
        <v>x8</v>
      </c>
      <c r="B1281" s="47">
        <v>8</v>
      </c>
      <c r="C1281" s="64" t="str">
        <f t="shared" si="1195"/>
        <v/>
      </c>
      <c r="D1281" s="64" t="str">
        <f t="shared" si="1196"/>
        <v/>
      </c>
      <c r="E1281" s="65" t="str">
        <f t="shared" si="1197"/>
        <v/>
      </c>
      <c r="F1281" s="65" t="str">
        <f t="shared" si="1198"/>
        <v/>
      </c>
      <c r="G1281" s="66" t="str">
        <f t="shared" si="1199"/>
        <v/>
      </c>
      <c r="H1281" s="67" t="str">
        <f t="shared" si="1200"/>
        <v/>
      </c>
      <c r="I1281" s="73"/>
      <c r="J1281" s="64" t="str">
        <f t="shared" si="1201"/>
        <v/>
      </c>
      <c r="K1281" s="64" t="str">
        <f t="shared" si="1202"/>
        <v/>
      </c>
      <c r="L1281" s="64" t="str">
        <f t="shared" si="1203"/>
        <v/>
      </c>
      <c r="M1281" s="64" t="str">
        <f t="shared" si="1204"/>
        <v/>
      </c>
      <c r="N1281" s="52"/>
      <c r="P1281" s="157"/>
      <c r="Q1281" s="157"/>
      <c r="R1281" s="157"/>
      <c r="S1281" s="157" t="str">
        <f>IF(OR(LEFT($A1281,1)="x",AND(AC1273+$AC1281=0,$AC1273&gt;0)),"",IFERROR(VLOOKUP($A1281,LedenZ,29,0),""))</f>
        <v/>
      </c>
      <c r="T1281" s="202">
        <f t="shared" si="1205"/>
        <v>0</v>
      </c>
      <c r="U1281" s="159">
        <f t="shared" si="1206"/>
        <v>0</v>
      </c>
      <c r="V1281" s="162" t="str">
        <f t="shared" si="1213"/>
        <v/>
      </c>
      <c r="W1281" s="162" t="str">
        <f t="shared" si="1213"/>
        <v/>
      </c>
      <c r="X1281" s="28">
        <v>12</v>
      </c>
      <c r="Y1281" s="64" t="str">
        <f t="shared" si="1207"/>
        <v/>
      </c>
      <c r="Z1281" s="64" t="str">
        <f t="shared" si="1208"/>
        <v/>
      </c>
      <c r="AA1281" s="64" t="str">
        <f t="shared" si="1209"/>
        <v/>
      </c>
      <c r="AB1281" s="64" t="str">
        <f t="shared" si="1210"/>
        <v/>
      </c>
      <c r="AC1281" s="28">
        <f t="shared" si="1211"/>
        <v>0</v>
      </c>
      <c r="AH1281" s="246" t="str">
        <f t="shared" si="1212"/>
        <v/>
      </c>
    </row>
    <row r="1282" spans="1:34">
      <c r="A1282" s="28" t="str">
        <f>C1271&amp;"x"&amp;B1282</f>
        <v>x9</v>
      </c>
      <c r="B1282" s="47">
        <v>9</v>
      </c>
      <c r="C1282" s="64" t="str">
        <f t="shared" si="1195"/>
        <v/>
      </c>
      <c r="D1282" s="64" t="str">
        <f t="shared" si="1196"/>
        <v/>
      </c>
      <c r="E1282" s="65" t="str">
        <f t="shared" si="1197"/>
        <v/>
      </c>
      <c r="F1282" s="65" t="str">
        <f t="shared" si="1198"/>
        <v/>
      </c>
      <c r="G1282" s="66" t="str">
        <f t="shared" si="1199"/>
        <v/>
      </c>
      <c r="H1282" s="67" t="str">
        <f t="shared" si="1200"/>
        <v/>
      </c>
      <c r="I1282" s="73"/>
      <c r="J1282" s="64" t="str">
        <f t="shared" si="1201"/>
        <v/>
      </c>
      <c r="K1282" s="64" t="str">
        <f t="shared" si="1202"/>
        <v/>
      </c>
      <c r="L1282" s="64" t="str">
        <f t="shared" si="1203"/>
        <v/>
      </c>
      <c r="M1282" s="64" t="str">
        <f t="shared" si="1204"/>
        <v/>
      </c>
      <c r="N1282" s="52"/>
      <c r="P1282" s="157"/>
      <c r="Q1282" s="157"/>
      <c r="R1282" s="157"/>
      <c r="S1282" s="157" t="str">
        <f>IF(OR(LEFT($A1282,1)="x",AND(AC1273+$AC1282=0,$AC1273&gt;0)),"",IFERROR(VLOOKUP($A1282,LedenZ,29,0),""))</f>
        <v/>
      </c>
      <c r="T1282" s="202">
        <f t="shared" si="1205"/>
        <v>0</v>
      </c>
      <c r="U1282" s="159">
        <f t="shared" si="1206"/>
        <v>0</v>
      </c>
      <c r="V1282" s="162" t="str">
        <f t="shared" si="1213"/>
        <v/>
      </c>
      <c r="W1282" s="162" t="str">
        <f t="shared" si="1213"/>
        <v/>
      </c>
      <c r="X1282" s="28">
        <v>13</v>
      </c>
      <c r="Y1282" s="64" t="str">
        <f t="shared" si="1207"/>
        <v/>
      </c>
      <c r="Z1282" s="64" t="str">
        <f t="shared" si="1208"/>
        <v/>
      </c>
      <c r="AA1282" s="64" t="str">
        <f t="shared" si="1209"/>
        <v/>
      </c>
      <c r="AB1282" s="64" t="str">
        <f t="shared" si="1210"/>
        <v/>
      </c>
      <c r="AC1282" s="28">
        <f t="shared" si="1211"/>
        <v>0</v>
      </c>
      <c r="AH1282" s="246" t="str">
        <f t="shared" si="1212"/>
        <v/>
      </c>
    </row>
    <row r="1283" spans="1:34">
      <c r="A1283" s="28" t="str">
        <f>C1271&amp;"x"&amp;B1283</f>
        <v>x10</v>
      </c>
      <c r="B1283" s="47">
        <v>10</v>
      </c>
      <c r="C1283" s="64" t="str">
        <f t="shared" si="1195"/>
        <v/>
      </c>
      <c r="D1283" s="64" t="str">
        <f t="shared" si="1196"/>
        <v/>
      </c>
      <c r="E1283" s="65" t="str">
        <f t="shared" si="1197"/>
        <v/>
      </c>
      <c r="F1283" s="65" t="str">
        <f t="shared" si="1198"/>
        <v/>
      </c>
      <c r="G1283" s="66" t="str">
        <f t="shared" si="1199"/>
        <v/>
      </c>
      <c r="H1283" s="67" t="str">
        <f t="shared" si="1200"/>
        <v/>
      </c>
      <c r="I1283" s="73"/>
      <c r="J1283" s="64" t="str">
        <f t="shared" si="1201"/>
        <v/>
      </c>
      <c r="K1283" s="64" t="str">
        <f t="shared" si="1202"/>
        <v/>
      </c>
      <c r="L1283" s="64" t="str">
        <f t="shared" si="1203"/>
        <v/>
      </c>
      <c r="M1283" s="64" t="str">
        <f t="shared" si="1204"/>
        <v/>
      </c>
      <c r="N1283" s="52"/>
      <c r="P1283" s="157"/>
      <c r="Q1283" s="157"/>
      <c r="R1283" s="157"/>
      <c r="S1283" s="157" t="str">
        <f>IF(OR(LEFT($A1283,1)="x",AND(AC1273+$AC1283=0,$AC1273&gt;0)),"",IFERROR(VLOOKUP($A1283,LedenZ,29,0),""))</f>
        <v/>
      </c>
      <c r="T1283" s="202">
        <f t="shared" si="1205"/>
        <v>0</v>
      </c>
      <c r="U1283" s="159">
        <f t="shared" si="1206"/>
        <v>0</v>
      </c>
      <c r="V1283" s="162" t="str">
        <f t="shared" si="1213"/>
        <v/>
      </c>
      <c r="W1283" s="162" t="str">
        <f t="shared" si="1213"/>
        <v/>
      </c>
      <c r="X1283" s="28">
        <v>14</v>
      </c>
      <c r="Y1283" s="64" t="str">
        <f t="shared" si="1207"/>
        <v/>
      </c>
      <c r="Z1283" s="64" t="str">
        <f t="shared" si="1208"/>
        <v/>
      </c>
      <c r="AA1283" s="64" t="str">
        <f t="shared" si="1209"/>
        <v/>
      </c>
      <c r="AB1283" s="64" t="str">
        <f t="shared" si="1210"/>
        <v/>
      </c>
      <c r="AC1283" s="28">
        <f t="shared" si="1211"/>
        <v>0</v>
      </c>
      <c r="AH1283" s="246" t="str">
        <f t="shared" si="1212"/>
        <v/>
      </c>
    </row>
    <row r="1284" spans="1:34">
      <c r="A1284" s="28" t="str">
        <f>C1271&amp;"x"&amp;B1284</f>
        <v>x11</v>
      </c>
      <c r="B1284" s="47">
        <v>11</v>
      </c>
      <c r="C1284" s="64" t="str">
        <f t="shared" si="1195"/>
        <v/>
      </c>
      <c r="D1284" s="64" t="str">
        <f t="shared" si="1196"/>
        <v/>
      </c>
      <c r="E1284" s="65" t="str">
        <f t="shared" si="1197"/>
        <v/>
      </c>
      <c r="F1284" s="65" t="str">
        <f t="shared" si="1198"/>
        <v/>
      </c>
      <c r="G1284" s="66" t="str">
        <f t="shared" si="1199"/>
        <v/>
      </c>
      <c r="H1284" s="67" t="str">
        <f t="shared" si="1200"/>
        <v/>
      </c>
      <c r="I1284" s="73"/>
      <c r="J1284" s="64" t="str">
        <f t="shared" si="1201"/>
        <v/>
      </c>
      <c r="K1284" s="64" t="str">
        <f t="shared" si="1202"/>
        <v/>
      </c>
      <c r="L1284" s="64" t="str">
        <f t="shared" si="1203"/>
        <v/>
      </c>
      <c r="M1284" s="64" t="str">
        <f t="shared" si="1204"/>
        <v/>
      </c>
      <c r="N1284" s="52"/>
      <c r="P1284" s="157"/>
      <c r="Q1284" s="157"/>
      <c r="R1284" s="157"/>
      <c r="S1284" s="157" t="str">
        <f>IF(OR(LEFT($A1284,1)="x",AND(AC1273+$AC1284=0,$AC1273&gt;0)),"",IFERROR(VLOOKUP($A1284,LedenZ,29,0),""))</f>
        <v/>
      </c>
      <c r="T1284" s="202">
        <f t="shared" si="1205"/>
        <v>0</v>
      </c>
      <c r="U1284" s="159">
        <f t="shared" si="1206"/>
        <v>0</v>
      </c>
      <c r="V1284" s="162" t="str">
        <f t="shared" si="1213"/>
        <v/>
      </c>
      <c r="W1284" s="162" t="str">
        <f t="shared" si="1213"/>
        <v/>
      </c>
      <c r="X1284" s="28">
        <v>15</v>
      </c>
      <c r="Y1284" s="64" t="str">
        <f t="shared" si="1207"/>
        <v/>
      </c>
      <c r="Z1284" s="64" t="str">
        <f t="shared" si="1208"/>
        <v/>
      </c>
      <c r="AA1284" s="64" t="str">
        <f t="shared" si="1209"/>
        <v/>
      </c>
      <c r="AB1284" s="64" t="str">
        <f t="shared" si="1210"/>
        <v/>
      </c>
      <c r="AC1284" s="28">
        <f t="shared" si="1211"/>
        <v>0</v>
      </c>
      <c r="AH1284" s="246" t="str">
        <f t="shared" si="1212"/>
        <v/>
      </c>
    </row>
    <row r="1285" spans="1:34">
      <c r="A1285" s="28" t="str">
        <f>C1271&amp;"x"&amp;B1285</f>
        <v>x12</v>
      </c>
      <c r="B1285" s="47">
        <v>12</v>
      </c>
      <c r="C1285" s="64" t="str">
        <f t="shared" si="1195"/>
        <v/>
      </c>
      <c r="D1285" s="64" t="str">
        <f t="shared" si="1196"/>
        <v/>
      </c>
      <c r="E1285" s="65" t="str">
        <f t="shared" si="1197"/>
        <v/>
      </c>
      <c r="F1285" s="65" t="str">
        <f t="shared" si="1198"/>
        <v/>
      </c>
      <c r="G1285" s="66" t="str">
        <f t="shared" si="1199"/>
        <v/>
      </c>
      <c r="H1285" s="67" t="str">
        <f t="shared" si="1200"/>
        <v/>
      </c>
      <c r="I1285" s="73"/>
      <c r="J1285" s="64" t="str">
        <f t="shared" si="1201"/>
        <v/>
      </c>
      <c r="K1285" s="64" t="str">
        <f t="shared" si="1202"/>
        <v/>
      </c>
      <c r="L1285" s="64" t="str">
        <f t="shared" si="1203"/>
        <v/>
      </c>
      <c r="M1285" s="64" t="str">
        <f t="shared" si="1204"/>
        <v/>
      </c>
      <c r="N1285" s="52"/>
      <c r="P1285" s="157"/>
      <c r="Q1285" s="157"/>
      <c r="R1285" s="157"/>
      <c r="S1285" s="157" t="str">
        <f>IF(OR(LEFT($A1285,1)="x",AND(AC1273+$AC1285=0,$AC1273&gt;0)),"",IFERROR(VLOOKUP($A1285,LedenZ,29,0),""))</f>
        <v/>
      </c>
      <c r="T1285" s="202">
        <f t="shared" si="1205"/>
        <v>0</v>
      </c>
      <c r="U1285" s="159">
        <f t="shared" si="1206"/>
        <v>0</v>
      </c>
      <c r="V1285" s="162" t="str">
        <f t="shared" si="1213"/>
        <v/>
      </c>
      <c r="W1285" s="162" t="str">
        <f t="shared" si="1213"/>
        <v/>
      </c>
      <c r="X1285" s="28">
        <v>16</v>
      </c>
      <c r="Y1285" s="64" t="str">
        <f t="shared" si="1207"/>
        <v/>
      </c>
      <c r="Z1285" s="64" t="str">
        <f t="shared" si="1208"/>
        <v/>
      </c>
      <c r="AA1285" s="64" t="str">
        <f t="shared" si="1209"/>
        <v/>
      </c>
      <c r="AB1285" s="64" t="str">
        <f t="shared" si="1210"/>
        <v/>
      </c>
      <c r="AC1285" s="28">
        <f t="shared" si="1211"/>
        <v>0</v>
      </c>
      <c r="AH1285" s="246" t="str">
        <f t="shared" si="1212"/>
        <v/>
      </c>
    </row>
    <row r="1286" spans="1:34">
      <c r="A1286" s="28" t="str">
        <f>C1271&amp;"x"&amp;B1286</f>
        <v>x13</v>
      </c>
      <c r="B1286" s="47">
        <v>13</v>
      </c>
      <c r="C1286" s="64" t="str">
        <f t="shared" si="1195"/>
        <v/>
      </c>
      <c r="D1286" s="64" t="str">
        <f t="shared" si="1196"/>
        <v/>
      </c>
      <c r="E1286" s="65" t="str">
        <f t="shared" si="1197"/>
        <v/>
      </c>
      <c r="F1286" s="65" t="str">
        <f t="shared" si="1198"/>
        <v/>
      </c>
      <c r="G1286" s="66" t="str">
        <f t="shared" si="1199"/>
        <v/>
      </c>
      <c r="H1286" s="67" t="str">
        <f t="shared" si="1200"/>
        <v/>
      </c>
      <c r="I1286" s="73"/>
      <c r="J1286" s="64" t="str">
        <f t="shared" si="1201"/>
        <v/>
      </c>
      <c r="K1286" s="64" t="str">
        <f t="shared" si="1202"/>
        <v/>
      </c>
      <c r="L1286" s="64" t="str">
        <f t="shared" si="1203"/>
        <v/>
      </c>
      <c r="M1286" s="64" t="str">
        <f t="shared" si="1204"/>
        <v/>
      </c>
      <c r="N1286" s="52"/>
      <c r="P1286" s="157"/>
      <c r="Q1286" s="157"/>
      <c r="R1286" s="157"/>
      <c r="S1286" s="157" t="str">
        <f>IF(OR(LEFT($A1286,1)="x",AND(AC1273+$AC1286=0,$AC1273&gt;0)),"",IFERROR(VLOOKUP($A1286,LedenZ,29,0),""))</f>
        <v/>
      </c>
      <c r="T1286" s="202">
        <f t="shared" si="1205"/>
        <v>0</v>
      </c>
      <c r="U1286" s="159">
        <f t="shared" si="1206"/>
        <v>0</v>
      </c>
      <c r="V1286" s="162" t="str">
        <f t="shared" si="1213"/>
        <v/>
      </c>
      <c r="W1286" s="162" t="str">
        <f t="shared" si="1213"/>
        <v/>
      </c>
      <c r="X1286" s="28">
        <v>17</v>
      </c>
      <c r="Y1286" s="64" t="str">
        <f t="shared" si="1207"/>
        <v/>
      </c>
      <c r="Z1286" s="64" t="str">
        <f t="shared" si="1208"/>
        <v/>
      </c>
      <c r="AA1286" s="64" t="str">
        <f t="shared" si="1209"/>
        <v/>
      </c>
      <c r="AB1286" s="64" t="str">
        <f t="shared" si="1210"/>
        <v/>
      </c>
      <c r="AC1286" s="28">
        <f t="shared" si="1211"/>
        <v>0</v>
      </c>
      <c r="AH1286" s="246" t="str">
        <f t="shared" si="1212"/>
        <v/>
      </c>
    </row>
    <row r="1287" spans="1:34">
      <c r="A1287" s="28" t="str">
        <f>C1271&amp;"x"&amp;B1287</f>
        <v>x14</v>
      </c>
      <c r="B1287" s="47">
        <v>14</v>
      </c>
      <c r="C1287" s="64" t="str">
        <f t="shared" si="1195"/>
        <v/>
      </c>
      <c r="D1287" s="64" t="str">
        <f t="shared" si="1196"/>
        <v/>
      </c>
      <c r="E1287" s="65" t="str">
        <f t="shared" si="1197"/>
        <v/>
      </c>
      <c r="F1287" s="65" t="str">
        <f t="shared" si="1198"/>
        <v/>
      </c>
      <c r="G1287" s="66" t="str">
        <f t="shared" si="1199"/>
        <v/>
      </c>
      <c r="H1287" s="67" t="str">
        <f t="shared" si="1200"/>
        <v/>
      </c>
      <c r="I1287" s="73"/>
      <c r="J1287" s="64" t="str">
        <f t="shared" si="1201"/>
        <v/>
      </c>
      <c r="K1287" s="64" t="str">
        <f t="shared" si="1202"/>
        <v/>
      </c>
      <c r="L1287" s="64" t="str">
        <f t="shared" si="1203"/>
        <v/>
      </c>
      <c r="M1287" s="64" t="str">
        <f t="shared" si="1204"/>
        <v/>
      </c>
      <c r="N1287" s="52"/>
      <c r="P1287" s="157"/>
      <c r="Q1287" s="157"/>
      <c r="R1287" s="157"/>
      <c r="S1287" s="157" t="str">
        <f>IF(OR(LEFT($A1287,1)="x",AND(AC1273+$AC1287=0,$AC1273&gt;0)),"",IFERROR(VLOOKUP($A1287,LedenZ,29,0),""))</f>
        <v/>
      </c>
      <c r="T1287" s="202">
        <f t="shared" si="1205"/>
        <v>0</v>
      </c>
      <c r="U1287" s="159">
        <f t="shared" si="1206"/>
        <v>0</v>
      </c>
      <c r="V1287" s="162" t="str">
        <f t="shared" si="1213"/>
        <v/>
      </c>
      <c r="W1287" s="162" t="str">
        <f t="shared" si="1213"/>
        <v/>
      </c>
      <c r="X1287" s="28">
        <v>18</v>
      </c>
      <c r="Y1287" s="64" t="str">
        <f t="shared" si="1207"/>
        <v/>
      </c>
      <c r="Z1287" s="64" t="str">
        <f t="shared" si="1208"/>
        <v/>
      </c>
      <c r="AA1287" s="64" t="str">
        <f t="shared" si="1209"/>
        <v/>
      </c>
      <c r="AB1287" s="64" t="str">
        <f t="shared" si="1210"/>
        <v/>
      </c>
      <c r="AC1287" s="28">
        <f t="shared" si="1211"/>
        <v>0</v>
      </c>
      <c r="AH1287" s="246" t="str">
        <f t="shared" si="1212"/>
        <v/>
      </c>
    </row>
    <row r="1288" spans="1:34">
      <c r="A1288" s="28" t="str">
        <f>C1271&amp;"x"&amp;B1288</f>
        <v>x15</v>
      </c>
      <c r="B1288" s="47">
        <v>15</v>
      </c>
      <c r="C1288" s="64" t="str">
        <f t="shared" si="1195"/>
        <v/>
      </c>
      <c r="D1288" s="64" t="str">
        <f t="shared" si="1196"/>
        <v/>
      </c>
      <c r="E1288" s="65" t="str">
        <f t="shared" si="1197"/>
        <v/>
      </c>
      <c r="F1288" s="65" t="str">
        <f t="shared" si="1198"/>
        <v/>
      </c>
      <c r="G1288" s="66" t="str">
        <f t="shared" si="1199"/>
        <v/>
      </c>
      <c r="H1288" s="67" t="str">
        <f t="shared" si="1200"/>
        <v/>
      </c>
      <c r="I1288" s="73"/>
      <c r="J1288" s="64" t="str">
        <f t="shared" si="1201"/>
        <v/>
      </c>
      <c r="K1288" s="64" t="str">
        <f t="shared" si="1202"/>
        <v/>
      </c>
      <c r="L1288" s="64" t="str">
        <f t="shared" si="1203"/>
        <v/>
      </c>
      <c r="M1288" s="64" t="str">
        <f t="shared" si="1204"/>
        <v/>
      </c>
      <c r="N1288" s="52"/>
      <c r="P1288" s="157"/>
      <c r="Q1288" s="157"/>
      <c r="R1288" s="157"/>
      <c r="S1288" s="157" t="str">
        <f>IF(OR(LEFT($A1288,1)="x",AND(AC1273+$AC1288=0,$AC1273&gt;0)),"",IFERROR(VLOOKUP($A1288,LedenZ,29,0),""))</f>
        <v/>
      </c>
      <c r="T1288" s="202">
        <f t="shared" si="1205"/>
        <v>0</v>
      </c>
      <c r="U1288" s="159">
        <f t="shared" si="1206"/>
        <v>0</v>
      </c>
      <c r="V1288" s="162" t="str">
        <f t="shared" si="1213"/>
        <v/>
      </c>
      <c r="W1288" s="162" t="str">
        <f t="shared" si="1213"/>
        <v/>
      </c>
      <c r="X1288" s="28">
        <v>19</v>
      </c>
      <c r="Y1288" s="64" t="str">
        <f t="shared" si="1207"/>
        <v/>
      </c>
      <c r="Z1288" s="64" t="str">
        <f t="shared" si="1208"/>
        <v/>
      </c>
      <c r="AA1288" s="64" t="str">
        <f t="shared" si="1209"/>
        <v/>
      </c>
      <c r="AB1288" s="64" t="str">
        <f t="shared" si="1210"/>
        <v/>
      </c>
      <c r="AC1288" s="28">
        <f t="shared" si="1211"/>
        <v>0</v>
      </c>
      <c r="AH1288" s="246" t="str">
        <f t="shared" si="1212"/>
        <v/>
      </c>
    </row>
    <row r="1289" spans="1:34" ht="12.95" thickBot="1">
      <c r="B1289" s="69"/>
      <c r="C1289" s="70"/>
      <c r="D1289" s="69"/>
      <c r="E1289" s="69"/>
      <c r="F1289" s="69"/>
      <c r="G1289" s="71"/>
      <c r="H1289" s="71"/>
      <c r="I1289" s="71"/>
      <c r="J1289" s="70"/>
      <c r="K1289" s="70"/>
      <c r="L1289" s="70"/>
      <c r="M1289" s="52"/>
      <c r="N1289" s="52"/>
      <c r="X1289" s="28">
        <v>20</v>
      </c>
    </row>
    <row r="1290" spans="1:34" ht="12.95" thickTop="1"/>
  </sheetData>
  <sheetProtection password="CA7A" sheet="1" objects="1" scenarios="1"/>
  <customSheetViews>
    <customSheetView guid="{EA27D62B-1ACD-46D4-8844-66165F864EF5}" scale="80" zeroValues="0" hiddenColumns="1" topLeftCell="B1">
      <pane ySplit="9" topLeftCell="A10" activePane="bottomLeft" state="frozen"/>
      <selection pane="bottomLeft" activeCell="C11" sqref="C11:D11"/>
      <pageMargins left="0" right="0" top="0" bottom="0" header="0" footer="0"/>
      <pageSetup paperSize="9" orientation="portrait" r:id="rId1"/>
    </customSheetView>
    <customSheetView guid="{AA0005BB-53EE-4415-887D-72CFD85381E2}" scale="80" zeroValues="0" hiddenColumns="1" topLeftCell="B1">
      <pane ySplit="9" topLeftCell="A10" activePane="bottomLeft" state="frozen"/>
      <selection pane="bottomLeft" activeCell="C11" sqref="C11:D11"/>
      <pageMargins left="0" right="0" top="0" bottom="0" header="0" footer="0"/>
      <pageSetup paperSize="9" orientation="portrait" r:id="rId2"/>
    </customSheetView>
    <customSheetView guid="{180B6EB0-564F-4AF7-BBE8-865BB1B70D35}" scale="80" zeroValues="0">
      <pane ySplit="9" topLeftCell="A10" activePane="bottomLeft" state="frozen"/>
      <selection pane="bottomLeft" activeCell="C14" sqref="C14"/>
      <pageMargins left="0" right="0" top="0" bottom="0" header="0" footer="0"/>
      <pageSetup paperSize="9" orientation="portrait" r:id="rId3"/>
    </customSheetView>
  </customSheetViews>
  <mergeCells count="144">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230:D230"/>
    <mergeCell ref="C231:D231"/>
    <mergeCell ref="C250:D250"/>
    <mergeCell ref="C131:D131"/>
    <mergeCell ref="C150:D150"/>
    <mergeCell ref="C151:D151"/>
    <mergeCell ref="C170:D170"/>
    <mergeCell ref="C171:D171"/>
    <mergeCell ref="C190:D190"/>
    <mergeCell ref="C110:D110"/>
    <mergeCell ref="C111:D111"/>
    <mergeCell ref="C130:D130"/>
    <mergeCell ref="C50:D50"/>
    <mergeCell ref="C51:D51"/>
    <mergeCell ref="C70:D70"/>
    <mergeCell ref="C191:D191"/>
    <mergeCell ref="C210:D210"/>
    <mergeCell ref="C211:D211"/>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s>
  <conditionalFormatting sqref="H14:H28">
    <cfRule type="expression" dxfId="445" priority="843" stopIfTrue="1">
      <formula>AND(H14&gt;$W14,H14&lt;&gt;"")</formula>
    </cfRule>
    <cfRule type="expression" dxfId="444" priority="844" stopIfTrue="1">
      <formula>AND(H14&gt;$V14,H14&lt;&gt;"")</formula>
    </cfRule>
  </conditionalFormatting>
  <conditionalFormatting sqref="H34:H48">
    <cfRule type="expression" dxfId="443" priority="841" stopIfTrue="1">
      <formula>AND(H34&gt;$W34,H34&lt;&gt;"")</formula>
    </cfRule>
    <cfRule type="expression" dxfId="442" priority="842" stopIfTrue="1">
      <formula>AND(H34&gt;$V34,H34&lt;&gt;"")</formula>
    </cfRule>
  </conditionalFormatting>
  <conditionalFormatting sqref="H54:H68">
    <cfRule type="expression" dxfId="441" priority="839" stopIfTrue="1">
      <formula>AND(H54&gt;$W54,H54&lt;&gt;"")</formula>
    </cfRule>
    <cfRule type="expression" dxfId="440" priority="840" stopIfTrue="1">
      <formula>AND(H54&gt;$V54,H54&lt;&gt;"")</formula>
    </cfRule>
  </conditionalFormatting>
  <conditionalFormatting sqref="H74:H88">
    <cfRule type="expression" dxfId="439" priority="837" stopIfTrue="1">
      <formula>AND(H74&gt;$W74,H74&lt;&gt;"")</formula>
    </cfRule>
    <cfRule type="expression" dxfId="438" priority="838" stopIfTrue="1">
      <formula>AND(H74&gt;$V74,H74&lt;&gt;"")</formula>
    </cfRule>
  </conditionalFormatting>
  <conditionalFormatting sqref="H94:H108">
    <cfRule type="expression" dxfId="437" priority="835" stopIfTrue="1">
      <formula>AND(H94&gt;$W94,H94&lt;&gt;"")</formula>
    </cfRule>
    <cfRule type="expression" dxfId="436" priority="836" stopIfTrue="1">
      <formula>AND(H94&gt;$V94,H94&lt;&gt;"")</formula>
    </cfRule>
  </conditionalFormatting>
  <conditionalFormatting sqref="H114:H128">
    <cfRule type="expression" dxfId="435" priority="833" stopIfTrue="1">
      <formula>AND(H114&gt;$W114,H114&lt;&gt;"")</formula>
    </cfRule>
    <cfRule type="expression" dxfId="434" priority="834" stopIfTrue="1">
      <formula>AND(H114&gt;$V114,H114&lt;&gt;"")</formula>
    </cfRule>
  </conditionalFormatting>
  <conditionalFormatting sqref="H134:H148">
    <cfRule type="expression" dxfId="433" priority="831" stopIfTrue="1">
      <formula>AND(H134&gt;$W134,H134&lt;&gt;"")</formula>
    </cfRule>
    <cfRule type="expression" dxfId="432" priority="832" stopIfTrue="1">
      <formula>AND(H134&gt;$V134,H134&lt;&gt;"")</formula>
    </cfRule>
  </conditionalFormatting>
  <conditionalFormatting sqref="H154:H168">
    <cfRule type="expression" dxfId="431" priority="829" stopIfTrue="1">
      <formula>AND(H154&gt;$W154,H154&lt;&gt;"")</formula>
    </cfRule>
    <cfRule type="expression" dxfId="430" priority="830" stopIfTrue="1">
      <formula>AND(H154&gt;$V154,H154&lt;&gt;"")</formula>
    </cfRule>
  </conditionalFormatting>
  <conditionalFormatting sqref="H174:H188">
    <cfRule type="expression" dxfId="429" priority="827" stopIfTrue="1">
      <formula>AND(H174&gt;$W174,H174&lt;&gt;"")</formula>
    </cfRule>
    <cfRule type="expression" dxfId="428" priority="828" stopIfTrue="1">
      <formula>AND(H174&gt;$V174,H174&lt;&gt;"")</formula>
    </cfRule>
  </conditionalFormatting>
  <conditionalFormatting sqref="H194:H208">
    <cfRule type="expression" dxfId="427" priority="825" stopIfTrue="1">
      <formula>AND(H194&gt;$W194,H194&lt;&gt;"")</formula>
    </cfRule>
    <cfRule type="expression" dxfId="426" priority="826" stopIfTrue="1">
      <formula>AND(H194&gt;$V194,H194&lt;&gt;"")</formula>
    </cfRule>
  </conditionalFormatting>
  <conditionalFormatting sqref="H214:H228">
    <cfRule type="expression" dxfId="425" priority="823" stopIfTrue="1">
      <formula>AND(H214&gt;$W214,H214&lt;&gt;"")</formula>
    </cfRule>
    <cfRule type="expression" dxfId="424" priority="824" stopIfTrue="1">
      <formula>AND(H214&gt;$V214,H214&lt;&gt;"")</formula>
    </cfRule>
  </conditionalFormatting>
  <conditionalFormatting sqref="H234:H248">
    <cfRule type="expression" dxfId="423" priority="821" stopIfTrue="1">
      <formula>AND(H234&gt;$W234,H234&lt;&gt;"")</formula>
    </cfRule>
    <cfRule type="expression" dxfId="422" priority="822" stopIfTrue="1">
      <formula>AND(H234&gt;$V234,H234&lt;&gt;"")</formula>
    </cfRule>
  </conditionalFormatting>
  <conditionalFormatting sqref="H254:H268">
    <cfRule type="expression" dxfId="421" priority="819" stopIfTrue="1">
      <formula>AND(H254&gt;$W254,H254&lt;&gt;"")</formula>
    </cfRule>
    <cfRule type="expression" dxfId="420" priority="820" stopIfTrue="1">
      <formula>AND(H254&gt;$V254,H254&lt;&gt;"")</formula>
    </cfRule>
  </conditionalFormatting>
  <conditionalFormatting sqref="H274:H288">
    <cfRule type="expression" dxfId="419" priority="817" stopIfTrue="1">
      <formula>AND(H274&gt;$W274,H274&lt;&gt;"")</formula>
    </cfRule>
    <cfRule type="expression" dxfId="418" priority="818" stopIfTrue="1">
      <formula>AND(H274&gt;$V274,H274&lt;&gt;"")</formula>
    </cfRule>
  </conditionalFormatting>
  <conditionalFormatting sqref="H294:H308">
    <cfRule type="expression" dxfId="417" priority="815" stopIfTrue="1">
      <formula>AND(H294&gt;$W294,H294&lt;&gt;"")</formula>
    </cfRule>
    <cfRule type="expression" dxfId="416" priority="816" stopIfTrue="1">
      <formula>AND(H294&gt;$V294,H294&lt;&gt;"")</formula>
    </cfRule>
  </conditionalFormatting>
  <conditionalFormatting sqref="H314:H328">
    <cfRule type="expression" dxfId="415" priority="813" stopIfTrue="1">
      <formula>AND(H314&gt;$W314,H314&lt;&gt;"")</formula>
    </cfRule>
    <cfRule type="expression" dxfId="414" priority="814" stopIfTrue="1">
      <formula>AND(H314&gt;$V314,H314&lt;&gt;"")</formula>
    </cfRule>
  </conditionalFormatting>
  <conditionalFormatting sqref="H334:H348">
    <cfRule type="expression" dxfId="413" priority="811" stopIfTrue="1">
      <formula>AND(H334&gt;$W334,H334&lt;&gt;"")</formula>
    </cfRule>
    <cfRule type="expression" dxfId="412" priority="812" stopIfTrue="1">
      <formula>AND(H334&gt;$V334,H334&lt;&gt;"")</formula>
    </cfRule>
  </conditionalFormatting>
  <conditionalFormatting sqref="H354:H368">
    <cfRule type="expression" dxfId="411" priority="809" stopIfTrue="1">
      <formula>AND(H354&gt;$W354,H354&lt;&gt;"")</formula>
    </cfRule>
    <cfRule type="expression" dxfId="410" priority="810" stopIfTrue="1">
      <formula>AND(H354&gt;$V354,H354&lt;&gt;"")</formula>
    </cfRule>
  </conditionalFormatting>
  <conditionalFormatting sqref="H374:H388">
    <cfRule type="expression" dxfId="409" priority="807" stopIfTrue="1">
      <formula>AND(H374&gt;$W374,H374&lt;&gt;"")</formula>
    </cfRule>
    <cfRule type="expression" dxfId="408" priority="808" stopIfTrue="1">
      <formula>AND(H374&gt;$V374,H374&lt;&gt;"")</formula>
    </cfRule>
  </conditionalFormatting>
  <conditionalFormatting sqref="H394:H408">
    <cfRule type="expression" dxfId="407" priority="805" stopIfTrue="1">
      <formula>AND(H394&gt;$W394,H394&lt;&gt;"")</formula>
    </cfRule>
    <cfRule type="expression" dxfId="406" priority="806" stopIfTrue="1">
      <formula>AND(H394&gt;$V394,H394&lt;&gt;"")</formula>
    </cfRule>
  </conditionalFormatting>
  <conditionalFormatting sqref="H414:H428">
    <cfRule type="expression" dxfId="405" priority="803" stopIfTrue="1">
      <formula>AND(H414&gt;$W414,H414&lt;&gt;"")</formula>
    </cfRule>
    <cfRule type="expression" dxfId="404" priority="804" stopIfTrue="1">
      <formula>AND(H414&gt;$V414,H414&lt;&gt;"")</formula>
    </cfRule>
  </conditionalFormatting>
  <conditionalFormatting sqref="H434:H448">
    <cfRule type="expression" dxfId="403" priority="801" stopIfTrue="1">
      <formula>AND(H434&gt;$W434,H434&lt;&gt;"")</formula>
    </cfRule>
    <cfRule type="expression" dxfId="402" priority="802" stopIfTrue="1">
      <formula>AND(H434&gt;$V434,H434&lt;&gt;"")</formula>
    </cfRule>
  </conditionalFormatting>
  <conditionalFormatting sqref="H454:H468">
    <cfRule type="expression" dxfId="401" priority="799" stopIfTrue="1">
      <formula>AND(H454&gt;$W454,H454&lt;&gt;"")</formula>
    </cfRule>
    <cfRule type="expression" dxfId="400" priority="800" stopIfTrue="1">
      <formula>AND(H454&gt;$V454,H454&lt;&gt;"")</formula>
    </cfRule>
  </conditionalFormatting>
  <conditionalFormatting sqref="H474:H488">
    <cfRule type="expression" dxfId="399" priority="797" stopIfTrue="1">
      <formula>AND(H474&gt;$W474,H474&lt;&gt;"")</formula>
    </cfRule>
    <cfRule type="expression" dxfId="398" priority="798" stopIfTrue="1">
      <formula>AND(H474&gt;$V474,H474&lt;&gt;"")</formula>
    </cfRule>
  </conditionalFormatting>
  <conditionalFormatting sqref="H494:H508">
    <cfRule type="expression" dxfId="397" priority="795" stopIfTrue="1">
      <formula>AND(H494&gt;$W494,H494&lt;&gt;"")</formula>
    </cfRule>
    <cfRule type="expression" dxfId="396" priority="796" stopIfTrue="1">
      <formula>AND(H494&gt;$V494,H494&lt;&gt;"")</formula>
    </cfRule>
  </conditionalFormatting>
  <conditionalFormatting sqref="H514:H528">
    <cfRule type="expression" dxfId="395" priority="793" stopIfTrue="1">
      <formula>AND(H514&gt;$W514,H514&lt;&gt;"")</formula>
    </cfRule>
    <cfRule type="expression" dxfId="394" priority="794" stopIfTrue="1">
      <formula>AND(H514&gt;$V514,H514&lt;&gt;"")</formula>
    </cfRule>
  </conditionalFormatting>
  <conditionalFormatting sqref="H534:H548">
    <cfRule type="expression" dxfId="393" priority="791" stopIfTrue="1">
      <formula>AND(H534&gt;$W534,H534&lt;&gt;"")</formula>
    </cfRule>
    <cfRule type="expression" dxfId="392" priority="792" stopIfTrue="1">
      <formula>AND(H534&gt;$V534,H534&lt;&gt;"")</formula>
    </cfRule>
  </conditionalFormatting>
  <conditionalFormatting sqref="H554:H568">
    <cfRule type="expression" dxfId="391" priority="789" stopIfTrue="1">
      <formula>AND(H554&gt;$W554,H554&lt;&gt;"")</formula>
    </cfRule>
    <cfRule type="expression" dxfId="390" priority="790" stopIfTrue="1">
      <formula>AND(H554&gt;$V554,H554&lt;&gt;"")</formula>
    </cfRule>
  </conditionalFormatting>
  <conditionalFormatting sqref="H574:H588">
    <cfRule type="expression" dxfId="389" priority="787" stopIfTrue="1">
      <formula>AND(H574&gt;$W574,H574&lt;&gt;"")</formula>
    </cfRule>
    <cfRule type="expression" dxfId="388" priority="788" stopIfTrue="1">
      <formula>AND(H574&gt;$V574,H574&lt;&gt;"")</formula>
    </cfRule>
  </conditionalFormatting>
  <conditionalFormatting sqref="H594:H608">
    <cfRule type="expression" dxfId="387" priority="785" stopIfTrue="1">
      <formula>AND(H594&gt;$W594,H594&lt;&gt;"")</formula>
    </cfRule>
    <cfRule type="expression" dxfId="386" priority="786" stopIfTrue="1">
      <formula>AND(H594&gt;$V594,H594&lt;&gt;"")</formula>
    </cfRule>
  </conditionalFormatting>
  <conditionalFormatting sqref="H614:H628">
    <cfRule type="expression" dxfId="385" priority="783" stopIfTrue="1">
      <formula>AND(H614&gt;$W614,H614&lt;&gt;"")</formula>
    </cfRule>
    <cfRule type="expression" dxfId="384" priority="784" stopIfTrue="1">
      <formula>AND(H614&gt;$V614,H614&lt;&gt;"")</formula>
    </cfRule>
  </conditionalFormatting>
  <conditionalFormatting sqref="H634:H648">
    <cfRule type="expression" dxfId="383" priority="781" stopIfTrue="1">
      <formula>AND(H634&gt;$W634,H634&lt;&gt;"")</formula>
    </cfRule>
    <cfRule type="expression" dxfId="382" priority="782" stopIfTrue="1">
      <formula>AND(H634&gt;$V634,H634&lt;&gt;"")</formula>
    </cfRule>
  </conditionalFormatting>
  <conditionalFormatting sqref="H654:H668">
    <cfRule type="expression" dxfId="381" priority="779" stopIfTrue="1">
      <formula>AND(H654&gt;$W654,H654&lt;&gt;"")</formula>
    </cfRule>
    <cfRule type="expression" dxfId="380" priority="780" stopIfTrue="1">
      <formula>AND(H654&gt;$V654,H654&lt;&gt;"")</formula>
    </cfRule>
  </conditionalFormatting>
  <conditionalFormatting sqref="H674:H688">
    <cfRule type="expression" dxfId="379" priority="777" stopIfTrue="1">
      <formula>AND(H674&gt;$W674,H674&lt;&gt;"")</formula>
    </cfRule>
    <cfRule type="expression" dxfId="378" priority="778" stopIfTrue="1">
      <formula>AND(H674&gt;$V674,H674&lt;&gt;"")</formula>
    </cfRule>
  </conditionalFormatting>
  <conditionalFormatting sqref="H694:H708">
    <cfRule type="expression" dxfId="377" priority="775" stopIfTrue="1">
      <formula>AND(H694&gt;$W694,H694&lt;&gt;"")</formula>
    </cfRule>
    <cfRule type="expression" dxfId="376" priority="776" stopIfTrue="1">
      <formula>AND(H694&gt;$V694,H694&lt;&gt;"")</formula>
    </cfRule>
  </conditionalFormatting>
  <conditionalFormatting sqref="H714:H728">
    <cfRule type="expression" dxfId="375" priority="773" stopIfTrue="1">
      <formula>AND(H714&gt;$W714,H714&lt;&gt;"")</formula>
    </cfRule>
    <cfRule type="expression" dxfId="374" priority="774" stopIfTrue="1">
      <formula>AND(H714&gt;$V714,H714&lt;&gt;"")</formula>
    </cfRule>
  </conditionalFormatting>
  <conditionalFormatting sqref="H734:H748">
    <cfRule type="expression" dxfId="373" priority="771" stopIfTrue="1">
      <formula>AND(H734&gt;$W734,H734&lt;&gt;"")</formula>
    </cfRule>
    <cfRule type="expression" dxfId="372" priority="772" stopIfTrue="1">
      <formula>AND(H734&gt;$V734,H734&lt;&gt;"")</formula>
    </cfRule>
  </conditionalFormatting>
  <conditionalFormatting sqref="H754:H768">
    <cfRule type="expression" dxfId="371" priority="769" stopIfTrue="1">
      <formula>AND(H754&gt;$W754,H754&lt;&gt;"")</formula>
    </cfRule>
    <cfRule type="expression" dxfId="370" priority="770" stopIfTrue="1">
      <formula>AND(H754&gt;$V754,H754&lt;&gt;"")</formula>
    </cfRule>
  </conditionalFormatting>
  <conditionalFormatting sqref="H774:H788">
    <cfRule type="expression" dxfId="369" priority="767" stopIfTrue="1">
      <formula>AND(H774&gt;$W774,H774&lt;&gt;"")</formula>
    </cfRule>
    <cfRule type="expression" dxfId="368" priority="768" stopIfTrue="1">
      <formula>AND(H774&gt;$V774,H774&lt;&gt;"")</formula>
    </cfRule>
  </conditionalFormatting>
  <conditionalFormatting sqref="H794:H808">
    <cfRule type="expression" dxfId="367" priority="765" stopIfTrue="1">
      <formula>AND(H794&gt;$W794,H794&lt;&gt;"")</formula>
    </cfRule>
    <cfRule type="expression" dxfId="366" priority="766" stopIfTrue="1">
      <formula>AND(H794&gt;$V794,H794&lt;&gt;"")</formula>
    </cfRule>
  </conditionalFormatting>
  <conditionalFormatting sqref="H814:H828">
    <cfRule type="expression" dxfId="365" priority="763" stopIfTrue="1">
      <formula>AND(H814&gt;$W814,H814&lt;&gt;"")</formula>
    </cfRule>
    <cfRule type="expression" dxfId="364" priority="764" stopIfTrue="1">
      <formula>AND(H814&gt;$V814,H814&lt;&gt;"")</formula>
    </cfRule>
  </conditionalFormatting>
  <conditionalFormatting sqref="H834:H848">
    <cfRule type="expression" dxfId="363" priority="761" stopIfTrue="1">
      <formula>AND(H834&gt;$W834,H834&lt;&gt;"")</formula>
    </cfRule>
    <cfRule type="expression" dxfId="362" priority="762" stopIfTrue="1">
      <formula>AND(H834&gt;$V834,H834&lt;&gt;"")</formula>
    </cfRule>
  </conditionalFormatting>
  <conditionalFormatting sqref="H854:H868">
    <cfRule type="expression" dxfId="361" priority="759" stopIfTrue="1">
      <formula>AND(H854&gt;$W854,H854&lt;&gt;"")</formula>
    </cfRule>
    <cfRule type="expression" dxfId="360" priority="760" stopIfTrue="1">
      <formula>AND(H854&gt;$V854,H854&lt;&gt;"")</formula>
    </cfRule>
  </conditionalFormatting>
  <conditionalFormatting sqref="H874:H888">
    <cfRule type="expression" dxfId="359" priority="757" stopIfTrue="1">
      <formula>AND(H874&gt;$W874,H874&lt;&gt;"")</formula>
    </cfRule>
    <cfRule type="expression" dxfId="358" priority="758" stopIfTrue="1">
      <formula>AND(H874&gt;$V874,H874&lt;&gt;"")</formula>
    </cfRule>
  </conditionalFormatting>
  <conditionalFormatting sqref="H894:H908">
    <cfRule type="expression" dxfId="357" priority="755" stopIfTrue="1">
      <formula>AND(H894&gt;$W894,H894&lt;&gt;"")</formula>
    </cfRule>
    <cfRule type="expression" dxfId="356" priority="756" stopIfTrue="1">
      <formula>AND(H894&gt;$V894,H894&lt;&gt;"")</formula>
    </cfRule>
  </conditionalFormatting>
  <conditionalFormatting sqref="H914:H928">
    <cfRule type="expression" dxfId="355" priority="753" stopIfTrue="1">
      <formula>AND(H914&gt;$W914,H914&lt;&gt;"")</formula>
    </cfRule>
    <cfRule type="expression" dxfId="354" priority="754" stopIfTrue="1">
      <formula>AND(H914&gt;$V914,H914&lt;&gt;"")</formula>
    </cfRule>
  </conditionalFormatting>
  <conditionalFormatting sqref="H934:H948">
    <cfRule type="expression" dxfId="353" priority="751" stopIfTrue="1">
      <formula>AND(H934&gt;$W934,H934&lt;&gt;"")</formula>
    </cfRule>
    <cfRule type="expression" dxfId="352" priority="752" stopIfTrue="1">
      <formula>AND(H934&gt;$V934,H934&lt;&gt;"")</formula>
    </cfRule>
  </conditionalFormatting>
  <conditionalFormatting sqref="H954:H968">
    <cfRule type="expression" dxfId="351" priority="749" stopIfTrue="1">
      <formula>AND(H954&gt;$W954,H954&lt;&gt;"")</formula>
    </cfRule>
    <cfRule type="expression" dxfId="350" priority="750" stopIfTrue="1">
      <formula>AND(H954&gt;$V954,H954&lt;&gt;"")</formula>
    </cfRule>
  </conditionalFormatting>
  <conditionalFormatting sqref="H974:H988">
    <cfRule type="expression" dxfId="349" priority="747" stopIfTrue="1">
      <formula>AND(H974&gt;$W974,H974&lt;&gt;"")</formula>
    </cfRule>
    <cfRule type="expression" dxfId="348" priority="748" stopIfTrue="1">
      <formula>AND(H974&gt;$V974,H974&lt;&gt;"")</formula>
    </cfRule>
  </conditionalFormatting>
  <conditionalFormatting sqref="H994:H1008">
    <cfRule type="expression" dxfId="347" priority="745" stopIfTrue="1">
      <formula>AND(H994&gt;$W994,H994&lt;&gt;"")</formula>
    </cfRule>
    <cfRule type="expression" dxfId="346" priority="746" stopIfTrue="1">
      <formula>AND(H994&gt;$V994,H994&lt;&gt;"")</formula>
    </cfRule>
  </conditionalFormatting>
  <conditionalFormatting sqref="H1014:H1028">
    <cfRule type="expression" dxfId="345" priority="743" stopIfTrue="1">
      <formula>AND(H1014&gt;$W1014,H1014&lt;&gt;"")</formula>
    </cfRule>
    <cfRule type="expression" dxfId="344" priority="744" stopIfTrue="1">
      <formula>AND(H1014&gt;$V1014,H1014&lt;&gt;"")</formula>
    </cfRule>
  </conditionalFormatting>
  <conditionalFormatting sqref="H1034:H1048">
    <cfRule type="expression" dxfId="343" priority="741" stopIfTrue="1">
      <formula>AND(H1034&gt;$W1034,H1034&lt;&gt;"")</formula>
    </cfRule>
    <cfRule type="expression" dxfId="342" priority="742" stopIfTrue="1">
      <formula>AND(H1034&gt;$V1034,H1034&lt;&gt;"")</formula>
    </cfRule>
  </conditionalFormatting>
  <conditionalFormatting sqref="H1054:H1068">
    <cfRule type="expression" dxfId="341" priority="739" stopIfTrue="1">
      <formula>AND(H1054&gt;$W1054,H1054&lt;&gt;"")</formula>
    </cfRule>
    <cfRule type="expression" dxfId="340" priority="740" stopIfTrue="1">
      <formula>AND(H1054&gt;$V1054,H1054&lt;&gt;"")</formula>
    </cfRule>
  </conditionalFormatting>
  <conditionalFormatting sqref="H1074:H1088">
    <cfRule type="expression" dxfId="339" priority="737" stopIfTrue="1">
      <formula>AND(H1074&gt;$W1074,H1074&lt;&gt;"")</formula>
    </cfRule>
    <cfRule type="expression" dxfId="338" priority="738" stopIfTrue="1">
      <formula>AND(H1074&gt;$V1074,H1074&lt;&gt;"")</formula>
    </cfRule>
  </conditionalFormatting>
  <conditionalFormatting sqref="H1094:H1108">
    <cfRule type="expression" dxfId="337" priority="735" stopIfTrue="1">
      <formula>AND(H1094&gt;$W1094,H1094&lt;&gt;"")</formula>
    </cfRule>
    <cfRule type="expression" dxfId="336" priority="736" stopIfTrue="1">
      <formula>AND(H1094&gt;$V1094,H1094&lt;&gt;"")</formula>
    </cfRule>
  </conditionalFormatting>
  <conditionalFormatting sqref="H1114:H1128">
    <cfRule type="expression" dxfId="335" priority="733" stopIfTrue="1">
      <formula>AND(H1114&gt;$W1114,H1114&lt;&gt;"")</formula>
    </cfRule>
    <cfRule type="expression" dxfId="334" priority="734" stopIfTrue="1">
      <formula>AND(H1114&gt;$V1114,H1114&lt;&gt;"")</formula>
    </cfRule>
  </conditionalFormatting>
  <conditionalFormatting sqref="H1134:H1148">
    <cfRule type="expression" dxfId="333" priority="731" stopIfTrue="1">
      <formula>AND(H1134&gt;$W1134,H1134&lt;&gt;"")</formula>
    </cfRule>
    <cfRule type="expression" dxfId="332" priority="732" stopIfTrue="1">
      <formula>AND(H1134&gt;$V1134,H1134&lt;&gt;"")</formula>
    </cfRule>
  </conditionalFormatting>
  <conditionalFormatting sqref="H1154:H1168">
    <cfRule type="expression" dxfId="331" priority="729" stopIfTrue="1">
      <formula>AND(H1154&gt;$W1154,H1154&lt;&gt;"")</formula>
    </cfRule>
    <cfRule type="expression" dxfId="330" priority="730" stopIfTrue="1">
      <formula>AND(H1154&gt;$V1154,H1154&lt;&gt;"")</formula>
    </cfRule>
  </conditionalFormatting>
  <conditionalFormatting sqref="H1174:H1188">
    <cfRule type="expression" dxfId="329" priority="727" stopIfTrue="1">
      <formula>AND(H1174&gt;$W1174,H1174&lt;&gt;"")</formula>
    </cfRule>
    <cfRule type="expression" dxfId="328" priority="728" stopIfTrue="1">
      <formula>AND(H1174&gt;$V1174,H1174&lt;&gt;"")</formula>
    </cfRule>
  </conditionalFormatting>
  <conditionalFormatting sqref="H1194:H1208">
    <cfRule type="expression" dxfId="327" priority="725" stopIfTrue="1">
      <formula>AND(H1194&gt;$W1194,H1194&lt;&gt;"")</formula>
    </cfRule>
    <cfRule type="expression" dxfId="326" priority="726" stopIfTrue="1">
      <formula>AND(H1194&gt;$V1194,H1194&lt;&gt;"")</formula>
    </cfRule>
  </conditionalFormatting>
  <conditionalFormatting sqref="H1214:H1228">
    <cfRule type="expression" dxfId="325" priority="723" stopIfTrue="1">
      <formula>AND(H1214&gt;$W1214,H1214&lt;&gt;"")</formula>
    </cfRule>
    <cfRule type="expression" dxfId="324" priority="724" stopIfTrue="1">
      <formula>AND(H1214&gt;$V1214,H1214&lt;&gt;"")</formula>
    </cfRule>
  </conditionalFormatting>
  <conditionalFormatting sqref="H1234:H1248">
    <cfRule type="expression" dxfId="323" priority="721" stopIfTrue="1">
      <formula>AND(H1234&gt;$W1234,H1234&lt;&gt;"")</formula>
    </cfRule>
    <cfRule type="expression" dxfId="322" priority="722" stopIfTrue="1">
      <formula>AND(H1234&gt;$V1234,H1234&lt;&gt;"")</formula>
    </cfRule>
  </conditionalFormatting>
  <conditionalFormatting sqref="H1254:H1268">
    <cfRule type="expression" dxfId="321" priority="719" stopIfTrue="1">
      <formula>AND(H1254&gt;$W1254,H1254&lt;&gt;"")</formula>
    </cfRule>
    <cfRule type="expression" dxfId="320" priority="720" stopIfTrue="1">
      <formula>AND(H1254&gt;$V1254,H1254&lt;&gt;"")</formula>
    </cfRule>
  </conditionalFormatting>
  <conditionalFormatting sqref="H1274:H1288">
    <cfRule type="expression" dxfId="319" priority="717" stopIfTrue="1">
      <formula>AND(H1274&gt;$W1274,H1274&lt;&gt;"")</formula>
    </cfRule>
    <cfRule type="expression" dxfId="318" priority="718" stopIfTrue="1">
      <formula>AND(H1274&gt;$V1274,H1274&lt;&gt;"")</formula>
    </cfRule>
  </conditionalFormatting>
  <conditionalFormatting sqref="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J14:K28">
    <cfRule type="expression" dxfId="317" priority="706" stopIfTrue="1">
      <formula>AND($D14&lt;&gt;"",$H14&gt;11,LEN(J14)&lt;2)</formula>
    </cfRule>
    <cfRule type="expression" dxfId="316" priority="707">
      <formula>AND($D14&lt;&gt;"",J14&lt;&gt;Y14,J14&lt;&gt;0)</formula>
    </cfRule>
  </conditionalFormatting>
  <conditionalFormatting sqref="J31">
    <cfRule type="expression" priority="700" stopIfTrue="1">
      <formula>$W31=""</formula>
    </cfRule>
    <cfRule type="expression" dxfId="315" priority="701" stopIfTrue="1">
      <formula>($J31+$K31)&lt;IF($G31="?",8,(1*$G31))</formula>
    </cfRule>
    <cfRule type="expression" dxfId="314" priority="702" stopIfTrue="1">
      <formula>AND($L$2="Nee",$E31="WK",$J31&lt;IF($G31="?",8,(1*$G31))/2)</formula>
    </cfRule>
    <cfRule type="expression" dxfId="313" priority="703" stopIfTrue="1">
      <formula>AND($L$2="Ja",$E31="WK",$J31&lt;IF($G31="?",8,(1*$G31)))</formula>
    </cfRule>
    <cfRule type="expression" dxfId="312" priority="704" stopIfTrue="1">
      <formula>AND(OR($W31="E",$W31="F"),$J31=0)</formula>
    </cfRule>
  </conditionalFormatting>
  <conditionalFormatting sqref="J51">
    <cfRule type="expression" priority="689" stopIfTrue="1">
      <formula>$W51=""</formula>
    </cfRule>
    <cfRule type="expression" dxfId="311" priority="690" stopIfTrue="1">
      <formula>($J51+$K51)&lt;IF($G51="?",8,(1*$G51))</formula>
    </cfRule>
    <cfRule type="expression" dxfId="310" priority="691" stopIfTrue="1">
      <formula>AND($L$2="Nee",$E51="WK",$J51&lt;IF($G51="?",8,(1*$G51))/2)</formula>
    </cfRule>
    <cfRule type="expression" dxfId="309" priority="692" stopIfTrue="1">
      <formula>AND($L$2="Ja",$E51="WK",$J51&lt;IF($G51="?",8,(1*$G51)))</formula>
    </cfRule>
    <cfRule type="expression" dxfId="308" priority="693" stopIfTrue="1">
      <formula>AND(OR($W51="E",$W51="F"),$J51=0)</formula>
    </cfRule>
  </conditionalFormatting>
  <conditionalFormatting sqref="J71">
    <cfRule type="expression" priority="678" stopIfTrue="1">
      <formula>$W71=""</formula>
    </cfRule>
    <cfRule type="expression" dxfId="307" priority="679" stopIfTrue="1">
      <formula>($J71+$K71)&lt;IF($G71="?",8,(1*$G71))</formula>
    </cfRule>
    <cfRule type="expression" dxfId="306" priority="680" stopIfTrue="1">
      <formula>AND($L$2="Nee",$E71="WK",$J71&lt;IF($G71="?",8,(1*$G71))/2)</formula>
    </cfRule>
    <cfRule type="expression" dxfId="305" priority="681" stopIfTrue="1">
      <formula>AND($L$2="Ja",$E71="WK",$J71&lt;IF($G71="?",8,(1*$G71)))</formula>
    </cfRule>
    <cfRule type="expression" dxfId="304" priority="682" stopIfTrue="1">
      <formula>AND(OR($W71="E",$W71="F"),$J71=0)</formula>
    </cfRule>
  </conditionalFormatting>
  <conditionalFormatting sqref="J91">
    <cfRule type="expression" priority="667" stopIfTrue="1">
      <formula>$W91=""</formula>
    </cfRule>
    <cfRule type="expression" dxfId="303" priority="668" stopIfTrue="1">
      <formula>($J91+$K91)&lt;IF($G91="?",8,(1*$G91))</formula>
    </cfRule>
    <cfRule type="expression" dxfId="302" priority="669" stopIfTrue="1">
      <formula>AND($L$2="Nee",$E91="WK",$J91&lt;IF($G91="?",8,(1*$G91))/2)</formula>
    </cfRule>
    <cfRule type="expression" dxfId="301" priority="670" stopIfTrue="1">
      <formula>AND($L$2="Ja",$E91="WK",$J91&lt;IF($G91="?",8,(1*$G91)))</formula>
    </cfRule>
    <cfRule type="expression" dxfId="300" priority="671" stopIfTrue="1">
      <formula>AND(OR($W91="E",$W91="F"),$J91=0)</formula>
    </cfRule>
  </conditionalFormatting>
  <conditionalFormatting sqref="J111">
    <cfRule type="expression" priority="656" stopIfTrue="1">
      <formula>$W111=""</formula>
    </cfRule>
    <cfRule type="expression" dxfId="299" priority="657" stopIfTrue="1">
      <formula>($J111+$K111)&lt;IF($G111="?",8,(1*$G111))</formula>
    </cfRule>
    <cfRule type="expression" dxfId="298" priority="658" stopIfTrue="1">
      <formula>AND($L$2="Nee",$E111="WK",$J111&lt;IF($G111="?",8,(1*$G111))/2)</formula>
    </cfRule>
    <cfRule type="expression" dxfId="297" priority="659" stopIfTrue="1">
      <formula>AND($L$2="Ja",$E111="WK",$J111&lt;IF($G111="?",8,(1*$G111)))</formula>
    </cfRule>
    <cfRule type="expression" dxfId="296" priority="660" stopIfTrue="1">
      <formula>AND(OR($W111="E",$W111="F"),$J111=0)</formula>
    </cfRule>
  </conditionalFormatting>
  <conditionalFormatting sqref="J131">
    <cfRule type="expression" priority="645" stopIfTrue="1">
      <formula>$W131=""</formula>
    </cfRule>
    <cfRule type="expression" dxfId="295" priority="646" stopIfTrue="1">
      <formula>($J131+$K131)&lt;IF($G131="?",8,(1*$G131))</formula>
    </cfRule>
    <cfRule type="expression" dxfId="294" priority="647" stopIfTrue="1">
      <formula>AND($L$2="Nee",$E131="WK",$J131&lt;IF($G131="?",8,(1*$G131))/2)</formula>
    </cfRule>
    <cfRule type="expression" dxfId="293" priority="648" stopIfTrue="1">
      <formula>AND($L$2="Ja",$E131="WK",$J131&lt;IF($G131="?",8,(1*$G131)))</formula>
    </cfRule>
    <cfRule type="expression" dxfId="292" priority="649" stopIfTrue="1">
      <formula>AND(OR($W131="E",$W131="F"),$J131=0)</formula>
    </cfRule>
  </conditionalFormatting>
  <conditionalFormatting sqref="J151">
    <cfRule type="expression" priority="634" stopIfTrue="1">
      <formula>$W151=""</formula>
    </cfRule>
    <cfRule type="expression" dxfId="291" priority="635" stopIfTrue="1">
      <formula>($J151+$K151)&lt;IF($G151="?",8,(1*$G151))</formula>
    </cfRule>
    <cfRule type="expression" dxfId="290" priority="636" stopIfTrue="1">
      <formula>AND($L$2="Nee",$E151="WK",$J151&lt;IF($G151="?",8,(1*$G151))/2)</formula>
    </cfRule>
    <cfRule type="expression" dxfId="289" priority="637" stopIfTrue="1">
      <formula>AND($L$2="Ja",$E151="WK",$J151&lt;IF($G151="?",8,(1*$G151)))</formula>
    </cfRule>
    <cfRule type="expression" dxfId="288" priority="638" stopIfTrue="1">
      <formula>AND(OR($W151="E",$W151="F"),$J151=0)</formula>
    </cfRule>
  </conditionalFormatting>
  <conditionalFormatting sqref="J171">
    <cfRule type="expression" priority="623" stopIfTrue="1">
      <formula>$W171=""</formula>
    </cfRule>
    <cfRule type="expression" dxfId="287" priority="624" stopIfTrue="1">
      <formula>($J171+$K171)&lt;IF($G171="?",8,(1*$G171))</formula>
    </cfRule>
    <cfRule type="expression" dxfId="286" priority="625" stopIfTrue="1">
      <formula>AND($L$2="Nee",$E171="WK",$J171&lt;IF($G171="?",8,(1*$G171))/2)</formula>
    </cfRule>
    <cfRule type="expression" dxfId="285" priority="626" stopIfTrue="1">
      <formula>AND($L$2="Ja",$E171="WK",$J171&lt;IF($G171="?",8,(1*$G171)))</formula>
    </cfRule>
    <cfRule type="expression" dxfId="284" priority="627" stopIfTrue="1">
      <formula>AND(OR($W171="E",$W171="F"),$J171=0)</formula>
    </cfRule>
  </conditionalFormatting>
  <conditionalFormatting sqref="J191">
    <cfRule type="expression" priority="612" stopIfTrue="1">
      <formula>$W191=""</formula>
    </cfRule>
    <cfRule type="expression" dxfId="283" priority="613" stopIfTrue="1">
      <formula>($J191+$K191)&lt;IF($G191="?",8,(1*$G191))</formula>
    </cfRule>
    <cfRule type="expression" dxfId="282" priority="614" stopIfTrue="1">
      <formula>AND($L$2="Nee",$E191="WK",$J191&lt;IF($G191="?",8,(1*$G191))/2)</formula>
    </cfRule>
    <cfRule type="expression" dxfId="281" priority="615" stopIfTrue="1">
      <formula>AND($L$2="Ja",$E191="WK",$J191&lt;IF($G191="?",8,(1*$G191)))</formula>
    </cfRule>
    <cfRule type="expression" dxfId="280" priority="616" stopIfTrue="1">
      <formula>AND(OR($W191="E",$W191="F"),$J191=0)</formula>
    </cfRule>
  </conditionalFormatting>
  <conditionalFormatting sqref="J211">
    <cfRule type="expression" priority="601" stopIfTrue="1">
      <formula>$W211=""</formula>
    </cfRule>
    <cfRule type="expression" dxfId="279" priority="602" stopIfTrue="1">
      <formula>($J211+$K211)&lt;IF($G211="?",8,(1*$G211))</formula>
    </cfRule>
    <cfRule type="expression" dxfId="278" priority="603" stopIfTrue="1">
      <formula>AND($L$2="Nee",$E211="WK",$J211&lt;IF($G211="?",8,(1*$G211))/2)</formula>
    </cfRule>
    <cfRule type="expression" dxfId="277" priority="604" stopIfTrue="1">
      <formula>AND($L$2="Ja",$E211="WK",$J211&lt;IF($G211="?",8,(1*$G211)))</formula>
    </cfRule>
    <cfRule type="expression" dxfId="276" priority="605" stopIfTrue="1">
      <formula>AND(OR($W211="E",$W211="F"),$J211=0)</formula>
    </cfRule>
  </conditionalFormatting>
  <conditionalFormatting sqref="J231">
    <cfRule type="expression" priority="590" stopIfTrue="1">
      <formula>$W231=""</formula>
    </cfRule>
    <cfRule type="expression" dxfId="275" priority="591" stopIfTrue="1">
      <formula>($J231+$K231)&lt;IF($G231="?",8,(1*$G231))</formula>
    </cfRule>
    <cfRule type="expression" dxfId="274" priority="592" stopIfTrue="1">
      <formula>AND($L$2="Nee",$E231="WK",$J231&lt;IF($G231="?",8,(1*$G231))/2)</formula>
    </cfRule>
    <cfRule type="expression" dxfId="273" priority="593" stopIfTrue="1">
      <formula>AND($L$2="Ja",$E231="WK",$J231&lt;IF($G231="?",8,(1*$G231)))</formula>
    </cfRule>
    <cfRule type="expression" dxfId="272" priority="594" stopIfTrue="1">
      <formula>AND(OR($W231="E",$W231="F"),$J231=0)</formula>
    </cfRule>
  </conditionalFormatting>
  <conditionalFormatting sqref="J251">
    <cfRule type="expression" priority="579" stopIfTrue="1">
      <formula>$W251=""</formula>
    </cfRule>
    <cfRule type="expression" dxfId="271" priority="580" stopIfTrue="1">
      <formula>($J251+$K251)&lt;IF($G251="?",8,(1*$G251))</formula>
    </cfRule>
    <cfRule type="expression" dxfId="270" priority="581" stopIfTrue="1">
      <formula>AND($L$2="Nee",$E251="WK",$J251&lt;IF($G251="?",8,(1*$G251))/2)</formula>
    </cfRule>
    <cfRule type="expression" dxfId="269" priority="582" stopIfTrue="1">
      <formula>AND($L$2="Ja",$E251="WK",$J251&lt;IF($G251="?",8,(1*$G251)))</formula>
    </cfRule>
    <cfRule type="expression" dxfId="268" priority="583" stopIfTrue="1">
      <formula>AND(OR($W251="E",$W251="F"),$J251=0)</formula>
    </cfRule>
  </conditionalFormatting>
  <conditionalFormatting sqref="J271">
    <cfRule type="expression" priority="568" stopIfTrue="1">
      <formula>$W271=""</formula>
    </cfRule>
    <cfRule type="expression" dxfId="267" priority="569" stopIfTrue="1">
      <formula>($J271+$K271)&lt;IF($G271="?",8,(1*$G271))</formula>
    </cfRule>
    <cfRule type="expression" dxfId="266" priority="570" stopIfTrue="1">
      <formula>AND($L$2="Nee",$E271="WK",$J271&lt;IF($G271="?",8,(1*$G271))/2)</formula>
    </cfRule>
    <cfRule type="expression" dxfId="265" priority="571" stopIfTrue="1">
      <formula>AND($L$2="Ja",$E271="WK",$J271&lt;IF($G271="?",8,(1*$G271)))</formula>
    </cfRule>
    <cfRule type="expression" dxfId="264" priority="572" stopIfTrue="1">
      <formula>AND(OR($W271="E",$W271="F"),$J271=0)</formula>
    </cfRule>
  </conditionalFormatting>
  <conditionalFormatting sqref="J291">
    <cfRule type="expression" priority="557" stopIfTrue="1">
      <formula>$W291=""</formula>
    </cfRule>
    <cfRule type="expression" dxfId="263" priority="558" stopIfTrue="1">
      <formula>($J291+$K291)&lt;IF($G291="?",8,(1*$G291))</formula>
    </cfRule>
    <cfRule type="expression" dxfId="262" priority="559" stopIfTrue="1">
      <formula>AND($L$2="Nee",$E291="WK",$J291&lt;IF($G291="?",8,(1*$G291))/2)</formula>
    </cfRule>
    <cfRule type="expression" dxfId="261" priority="560" stopIfTrue="1">
      <formula>AND($L$2="Ja",$E291="WK",$J291&lt;IF($G291="?",8,(1*$G291)))</formula>
    </cfRule>
    <cfRule type="expression" dxfId="260" priority="561" stopIfTrue="1">
      <formula>AND(OR($W291="E",$W291="F"),$J291=0)</formula>
    </cfRule>
  </conditionalFormatting>
  <conditionalFormatting sqref="J311">
    <cfRule type="expression" priority="546" stopIfTrue="1">
      <formula>$W311=""</formula>
    </cfRule>
    <cfRule type="expression" dxfId="259" priority="547" stopIfTrue="1">
      <formula>($J311+$K311)&lt;IF($G311="?",8,(1*$G311))</formula>
    </cfRule>
    <cfRule type="expression" dxfId="258" priority="548" stopIfTrue="1">
      <formula>AND($L$2="Nee",$E311="WK",$J311&lt;IF($G311="?",8,(1*$G311))/2)</formula>
    </cfRule>
    <cfRule type="expression" dxfId="257" priority="549" stopIfTrue="1">
      <formula>AND($L$2="Ja",$E311="WK",$J311&lt;IF($G311="?",8,(1*$G311)))</formula>
    </cfRule>
    <cfRule type="expression" dxfId="256" priority="550" stopIfTrue="1">
      <formula>AND(OR($W311="E",$W311="F"),$J311=0)</formula>
    </cfRule>
  </conditionalFormatting>
  <conditionalFormatting sqref="J331">
    <cfRule type="expression" priority="535" stopIfTrue="1">
      <formula>$W331=""</formula>
    </cfRule>
    <cfRule type="expression" dxfId="255" priority="536" stopIfTrue="1">
      <formula>($J331+$K331)&lt;IF($G331="?",8,(1*$G331))</formula>
    </cfRule>
    <cfRule type="expression" dxfId="254" priority="537" stopIfTrue="1">
      <formula>AND($L$2="Nee",$E331="WK",$J331&lt;IF($G331="?",8,(1*$G331))/2)</formula>
    </cfRule>
    <cfRule type="expression" dxfId="253" priority="538" stopIfTrue="1">
      <formula>AND($L$2="Ja",$E331="WK",$J331&lt;IF($G331="?",8,(1*$G331)))</formula>
    </cfRule>
    <cfRule type="expression" dxfId="252" priority="539" stopIfTrue="1">
      <formula>AND(OR($W331="E",$W331="F"),$J331=0)</formula>
    </cfRule>
  </conditionalFormatting>
  <conditionalFormatting sqref="J351">
    <cfRule type="expression" priority="524" stopIfTrue="1">
      <formula>$W351=""</formula>
    </cfRule>
    <cfRule type="expression" dxfId="251" priority="525" stopIfTrue="1">
      <formula>($J351+$K351)&lt;IF($G351="?",8,(1*$G351))</formula>
    </cfRule>
    <cfRule type="expression" dxfId="250" priority="526" stopIfTrue="1">
      <formula>AND($L$2="Nee",$E351="WK",$J351&lt;IF($G351="?",8,(1*$G351))/2)</formula>
    </cfRule>
    <cfRule type="expression" dxfId="249" priority="527" stopIfTrue="1">
      <formula>AND($L$2="Ja",$E351="WK",$J351&lt;IF($G351="?",8,(1*$G351)))</formula>
    </cfRule>
    <cfRule type="expression" dxfId="248" priority="528" stopIfTrue="1">
      <formula>AND(OR($W351="E",$W351="F"),$J351=0)</formula>
    </cfRule>
  </conditionalFormatting>
  <conditionalFormatting sqref="J371">
    <cfRule type="expression" priority="513" stopIfTrue="1">
      <formula>$W371=""</formula>
    </cfRule>
    <cfRule type="expression" dxfId="247" priority="514" stopIfTrue="1">
      <formula>($J371+$K371)&lt;IF($G371="?",8,(1*$G371))</formula>
    </cfRule>
    <cfRule type="expression" dxfId="246" priority="515" stopIfTrue="1">
      <formula>AND($L$2="Nee",$E371="WK",$J371&lt;IF($G371="?",8,(1*$G371))/2)</formula>
    </cfRule>
    <cfRule type="expression" dxfId="245" priority="516" stopIfTrue="1">
      <formula>AND($L$2="Ja",$E371="WK",$J371&lt;IF($G371="?",8,(1*$G371)))</formula>
    </cfRule>
    <cfRule type="expression" dxfId="244" priority="517" stopIfTrue="1">
      <formula>AND(OR($W371="E",$W371="F"),$J371=0)</formula>
    </cfRule>
  </conditionalFormatting>
  <conditionalFormatting sqref="J391">
    <cfRule type="expression" priority="502" stopIfTrue="1">
      <formula>$W391=""</formula>
    </cfRule>
    <cfRule type="expression" dxfId="243" priority="503" stopIfTrue="1">
      <formula>($J391+$K391)&lt;IF($G391="?",8,(1*$G391))</formula>
    </cfRule>
    <cfRule type="expression" dxfId="242" priority="504" stopIfTrue="1">
      <formula>AND($L$2="Nee",$E391="WK",$J391&lt;IF($G391="?",8,(1*$G391))/2)</formula>
    </cfRule>
    <cfRule type="expression" dxfId="241" priority="505" stopIfTrue="1">
      <formula>AND($L$2="Ja",$E391="WK",$J391&lt;IF($G391="?",8,(1*$G391)))</formula>
    </cfRule>
    <cfRule type="expression" dxfId="240" priority="506" stopIfTrue="1">
      <formula>AND(OR($W391="E",$W391="F"),$J391=0)</formula>
    </cfRule>
  </conditionalFormatting>
  <conditionalFormatting sqref="J411">
    <cfRule type="expression" priority="491" stopIfTrue="1">
      <formula>$W411=""</formula>
    </cfRule>
    <cfRule type="expression" dxfId="239" priority="492" stopIfTrue="1">
      <formula>($J411+$K411)&lt;IF($G411="?",8,(1*$G411))</formula>
    </cfRule>
    <cfRule type="expression" dxfId="238" priority="493" stopIfTrue="1">
      <formula>AND($L$2="Nee",$E411="WK",$J411&lt;IF($G411="?",8,(1*$G411))/2)</formula>
    </cfRule>
    <cfRule type="expression" dxfId="237" priority="494" stopIfTrue="1">
      <formula>AND($L$2="Ja",$E411="WK",$J411&lt;IF($G411="?",8,(1*$G411)))</formula>
    </cfRule>
    <cfRule type="expression" dxfId="236" priority="495" stopIfTrue="1">
      <formula>AND(OR($W411="E",$W411="F"),$J411=0)</formula>
    </cfRule>
  </conditionalFormatting>
  <conditionalFormatting sqref="J431">
    <cfRule type="expression" priority="480" stopIfTrue="1">
      <formula>$W431=""</formula>
    </cfRule>
    <cfRule type="expression" dxfId="235" priority="481" stopIfTrue="1">
      <formula>($J431+$K431)&lt;IF($G431="?",8,(1*$G431))</formula>
    </cfRule>
    <cfRule type="expression" dxfId="234" priority="482" stopIfTrue="1">
      <formula>AND($L$2="Nee",$E431="WK",$J431&lt;IF($G431="?",8,(1*$G431))/2)</formula>
    </cfRule>
    <cfRule type="expression" dxfId="233" priority="483" stopIfTrue="1">
      <formula>AND($L$2="Ja",$E431="WK",$J431&lt;IF($G431="?",8,(1*$G431)))</formula>
    </cfRule>
    <cfRule type="expression" dxfId="232" priority="484" stopIfTrue="1">
      <formula>AND(OR($W431="E",$W431="F"),$J431=0)</formula>
    </cfRule>
  </conditionalFormatting>
  <conditionalFormatting sqref="J451">
    <cfRule type="expression" priority="469" stopIfTrue="1">
      <formula>$W451=""</formula>
    </cfRule>
    <cfRule type="expression" dxfId="231" priority="470" stopIfTrue="1">
      <formula>($J451+$K451)&lt;IF($G451="?",8,(1*$G451))</formula>
    </cfRule>
    <cfRule type="expression" dxfId="230" priority="471" stopIfTrue="1">
      <formula>AND($L$2="Nee",$E451="WK",$J451&lt;IF($G451="?",8,(1*$G451))/2)</formula>
    </cfRule>
    <cfRule type="expression" dxfId="229" priority="472" stopIfTrue="1">
      <formula>AND($L$2="Ja",$E451="WK",$J451&lt;IF($G451="?",8,(1*$G451)))</formula>
    </cfRule>
    <cfRule type="expression" dxfId="228" priority="473" stopIfTrue="1">
      <formula>AND(OR($W451="E",$W451="F"),$J451=0)</formula>
    </cfRule>
  </conditionalFormatting>
  <conditionalFormatting sqref="J471">
    <cfRule type="expression" priority="458" stopIfTrue="1">
      <formula>$W471=""</formula>
    </cfRule>
    <cfRule type="expression" dxfId="227" priority="459" stopIfTrue="1">
      <formula>($J471+$K471)&lt;IF($G471="?",8,(1*$G471))</formula>
    </cfRule>
    <cfRule type="expression" dxfId="226" priority="460" stopIfTrue="1">
      <formula>AND($L$2="Nee",$E471="WK",$J471&lt;IF($G471="?",8,(1*$G471))/2)</formula>
    </cfRule>
    <cfRule type="expression" dxfId="225" priority="461" stopIfTrue="1">
      <formula>AND($L$2="Ja",$E471="WK",$J471&lt;IF($G471="?",8,(1*$G471)))</formula>
    </cfRule>
    <cfRule type="expression" dxfId="224" priority="462" stopIfTrue="1">
      <formula>AND(OR($W471="E",$W471="F"),$J471=0)</formula>
    </cfRule>
  </conditionalFormatting>
  <conditionalFormatting sqref="J491">
    <cfRule type="expression" priority="447" stopIfTrue="1">
      <formula>$W491=""</formula>
    </cfRule>
    <cfRule type="expression" dxfId="223" priority="448" stopIfTrue="1">
      <formula>($J491+$K491)&lt;IF($G491="?",8,(1*$G491))</formula>
    </cfRule>
    <cfRule type="expression" dxfId="222" priority="449" stopIfTrue="1">
      <formula>AND($L$2="Nee",$E491="WK",$J491&lt;IF($G491="?",8,(1*$G491))/2)</formula>
    </cfRule>
    <cfRule type="expression" dxfId="221" priority="450" stopIfTrue="1">
      <formula>AND($L$2="Ja",$E491="WK",$J491&lt;IF($G491="?",8,(1*$G491)))</formula>
    </cfRule>
    <cfRule type="expression" dxfId="220" priority="451" stopIfTrue="1">
      <formula>AND(OR($W491="E",$W491="F"),$J491=0)</formula>
    </cfRule>
  </conditionalFormatting>
  <conditionalFormatting sqref="J511">
    <cfRule type="expression" priority="436" stopIfTrue="1">
      <formula>$W511=""</formula>
    </cfRule>
    <cfRule type="expression" dxfId="219" priority="437" stopIfTrue="1">
      <formula>($J511+$K511)&lt;IF($G511="?",8,(1*$G511))</formula>
    </cfRule>
    <cfRule type="expression" dxfId="218" priority="438" stopIfTrue="1">
      <formula>AND($L$2="Nee",$E511="WK",$J511&lt;IF($G511="?",8,(1*$G511))/2)</formula>
    </cfRule>
    <cfRule type="expression" dxfId="217" priority="439" stopIfTrue="1">
      <formula>AND($L$2="Ja",$E511="WK",$J511&lt;IF($G511="?",8,(1*$G511)))</formula>
    </cfRule>
    <cfRule type="expression" dxfId="216" priority="440" stopIfTrue="1">
      <formula>AND(OR($W511="E",$W511="F"),$J511=0)</formula>
    </cfRule>
  </conditionalFormatting>
  <conditionalFormatting sqref="J531">
    <cfRule type="expression" priority="425" stopIfTrue="1">
      <formula>$W531=""</formula>
    </cfRule>
    <cfRule type="expression" dxfId="215" priority="426" stopIfTrue="1">
      <formula>($J531+$K531)&lt;IF($G531="?",8,(1*$G531))</formula>
    </cfRule>
    <cfRule type="expression" dxfId="214" priority="427" stopIfTrue="1">
      <formula>AND($L$2="Nee",$E531="WK",$J531&lt;IF($G531="?",8,(1*$G531))/2)</formula>
    </cfRule>
    <cfRule type="expression" dxfId="213" priority="428" stopIfTrue="1">
      <formula>AND($L$2="Ja",$E531="WK",$J531&lt;IF($G531="?",8,(1*$G531)))</formula>
    </cfRule>
    <cfRule type="expression" dxfId="212" priority="429" stopIfTrue="1">
      <formula>AND(OR($W531="E",$W531="F"),$J531=0)</formula>
    </cfRule>
  </conditionalFormatting>
  <conditionalFormatting sqref="J551">
    <cfRule type="expression" priority="414" stopIfTrue="1">
      <formula>$W551=""</formula>
    </cfRule>
    <cfRule type="expression" dxfId="211" priority="415" stopIfTrue="1">
      <formula>($J551+$K551)&lt;IF($G551="?",8,(1*$G551))</formula>
    </cfRule>
    <cfRule type="expression" dxfId="210" priority="416" stopIfTrue="1">
      <formula>AND($L$2="Nee",$E551="WK",$J551&lt;IF($G551="?",8,(1*$G551))/2)</formula>
    </cfRule>
    <cfRule type="expression" dxfId="209" priority="417" stopIfTrue="1">
      <formula>AND($L$2="Ja",$E551="WK",$J551&lt;IF($G551="?",8,(1*$G551)))</formula>
    </cfRule>
    <cfRule type="expression" dxfId="208" priority="418" stopIfTrue="1">
      <formula>AND(OR($W551="E",$W551="F"),$J551=0)</formula>
    </cfRule>
  </conditionalFormatting>
  <conditionalFormatting sqref="J571">
    <cfRule type="expression" priority="403" stopIfTrue="1">
      <formula>$W571=""</formula>
    </cfRule>
    <cfRule type="expression" dxfId="207" priority="404" stopIfTrue="1">
      <formula>($J571+$K571)&lt;IF($G571="?",8,(1*$G571))</formula>
    </cfRule>
    <cfRule type="expression" dxfId="206" priority="405" stopIfTrue="1">
      <formula>AND($L$2="Nee",$E571="WK",$J571&lt;IF($G571="?",8,(1*$G571))/2)</formula>
    </cfRule>
    <cfRule type="expression" dxfId="205" priority="406" stopIfTrue="1">
      <formula>AND($L$2="Ja",$E571="WK",$J571&lt;IF($G571="?",8,(1*$G571)))</formula>
    </cfRule>
    <cfRule type="expression" dxfId="204" priority="407" stopIfTrue="1">
      <formula>AND(OR($W571="E",$W571="F"),$J571=0)</formula>
    </cfRule>
  </conditionalFormatting>
  <conditionalFormatting sqref="J591">
    <cfRule type="expression" priority="392" stopIfTrue="1">
      <formula>$W591=""</formula>
    </cfRule>
    <cfRule type="expression" dxfId="203" priority="393" stopIfTrue="1">
      <formula>($J591+$K591)&lt;IF($G591="?",8,(1*$G591))</formula>
    </cfRule>
    <cfRule type="expression" dxfId="202" priority="394" stopIfTrue="1">
      <formula>AND($L$2="Nee",$E591="WK",$J591&lt;IF($G591="?",8,(1*$G591))/2)</formula>
    </cfRule>
    <cfRule type="expression" dxfId="201" priority="395" stopIfTrue="1">
      <formula>AND($L$2="Ja",$E591="WK",$J591&lt;IF($G591="?",8,(1*$G591)))</formula>
    </cfRule>
    <cfRule type="expression" dxfId="200" priority="396" stopIfTrue="1">
      <formula>AND(OR($W591="E",$W591="F"),$J591=0)</formula>
    </cfRule>
  </conditionalFormatting>
  <conditionalFormatting sqref="J611">
    <cfRule type="expression" priority="381" stopIfTrue="1">
      <formula>$W611=""</formula>
    </cfRule>
    <cfRule type="expression" dxfId="199" priority="382" stopIfTrue="1">
      <formula>($J611+$K611)&lt;IF($G611="?",8,(1*$G611))</formula>
    </cfRule>
    <cfRule type="expression" dxfId="198" priority="383" stopIfTrue="1">
      <formula>AND($L$2="Nee",$E611="WK",$J611&lt;IF($G611="?",8,(1*$G611))/2)</formula>
    </cfRule>
    <cfRule type="expression" dxfId="197" priority="384" stopIfTrue="1">
      <formula>AND($L$2="Ja",$E611="WK",$J611&lt;IF($G611="?",8,(1*$G611)))</formula>
    </cfRule>
    <cfRule type="expression" dxfId="196" priority="385" stopIfTrue="1">
      <formula>AND(OR($W611="E",$W611="F"),$J611=0)</formula>
    </cfRule>
  </conditionalFormatting>
  <conditionalFormatting sqref="J631">
    <cfRule type="expression" priority="370" stopIfTrue="1">
      <formula>$W631=""</formula>
    </cfRule>
    <cfRule type="expression" dxfId="195" priority="371" stopIfTrue="1">
      <formula>($J631+$K631)&lt;IF($G631="?",8,(1*$G631))</formula>
    </cfRule>
    <cfRule type="expression" dxfId="194" priority="372" stopIfTrue="1">
      <formula>AND($L$2="Nee",$E631="WK",$J631&lt;IF($G631="?",8,(1*$G631))/2)</formula>
    </cfRule>
    <cfRule type="expression" dxfId="193" priority="373" stopIfTrue="1">
      <formula>AND($L$2="Ja",$E631="WK",$J631&lt;IF($G631="?",8,(1*$G631)))</formula>
    </cfRule>
    <cfRule type="expression" dxfId="192" priority="374" stopIfTrue="1">
      <formula>AND(OR($W631="E",$W631="F"),$J631=0)</formula>
    </cfRule>
  </conditionalFormatting>
  <conditionalFormatting sqref="J651">
    <cfRule type="expression" priority="359" stopIfTrue="1">
      <formula>$W651=""</formula>
    </cfRule>
    <cfRule type="expression" dxfId="191" priority="360" stopIfTrue="1">
      <formula>($J651+$K651)&lt;IF($G651="?",8,(1*$G651))</formula>
    </cfRule>
    <cfRule type="expression" dxfId="190" priority="361" stopIfTrue="1">
      <formula>AND($L$2="Nee",$E651="WK",$J651&lt;IF($G651="?",8,(1*$G651))/2)</formula>
    </cfRule>
    <cfRule type="expression" dxfId="189" priority="362" stopIfTrue="1">
      <formula>AND($L$2="Ja",$E651="WK",$J651&lt;IF($G651="?",8,(1*$G651)))</formula>
    </cfRule>
    <cfRule type="expression" dxfId="188" priority="363" stopIfTrue="1">
      <formula>AND(OR($W651="E",$W651="F"),$J651=0)</formula>
    </cfRule>
  </conditionalFormatting>
  <conditionalFormatting sqref="J671">
    <cfRule type="expression" priority="348" stopIfTrue="1">
      <formula>$W671=""</formula>
    </cfRule>
    <cfRule type="expression" dxfId="187" priority="349" stopIfTrue="1">
      <formula>($J671+$K671)&lt;IF($G671="?",8,(1*$G671))</formula>
    </cfRule>
    <cfRule type="expression" dxfId="186" priority="350" stopIfTrue="1">
      <formula>AND($L$2="Nee",$E671="WK",$J671&lt;IF($G671="?",8,(1*$G671))/2)</formula>
    </cfRule>
    <cfRule type="expression" dxfId="185" priority="351" stopIfTrue="1">
      <formula>AND($L$2="Ja",$E671="WK",$J671&lt;IF($G671="?",8,(1*$G671)))</formula>
    </cfRule>
    <cfRule type="expression" dxfId="184" priority="352" stopIfTrue="1">
      <formula>AND(OR($W671="E",$W671="F"),$J671=0)</formula>
    </cfRule>
  </conditionalFormatting>
  <conditionalFormatting sqref="J691">
    <cfRule type="expression" priority="337" stopIfTrue="1">
      <formula>$W691=""</formula>
    </cfRule>
    <cfRule type="expression" dxfId="183" priority="338" stopIfTrue="1">
      <formula>($J691+$K691)&lt;IF($G691="?",8,(1*$G691))</formula>
    </cfRule>
    <cfRule type="expression" dxfId="182" priority="339" stopIfTrue="1">
      <formula>AND($L$2="Nee",$E691="WK",$J691&lt;IF($G691="?",8,(1*$G691))/2)</formula>
    </cfRule>
    <cfRule type="expression" dxfId="181" priority="340" stopIfTrue="1">
      <formula>AND($L$2="Ja",$E691="WK",$J691&lt;IF($G691="?",8,(1*$G691)))</formula>
    </cfRule>
    <cfRule type="expression" dxfId="180" priority="341" stopIfTrue="1">
      <formula>AND(OR($W691="E",$W691="F"),$J691=0)</formula>
    </cfRule>
  </conditionalFormatting>
  <conditionalFormatting sqref="J711">
    <cfRule type="expression" priority="326" stopIfTrue="1">
      <formula>$W711=""</formula>
    </cfRule>
    <cfRule type="expression" dxfId="179" priority="327" stopIfTrue="1">
      <formula>($J711+$K711)&lt;IF($G711="?",8,(1*$G711))</formula>
    </cfRule>
    <cfRule type="expression" dxfId="178" priority="328" stopIfTrue="1">
      <formula>AND($L$2="Nee",$E711="WK",$J711&lt;IF($G711="?",8,(1*$G711))/2)</formula>
    </cfRule>
    <cfRule type="expression" dxfId="177" priority="329" stopIfTrue="1">
      <formula>AND($L$2="Ja",$E711="WK",$J711&lt;IF($G711="?",8,(1*$G711)))</formula>
    </cfRule>
    <cfRule type="expression" dxfId="176" priority="330" stopIfTrue="1">
      <formula>AND(OR($W711="E",$W711="F"),$J711=0)</formula>
    </cfRule>
  </conditionalFormatting>
  <conditionalFormatting sqref="J731">
    <cfRule type="expression" priority="315" stopIfTrue="1">
      <formula>$W731=""</formula>
    </cfRule>
    <cfRule type="expression" dxfId="175" priority="316" stopIfTrue="1">
      <formula>($J731+$K731)&lt;IF($G731="?",8,(1*$G731))</formula>
    </cfRule>
    <cfRule type="expression" dxfId="174" priority="317" stopIfTrue="1">
      <formula>AND($L$2="Nee",$E731="WK",$J731&lt;IF($G731="?",8,(1*$G731))/2)</formula>
    </cfRule>
    <cfRule type="expression" dxfId="173" priority="318" stopIfTrue="1">
      <formula>AND($L$2="Ja",$E731="WK",$J731&lt;IF($G731="?",8,(1*$G731)))</formula>
    </cfRule>
    <cfRule type="expression" dxfId="172" priority="319" stopIfTrue="1">
      <formula>AND(OR($W731="E",$W731="F"),$J731=0)</formula>
    </cfRule>
  </conditionalFormatting>
  <conditionalFormatting sqref="J751">
    <cfRule type="expression" priority="304" stopIfTrue="1">
      <formula>$W751=""</formula>
    </cfRule>
    <cfRule type="expression" dxfId="171" priority="305" stopIfTrue="1">
      <formula>($J751+$K751)&lt;IF($G751="?",8,(1*$G751))</formula>
    </cfRule>
    <cfRule type="expression" dxfId="170" priority="306" stopIfTrue="1">
      <formula>AND($L$2="Nee",$E751="WK",$J751&lt;IF($G751="?",8,(1*$G751))/2)</formula>
    </cfRule>
    <cfRule type="expression" dxfId="169" priority="307" stopIfTrue="1">
      <formula>AND($L$2="Ja",$E751="WK",$J751&lt;IF($G751="?",8,(1*$G751)))</formula>
    </cfRule>
    <cfRule type="expression" dxfId="168" priority="308" stopIfTrue="1">
      <formula>AND(OR($W751="E",$W751="F"),$J751=0)</formula>
    </cfRule>
  </conditionalFormatting>
  <conditionalFormatting sqref="J771">
    <cfRule type="expression" priority="293" stopIfTrue="1">
      <formula>$W771=""</formula>
    </cfRule>
    <cfRule type="expression" dxfId="167" priority="294" stopIfTrue="1">
      <formula>($J771+$K771)&lt;IF($G771="?",8,(1*$G771))</formula>
    </cfRule>
    <cfRule type="expression" dxfId="166" priority="295" stopIfTrue="1">
      <formula>AND($L$2="Nee",$E771="WK",$J771&lt;IF($G771="?",8,(1*$G771))/2)</formula>
    </cfRule>
    <cfRule type="expression" dxfId="165" priority="296" stopIfTrue="1">
      <formula>AND($L$2="Ja",$E771="WK",$J771&lt;IF($G771="?",8,(1*$G771)))</formula>
    </cfRule>
    <cfRule type="expression" dxfId="164" priority="297" stopIfTrue="1">
      <formula>AND(OR($W771="E",$W771="F"),$J771=0)</formula>
    </cfRule>
  </conditionalFormatting>
  <conditionalFormatting sqref="J791">
    <cfRule type="expression" priority="282" stopIfTrue="1">
      <formula>$W791=""</formula>
    </cfRule>
    <cfRule type="expression" dxfId="163" priority="283" stopIfTrue="1">
      <formula>($J791+$K791)&lt;IF($G791="?",8,(1*$G791))</formula>
    </cfRule>
    <cfRule type="expression" dxfId="162" priority="284" stopIfTrue="1">
      <formula>AND($L$2="Nee",$E791="WK",$J791&lt;IF($G791="?",8,(1*$G791))/2)</formula>
    </cfRule>
    <cfRule type="expression" dxfId="161" priority="285" stopIfTrue="1">
      <formula>AND($L$2="Ja",$E791="WK",$J791&lt;IF($G791="?",8,(1*$G791)))</formula>
    </cfRule>
    <cfRule type="expression" dxfId="160" priority="286" stopIfTrue="1">
      <formula>AND(OR($W791="E",$W791="F"),$J791=0)</formula>
    </cfRule>
  </conditionalFormatting>
  <conditionalFormatting sqref="J811">
    <cfRule type="expression" priority="271" stopIfTrue="1">
      <formula>$W811=""</formula>
    </cfRule>
    <cfRule type="expression" dxfId="159" priority="272" stopIfTrue="1">
      <formula>($J811+$K811)&lt;IF($G811="?",8,(1*$G811))</formula>
    </cfRule>
    <cfRule type="expression" dxfId="158" priority="273" stopIfTrue="1">
      <formula>AND($L$2="Nee",$E811="WK",$J811&lt;IF($G811="?",8,(1*$G811))/2)</formula>
    </cfRule>
    <cfRule type="expression" dxfId="157" priority="274" stopIfTrue="1">
      <formula>AND($L$2="Ja",$E811="WK",$J811&lt;IF($G811="?",8,(1*$G811)))</formula>
    </cfRule>
    <cfRule type="expression" dxfId="156" priority="275" stopIfTrue="1">
      <formula>AND(OR($W811="E",$W811="F"),$J811=0)</formula>
    </cfRule>
  </conditionalFormatting>
  <conditionalFormatting sqref="J831">
    <cfRule type="expression" priority="260" stopIfTrue="1">
      <formula>$W831=""</formula>
    </cfRule>
    <cfRule type="expression" dxfId="155" priority="261" stopIfTrue="1">
      <formula>($J831+$K831)&lt;IF($G831="?",8,(1*$G831))</formula>
    </cfRule>
    <cfRule type="expression" dxfId="154" priority="262" stopIfTrue="1">
      <formula>AND($L$2="Nee",$E831="WK",$J831&lt;IF($G831="?",8,(1*$G831))/2)</formula>
    </cfRule>
    <cfRule type="expression" dxfId="153" priority="263" stopIfTrue="1">
      <formula>AND($L$2="Ja",$E831="WK",$J831&lt;IF($G831="?",8,(1*$G831)))</formula>
    </cfRule>
    <cfRule type="expression" dxfId="152" priority="264" stopIfTrue="1">
      <formula>AND(OR($W831="E",$W831="F"),$J831=0)</formula>
    </cfRule>
  </conditionalFormatting>
  <conditionalFormatting sqref="J851">
    <cfRule type="expression" priority="249" stopIfTrue="1">
      <formula>$W851=""</formula>
    </cfRule>
    <cfRule type="expression" dxfId="151" priority="250" stopIfTrue="1">
      <formula>($J851+$K851)&lt;IF($G851="?",8,(1*$G851))</formula>
    </cfRule>
    <cfRule type="expression" dxfId="150" priority="251" stopIfTrue="1">
      <formula>AND($L$2="Nee",$E851="WK",$J851&lt;IF($G851="?",8,(1*$G851))/2)</formula>
    </cfRule>
    <cfRule type="expression" dxfId="149" priority="252" stopIfTrue="1">
      <formula>AND($L$2="Ja",$E851="WK",$J851&lt;IF($G851="?",8,(1*$G851)))</formula>
    </cfRule>
    <cfRule type="expression" dxfId="148" priority="253" stopIfTrue="1">
      <formula>AND(OR($W851="E",$W851="F"),$J851=0)</formula>
    </cfRule>
  </conditionalFormatting>
  <conditionalFormatting sqref="J871">
    <cfRule type="expression" priority="238" stopIfTrue="1">
      <formula>$W871=""</formula>
    </cfRule>
    <cfRule type="expression" dxfId="147" priority="239" stopIfTrue="1">
      <formula>($J871+$K871)&lt;IF($G871="?",8,(1*$G871))</formula>
    </cfRule>
    <cfRule type="expression" dxfId="146" priority="240" stopIfTrue="1">
      <formula>AND($L$2="Nee",$E871="WK",$J871&lt;IF($G871="?",8,(1*$G871))/2)</formula>
    </cfRule>
    <cfRule type="expression" dxfId="145" priority="241" stopIfTrue="1">
      <formula>AND($L$2="Ja",$E871="WK",$J871&lt;IF($G871="?",8,(1*$G871)))</formula>
    </cfRule>
    <cfRule type="expression" dxfId="144" priority="242" stopIfTrue="1">
      <formula>AND(OR($W871="E",$W871="F"),$J871=0)</formula>
    </cfRule>
  </conditionalFormatting>
  <conditionalFormatting sqref="J891">
    <cfRule type="expression" priority="227" stopIfTrue="1">
      <formula>$W891=""</formula>
    </cfRule>
    <cfRule type="expression" dxfId="143" priority="228" stopIfTrue="1">
      <formula>($J891+$K891)&lt;IF($G891="?",8,(1*$G891))</formula>
    </cfRule>
    <cfRule type="expression" dxfId="142" priority="229" stopIfTrue="1">
      <formula>AND($L$2="Nee",$E891="WK",$J891&lt;IF($G891="?",8,(1*$G891))/2)</formula>
    </cfRule>
    <cfRule type="expression" dxfId="141" priority="230" stopIfTrue="1">
      <formula>AND($L$2="Ja",$E891="WK",$J891&lt;IF($G891="?",8,(1*$G891)))</formula>
    </cfRule>
    <cfRule type="expression" dxfId="140" priority="231" stopIfTrue="1">
      <formula>AND(OR($W891="E",$W891="F"),$J891=0)</formula>
    </cfRule>
  </conditionalFormatting>
  <conditionalFormatting sqref="J911">
    <cfRule type="expression" priority="216" stopIfTrue="1">
      <formula>$W911=""</formula>
    </cfRule>
    <cfRule type="expression" dxfId="139" priority="217" stopIfTrue="1">
      <formula>($J911+$K911)&lt;IF($G911="?",8,(1*$G911))</formula>
    </cfRule>
    <cfRule type="expression" dxfId="138" priority="218" stopIfTrue="1">
      <formula>AND($L$2="Nee",$E911="WK",$J911&lt;IF($G911="?",8,(1*$G911))/2)</formula>
    </cfRule>
    <cfRule type="expression" dxfId="137" priority="219" stopIfTrue="1">
      <formula>AND($L$2="Ja",$E911="WK",$J911&lt;IF($G911="?",8,(1*$G911)))</formula>
    </cfRule>
    <cfRule type="expression" dxfId="136" priority="220" stopIfTrue="1">
      <formula>AND(OR($W911="E",$W911="F"),$J911=0)</formula>
    </cfRule>
  </conditionalFormatting>
  <conditionalFormatting sqref="J931">
    <cfRule type="expression" priority="205" stopIfTrue="1">
      <formula>$W931=""</formula>
    </cfRule>
    <cfRule type="expression" dxfId="135" priority="206" stopIfTrue="1">
      <formula>($J931+$K931)&lt;IF($G931="?",8,(1*$G931))</formula>
    </cfRule>
    <cfRule type="expression" dxfId="134" priority="207" stopIfTrue="1">
      <formula>AND($L$2="Nee",$E931="WK",$J931&lt;IF($G931="?",8,(1*$G931))/2)</formula>
    </cfRule>
    <cfRule type="expression" dxfId="133" priority="208" stopIfTrue="1">
      <formula>AND($L$2="Ja",$E931="WK",$J931&lt;IF($G931="?",8,(1*$G931)))</formula>
    </cfRule>
    <cfRule type="expression" dxfId="132" priority="209" stopIfTrue="1">
      <formula>AND(OR($W931="E",$W931="F"),$J931=0)</formula>
    </cfRule>
  </conditionalFormatting>
  <conditionalFormatting sqref="J951">
    <cfRule type="expression" priority="194" stopIfTrue="1">
      <formula>$W951=""</formula>
    </cfRule>
    <cfRule type="expression" dxfId="131" priority="195" stopIfTrue="1">
      <formula>($J951+$K951)&lt;IF($G951="?",8,(1*$G951))</formula>
    </cfRule>
    <cfRule type="expression" dxfId="130" priority="196" stopIfTrue="1">
      <formula>AND($L$2="Nee",$E951="WK",$J951&lt;IF($G951="?",8,(1*$G951))/2)</formula>
    </cfRule>
    <cfRule type="expression" dxfId="129" priority="197" stopIfTrue="1">
      <formula>AND($L$2="Ja",$E951="WK",$J951&lt;IF($G951="?",8,(1*$G951)))</formula>
    </cfRule>
    <cfRule type="expression" dxfId="128" priority="198" stopIfTrue="1">
      <formula>AND(OR($W951="E",$W951="F"),$J951=0)</formula>
    </cfRule>
  </conditionalFormatting>
  <conditionalFormatting sqref="J971">
    <cfRule type="expression" priority="183" stopIfTrue="1">
      <formula>$W971=""</formula>
    </cfRule>
    <cfRule type="expression" dxfId="127" priority="184" stopIfTrue="1">
      <formula>($J971+$K971)&lt;IF($G971="?",8,(1*$G971))</formula>
    </cfRule>
    <cfRule type="expression" dxfId="126" priority="185" stopIfTrue="1">
      <formula>AND($L$2="Nee",$E971="WK",$J971&lt;IF($G971="?",8,(1*$G971))/2)</formula>
    </cfRule>
    <cfRule type="expression" dxfId="125" priority="186" stopIfTrue="1">
      <formula>AND($L$2="Ja",$E971="WK",$J971&lt;IF($G971="?",8,(1*$G971)))</formula>
    </cfRule>
    <cfRule type="expression" dxfId="124" priority="187" stopIfTrue="1">
      <formula>AND(OR($W971="E",$W971="F"),$J971=0)</formula>
    </cfRule>
  </conditionalFormatting>
  <conditionalFormatting sqref="J991">
    <cfRule type="expression" priority="172" stopIfTrue="1">
      <formula>$W991=""</formula>
    </cfRule>
    <cfRule type="expression" dxfId="123" priority="173" stopIfTrue="1">
      <formula>($J991+$K991)&lt;IF($G991="?",8,(1*$G991))</formula>
    </cfRule>
    <cfRule type="expression" dxfId="122" priority="174" stopIfTrue="1">
      <formula>AND($L$2="Nee",$E991="WK",$J991&lt;IF($G991="?",8,(1*$G991))/2)</formula>
    </cfRule>
    <cfRule type="expression" dxfId="121" priority="175" stopIfTrue="1">
      <formula>AND($L$2="Ja",$E991="WK",$J991&lt;IF($G991="?",8,(1*$G991)))</formula>
    </cfRule>
    <cfRule type="expression" dxfId="120" priority="176" stopIfTrue="1">
      <formula>AND(OR($W991="E",$W991="F"),$J991=0)</formula>
    </cfRule>
  </conditionalFormatting>
  <conditionalFormatting sqref="J1011">
    <cfRule type="expression" priority="161" stopIfTrue="1">
      <formula>$W1011=""</formula>
    </cfRule>
    <cfRule type="expression" dxfId="119" priority="162" stopIfTrue="1">
      <formula>($J1011+$K1011)&lt;IF($G1011="?",8,(1*$G1011))</formula>
    </cfRule>
    <cfRule type="expression" dxfId="118" priority="163" stopIfTrue="1">
      <formula>AND($L$2="Nee",$E1011="WK",$J1011&lt;IF($G1011="?",8,(1*$G1011))/2)</formula>
    </cfRule>
    <cfRule type="expression" dxfId="117" priority="164" stopIfTrue="1">
      <formula>AND($L$2="Ja",$E1011="WK",$J1011&lt;IF($G1011="?",8,(1*$G1011)))</formula>
    </cfRule>
    <cfRule type="expression" dxfId="116" priority="165" stopIfTrue="1">
      <formula>AND(OR($W1011="E",$W1011="F"),$J1011=0)</formula>
    </cfRule>
  </conditionalFormatting>
  <conditionalFormatting sqref="J1031">
    <cfRule type="expression" priority="150" stopIfTrue="1">
      <formula>$W1031=""</formula>
    </cfRule>
    <cfRule type="expression" dxfId="115" priority="151" stopIfTrue="1">
      <formula>($J1031+$K1031)&lt;IF($G1031="?",8,(1*$G1031))</formula>
    </cfRule>
    <cfRule type="expression" dxfId="114" priority="152" stopIfTrue="1">
      <formula>AND($L$2="Nee",$E1031="WK",$J1031&lt;IF($G1031="?",8,(1*$G1031))/2)</formula>
    </cfRule>
    <cfRule type="expression" dxfId="113" priority="153" stopIfTrue="1">
      <formula>AND($L$2="Ja",$E1031="WK",$J1031&lt;IF($G1031="?",8,(1*$G1031)))</formula>
    </cfRule>
    <cfRule type="expression" dxfId="112" priority="154" stopIfTrue="1">
      <formula>AND(OR($W1031="E",$W1031="F"),$J1031=0)</formula>
    </cfRule>
  </conditionalFormatting>
  <conditionalFormatting sqref="J1051">
    <cfRule type="expression" priority="139" stopIfTrue="1">
      <formula>$W1051=""</formula>
    </cfRule>
    <cfRule type="expression" dxfId="111" priority="140" stopIfTrue="1">
      <formula>($J1051+$K1051)&lt;IF($G1051="?",8,(1*$G1051))</formula>
    </cfRule>
    <cfRule type="expression" dxfId="110" priority="141" stopIfTrue="1">
      <formula>AND($L$2="Nee",$E1051="WK",$J1051&lt;IF($G1051="?",8,(1*$G1051))/2)</formula>
    </cfRule>
    <cfRule type="expression" dxfId="109" priority="142" stopIfTrue="1">
      <formula>AND($L$2="Ja",$E1051="WK",$J1051&lt;IF($G1051="?",8,(1*$G1051)))</formula>
    </cfRule>
    <cfRule type="expression" dxfId="108" priority="143" stopIfTrue="1">
      <formula>AND(OR($W1051="E",$W1051="F"),$J1051=0)</formula>
    </cfRule>
  </conditionalFormatting>
  <conditionalFormatting sqref="J1071">
    <cfRule type="expression" priority="128" stopIfTrue="1">
      <formula>$W1071=""</formula>
    </cfRule>
    <cfRule type="expression" dxfId="107" priority="129" stopIfTrue="1">
      <formula>($J1071+$K1071)&lt;IF($G1071="?",8,(1*$G1071))</formula>
    </cfRule>
    <cfRule type="expression" dxfId="106" priority="130" stopIfTrue="1">
      <formula>AND($L$2="Nee",$E1071="WK",$J1071&lt;IF($G1071="?",8,(1*$G1071))/2)</formula>
    </cfRule>
    <cfRule type="expression" dxfId="105" priority="131" stopIfTrue="1">
      <formula>AND($L$2="Ja",$E1071="WK",$J1071&lt;IF($G1071="?",8,(1*$G1071)))</formula>
    </cfRule>
    <cfRule type="expression" dxfId="104" priority="132" stopIfTrue="1">
      <formula>AND(OR($W1071="E",$W1071="F"),$J1071=0)</formula>
    </cfRule>
  </conditionalFormatting>
  <conditionalFormatting sqref="J1091">
    <cfRule type="expression" priority="117" stopIfTrue="1">
      <formula>$W1091=""</formula>
    </cfRule>
    <cfRule type="expression" dxfId="103" priority="118" stopIfTrue="1">
      <formula>($J1091+$K1091)&lt;IF($G1091="?",8,(1*$G1091))</formula>
    </cfRule>
    <cfRule type="expression" dxfId="102" priority="119" stopIfTrue="1">
      <formula>AND($L$2="Nee",$E1091="WK",$J1091&lt;IF($G1091="?",8,(1*$G1091))/2)</formula>
    </cfRule>
    <cfRule type="expression" dxfId="101" priority="120" stopIfTrue="1">
      <formula>AND($L$2="Ja",$E1091="WK",$J1091&lt;IF($G1091="?",8,(1*$G1091)))</formula>
    </cfRule>
    <cfRule type="expression" dxfId="100" priority="121" stopIfTrue="1">
      <formula>AND(OR($W1091="E",$W1091="F"),$J1091=0)</formula>
    </cfRule>
  </conditionalFormatting>
  <conditionalFormatting sqref="J1111">
    <cfRule type="expression" priority="106" stopIfTrue="1">
      <formula>$W1111=""</formula>
    </cfRule>
    <cfRule type="expression" dxfId="99" priority="107" stopIfTrue="1">
      <formula>($J1111+$K1111)&lt;IF($G1111="?",8,(1*$G1111))</formula>
    </cfRule>
    <cfRule type="expression" dxfId="98" priority="108" stopIfTrue="1">
      <formula>AND($L$2="Nee",$E1111="WK",$J1111&lt;IF($G1111="?",8,(1*$G1111))/2)</formula>
    </cfRule>
    <cfRule type="expression" dxfId="97" priority="109" stopIfTrue="1">
      <formula>AND($L$2="Ja",$E1111="WK",$J1111&lt;IF($G1111="?",8,(1*$G1111)))</formula>
    </cfRule>
    <cfRule type="expression" dxfId="96" priority="110" stopIfTrue="1">
      <formula>AND(OR($W1111="E",$W1111="F"),$J1111=0)</formula>
    </cfRule>
  </conditionalFormatting>
  <conditionalFormatting sqref="J1131">
    <cfRule type="expression" priority="95" stopIfTrue="1">
      <formula>$W1131=""</formula>
    </cfRule>
    <cfRule type="expression" dxfId="95" priority="96" stopIfTrue="1">
      <formula>($J1131+$K1131)&lt;IF($G1131="?",8,(1*$G1131))</formula>
    </cfRule>
    <cfRule type="expression" dxfId="94" priority="97" stopIfTrue="1">
      <formula>AND($L$2="Nee",$E1131="WK",$J1131&lt;IF($G1131="?",8,(1*$G1131))/2)</formula>
    </cfRule>
    <cfRule type="expression" dxfId="93" priority="98" stopIfTrue="1">
      <formula>AND($L$2="Ja",$E1131="WK",$J1131&lt;IF($G1131="?",8,(1*$G1131)))</formula>
    </cfRule>
    <cfRule type="expression" dxfId="92" priority="99" stopIfTrue="1">
      <formula>AND(OR($W1131="E",$W1131="F"),$J1131=0)</formula>
    </cfRule>
  </conditionalFormatting>
  <conditionalFormatting sqref="J1151">
    <cfRule type="expression" priority="84" stopIfTrue="1">
      <formula>$W1151=""</formula>
    </cfRule>
    <cfRule type="expression" dxfId="91" priority="85" stopIfTrue="1">
      <formula>($J1151+$K1151)&lt;IF($G1151="?",8,(1*$G1151))</formula>
    </cfRule>
    <cfRule type="expression" dxfId="90" priority="86" stopIfTrue="1">
      <formula>AND($L$2="Nee",$E1151="WK",$J1151&lt;IF($G1151="?",8,(1*$G1151))/2)</formula>
    </cfRule>
    <cfRule type="expression" dxfId="89" priority="87" stopIfTrue="1">
      <formula>AND($L$2="Ja",$E1151="WK",$J1151&lt;IF($G1151="?",8,(1*$G1151)))</formula>
    </cfRule>
    <cfRule type="expression" dxfId="88" priority="88" stopIfTrue="1">
      <formula>AND(OR($W1151="E",$W1151="F"),$J1151=0)</formula>
    </cfRule>
  </conditionalFormatting>
  <conditionalFormatting sqref="J1171">
    <cfRule type="expression" priority="73" stopIfTrue="1">
      <formula>$W1171=""</formula>
    </cfRule>
    <cfRule type="expression" dxfId="87" priority="74" stopIfTrue="1">
      <formula>($J1171+$K1171)&lt;IF($G1171="?",8,(1*$G1171))</formula>
    </cfRule>
    <cfRule type="expression" dxfId="86" priority="75" stopIfTrue="1">
      <formula>AND($L$2="Nee",$E1171="WK",$J1171&lt;IF($G1171="?",8,(1*$G1171))/2)</formula>
    </cfRule>
    <cfRule type="expression" dxfId="85" priority="76" stopIfTrue="1">
      <formula>AND($L$2="Ja",$E1171="WK",$J1171&lt;IF($G1171="?",8,(1*$G1171)))</formula>
    </cfRule>
    <cfRule type="expression" dxfId="84" priority="77" stopIfTrue="1">
      <formula>AND(OR($W1171="E",$W1171="F"),$J1171=0)</formula>
    </cfRule>
  </conditionalFormatting>
  <conditionalFormatting sqref="J1191">
    <cfRule type="expression" priority="62" stopIfTrue="1">
      <formula>$W1191=""</formula>
    </cfRule>
    <cfRule type="expression" dxfId="83" priority="63" stopIfTrue="1">
      <formula>($J1191+$K1191)&lt;IF($G1191="?",8,(1*$G1191))</formula>
    </cfRule>
    <cfRule type="expression" dxfId="82" priority="64" stopIfTrue="1">
      <formula>AND($L$2="Nee",$E1191="WK",$J1191&lt;IF($G1191="?",8,(1*$G1191))/2)</formula>
    </cfRule>
    <cfRule type="expression" dxfId="81" priority="65" stopIfTrue="1">
      <formula>AND($L$2="Ja",$E1191="WK",$J1191&lt;IF($G1191="?",8,(1*$G1191)))</formula>
    </cfRule>
    <cfRule type="expression" dxfId="80" priority="66" stopIfTrue="1">
      <formula>AND(OR($W1191="E",$W1191="F"),$J1191=0)</formula>
    </cfRule>
  </conditionalFormatting>
  <conditionalFormatting sqref="J1211">
    <cfRule type="expression" priority="51" stopIfTrue="1">
      <formula>$W1211=""</formula>
    </cfRule>
    <cfRule type="expression" dxfId="79" priority="52" stopIfTrue="1">
      <formula>($J1211+$K1211)&lt;IF($G1211="?",8,(1*$G1211))</formula>
    </cfRule>
    <cfRule type="expression" dxfId="78" priority="53" stopIfTrue="1">
      <formula>AND($L$2="Nee",$E1211="WK",$J1211&lt;IF($G1211="?",8,(1*$G1211))/2)</formula>
    </cfRule>
    <cfRule type="expression" dxfId="77" priority="54" stopIfTrue="1">
      <formula>AND($L$2="Ja",$E1211="WK",$J1211&lt;IF($G1211="?",8,(1*$G1211)))</formula>
    </cfRule>
    <cfRule type="expression" dxfId="76" priority="55" stopIfTrue="1">
      <formula>AND(OR($W1211="E",$W1211="F"),$J1211=0)</formula>
    </cfRule>
  </conditionalFormatting>
  <conditionalFormatting sqref="J1231">
    <cfRule type="expression" priority="40" stopIfTrue="1">
      <formula>$W1231=""</formula>
    </cfRule>
    <cfRule type="expression" dxfId="75" priority="41" stopIfTrue="1">
      <formula>($J1231+$K1231)&lt;IF($G1231="?",8,(1*$G1231))</formula>
    </cfRule>
    <cfRule type="expression" dxfId="74" priority="42" stopIfTrue="1">
      <formula>AND($L$2="Nee",$E1231="WK",$J1231&lt;IF($G1231="?",8,(1*$G1231))/2)</formula>
    </cfRule>
    <cfRule type="expression" dxfId="73" priority="43" stopIfTrue="1">
      <formula>AND($L$2="Ja",$E1231="WK",$J1231&lt;IF($G1231="?",8,(1*$G1231)))</formula>
    </cfRule>
    <cfRule type="expression" dxfId="72" priority="44" stopIfTrue="1">
      <formula>AND(OR($W1231="E",$W1231="F"),$J1231=0)</formula>
    </cfRule>
  </conditionalFormatting>
  <conditionalFormatting sqref="J1251">
    <cfRule type="expression" priority="29" stopIfTrue="1">
      <formula>$W1251=""</formula>
    </cfRule>
    <cfRule type="expression" dxfId="71" priority="30" stopIfTrue="1">
      <formula>($J1251+$K1251)&lt;IF($G1251="?",8,(1*$G1251))</formula>
    </cfRule>
    <cfRule type="expression" dxfId="70" priority="31" stopIfTrue="1">
      <formula>AND($L$2="Nee",$E1251="WK",$J1251&lt;IF($G1251="?",8,(1*$G1251))/2)</formula>
    </cfRule>
    <cfRule type="expression" dxfId="69" priority="32" stopIfTrue="1">
      <formula>AND($L$2="Ja",$E1251="WK",$J1251&lt;IF($G1251="?",8,(1*$G1251)))</formula>
    </cfRule>
    <cfRule type="expression" dxfId="68" priority="33" stopIfTrue="1">
      <formula>AND(OR($W1251="E",$W1251="F"),$J1251=0)</formula>
    </cfRule>
  </conditionalFormatting>
  <conditionalFormatting sqref="J1271">
    <cfRule type="expression" priority="18" stopIfTrue="1">
      <formula>$W1271=""</formula>
    </cfRule>
    <cfRule type="expression" dxfId="67" priority="19" stopIfTrue="1">
      <formula>($J1271+$K1271)&lt;IF($G1271="?",8,(1*$G1271))</formula>
    </cfRule>
    <cfRule type="expression" dxfId="66" priority="20" stopIfTrue="1">
      <formula>AND($L$2="Nee",$E1271="WK",$J1271&lt;IF($G1271="?",8,(1*$G1271))/2)</formula>
    </cfRule>
    <cfRule type="expression" dxfId="65" priority="21" stopIfTrue="1">
      <formula>AND($L$2="Ja",$E1271="WK",$J1271&lt;IF($G1271="?",8,(1*$G1271)))</formula>
    </cfRule>
    <cfRule type="expression" dxfId="64" priority="22" stopIfTrue="1">
      <formula>AND(OR($W1271="E",$W1271="F"),$J1271=0)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63" priority="12">
      <formula>AND(J11+K11&gt;0,L11&gt;V13)</formula>
    </cfRule>
  </conditionalFormatting>
  <conditionalFormatting sqref="J11">
    <cfRule type="expression" priority="7" stopIfTrue="1">
      <formula>$W11=""</formula>
    </cfRule>
    <cfRule type="expression" dxfId="62" priority="8" stopIfTrue="1">
      <formula>($J11+$K11)&lt;IF($G11="?",8,(1*$G11))</formula>
    </cfRule>
    <cfRule type="expression" dxfId="61" priority="9" stopIfTrue="1">
      <formula>AND($L$2="Nee",$E11="WK",$J11&lt;IF($G11="?",8,(1*$G11))/2)</formula>
    </cfRule>
    <cfRule type="expression" dxfId="60" priority="10" stopIfTrue="1">
      <formula>AND($L$2="Ja",$E11="WK",$J11&lt;IF($G11="?",8,(1*$G11)))</formula>
    </cfRule>
    <cfRule type="expression" dxfId="59"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8" priority="4" stopIfTrue="1">
      <formula>($J11+$K11)&lt;IF($G11="?",8,(1*$G11))</formula>
    </cfRule>
    <cfRule type="expression" dxfId="57" priority="5" stopIfTrue="1">
      <formula>AND($L$2="Nee",$E11="WK",$K11&lt;IF($G11="?",8,(1*$G11))/2)</formula>
    </cfRule>
    <cfRule type="expression" dxfId="56" priority="6">
      <formula>AND($L$2="Ja",$K11&gt;0,IFERROR(SEARCH(U11,"SMABCG"),0)&gt;0)</formula>
    </cfRule>
  </conditionalFormatting>
  <pageMargins left="0.7" right="0.7" top="0.75" bottom="0.75" header="0.3" footer="0.3"/>
  <pageSetup paperSize="9" orientation="portrait" r:id="rId4"/>
  <customProperties>
    <customPr name="LastActive" r:id="rId5"/>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AC274"/>
  <sheetViews>
    <sheetView showZeros="0" topLeftCell="B1" zoomScale="80" zoomScaleNormal="80" workbookViewId="0">
      <pane ySplit="9" topLeftCell="A10" activePane="bottomLeft" state="frozen"/>
      <selection pane="bottomLeft" activeCell="C12" sqref="C12"/>
      <selection activeCell="B1" sqref="B1"/>
    </sheetView>
  </sheetViews>
  <sheetFormatPr defaultColWidth="9.140625" defaultRowHeight="12.6"/>
  <cols>
    <col min="1" max="1" width="8.42578125" style="28" hidden="1" customWidth="1"/>
    <col min="2" max="2" width="3" style="28" customWidth="1"/>
    <col min="3" max="3" width="5.85546875" style="29" bestFit="1" customWidth="1"/>
    <col min="4" max="4" width="10" style="28" bestFit="1" customWidth="1"/>
    <col min="5" max="5" width="34.5703125" style="28" customWidth="1"/>
    <col min="6" max="6" width="16.5703125" style="28" customWidth="1"/>
    <col min="7" max="7" width="12.85546875" style="30" bestFit="1" customWidth="1"/>
    <col min="8" max="8" width="10.85546875" style="30" bestFit="1" customWidth="1"/>
    <col min="9" max="9" width="1" style="30" bestFit="1" customWidth="1"/>
    <col min="10" max="10" width="7" style="29" bestFit="1" customWidth="1"/>
    <col min="11" max="11" width="6.28515625" style="29" bestFit="1" customWidth="1"/>
    <col min="12" max="12" width="7" style="29" bestFit="1" customWidth="1"/>
    <col min="13" max="14" width="1.85546875" style="29" customWidth="1"/>
    <col min="15" max="15" width="2" style="28" hidden="1" customWidth="1"/>
    <col min="16" max="18" width="7.140625" style="41" hidden="1" customWidth="1"/>
    <col min="19" max="19" width="1.42578125" style="41" hidden="1" customWidth="1"/>
    <col min="20" max="20" width="6" style="92" hidden="1" customWidth="1"/>
    <col min="21" max="23" width="7.140625" style="28" hidden="1" customWidth="1"/>
    <col min="24" max="24" width="3" style="127" hidden="1" customWidth="1"/>
    <col min="25" max="25" width="2.7109375" style="28" hidden="1" customWidth="1"/>
    <col min="26" max="26" width="7.140625" style="28" hidden="1" customWidth="1"/>
    <col min="27" max="27" width="2.7109375" style="28" customWidth="1"/>
    <col min="28" max="29" width="14.42578125" style="28" bestFit="1" customWidth="1"/>
    <col min="30" max="30" width="6.7109375" style="28" customWidth="1"/>
    <col min="31" max="16384" width="9.140625" style="28"/>
  </cols>
  <sheetData>
    <row r="1" spans="1:29" ht="9" customHeight="1">
      <c r="C1" s="319"/>
      <c r="D1" s="319"/>
      <c r="G1" s="330"/>
      <c r="H1" s="330"/>
      <c r="I1" s="330"/>
      <c r="J1" s="330"/>
      <c r="K1" s="330"/>
      <c r="L1" s="330"/>
    </row>
    <row r="2" spans="1:29">
      <c r="C2" s="319" t="s">
        <v>4</v>
      </c>
      <c r="D2" s="319"/>
      <c r="E2" s="149" t="str">
        <f>IF(ISBLANK(Basis!C5),"",Basis!C5)</f>
        <v>Oranje Wit (D)</v>
      </c>
      <c r="F2" s="42"/>
      <c r="G2" s="320" t="s">
        <v>1134</v>
      </c>
      <c r="H2" s="320"/>
      <c r="I2" s="320"/>
      <c r="J2" s="320"/>
      <c r="K2" s="320"/>
      <c r="L2" s="126" t="str">
        <f>Basis!E5</f>
        <v>Nee</v>
      </c>
      <c r="M2" s="30"/>
      <c r="N2" s="30"/>
      <c r="P2" s="41" t="s">
        <v>1098</v>
      </c>
      <c r="Q2" s="40">
        <f>COUNTIF(Teams!AE:AE,P2)</f>
        <v>3</v>
      </c>
      <c r="R2" s="41">
        <f>IF(V2=0,0,IFERROR(VLOOKUP(Q2,V$2:W$7,2,0),15))</f>
        <v>25</v>
      </c>
      <c r="T2" s="124"/>
      <c r="V2" s="28">
        <v>1</v>
      </c>
      <c r="W2" s="41">
        <v>35</v>
      </c>
    </row>
    <row r="3" spans="1:29">
      <c r="C3" s="319" t="s">
        <v>8</v>
      </c>
      <c r="D3" s="319"/>
      <c r="E3" s="125" t="str">
        <f>IF(ISBLANK(Basis!C6),"",Basis!C6)</f>
        <v>PE Wolff</v>
      </c>
      <c r="F3" s="127" t="s">
        <v>10</v>
      </c>
      <c r="G3" s="321" t="str">
        <f>IFERROR(VLOOKUP(E$2,ClubTotaal,2,0),"")</f>
        <v>NCX19J3</v>
      </c>
      <c r="H3" s="321"/>
      <c r="I3" s="321"/>
      <c r="J3" s="321"/>
      <c r="K3" s="321"/>
      <c r="L3" s="321"/>
      <c r="M3" s="44"/>
      <c r="N3" s="44"/>
      <c r="P3" s="41" t="s">
        <v>43</v>
      </c>
      <c r="Q3" s="40">
        <f>COUNTIF(Teams!AE:AE,P3)</f>
        <v>4</v>
      </c>
      <c r="R3" s="41">
        <f>IF(V3=0,0,IFERROR(VLOOKUP(Q3,V$2:W$7,2,0),15))</f>
        <v>20</v>
      </c>
      <c r="T3" s="124"/>
      <c r="V3" s="28">
        <v>2</v>
      </c>
      <c r="W3" s="41">
        <v>30</v>
      </c>
    </row>
    <row r="4" spans="1:29">
      <c r="C4" s="319" t="s">
        <v>11</v>
      </c>
      <c r="D4" s="319"/>
      <c r="E4" s="125" t="str">
        <f>IF(ISBLANK(Basis!C7),"",Basis!C7)</f>
        <v>Technische Commissie</v>
      </c>
      <c r="F4" s="127" t="s">
        <v>13</v>
      </c>
      <c r="G4" s="321" t="str">
        <f>IFERROR(VLOOKUP(E$2,ClubTotaal,3,0),"")</f>
        <v>DORDRECHT</v>
      </c>
      <c r="H4" s="321"/>
      <c r="I4" s="321"/>
      <c r="J4" s="321"/>
      <c r="K4" s="321"/>
      <c r="L4" s="321"/>
      <c r="M4" s="44"/>
      <c r="N4" s="44"/>
      <c r="P4" s="41" t="s">
        <v>44</v>
      </c>
      <c r="Q4" s="40">
        <f>COUNTIF(Teams!AE:AE,P4)</f>
        <v>4</v>
      </c>
      <c r="R4" s="41">
        <f>IF(V4=0,0,IFERROR(VLOOKUP(Q4,V$2:W$7,2,0),15))</f>
        <v>20</v>
      </c>
      <c r="T4" s="124"/>
      <c r="V4" s="28">
        <v>3</v>
      </c>
      <c r="W4" s="41">
        <v>25</v>
      </c>
    </row>
    <row r="5" spans="1:29">
      <c r="C5" s="319" t="s">
        <v>14</v>
      </c>
      <c r="D5" s="319"/>
      <c r="E5" s="125" t="str">
        <f>IF(ISBLANK(Basis!C8),"",Basis!C8)</f>
        <v>0645650818</v>
      </c>
      <c r="F5" s="127" t="s">
        <v>16</v>
      </c>
      <c r="G5" s="321" t="str">
        <f>IFERROR(VLOOKUP(E$2,ClubTotaal,4,0),"")</f>
        <v>ZUIDWEST</v>
      </c>
      <c r="H5" s="321"/>
      <c r="I5" s="321"/>
      <c r="J5" s="321"/>
      <c r="K5" s="321"/>
      <c r="L5" s="321"/>
      <c r="M5" s="44"/>
      <c r="N5" s="44"/>
      <c r="P5" s="41" t="s">
        <v>1099</v>
      </c>
      <c r="Q5" s="40">
        <f>COUNTIF(Teams!AE:AE,P5)</f>
        <v>5</v>
      </c>
      <c r="R5" s="41">
        <f>IF(V5=0,0,IFERROR(VLOOKUP(Q5,V$2:W$7,2,0),15))</f>
        <v>15</v>
      </c>
      <c r="T5" s="124"/>
      <c r="V5" s="28">
        <v>4</v>
      </c>
      <c r="W5" s="41">
        <v>20</v>
      </c>
    </row>
    <row r="6" spans="1:29">
      <c r="C6" s="319" t="s">
        <v>17</v>
      </c>
      <c r="D6" s="319"/>
      <c r="E6" s="125" t="str">
        <f>IF(ISBLANK(Basis!C9),"",Basis!C9)</f>
        <v>pewolff@gmail.com</v>
      </c>
      <c r="F6" s="127" t="s">
        <v>19</v>
      </c>
      <c r="G6" s="321" t="str">
        <f>IFERROR(VLOOKUP(E$2,ClubTotaal,5,0),"")</f>
        <v>Zuid-Hollandse Eilanden</v>
      </c>
      <c r="H6" s="321"/>
      <c r="I6" s="321"/>
      <c r="J6" s="321"/>
      <c r="K6" s="321"/>
      <c r="L6" s="321"/>
      <c r="M6" s="44"/>
      <c r="N6" s="44"/>
      <c r="P6" s="41" t="s">
        <v>1135</v>
      </c>
      <c r="Q6" s="40">
        <f>COUNTIF(Teams!AE:AE,P6)</f>
        <v>4</v>
      </c>
      <c r="R6" s="41">
        <f>IF(V6=0,0,IFERROR(VLOOKUP(Q6,V$2:W$7,2,0),15))</f>
        <v>20</v>
      </c>
      <c r="T6" s="124"/>
      <c r="V6" s="28">
        <v>5</v>
      </c>
      <c r="W6" s="41">
        <v>15</v>
      </c>
    </row>
    <row r="7" spans="1:29">
      <c r="C7" s="328"/>
      <c r="D7" s="328"/>
      <c r="F7" s="127"/>
      <c r="G7" s="327"/>
      <c r="H7" s="327"/>
      <c r="I7" s="327"/>
      <c r="J7" s="327"/>
      <c r="K7" s="327"/>
      <c r="L7" s="327"/>
    </row>
    <row r="8" spans="1:29" ht="62.25" customHeight="1">
      <c r="B8" s="45"/>
      <c r="C8" s="324" t="s">
        <v>1159</v>
      </c>
      <c r="D8" s="325"/>
      <c r="E8" s="325"/>
      <c r="F8" s="325"/>
      <c r="G8" s="325"/>
      <c r="H8" s="325"/>
      <c r="I8" s="325"/>
      <c r="J8" s="325"/>
      <c r="K8" s="325"/>
      <c r="L8" s="326"/>
      <c r="M8" s="284"/>
      <c r="N8" s="284"/>
    </row>
    <row r="9" spans="1:29" ht="12.75" customHeight="1" thickBot="1">
      <c r="B9" s="46"/>
      <c r="C9" s="329"/>
      <c r="D9" s="329"/>
      <c r="E9" s="329"/>
      <c r="F9" s="329"/>
      <c r="G9" s="329"/>
      <c r="H9" s="329"/>
      <c r="I9" s="329"/>
      <c r="J9" s="329"/>
      <c r="K9" s="329"/>
      <c r="L9" s="329"/>
      <c r="Z9" s="247" t="s">
        <v>1139</v>
      </c>
    </row>
    <row r="10" spans="1:29" ht="12.75" customHeight="1" thickTop="1">
      <c r="B10" s="74"/>
      <c r="C10" s="52"/>
      <c r="D10" s="74"/>
      <c r="E10" s="74"/>
      <c r="F10" s="74"/>
      <c r="G10" s="75"/>
      <c r="H10" s="75"/>
      <c r="I10" s="75"/>
      <c r="J10" s="52"/>
      <c r="K10" s="52"/>
      <c r="L10" s="52"/>
      <c r="M10" s="52"/>
      <c r="N10" s="52"/>
      <c r="P10" s="92" t="str">
        <f>IF(C12="","",IF(LEFT(D12,1)="V","V",IF(LEFT(D12,1)="Z","Z","")))</f>
        <v/>
      </c>
      <c r="Q10" s="92" t="str">
        <f>IF($P10="","",LEFT(IFERROR(VLOOKUP($C12,IF(P10="V",TeamsV,TeamsZ),2,0),"")&amp;"??",2))</f>
        <v/>
      </c>
      <c r="R10" s="92" t="str">
        <f>IF(P10="","",LEFT(IFERROR(VLOOKUP(C12,IF(P10="V",TeamsV,TeamsZ),4,0),"")&amp;"?",1))</f>
        <v/>
      </c>
      <c r="X10" s="127" t="s">
        <v>2</v>
      </c>
      <c r="Z10" s="246"/>
    </row>
    <row r="11" spans="1:29" ht="12.75" customHeight="1">
      <c r="B11" s="47"/>
      <c r="C11" s="76" t="s">
        <v>1107</v>
      </c>
      <c r="D11" s="76" t="s">
        <v>1160</v>
      </c>
      <c r="E11" s="335" t="s">
        <v>1161</v>
      </c>
      <c r="F11" s="335"/>
      <c r="G11" s="335"/>
      <c r="H11" s="335"/>
      <c r="I11" s="50"/>
      <c r="J11" s="76" t="s">
        <v>1144</v>
      </c>
      <c r="K11" s="76" t="s">
        <v>1145</v>
      </c>
      <c r="L11" s="76" t="s">
        <v>1146</v>
      </c>
      <c r="M11" s="52"/>
      <c r="N11" s="52"/>
      <c r="P11" s="53">
        <f>COUNT(P15:P29)</f>
        <v>0</v>
      </c>
      <c r="Q11" s="53">
        <f>COUNT(Q15:Q29)</f>
        <v>0</v>
      </c>
      <c r="R11" s="53">
        <f>COUNT(R15:R29)</f>
        <v>0</v>
      </c>
      <c r="S11" s="124"/>
      <c r="U11" s="28">
        <f>15-COUNTBLANK(C15:C29)</f>
        <v>0</v>
      </c>
      <c r="V11" s="29" t="str">
        <f>SUBSTITUTE(IFERROR(UPPER(LEFT(D12,1)),"-"),"V","Z")</f>
        <v/>
      </c>
      <c r="W11" s="40">
        <f>IFERROR(IF(V11="V",0,IF(V11="Z",1,9)),9)</f>
        <v>9</v>
      </c>
      <c r="X11" s="127">
        <v>1</v>
      </c>
      <c r="Z11" s="247"/>
    </row>
    <row r="12" spans="1:29" ht="12.95">
      <c r="A12" s="33">
        <v>1</v>
      </c>
      <c r="B12" s="54"/>
      <c r="C12" s="77"/>
      <c r="D12" s="163"/>
      <c r="E12" s="336"/>
      <c r="F12" s="336" t="s">
        <v>1162</v>
      </c>
      <c r="G12" s="336" t="s">
        <v>1162</v>
      </c>
      <c r="H12" s="336" t="s">
        <v>1162</v>
      </c>
      <c r="I12" s="56"/>
      <c r="J12" s="286">
        <f>COUNTIF(C15:C29,"V")</f>
        <v>0</v>
      </c>
      <c r="K12" s="286">
        <f>COUNTIF(C15:C29,"M")</f>
        <v>0</v>
      </c>
      <c r="L12" s="57" t="str">
        <f>IFERROR(AVERAGE(H15:H29),"")</f>
        <v/>
      </c>
      <c r="M12" s="58"/>
      <c r="N12" s="58"/>
      <c r="O12" s="33" t="str">
        <f>IF($C12="","",LEFT(IFERROR(VLOOKUP($C12,IF($D12="Veld",TeamsV,TeamsZ),4,0),"")&amp;"?",1))</f>
        <v/>
      </c>
      <c r="P12" s="253"/>
      <c r="Q12" s="253"/>
      <c r="R12" s="253"/>
      <c r="S12" s="92"/>
      <c r="T12" s="124">
        <f>SUM(T15:T29)</f>
        <v>0</v>
      </c>
      <c r="U12" s="158" t="str">
        <f>MID($C12,1,1)</f>
        <v/>
      </c>
      <c r="V12" s="158" t="str">
        <f>MID($C12,1,1)</f>
        <v/>
      </c>
      <c r="W12" s="158" t="str">
        <f>MID($C12,1,1)</f>
        <v/>
      </c>
      <c r="X12" s="127">
        <v>2</v>
      </c>
      <c r="Z12" s="247" t="str">
        <f>IFERROR(AVERAGE(Z15:Z29),"")</f>
        <v/>
      </c>
    </row>
    <row r="13" spans="1:29">
      <c r="B13" s="47"/>
      <c r="C13" s="76"/>
      <c r="D13" s="47"/>
      <c r="E13" s="47"/>
      <c r="F13" s="47"/>
      <c r="G13" s="50"/>
      <c r="H13" s="50"/>
      <c r="I13" s="50"/>
      <c r="J13" s="76"/>
      <c r="K13" s="76"/>
      <c r="L13" s="76"/>
      <c r="M13" s="52"/>
      <c r="N13" s="52"/>
      <c r="T13" s="124">
        <f t="shared" ref="T13" si="0">SUM(T14:T28)</f>
        <v>0</v>
      </c>
      <c r="U13" s="159"/>
      <c r="V13" s="159"/>
      <c r="W13" s="159"/>
      <c r="X13" s="127">
        <v>3</v>
      </c>
      <c r="Z13" s="248"/>
    </row>
    <row r="14" spans="1:29">
      <c r="A14" s="59"/>
      <c r="B14" s="60"/>
      <c r="C14" s="61" t="s">
        <v>1147</v>
      </c>
      <c r="D14" s="61" t="s">
        <v>1148</v>
      </c>
      <c r="E14" s="62" t="s">
        <v>1149</v>
      </c>
      <c r="F14" s="62" t="s">
        <v>1150</v>
      </c>
      <c r="G14" s="61" t="s">
        <v>1151</v>
      </c>
      <c r="H14" s="61" t="s">
        <v>1152</v>
      </c>
      <c r="I14" s="61" t="s">
        <v>54</v>
      </c>
      <c r="J14" s="61" t="s">
        <v>1153</v>
      </c>
      <c r="K14" s="61" t="s">
        <v>1154</v>
      </c>
      <c r="L14" s="61" t="s">
        <v>1158</v>
      </c>
      <c r="M14" s="63"/>
      <c r="N14" s="63"/>
      <c r="O14" s="59"/>
      <c r="P14" s="160" t="s">
        <v>1163</v>
      </c>
      <c r="Q14" s="160" t="s">
        <v>77</v>
      </c>
      <c r="R14" s="160" t="s">
        <v>1164</v>
      </c>
      <c r="S14" s="160"/>
      <c r="T14" s="124"/>
      <c r="U14" s="158" t="str">
        <f>IF(W12="","",VLOOKUP(W12,Leeftijdscat,2,FALSE))</f>
        <v/>
      </c>
      <c r="V14" s="158" t="str">
        <f>IF(W12="","",VLOOKUP(W12,Leeftijdscat,3,FALSE))</f>
        <v/>
      </c>
      <c r="W14" s="158" t="str">
        <f>IF(W12="","",VLOOKUP(W12,Leeftijdscat,4,FALSE))</f>
        <v/>
      </c>
      <c r="X14" s="127">
        <v>4</v>
      </c>
      <c r="Z14" s="246"/>
    </row>
    <row r="15" spans="1:29">
      <c r="A15" s="28" t="str">
        <f>C12&amp;"x"&amp;B15</f>
        <v>x1</v>
      </c>
      <c r="B15" s="47">
        <v>1</v>
      </c>
      <c r="C15" s="64" t="str">
        <f>IF(OR(LEFT($A15,1)="x",W$11=9),"",IFERROR(VLOOKUP($A15,IF(V$11="V",LedenV,LedenZ),6-W$11,0),""))</f>
        <v/>
      </c>
      <c r="D15" s="64" t="str">
        <f>IF(OR(LEFT($A15,1)="x",W$11=9),"",IFERROR(VLOOKUP($A15,IF(V$11="V",LedenV,LedenZ),7-W$11,0),""))</f>
        <v/>
      </c>
      <c r="E15" s="65" t="str">
        <f>IF(OR(LEFT($A15,1)="x",W$11=9),"",IFERROR(VLOOKUP($A15,IF(V$11="V",LedenV,LedenZ),8-W$11,0),""))</f>
        <v/>
      </c>
      <c r="F15" s="65" t="str">
        <f>IF(OR(LEFT($A15,1)="x",W$11=9),"",IFERROR(VLOOKUP($A15,IF(V$11="V",LedenV,LedenZ),9-W$11,0),""))</f>
        <v/>
      </c>
      <c r="G15" s="66" t="str">
        <f>IF(OR(LEFT($A15,1)="x",W$11=9),"",IFERROR(VLOOKUP($A15,IF(V$11="V",LedenV,LedenZ),10-W$11,0),""))</f>
        <v/>
      </c>
      <c r="H15" s="67" t="str">
        <f t="shared" ref="H15:H29" si="1">IF(AND(ISNUMBER(G15),G15&lt;&gt;0),IF(OR(MONTH(G15)&lt;MONTH(Peildatum),AND(MONTH(G15)&lt;=MONTH(Peildatum),DAY(G15)&lt;=DAY(Peildatum))),YEAR(Peildatum)-YEAR(G15),YEAR(Peildatum)-YEAR(G15)-1),"")</f>
        <v/>
      </c>
      <c r="I15" s="78"/>
      <c r="J15" s="64" t="str">
        <f t="shared" ref="J15:J29" si="2">IF(OR(LEFT($A15,1)="x",W$11=9),"",IFERROR(VLOOKUP($A15,IF(V$11="V",LedenV,LedenZ),16-W$11,0),""))</f>
        <v/>
      </c>
      <c r="K15" s="64" t="str">
        <f t="shared" ref="K15:K29" si="3">IF(OR(LEFT($A15,1)="x",W$11=9),"",IFERROR(VLOOKUP($A15,IF(V$11="V",LedenV,LedenZ),17-W$11,0),""))</f>
        <v/>
      </c>
      <c r="L15" s="64" t="str">
        <f t="shared" ref="L15:L29" si="4">IF(OR(LEFT($A15,1)="x",W$11=9),"",IFERROR(VLOOKUP($A15,IF(V$11="V",LedenV,LedenZ),19-W$11,0),""))</f>
        <v/>
      </c>
      <c r="M15" s="52"/>
      <c r="N15" s="52"/>
      <c r="P15" s="157"/>
      <c r="Q15" s="157"/>
      <c r="R15" s="157"/>
      <c r="S15" s="92"/>
      <c r="T15" s="202">
        <f t="shared" ref="T15:T29" si="5">IF(LEN(C15&amp;D15&amp;E15&amp;F15)&gt;0,1,0)</f>
        <v>0</v>
      </c>
      <c r="U15" s="159"/>
      <c r="V15" s="162" t="str">
        <f>V14</f>
        <v/>
      </c>
      <c r="W15" s="162" t="str">
        <f>W14</f>
        <v/>
      </c>
      <c r="X15" s="127">
        <v>5</v>
      </c>
      <c r="Z15" s="246" t="str">
        <f t="shared" ref="Z15:Z29" si="6">lft(G15,Peildatum)</f>
        <v/>
      </c>
      <c r="AC15" s="28" t="str">
        <f ca="1">IFERROR(INDIRECT("" &amp; $D$12 &amp; "!e"&amp;$Z15),"")</f>
        <v/>
      </c>
    </row>
    <row r="16" spans="1:29">
      <c r="A16" s="28" t="str">
        <f>C12&amp;"x"&amp;B16</f>
        <v>x2</v>
      </c>
      <c r="B16" s="47">
        <v>2</v>
      </c>
      <c r="C16" s="64" t="str">
        <f t="shared" ref="C16:C29" si="7">IF(OR(LEFT($A16,1)="x",W$11=9),"",IFERROR(VLOOKUP($A16,IF(V$11="V",LedenV,LedenZ),6-W$11,0),""))</f>
        <v/>
      </c>
      <c r="D16" s="64" t="str">
        <f t="shared" ref="D16:D29" si="8">IF(OR(LEFT($A16,1)="x",W$11=9),"",IFERROR(VLOOKUP($A16,IF(V$11="V",LedenV,LedenZ),7-W$11,0),""))</f>
        <v/>
      </c>
      <c r="E16" s="65" t="str">
        <f t="shared" ref="E16:E29" si="9">IF(OR(LEFT($A16,1)="x",W$11=9),"",IFERROR(VLOOKUP($A16,IF(V$11="V",LedenV,LedenZ),8-W$11,0),""))</f>
        <v/>
      </c>
      <c r="F16" s="65" t="str">
        <f t="shared" ref="F16:F29" si="10">IF(OR(LEFT($A16,1)="x",W$11=9),"",IFERROR(VLOOKUP($A16,IF(V$11="V",LedenV,LedenZ),9-W$11,0),""))</f>
        <v/>
      </c>
      <c r="G16" s="66" t="str">
        <f t="shared" ref="G16:G29" si="11">IF(OR(LEFT($A16,1)="x",W$11=9),"",IFERROR(VLOOKUP($A16,IF(V$11="V",LedenV,LedenZ),10-W$11,0),""))</f>
        <v/>
      </c>
      <c r="H16" s="67" t="str">
        <f t="shared" si="1"/>
        <v/>
      </c>
      <c r="I16" s="73"/>
      <c r="J16" s="64" t="str">
        <f t="shared" si="2"/>
        <v/>
      </c>
      <c r="K16" s="64" t="str">
        <f t="shared" si="3"/>
        <v/>
      </c>
      <c r="L16" s="64" t="str">
        <f t="shared" si="4"/>
        <v/>
      </c>
      <c r="M16" s="52"/>
      <c r="N16" s="52"/>
      <c r="P16" s="157"/>
      <c r="Q16" s="157"/>
      <c r="R16" s="157"/>
      <c r="S16" s="92"/>
      <c r="T16" s="202">
        <f t="shared" si="5"/>
        <v>0</v>
      </c>
      <c r="U16" s="159"/>
      <c r="V16" s="162" t="str">
        <f t="shared" ref="V16:W29" si="12">V15</f>
        <v/>
      </c>
      <c r="W16" s="162" t="str">
        <f t="shared" si="12"/>
        <v/>
      </c>
      <c r="X16" s="127">
        <v>6</v>
      </c>
      <c r="Z16" s="246" t="str">
        <f t="shared" si="6"/>
        <v/>
      </c>
      <c r="AC16" s="28" t="str">
        <f ca="1">IFERROR(INDIRECT("" &amp; $D$12 &amp; "!e"&amp;$Z16),"")</f>
        <v/>
      </c>
    </row>
    <row r="17" spans="1:29">
      <c r="A17" s="28" t="str">
        <f>C12&amp;"x"&amp;B17</f>
        <v>x3</v>
      </c>
      <c r="B17" s="47">
        <v>3</v>
      </c>
      <c r="C17" s="64" t="str">
        <f t="shared" si="7"/>
        <v/>
      </c>
      <c r="D17" s="64" t="str">
        <f t="shared" si="8"/>
        <v/>
      </c>
      <c r="E17" s="65" t="str">
        <f t="shared" si="9"/>
        <v/>
      </c>
      <c r="F17" s="65" t="str">
        <f t="shared" si="10"/>
        <v/>
      </c>
      <c r="G17" s="66" t="str">
        <f t="shared" si="11"/>
        <v/>
      </c>
      <c r="H17" s="67" t="str">
        <f t="shared" si="1"/>
        <v/>
      </c>
      <c r="I17" s="73"/>
      <c r="J17" s="64" t="str">
        <f t="shared" si="2"/>
        <v/>
      </c>
      <c r="K17" s="64" t="str">
        <f t="shared" si="3"/>
        <v/>
      </c>
      <c r="L17" s="64" t="str">
        <f t="shared" si="4"/>
        <v/>
      </c>
      <c r="M17" s="52"/>
      <c r="N17" s="52"/>
      <c r="P17" s="157"/>
      <c r="Q17" s="157"/>
      <c r="R17" s="157"/>
      <c r="S17" s="92"/>
      <c r="T17" s="202">
        <f t="shared" si="5"/>
        <v>0</v>
      </c>
      <c r="U17" s="159"/>
      <c r="V17" s="162" t="str">
        <f t="shared" si="12"/>
        <v/>
      </c>
      <c r="W17" s="162" t="str">
        <f t="shared" si="12"/>
        <v/>
      </c>
      <c r="X17" s="127">
        <v>7</v>
      </c>
      <c r="Z17" s="246" t="str">
        <f t="shared" si="6"/>
        <v/>
      </c>
      <c r="AC17" s="28" t="str">
        <f ca="1">IFERROR(INDIRECT("" &amp; $D$12 &amp; "!e"&amp;$Z17),"")</f>
        <v/>
      </c>
    </row>
    <row r="18" spans="1:29">
      <c r="A18" s="28" t="str">
        <f>C12&amp;"x"&amp;B18</f>
        <v>x4</v>
      </c>
      <c r="B18" s="47">
        <v>4</v>
      </c>
      <c r="C18" s="64" t="str">
        <f t="shared" si="7"/>
        <v/>
      </c>
      <c r="D18" s="64" t="str">
        <f t="shared" si="8"/>
        <v/>
      </c>
      <c r="E18" s="65" t="str">
        <f t="shared" si="9"/>
        <v/>
      </c>
      <c r="F18" s="65" t="str">
        <f t="shared" si="10"/>
        <v/>
      </c>
      <c r="G18" s="66" t="str">
        <f t="shared" si="11"/>
        <v/>
      </c>
      <c r="H18" s="67" t="str">
        <f t="shared" si="1"/>
        <v/>
      </c>
      <c r="I18" s="73"/>
      <c r="J18" s="64" t="str">
        <f t="shared" si="2"/>
        <v/>
      </c>
      <c r="K18" s="64" t="str">
        <f t="shared" si="3"/>
        <v/>
      </c>
      <c r="L18" s="64" t="str">
        <f t="shared" si="4"/>
        <v/>
      </c>
      <c r="M18" s="52"/>
      <c r="N18" s="52"/>
      <c r="P18" s="157"/>
      <c r="Q18" s="157"/>
      <c r="R18" s="157"/>
      <c r="S18" s="92"/>
      <c r="T18" s="202">
        <f t="shared" si="5"/>
        <v>0</v>
      </c>
      <c r="U18" s="159"/>
      <c r="V18" s="162" t="str">
        <f t="shared" si="12"/>
        <v/>
      </c>
      <c r="W18" s="162" t="str">
        <f t="shared" si="12"/>
        <v/>
      </c>
      <c r="X18" s="127">
        <v>8</v>
      </c>
      <c r="Z18" s="246" t="str">
        <f t="shared" si="6"/>
        <v/>
      </c>
    </row>
    <row r="19" spans="1:29">
      <c r="A19" s="28" t="str">
        <f>C12&amp;"x"&amp;B19</f>
        <v>x5</v>
      </c>
      <c r="B19" s="47">
        <v>5</v>
      </c>
      <c r="C19" s="64" t="str">
        <f t="shared" si="7"/>
        <v/>
      </c>
      <c r="D19" s="64" t="str">
        <f t="shared" si="8"/>
        <v/>
      </c>
      <c r="E19" s="65" t="str">
        <f t="shared" si="9"/>
        <v/>
      </c>
      <c r="F19" s="65" t="str">
        <f t="shared" si="10"/>
        <v/>
      </c>
      <c r="G19" s="66" t="str">
        <f t="shared" si="11"/>
        <v/>
      </c>
      <c r="H19" s="67" t="str">
        <f t="shared" si="1"/>
        <v/>
      </c>
      <c r="I19" s="73"/>
      <c r="J19" s="64" t="str">
        <f t="shared" si="2"/>
        <v/>
      </c>
      <c r="K19" s="64" t="str">
        <f t="shared" si="3"/>
        <v/>
      </c>
      <c r="L19" s="64" t="str">
        <f t="shared" si="4"/>
        <v/>
      </c>
      <c r="M19" s="52"/>
      <c r="N19" s="52"/>
      <c r="P19" s="157"/>
      <c r="Q19" s="157"/>
      <c r="R19" s="157"/>
      <c r="S19" s="92"/>
      <c r="T19" s="202">
        <f t="shared" si="5"/>
        <v>0</v>
      </c>
      <c r="U19" s="159"/>
      <c r="V19" s="162" t="str">
        <f t="shared" si="12"/>
        <v/>
      </c>
      <c r="W19" s="162" t="str">
        <f t="shared" si="12"/>
        <v/>
      </c>
      <c r="X19" s="127">
        <v>9</v>
      </c>
      <c r="Z19" s="246" t="str">
        <f t="shared" si="6"/>
        <v/>
      </c>
    </row>
    <row r="20" spans="1:29">
      <c r="A20" s="28" t="str">
        <f>C12&amp;"x"&amp;B20</f>
        <v>x6</v>
      </c>
      <c r="B20" s="47">
        <v>6</v>
      </c>
      <c r="C20" s="64" t="str">
        <f t="shared" si="7"/>
        <v/>
      </c>
      <c r="D20" s="64" t="str">
        <f t="shared" si="8"/>
        <v/>
      </c>
      <c r="E20" s="65" t="str">
        <f t="shared" si="9"/>
        <v/>
      </c>
      <c r="F20" s="65" t="str">
        <f t="shared" si="10"/>
        <v/>
      </c>
      <c r="G20" s="66" t="str">
        <f t="shared" si="11"/>
        <v/>
      </c>
      <c r="H20" s="67" t="str">
        <f t="shared" si="1"/>
        <v/>
      </c>
      <c r="I20" s="73"/>
      <c r="J20" s="64" t="str">
        <f t="shared" si="2"/>
        <v/>
      </c>
      <c r="K20" s="64" t="str">
        <f t="shared" si="3"/>
        <v/>
      </c>
      <c r="L20" s="64" t="str">
        <f t="shared" si="4"/>
        <v/>
      </c>
      <c r="M20" s="52"/>
      <c r="N20" s="52"/>
      <c r="P20" s="157"/>
      <c r="Q20" s="157"/>
      <c r="R20" s="157"/>
      <c r="S20" s="92"/>
      <c r="T20" s="202">
        <f t="shared" si="5"/>
        <v>0</v>
      </c>
      <c r="U20" s="159"/>
      <c r="V20" s="162" t="str">
        <f t="shared" si="12"/>
        <v/>
      </c>
      <c r="W20" s="162" t="str">
        <f t="shared" si="12"/>
        <v/>
      </c>
      <c r="X20" s="127">
        <v>10</v>
      </c>
      <c r="Z20" s="246" t="str">
        <f t="shared" si="6"/>
        <v/>
      </c>
    </row>
    <row r="21" spans="1:29">
      <c r="A21" s="28" t="str">
        <f>C12&amp;"x"&amp;B21</f>
        <v>x7</v>
      </c>
      <c r="B21" s="47">
        <v>7</v>
      </c>
      <c r="C21" s="64" t="str">
        <f t="shared" si="7"/>
        <v/>
      </c>
      <c r="D21" s="64" t="str">
        <f t="shared" si="8"/>
        <v/>
      </c>
      <c r="E21" s="65" t="str">
        <f t="shared" si="9"/>
        <v/>
      </c>
      <c r="F21" s="65" t="str">
        <f t="shared" si="10"/>
        <v/>
      </c>
      <c r="G21" s="66" t="str">
        <f t="shared" si="11"/>
        <v/>
      </c>
      <c r="H21" s="67" t="str">
        <f t="shared" si="1"/>
        <v/>
      </c>
      <c r="I21" s="73"/>
      <c r="J21" s="64" t="str">
        <f t="shared" si="2"/>
        <v/>
      </c>
      <c r="K21" s="64" t="str">
        <f t="shared" si="3"/>
        <v/>
      </c>
      <c r="L21" s="64" t="str">
        <f t="shared" si="4"/>
        <v/>
      </c>
      <c r="M21" s="52"/>
      <c r="N21" s="52"/>
      <c r="P21" s="157"/>
      <c r="Q21" s="157"/>
      <c r="R21" s="157"/>
      <c r="S21" s="92"/>
      <c r="T21" s="202">
        <f t="shared" si="5"/>
        <v>0</v>
      </c>
      <c r="U21" s="159"/>
      <c r="V21" s="162" t="str">
        <f t="shared" si="12"/>
        <v/>
      </c>
      <c r="W21" s="162" t="str">
        <f t="shared" si="12"/>
        <v/>
      </c>
      <c r="X21" s="127">
        <v>11</v>
      </c>
      <c r="Z21" s="246" t="str">
        <f t="shared" si="6"/>
        <v/>
      </c>
    </row>
    <row r="22" spans="1:29">
      <c r="A22" s="28" t="str">
        <f>C12&amp;"x"&amp;B22</f>
        <v>x8</v>
      </c>
      <c r="B22" s="47">
        <v>8</v>
      </c>
      <c r="C22" s="64" t="str">
        <f t="shared" si="7"/>
        <v/>
      </c>
      <c r="D22" s="64" t="str">
        <f t="shared" si="8"/>
        <v/>
      </c>
      <c r="E22" s="65" t="str">
        <f t="shared" si="9"/>
        <v/>
      </c>
      <c r="F22" s="65" t="str">
        <f t="shared" si="10"/>
        <v/>
      </c>
      <c r="G22" s="66" t="str">
        <f t="shared" si="11"/>
        <v/>
      </c>
      <c r="H22" s="67" t="str">
        <f t="shared" si="1"/>
        <v/>
      </c>
      <c r="I22" s="73"/>
      <c r="J22" s="64" t="str">
        <f t="shared" si="2"/>
        <v/>
      </c>
      <c r="K22" s="64" t="str">
        <f t="shared" si="3"/>
        <v/>
      </c>
      <c r="L22" s="64" t="str">
        <f t="shared" si="4"/>
        <v/>
      </c>
      <c r="M22" s="52"/>
      <c r="N22" s="52"/>
      <c r="P22" s="157"/>
      <c r="Q22" s="157"/>
      <c r="R22" s="157"/>
      <c r="S22" s="92"/>
      <c r="T22" s="202">
        <f t="shared" si="5"/>
        <v>0</v>
      </c>
      <c r="U22" s="159"/>
      <c r="V22" s="162" t="str">
        <f t="shared" si="12"/>
        <v/>
      </c>
      <c r="W22" s="162" t="str">
        <f t="shared" si="12"/>
        <v/>
      </c>
      <c r="X22" s="127">
        <v>12</v>
      </c>
      <c r="Z22" s="246" t="str">
        <f t="shared" si="6"/>
        <v/>
      </c>
    </row>
    <row r="23" spans="1:29">
      <c r="A23" s="28" t="str">
        <f>C12&amp;"x"&amp;B23</f>
        <v>x9</v>
      </c>
      <c r="B23" s="47">
        <v>9</v>
      </c>
      <c r="C23" s="64" t="str">
        <f t="shared" si="7"/>
        <v/>
      </c>
      <c r="D23" s="64" t="str">
        <f t="shared" si="8"/>
        <v/>
      </c>
      <c r="E23" s="65" t="str">
        <f t="shared" si="9"/>
        <v/>
      </c>
      <c r="F23" s="65" t="str">
        <f t="shared" si="10"/>
        <v/>
      </c>
      <c r="G23" s="66" t="str">
        <f t="shared" si="11"/>
        <v/>
      </c>
      <c r="H23" s="67" t="str">
        <f t="shared" si="1"/>
        <v/>
      </c>
      <c r="I23" s="73"/>
      <c r="J23" s="64" t="str">
        <f t="shared" si="2"/>
        <v/>
      </c>
      <c r="K23" s="64" t="str">
        <f t="shared" si="3"/>
        <v/>
      </c>
      <c r="L23" s="64" t="str">
        <f t="shared" si="4"/>
        <v/>
      </c>
      <c r="M23" s="52"/>
      <c r="N23" s="52"/>
      <c r="P23" s="157"/>
      <c r="Q23" s="157"/>
      <c r="R23" s="157"/>
      <c r="S23" s="92"/>
      <c r="T23" s="202">
        <f t="shared" si="5"/>
        <v>0</v>
      </c>
      <c r="U23" s="159"/>
      <c r="V23" s="162" t="str">
        <f t="shared" si="12"/>
        <v/>
      </c>
      <c r="W23" s="162" t="str">
        <f t="shared" si="12"/>
        <v/>
      </c>
      <c r="X23" s="127">
        <v>13</v>
      </c>
      <c r="Z23" s="246" t="str">
        <f t="shared" si="6"/>
        <v/>
      </c>
    </row>
    <row r="24" spans="1:29">
      <c r="A24" s="28" t="str">
        <f>C12&amp;"x"&amp;B24</f>
        <v>x10</v>
      </c>
      <c r="B24" s="47">
        <v>10</v>
      </c>
      <c r="C24" s="64" t="str">
        <f t="shared" si="7"/>
        <v/>
      </c>
      <c r="D24" s="64" t="str">
        <f t="shared" si="8"/>
        <v/>
      </c>
      <c r="E24" s="65" t="str">
        <f t="shared" si="9"/>
        <v/>
      </c>
      <c r="F24" s="65" t="str">
        <f t="shared" si="10"/>
        <v/>
      </c>
      <c r="G24" s="66" t="str">
        <f t="shared" si="11"/>
        <v/>
      </c>
      <c r="H24" s="67" t="str">
        <f t="shared" si="1"/>
        <v/>
      </c>
      <c r="I24" s="73"/>
      <c r="J24" s="64" t="str">
        <f t="shared" si="2"/>
        <v/>
      </c>
      <c r="K24" s="64" t="str">
        <f t="shared" si="3"/>
        <v/>
      </c>
      <c r="L24" s="64" t="str">
        <f t="shared" si="4"/>
        <v/>
      </c>
      <c r="M24" s="52"/>
      <c r="N24" s="52"/>
      <c r="P24" s="157"/>
      <c r="Q24" s="157"/>
      <c r="R24" s="157"/>
      <c r="S24" s="92"/>
      <c r="T24" s="202">
        <f t="shared" si="5"/>
        <v>0</v>
      </c>
      <c r="U24" s="159"/>
      <c r="V24" s="162" t="str">
        <f t="shared" si="12"/>
        <v/>
      </c>
      <c r="W24" s="162" t="str">
        <f t="shared" si="12"/>
        <v/>
      </c>
      <c r="X24" s="127">
        <v>14</v>
      </c>
      <c r="Z24" s="246" t="str">
        <f t="shared" si="6"/>
        <v/>
      </c>
    </row>
    <row r="25" spans="1:29">
      <c r="A25" s="28" t="str">
        <f>C12&amp;"x"&amp;B25</f>
        <v>x11</v>
      </c>
      <c r="B25" s="47">
        <v>11</v>
      </c>
      <c r="C25" s="64" t="str">
        <f t="shared" si="7"/>
        <v/>
      </c>
      <c r="D25" s="64" t="str">
        <f t="shared" si="8"/>
        <v/>
      </c>
      <c r="E25" s="65" t="str">
        <f t="shared" si="9"/>
        <v/>
      </c>
      <c r="F25" s="65" t="str">
        <f t="shared" si="10"/>
        <v/>
      </c>
      <c r="G25" s="66" t="str">
        <f t="shared" si="11"/>
        <v/>
      </c>
      <c r="H25" s="67" t="str">
        <f t="shared" si="1"/>
        <v/>
      </c>
      <c r="I25" s="73"/>
      <c r="J25" s="64" t="str">
        <f t="shared" si="2"/>
        <v/>
      </c>
      <c r="K25" s="64" t="str">
        <f t="shared" si="3"/>
        <v/>
      </c>
      <c r="L25" s="64" t="str">
        <f t="shared" si="4"/>
        <v/>
      </c>
      <c r="M25" s="52"/>
      <c r="N25" s="52"/>
      <c r="P25" s="157"/>
      <c r="Q25" s="157"/>
      <c r="R25" s="157"/>
      <c r="S25" s="92"/>
      <c r="T25" s="202">
        <f t="shared" si="5"/>
        <v>0</v>
      </c>
      <c r="V25" s="162" t="str">
        <f t="shared" si="12"/>
        <v/>
      </c>
      <c r="W25" s="162" t="str">
        <f t="shared" si="12"/>
        <v/>
      </c>
      <c r="X25" s="127">
        <v>15</v>
      </c>
      <c r="Z25" s="246" t="str">
        <f t="shared" si="6"/>
        <v/>
      </c>
    </row>
    <row r="26" spans="1:29">
      <c r="A26" s="28" t="str">
        <f>C12&amp;"x"&amp;B26</f>
        <v>x12</v>
      </c>
      <c r="B26" s="47">
        <v>12</v>
      </c>
      <c r="C26" s="64" t="str">
        <f t="shared" si="7"/>
        <v/>
      </c>
      <c r="D26" s="64" t="str">
        <f t="shared" si="8"/>
        <v/>
      </c>
      <c r="E26" s="65" t="str">
        <f t="shared" si="9"/>
        <v/>
      </c>
      <c r="F26" s="65" t="str">
        <f t="shared" si="10"/>
        <v/>
      </c>
      <c r="G26" s="66" t="str">
        <f t="shared" si="11"/>
        <v/>
      </c>
      <c r="H26" s="67" t="str">
        <f t="shared" si="1"/>
        <v/>
      </c>
      <c r="I26" s="73"/>
      <c r="J26" s="64" t="str">
        <f t="shared" si="2"/>
        <v/>
      </c>
      <c r="K26" s="64" t="str">
        <f t="shared" si="3"/>
        <v/>
      </c>
      <c r="L26" s="64" t="str">
        <f t="shared" si="4"/>
        <v/>
      </c>
      <c r="M26" s="52"/>
      <c r="N26" s="52"/>
      <c r="P26" s="157"/>
      <c r="Q26" s="157"/>
      <c r="R26" s="157"/>
      <c r="S26" s="92"/>
      <c r="T26" s="202">
        <f t="shared" si="5"/>
        <v>0</v>
      </c>
      <c r="V26" s="162" t="str">
        <f t="shared" si="12"/>
        <v/>
      </c>
      <c r="W26" s="162" t="str">
        <f t="shared" si="12"/>
        <v/>
      </c>
      <c r="X26" s="127">
        <v>16</v>
      </c>
      <c r="Z26" s="246" t="str">
        <f t="shared" si="6"/>
        <v/>
      </c>
    </row>
    <row r="27" spans="1:29">
      <c r="A27" s="28" t="str">
        <f>C12&amp;"x"&amp;B27</f>
        <v>x13</v>
      </c>
      <c r="B27" s="47">
        <v>13</v>
      </c>
      <c r="C27" s="64" t="str">
        <f t="shared" si="7"/>
        <v/>
      </c>
      <c r="D27" s="64" t="str">
        <f t="shared" si="8"/>
        <v/>
      </c>
      <c r="E27" s="65" t="str">
        <f t="shared" si="9"/>
        <v/>
      </c>
      <c r="F27" s="65" t="str">
        <f t="shared" si="10"/>
        <v/>
      </c>
      <c r="G27" s="66" t="str">
        <f t="shared" si="11"/>
        <v/>
      </c>
      <c r="H27" s="67" t="str">
        <f t="shared" si="1"/>
        <v/>
      </c>
      <c r="I27" s="73"/>
      <c r="J27" s="64" t="str">
        <f t="shared" si="2"/>
        <v/>
      </c>
      <c r="K27" s="64" t="str">
        <f t="shared" si="3"/>
        <v/>
      </c>
      <c r="L27" s="64" t="str">
        <f t="shared" si="4"/>
        <v/>
      </c>
      <c r="M27" s="52"/>
      <c r="N27" s="52"/>
      <c r="P27" s="157"/>
      <c r="Q27" s="157"/>
      <c r="R27" s="157"/>
      <c r="S27" s="92"/>
      <c r="T27" s="202">
        <f t="shared" si="5"/>
        <v>0</v>
      </c>
      <c r="V27" s="162" t="str">
        <f t="shared" si="12"/>
        <v/>
      </c>
      <c r="W27" s="162" t="str">
        <f t="shared" si="12"/>
        <v/>
      </c>
      <c r="X27" s="127">
        <v>17</v>
      </c>
      <c r="Z27" s="246" t="str">
        <f t="shared" si="6"/>
        <v/>
      </c>
    </row>
    <row r="28" spans="1:29">
      <c r="A28" s="28" t="str">
        <f>C12&amp;"x"&amp;B28</f>
        <v>x14</v>
      </c>
      <c r="B28" s="47">
        <v>14</v>
      </c>
      <c r="C28" s="64" t="str">
        <f t="shared" si="7"/>
        <v/>
      </c>
      <c r="D28" s="64" t="str">
        <f t="shared" si="8"/>
        <v/>
      </c>
      <c r="E28" s="65" t="str">
        <f t="shared" si="9"/>
        <v/>
      </c>
      <c r="F28" s="65" t="str">
        <f t="shared" si="10"/>
        <v/>
      </c>
      <c r="G28" s="66" t="str">
        <f t="shared" si="11"/>
        <v/>
      </c>
      <c r="H28" s="67" t="str">
        <f t="shared" si="1"/>
        <v/>
      </c>
      <c r="I28" s="73"/>
      <c r="J28" s="64" t="str">
        <f t="shared" si="2"/>
        <v/>
      </c>
      <c r="K28" s="64" t="str">
        <f t="shared" si="3"/>
        <v/>
      </c>
      <c r="L28" s="64" t="str">
        <f t="shared" si="4"/>
        <v/>
      </c>
      <c r="M28" s="52"/>
      <c r="N28" s="52"/>
      <c r="P28" s="157"/>
      <c r="Q28" s="157"/>
      <c r="R28" s="157"/>
      <c r="S28" s="92"/>
      <c r="T28" s="202">
        <f t="shared" si="5"/>
        <v>0</v>
      </c>
      <c r="V28" s="162" t="str">
        <f t="shared" si="12"/>
        <v/>
      </c>
      <c r="W28" s="162" t="str">
        <f t="shared" si="12"/>
        <v/>
      </c>
      <c r="X28" s="127">
        <v>18</v>
      </c>
      <c r="Z28" s="246" t="str">
        <f t="shared" si="6"/>
        <v/>
      </c>
    </row>
    <row r="29" spans="1:29">
      <c r="A29" s="28" t="str">
        <f>C12&amp;"x"&amp;B29</f>
        <v>x15</v>
      </c>
      <c r="B29" s="47">
        <v>15</v>
      </c>
      <c r="C29" s="64" t="str">
        <f t="shared" si="7"/>
        <v/>
      </c>
      <c r="D29" s="64" t="str">
        <f t="shared" si="8"/>
        <v/>
      </c>
      <c r="E29" s="65" t="str">
        <f t="shared" si="9"/>
        <v/>
      </c>
      <c r="F29" s="65" t="str">
        <f t="shared" si="10"/>
        <v/>
      </c>
      <c r="G29" s="66" t="str">
        <f t="shared" si="11"/>
        <v/>
      </c>
      <c r="H29" s="67" t="str">
        <f t="shared" si="1"/>
        <v/>
      </c>
      <c r="I29" s="73"/>
      <c r="J29" s="64" t="str">
        <f t="shared" si="2"/>
        <v/>
      </c>
      <c r="K29" s="64" t="str">
        <f t="shared" si="3"/>
        <v/>
      </c>
      <c r="L29" s="64" t="str">
        <f t="shared" si="4"/>
        <v/>
      </c>
      <c r="M29" s="52"/>
      <c r="N29" s="52"/>
      <c r="P29" s="157"/>
      <c r="Q29" s="157"/>
      <c r="R29" s="157"/>
      <c r="S29" s="92"/>
      <c r="T29" s="202">
        <f t="shared" si="5"/>
        <v>0</v>
      </c>
      <c r="V29" s="162" t="str">
        <f t="shared" si="12"/>
        <v/>
      </c>
      <c r="W29" s="162" t="str">
        <f t="shared" si="12"/>
        <v/>
      </c>
      <c r="X29" s="127">
        <v>19</v>
      </c>
      <c r="Z29" s="246" t="str">
        <f t="shared" si="6"/>
        <v/>
      </c>
    </row>
    <row r="30" spans="1:29" ht="6" customHeight="1">
      <c r="B30" s="47"/>
      <c r="C30" s="79"/>
      <c r="D30" s="79"/>
      <c r="E30" s="79"/>
      <c r="F30" s="79"/>
      <c r="G30" s="79"/>
      <c r="H30" s="79"/>
      <c r="I30" s="79"/>
      <c r="J30" s="79"/>
      <c r="K30" s="79"/>
      <c r="L30" s="79"/>
      <c r="M30" s="52"/>
      <c r="N30" s="52"/>
    </row>
    <row r="31" spans="1:29" ht="12.95">
      <c r="B31" s="47"/>
      <c r="C31" s="76"/>
      <c r="D31" s="47"/>
      <c r="E31" s="47"/>
      <c r="F31" s="47"/>
      <c r="G31" s="251" t="str">
        <f>Z12</f>
        <v/>
      </c>
      <c r="H31" s="80" t="s">
        <v>1165</v>
      </c>
      <c r="I31" s="50"/>
      <c r="J31" s="81">
        <f>P12</f>
        <v>0</v>
      </c>
      <c r="K31" s="81">
        <f>Q12</f>
        <v>0</v>
      </c>
      <c r="L31" s="81">
        <f>R12</f>
        <v>0</v>
      </c>
      <c r="M31" s="52"/>
      <c r="N31" s="52"/>
    </row>
    <row r="32" spans="1:29" ht="12.75" customHeight="1">
      <c r="B32" s="334" t="s">
        <v>1166</v>
      </c>
      <c r="C32" s="334"/>
      <c r="D32" s="334"/>
      <c r="E32" s="334"/>
      <c r="F32" s="334"/>
      <c r="G32" s="334"/>
      <c r="H32" s="334"/>
      <c r="I32" s="334"/>
      <c r="J32" s="334"/>
      <c r="K32" s="334"/>
      <c r="L32" s="334"/>
      <c r="M32" s="52"/>
      <c r="N32" s="52"/>
    </row>
    <row r="33" spans="1:26" ht="129.94999999999999" customHeight="1">
      <c r="B33" s="337"/>
      <c r="C33" s="337"/>
      <c r="D33" s="337"/>
      <c r="E33" s="337"/>
      <c r="F33" s="337"/>
      <c r="G33" s="337"/>
      <c r="H33" s="337"/>
      <c r="I33" s="337"/>
      <c r="J33" s="337"/>
      <c r="K33" s="337"/>
      <c r="L33" s="337"/>
      <c r="M33" s="82"/>
      <c r="N33" s="82"/>
    </row>
    <row r="34" spans="1:26" ht="12.95" thickBot="1">
      <c r="B34" s="83"/>
      <c r="C34" s="84"/>
      <c r="D34" s="83"/>
      <c r="E34" s="83"/>
      <c r="F34" s="83"/>
      <c r="G34" s="85"/>
      <c r="H34" s="85"/>
      <c r="I34" s="85"/>
      <c r="J34" s="84"/>
      <c r="K34" s="84"/>
      <c r="L34" s="84"/>
      <c r="M34" s="52"/>
      <c r="N34" s="52"/>
      <c r="P34" s="28"/>
      <c r="Q34" s="28"/>
      <c r="R34" s="28"/>
      <c r="S34" s="28"/>
      <c r="T34" s="29"/>
    </row>
    <row r="35" spans="1:26" ht="12.95" thickTop="1">
      <c r="B35" s="47"/>
      <c r="C35" s="76"/>
      <c r="D35" s="47"/>
      <c r="E35" s="47"/>
      <c r="F35" s="47"/>
      <c r="G35" s="50"/>
      <c r="H35" s="50"/>
      <c r="I35" s="50"/>
      <c r="J35" s="76"/>
      <c r="K35" s="76"/>
      <c r="L35" s="76"/>
      <c r="M35" s="52"/>
      <c r="N35" s="52"/>
      <c r="P35" s="92" t="str">
        <f>IF(C37="","",IF(LEFT(D37,1)="V","V",IF(LEFT(D37,1)="Z","Z","")))</f>
        <v/>
      </c>
      <c r="Q35" s="92" t="str">
        <f>IF($P35="","",LEFT(IFERROR(VLOOKUP($C37,IF(P35="V",TeamsV,TeamsZ),2,0),"")&amp;"??",2))</f>
        <v/>
      </c>
      <c r="R35" s="92" t="str">
        <f>IF(P35="","",LEFT(IFERROR(VLOOKUP(C37,IF(P35="V",TeamsV,TeamsZ),4,0),"")&amp;"?",1))</f>
        <v/>
      </c>
      <c r="S35" s="28"/>
      <c r="T35" s="29"/>
      <c r="X35" s="127" t="s">
        <v>2</v>
      </c>
    </row>
    <row r="36" spans="1:26" ht="12.95">
      <c r="B36" s="47"/>
      <c r="C36" s="76" t="s">
        <v>1107</v>
      </c>
      <c r="D36" s="76" t="s">
        <v>1160</v>
      </c>
      <c r="E36" s="335" t="s">
        <v>1161</v>
      </c>
      <c r="F36" s="335"/>
      <c r="G36" s="335"/>
      <c r="H36" s="335"/>
      <c r="I36" s="50"/>
      <c r="J36" s="76" t="s">
        <v>1144</v>
      </c>
      <c r="K36" s="76" t="s">
        <v>1145</v>
      </c>
      <c r="L36" s="76" t="s">
        <v>1146</v>
      </c>
      <c r="M36" s="52"/>
      <c r="N36" s="52"/>
      <c r="P36" s="53">
        <f>COUNT(P40:P54)</f>
        <v>0</v>
      </c>
      <c r="Q36" s="53">
        <f>COUNT(Q40:Q54)</f>
        <v>0</v>
      </c>
      <c r="R36" s="53">
        <f>COUNT(R40:R54)</f>
        <v>0</v>
      </c>
      <c r="S36" s="124"/>
      <c r="U36" s="28">
        <f>15-COUNTBLANK(C40:C54)</f>
        <v>0</v>
      </c>
      <c r="V36" s="29" t="str">
        <f>SUBSTITUTE(IFERROR(UPPER(LEFT(D37,1)),"-"),"V","Z")</f>
        <v/>
      </c>
      <c r="W36" s="40">
        <f>IFERROR(IF(V36="V",0,IF(V36="Z",1,9)),9)</f>
        <v>9</v>
      </c>
      <c r="X36" s="127">
        <v>1</v>
      </c>
      <c r="Z36" s="247"/>
    </row>
    <row r="37" spans="1:26" ht="12.95">
      <c r="A37" s="33">
        <v>2</v>
      </c>
      <c r="B37" s="54"/>
      <c r="C37" s="77"/>
      <c r="D37" s="163"/>
      <c r="E37" s="336"/>
      <c r="F37" s="336" t="s">
        <v>1162</v>
      </c>
      <c r="G37" s="336" t="s">
        <v>1162</v>
      </c>
      <c r="H37" s="336" t="s">
        <v>1162</v>
      </c>
      <c r="I37" s="56"/>
      <c r="J37" s="286">
        <f>COUNTIF(C40:C54,"V")</f>
        <v>0</v>
      </c>
      <c r="K37" s="286">
        <f>COUNTIF(C40:C54,"M")</f>
        <v>0</v>
      </c>
      <c r="L37" s="57" t="str">
        <f>IFERROR(AVERAGE(H40:H54),"")</f>
        <v/>
      </c>
      <c r="M37" s="58"/>
      <c r="N37" s="58"/>
      <c r="O37" s="33" t="str">
        <f>IF($C37="","",LEFT(IFERROR(VLOOKUP($C37,IF($D37="Veld",TeamsV,TeamsZ),4,0),"")&amp;"?",1))</f>
        <v/>
      </c>
      <c r="P37" s="253"/>
      <c r="Q37" s="253"/>
      <c r="R37" s="253"/>
      <c r="S37" s="92"/>
      <c r="T37" s="124">
        <f>SUM(T40:T54)</f>
        <v>0</v>
      </c>
      <c r="U37" s="158" t="str">
        <f>MID($C37,1,1)</f>
        <v/>
      </c>
      <c r="V37" s="158" t="str">
        <f>MID($C37,1,1)</f>
        <v/>
      </c>
      <c r="W37" s="158" t="str">
        <f>MID($C37,1,1)</f>
        <v/>
      </c>
      <c r="X37" s="127">
        <v>2</v>
      </c>
      <c r="Z37" s="247" t="str">
        <f>IFERROR(AVERAGE(Z40:Z54),"")</f>
        <v/>
      </c>
    </row>
    <row r="38" spans="1:26">
      <c r="B38" s="47"/>
      <c r="C38" s="76"/>
      <c r="D38" s="47"/>
      <c r="E38" s="47"/>
      <c r="F38" s="47"/>
      <c r="G38" s="50"/>
      <c r="H38" s="50"/>
      <c r="I38" s="50"/>
      <c r="J38" s="76"/>
      <c r="K38" s="76"/>
      <c r="L38" s="76"/>
      <c r="M38" s="52"/>
      <c r="N38" s="52"/>
      <c r="T38" s="124">
        <f t="shared" ref="T38" si="13">SUM(T39:T53)</f>
        <v>0</v>
      </c>
      <c r="U38" s="159"/>
      <c r="V38" s="159"/>
      <c r="W38" s="159"/>
      <c r="X38" s="127">
        <v>3</v>
      </c>
      <c r="Z38" s="248"/>
    </row>
    <row r="39" spans="1:26">
      <c r="A39" s="59"/>
      <c r="B39" s="60"/>
      <c r="C39" s="61" t="s">
        <v>1147</v>
      </c>
      <c r="D39" s="61" t="s">
        <v>1148</v>
      </c>
      <c r="E39" s="62" t="s">
        <v>1149</v>
      </c>
      <c r="F39" s="62" t="s">
        <v>1150</v>
      </c>
      <c r="G39" s="61" t="s">
        <v>1151</v>
      </c>
      <c r="H39" s="61" t="s">
        <v>1152</v>
      </c>
      <c r="I39" s="61" t="s">
        <v>54</v>
      </c>
      <c r="J39" s="61" t="s">
        <v>1153</v>
      </c>
      <c r="K39" s="61" t="s">
        <v>1154</v>
      </c>
      <c r="L39" s="61" t="s">
        <v>1158</v>
      </c>
      <c r="M39" s="63"/>
      <c r="N39" s="63"/>
      <c r="O39" s="59"/>
      <c r="P39" s="160" t="s">
        <v>1163</v>
      </c>
      <c r="Q39" s="160" t="s">
        <v>77</v>
      </c>
      <c r="R39" s="160" t="s">
        <v>1164</v>
      </c>
      <c r="S39" s="160"/>
      <c r="T39" s="124"/>
      <c r="U39" s="158" t="str">
        <f>IF(W37="","",VLOOKUP(W37,Leeftijdscat,2,FALSE))</f>
        <v/>
      </c>
      <c r="V39" s="158" t="str">
        <f>IF(W37="","",VLOOKUP(W37,Leeftijdscat,3,FALSE))</f>
        <v/>
      </c>
      <c r="W39" s="158" t="str">
        <f>IF(W37="","",VLOOKUP(W37,Leeftijdscat,4,FALSE))</f>
        <v/>
      </c>
      <c r="X39" s="127">
        <v>4</v>
      </c>
      <c r="Z39" s="246"/>
    </row>
    <row r="40" spans="1:26">
      <c r="A40" s="28" t="str">
        <f>C37&amp;"x"&amp;B40</f>
        <v>x1</v>
      </c>
      <c r="B40" s="47">
        <v>1</v>
      </c>
      <c r="C40" s="64" t="str">
        <f>IF(OR(LEFT($A40,1)="x",W$36=9),"",IFERROR(VLOOKUP($A40,IF(V$36="V",LedenV,LedenZ),6-W$36,0),""))</f>
        <v/>
      </c>
      <c r="D40" s="64" t="str">
        <f>IF(OR(LEFT($A40,1)="x",W$36=9),"",IFERROR(VLOOKUP($A40,IF(V$36="V",LedenV,LedenZ),7-W$36,0),""))</f>
        <v/>
      </c>
      <c r="E40" s="65" t="str">
        <f>IF(OR(LEFT($A40,1)="x",W$36=9),"",IFERROR(VLOOKUP($A40,IF(V$36="V",LedenV,LedenZ),8-W$36,0),""))</f>
        <v/>
      </c>
      <c r="F40" s="65" t="str">
        <f>IF(OR(LEFT($A40,1)="x",W$36=9),"",IFERROR(VLOOKUP($A40,IF(V$36="V",LedenV,LedenZ),9-W$36,0),""))</f>
        <v/>
      </c>
      <c r="G40" s="66" t="str">
        <f>IF(OR(LEFT($A40,1)="x",W$36=9),"",IFERROR(VLOOKUP($A40,IF(V$36="V",LedenV,LedenZ),10-W$36,0),""))</f>
        <v/>
      </c>
      <c r="H40" s="67" t="str">
        <f>IF(AND(ISNUMBER(G40),G40&lt;&gt;0),IF(OR(MONTH(G40)&lt;MONTH(Peildatum),AND(MONTH(G40)&lt;=MONTH(Peildatum),DAY(G40)&lt;=DAY(Peildatum))),YEAR(Peildatum)-YEAR(G40),YEAR(Peildatum)-YEAR(G40)-1),"")</f>
        <v/>
      </c>
      <c r="I40" s="78"/>
      <c r="J40" s="64" t="str">
        <f t="shared" ref="J40:J54" si="14">IF(OR(LEFT($A40,1)="x",W$36=9),"",IFERROR(VLOOKUP($A40,IF(V$36="V",LedenV,LedenZ),16-W$36,0),""))</f>
        <v/>
      </c>
      <c r="K40" s="64" t="str">
        <f t="shared" ref="K40:K54" si="15">IF(OR(LEFT($A40,1)="x",W$36=9),"",IFERROR(VLOOKUP($A40,IF(V$36="V",LedenV,LedenZ),17-W$36,0),""))</f>
        <v/>
      </c>
      <c r="L40" s="64" t="str">
        <f t="shared" ref="L40:L54" si="16">IF(OR(LEFT($A40,1)="x",W$36=9),"",IFERROR(VLOOKUP($A40,IF(V$36="V",LedenV,LedenZ),19-W$36,0),""))</f>
        <v/>
      </c>
      <c r="M40" s="52"/>
      <c r="N40" s="52"/>
      <c r="P40" s="157"/>
      <c r="Q40" s="157"/>
      <c r="R40" s="157"/>
      <c r="S40" s="92"/>
      <c r="T40" s="202">
        <f t="shared" ref="T40:T54" si="17">IF(LEN(C40&amp;D40&amp;E40&amp;F40)&gt;0,1,0)</f>
        <v>0</v>
      </c>
      <c r="U40" s="159"/>
      <c r="V40" s="162" t="str">
        <f>V39</f>
        <v/>
      </c>
      <c r="W40" s="162" t="str">
        <f>W39</f>
        <v/>
      </c>
      <c r="X40" s="127">
        <v>5</v>
      </c>
      <c r="Z40" s="246" t="str">
        <f t="shared" ref="Z40:Z54" si="18">lft(G40,Peildatum)</f>
        <v/>
      </c>
    </row>
    <row r="41" spans="1:26">
      <c r="A41" s="28" t="str">
        <f>C37&amp;"x"&amp;B41</f>
        <v>x2</v>
      </c>
      <c r="B41" s="47">
        <v>2</v>
      </c>
      <c r="C41" s="64" t="str">
        <f t="shared" ref="C41:C54" si="19">IF(OR(LEFT($A41,1)="x",W$36=9),"",IFERROR(VLOOKUP($A41,IF(V$36="V",LedenV,LedenZ),6-W$36,0),""))</f>
        <v/>
      </c>
      <c r="D41" s="64" t="str">
        <f t="shared" ref="D41:D54" si="20">IF(OR(LEFT($A41,1)="x",W$36=9),"",IFERROR(VLOOKUP($A41,IF(V$36="V",LedenV,LedenZ),7-W$36,0),""))</f>
        <v/>
      </c>
      <c r="E41" s="65" t="str">
        <f t="shared" ref="E41:E54" si="21">IF(OR(LEFT($A41,1)="x",W$36=9),"",IFERROR(VLOOKUP($A41,IF(V$36="V",LedenV,LedenZ),8-W$36,0),""))</f>
        <v/>
      </c>
      <c r="F41" s="65" t="str">
        <f t="shared" ref="F41:F54" si="22">IF(OR(LEFT($A41,1)="x",W$36=9),"",IFERROR(VLOOKUP($A41,IF(V$36="V",LedenV,LedenZ),9-W$36,0),""))</f>
        <v/>
      </c>
      <c r="G41" s="66" t="str">
        <f t="shared" ref="G41:G54" si="23">IF(OR(LEFT($A41,1)="x",W$36=9),"",IFERROR(VLOOKUP($A41,IF(V$36="V",LedenV,LedenZ),10-W$36,0),""))</f>
        <v/>
      </c>
      <c r="H41" s="67" t="str">
        <f t="shared" ref="H41:H54" si="24">IF(AND(ISNUMBER(G41),G41&lt;&gt;0),IF(OR(MONTH(G41)&lt;MONTH(Peildatum),AND(MONTH(G41)&lt;=MONTH(Peildatum),DAY(G41)&lt;=DAY(Peildatum))),YEAR(Peildatum)-YEAR(G41),YEAR(Peildatum)-YEAR(G41)-1),"")</f>
        <v/>
      </c>
      <c r="I41" s="73"/>
      <c r="J41" s="64" t="str">
        <f t="shared" si="14"/>
        <v/>
      </c>
      <c r="K41" s="64" t="str">
        <f t="shared" si="15"/>
        <v/>
      </c>
      <c r="L41" s="64" t="str">
        <f t="shared" si="16"/>
        <v/>
      </c>
      <c r="M41" s="52"/>
      <c r="N41" s="52"/>
      <c r="P41" s="157"/>
      <c r="Q41" s="157"/>
      <c r="R41" s="157"/>
      <c r="S41" s="92"/>
      <c r="T41" s="202">
        <f t="shared" si="17"/>
        <v>0</v>
      </c>
      <c r="U41" s="159"/>
      <c r="V41" s="162" t="str">
        <f t="shared" ref="V41:W54" si="25">V40</f>
        <v/>
      </c>
      <c r="W41" s="162" t="str">
        <f t="shared" si="25"/>
        <v/>
      </c>
      <c r="X41" s="127">
        <v>6</v>
      </c>
      <c r="Z41" s="246" t="str">
        <f t="shared" si="18"/>
        <v/>
      </c>
    </row>
    <row r="42" spans="1:26">
      <c r="A42" s="28" t="str">
        <f>C37&amp;"x"&amp;B42</f>
        <v>x3</v>
      </c>
      <c r="B42" s="47">
        <v>3</v>
      </c>
      <c r="C42" s="64" t="str">
        <f t="shared" si="19"/>
        <v/>
      </c>
      <c r="D42" s="64" t="str">
        <f t="shared" si="20"/>
        <v/>
      </c>
      <c r="E42" s="65" t="str">
        <f t="shared" si="21"/>
        <v/>
      </c>
      <c r="F42" s="65" t="str">
        <f t="shared" si="22"/>
        <v/>
      </c>
      <c r="G42" s="66" t="str">
        <f t="shared" si="23"/>
        <v/>
      </c>
      <c r="H42" s="67" t="str">
        <f t="shared" si="24"/>
        <v/>
      </c>
      <c r="I42" s="73"/>
      <c r="J42" s="64" t="str">
        <f t="shared" si="14"/>
        <v/>
      </c>
      <c r="K42" s="64" t="str">
        <f t="shared" si="15"/>
        <v/>
      </c>
      <c r="L42" s="64" t="str">
        <f t="shared" si="16"/>
        <v/>
      </c>
      <c r="M42" s="52"/>
      <c r="N42" s="52"/>
      <c r="P42" s="157"/>
      <c r="Q42" s="157"/>
      <c r="R42" s="157"/>
      <c r="S42" s="92"/>
      <c r="T42" s="202">
        <f t="shared" si="17"/>
        <v>0</v>
      </c>
      <c r="U42" s="159"/>
      <c r="V42" s="162" t="str">
        <f t="shared" si="25"/>
        <v/>
      </c>
      <c r="W42" s="162" t="str">
        <f t="shared" si="25"/>
        <v/>
      </c>
      <c r="X42" s="127">
        <v>7</v>
      </c>
      <c r="Z42" s="246" t="str">
        <f t="shared" si="18"/>
        <v/>
      </c>
    </row>
    <row r="43" spans="1:26">
      <c r="A43" s="28" t="str">
        <f>C37&amp;"x"&amp;B43</f>
        <v>x4</v>
      </c>
      <c r="B43" s="47">
        <v>4</v>
      </c>
      <c r="C43" s="64" t="str">
        <f t="shared" si="19"/>
        <v/>
      </c>
      <c r="D43" s="64" t="str">
        <f t="shared" si="20"/>
        <v/>
      </c>
      <c r="E43" s="65" t="str">
        <f t="shared" si="21"/>
        <v/>
      </c>
      <c r="F43" s="65" t="str">
        <f t="shared" si="22"/>
        <v/>
      </c>
      <c r="G43" s="66" t="str">
        <f t="shared" si="23"/>
        <v/>
      </c>
      <c r="H43" s="67" t="str">
        <f t="shared" si="24"/>
        <v/>
      </c>
      <c r="I43" s="73"/>
      <c r="J43" s="64" t="str">
        <f t="shared" si="14"/>
        <v/>
      </c>
      <c r="K43" s="64" t="str">
        <f t="shared" si="15"/>
        <v/>
      </c>
      <c r="L43" s="64" t="str">
        <f t="shared" si="16"/>
        <v/>
      </c>
      <c r="M43" s="52"/>
      <c r="N43" s="52"/>
      <c r="P43" s="157"/>
      <c r="Q43" s="157"/>
      <c r="R43" s="157"/>
      <c r="S43" s="92"/>
      <c r="T43" s="202">
        <f t="shared" si="17"/>
        <v>0</v>
      </c>
      <c r="U43" s="159"/>
      <c r="V43" s="162" t="str">
        <f t="shared" si="25"/>
        <v/>
      </c>
      <c r="W43" s="162" t="str">
        <f t="shared" si="25"/>
        <v/>
      </c>
      <c r="X43" s="127">
        <v>8</v>
      </c>
      <c r="Z43" s="246" t="str">
        <f t="shared" si="18"/>
        <v/>
      </c>
    </row>
    <row r="44" spans="1:26">
      <c r="A44" s="28" t="str">
        <f>C37&amp;"x"&amp;B44</f>
        <v>x5</v>
      </c>
      <c r="B44" s="47">
        <v>5</v>
      </c>
      <c r="C44" s="64" t="str">
        <f t="shared" si="19"/>
        <v/>
      </c>
      <c r="D44" s="64" t="str">
        <f t="shared" si="20"/>
        <v/>
      </c>
      <c r="E44" s="65" t="str">
        <f t="shared" si="21"/>
        <v/>
      </c>
      <c r="F44" s="65" t="str">
        <f t="shared" si="22"/>
        <v/>
      </c>
      <c r="G44" s="66" t="str">
        <f t="shared" si="23"/>
        <v/>
      </c>
      <c r="H44" s="67" t="str">
        <f t="shared" si="24"/>
        <v/>
      </c>
      <c r="I44" s="73"/>
      <c r="J44" s="64" t="str">
        <f t="shared" si="14"/>
        <v/>
      </c>
      <c r="K44" s="64" t="str">
        <f t="shared" si="15"/>
        <v/>
      </c>
      <c r="L44" s="64" t="str">
        <f t="shared" si="16"/>
        <v/>
      </c>
      <c r="M44" s="52"/>
      <c r="N44" s="52"/>
      <c r="P44" s="157"/>
      <c r="Q44" s="157"/>
      <c r="R44" s="157"/>
      <c r="S44" s="92"/>
      <c r="T44" s="202">
        <f t="shared" si="17"/>
        <v>0</v>
      </c>
      <c r="U44" s="159"/>
      <c r="V44" s="162" t="str">
        <f t="shared" si="25"/>
        <v/>
      </c>
      <c r="W44" s="162" t="str">
        <f t="shared" si="25"/>
        <v/>
      </c>
      <c r="X44" s="127">
        <v>9</v>
      </c>
      <c r="Z44" s="246" t="str">
        <f t="shared" si="18"/>
        <v/>
      </c>
    </row>
    <row r="45" spans="1:26">
      <c r="A45" s="28" t="str">
        <f>C37&amp;"x"&amp;B45</f>
        <v>x6</v>
      </c>
      <c r="B45" s="47">
        <v>6</v>
      </c>
      <c r="C45" s="64" t="str">
        <f t="shared" si="19"/>
        <v/>
      </c>
      <c r="D45" s="64" t="str">
        <f t="shared" si="20"/>
        <v/>
      </c>
      <c r="E45" s="65" t="str">
        <f t="shared" si="21"/>
        <v/>
      </c>
      <c r="F45" s="65" t="str">
        <f t="shared" si="22"/>
        <v/>
      </c>
      <c r="G45" s="66" t="str">
        <f t="shared" si="23"/>
        <v/>
      </c>
      <c r="H45" s="67" t="str">
        <f t="shared" si="24"/>
        <v/>
      </c>
      <c r="I45" s="73"/>
      <c r="J45" s="64" t="str">
        <f t="shared" si="14"/>
        <v/>
      </c>
      <c r="K45" s="64" t="str">
        <f t="shared" si="15"/>
        <v/>
      </c>
      <c r="L45" s="64" t="str">
        <f t="shared" si="16"/>
        <v/>
      </c>
      <c r="M45" s="52"/>
      <c r="N45" s="52"/>
      <c r="P45" s="157"/>
      <c r="Q45" s="157"/>
      <c r="R45" s="157"/>
      <c r="S45" s="92"/>
      <c r="T45" s="202">
        <f t="shared" si="17"/>
        <v>0</v>
      </c>
      <c r="U45" s="159"/>
      <c r="V45" s="162" t="str">
        <f t="shared" si="25"/>
        <v/>
      </c>
      <c r="W45" s="162" t="str">
        <f t="shared" si="25"/>
        <v/>
      </c>
      <c r="X45" s="127">
        <v>10</v>
      </c>
      <c r="Z45" s="246" t="str">
        <f t="shared" si="18"/>
        <v/>
      </c>
    </row>
    <row r="46" spans="1:26">
      <c r="A46" s="28" t="str">
        <f>C37&amp;"x"&amp;B46</f>
        <v>x7</v>
      </c>
      <c r="B46" s="47">
        <v>7</v>
      </c>
      <c r="C46" s="64" t="str">
        <f t="shared" si="19"/>
        <v/>
      </c>
      <c r="D46" s="64" t="str">
        <f t="shared" si="20"/>
        <v/>
      </c>
      <c r="E46" s="65" t="str">
        <f t="shared" si="21"/>
        <v/>
      </c>
      <c r="F46" s="65" t="str">
        <f t="shared" si="22"/>
        <v/>
      </c>
      <c r="G46" s="66" t="str">
        <f t="shared" si="23"/>
        <v/>
      </c>
      <c r="H46" s="67" t="str">
        <f t="shared" si="24"/>
        <v/>
      </c>
      <c r="I46" s="73"/>
      <c r="J46" s="64" t="str">
        <f t="shared" si="14"/>
        <v/>
      </c>
      <c r="K46" s="64" t="str">
        <f t="shared" si="15"/>
        <v/>
      </c>
      <c r="L46" s="64" t="str">
        <f t="shared" si="16"/>
        <v/>
      </c>
      <c r="M46" s="52"/>
      <c r="N46" s="52"/>
      <c r="P46" s="157"/>
      <c r="Q46" s="157"/>
      <c r="R46" s="157"/>
      <c r="S46" s="92"/>
      <c r="T46" s="202">
        <f t="shared" si="17"/>
        <v>0</v>
      </c>
      <c r="U46" s="159"/>
      <c r="V46" s="162" t="str">
        <f t="shared" si="25"/>
        <v/>
      </c>
      <c r="W46" s="162" t="str">
        <f t="shared" si="25"/>
        <v/>
      </c>
      <c r="X46" s="127">
        <v>11</v>
      </c>
      <c r="Z46" s="246" t="str">
        <f t="shared" si="18"/>
        <v/>
      </c>
    </row>
    <row r="47" spans="1:26">
      <c r="A47" s="28" t="str">
        <f>C37&amp;"x"&amp;B47</f>
        <v>x8</v>
      </c>
      <c r="B47" s="47">
        <v>8</v>
      </c>
      <c r="C47" s="64" t="str">
        <f t="shared" si="19"/>
        <v/>
      </c>
      <c r="D47" s="64" t="str">
        <f t="shared" si="20"/>
        <v/>
      </c>
      <c r="E47" s="65" t="str">
        <f t="shared" si="21"/>
        <v/>
      </c>
      <c r="F47" s="65" t="str">
        <f t="shared" si="22"/>
        <v/>
      </c>
      <c r="G47" s="66" t="str">
        <f t="shared" si="23"/>
        <v/>
      </c>
      <c r="H47" s="67" t="str">
        <f t="shared" si="24"/>
        <v/>
      </c>
      <c r="I47" s="73"/>
      <c r="J47" s="64" t="str">
        <f t="shared" si="14"/>
        <v/>
      </c>
      <c r="K47" s="64" t="str">
        <f t="shared" si="15"/>
        <v/>
      </c>
      <c r="L47" s="64" t="str">
        <f t="shared" si="16"/>
        <v/>
      </c>
      <c r="M47" s="52"/>
      <c r="N47" s="52"/>
      <c r="P47" s="157"/>
      <c r="Q47" s="157"/>
      <c r="R47" s="157"/>
      <c r="S47" s="92"/>
      <c r="T47" s="202">
        <f t="shared" si="17"/>
        <v>0</v>
      </c>
      <c r="U47" s="159"/>
      <c r="V47" s="162" t="str">
        <f t="shared" si="25"/>
        <v/>
      </c>
      <c r="W47" s="162" t="str">
        <f t="shared" si="25"/>
        <v/>
      </c>
      <c r="X47" s="127">
        <v>12</v>
      </c>
      <c r="Z47" s="246" t="str">
        <f t="shared" si="18"/>
        <v/>
      </c>
    </row>
    <row r="48" spans="1:26">
      <c r="A48" s="28" t="str">
        <f>C37&amp;"x"&amp;B48</f>
        <v>x9</v>
      </c>
      <c r="B48" s="47">
        <v>9</v>
      </c>
      <c r="C48" s="64" t="str">
        <f t="shared" si="19"/>
        <v/>
      </c>
      <c r="D48" s="64" t="str">
        <f t="shared" si="20"/>
        <v/>
      </c>
      <c r="E48" s="65" t="str">
        <f t="shared" si="21"/>
        <v/>
      </c>
      <c r="F48" s="65" t="str">
        <f t="shared" si="22"/>
        <v/>
      </c>
      <c r="G48" s="66" t="str">
        <f t="shared" si="23"/>
        <v/>
      </c>
      <c r="H48" s="67" t="str">
        <f t="shared" si="24"/>
        <v/>
      </c>
      <c r="I48" s="73"/>
      <c r="J48" s="64" t="str">
        <f t="shared" si="14"/>
        <v/>
      </c>
      <c r="K48" s="64" t="str">
        <f t="shared" si="15"/>
        <v/>
      </c>
      <c r="L48" s="64" t="str">
        <f t="shared" si="16"/>
        <v/>
      </c>
      <c r="M48" s="52"/>
      <c r="N48" s="52"/>
      <c r="P48" s="157"/>
      <c r="Q48" s="157"/>
      <c r="R48" s="157"/>
      <c r="S48" s="92"/>
      <c r="T48" s="202">
        <f t="shared" si="17"/>
        <v>0</v>
      </c>
      <c r="U48" s="159"/>
      <c r="V48" s="162" t="str">
        <f t="shared" si="25"/>
        <v/>
      </c>
      <c r="W48" s="162" t="str">
        <f t="shared" si="25"/>
        <v/>
      </c>
      <c r="X48" s="127">
        <v>13</v>
      </c>
      <c r="Z48" s="246" t="str">
        <f t="shared" si="18"/>
        <v/>
      </c>
    </row>
    <row r="49" spans="1:26">
      <c r="A49" s="28" t="str">
        <f>C37&amp;"x"&amp;B49</f>
        <v>x10</v>
      </c>
      <c r="B49" s="47">
        <v>10</v>
      </c>
      <c r="C49" s="64" t="str">
        <f t="shared" si="19"/>
        <v/>
      </c>
      <c r="D49" s="64" t="str">
        <f t="shared" si="20"/>
        <v/>
      </c>
      <c r="E49" s="65" t="str">
        <f t="shared" si="21"/>
        <v/>
      </c>
      <c r="F49" s="65" t="str">
        <f t="shared" si="22"/>
        <v/>
      </c>
      <c r="G49" s="66" t="str">
        <f t="shared" si="23"/>
        <v/>
      </c>
      <c r="H49" s="67" t="str">
        <f t="shared" si="24"/>
        <v/>
      </c>
      <c r="I49" s="73"/>
      <c r="J49" s="64" t="str">
        <f t="shared" si="14"/>
        <v/>
      </c>
      <c r="K49" s="64" t="str">
        <f t="shared" si="15"/>
        <v/>
      </c>
      <c r="L49" s="64" t="str">
        <f t="shared" si="16"/>
        <v/>
      </c>
      <c r="M49" s="52"/>
      <c r="N49" s="52"/>
      <c r="P49" s="157"/>
      <c r="Q49" s="157"/>
      <c r="R49" s="157"/>
      <c r="S49" s="92"/>
      <c r="T49" s="202">
        <f t="shared" si="17"/>
        <v>0</v>
      </c>
      <c r="U49" s="159"/>
      <c r="V49" s="162" t="str">
        <f t="shared" si="25"/>
        <v/>
      </c>
      <c r="W49" s="162" t="str">
        <f t="shared" si="25"/>
        <v/>
      </c>
      <c r="X49" s="127">
        <v>14</v>
      </c>
      <c r="Z49" s="246" t="str">
        <f t="shared" si="18"/>
        <v/>
      </c>
    </row>
    <row r="50" spans="1:26">
      <c r="A50" s="28" t="str">
        <f>C37&amp;"x"&amp;B50</f>
        <v>x11</v>
      </c>
      <c r="B50" s="47">
        <v>11</v>
      </c>
      <c r="C50" s="64" t="str">
        <f t="shared" si="19"/>
        <v/>
      </c>
      <c r="D50" s="64" t="str">
        <f t="shared" si="20"/>
        <v/>
      </c>
      <c r="E50" s="65" t="str">
        <f t="shared" si="21"/>
        <v/>
      </c>
      <c r="F50" s="65" t="str">
        <f t="shared" si="22"/>
        <v/>
      </c>
      <c r="G50" s="66" t="str">
        <f t="shared" si="23"/>
        <v/>
      </c>
      <c r="H50" s="67" t="str">
        <f t="shared" si="24"/>
        <v/>
      </c>
      <c r="I50" s="73"/>
      <c r="J50" s="64" t="str">
        <f t="shared" si="14"/>
        <v/>
      </c>
      <c r="K50" s="64" t="str">
        <f t="shared" si="15"/>
        <v/>
      </c>
      <c r="L50" s="64" t="str">
        <f t="shared" si="16"/>
        <v/>
      </c>
      <c r="M50" s="52"/>
      <c r="N50" s="52"/>
      <c r="P50" s="157"/>
      <c r="Q50" s="157"/>
      <c r="R50" s="157"/>
      <c r="S50" s="92"/>
      <c r="T50" s="202">
        <f t="shared" si="17"/>
        <v>0</v>
      </c>
      <c r="V50" s="162" t="str">
        <f t="shared" si="25"/>
        <v/>
      </c>
      <c r="W50" s="162" t="str">
        <f t="shared" si="25"/>
        <v/>
      </c>
      <c r="X50" s="127">
        <v>15</v>
      </c>
      <c r="Z50" s="246" t="str">
        <f t="shared" si="18"/>
        <v/>
      </c>
    </row>
    <row r="51" spans="1:26">
      <c r="A51" s="28" t="str">
        <f>C37&amp;"x"&amp;B51</f>
        <v>x12</v>
      </c>
      <c r="B51" s="47">
        <v>12</v>
      </c>
      <c r="C51" s="64" t="str">
        <f t="shared" si="19"/>
        <v/>
      </c>
      <c r="D51" s="64" t="str">
        <f t="shared" si="20"/>
        <v/>
      </c>
      <c r="E51" s="65" t="str">
        <f t="shared" si="21"/>
        <v/>
      </c>
      <c r="F51" s="65" t="str">
        <f t="shared" si="22"/>
        <v/>
      </c>
      <c r="G51" s="66" t="str">
        <f t="shared" si="23"/>
        <v/>
      </c>
      <c r="H51" s="67" t="str">
        <f t="shared" si="24"/>
        <v/>
      </c>
      <c r="I51" s="73"/>
      <c r="J51" s="64" t="str">
        <f t="shared" si="14"/>
        <v/>
      </c>
      <c r="K51" s="64" t="str">
        <f t="shared" si="15"/>
        <v/>
      </c>
      <c r="L51" s="64" t="str">
        <f t="shared" si="16"/>
        <v/>
      </c>
      <c r="M51" s="52"/>
      <c r="N51" s="52"/>
      <c r="P51" s="157"/>
      <c r="Q51" s="157"/>
      <c r="R51" s="157"/>
      <c r="S51" s="92"/>
      <c r="T51" s="202">
        <f t="shared" si="17"/>
        <v>0</v>
      </c>
      <c r="V51" s="162" t="str">
        <f t="shared" si="25"/>
        <v/>
      </c>
      <c r="W51" s="162" t="str">
        <f t="shared" si="25"/>
        <v/>
      </c>
      <c r="X51" s="127">
        <v>16</v>
      </c>
      <c r="Z51" s="246" t="str">
        <f t="shared" si="18"/>
        <v/>
      </c>
    </row>
    <row r="52" spans="1:26">
      <c r="A52" s="28" t="str">
        <f>C37&amp;"x"&amp;B52</f>
        <v>x13</v>
      </c>
      <c r="B52" s="47">
        <v>13</v>
      </c>
      <c r="C52" s="64" t="str">
        <f t="shared" si="19"/>
        <v/>
      </c>
      <c r="D52" s="64" t="str">
        <f t="shared" si="20"/>
        <v/>
      </c>
      <c r="E52" s="65" t="str">
        <f t="shared" si="21"/>
        <v/>
      </c>
      <c r="F52" s="65" t="str">
        <f t="shared" si="22"/>
        <v/>
      </c>
      <c r="G52" s="66" t="str">
        <f t="shared" si="23"/>
        <v/>
      </c>
      <c r="H52" s="67" t="str">
        <f t="shared" si="24"/>
        <v/>
      </c>
      <c r="I52" s="73"/>
      <c r="J52" s="64" t="str">
        <f t="shared" si="14"/>
        <v/>
      </c>
      <c r="K52" s="64" t="str">
        <f t="shared" si="15"/>
        <v/>
      </c>
      <c r="L52" s="64" t="str">
        <f t="shared" si="16"/>
        <v/>
      </c>
      <c r="M52" s="52"/>
      <c r="N52" s="52"/>
      <c r="P52" s="157"/>
      <c r="Q52" s="157"/>
      <c r="R52" s="157"/>
      <c r="S52" s="92"/>
      <c r="T52" s="202">
        <f t="shared" si="17"/>
        <v>0</v>
      </c>
      <c r="V52" s="162" t="str">
        <f t="shared" si="25"/>
        <v/>
      </c>
      <c r="W52" s="162" t="str">
        <f t="shared" si="25"/>
        <v/>
      </c>
      <c r="X52" s="127">
        <v>17</v>
      </c>
      <c r="Z52" s="246" t="str">
        <f t="shared" si="18"/>
        <v/>
      </c>
    </row>
    <row r="53" spans="1:26">
      <c r="A53" s="28" t="str">
        <f>C37&amp;"x"&amp;B53</f>
        <v>x14</v>
      </c>
      <c r="B53" s="47">
        <v>14</v>
      </c>
      <c r="C53" s="64" t="str">
        <f t="shared" si="19"/>
        <v/>
      </c>
      <c r="D53" s="64" t="str">
        <f t="shared" si="20"/>
        <v/>
      </c>
      <c r="E53" s="65" t="str">
        <f t="shared" si="21"/>
        <v/>
      </c>
      <c r="F53" s="65" t="str">
        <f t="shared" si="22"/>
        <v/>
      </c>
      <c r="G53" s="66" t="str">
        <f t="shared" si="23"/>
        <v/>
      </c>
      <c r="H53" s="67" t="str">
        <f t="shared" si="24"/>
        <v/>
      </c>
      <c r="I53" s="73"/>
      <c r="J53" s="64" t="str">
        <f t="shared" si="14"/>
        <v/>
      </c>
      <c r="K53" s="64" t="str">
        <f t="shared" si="15"/>
        <v/>
      </c>
      <c r="L53" s="64" t="str">
        <f t="shared" si="16"/>
        <v/>
      </c>
      <c r="M53" s="52"/>
      <c r="N53" s="52"/>
      <c r="P53" s="157"/>
      <c r="Q53" s="157"/>
      <c r="R53" s="157"/>
      <c r="S53" s="92"/>
      <c r="T53" s="202">
        <f t="shared" si="17"/>
        <v>0</v>
      </c>
      <c r="V53" s="162" t="str">
        <f t="shared" si="25"/>
        <v/>
      </c>
      <c r="W53" s="162" t="str">
        <f t="shared" si="25"/>
        <v/>
      </c>
      <c r="X53" s="127">
        <v>18</v>
      </c>
      <c r="Z53" s="246" t="str">
        <f t="shared" si="18"/>
        <v/>
      </c>
    </row>
    <row r="54" spans="1:26">
      <c r="A54" s="28" t="str">
        <f>C37&amp;"x"&amp;B54</f>
        <v>x15</v>
      </c>
      <c r="B54" s="47">
        <v>15</v>
      </c>
      <c r="C54" s="64" t="str">
        <f t="shared" si="19"/>
        <v/>
      </c>
      <c r="D54" s="64" t="str">
        <f t="shared" si="20"/>
        <v/>
      </c>
      <c r="E54" s="65" t="str">
        <f t="shared" si="21"/>
        <v/>
      </c>
      <c r="F54" s="65" t="str">
        <f t="shared" si="22"/>
        <v/>
      </c>
      <c r="G54" s="66" t="str">
        <f t="shared" si="23"/>
        <v/>
      </c>
      <c r="H54" s="67" t="str">
        <f t="shared" si="24"/>
        <v/>
      </c>
      <c r="I54" s="73"/>
      <c r="J54" s="64" t="str">
        <f t="shared" si="14"/>
        <v/>
      </c>
      <c r="K54" s="64" t="str">
        <f t="shared" si="15"/>
        <v/>
      </c>
      <c r="L54" s="64" t="str">
        <f t="shared" si="16"/>
        <v/>
      </c>
      <c r="M54" s="52"/>
      <c r="N54" s="52"/>
      <c r="P54" s="157"/>
      <c r="Q54" s="157"/>
      <c r="R54" s="157"/>
      <c r="S54" s="92"/>
      <c r="T54" s="202">
        <f t="shared" si="17"/>
        <v>0</v>
      </c>
      <c r="V54" s="162" t="str">
        <f t="shared" si="25"/>
        <v/>
      </c>
      <c r="W54" s="162" t="str">
        <f t="shared" si="25"/>
        <v/>
      </c>
      <c r="X54" s="127">
        <v>19</v>
      </c>
      <c r="Z54" s="246" t="str">
        <f t="shared" si="18"/>
        <v/>
      </c>
    </row>
    <row r="55" spans="1:26" ht="6" customHeight="1">
      <c r="B55" s="47"/>
      <c r="C55" s="79"/>
      <c r="D55" s="79"/>
      <c r="E55" s="79"/>
      <c r="F55" s="79"/>
      <c r="G55" s="79"/>
      <c r="H55" s="79"/>
      <c r="I55" s="79"/>
      <c r="J55" s="79"/>
      <c r="K55" s="79"/>
      <c r="L55" s="79"/>
      <c r="M55" s="52"/>
      <c r="N55" s="52"/>
      <c r="Z55" s="246" t="str">
        <f>lft(G55,Peildatum)</f>
        <v/>
      </c>
    </row>
    <row r="56" spans="1:26" ht="12.95">
      <c r="B56" s="47"/>
      <c r="C56" s="76"/>
      <c r="D56" s="47"/>
      <c r="E56" s="47"/>
      <c r="F56" s="47"/>
      <c r="G56" s="251" t="str">
        <f>Z37</f>
        <v/>
      </c>
      <c r="H56" s="80" t="s">
        <v>1165</v>
      </c>
      <c r="I56" s="50"/>
      <c r="J56" s="81">
        <f>P37</f>
        <v>0</v>
      </c>
      <c r="K56" s="81">
        <f>Q37</f>
        <v>0</v>
      </c>
      <c r="L56" s="81">
        <f>R37</f>
        <v>0</v>
      </c>
      <c r="M56" s="52"/>
      <c r="N56" s="52"/>
    </row>
    <row r="57" spans="1:26" ht="12.75" customHeight="1">
      <c r="B57" s="334" t="s">
        <v>1166</v>
      </c>
      <c r="C57" s="334"/>
      <c r="D57" s="334"/>
      <c r="E57" s="334"/>
      <c r="F57" s="334"/>
      <c r="G57" s="334"/>
      <c r="H57" s="334"/>
      <c r="I57" s="334"/>
      <c r="J57" s="334"/>
      <c r="K57" s="334"/>
      <c r="L57" s="334"/>
      <c r="M57" s="52"/>
      <c r="N57" s="52"/>
    </row>
    <row r="58" spans="1:26" ht="129.94999999999999" customHeight="1">
      <c r="B58" s="337"/>
      <c r="C58" s="337"/>
      <c r="D58" s="337"/>
      <c r="E58" s="337"/>
      <c r="F58" s="337"/>
      <c r="G58" s="337"/>
      <c r="H58" s="337"/>
      <c r="I58" s="337"/>
      <c r="J58" s="337"/>
      <c r="K58" s="337"/>
      <c r="L58" s="337"/>
      <c r="M58" s="82"/>
      <c r="N58" s="82"/>
    </row>
    <row r="59" spans="1:26" ht="12.95" thickBot="1">
      <c r="B59" s="83"/>
      <c r="C59" s="84"/>
      <c r="D59" s="83"/>
      <c r="E59" s="83"/>
      <c r="F59" s="83"/>
      <c r="G59" s="85"/>
      <c r="H59" s="85"/>
      <c r="I59" s="85"/>
      <c r="J59" s="84"/>
      <c r="K59" s="84"/>
      <c r="L59" s="84"/>
      <c r="M59" s="52"/>
      <c r="N59" s="52"/>
      <c r="P59" s="28"/>
      <c r="Q59" s="28"/>
      <c r="R59" s="28"/>
      <c r="S59" s="28"/>
      <c r="T59" s="29"/>
    </row>
    <row r="60" spans="1:26" ht="12.95" thickTop="1">
      <c r="B60" s="47"/>
      <c r="C60" s="76"/>
      <c r="D60" s="47"/>
      <c r="E60" s="47"/>
      <c r="F60" s="47"/>
      <c r="G60" s="50"/>
      <c r="H60" s="50"/>
      <c r="I60" s="50"/>
      <c r="J60" s="76"/>
      <c r="K60" s="76"/>
      <c r="L60" s="76"/>
      <c r="M60" s="52"/>
      <c r="N60" s="52"/>
      <c r="P60" s="92" t="str">
        <f>IF(C62="","",IF(LEFT(D62,1)="V","V",IF(LEFT(D62,1)="Z","Z","")))</f>
        <v/>
      </c>
      <c r="Q60" s="92" t="str">
        <f>IF($P60="","",LEFT(IFERROR(VLOOKUP($C62,IF(P60="V",TeamsV,TeamsZ),2,0),"")&amp;"??",2))</f>
        <v/>
      </c>
      <c r="R60" s="92" t="str">
        <f>IF(P60="","",LEFT(IFERROR(VLOOKUP(C62,IF(P60="V",TeamsV,TeamsZ),4,0),"")&amp;"?",1))</f>
        <v/>
      </c>
      <c r="S60" s="28"/>
      <c r="T60" s="29"/>
      <c r="X60" s="127" t="s">
        <v>2</v>
      </c>
    </row>
    <row r="61" spans="1:26" ht="12.95">
      <c r="B61" s="47"/>
      <c r="C61" s="76" t="s">
        <v>1107</v>
      </c>
      <c r="D61" s="76" t="s">
        <v>1160</v>
      </c>
      <c r="E61" s="335" t="s">
        <v>1161</v>
      </c>
      <c r="F61" s="335"/>
      <c r="G61" s="335"/>
      <c r="H61" s="335"/>
      <c r="I61" s="50"/>
      <c r="J61" s="76" t="s">
        <v>1144</v>
      </c>
      <c r="K61" s="76" t="s">
        <v>1145</v>
      </c>
      <c r="L61" s="76" t="s">
        <v>1146</v>
      </c>
      <c r="M61" s="52"/>
      <c r="N61" s="52"/>
      <c r="P61" s="53">
        <f>COUNT(P65:P79)</f>
        <v>0</v>
      </c>
      <c r="Q61" s="53">
        <f>COUNT(Q65:Q79)</f>
        <v>0</v>
      </c>
      <c r="R61" s="53">
        <f>COUNT(R65:R79)</f>
        <v>0</v>
      </c>
      <c r="S61" s="124"/>
      <c r="U61" s="28">
        <f>15-COUNTBLANK(C65:C79)</f>
        <v>0</v>
      </c>
      <c r="V61" s="29" t="str">
        <f>SUBSTITUTE(IFERROR(UPPER(LEFT(D62,1)),"-"),"V","Z")</f>
        <v/>
      </c>
      <c r="W61" s="40">
        <f>IFERROR(IF(V61="V",0,IF(V61="Z",1,9)),9)</f>
        <v>9</v>
      </c>
      <c r="X61" s="127">
        <v>1</v>
      </c>
      <c r="Z61" s="247"/>
    </row>
    <row r="62" spans="1:26" ht="12.95">
      <c r="A62" s="33">
        <v>3</v>
      </c>
      <c r="B62" s="54"/>
      <c r="C62" s="77"/>
      <c r="D62" s="163"/>
      <c r="E62" s="336"/>
      <c r="F62" s="336" t="s">
        <v>1162</v>
      </c>
      <c r="G62" s="336" t="s">
        <v>1162</v>
      </c>
      <c r="H62" s="336" t="s">
        <v>1162</v>
      </c>
      <c r="I62" s="56"/>
      <c r="J62" s="286">
        <f>COUNTIF(C65:C79,"V")</f>
        <v>0</v>
      </c>
      <c r="K62" s="286">
        <f>COUNTIF(C65:C79,"M")</f>
        <v>0</v>
      </c>
      <c r="L62" s="57" t="str">
        <f>IFERROR(AVERAGE(H65:H79),"")</f>
        <v/>
      </c>
      <c r="M62" s="58"/>
      <c r="N62" s="58"/>
      <c r="O62" s="33" t="str">
        <f>IF($C62="","",LEFT(IFERROR(VLOOKUP($C62,IF($D62="Veld",TeamsV,TeamsZ),4,0),"")&amp;"?",1))</f>
        <v/>
      </c>
      <c r="P62" s="253"/>
      <c r="Q62" s="253"/>
      <c r="R62" s="253"/>
      <c r="S62" s="92"/>
      <c r="T62" s="124">
        <f>SUM(T65:T79)</f>
        <v>0</v>
      </c>
      <c r="U62" s="158" t="str">
        <f>MID($C62,1,1)</f>
        <v/>
      </c>
      <c r="V62" s="158" t="str">
        <f>MID($C62,1,1)</f>
        <v/>
      </c>
      <c r="W62" s="158" t="str">
        <f>MID($C62,1,1)</f>
        <v/>
      </c>
      <c r="X62" s="127">
        <v>2</v>
      </c>
      <c r="Z62" s="247" t="str">
        <f>IFERROR(AVERAGE(Z65:Z79),"")</f>
        <v/>
      </c>
    </row>
    <row r="63" spans="1:26">
      <c r="B63" s="47"/>
      <c r="C63" s="76"/>
      <c r="D63" s="47"/>
      <c r="E63" s="47"/>
      <c r="F63" s="47"/>
      <c r="G63" s="50"/>
      <c r="H63" s="50"/>
      <c r="I63" s="50"/>
      <c r="J63" s="76"/>
      <c r="K63" s="76"/>
      <c r="L63" s="76"/>
      <c r="M63" s="52"/>
      <c r="N63" s="52"/>
      <c r="T63" s="124">
        <f t="shared" ref="T63" si="26">SUM(T64:T78)</f>
        <v>0</v>
      </c>
      <c r="U63" s="159"/>
      <c r="V63" s="159"/>
      <c r="W63" s="159"/>
      <c r="X63" s="127">
        <v>3</v>
      </c>
      <c r="Z63" s="248"/>
    </row>
    <row r="64" spans="1:26">
      <c r="A64" s="59"/>
      <c r="B64" s="60"/>
      <c r="C64" s="61" t="s">
        <v>1147</v>
      </c>
      <c r="D64" s="61" t="s">
        <v>1148</v>
      </c>
      <c r="E64" s="62" t="s">
        <v>1149</v>
      </c>
      <c r="F64" s="62" t="s">
        <v>1150</v>
      </c>
      <c r="G64" s="61" t="s">
        <v>1151</v>
      </c>
      <c r="H64" s="61" t="s">
        <v>1152</v>
      </c>
      <c r="I64" s="61" t="s">
        <v>54</v>
      </c>
      <c r="J64" s="61" t="s">
        <v>1153</v>
      </c>
      <c r="K64" s="61" t="s">
        <v>1154</v>
      </c>
      <c r="L64" s="61" t="s">
        <v>1158</v>
      </c>
      <c r="M64" s="63"/>
      <c r="N64" s="63"/>
      <c r="O64" s="59"/>
      <c r="P64" s="160" t="s">
        <v>1163</v>
      </c>
      <c r="Q64" s="160" t="s">
        <v>77</v>
      </c>
      <c r="R64" s="160" t="s">
        <v>1164</v>
      </c>
      <c r="S64" s="160"/>
      <c r="T64" s="124"/>
      <c r="U64" s="158" t="str">
        <f>IF(W62="","",VLOOKUP(W62,Leeftijdscat,2,FALSE))</f>
        <v/>
      </c>
      <c r="V64" s="158" t="str">
        <f>IF(W62="","",VLOOKUP(W62,Leeftijdscat,3,FALSE))</f>
        <v/>
      </c>
      <c r="W64" s="158" t="str">
        <f>IF(W62="","",VLOOKUP(W62,Leeftijdscat,4,FALSE))</f>
        <v/>
      </c>
      <c r="X64" s="127">
        <v>4</v>
      </c>
      <c r="Z64" s="246"/>
    </row>
    <row r="65" spans="1:26">
      <c r="A65" s="28" t="str">
        <f>C62&amp;"x"&amp;B65</f>
        <v>x1</v>
      </c>
      <c r="B65" s="47">
        <v>1</v>
      </c>
      <c r="C65" s="64" t="str">
        <f t="shared" ref="C65:C79" si="27">IF(OR(LEFT($A65,1)="x",W$61=9),"",IFERROR(VLOOKUP($A65,IF(V$61="V",LedenV,LedenZ),6-W$61,0),""))</f>
        <v/>
      </c>
      <c r="D65" s="64" t="str">
        <f t="shared" ref="D65:D79" si="28">IF(OR(LEFT($A65,1)="x",W$61=9),"",IFERROR(VLOOKUP($A65,IF(V$61="V",LedenV,LedenZ),7-W$61,0),""))</f>
        <v/>
      </c>
      <c r="E65" s="65" t="str">
        <f t="shared" ref="E65:E79" si="29">IF(OR(LEFT($A65,1)="x",W$61=9),"",IFERROR(VLOOKUP($A65,IF(V$61="V",LedenV,LedenZ),8-W$61,0),""))</f>
        <v/>
      </c>
      <c r="F65" s="65" t="str">
        <f t="shared" ref="F65:F79" si="30">IF(OR(LEFT($A65,1)="x",W$61=9),"",IFERROR(VLOOKUP($A65,IF(V$61="V",LedenV,LedenZ),9-W$61,0),""))</f>
        <v/>
      </c>
      <c r="G65" s="66" t="str">
        <f t="shared" ref="G65:G79" si="31">IF(OR(LEFT($A65,1)="x",W$61=9),"",IFERROR(VLOOKUP($A65,IF(V$61="V",LedenV,LedenZ),10-W$61,0),""))</f>
        <v/>
      </c>
      <c r="H65" s="67" t="str">
        <f t="shared" ref="H65:H79" si="32">IF(AND(ISNUMBER(G65),G65&lt;&gt;0),IF(OR(MONTH(G65)&lt;MONTH(Peildatum),AND(MONTH(G65)&lt;=MONTH(Peildatum),DAY(G65)&lt;=DAY(Peildatum))),YEAR(Peildatum)-YEAR(G65),YEAR(Peildatum)-YEAR(G65)-1),"")</f>
        <v/>
      </c>
      <c r="I65" s="78"/>
      <c r="J65" s="64" t="str">
        <f t="shared" ref="J65:J79" si="33">IF(OR(LEFT($A65,1)="x",W$61=9),"",IFERROR(VLOOKUP($A65,IF(V$61="V",LedenV,LedenZ),16-W$61,0),""))</f>
        <v/>
      </c>
      <c r="K65" s="64" t="str">
        <f t="shared" ref="K65:K79" si="34">IF(OR(LEFT($A65,1)="x",W$61=9),"",IFERROR(VLOOKUP($A65,IF(V$61="V",LedenV,LedenZ),17-W$61,0),""))</f>
        <v/>
      </c>
      <c r="L65" s="64" t="str">
        <f t="shared" ref="L65:L79" si="35">IF(OR(LEFT($A65,1)="x",W$61=9),"",IFERROR(VLOOKUP($A65,IF(V$61="V",LedenV,LedenZ),19-W$61,0),""))</f>
        <v/>
      </c>
      <c r="M65" s="52"/>
      <c r="N65" s="52"/>
      <c r="P65" s="157"/>
      <c r="Q65" s="157"/>
      <c r="R65" s="157"/>
      <c r="S65" s="92"/>
      <c r="T65" s="202">
        <f t="shared" ref="T65:T79" si="36">IF(LEN(C65&amp;D65&amp;E65&amp;F65)&gt;0,1,0)</f>
        <v>0</v>
      </c>
      <c r="U65" s="159"/>
      <c r="V65" s="162" t="str">
        <f>V64</f>
        <v/>
      </c>
      <c r="W65" s="162" t="str">
        <f>W64</f>
        <v/>
      </c>
      <c r="X65" s="127">
        <v>5</v>
      </c>
      <c r="Z65" s="246" t="str">
        <f t="shared" ref="Z65:Z79" si="37">lft(G65,Peildatum)</f>
        <v/>
      </c>
    </row>
    <row r="66" spans="1:26">
      <c r="A66" s="28" t="str">
        <f>C62&amp;"x"&amp;B66</f>
        <v>x2</v>
      </c>
      <c r="B66" s="47">
        <v>2</v>
      </c>
      <c r="C66" s="64" t="str">
        <f t="shared" si="27"/>
        <v/>
      </c>
      <c r="D66" s="64" t="str">
        <f t="shared" si="28"/>
        <v/>
      </c>
      <c r="E66" s="65" t="str">
        <f t="shared" si="29"/>
        <v/>
      </c>
      <c r="F66" s="65" t="str">
        <f t="shared" si="30"/>
        <v/>
      </c>
      <c r="G66" s="66" t="str">
        <f t="shared" si="31"/>
        <v/>
      </c>
      <c r="H66" s="67" t="str">
        <f t="shared" si="32"/>
        <v/>
      </c>
      <c r="I66" s="73"/>
      <c r="J66" s="64" t="str">
        <f t="shared" si="33"/>
        <v/>
      </c>
      <c r="K66" s="64" t="str">
        <f t="shared" si="34"/>
        <v/>
      </c>
      <c r="L66" s="64" t="str">
        <f t="shared" si="35"/>
        <v/>
      </c>
      <c r="M66" s="52"/>
      <c r="N66" s="52"/>
      <c r="P66" s="157"/>
      <c r="Q66" s="157"/>
      <c r="R66" s="157"/>
      <c r="S66" s="92"/>
      <c r="T66" s="202">
        <f t="shared" si="36"/>
        <v>0</v>
      </c>
      <c r="U66" s="159"/>
      <c r="V66" s="162" t="str">
        <f t="shared" ref="V66:W79" si="38">V65</f>
        <v/>
      </c>
      <c r="W66" s="162" t="str">
        <f t="shared" si="38"/>
        <v/>
      </c>
      <c r="X66" s="127">
        <v>6</v>
      </c>
      <c r="Z66" s="246" t="str">
        <f t="shared" si="37"/>
        <v/>
      </c>
    </row>
    <row r="67" spans="1:26">
      <c r="A67" s="28" t="str">
        <f>C62&amp;"x"&amp;B67</f>
        <v>x3</v>
      </c>
      <c r="B67" s="47">
        <v>3</v>
      </c>
      <c r="C67" s="64" t="str">
        <f t="shared" si="27"/>
        <v/>
      </c>
      <c r="D67" s="64" t="str">
        <f t="shared" si="28"/>
        <v/>
      </c>
      <c r="E67" s="65" t="str">
        <f t="shared" si="29"/>
        <v/>
      </c>
      <c r="F67" s="65" t="str">
        <f t="shared" si="30"/>
        <v/>
      </c>
      <c r="G67" s="66" t="str">
        <f t="shared" si="31"/>
        <v/>
      </c>
      <c r="H67" s="67" t="str">
        <f t="shared" si="32"/>
        <v/>
      </c>
      <c r="I67" s="73"/>
      <c r="J67" s="64" t="str">
        <f t="shared" si="33"/>
        <v/>
      </c>
      <c r="K67" s="64" t="str">
        <f t="shared" si="34"/>
        <v/>
      </c>
      <c r="L67" s="64" t="str">
        <f t="shared" si="35"/>
        <v/>
      </c>
      <c r="M67" s="52"/>
      <c r="N67" s="52"/>
      <c r="P67" s="157"/>
      <c r="Q67" s="157"/>
      <c r="R67" s="157"/>
      <c r="S67" s="92"/>
      <c r="T67" s="202">
        <f t="shared" si="36"/>
        <v>0</v>
      </c>
      <c r="U67" s="159"/>
      <c r="V67" s="162" t="str">
        <f t="shared" si="38"/>
        <v/>
      </c>
      <c r="W67" s="162" t="str">
        <f t="shared" si="38"/>
        <v/>
      </c>
      <c r="X67" s="127">
        <v>7</v>
      </c>
      <c r="Z67" s="246" t="str">
        <f t="shared" si="37"/>
        <v/>
      </c>
    </row>
    <row r="68" spans="1:26">
      <c r="A68" s="28" t="str">
        <f>C62&amp;"x"&amp;B68</f>
        <v>x4</v>
      </c>
      <c r="B68" s="47">
        <v>4</v>
      </c>
      <c r="C68" s="64" t="str">
        <f t="shared" si="27"/>
        <v/>
      </c>
      <c r="D68" s="64" t="str">
        <f t="shared" si="28"/>
        <v/>
      </c>
      <c r="E68" s="65" t="str">
        <f t="shared" si="29"/>
        <v/>
      </c>
      <c r="F68" s="65" t="str">
        <f t="shared" si="30"/>
        <v/>
      </c>
      <c r="G68" s="66" t="str">
        <f t="shared" si="31"/>
        <v/>
      </c>
      <c r="H68" s="67" t="str">
        <f t="shared" si="32"/>
        <v/>
      </c>
      <c r="I68" s="73"/>
      <c r="J68" s="64" t="str">
        <f t="shared" si="33"/>
        <v/>
      </c>
      <c r="K68" s="64" t="str">
        <f t="shared" si="34"/>
        <v/>
      </c>
      <c r="L68" s="64" t="str">
        <f t="shared" si="35"/>
        <v/>
      </c>
      <c r="M68" s="52"/>
      <c r="N68" s="52"/>
      <c r="P68" s="157"/>
      <c r="Q68" s="157"/>
      <c r="R68" s="157"/>
      <c r="S68" s="92"/>
      <c r="T68" s="202">
        <f t="shared" si="36"/>
        <v>0</v>
      </c>
      <c r="U68" s="159"/>
      <c r="V68" s="162" t="str">
        <f t="shared" si="38"/>
        <v/>
      </c>
      <c r="W68" s="162" t="str">
        <f t="shared" si="38"/>
        <v/>
      </c>
      <c r="X68" s="127">
        <v>8</v>
      </c>
      <c r="Z68" s="246" t="str">
        <f t="shared" si="37"/>
        <v/>
      </c>
    </row>
    <row r="69" spans="1:26">
      <c r="A69" s="28" t="str">
        <f>C62&amp;"x"&amp;B69</f>
        <v>x5</v>
      </c>
      <c r="B69" s="47">
        <v>5</v>
      </c>
      <c r="C69" s="64" t="str">
        <f t="shared" si="27"/>
        <v/>
      </c>
      <c r="D69" s="64" t="str">
        <f t="shared" si="28"/>
        <v/>
      </c>
      <c r="E69" s="65" t="str">
        <f t="shared" si="29"/>
        <v/>
      </c>
      <c r="F69" s="65" t="str">
        <f t="shared" si="30"/>
        <v/>
      </c>
      <c r="G69" s="66" t="str">
        <f t="shared" si="31"/>
        <v/>
      </c>
      <c r="H69" s="67" t="str">
        <f t="shared" si="32"/>
        <v/>
      </c>
      <c r="I69" s="73"/>
      <c r="J69" s="64" t="str">
        <f t="shared" si="33"/>
        <v/>
      </c>
      <c r="K69" s="64" t="str">
        <f t="shared" si="34"/>
        <v/>
      </c>
      <c r="L69" s="64" t="str">
        <f t="shared" si="35"/>
        <v/>
      </c>
      <c r="M69" s="52"/>
      <c r="N69" s="52"/>
      <c r="P69" s="157"/>
      <c r="Q69" s="157"/>
      <c r="R69" s="157"/>
      <c r="S69" s="92"/>
      <c r="T69" s="202">
        <f t="shared" si="36"/>
        <v>0</v>
      </c>
      <c r="U69" s="159"/>
      <c r="V69" s="162" t="str">
        <f t="shared" si="38"/>
        <v/>
      </c>
      <c r="W69" s="162" t="str">
        <f t="shared" si="38"/>
        <v/>
      </c>
      <c r="X69" s="127">
        <v>9</v>
      </c>
      <c r="Z69" s="246" t="str">
        <f t="shared" si="37"/>
        <v/>
      </c>
    </row>
    <row r="70" spans="1:26">
      <c r="A70" s="28" t="str">
        <f>C62&amp;"x"&amp;B70</f>
        <v>x6</v>
      </c>
      <c r="B70" s="47">
        <v>6</v>
      </c>
      <c r="C70" s="64" t="str">
        <f t="shared" si="27"/>
        <v/>
      </c>
      <c r="D70" s="64" t="str">
        <f t="shared" si="28"/>
        <v/>
      </c>
      <c r="E70" s="65" t="str">
        <f t="shared" si="29"/>
        <v/>
      </c>
      <c r="F70" s="65" t="str">
        <f t="shared" si="30"/>
        <v/>
      </c>
      <c r="G70" s="66" t="str">
        <f t="shared" si="31"/>
        <v/>
      </c>
      <c r="H70" s="67" t="str">
        <f t="shared" si="32"/>
        <v/>
      </c>
      <c r="I70" s="73"/>
      <c r="J70" s="64" t="str">
        <f t="shared" si="33"/>
        <v/>
      </c>
      <c r="K70" s="64" t="str">
        <f t="shared" si="34"/>
        <v/>
      </c>
      <c r="L70" s="64" t="str">
        <f t="shared" si="35"/>
        <v/>
      </c>
      <c r="M70" s="52"/>
      <c r="N70" s="52"/>
      <c r="P70" s="157"/>
      <c r="Q70" s="157"/>
      <c r="R70" s="157"/>
      <c r="S70" s="92"/>
      <c r="T70" s="202">
        <f t="shared" si="36"/>
        <v>0</v>
      </c>
      <c r="U70" s="159"/>
      <c r="V70" s="162" t="str">
        <f t="shared" si="38"/>
        <v/>
      </c>
      <c r="W70" s="162" t="str">
        <f t="shared" si="38"/>
        <v/>
      </c>
      <c r="X70" s="127">
        <v>10</v>
      </c>
      <c r="Z70" s="246" t="str">
        <f t="shared" si="37"/>
        <v/>
      </c>
    </row>
    <row r="71" spans="1:26">
      <c r="A71" s="28" t="str">
        <f>C62&amp;"x"&amp;B71</f>
        <v>x7</v>
      </c>
      <c r="B71" s="47">
        <v>7</v>
      </c>
      <c r="C71" s="64" t="str">
        <f t="shared" si="27"/>
        <v/>
      </c>
      <c r="D71" s="64" t="str">
        <f t="shared" si="28"/>
        <v/>
      </c>
      <c r="E71" s="65" t="str">
        <f t="shared" si="29"/>
        <v/>
      </c>
      <c r="F71" s="65" t="str">
        <f t="shared" si="30"/>
        <v/>
      </c>
      <c r="G71" s="66" t="str">
        <f t="shared" si="31"/>
        <v/>
      </c>
      <c r="H71" s="67" t="str">
        <f t="shared" si="32"/>
        <v/>
      </c>
      <c r="I71" s="73"/>
      <c r="J71" s="64" t="str">
        <f t="shared" si="33"/>
        <v/>
      </c>
      <c r="K71" s="64" t="str">
        <f t="shared" si="34"/>
        <v/>
      </c>
      <c r="L71" s="64" t="str">
        <f t="shared" si="35"/>
        <v/>
      </c>
      <c r="M71" s="52"/>
      <c r="N71" s="52"/>
      <c r="P71" s="157"/>
      <c r="Q71" s="157"/>
      <c r="R71" s="157"/>
      <c r="S71" s="92"/>
      <c r="T71" s="202">
        <f t="shared" si="36"/>
        <v>0</v>
      </c>
      <c r="U71" s="159"/>
      <c r="V71" s="162" t="str">
        <f t="shared" si="38"/>
        <v/>
      </c>
      <c r="W71" s="162" t="str">
        <f t="shared" si="38"/>
        <v/>
      </c>
      <c r="X71" s="127">
        <v>11</v>
      </c>
      <c r="Z71" s="246" t="str">
        <f t="shared" si="37"/>
        <v/>
      </c>
    </row>
    <row r="72" spans="1:26">
      <c r="A72" s="28" t="str">
        <f>C62&amp;"x"&amp;B72</f>
        <v>x8</v>
      </c>
      <c r="B72" s="47">
        <v>8</v>
      </c>
      <c r="C72" s="64" t="str">
        <f t="shared" si="27"/>
        <v/>
      </c>
      <c r="D72" s="64" t="str">
        <f t="shared" si="28"/>
        <v/>
      </c>
      <c r="E72" s="65" t="str">
        <f t="shared" si="29"/>
        <v/>
      </c>
      <c r="F72" s="65" t="str">
        <f t="shared" si="30"/>
        <v/>
      </c>
      <c r="G72" s="66" t="str">
        <f t="shared" si="31"/>
        <v/>
      </c>
      <c r="H72" s="67" t="str">
        <f t="shared" si="32"/>
        <v/>
      </c>
      <c r="I72" s="73"/>
      <c r="J72" s="64" t="str">
        <f t="shared" si="33"/>
        <v/>
      </c>
      <c r="K72" s="64" t="str">
        <f t="shared" si="34"/>
        <v/>
      </c>
      <c r="L72" s="64" t="str">
        <f t="shared" si="35"/>
        <v/>
      </c>
      <c r="M72" s="52"/>
      <c r="N72" s="52"/>
      <c r="P72" s="157"/>
      <c r="Q72" s="157"/>
      <c r="R72" s="157"/>
      <c r="S72" s="92"/>
      <c r="T72" s="202">
        <f t="shared" si="36"/>
        <v>0</v>
      </c>
      <c r="U72" s="159"/>
      <c r="V72" s="162" t="str">
        <f t="shared" si="38"/>
        <v/>
      </c>
      <c r="W72" s="162" t="str">
        <f t="shared" si="38"/>
        <v/>
      </c>
      <c r="X72" s="127">
        <v>12</v>
      </c>
      <c r="Z72" s="246" t="str">
        <f t="shared" si="37"/>
        <v/>
      </c>
    </row>
    <row r="73" spans="1:26">
      <c r="A73" s="28" t="str">
        <f>C62&amp;"x"&amp;B73</f>
        <v>x9</v>
      </c>
      <c r="B73" s="47">
        <v>9</v>
      </c>
      <c r="C73" s="64" t="str">
        <f t="shared" si="27"/>
        <v/>
      </c>
      <c r="D73" s="64" t="str">
        <f t="shared" si="28"/>
        <v/>
      </c>
      <c r="E73" s="65" t="str">
        <f t="shared" si="29"/>
        <v/>
      </c>
      <c r="F73" s="65" t="str">
        <f t="shared" si="30"/>
        <v/>
      </c>
      <c r="G73" s="66" t="str">
        <f t="shared" si="31"/>
        <v/>
      </c>
      <c r="H73" s="67" t="str">
        <f t="shared" si="32"/>
        <v/>
      </c>
      <c r="I73" s="73"/>
      <c r="J73" s="64" t="str">
        <f t="shared" si="33"/>
        <v/>
      </c>
      <c r="K73" s="64" t="str">
        <f t="shared" si="34"/>
        <v/>
      </c>
      <c r="L73" s="64" t="str">
        <f t="shared" si="35"/>
        <v/>
      </c>
      <c r="M73" s="52"/>
      <c r="N73" s="52"/>
      <c r="P73" s="157"/>
      <c r="Q73" s="157"/>
      <c r="R73" s="157"/>
      <c r="S73" s="92"/>
      <c r="T73" s="202">
        <f t="shared" si="36"/>
        <v>0</v>
      </c>
      <c r="U73" s="159"/>
      <c r="V73" s="162" t="str">
        <f t="shared" si="38"/>
        <v/>
      </c>
      <c r="W73" s="162" t="str">
        <f t="shared" si="38"/>
        <v/>
      </c>
      <c r="X73" s="127">
        <v>13</v>
      </c>
      <c r="Z73" s="246" t="str">
        <f t="shared" si="37"/>
        <v/>
      </c>
    </row>
    <row r="74" spans="1:26">
      <c r="A74" s="28" t="str">
        <f>C62&amp;"x"&amp;B74</f>
        <v>x10</v>
      </c>
      <c r="B74" s="47">
        <v>10</v>
      </c>
      <c r="C74" s="64" t="str">
        <f t="shared" si="27"/>
        <v/>
      </c>
      <c r="D74" s="64" t="str">
        <f t="shared" si="28"/>
        <v/>
      </c>
      <c r="E74" s="65" t="str">
        <f t="shared" si="29"/>
        <v/>
      </c>
      <c r="F74" s="65" t="str">
        <f t="shared" si="30"/>
        <v/>
      </c>
      <c r="G74" s="66" t="str">
        <f t="shared" si="31"/>
        <v/>
      </c>
      <c r="H74" s="67" t="str">
        <f t="shared" si="32"/>
        <v/>
      </c>
      <c r="I74" s="73"/>
      <c r="J74" s="64" t="str">
        <f t="shared" si="33"/>
        <v/>
      </c>
      <c r="K74" s="64" t="str">
        <f t="shared" si="34"/>
        <v/>
      </c>
      <c r="L74" s="64" t="str">
        <f t="shared" si="35"/>
        <v/>
      </c>
      <c r="M74" s="52"/>
      <c r="N74" s="52"/>
      <c r="P74" s="157"/>
      <c r="Q74" s="157"/>
      <c r="R74" s="157"/>
      <c r="S74" s="92"/>
      <c r="T74" s="202">
        <f t="shared" si="36"/>
        <v>0</v>
      </c>
      <c r="U74" s="159"/>
      <c r="V74" s="162" t="str">
        <f t="shared" si="38"/>
        <v/>
      </c>
      <c r="W74" s="162" t="str">
        <f t="shared" si="38"/>
        <v/>
      </c>
      <c r="X74" s="127">
        <v>14</v>
      </c>
      <c r="Z74" s="246" t="str">
        <f t="shared" si="37"/>
        <v/>
      </c>
    </row>
    <row r="75" spans="1:26">
      <c r="A75" s="28" t="str">
        <f>C62&amp;"x"&amp;B75</f>
        <v>x11</v>
      </c>
      <c r="B75" s="47">
        <v>11</v>
      </c>
      <c r="C75" s="64" t="str">
        <f t="shared" si="27"/>
        <v/>
      </c>
      <c r="D75" s="64" t="str">
        <f t="shared" si="28"/>
        <v/>
      </c>
      <c r="E75" s="65" t="str">
        <f t="shared" si="29"/>
        <v/>
      </c>
      <c r="F75" s="65" t="str">
        <f t="shared" si="30"/>
        <v/>
      </c>
      <c r="G75" s="66" t="str">
        <f t="shared" si="31"/>
        <v/>
      </c>
      <c r="H75" s="67" t="str">
        <f t="shared" si="32"/>
        <v/>
      </c>
      <c r="I75" s="73"/>
      <c r="J75" s="64" t="str">
        <f t="shared" si="33"/>
        <v/>
      </c>
      <c r="K75" s="64" t="str">
        <f t="shared" si="34"/>
        <v/>
      </c>
      <c r="L75" s="64" t="str">
        <f t="shared" si="35"/>
        <v/>
      </c>
      <c r="M75" s="52"/>
      <c r="N75" s="52"/>
      <c r="P75" s="157"/>
      <c r="Q75" s="157"/>
      <c r="R75" s="157"/>
      <c r="S75" s="92"/>
      <c r="T75" s="202">
        <f t="shared" si="36"/>
        <v>0</v>
      </c>
      <c r="V75" s="162" t="str">
        <f t="shared" si="38"/>
        <v/>
      </c>
      <c r="W75" s="162" t="str">
        <f t="shared" si="38"/>
        <v/>
      </c>
      <c r="X75" s="127">
        <v>15</v>
      </c>
      <c r="Z75" s="246" t="str">
        <f t="shared" si="37"/>
        <v/>
      </c>
    </row>
    <row r="76" spans="1:26">
      <c r="A76" s="28" t="str">
        <f>C62&amp;"x"&amp;B76</f>
        <v>x12</v>
      </c>
      <c r="B76" s="47">
        <v>12</v>
      </c>
      <c r="C76" s="64" t="str">
        <f t="shared" si="27"/>
        <v/>
      </c>
      <c r="D76" s="64" t="str">
        <f t="shared" si="28"/>
        <v/>
      </c>
      <c r="E76" s="65" t="str">
        <f t="shared" si="29"/>
        <v/>
      </c>
      <c r="F76" s="65" t="str">
        <f t="shared" si="30"/>
        <v/>
      </c>
      <c r="G76" s="66" t="str">
        <f t="shared" si="31"/>
        <v/>
      </c>
      <c r="H76" s="67" t="str">
        <f t="shared" si="32"/>
        <v/>
      </c>
      <c r="I76" s="73"/>
      <c r="J76" s="64" t="str">
        <f t="shared" si="33"/>
        <v/>
      </c>
      <c r="K76" s="64" t="str">
        <f t="shared" si="34"/>
        <v/>
      </c>
      <c r="L76" s="64" t="str">
        <f t="shared" si="35"/>
        <v/>
      </c>
      <c r="M76" s="52"/>
      <c r="N76" s="52"/>
      <c r="P76" s="157"/>
      <c r="Q76" s="157"/>
      <c r="R76" s="157"/>
      <c r="S76" s="92"/>
      <c r="T76" s="202">
        <f t="shared" si="36"/>
        <v>0</v>
      </c>
      <c r="V76" s="162" t="str">
        <f t="shared" si="38"/>
        <v/>
      </c>
      <c r="W76" s="162" t="str">
        <f t="shared" si="38"/>
        <v/>
      </c>
      <c r="X76" s="127">
        <v>16</v>
      </c>
      <c r="Z76" s="246" t="str">
        <f t="shared" si="37"/>
        <v/>
      </c>
    </row>
    <row r="77" spans="1:26">
      <c r="A77" s="28" t="str">
        <f>C62&amp;"x"&amp;B77</f>
        <v>x13</v>
      </c>
      <c r="B77" s="47">
        <v>13</v>
      </c>
      <c r="C77" s="64" t="str">
        <f t="shared" si="27"/>
        <v/>
      </c>
      <c r="D77" s="64" t="str">
        <f t="shared" si="28"/>
        <v/>
      </c>
      <c r="E77" s="65" t="str">
        <f t="shared" si="29"/>
        <v/>
      </c>
      <c r="F77" s="65" t="str">
        <f t="shared" si="30"/>
        <v/>
      </c>
      <c r="G77" s="66" t="str">
        <f t="shared" si="31"/>
        <v/>
      </c>
      <c r="H77" s="67" t="str">
        <f t="shared" si="32"/>
        <v/>
      </c>
      <c r="I77" s="73"/>
      <c r="J77" s="64" t="str">
        <f t="shared" si="33"/>
        <v/>
      </c>
      <c r="K77" s="64" t="str">
        <f t="shared" si="34"/>
        <v/>
      </c>
      <c r="L77" s="64" t="str">
        <f t="shared" si="35"/>
        <v/>
      </c>
      <c r="M77" s="52"/>
      <c r="N77" s="52"/>
      <c r="P77" s="157"/>
      <c r="Q77" s="157"/>
      <c r="R77" s="157"/>
      <c r="S77" s="92"/>
      <c r="T77" s="202">
        <f t="shared" si="36"/>
        <v>0</v>
      </c>
      <c r="V77" s="162" t="str">
        <f t="shared" si="38"/>
        <v/>
      </c>
      <c r="W77" s="162" t="str">
        <f t="shared" si="38"/>
        <v/>
      </c>
      <c r="X77" s="127">
        <v>17</v>
      </c>
      <c r="Z77" s="246" t="str">
        <f t="shared" si="37"/>
        <v/>
      </c>
    </row>
    <row r="78" spans="1:26">
      <c r="A78" s="28" t="str">
        <f>C62&amp;"x"&amp;B78</f>
        <v>x14</v>
      </c>
      <c r="B78" s="47">
        <v>14</v>
      </c>
      <c r="C78" s="64" t="str">
        <f t="shared" si="27"/>
        <v/>
      </c>
      <c r="D78" s="64" t="str">
        <f t="shared" si="28"/>
        <v/>
      </c>
      <c r="E78" s="65" t="str">
        <f t="shared" si="29"/>
        <v/>
      </c>
      <c r="F78" s="65" t="str">
        <f t="shared" si="30"/>
        <v/>
      </c>
      <c r="G78" s="66" t="str">
        <f t="shared" si="31"/>
        <v/>
      </c>
      <c r="H78" s="67" t="str">
        <f t="shared" si="32"/>
        <v/>
      </c>
      <c r="I78" s="73"/>
      <c r="J78" s="64" t="str">
        <f t="shared" si="33"/>
        <v/>
      </c>
      <c r="K78" s="64" t="str">
        <f t="shared" si="34"/>
        <v/>
      </c>
      <c r="L78" s="64" t="str">
        <f t="shared" si="35"/>
        <v/>
      </c>
      <c r="M78" s="52"/>
      <c r="N78" s="52"/>
      <c r="P78" s="157"/>
      <c r="Q78" s="157"/>
      <c r="R78" s="157"/>
      <c r="S78" s="92"/>
      <c r="T78" s="202">
        <f t="shared" si="36"/>
        <v>0</v>
      </c>
      <c r="V78" s="162" t="str">
        <f t="shared" si="38"/>
        <v/>
      </c>
      <c r="W78" s="162" t="str">
        <f t="shared" si="38"/>
        <v/>
      </c>
      <c r="X78" s="127">
        <v>18</v>
      </c>
      <c r="Z78" s="246" t="str">
        <f t="shared" si="37"/>
        <v/>
      </c>
    </row>
    <row r="79" spans="1:26">
      <c r="A79" s="28" t="str">
        <f>C62&amp;"x"&amp;B79</f>
        <v>x15</v>
      </c>
      <c r="B79" s="47">
        <v>15</v>
      </c>
      <c r="C79" s="64" t="str">
        <f t="shared" si="27"/>
        <v/>
      </c>
      <c r="D79" s="64" t="str">
        <f t="shared" si="28"/>
        <v/>
      </c>
      <c r="E79" s="65" t="str">
        <f t="shared" si="29"/>
        <v/>
      </c>
      <c r="F79" s="65" t="str">
        <f t="shared" si="30"/>
        <v/>
      </c>
      <c r="G79" s="66" t="str">
        <f t="shared" si="31"/>
        <v/>
      </c>
      <c r="H79" s="67" t="str">
        <f t="shared" si="32"/>
        <v/>
      </c>
      <c r="I79" s="73"/>
      <c r="J79" s="64" t="str">
        <f t="shared" si="33"/>
        <v/>
      </c>
      <c r="K79" s="64" t="str">
        <f t="shared" si="34"/>
        <v/>
      </c>
      <c r="L79" s="64" t="str">
        <f t="shared" si="35"/>
        <v/>
      </c>
      <c r="M79" s="52"/>
      <c r="N79" s="52"/>
      <c r="P79" s="157"/>
      <c r="Q79" s="157"/>
      <c r="R79" s="157"/>
      <c r="S79" s="92"/>
      <c r="T79" s="202">
        <f t="shared" si="36"/>
        <v>0</v>
      </c>
      <c r="V79" s="162" t="str">
        <f t="shared" si="38"/>
        <v/>
      </c>
      <c r="W79" s="162" t="str">
        <f t="shared" si="38"/>
        <v/>
      </c>
      <c r="X79" s="127">
        <v>19</v>
      </c>
      <c r="Z79" s="246" t="str">
        <f t="shared" si="37"/>
        <v/>
      </c>
    </row>
    <row r="80" spans="1:26" ht="6" customHeight="1">
      <c r="B80" s="47"/>
      <c r="C80" s="79"/>
      <c r="D80" s="79"/>
      <c r="E80" s="79"/>
      <c r="F80" s="79"/>
      <c r="G80" s="79"/>
      <c r="H80" s="79"/>
      <c r="I80" s="79"/>
      <c r="J80" s="79"/>
      <c r="K80" s="79"/>
      <c r="L80" s="79"/>
      <c r="M80" s="52"/>
      <c r="N80" s="52"/>
      <c r="Z80" s="246" t="str">
        <f>lft(G80,Peildatum)</f>
        <v/>
      </c>
    </row>
    <row r="81" spans="1:26" ht="12.95">
      <c r="B81" s="47"/>
      <c r="C81" s="76"/>
      <c r="D81" s="47"/>
      <c r="E81" s="47"/>
      <c r="F81" s="47"/>
      <c r="G81" s="251" t="str">
        <f>Z62</f>
        <v/>
      </c>
      <c r="H81" s="80" t="s">
        <v>1165</v>
      </c>
      <c r="I81" s="50"/>
      <c r="J81" s="81">
        <f>P62</f>
        <v>0</v>
      </c>
      <c r="K81" s="81">
        <f>Q62</f>
        <v>0</v>
      </c>
      <c r="L81" s="81">
        <f>R62</f>
        <v>0</v>
      </c>
      <c r="M81" s="52"/>
      <c r="N81" s="52"/>
    </row>
    <row r="82" spans="1:26" ht="12.75" customHeight="1">
      <c r="B82" s="334" t="s">
        <v>1166</v>
      </c>
      <c r="C82" s="334"/>
      <c r="D82" s="334"/>
      <c r="E82" s="334"/>
      <c r="F82" s="334"/>
      <c r="G82" s="334"/>
      <c r="H82" s="334"/>
      <c r="I82" s="334"/>
      <c r="J82" s="334"/>
      <c r="K82" s="334"/>
      <c r="L82" s="334"/>
      <c r="M82" s="52"/>
      <c r="N82" s="52"/>
    </row>
    <row r="83" spans="1:26" ht="129.94999999999999" customHeight="1">
      <c r="B83" s="337"/>
      <c r="C83" s="337"/>
      <c r="D83" s="337"/>
      <c r="E83" s="337"/>
      <c r="F83" s="337"/>
      <c r="G83" s="337"/>
      <c r="H83" s="337"/>
      <c r="I83" s="337"/>
      <c r="J83" s="337"/>
      <c r="K83" s="337"/>
      <c r="L83" s="337"/>
      <c r="M83" s="82"/>
      <c r="N83" s="82"/>
    </row>
    <row r="84" spans="1:26" ht="12.95" thickBot="1">
      <c r="B84" s="83"/>
      <c r="C84" s="84"/>
      <c r="D84" s="83"/>
      <c r="E84" s="83"/>
      <c r="F84" s="83"/>
      <c r="G84" s="85"/>
      <c r="H84" s="85"/>
      <c r="I84" s="85"/>
      <c r="J84" s="84"/>
      <c r="K84" s="84"/>
      <c r="L84" s="84"/>
      <c r="M84" s="52"/>
      <c r="N84" s="52"/>
      <c r="P84" s="28"/>
      <c r="Q84" s="28"/>
      <c r="R84" s="28"/>
      <c r="S84" s="28"/>
      <c r="T84" s="29"/>
    </row>
    <row r="85" spans="1:26" ht="12.95" thickTop="1">
      <c r="B85" s="47"/>
      <c r="C85" s="76"/>
      <c r="D85" s="47"/>
      <c r="E85" s="47"/>
      <c r="F85" s="47"/>
      <c r="G85" s="50"/>
      <c r="H85" s="50"/>
      <c r="I85" s="50"/>
      <c r="J85" s="76"/>
      <c r="K85" s="76"/>
      <c r="L85" s="76"/>
      <c r="M85" s="52"/>
      <c r="N85" s="52"/>
      <c r="P85" s="92" t="str">
        <f>IF(C87="","",IF(LEFT(D87,1)="V","V",IF(LEFT(D87,1)="Z","Z","")))</f>
        <v/>
      </c>
      <c r="Q85" s="92" t="str">
        <f>IF($P85="","",LEFT(IFERROR(VLOOKUP($C87,IF(P85="V",TeamsV,TeamsZ),2,0),"")&amp;"??",2))</f>
        <v/>
      </c>
      <c r="R85" s="92" t="str">
        <f>IF(P85="","",LEFT(IFERROR(VLOOKUP(C87,IF(P85="V",TeamsV,TeamsZ),4,0),"")&amp;"?",1))</f>
        <v/>
      </c>
      <c r="S85" s="28"/>
      <c r="T85" s="29"/>
      <c r="X85" s="127" t="s">
        <v>2</v>
      </c>
    </row>
    <row r="86" spans="1:26" ht="12.95">
      <c r="B86" s="47"/>
      <c r="C86" s="76" t="s">
        <v>1107</v>
      </c>
      <c r="D86" s="76" t="s">
        <v>1160</v>
      </c>
      <c r="E86" s="335" t="s">
        <v>1161</v>
      </c>
      <c r="F86" s="335"/>
      <c r="G86" s="335"/>
      <c r="H86" s="335"/>
      <c r="I86" s="50"/>
      <c r="J86" s="76" t="s">
        <v>1144</v>
      </c>
      <c r="K86" s="76" t="s">
        <v>1145</v>
      </c>
      <c r="L86" s="76" t="s">
        <v>1146</v>
      </c>
      <c r="M86" s="52"/>
      <c r="N86" s="52"/>
      <c r="P86" s="53">
        <f>COUNT(P90:P104)</f>
        <v>0</v>
      </c>
      <c r="Q86" s="53">
        <f>COUNT(Q90:Q104)</f>
        <v>0</v>
      </c>
      <c r="R86" s="53">
        <f>COUNT(R90:R104)</f>
        <v>0</v>
      </c>
      <c r="S86" s="124"/>
      <c r="U86" s="28">
        <f>15-COUNTBLANK(C90:C104)</f>
        <v>0</v>
      </c>
      <c r="V86" s="29" t="str">
        <f>SUBSTITUTE(IFERROR(UPPER(LEFT(D87,1)),"-"),"V","Z")</f>
        <v/>
      </c>
      <c r="W86" s="40">
        <f>IFERROR(IF(V86="V",0,IF(V86="Z",1,9)),9)</f>
        <v>9</v>
      </c>
      <c r="X86" s="127">
        <v>1</v>
      </c>
      <c r="Z86" s="247"/>
    </row>
    <row r="87" spans="1:26" ht="12.95">
      <c r="A87" s="33">
        <v>4</v>
      </c>
      <c r="B87" s="54"/>
      <c r="C87" s="77"/>
      <c r="D87" s="163"/>
      <c r="E87" s="336"/>
      <c r="F87" s="336" t="s">
        <v>1162</v>
      </c>
      <c r="G87" s="336" t="s">
        <v>1162</v>
      </c>
      <c r="H87" s="336" t="s">
        <v>1162</v>
      </c>
      <c r="I87" s="56"/>
      <c r="J87" s="286">
        <f>COUNTIF(C90:C104,"V")</f>
        <v>0</v>
      </c>
      <c r="K87" s="286">
        <f>COUNTIF(C90:C104,"M")</f>
        <v>0</v>
      </c>
      <c r="L87" s="57" t="str">
        <f>IFERROR(AVERAGE(H90:H104),"")</f>
        <v/>
      </c>
      <c r="M87" s="58"/>
      <c r="N87" s="58"/>
      <c r="O87" s="33" t="str">
        <f>IF($C87="","",LEFT(IFERROR(VLOOKUP($C87,IF($D87="Veld",TeamsV,TeamsZ),4,0),"")&amp;"?",1))</f>
        <v/>
      </c>
      <c r="P87" s="253"/>
      <c r="Q87" s="253"/>
      <c r="R87" s="253"/>
      <c r="S87" s="92"/>
      <c r="T87" s="124">
        <f>SUM(T90:T104)</f>
        <v>0</v>
      </c>
      <c r="U87" s="158" t="str">
        <f>MID($C87,1,1)</f>
        <v/>
      </c>
      <c r="V87" s="158" t="str">
        <f>MID($C87,1,1)</f>
        <v/>
      </c>
      <c r="W87" s="158" t="str">
        <f>MID($C87,1,1)</f>
        <v/>
      </c>
      <c r="X87" s="127">
        <v>2</v>
      </c>
      <c r="Z87" s="247" t="str">
        <f>IFERROR(AVERAGE(Z90:Z104),"")</f>
        <v/>
      </c>
    </row>
    <row r="88" spans="1:26">
      <c r="B88" s="47"/>
      <c r="C88" s="76"/>
      <c r="D88" s="47"/>
      <c r="E88" s="47"/>
      <c r="F88" s="47"/>
      <c r="G88" s="50"/>
      <c r="H88" s="50"/>
      <c r="I88" s="50"/>
      <c r="J88" s="76"/>
      <c r="K88" s="76"/>
      <c r="L88" s="76"/>
      <c r="M88" s="52"/>
      <c r="N88" s="52"/>
      <c r="T88" s="124">
        <f t="shared" ref="T88" si="39">SUM(T89:T103)</f>
        <v>0</v>
      </c>
      <c r="U88" s="159"/>
      <c r="V88" s="159"/>
      <c r="W88" s="159"/>
      <c r="X88" s="127">
        <v>3</v>
      </c>
      <c r="Z88" s="248"/>
    </row>
    <row r="89" spans="1:26">
      <c r="A89" s="59"/>
      <c r="B89" s="60"/>
      <c r="C89" s="61" t="s">
        <v>1147</v>
      </c>
      <c r="D89" s="61" t="s">
        <v>1148</v>
      </c>
      <c r="E89" s="62" t="s">
        <v>1149</v>
      </c>
      <c r="F89" s="62" t="s">
        <v>1150</v>
      </c>
      <c r="G89" s="61" t="s">
        <v>1151</v>
      </c>
      <c r="H89" s="61" t="s">
        <v>1152</v>
      </c>
      <c r="I89" s="61" t="s">
        <v>54</v>
      </c>
      <c r="J89" s="61" t="s">
        <v>1153</v>
      </c>
      <c r="K89" s="61" t="s">
        <v>1154</v>
      </c>
      <c r="L89" s="61" t="s">
        <v>1158</v>
      </c>
      <c r="M89" s="63"/>
      <c r="N89" s="63"/>
      <c r="O89" s="59"/>
      <c r="P89" s="160" t="s">
        <v>1163</v>
      </c>
      <c r="Q89" s="160" t="s">
        <v>77</v>
      </c>
      <c r="R89" s="160" t="s">
        <v>1164</v>
      </c>
      <c r="S89" s="160"/>
      <c r="T89" s="124"/>
      <c r="U89" s="158" t="str">
        <f>IF(W87="","",VLOOKUP(W87,Leeftijdscat,2,FALSE))</f>
        <v/>
      </c>
      <c r="V89" s="158" t="str">
        <f>IF(W87="","",VLOOKUP(W87,Leeftijdscat,3,FALSE))</f>
        <v/>
      </c>
      <c r="W89" s="158" t="str">
        <f>IF(W87="","",VLOOKUP(W87,Leeftijdscat,4,FALSE))</f>
        <v/>
      </c>
      <c r="X89" s="127">
        <v>4</v>
      </c>
      <c r="Z89" s="246"/>
    </row>
    <row r="90" spans="1:26">
      <c r="A90" s="28" t="str">
        <f>C87&amp;"x"&amp;B90</f>
        <v>x1</v>
      </c>
      <c r="B90" s="47">
        <v>1</v>
      </c>
      <c r="C90" s="64" t="str">
        <f t="shared" ref="C90:C104" si="40">IF(OR(LEFT($A90,1)="x",W$86=9),"",IFERROR(VLOOKUP($A90,IF(V$86="V",LedenV,LedenZ),6-W$86,0),""))</f>
        <v/>
      </c>
      <c r="D90" s="64" t="str">
        <f t="shared" ref="D90:D104" si="41">IF(OR(LEFT($A90,1)="x",W$86=9),"",IFERROR(VLOOKUP($A90,IF(V$86="V",LedenV,LedenZ),7-W$86,0),""))</f>
        <v/>
      </c>
      <c r="E90" s="65" t="str">
        <f t="shared" ref="E90:E104" si="42">IF(OR(LEFT($A90,1)="x",W$86=9),"",IFERROR(VLOOKUP($A90,IF(V$86="V",LedenV,LedenZ),8-W$86,0),""))</f>
        <v/>
      </c>
      <c r="F90" s="65" t="str">
        <f t="shared" ref="F90:F104" si="43">IF(OR(LEFT($A90,1)="x",W$86=9),"",IFERROR(VLOOKUP($A90,IF(V$86="V",LedenV,LedenZ),9-W$86,0),""))</f>
        <v/>
      </c>
      <c r="G90" s="66" t="str">
        <f t="shared" ref="G90:G104" si="44">IF(OR(LEFT($A90,1)="x",W$86=9),"",IFERROR(VLOOKUP($A90,IF(V$86="V",LedenV,LedenZ),10-W$86,0),""))</f>
        <v/>
      </c>
      <c r="H90" s="67" t="str">
        <f t="shared" ref="H90:H104" si="45">IF(AND(ISNUMBER(G90),G90&lt;&gt;0),IF(OR(MONTH(G90)&lt;MONTH(Peildatum),AND(MONTH(G90)&lt;=MONTH(Peildatum),DAY(G90)&lt;=DAY(Peildatum))),YEAR(Peildatum)-YEAR(G90),YEAR(Peildatum)-YEAR(G90)-1),"")</f>
        <v/>
      </c>
      <c r="I90" s="78"/>
      <c r="J90" s="64" t="str">
        <f t="shared" ref="J90:J104" si="46">IF(OR(LEFT($A90,1)="x",W$86=9),"",IFERROR(VLOOKUP($A90,IF(V$86="V",LedenV,LedenZ),16-W$86,0),""))</f>
        <v/>
      </c>
      <c r="K90" s="64" t="str">
        <f t="shared" ref="K90:K104" si="47">IF(OR(LEFT($A90,1)="x",W$86=9),"",IFERROR(VLOOKUP($A90,IF(V$86="V",LedenV,LedenZ),17-W$86,0),""))</f>
        <v/>
      </c>
      <c r="L90" s="64" t="str">
        <f t="shared" ref="L90:L104" si="48">IF(OR(LEFT($A90,1)="x",W$86=9),"",IFERROR(VLOOKUP($A90,IF(V$86="V",LedenV,LedenZ),19-W$86,0),""))</f>
        <v/>
      </c>
      <c r="M90" s="52"/>
      <c r="N90" s="52"/>
      <c r="P90" s="157"/>
      <c r="Q90" s="157"/>
      <c r="R90" s="157"/>
      <c r="S90" s="92"/>
      <c r="T90" s="202">
        <f t="shared" ref="T90:T104" si="49">IF(LEN(C90&amp;D90&amp;E90&amp;F90)&gt;0,1,0)</f>
        <v>0</v>
      </c>
      <c r="U90" s="159"/>
      <c r="V90" s="162" t="str">
        <f>V89</f>
        <v/>
      </c>
      <c r="W90" s="162" t="str">
        <f>W89</f>
        <v/>
      </c>
      <c r="X90" s="127">
        <v>5</v>
      </c>
      <c r="Z90" s="246" t="str">
        <f t="shared" ref="Z90:Z104" si="50">lft(G90,Peildatum)</f>
        <v/>
      </c>
    </row>
    <row r="91" spans="1:26">
      <c r="A91" s="28" t="str">
        <f>C87&amp;"x"&amp;B91</f>
        <v>x2</v>
      </c>
      <c r="B91" s="47">
        <v>2</v>
      </c>
      <c r="C91" s="64" t="str">
        <f t="shared" si="40"/>
        <v/>
      </c>
      <c r="D91" s="64" t="str">
        <f t="shared" si="41"/>
        <v/>
      </c>
      <c r="E91" s="65" t="str">
        <f t="shared" si="42"/>
        <v/>
      </c>
      <c r="F91" s="65" t="str">
        <f t="shared" si="43"/>
        <v/>
      </c>
      <c r="G91" s="66" t="str">
        <f t="shared" si="44"/>
        <v/>
      </c>
      <c r="H91" s="67" t="str">
        <f t="shared" si="45"/>
        <v/>
      </c>
      <c r="I91" s="73"/>
      <c r="J91" s="64" t="str">
        <f t="shared" si="46"/>
        <v/>
      </c>
      <c r="K91" s="64" t="str">
        <f t="shared" si="47"/>
        <v/>
      </c>
      <c r="L91" s="64" t="str">
        <f t="shared" si="48"/>
        <v/>
      </c>
      <c r="M91" s="52"/>
      <c r="N91" s="52"/>
      <c r="P91" s="157"/>
      <c r="Q91" s="157"/>
      <c r="R91" s="157"/>
      <c r="S91" s="92"/>
      <c r="T91" s="202">
        <f t="shared" si="49"/>
        <v>0</v>
      </c>
      <c r="U91" s="159"/>
      <c r="V91" s="162" t="str">
        <f t="shared" ref="V91:W104" si="51">V90</f>
        <v/>
      </c>
      <c r="W91" s="162" t="str">
        <f t="shared" si="51"/>
        <v/>
      </c>
      <c r="X91" s="127">
        <v>6</v>
      </c>
      <c r="Z91" s="246" t="str">
        <f t="shared" si="50"/>
        <v/>
      </c>
    </row>
    <row r="92" spans="1:26">
      <c r="A92" s="28" t="str">
        <f>C87&amp;"x"&amp;B92</f>
        <v>x3</v>
      </c>
      <c r="B92" s="47">
        <v>3</v>
      </c>
      <c r="C92" s="64" t="str">
        <f t="shared" si="40"/>
        <v/>
      </c>
      <c r="D92" s="64" t="str">
        <f t="shared" si="41"/>
        <v/>
      </c>
      <c r="E92" s="65" t="str">
        <f t="shared" si="42"/>
        <v/>
      </c>
      <c r="F92" s="65" t="str">
        <f t="shared" si="43"/>
        <v/>
      </c>
      <c r="G92" s="66" t="str">
        <f t="shared" si="44"/>
        <v/>
      </c>
      <c r="H92" s="67" t="str">
        <f t="shared" si="45"/>
        <v/>
      </c>
      <c r="I92" s="73"/>
      <c r="J92" s="64" t="str">
        <f t="shared" si="46"/>
        <v/>
      </c>
      <c r="K92" s="64" t="str">
        <f t="shared" si="47"/>
        <v/>
      </c>
      <c r="L92" s="64" t="str">
        <f t="shared" si="48"/>
        <v/>
      </c>
      <c r="M92" s="52"/>
      <c r="N92" s="52"/>
      <c r="P92" s="157"/>
      <c r="Q92" s="157"/>
      <c r="R92" s="157"/>
      <c r="S92" s="92"/>
      <c r="T92" s="202">
        <f t="shared" si="49"/>
        <v>0</v>
      </c>
      <c r="U92" s="159"/>
      <c r="V92" s="162" t="str">
        <f t="shared" si="51"/>
        <v/>
      </c>
      <c r="W92" s="162" t="str">
        <f t="shared" si="51"/>
        <v/>
      </c>
      <c r="X92" s="127">
        <v>7</v>
      </c>
      <c r="Z92" s="246" t="str">
        <f t="shared" si="50"/>
        <v/>
      </c>
    </row>
    <row r="93" spans="1:26">
      <c r="A93" s="28" t="str">
        <f>C87&amp;"x"&amp;B93</f>
        <v>x4</v>
      </c>
      <c r="B93" s="47">
        <v>4</v>
      </c>
      <c r="C93" s="64" t="str">
        <f t="shared" si="40"/>
        <v/>
      </c>
      <c r="D93" s="64" t="str">
        <f t="shared" si="41"/>
        <v/>
      </c>
      <c r="E93" s="65" t="str">
        <f t="shared" si="42"/>
        <v/>
      </c>
      <c r="F93" s="65" t="str">
        <f t="shared" si="43"/>
        <v/>
      </c>
      <c r="G93" s="66" t="str">
        <f t="shared" si="44"/>
        <v/>
      </c>
      <c r="H93" s="67" t="str">
        <f t="shared" si="45"/>
        <v/>
      </c>
      <c r="I93" s="73"/>
      <c r="J93" s="64" t="str">
        <f t="shared" si="46"/>
        <v/>
      </c>
      <c r="K93" s="64" t="str">
        <f t="shared" si="47"/>
        <v/>
      </c>
      <c r="L93" s="64" t="str">
        <f t="shared" si="48"/>
        <v/>
      </c>
      <c r="M93" s="52"/>
      <c r="N93" s="52"/>
      <c r="P93" s="157"/>
      <c r="Q93" s="157"/>
      <c r="R93" s="157"/>
      <c r="S93" s="92"/>
      <c r="T93" s="202">
        <f t="shared" si="49"/>
        <v>0</v>
      </c>
      <c r="U93" s="159"/>
      <c r="V93" s="162" t="str">
        <f t="shared" si="51"/>
        <v/>
      </c>
      <c r="W93" s="162" t="str">
        <f t="shared" si="51"/>
        <v/>
      </c>
      <c r="X93" s="127">
        <v>8</v>
      </c>
      <c r="Z93" s="246" t="str">
        <f t="shared" si="50"/>
        <v/>
      </c>
    </row>
    <row r="94" spans="1:26">
      <c r="A94" s="28" t="str">
        <f>C87&amp;"x"&amp;B94</f>
        <v>x5</v>
      </c>
      <c r="B94" s="47">
        <v>5</v>
      </c>
      <c r="C94" s="64" t="str">
        <f t="shared" si="40"/>
        <v/>
      </c>
      <c r="D94" s="64" t="str">
        <f t="shared" si="41"/>
        <v/>
      </c>
      <c r="E94" s="65" t="str">
        <f t="shared" si="42"/>
        <v/>
      </c>
      <c r="F94" s="65" t="str">
        <f t="shared" si="43"/>
        <v/>
      </c>
      <c r="G94" s="66" t="str">
        <f t="shared" si="44"/>
        <v/>
      </c>
      <c r="H94" s="67" t="str">
        <f t="shared" si="45"/>
        <v/>
      </c>
      <c r="I94" s="73"/>
      <c r="J94" s="64" t="str">
        <f t="shared" si="46"/>
        <v/>
      </c>
      <c r="K94" s="64" t="str">
        <f t="shared" si="47"/>
        <v/>
      </c>
      <c r="L94" s="64" t="str">
        <f t="shared" si="48"/>
        <v/>
      </c>
      <c r="M94" s="52"/>
      <c r="N94" s="52"/>
      <c r="P94" s="157"/>
      <c r="Q94" s="157"/>
      <c r="R94" s="157"/>
      <c r="S94" s="92"/>
      <c r="T94" s="202">
        <f t="shared" si="49"/>
        <v>0</v>
      </c>
      <c r="U94" s="159"/>
      <c r="V94" s="162" t="str">
        <f t="shared" si="51"/>
        <v/>
      </c>
      <c r="W94" s="162" t="str">
        <f t="shared" si="51"/>
        <v/>
      </c>
      <c r="X94" s="127">
        <v>9</v>
      </c>
      <c r="Z94" s="246" t="str">
        <f t="shared" si="50"/>
        <v/>
      </c>
    </row>
    <row r="95" spans="1:26">
      <c r="A95" s="28" t="str">
        <f>C87&amp;"x"&amp;B95</f>
        <v>x6</v>
      </c>
      <c r="B95" s="47">
        <v>6</v>
      </c>
      <c r="C95" s="64" t="str">
        <f t="shared" si="40"/>
        <v/>
      </c>
      <c r="D95" s="64" t="str">
        <f t="shared" si="41"/>
        <v/>
      </c>
      <c r="E95" s="65" t="str">
        <f t="shared" si="42"/>
        <v/>
      </c>
      <c r="F95" s="65" t="str">
        <f t="shared" si="43"/>
        <v/>
      </c>
      <c r="G95" s="66" t="str">
        <f t="shared" si="44"/>
        <v/>
      </c>
      <c r="H95" s="67" t="str">
        <f t="shared" si="45"/>
        <v/>
      </c>
      <c r="I95" s="73"/>
      <c r="J95" s="64" t="str">
        <f t="shared" si="46"/>
        <v/>
      </c>
      <c r="K95" s="64" t="str">
        <f t="shared" si="47"/>
        <v/>
      </c>
      <c r="L95" s="64" t="str">
        <f t="shared" si="48"/>
        <v/>
      </c>
      <c r="M95" s="52"/>
      <c r="N95" s="52"/>
      <c r="P95" s="157"/>
      <c r="Q95" s="157"/>
      <c r="R95" s="157"/>
      <c r="S95" s="92"/>
      <c r="T95" s="202">
        <f t="shared" si="49"/>
        <v>0</v>
      </c>
      <c r="U95" s="159"/>
      <c r="V95" s="162" t="str">
        <f t="shared" si="51"/>
        <v/>
      </c>
      <c r="W95" s="162" t="str">
        <f t="shared" si="51"/>
        <v/>
      </c>
      <c r="X95" s="127">
        <v>10</v>
      </c>
      <c r="Z95" s="246" t="str">
        <f t="shared" si="50"/>
        <v/>
      </c>
    </row>
    <row r="96" spans="1:26">
      <c r="A96" s="28" t="str">
        <f>C87&amp;"x"&amp;B96</f>
        <v>x7</v>
      </c>
      <c r="B96" s="47">
        <v>7</v>
      </c>
      <c r="C96" s="64" t="str">
        <f t="shared" si="40"/>
        <v/>
      </c>
      <c r="D96" s="64" t="str">
        <f t="shared" si="41"/>
        <v/>
      </c>
      <c r="E96" s="65" t="str">
        <f t="shared" si="42"/>
        <v/>
      </c>
      <c r="F96" s="65" t="str">
        <f t="shared" si="43"/>
        <v/>
      </c>
      <c r="G96" s="66" t="str">
        <f t="shared" si="44"/>
        <v/>
      </c>
      <c r="H96" s="67" t="str">
        <f t="shared" si="45"/>
        <v/>
      </c>
      <c r="I96" s="73"/>
      <c r="J96" s="64" t="str">
        <f t="shared" si="46"/>
        <v/>
      </c>
      <c r="K96" s="64" t="str">
        <f t="shared" si="47"/>
        <v/>
      </c>
      <c r="L96" s="64" t="str">
        <f t="shared" si="48"/>
        <v/>
      </c>
      <c r="M96" s="52"/>
      <c r="N96" s="52"/>
      <c r="P96" s="157"/>
      <c r="Q96" s="157"/>
      <c r="R96" s="157"/>
      <c r="S96" s="92"/>
      <c r="T96" s="202">
        <f t="shared" si="49"/>
        <v>0</v>
      </c>
      <c r="U96" s="159"/>
      <c r="V96" s="162" t="str">
        <f t="shared" si="51"/>
        <v/>
      </c>
      <c r="W96" s="162" t="str">
        <f t="shared" si="51"/>
        <v/>
      </c>
      <c r="X96" s="127">
        <v>11</v>
      </c>
      <c r="Z96" s="246" t="str">
        <f t="shared" si="50"/>
        <v/>
      </c>
    </row>
    <row r="97" spans="1:26">
      <c r="A97" s="28" t="str">
        <f>C87&amp;"x"&amp;B97</f>
        <v>x8</v>
      </c>
      <c r="B97" s="47">
        <v>8</v>
      </c>
      <c r="C97" s="64" t="str">
        <f t="shared" si="40"/>
        <v/>
      </c>
      <c r="D97" s="64" t="str">
        <f t="shared" si="41"/>
        <v/>
      </c>
      <c r="E97" s="65" t="str">
        <f t="shared" si="42"/>
        <v/>
      </c>
      <c r="F97" s="65" t="str">
        <f t="shared" si="43"/>
        <v/>
      </c>
      <c r="G97" s="66" t="str">
        <f t="shared" si="44"/>
        <v/>
      </c>
      <c r="H97" s="67" t="str">
        <f t="shared" si="45"/>
        <v/>
      </c>
      <c r="I97" s="73"/>
      <c r="J97" s="64" t="str">
        <f t="shared" si="46"/>
        <v/>
      </c>
      <c r="K97" s="64" t="str">
        <f t="shared" si="47"/>
        <v/>
      </c>
      <c r="L97" s="64" t="str">
        <f t="shared" si="48"/>
        <v/>
      </c>
      <c r="M97" s="52"/>
      <c r="N97" s="52"/>
      <c r="P97" s="157"/>
      <c r="Q97" s="157"/>
      <c r="R97" s="157"/>
      <c r="S97" s="92"/>
      <c r="T97" s="202">
        <f t="shared" si="49"/>
        <v>0</v>
      </c>
      <c r="U97" s="159"/>
      <c r="V97" s="162" t="str">
        <f t="shared" si="51"/>
        <v/>
      </c>
      <c r="W97" s="162" t="str">
        <f t="shared" si="51"/>
        <v/>
      </c>
      <c r="X97" s="127">
        <v>12</v>
      </c>
      <c r="Z97" s="246" t="str">
        <f t="shared" si="50"/>
        <v/>
      </c>
    </row>
    <row r="98" spans="1:26">
      <c r="A98" s="28" t="str">
        <f>C87&amp;"x"&amp;B98</f>
        <v>x9</v>
      </c>
      <c r="B98" s="47">
        <v>9</v>
      </c>
      <c r="C98" s="64" t="str">
        <f t="shared" si="40"/>
        <v/>
      </c>
      <c r="D98" s="64" t="str">
        <f t="shared" si="41"/>
        <v/>
      </c>
      <c r="E98" s="65" t="str">
        <f t="shared" si="42"/>
        <v/>
      </c>
      <c r="F98" s="65" t="str">
        <f t="shared" si="43"/>
        <v/>
      </c>
      <c r="G98" s="66" t="str">
        <f t="shared" si="44"/>
        <v/>
      </c>
      <c r="H98" s="67" t="str">
        <f t="shared" si="45"/>
        <v/>
      </c>
      <c r="I98" s="73"/>
      <c r="J98" s="64" t="str">
        <f t="shared" si="46"/>
        <v/>
      </c>
      <c r="K98" s="64" t="str">
        <f t="shared" si="47"/>
        <v/>
      </c>
      <c r="L98" s="64" t="str">
        <f t="shared" si="48"/>
        <v/>
      </c>
      <c r="M98" s="52"/>
      <c r="N98" s="52"/>
      <c r="P98" s="157"/>
      <c r="Q98" s="157"/>
      <c r="R98" s="157"/>
      <c r="S98" s="92"/>
      <c r="T98" s="202">
        <f t="shared" si="49"/>
        <v>0</v>
      </c>
      <c r="U98" s="159"/>
      <c r="V98" s="162" t="str">
        <f t="shared" si="51"/>
        <v/>
      </c>
      <c r="W98" s="162" t="str">
        <f t="shared" si="51"/>
        <v/>
      </c>
      <c r="X98" s="127">
        <v>13</v>
      </c>
      <c r="Z98" s="246" t="str">
        <f t="shared" si="50"/>
        <v/>
      </c>
    </row>
    <row r="99" spans="1:26">
      <c r="A99" s="28" t="str">
        <f>C87&amp;"x"&amp;B99</f>
        <v>x10</v>
      </c>
      <c r="B99" s="47">
        <v>10</v>
      </c>
      <c r="C99" s="64" t="str">
        <f t="shared" si="40"/>
        <v/>
      </c>
      <c r="D99" s="64" t="str">
        <f t="shared" si="41"/>
        <v/>
      </c>
      <c r="E99" s="65" t="str">
        <f t="shared" si="42"/>
        <v/>
      </c>
      <c r="F99" s="65" t="str">
        <f t="shared" si="43"/>
        <v/>
      </c>
      <c r="G99" s="66" t="str">
        <f t="shared" si="44"/>
        <v/>
      </c>
      <c r="H99" s="67" t="str">
        <f t="shared" si="45"/>
        <v/>
      </c>
      <c r="I99" s="73"/>
      <c r="J99" s="64" t="str">
        <f t="shared" si="46"/>
        <v/>
      </c>
      <c r="K99" s="64" t="str">
        <f t="shared" si="47"/>
        <v/>
      </c>
      <c r="L99" s="64" t="str">
        <f t="shared" si="48"/>
        <v/>
      </c>
      <c r="M99" s="52"/>
      <c r="N99" s="52"/>
      <c r="P99" s="157"/>
      <c r="Q99" s="157"/>
      <c r="R99" s="157"/>
      <c r="S99" s="92"/>
      <c r="T99" s="202">
        <f t="shared" si="49"/>
        <v>0</v>
      </c>
      <c r="U99" s="159"/>
      <c r="V99" s="162" t="str">
        <f t="shared" si="51"/>
        <v/>
      </c>
      <c r="W99" s="162" t="str">
        <f t="shared" si="51"/>
        <v/>
      </c>
      <c r="X99" s="127">
        <v>14</v>
      </c>
      <c r="Z99" s="246" t="str">
        <f t="shared" si="50"/>
        <v/>
      </c>
    </row>
    <row r="100" spans="1:26">
      <c r="A100" s="28" t="str">
        <f>C87&amp;"x"&amp;B100</f>
        <v>x11</v>
      </c>
      <c r="B100" s="47">
        <v>11</v>
      </c>
      <c r="C100" s="64" t="str">
        <f t="shared" si="40"/>
        <v/>
      </c>
      <c r="D100" s="64" t="str">
        <f t="shared" si="41"/>
        <v/>
      </c>
      <c r="E100" s="65" t="str">
        <f t="shared" si="42"/>
        <v/>
      </c>
      <c r="F100" s="65" t="str">
        <f t="shared" si="43"/>
        <v/>
      </c>
      <c r="G100" s="66" t="str">
        <f t="shared" si="44"/>
        <v/>
      </c>
      <c r="H100" s="67" t="str">
        <f t="shared" si="45"/>
        <v/>
      </c>
      <c r="I100" s="73"/>
      <c r="J100" s="64" t="str">
        <f t="shared" si="46"/>
        <v/>
      </c>
      <c r="K100" s="64" t="str">
        <f t="shared" si="47"/>
        <v/>
      </c>
      <c r="L100" s="64" t="str">
        <f t="shared" si="48"/>
        <v/>
      </c>
      <c r="M100" s="52"/>
      <c r="N100" s="52"/>
      <c r="P100" s="157"/>
      <c r="Q100" s="157"/>
      <c r="R100" s="157"/>
      <c r="S100" s="92"/>
      <c r="T100" s="202">
        <f t="shared" si="49"/>
        <v>0</v>
      </c>
      <c r="V100" s="162" t="str">
        <f t="shared" si="51"/>
        <v/>
      </c>
      <c r="W100" s="162" t="str">
        <f t="shared" si="51"/>
        <v/>
      </c>
      <c r="X100" s="127">
        <v>15</v>
      </c>
      <c r="Z100" s="246" t="str">
        <f t="shared" si="50"/>
        <v/>
      </c>
    </row>
    <row r="101" spans="1:26">
      <c r="A101" s="28" t="str">
        <f>C87&amp;"x"&amp;B101</f>
        <v>x12</v>
      </c>
      <c r="B101" s="47">
        <v>12</v>
      </c>
      <c r="C101" s="64" t="str">
        <f t="shared" si="40"/>
        <v/>
      </c>
      <c r="D101" s="64" t="str">
        <f t="shared" si="41"/>
        <v/>
      </c>
      <c r="E101" s="65" t="str">
        <f t="shared" si="42"/>
        <v/>
      </c>
      <c r="F101" s="65" t="str">
        <f t="shared" si="43"/>
        <v/>
      </c>
      <c r="G101" s="66" t="str">
        <f t="shared" si="44"/>
        <v/>
      </c>
      <c r="H101" s="67" t="str">
        <f t="shared" si="45"/>
        <v/>
      </c>
      <c r="I101" s="73"/>
      <c r="J101" s="64" t="str">
        <f t="shared" si="46"/>
        <v/>
      </c>
      <c r="K101" s="64" t="str">
        <f t="shared" si="47"/>
        <v/>
      </c>
      <c r="L101" s="64" t="str">
        <f t="shared" si="48"/>
        <v/>
      </c>
      <c r="M101" s="52"/>
      <c r="N101" s="52"/>
      <c r="P101" s="157"/>
      <c r="Q101" s="157"/>
      <c r="R101" s="157"/>
      <c r="S101" s="92"/>
      <c r="T101" s="202">
        <f t="shared" si="49"/>
        <v>0</v>
      </c>
      <c r="V101" s="162" t="str">
        <f t="shared" si="51"/>
        <v/>
      </c>
      <c r="W101" s="162" t="str">
        <f t="shared" si="51"/>
        <v/>
      </c>
      <c r="X101" s="127">
        <v>16</v>
      </c>
      <c r="Z101" s="246" t="str">
        <f t="shared" si="50"/>
        <v/>
      </c>
    </row>
    <row r="102" spans="1:26">
      <c r="A102" s="28" t="str">
        <f>C87&amp;"x"&amp;B102</f>
        <v>x13</v>
      </c>
      <c r="B102" s="47">
        <v>13</v>
      </c>
      <c r="C102" s="64" t="str">
        <f t="shared" si="40"/>
        <v/>
      </c>
      <c r="D102" s="64" t="str">
        <f t="shared" si="41"/>
        <v/>
      </c>
      <c r="E102" s="65" t="str">
        <f t="shared" si="42"/>
        <v/>
      </c>
      <c r="F102" s="65" t="str">
        <f t="shared" si="43"/>
        <v/>
      </c>
      <c r="G102" s="66" t="str">
        <f t="shared" si="44"/>
        <v/>
      </c>
      <c r="H102" s="67" t="str">
        <f t="shared" si="45"/>
        <v/>
      </c>
      <c r="I102" s="73"/>
      <c r="J102" s="64" t="str">
        <f t="shared" si="46"/>
        <v/>
      </c>
      <c r="K102" s="64" t="str">
        <f t="shared" si="47"/>
        <v/>
      </c>
      <c r="L102" s="64" t="str">
        <f t="shared" si="48"/>
        <v/>
      </c>
      <c r="M102" s="52"/>
      <c r="N102" s="52"/>
      <c r="P102" s="157"/>
      <c r="Q102" s="157"/>
      <c r="R102" s="157"/>
      <c r="S102" s="92"/>
      <c r="T102" s="202">
        <f t="shared" si="49"/>
        <v>0</v>
      </c>
      <c r="V102" s="162" t="str">
        <f t="shared" si="51"/>
        <v/>
      </c>
      <c r="W102" s="162" t="str">
        <f t="shared" si="51"/>
        <v/>
      </c>
      <c r="X102" s="127">
        <v>17</v>
      </c>
      <c r="Z102" s="246" t="str">
        <f t="shared" si="50"/>
        <v/>
      </c>
    </row>
    <row r="103" spans="1:26">
      <c r="A103" s="28" t="str">
        <f>C87&amp;"x"&amp;B103</f>
        <v>x14</v>
      </c>
      <c r="B103" s="47">
        <v>14</v>
      </c>
      <c r="C103" s="64" t="str">
        <f t="shared" si="40"/>
        <v/>
      </c>
      <c r="D103" s="64" t="str">
        <f t="shared" si="41"/>
        <v/>
      </c>
      <c r="E103" s="65" t="str">
        <f t="shared" si="42"/>
        <v/>
      </c>
      <c r="F103" s="65" t="str">
        <f t="shared" si="43"/>
        <v/>
      </c>
      <c r="G103" s="66" t="str">
        <f t="shared" si="44"/>
        <v/>
      </c>
      <c r="H103" s="67" t="str">
        <f t="shared" si="45"/>
        <v/>
      </c>
      <c r="I103" s="73"/>
      <c r="J103" s="64" t="str">
        <f t="shared" si="46"/>
        <v/>
      </c>
      <c r="K103" s="64" t="str">
        <f t="shared" si="47"/>
        <v/>
      </c>
      <c r="L103" s="64" t="str">
        <f t="shared" si="48"/>
        <v/>
      </c>
      <c r="M103" s="52"/>
      <c r="N103" s="52"/>
      <c r="P103" s="157"/>
      <c r="Q103" s="157"/>
      <c r="R103" s="157"/>
      <c r="S103" s="92"/>
      <c r="T103" s="202">
        <f t="shared" si="49"/>
        <v>0</v>
      </c>
      <c r="V103" s="162" t="str">
        <f t="shared" si="51"/>
        <v/>
      </c>
      <c r="W103" s="162" t="str">
        <f t="shared" si="51"/>
        <v/>
      </c>
      <c r="X103" s="127">
        <v>18</v>
      </c>
      <c r="Z103" s="246" t="str">
        <f t="shared" si="50"/>
        <v/>
      </c>
    </row>
    <row r="104" spans="1:26">
      <c r="A104" s="28" t="str">
        <f>C87&amp;"x"&amp;B104</f>
        <v>x15</v>
      </c>
      <c r="B104" s="47">
        <v>15</v>
      </c>
      <c r="C104" s="64" t="str">
        <f t="shared" si="40"/>
        <v/>
      </c>
      <c r="D104" s="64" t="str">
        <f t="shared" si="41"/>
        <v/>
      </c>
      <c r="E104" s="65" t="str">
        <f t="shared" si="42"/>
        <v/>
      </c>
      <c r="F104" s="65" t="str">
        <f t="shared" si="43"/>
        <v/>
      </c>
      <c r="G104" s="66" t="str">
        <f t="shared" si="44"/>
        <v/>
      </c>
      <c r="H104" s="67" t="str">
        <f t="shared" si="45"/>
        <v/>
      </c>
      <c r="I104" s="73"/>
      <c r="J104" s="64" t="str">
        <f t="shared" si="46"/>
        <v/>
      </c>
      <c r="K104" s="64" t="str">
        <f t="shared" si="47"/>
        <v/>
      </c>
      <c r="L104" s="64" t="str">
        <f t="shared" si="48"/>
        <v/>
      </c>
      <c r="M104" s="52"/>
      <c r="N104" s="52"/>
      <c r="P104" s="157"/>
      <c r="Q104" s="157"/>
      <c r="R104" s="157"/>
      <c r="S104" s="92"/>
      <c r="T104" s="202">
        <f t="shared" si="49"/>
        <v>0</v>
      </c>
      <c r="V104" s="162" t="str">
        <f t="shared" si="51"/>
        <v/>
      </c>
      <c r="W104" s="162" t="str">
        <f t="shared" si="51"/>
        <v/>
      </c>
      <c r="X104" s="127">
        <v>19</v>
      </c>
      <c r="Z104" s="246" t="str">
        <f t="shared" si="50"/>
        <v/>
      </c>
    </row>
    <row r="105" spans="1:26" ht="6" customHeight="1">
      <c r="B105" s="47"/>
      <c r="C105" s="79"/>
      <c r="D105" s="79"/>
      <c r="E105" s="79"/>
      <c r="F105" s="79"/>
      <c r="G105" s="79"/>
      <c r="H105" s="79"/>
      <c r="I105" s="79"/>
      <c r="J105" s="79"/>
      <c r="K105" s="79"/>
      <c r="L105" s="79"/>
      <c r="M105" s="52"/>
      <c r="N105" s="52"/>
      <c r="Z105" s="246" t="str">
        <f>lft(G105,Peildatum)</f>
        <v/>
      </c>
    </row>
    <row r="106" spans="1:26" ht="12.95">
      <c r="B106" s="47"/>
      <c r="C106" s="76"/>
      <c r="D106" s="47"/>
      <c r="E106" s="47"/>
      <c r="F106" s="47"/>
      <c r="G106" s="251" t="str">
        <f>Z87</f>
        <v/>
      </c>
      <c r="H106" s="80" t="s">
        <v>1165</v>
      </c>
      <c r="I106" s="50"/>
      <c r="J106" s="81">
        <f>P87</f>
        <v>0</v>
      </c>
      <c r="K106" s="81">
        <f>Q87</f>
        <v>0</v>
      </c>
      <c r="L106" s="81">
        <f>R87</f>
        <v>0</v>
      </c>
      <c r="M106" s="52"/>
      <c r="N106" s="52"/>
    </row>
    <row r="107" spans="1:26" ht="12.75" customHeight="1">
      <c r="B107" s="334" t="s">
        <v>1166</v>
      </c>
      <c r="C107" s="334"/>
      <c r="D107" s="334"/>
      <c r="E107" s="334"/>
      <c r="F107" s="334"/>
      <c r="G107" s="334"/>
      <c r="H107" s="334"/>
      <c r="I107" s="334"/>
      <c r="J107" s="334"/>
      <c r="K107" s="334"/>
      <c r="L107" s="334"/>
      <c r="M107" s="52"/>
      <c r="N107" s="52"/>
    </row>
    <row r="108" spans="1:26" ht="129.94999999999999" customHeight="1">
      <c r="B108" s="337"/>
      <c r="C108" s="337"/>
      <c r="D108" s="337"/>
      <c r="E108" s="337"/>
      <c r="F108" s="337"/>
      <c r="G108" s="337"/>
      <c r="H108" s="337"/>
      <c r="I108" s="337"/>
      <c r="J108" s="337"/>
      <c r="K108" s="337"/>
      <c r="L108" s="337"/>
      <c r="M108" s="82"/>
      <c r="N108" s="82"/>
    </row>
    <row r="109" spans="1:26" ht="12.95" thickBot="1">
      <c r="B109" s="83"/>
      <c r="C109" s="84"/>
      <c r="D109" s="83"/>
      <c r="E109" s="83"/>
      <c r="F109" s="83"/>
      <c r="G109" s="85"/>
      <c r="H109" s="85"/>
      <c r="I109" s="85"/>
      <c r="J109" s="84"/>
      <c r="K109" s="84"/>
      <c r="L109" s="84"/>
      <c r="M109" s="52"/>
      <c r="N109" s="52"/>
      <c r="P109" s="28"/>
      <c r="Q109" s="28"/>
      <c r="R109" s="28"/>
      <c r="S109" s="28"/>
      <c r="T109" s="29"/>
    </row>
    <row r="110" spans="1:26" ht="12.95" thickTop="1">
      <c r="B110" s="47"/>
      <c r="C110" s="76"/>
      <c r="D110" s="47"/>
      <c r="E110" s="47"/>
      <c r="F110" s="47"/>
      <c r="G110" s="50"/>
      <c r="H110" s="50"/>
      <c r="I110" s="50"/>
      <c r="J110" s="76"/>
      <c r="K110" s="76"/>
      <c r="L110" s="76"/>
      <c r="M110" s="52"/>
      <c r="N110" s="52"/>
      <c r="P110" s="92" t="str">
        <f>IF(C112="","",IF(LEFT(D112,1)="V","V",IF(LEFT(D112,1)="Z","Z","")))</f>
        <v/>
      </c>
      <c r="Q110" s="92" t="str">
        <f>IF($P110="","",LEFT(IFERROR(VLOOKUP($C112,IF(P110="V",TeamsV,TeamsZ),2,0),"")&amp;"??",2))</f>
        <v/>
      </c>
      <c r="R110" s="92" t="str">
        <f>IF(P110="","",LEFT(IFERROR(VLOOKUP(C112,IF(P110="V",TeamsV,TeamsZ),4,0),"")&amp;"?",1))</f>
        <v/>
      </c>
      <c r="S110" s="28"/>
      <c r="T110" s="29"/>
      <c r="X110" s="127" t="s">
        <v>2</v>
      </c>
    </row>
    <row r="111" spans="1:26" ht="12.95">
      <c r="B111" s="47"/>
      <c r="C111" s="76" t="s">
        <v>1107</v>
      </c>
      <c r="D111" s="76" t="s">
        <v>1160</v>
      </c>
      <c r="E111" s="335" t="s">
        <v>1161</v>
      </c>
      <c r="F111" s="335"/>
      <c r="G111" s="335"/>
      <c r="H111" s="335"/>
      <c r="I111" s="50"/>
      <c r="J111" s="76" t="s">
        <v>1144</v>
      </c>
      <c r="K111" s="76" t="s">
        <v>1145</v>
      </c>
      <c r="L111" s="76" t="s">
        <v>1146</v>
      </c>
      <c r="M111" s="52"/>
      <c r="N111" s="52"/>
      <c r="P111" s="53">
        <f>COUNT(P115:P129)</f>
        <v>0</v>
      </c>
      <c r="Q111" s="53">
        <f>COUNT(Q115:Q129)</f>
        <v>0</v>
      </c>
      <c r="R111" s="53">
        <f>COUNT(R115:R129)</f>
        <v>0</v>
      </c>
      <c r="S111" s="124"/>
      <c r="U111" s="28">
        <f>15-COUNTBLANK(C115:C129)</f>
        <v>0</v>
      </c>
      <c r="V111" s="29" t="str">
        <f>SUBSTITUTE(IFERROR(UPPER(LEFT(D112,1)),"-"),"V","Z")</f>
        <v/>
      </c>
      <c r="W111" s="40">
        <f>IFERROR(IF(V111="V",0,IF(V111="Z",1,9)),9)</f>
        <v>9</v>
      </c>
      <c r="X111" s="127">
        <v>1</v>
      </c>
      <c r="Z111" s="247"/>
    </row>
    <row r="112" spans="1:26" ht="12.95">
      <c r="A112" s="33">
        <v>5</v>
      </c>
      <c r="B112" s="54"/>
      <c r="C112" s="77"/>
      <c r="D112" s="163"/>
      <c r="E112" s="336"/>
      <c r="F112" s="336" t="s">
        <v>1162</v>
      </c>
      <c r="G112" s="336" t="s">
        <v>1162</v>
      </c>
      <c r="H112" s="336" t="s">
        <v>1162</v>
      </c>
      <c r="I112" s="56"/>
      <c r="J112" s="286">
        <f>COUNTIF(C115:C129,"V")</f>
        <v>0</v>
      </c>
      <c r="K112" s="286">
        <f>COUNTIF(C115:C129,"M")</f>
        <v>0</v>
      </c>
      <c r="L112" s="57" t="str">
        <f>IFERROR(AVERAGE(H115:H129),"")</f>
        <v/>
      </c>
      <c r="M112" s="58"/>
      <c r="N112" s="58"/>
      <c r="O112" s="33" t="str">
        <f>IF($C112="","",LEFT(IFERROR(VLOOKUP($C112,IF($D112="Veld",TeamsV,TeamsZ),4,0),"")&amp;"?",1))</f>
        <v/>
      </c>
      <c r="P112" s="253"/>
      <c r="Q112" s="253"/>
      <c r="R112" s="253"/>
      <c r="S112" s="92"/>
      <c r="T112" s="124">
        <f>SUM(T115:T129)</f>
        <v>0</v>
      </c>
      <c r="U112" s="158" t="str">
        <f>MID($C112,1,1)</f>
        <v/>
      </c>
      <c r="V112" s="158" t="str">
        <f>MID($C112,1,1)</f>
        <v/>
      </c>
      <c r="W112" s="158" t="str">
        <f>MID($C112,1,1)</f>
        <v/>
      </c>
      <c r="X112" s="127">
        <v>2</v>
      </c>
      <c r="Z112" s="247" t="str">
        <f>IFERROR(AVERAGE(Z115:Z129),"")</f>
        <v/>
      </c>
    </row>
    <row r="113" spans="1:26">
      <c r="B113" s="47"/>
      <c r="C113" s="76"/>
      <c r="D113" s="47"/>
      <c r="E113" s="47"/>
      <c r="F113" s="47"/>
      <c r="G113" s="50"/>
      <c r="H113" s="50"/>
      <c r="I113" s="50"/>
      <c r="J113" s="76"/>
      <c r="K113" s="76"/>
      <c r="L113" s="76"/>
      <c r="M113" s="52"/>
      <c r="N113" s="52"/>
      <c r="T113" s="124">
        <f t="shared" ref="T113" si="52">SUM(T114:T128)</f>
        <v>0</v>
      </c>
      <c r="U113" s="159"/>
      <c r="V113" s="159"/>
      <c r="W113" s="159"/>
      <c r="X113" s="127">
        <v>3</v>
      </c>
      <c r="Z113" s="248"/>
    </row>
    <row r="114" spans="1:26">
      <c r="A114" s="59"/>
      <c r="B114" s="60"/>
      <c r="C114" s="61" t="s">
        <v>1147</v>
      </c>
      <c r="D114" s="61" t="s">
        <v>1148</v>
      </c>
      <c r="E114" s="62" t="s">
        <v>1149</v>
      </c>
      <c r="F114" s="62" t="s">
        <v>1150</v>
      </c>
      <c r="G114" s="61" t="s">
        <v>1151</v>
      </c>
      <c r="H114" s="61" t="s">
        <v>1152</v>
      </c>
      <c r="I114" s="61" t="s">
        <v>54</v>
      </c>
      <c r="J114" s="61" t="s">
        <v>1153</v>
      </c>
      <c r="K114" s="61" t="s">
        <v>1154</v>
      </c>
      <c r="L114" s="61" t="s">
        <v>1158</v>
      </c>
      <c r="M114" s="63"/>
      <c r="N114" s="63"/>
      <c r="O114" s="59"/>
      <c r="P114" s="160" t="s">
        <v>1163</v>
      </c>
      <c r="Q114" s="160" t="s">
        <v>77</v>
      </c>
      <c r="R114" s="160" t="s">
        <v>1164</v>
      </c>
      <c r="S114" s="160"/>
      <c r="T114" s="124"/>
      <c r="U114" s="158" t="str">
        <f>IF(W112="","",VLOOKUP(W112,Leeftijdscat,2,FALSE))</f>
        <v/>
      </c>
      <c r="V114" s="158" t="str">
        <f>IF(W112="","",VLOOKUP(W112,Leeftijdscat,3,FALSE))</f>
        <v/>
      </c>
      <c r="W114" s="158" t="str">
        <f>IF(W112="","",VLOOKUP(W112,Leeftijdscat,4,FALSE))</f>
        <v/>
      </c>
      <c r="X114" s="127">
        <v>4</v>
      </c>
      <c r="Z114" s="246"/>
    </row>
    <row r="115" spans="1:26">
      <c r="A115" s="28" t="str">
        <f>C112&amp;"x"&amp;B115</f>
        <v>x1</v>
      </c>
      <c r="B115" s="47">
        <v>1</v>
      </c>
      <c r="C115" s="64" t="str">
        <f t="shared" ref="C115:C129" si="53">IF(OR(LEFT($A115,1)="x",W$111=9),"",IFERROR(VLOOKUP($A115,IF(V$111="V",LedenV,LedenZ),6-W$111,0),""))</f>
        <v/>
      </c>
      <c r="D115" s="64" t="str">
        <f>IF(OR(LEFT($A115,1)="x",W$111=9),"",IFERROR(VLOOKUP($A115,IF(V$111="V",LedenV,LedenZ),7-W$111,0),""))</f>
        <v/>
      </c>
      <c r="E115" s="65" t="str">
        <f t="shared" ref="E115:E129" si="54">IF(OR(LEFT($A115,1)="x",W$111=9),"",IFERROR(VLOOKUP($A115,IF(V$111="V",LedenV,LedenZ),8-W$111,0),""))</f>
        <v/>
      </c>
      <c r="F115" s="65" t="str">
        <f t="shared" ref="F115:F129" si="55">IF(OR(LEFT($A115,1)="x",W$111=9),"",IFERROR(VLOOKUP($A115,IF(V$111="V",LedenV,LedenZ),9-W$111,0),""))</f>
        <v/>
      </c>
      <c r="G115" s="66" t="str">
        <f t="shared" ref="G115:G129" si="56">IF(OR(LEFT($A115,1)="x",W$111=9),"",IFERROR(VLOOKUP($A115,IF(V$111="V",LedenV,LedenZ),10-W$111,0),""))</f>
        <v/>
      </c>
      <c r="H115" s="67" t="str">
        <f t="shared" ref="H115:H129" si="57">IF(AND(ISNUMBER(G115),G115&lt;&gt;0),IF(OR(MONTH(G115)&lt;MONTH(Peildatum),AND(MONTH(G115)&lt;=MONTH(Peildatum),DAY(G115)&lt;=DAY(Peildatum))),YEAR(Peildatum)-YEAR(G115),YEAR(Peildatum)-YEAR(G115)-1),"")</f>
        <v/>
      </c>
      <c r="I115" s="78"/>
      <c r="J115" s="64" t="str">
        <f t="shared" ref="J115:J129" si="58">IF(OR(LEFT($A115,1)="x",W$111=9),"",IFERROR(VLOOKUP($A115,IF(V$111="V",LedenV,LedenZ),16-W$111,0),""))</f>
        <v/>
      </c>
      <c r="K115" s="64" t="str">
        <f t="shared" ref="K115:K129" si="59">IF(OR(LEFT($A115,1)="x",W$111=9),"",IFERROR(VLOOKUP($A115,IF(V$111="V",LedenV,LedenZ),17-W$111,0),""))</f>
        <v/>
      </c>
      <c r="L115" s="64" t="str">
        <f t="shared" ref="L115:L129" si="60">IF(OR(LEFT($A115,1)="x",W$111=9),"",IFERROR(VLOOKUP($A115,IF(V$111="V",LedenV,LedenZ),19-W$111,0),""))</f>
        <v/>
      </c>
      <c r="M115" s="52"/>
      <c r="N115" s="52"/>
      <c r="P115" s="157"/>
      <c r="Q115" s="157"/>
      <c r="R115" s="157"/>
      <c r="S115" s="92"/>
      <c r="T115" s="202">
        <f t="shared" ref="T115:T129" si="61">IF(LEN(C115&amp;D115&amp;E115&amp;F115)&gt;0,1,0)</f>
        <v>0</v>
      </c>
      <c r="U115" s="159"/>
      <c r="V115" s="162" t="str">
        <f>V114</f>
        <v/>
      </c>
      <c r="W115" s="162" t="str">
        <f>W114</f>
        <v/>
      </c>
      <c r="X115" s="127">
        <v>5</v>
      </c>
      <c r="Z115" s="246" t="str">
        <f t="shared" ref="Z115:Z129" si="62">lft(G115,Peildatum)</f>
        <v/>
      </c>
    </row>
    <row r="116" spans="1:26">
      <c r="A116" s="28" t="str">
        <f>C112&amp;"x"&amp;B116</f>
        <v>x2</v>
      </c>
      <c r="B116" s="47">
        <v>2</v>
      </c>
      <c r="C116" s="64" t="str">
        <f t="shared" si="53"/>
        <v/>
      </c>
      <c r="D116" s="64" t="str">
        <f t="shared" ref="D116:D129" si="63">IF(OR(LEFT($A116,1)="x",W$111=9),"",IFERROR(VLOOKUP($A116,IF(V$111="V",LedenV,LedenZ),7-W$111,0),""))</f>
        <v/>
      </c>
      <c r="E116" s="65" t="str">
        <f t="shared" si="54"/>
        <v/>
      </c>
      <c r="F116" s="65" t="str">
        <f t="shared" si="55"/>
        <v/>
      </c>
      <c r="G116" s="66" t="str">
        <f t="shared" si="56"/>
        <v/>
      </c>
      <c r="H116" s="67" t="str">
        <f t="shared" si="57"/>
        <v/>
      </c>
      <c r="I116" s="73"/>
      <c r="J116" s="64" t="str">
        <f t="shared" si="58"/>
        <v/>
      </c>
      <c r="K116" s="64" t="str">
        <f t="shared" si="59"/>
        <v/>
      </c>
      <c r="L116" s="64" t="str">
        <f t="shared" si="60"/>
        <v/>
      </c>
      <c r="M116" s="52"/>
      <c r="N116" s="52"/>
      <c r="P116" s="157"/>
      <c r="Q116" s="157"/>
      <c r="R116" s="157"/>
      <c r="S116" s="92"/>
      <c r="T116" s="202">
        <f t="shared" si="61"/>
        <v>0</v>
      </c>
      <c r="U116" s="159"/>
      <c r="V116" s="162" t="str">
        <f t="shared" ref="V116:W129" si="64">V115</f>
        <v/>
      </c>
      <c r="W116" s="162" t="str">
        <f t="shared" si="64"/>
        <v/>
      </c>
      <c r="X116" s="127">
        <v>6</v>
      </c>
      <c r="Z116" s="246" t="str">
        <f t="shared" si="62"/>
        <v/>
      </c>
    </row>
    <row r="117" spans="1:26">
      <c r="A117" s="28" t="str">
        <f>C112&amp;"x"&amp;B117</f>
        <v>x3</v>
      </c>
      <c r="B117" s="47">
        <v>3</v>
      </c>
      <c r="C117" s="64" t="str">
        <f t="shared" si="53"/>
        <v/>
      </c>
      <c r="D117" s="64" t="str">
        <f t="shared" si="63"/>
        <v/>
      </c>
      <c r="E117" s="65" t="str">
        <f t="shared" si="54"/>
        <v/>
      </c>
      <c r="F117" s="65" t="str">
        <f t="shared" si="55"/>
        <v/>
      </c>
      <c r="G117" s="66" t="str">
        <f t="shared" si="56"/>
        <v/>
      </c>
      <c r="H117" s="67" t="str">
        <f t="shared" si="57"/>
        <v/>
      </c>
      <c r="I117" s="73"/>
      <c r="J117" s="64" t="str">
        <f t="shared" si="58"/>
        <v/>
      </c>
      <c r="K117" s="64" t="str">
        <f t="shared" si="59"/>
        <v/>
      </c>
      <c r="L117" s="64" t="str">
        <f t="shared" si="60"/>
        <v/>
      </c>
      <c r="M117" s="52"/>
      <c r="N117" s="52"/>
      <c r="P117" s="157"/>
      <c r="Q117" s="157"/>
      <c r="R117" s="157"/>
      <c r="S117" s="92"/>
      <c r="T117" s="202">
        <f t="shared" si="61"/>
        <v>0</v>
      </c>
      <c r="U117" s="159"/>
      <c r="V117" s="162" t="str">
        <f t="shared" si="64"/>
        <v/>
      </c>
      <c r="W117" s="162" t="str">
        <f t="shared" si="64"/>
        <v/>
      </c>
      <c r="X117" s="127">
        <v>7</v>
      </c>
      <c r="Z117" s="246" t="str">
        <f t="shared" si="62"/>
        <v/>
      </c>
    </row>
    <row r="118" spans="1:26">
      <c r="A118" s="28" t="str">
        <f>C112&amp;"x"&amp;B118</f>
        <v>x4</v>
      </c>
      <c r="B118" s="47">
        <v>4</v>
      </c>
      <c r="C118" s="64" t="str">
        <f t="shared" si="53"/>
        <v/>
      </c>
      <c r="D118" s="64" t="str">
        <f t="shared" si="63"/>
        <v/>
      </c>
      <c r="E118" s="65" t="str">
        <f t="shared" si="54"/>
        <v/>
      </c>
      <c r="F118" s="65" t="str">
        <f t="shared" si="55"/>
        <v/>
      </c>
      <c r="G118" s="66" t="str">
        <f t="shared" si="56"/>
        <v/>
      </c>
      <c r="H118" s="67" t="str">
        <f t="shared" si="57"/>
        <v/>
      </c>
      <c r="I118" s="73"/>
      <c r="J118" s="64" t="str">
        <f t="shared" si="58"/>
        <v/>
      </c>
      <c r="K118" s="64" t="str">
        <f t="shared" si="59"/>
        <v/>
      </c>
      <c r="L118" s="64" t="str">
        <f t="shared" si="60"/>
        <v/>
      </c>
      <c r="M118" s="52"/>
      <c r="N118" s="52"/>
      <c r="P118" s="157"/>
      <c r="Q118" s="157"/>
      <c r="R118" s="157"/>
      <c r="S118" s="92"/>
      <c r="T118" s="202">
        <f t="shared" si="61"/>
        <v>0</v>
      </c>
      <c r="U118" s="159"/>
      <c r="V118" s="162" t="str">
        <f t="shared" si="64"/>
        <v/>
      </c>
      <c r="W118" s="162" t="str">
        <f t="shared" si="64"/>
        <v/>
      </c>
      <c r="X118" s="127">
        <v>8</v>
      </c>
      <c r="Z118" s="246" t="str">
        <f t="shared" si="62"/>
        <v/>
      </c>
    </row>
    <row r="119" spans="1:26">
      <c r="A119" s="28" t="str">
        <f>C112&amp;"x"&amp;B119</f>
        <v>x5</v>
      </c>
      <c r="B119" s="47">
        <v>5</v>
      </c>
      <c r="C119" s="64" t="str">
        <f t="shared" si="53"/>
        <v/>
      </c>
      <c r="D119" s="64" t="str">
        <f t="shared" si="63"/>
        <v/>
      </c>
      <c r="E119" s="65" t="str">
        <f t="shared" si="54"/>
        <v/>
      </c>
      <c r="F119" s="65" t="str">
        <f t="shared" si="55"/>
        <v/>
      </c>
      <c r="G119" s="66" t="str">
        <f t="shared" si="56"/>
        <v/>
      </c>
      <c r="H119" s="67" t="str">
        <f t="shared" si="57"/>
        <v/>
      </c>
      <c r="I119" s="73"/>
      <c r="J119" s="64" t="str">
        <f t="shared" si="58"/>
        <v/>
      </c>
      <c r="K119" s="64" t="str">
        <f t="shared" si="59"/>
        <v/>
      </c>
      <c r="L119" s="64" t="str">
        <f t="shared" si="60"/>
        <v/>
      </c>
      <c r="M119" s="52"/>
      <c r="N119" s="52"/>
      <c r="P119" s="157"/>
      <c r="Q119" s="157"/>
      <c r="R119" s="157"/>
      <c r="S119" s="92"/>
      <c r="T119" s="202">
        <f t="shared" si="61"/>
        <v>0</v>
      </c>
      <c r="U119" s="159"/>
      <c r="V119" s="162" t="str">
        <f t="shared" si="64"/>
        <v/>
      </c>
      <c r="W119" s="162" t="str">
        <f t="shared" si="64"/>
        <v/>
      </c>
      <c r="X119" s="127">
        <v>9</v>
      </c>
      <c r="Z119" s="246" t="str">
        <f t="shared" si="62"/>
        <v/>
      </c>
    </row>
    <row r="120" spans="1:26">
      <c r="A120" s="28" t="str">
        <f>C112&amp;"x"&amp;B120</f>
        <v>x6</v>
      </c>
      <c r="B120" s="47">
        <v>6</v>
      </c>
      <c r="C120" s="64" t="str">
        <f t="shared" si="53"/>
        <v/>
      </c>
      <c r="D120" s="64" t="str">
        <f t="shared" si="63"/>
        <v/>
      </c>
      <c r="E120" s="65" t="str">
        <f t="shared" si="54"/>
        <v/>
      </c>
      <c r="F120" s="65" t="str">
        <f t="shared" si="55"/>
        <v/>
      </c>
      <c r="G120" s="66" t="str">
        <f t="shared" si="56"/>
        <v/>
      </c>
      <c r="H120" s="67" t="str">
        <f t="shared" si="57"/>
        <v/>
      </c>
      <c r="I120" s="73"/>
      <c r="J120" s="64" t="str">
        <f t="shared" si="58"/>
        <v/>
      </c>
      <c r="K120" s="64" t="str">
        <f t="shared" si="59"/>
        <v/>
      </c>
      <c r="L120" s="64" t="str">
        <f t="shared" si="60"/>
        <v/>
      </c>
      <c r="M120" s="52"/>
      <c r="N120" s="52"/>
      <c r="P120" s="157"/>
      <c r="Q120" s="157"/>
      <c r="R120" s="157"/>
      <c r="S120" s="92"/>
      <c r="T120" s="202">
        <f t="shared" si="61"/>
        <v>0</v>
      </c>
      <c r="U120" s="159"/>
      <c r="V120" s="162" t="str">
        <f t="shared" si="64"/>
        <v/>
      </c>
      <c r="W120" s="162" t="str">
        <f t="shared" si="64"/>
        <v/>
      </c>
      <c r="X120" s="127">
        <v>10</v>
      </c>
      <c r="Z120" s="246" t="str">
        <f t="shared" si="62"/>
        <v/>
      </c>
    </row>
    <row r="121" spans="1:26">
      <c r="A121" s="28" t="str">
        <f>C112&amp;"x"&amp;B121</f>
        <v>x7</v>
      </c>
      <c r="B121" s="47">
        <v>7</v>
      </c>
      <c r="C121" s="64" t="str">
        <f t="shared" si="53"/>
        <v/>
      </c>
      <c r="D121" s="64" t="str">
        <f t="shared" si="63"/>
        <v/>
      </c>
      <c r="E121" s="65" t="str">
        <f t="shared" si="54"/>
        <v/>
      </c>
      <c r="F121" s="65" t="str">
        <f t="shared" si="55"/>
        <v/>
      </c>
      <c r="G121" s="66" t="str">
        <f t="shared" si="56"/>
        <v/>
      </c>
      <c r="H121" s="67" t="str">
        <f t="shared" si="57"/>
        <v/>
      </c>
      <c r="I121" s="73"/>
      <c r="J121" s="64" t="str">
        <f t="shared" si="58"/>
        <v/>
      </c>
      <c r="K121" s="64" t="str">
        <f t="shared" si="59"/>
        <v/>
      </c>
      <c r="L121" s="64" t="str">
        <f t="shared" si="60"/>
        <v/>
      </c>
      <c r="M121" s="52"/>
      <c r="N121" s="52"/>
      <c r="P121" s="157"/>
      <c r="Q121" s="157"/>
      <c r="R121" s="157"/>
      <c r="S121" s="92"/>
      <c r="T121" s="202">
        <f t="shared" si="61"/>
        <v>0</v>
      </c>
      <c r="U121" s="159"/>
      <c r="V121" s="162" t="str">
        <f t="shared" si="64"/>
        <v/>
      </c>
      <c r="W121" s="162" t="str">
        <f t="shared" si="64"/>
        <v/>
      </c>
      <c r="X121" s="127">
        <v>11</v>
      </c>
      <c r="Z121" s="246" t="str">
        <f t="shared" si="62"/>
        <v/>
      </c>
    </row>
    <row r="122" spans="1:26">
      <c r="A122" s="28" t="str">
        <f>C112&amp;"x"&amp;B122</f>
        <v>x8</v>
      </c>
      <c r="B122" s="47">
        <v>8</v>
      </c>
      <c r="C122" s="64" t="str">
        <f t="shared" si="53"/>
        <v/>
      </c>
      <c r="D122" s="64" t="str">
        <f t="shared" si="63"/>
        <v/>
      </c>
      <c r="E122" s="65" t="str">
        <f t="shared" si="54"/>
        <v/>
      </c>
      <c r="F122" s="65" t="str">
        <f t="shared" si="55"/>
        <v/>
      </c>
      <c r="G122" s="66" t="str">
        <f t="shared" si="56"/>
        <v/>
      </c>
      <c r="H122" s="67" t="str">
        <f t="shared" si="57"/>
        <v/>
      </c>
      <c r="I122" s="73"/>
      <c r="J122" s="64" t="str">
        <f t="shared" si="58"/>
        <v/>
      </c>
      <c r="K122" s="64" t="str">
        <f t="shared" si="59"/>
        <v/>
      </c>
      <c r="L122" s="64" t="str">
        <f t="shared" si="60"/>
        <v/>
      </c>
      <c r="M122" s="52"/>
      <c r="N122" s="52"/>
      <c r="P122" s="157"/>
      <c r="Q122" s="157"/>
      <c r="R122" s="157"/>
      <c r="S122" s="92"/>
      <c r="T122" s="202">
        <f t="shared" si="61"/>
        <v>0</v>
      </c>
      <c r="U122" s="159"/>
      <c r="V122" s="162" t="str">
        <f t="shared" si="64"/>
        <v/>
      </c>
      <c r="W122" s="162" t="str">
        <f t="shared" si="64"/>
        <v/>
      </c>
      <c r="X122" s="127">
        <v>12</v>
      </c>
      <c r="Z122" s="246" t="str">
        <f t="shared" si="62"/>
        <v/>
      </c>
    </row>
    <row r="123" spans="1:26">
      <c r="A123" s="28" t="str">
        <f>C112&amp;"x"&amp;B123</f>
        <v>x9</v>
      </c>
      <c r="B123" s="47">
        <v>9</v>
      </c>
      <c r="C123" s="64" t="str">
        <f t="shared" si="53"/>
        <v/>
      </c>
      <c r="D123" s="64" t="str">
        <f t="shared" si="63"/>
        <v/>
      </c>
      <c r="E123" s="65" t="str">
        <f t="shared" si="54"/>
        <v/>
      </c>
      <c r="F123" s="65" t="str">
        <f t="shared" si="55"/>
        <v/>
      </c>
      <c r="G123" s="66" t="str">
        <f t="shared" si="56"/>
        <v/>
      </c>
      <c r="H123" s="67" t="str">
        <f t="shared" si="57"/>
        <v/>
      </c>
      <c r="I123" s="73"/>
      <c r="J123" s="64" t="str">
        <f t="shared" si="58"/>
        <v/>
      </c>
      <c r="K123" s="64" t="str">
        <f t="shared" si="59"/>
        <v/>
      </c>
      <c r="L123" s="64" t="str">
        <f t="shared" si="60"/>
        <v/>
      </c>
      <c r="M123" s="52"/>
      <c r="N123" s="52"/>
      <c r="P123" s="157"/>
      <c r="Q123" s="157"/>
      <c r="R123" s="157"/>
      <c r="S123" s="92"/>
      <c r="T123" s="202">
        <f t="shared" si="61"/>
        <v>0</v>
      </c>
      <c r="U123" s="159"/>
      <c r="V123" s="162" t="str">
        <f t="shared" si="64"/>
        <v/>
      </c>
      <c r="W123" s="162" t="str">
        <f t="shared" si="64"/>
        <v/>
      </c>
      <c r="X123" s="127">
        <v>13</v>
      </c>
      <c r="Z123" s="246" t="str">
        <f t="shared" si="62"/>
        <v/>
      </c>
    </row>
    <row r="124" spans="1:26">
      <c r="A124" s="28" t="str">
        <f>C112&amp;"x"&amp;B124</f>
        <v>x10</v>
      </c>
      <c r="B124" s="47">
        <v>10</v>
      </c>
      <c r="C124" s="64" t="str">
        <f t="shared" si="53"/>
        <v/>
      </c>
      <c r="D124" s="64" t="str">
        <f t="shared" si="63"/>
        <v/>
      </c>
      <c r="E124" s="65" t="str">
        <f t="shared" si="54"/>
        <v/>
      </c>
      <c r="F124" s="65" t="str">
        <f t="shared" si="55"/>
        <v/>
      </c>
      <c r="G124" s="66" t="str">
        <f t="shared" si="56"/>
        <v/>
      </c>
      <c r="H124" s="67" t="str">
        <f t="shared" si="57"/>
        <v/>
      </c>
      <c r="I124" s="73"/>
      <c r="J124" s="64" t="str">
        <f t="shared" si="58"/>
        <v/>
      </c>
      <c r="K124" s="64" t="str">
        <f t="shared" si="59"/>
        <v/>
      </c>
      <c r="L124" s="64" t="str">
        <f t="shared" si="60"/>
        <v/>
      </c>
      <c r="M124" s="52"/>
      <c r="N124" s="52"/>
      <c r="P124" s="157"/>
      <c r="Q124" s="157"/>
      <c r="R124" s="157"/>
      <c r="S124" s="92"/>
      <c r="T124" s="202">
        <f t="shared" si="61"/>
        <v>0</v>
      </c>
      <c r="U124" s="159"/>
      <c r="V124" s="162" t="str">
        <f t="shared" si="64"/>
        <v/>
      </c>
      <c r="W124" s="162" t="str">
        <f t="shared" si="64"/>
        <v/>
      </c>
      <c r="X124" s="127">
        <v>14</v>
      </c>
      <c r="Z124" s="246" t="str">
        <f t="shared" si="62"/>
        <v/>
      </c>
    </row>
    <row r="125" spans="1:26">
      <c r="A125" s="28" t="str">
        <f>C112&amp;"x"&amp;B125</f>
        <v>x11</v>
      </c>
      <c r="B125" s="47">
        <v>11</v>
      </c>
      <c r="C125" s="64" t="str">
        <f t="shared" si="53"/>
        <v/>
      </c>
      <c r="D125" s="64" t="str">
        <f t="shared" si="63"/>
        <v/>
      </c>
      <c r="E125" s="65" t="str">
        <f t="shared" si="54"/>
        <v/>
      </c>
      <c r="F125" s="65" t="str">
        <f t="shared" si="55"/>
        <v/>
      </c>
      <c r="G125" s="66" t="str">
        <f t="shared" si="56"/>
        <v/>
      </c>
      <c r="H125" s="67" t="str">
        <f t="shared" si="57"/>
        <v/>
      </c>
      <c r="I125" s="73"/>
      <c r="J125" s="64" t="str">
        <f t="shared" si="58"/>
        <v/>
      </c>
      <c r="K125" s="64" t="str">
        <f t="shared" si="59"/>
        <v/>
      </c>
      <c r="L125" s="64" t="str">
        <f t="shared" si="60"/>
        <v/>
      </c>
      <c r="M125" s="52"/>
      <c r="N125" s="52"/>
      <c r="P125" s="157"/>
      <c r="Q125" s="157"/>
      <c r="R125" s="157"/>
      <c r="S125" s="92"/>
      <c r="T125" s="202">
        <f t="shared" si="61"/>
        <v>0</v>
      </c>
      <c r="V125" s="162" t="str">
        <f t="shared" si="64"/>
        <v/>
      </c>
      <c r="W125" s="162" t="str">
        <f t="shared" si="64"/>
        <v/>
      </c>
      <c r="X125" s="127">
        <v>15</v>
      </c>
      <c r="Z125" s="246" t="str">
        <f t="shared" si="62"/>
        <v/>
      </c>
    </row>
    <row r="126" spans="1:26">
      <c r="A126" s="28" t="str">
        <f>C112&amp;"x"&amp;B126</f>
        <v>x12</v>
      </c>
      <c r="B126" s="47">
        <v>12</v>
      </c>
      <c r="C126" s="64" t="str">
        <f t="shared" si="53"/>
        <v/>
      </c>
      <c r="D126" s="64" t="str">
        <f t="shared" si="63"/>
        <v/>
      </c>
      <c r="E126" s="65" t="str">
        <f t="shared" si="54"/>
        <v/>
      </c>
      <c r="F126" s="65" t="str">
        <f t="shared" si="55"/>
        <v/>
      </c>
      <c r="G126" s="66" t="str">
        <f t="shared" si="56"/>
        <v/>
      </c>
      <c r="H126" s="67" t="str">
        <f t="shared" si="57"/>
        <v/>
      </c>
      <c r="I126" s="73"/>
      <c r="J126" s="64" t="str">
        <f t="shared" si="58"/>
        <v/>
      </c>
      <c r="K126" s="64" t="str">
        <f t="shared" si="59"/>
        <v/>
      </c>
      <c r="L126" s="64" t="str">
        <f t="shared" si="60"/>
        <v/>
      </c>
      <c r="M126" s="52"/>
      <c r="N126" s="52"/>
      <c r="P126" s="157"/>
      <c r="Q126" s="157"/>
      <c r="R126" s="157"/>
      <c r="S126" s="92"/>
      <c r="T126" s="202">
        <f t="shared" si="61"/>
        <v>0</v>
      </c>
      <c r="V126" s="162" t="str">
        <f t="shared" si="64"/>
        <v/>
      </c>
      <c r="W126" s="162" t="str">
        <f t="shared" si="64"/>
        <v/>
      </c>
      <c r="X126" s="127">
        <v>16</v>
      </c>
      <c r="Z126" s="246" t="str">
        <f t="shared" si="62"/>
        <v/>
      </c>
    </row>
    <row r="127" spans="1:26">
      <c r="A127" s="28" t="str">
        <f>C112&amp;"x"&amp;B127</f>
        <v>x13</v>
      </c>
      <c r="B127" s="47">
        <v>13</v>
      </c>
      <c r="C127" s="64" t="str">
        <f t="shared" si="53"/>
        <v/>
      </c>
      <c r="D127" s="64" t="str">
        <f t="shared" si="63"/>
        <v/>
      </c>
      <c r="E127" s="65" t="str">
        <f t="shared" si="54"/>
        <v/>
      </c>
      <c r="F127" s="65" t="str">
        <f t="shared" si="55"/>
        <v/>
      </c>
      <c r="G127" s="66" t="str">
        <f t="shared" si="56"/>
        <v/>
      </c>
      <c r="H127" s="67" t="str">
        <f t="shared" si="57"/>
        <v/>
      </c>
      <c r="I127" s="73"/>
      <c r="J127" s="64" t="str">
        <f t="shared" si="58"/>
        <v/>
      </c>
      <c r="K127" s="64" t="str">
        <f t="shared" si="59"/>
        <v/>
      </c>
      <c r="L127" s="64" t="str">
        <f t="shared" si="60"/>
        <v/>
      </c>
      <c r="M127" s="52"/>
      <c r="N127" s="52"/>
      <c r="P127" s="157"/>
      <c r="Q127" s="157"/>
      <c r="R127" s="157"/>
      <c r="S127" s="92"/>
      <c r="T127" s="202">
        <f t="shared" si="61"/>
        <v>0</v>
      </c>
      <c r="V127" s="162" t="str">
        <f t="shared" si="64"/>
        <v/>
      </c>
      <c r="W127" s="162" t="str">
        <f t="shared" si="64"/>
        <v/>
      </c>
      <c r="X127" s="127">
        <v>17</v>
      </c>
      <c r="Z127" s="246" t="str">
        <f t="shared" si="62"/>
        <v/>
      </c>
    </row>
    <row r="128" spans="1:26">
      <c r="A128" s="28" t="str">
        <f>C112&amp;"x"&amp;B128</f>
        <v>x14</v>
      </c>
      <c r="B128" s="47">
        <v>14</v>
      </c>
      <c r="C128" s="64" t="str">
        <f t="shared" si="53"/>
        <v/>
      </c>
      <c r="D128" s="64" t="str">
        <f t="shared" si="63"/>
        <v/>
      </c>
      <c r="E128" s="65" t="str">
        <f t="shared" si="54"/>
        <v/>
      </c>
      <c r="F128" s="65" t="str">
        <f t="shared" si="55"/>
        <v/>
      </c>
      <c r="G128" s="66" t="str">
        <f t="shared" si="56"/>
        <v/>
      </c>
      <c r="H128" s="67" t="str">
        <f t="shared" si="57"/>
        <v/>
      </c>
      <c r="I128" s="73"/>
      <c r="J128" s="64" t="str">
        <f t="shared" si="58"/>
        <v/>
      </c>
      <c r="K128" s="64" t="str">
        <f t="shared" si="59"/>
        <v/>
      </c>
      <c r="L128" s="64" t="str">
        <f t="shared" si="60"/>
        <v/>
      </c>
      <c r="M128" s="52"/>
      <c r="N128" s="52"/>
      <c r="P128" s="157"/>
      <c r="Q128" s="157"/>
      <c r="R128" s="157"/>
      <c r="S128" s="92"/>
      <c r="T128" s="202">
        <f t="shared" si="61"/>
        <v>0</v>
      </c>
      <c r="V128" s="162" t="str">
        <f t="shared" si="64"/>
        <v/>
      </c>
      <c r="W128" s="162" t="str">
        <f t="shared" si="64"/>
        <v/>
      </c>
      <c r="X128" s="127">
        <v>18</v>
      </c>
      <c r="Z128" s="246" t="str">
        <f t="shared" si="62"/>
        <v/>
      </c>
    </row>
    <row r="129" spans="1:26">
      <c r="A129" s="28" t="str">
        <f>C112&amp;"x"&amp;B129</f>
        <v>x15</v>
      </c>
      <c r="B129" s="47">
        <v>15</v>
      </c>
      <c r="C129" s="64" t="str">
        <f t="shared" si="53"/>
        <v/>
      </c>
      <c r="D129" s="64" t="str">
        <f t="shared" si="63"/>
        <v/>
      </c>
      <c r="E129" s="65" t="str">
        <f t="shared" si="54"/>
        <v/>
      </c>
      <c r="F129" s="65" t="str">
        <f t="shared" si="55"/>
        <v/>
      </c>
      <c r="G129" s="66" t="str">
        <f t="shared" si="56"/>
        <v/>
      </c>
      <c r="H129" s="67" t="str">
        <f t="shared" si="57"/>
        <v/>
      </c>
      <c r="I129" s="73"/>
      <c r="J129" s="64" t="str">
        <f t="shared" si="58"/>
        <v/>
      </c>
      <c r="K129" s="64" t="str">
        <f t="shared" si="59"/>
        <v/>
      </c>
      <c r="L129" s="64" t="str">
        <f t="shared" si="60"/>
        <v/>
      </c>
      <c r="M129" s="52"/>
      <c r="N129" s="52"/>
      <c r="P129" s="157"/>
      <c r="Q129" s="157"/>
      <c r="R129" s="157"/>
      <c r="S129" s="92"/>
      <c r="T129" s="202">
        <f t="shared" si="61"/>
        <v>0</v>
      </c>
      <c r="V129" s="162" t="str">
        <f t="shared" si="64"/>
        <v/>
      </c>
      <c r="W129" s="162" t="str">
        <f t="shared" si="64"/>
        <v/>
      </c>
      <c r="X129" s="127">
        <v>19</v>
      </c>
      <c r="Z129" s="246" t="str">
        <f t="shared" si="62"/>
        <v/>
      </c>
    </row>
    <row r="130" spans="1:26" ht="6" customHeight="1">
      <c r="B130" s="47"/>
      <c r="C130" s="79"/>
      <c r="D130" s="79"/>
      <c r="E130" s="79"/>
      <c r="F130" s="79"/>
      <c r="G130" s="79"/>
      <c r="H130" s="79"/>
      <c r="I130" s="79"/>
      <c r="J130" s="79"/>
      <c r="K130" s="79"/>
      <c r="L130" s="79"/>
      <c r="M130" s="52"/>
      <c r="N130" s="52"/>
      <c r="Z130" s="246" t="str">
        <f>lft(G130,Peildatum)</f>
        <v/>
      </c>
    </row>
    <row r="131" spans="1:26" ht="12.95">
      <c r="B131" s="47"/>
      <c r="C131" s="76"/>
      <c r="D131" s="47"/>
      <c r="E131" s="47"/>
      <c r="F131" s="47"/>
      <c r="G131" s="251" t="str">
        <f>Z112</f>
        <v/>
      </c>
      <c r="H131" s="80" t="s">
        <v>1165</v>
      </c>
      <c r="I131" s="50"/>
      <c r="J131" s="81">
        <f>P112</f>
        <v>0</v>
      </c>
      <c r="K131" s="81">
        <f>Q112</f>
        <v>0</v>
      </c>
      <c r="L131" s="81">
        <f>R112</f>
        <v>0</v>
      </c>
      <c r="M131" s="52"/>
      <c r="N131" s="52"/>
    </row>
    <row r="132" spans="1:26" ht="12.75" customHeight="1">
      <c r="B132" s="334" t="s">
        <v>1166</v>
      </c>
      <c r="C132" s="334"/>
      <c r="D132" s="334"/>
      <c r="E132" s="334"/>
      <c r="F132" s="334"/>
      <c r="G132" s="334"/>
      <c r="H132" s="334"/>
      <c r="I132" s="334"/>
      <c r="J132" s="334"/>
      <c r="K132" s="334"/>
      <c r="L132" s="334"/>
      <c r="M132" s="52"/>
      <c r="N132" s="52"/>
    </row>
    <row r="133" spans="1:26" ht="129.94999999999999" customHeight="1">
      <c r="B133" s="337"/>
      <c r="C133" s="337"/>
      <c r="D133" s="337"/>
      <c r="E133" s="337"/>
      <c r="F133" s="337"/>
      <c r="G133" s="337"/>
      <c r="H133" s="337"/>
      <c r="I133" s="337"/>
      <c r="J133" s="337"/>
      <c r="K133" s="337"/>
      <c r="L133" s="337"/>
      <c r="M133" s="82"/>
      <c r="N133" s="82"/>
    </row>
    <row r="134" spans="1:26" ht="12.95" thickBot="1">
      <c r="B134" s="83"/>
      <c r="C134" s="84"/>
      <c r="D134" s="83"/>
      <c r="E134" s="83"/>
      <c r="F134" s="83"/>
      <c r="G134" s="85"/>
      <c r="H134" s="85"/>
      <c r="I134" s="85"/>
      <c r="J134" s="84"/>
      <c r="K134" s="84"/>
      <c r="L134" s="84"/>
      <c r="M134" s="52"/>
      <c r="N134" s="52"/>
      <c r="P134" s="28"/>
      <c r="Q134" s="28"/>
      <c r="R134" s="28"/>
      <c r="S134" s="28"/>
      <c r="T134" s="29"/>
    </row>
    <row r="135" spans="1:26" ht="12.95" thickTop="1">
      <c r="B135" s="47"/>
      <c r="C135" s="76"/>
      <c r="D135" s="47"/>
      <c r="E135" s="47"/>
      <c r="F135" s="47"/>
      <c r="G135" s="50"/>
      <c r="H135" s="50"/>
      <c r="I135" s="50"/>
      <c r="J135" s="76"/>
      <c r="K135" s="76"/>
      <c r="L135" s="76"/>
      <c r="M135" s="52"/>
      <c r="N135" s="52"/>
      <c r="P135" s="92" t="str">
        <f>IF(C137="","",IF(LEFT(D137,1)="V","V",IF(LEFT(D137,1)="Z","Z","")))</f>
        <v/>
      </c>
      <c r="Q135" s="92" t="str">
        <f>IF($P135="","",LEFT(IFERROR(VLOOKUP($C137,IF(P135="V",TeamsV,TeamsZ),2,0),"")&amp;"??",2))</f>
        <v/>
      </c>
      <c r="R135" s="92" t="str">
        <f>IF(P135="","",LEFT(IFERROR(VLOOKUP(C137,IF(P135="V",TeamsV,TeamsZ),4,0),"")&amp;"?",1))</f>
        <v/>
      </c>
      <c r="S135" s="28"/>
      <c r="T135" s="29"/>
      <c r="X135" s="127" t="s">
        <v>2</v>
      </c>
    </row>
    <row r="136" spans="1:26" ht="12.95">
      <c r="B136" s="47"/>
      <c r="C136" s="76" t="s">
        <v>1107</v>
      </c>
      <c r="D136" s="76" t="s">
        <v>1160</v>
      </c>
      <c r="E136" s="335" t="s">
        <v>1161</v>
      </c>
      <c r="F136" s="335"/>
      <c r="G136" s="335"/>
      <c r="H136" s="335"/>
      <c r="I136" s="50"/>
      <c r="J136" s="76" t="s">
        <v>1144</v>
      </c>
      <c r="K136" s="76" t="s">
        <v>1145</v>
      </c>
      <c r="L136" s="76" t="s">
        <v>1146</v>
      </c>
      <c r="M136" s="52"/>
      <c r="N136" s="52"/>
      <c r="P136" s="53">
        <f>COUNT(P140:P154)</f>
        <v>0</v>
      </c>
      <c r="Q136" s="53">
        <f>COUNT(Q140:Q154)</f>
        <v>0</v>
      </c>
      <c r="R136" s="53">
        <f>COUNT(R140:R154)</f>
        <v>0</v>
      </c>
      <c r="S136" s="124"/>
      <c r="U136" s="28">
        <f>15-COUNTBLANK(C140:C154)</f>
        <v>0</v>
      </c>
      <c r="V136" s="29" t="str">
        <f>SUBSTITUTE(IFERROR(UPPER(LEFT(D137,1)),"-"),"V","Z")</f>
        <v/>
      </c>
      <c r="W136" s="40">
        <f>IFERROR(IF(V136="V",0,IF(V136="Z",1,9)),9)</f>
        <v>9</v>
      </c>
      <c r="X136" s="127">
        <v>1</v>
      </c>
      <c r="Z136" s="247"/>
    </row>
    <row r="137" spans="1:26" ht="12.95">
      <c r="A137" s="33">
        <v>6</v>
      </c>
      <c r="B137" s="54"/>
      <c r="C137" s="77"/>
      <c r="D137" s="163"/>
      <c r="E137" s="336"/>
      <c r="F137" s="336" t="s">
        <v>1162</v>
      </c>
      <c r="G137" s="336" t="s">
        <v>1162</v>
      </c>
      <c r="H137" s="336" t="s">
        <v>1162</v>
      </c>
      <c r="I137" s="56"/>
      <c r="J137" s="286">
        <f>COUNTIF(C140:C154,"V")</f>
        <v>0</v>
      </c>
      <c r="K137" s="286">
        <f>COUNTIF(C140:C154,"M")</f>
        <v>0</v>
      </c>
      <c r="L137" s="57" t="str">
        <f>IFERROR(AVERAGE(H140:H154),"")</f>
        <v/>
      </c>
      <c r="M137" s="58"/>
      <c r="N137" s="58"/>
      <c r="O137" s="33" t="str">
        <f>IF($C137="","",LEFT(IFERROR(VLOOKUP($C137,IF($D137="Veld",TeamsV,TeamsZ),4,0),"")&amp;"?",1))</f>
        <v/>
      </c>
      <c r="P137" s="253"/>
      <c r="Q137" s="253"/>
      <c r="R137" s="253"/>
      <c r="S137" s="92"/>
      <c r="T137" s="124">
        <f>SUM(T140:T154)</f>
        <v>0</v>
      </c>
      <c r="U137" s="158" t="str">
        <f>MID($C137,1,1)</f>
        <v/>
      </c>
      <c r="V137" s="158" t="str">
        <f>MID($C137,1,1)</f>
        <v/>
      </c>
      <c r="W137" s="158" t="str">
        <f>MID($C137,1,1)</f>
        <v/>
      </c>
      <c r="X137" s="127">
        <v>2</v>
      </c>
      <c r="Z137" s="247" t="str">
        <f>IFERROR(AVERAGE(Z140:Z154),"")</f>
        <v/>
      </c>
    </row>
    <row r="138" spans="1:26">
      <c r="B138" s="47"/>
      <c r="C138" s="76"/>
      <c r="D138" s="47"/>
      <c r="E138" s="47"/>
      <c r="F138" s="47"/>
      <c r="G138" s="50"/>
      <c r="H138" s="50"/>
      <c r="I138" s="50"/>
      <c r="J138" s="76"/>
      <c r="K138" s="76"/>
      <c r="L138" s="76"/>
      <c r="M138" s="52"/>
      <c r="N138" s="52"/>
      <c r="T138" s="124">
        <f t="shared" ref="T138" si="65">SUM(T139:T153)</f>
        <v>0</v>
      </c>
      <c r="U138" s="159"/>
      <c r="V138" s="159"/>
      <c r="W138" s="159"/>
      <c r="X138" s="127">
        <v>3</v>
      </c>
      <c r="Z138" s="248"/>
    </row>
    <row r="139" spans="1:26">
      <c r="A139" s="59"/>
      <c r="B139" s="60"/>
      <c r="C139" s="61" t="s">
        <v>1147</v>
      </c>
      <c r="D139" s="61" t="s">
        <v>1148</v>
      </c>
      <c r="E139" s="62" t="s">
        <v>1149</v>
      </c>
      <c r="F139" s="62" t="s">
        <v>1150</v>
      </c>
      <c r="G139" s="61" t="s">
        <v>1151</v>
      </c>
      <c r="H139" s="61" t="s">
        <v>1152</v>
      </c>
      <c r="I139" s="61" t="s">
        <v>54</v>
      </c>
      <c r="J139" s="61" t="s">
        <v>1153</v>
      </c>
      <c r="K139" s="61" t="s">
        <v>1154</v>
      </c>
      <c r="L139" s="61" t="s">
        <v>1158</v>
      </c>
      <c r="M139" s="63"/>
      <c r="N139" s="63"/>
      <c r="O139" s="59"/>
      <c r="P139" s="160" t="s">
        <v>1163</v>
      </c>
      <c r="Q139" s="160" t="s">
        <v>77</v>
      </c>
      <c r="R139" s="160" t="s">
        <v>1164</v>
      </c>
      <c r="S139" s="160"/>
      <c r="T139" s="124"/>
      <c r="U139" s="158" t="str">
        <f>IF(W137="","",VLOOKUP(W137,Leeftijdscat,2,FALSE))</f>
        <v/>
      </c>
      <c r="V139" s="158" t="str">
        <f>IF(W137="","",VLOOKUP(W137,Leeftijdscat,3,FALSE))</f>
        <v/>
      </c>
      <c r="W139" s="158" t="str">
        <f>IF(W137="","",VLOOKUP(W137,Leeftijdscat,4,FALSE))</f>
        <v/>
      </c>
      <c r="X139" s="127">
        <v>4</v>
      </c>
      <c r="Z139" s="246"/>
    </row>
    <row r="140" spans="1:26">
      <c r="A140" s="28" t="str">
        <f>C137&amp;"x"&amp;B140</f>
        <v>x1</v>
      </c>
      <c r="B140" s="47">
        <v>1</v>
      </c>
      <c r="C140" s="64" t="str">
        <f t="shared" ref="C140:C154" si="66">IF(OR(LEFT($A140,1)="x",W$136=9),"",IFERROR(VLOOKUP($A140,IF(V$136="V",LedenV,LedenZ),6-W$136,0),""))</f>
        <v/>
      </c>
      <c r="D140" s="64" t="str">
        <f t="shared" ref="D140:D154" si="67">IF(OR(LEFT($A140,1)="x",W$136=9),"",IFERROR(VLOOKUP($A140,IF(V$136="V",LedenV,LedenZ),7-W$136,0),""))</f>
        <v/>
      </c>
      <c r="E140" s="65" t="str">
        <f t="shared" ref="E140:E154" si="68">IF(OR(LEFT($A140,1)="x",W$136=9),"",IFERROR(VLOOKUP($A140,IF(V$136="V",LedenV,LedenZ),8-W$136,0),""))</f>
        <v/>
      </c>
      <c r="F140" s="65" t="str">
        <f t="shared" ref="F140:F154" si="69">IF(OR(LEFT($A140,1)="x",W$136=9),"",IFERROR(VLOOKUP($A140,IF(V$136="V",LedenV,LedenZ),9-W$136,0),""))</f>
        <v/>
      </c>
      <c r="G140" s="66" t="str">
        <f t="shared" ref="G140:G154" si="70">IF(OR(LEFT($A140,1)="x",W$136=9),"",IFERROR(VLOOKUP($A140,IF(V$136="V",LedenV,LedenZ),10-W$136,0),""))</f>
        <v/>
      </c>
      <c r="H140" s="67" t="str">
        <f t="shared" ref="H140:H154" si="71">IF(AND(ISNUMBER(G140),G140&lt;&gt;0),IF(OR(MONTH(G140)&lt;MONTH(Peildatum),AND(MONTH(G140)&lt;=MONTH(Peildatum),DAY(G140)&lt;=DAY(Peildatum))),YEAR(Peildatum)-YEAR(G140),YEAR(Peildatum)-YEAR(G140)-1),"")</f>
        <v/>
      </c>
      <c r="I140" s="78"/>
      <c r="J140" s="64" t="str">
        <f t="shared" ref="J140:J154" si="72">IF(OR(LEFT($A140,1)="x",W$136=9),"",IFERROR(VLOOKUP($A140,IF(V$136="V",LedenV,LedenZ),16-W$136,0),""))</f>
        <v/>
      </c>
      <c r="K140" s="64" t="str">
        <f t="shared" ref="K140:K154" si="73">IF(OR(LEFT($A140,1)="x",W$136=9),"",IFERROR(VLOOKUP($A140,IF(V$136="V",LedenV,LedenZ),17-W$136,0),""))</f>
        <v/>
      </c>
      <c r="L140" s="64" t="str">
        <f t="shared" ref="L140:L154" si="74">IF(OR(LEFT($A140,1)="x",W$136=9),"",IFERROR(VLOOKUP($A140,IF(V$136="V",LedenV,LedenZ),19-W$136,0),""))</f>
        <v/>
      </c>
      <c r="M140" s="52"/>
      <c r="N140" s="52"/>
      <c r="P140" s="157"/>
      <c r="Q140" s="157"/>
      <c r="R140" s="157"/>
      <c r="S140" s="92"/>
      <c r="T140" s="202">
        <f t="shared" ref="T140:T154" si="75">IF(LEN(C140&amp;D140&amp;E140&amp;F140)&gt;0,1,0)</f>
        <v>0</v>
      </c>
      <c r="U140" s="159"/>
      <c r="V140" s="162" t="str">
        <f>V139</f>
        <v/>
      </c>
      <c r="W140" s="162" t="str">
        <f>W139</f>
        <v/>
      </c>
      <c r="X140" s="127">
        <v>5</v>
      </c>
      <c r="Z140" s="246" t="str">
        <f t="shared" ref="Z140:Z154" si="76">lft(G140,Peildatum)</f>
        <v/>
      </c>
    </row>
    <row r="141" spans="1:26">
      <c r="A141" s="28" t="str">
        <f>C137&amp;"x"&amp;B141</f>
        <v>x2</v>
      </c>
      <c r="B141" s="47">
        <v>2</v>
      </c>
      <c r="C141" s="64" t="str">
        <f t="shared" si="66"/>
        <v/>
      </c>
      <c r="D141" s="64" t="str">
        <f t="shared" si="67"/>
        <v/>
      </c>
      <c r="E141" s="65" t="str">
        <f t="shared" si="68"/>
        <v/>
      </c>
      <c r="F141" s="65" t="str">
        <f t="shared" si="69"/>
        <v/>
      </c>
      <c r="G141" s="66" t="str">
        <f t="shared" si="70"/>
        <v/>
      </c>
      <c r="H141" s="67" t="str">
        <f t="shared" si="71"/>
        <v/>
      </c>
      <c r="I141" s="73"/>
      <c r="J141" s="64" t="str">
        <f t="shared" si="72"/>
        <v/>
      </c>
      <c r="K141" s="64" t="str">
        <f t="shared" si="73"/>
        <v/>
      </c>
      <c r="L141" s="64" t="str">
        <f t="shared" si="74"/>
        <v/>
      </c>
      <c r="M141" s="52"/>
      <c r="N141" s="52"/>
      <c r="P141" s="157"/>
      <c r="Q141" s="157"/>
      <c r="R141" s="157"/>
      <c r="S141" s="92"/>
      <c r="T141" s="202">
        <f t="shared" si="75"/>
        <v>0</v>
      </c>
      <c r="U141" s="159"/>
      <c r="V141" s="162" t="str">
        <f t="shared" ref="V141:W154" si="77">V140</f>
        <v/>
      </c>
      <c r="W141" s="162" t="str">
        <f t="shared" si="77"/>
        <v/>
      </c>
      <c r="X141" s="127">
        <v>6</v>
      </c>
      <c r="Z141" s="246" t="str">
        <f t="shared" si="76"/>
        <v/>
      </c>
    </row>
    <row r="142" spans="1:26">
      <c r="A142" s="28" t="str">
        <f>C137&amp;"x"&amp;B142</f>
        <v>x3</v>
      </c>
      <c r="B142" s="47">
        <v>3</v>
      </c>
      <c r="C142" s="64" t="str">
        <f t="shared" si="66"/>
        <v/>
      </c>
      <c r="D142" s="64" t="str">
        <f t="shared" si="67"/>
        <v/>
      </c>
      <c r="E142" s="65" t="str">
        <f t="shared" si="68"/>
        <v/>
      </c>
      <c r="F142" s="65" t="str">
        <f t="shared" si="69"/>
        <v/>
      </c>
      <c r="G142" s="66" t="str">
        <f t="shared" si="70"/>
        <v/>
      </c>
      <c r="H142" s="67" t="str">
        <f t="shared" si="71"/>
        <v/>
      </c>
      <c r="I142" s="73"/>
      <c r="J142" s="64" t="str">
        <f t="shared" si="72"/>
        <v/>
      </c>
      <c r="K142" s="64" t="str">
        <f t="shared" si="73"/>
        <v/>
      </c>
      <c r="L142" s="64" t="str">
        <f t="shared" si="74"/>
        <v/>
      </c>
      <c r="M142" s="52"/>
      <c r="N142" s="52"/>
      <c r="P142" s="157"/>
      <c r="Q142" s="157"/>
      <c r="R142" s="157"/>
      <c r="S142" s="92"/>
      <c r="T142" s="202">
        <f t="shared" si="75"/>
        <v>0</v>
      </c>
      <c r="U142" s="159"/>
      <c r="V142" s="162" t="str">
        <f t="shared" si="77"/>
        <v/>
      </c>
      <c r="W142" s="162" t="str">
        <f t="shared" si="77"/>
        <v/>
      </c>
      <c r="X142" s="127">
        <v>7</v>
      </c>
      <c r="Z142" s="246" t="str">
        <f t="shared" si="76"/>
        <v/>
      </c>
    </row>
    <row r="143" spans="1:26">
      <c r="A143" s="28" t="str">
        <f>C137&amp;"x"&amp;B143</f>
        <v>x4</v>
      </c>
      <c r="B143" s="47">
        <v>4</v>
      </c>
      <c r="C143" s="64" t="str">
        <f t="shared" si="66"/>
        <v/>
      </c>
      <c r="D143" s="64" t="str">
        <f t="shared" si="67"/>
        <v/>
      </c>
      <c r="E143" s="65" t="str">
        <f t="shared" si="68"/>
        <v/>
      </c>
      <c r="F143" s="65" t="str">
        <f t="shared" si="69"/>
        <v/>
      </c>
      <c r="G143" s="66" t="str">
        <f t="shared" si="70"/>
        <v/>
      </c>
      <c r="H143" s="67" t="str">
        <f t="shared" si="71"/>
        <v/>
      </c>
      <c r="I143" s="73"/>
      <c r="J143" s="64" t="str">
        <f t="shared" si="72"/>
        <v/>
      </c>
      <c r="K143" s="64" t="str">
        <f t="shared" si="73"/>
        <v/>
      </c>
      <c r="L143" s="64" t="str">
        <f t="shared" si="74"/>
        <v/>
      </c>
      <c r="M143" s="52"/>
      <c r="N143" s="52"/>
      <c r="P143" s="157"/>
      <c r="Q143" s="157"/>
      <c r="R143" s="157"/>
      <c r="S143" s="92"/>
      <c r="T143" s="202">
        <f t="shared" si="75"/>
        <v>0</v>
      </c>
      <c r="U143" s="159"/>
      <c r="V143" s="162" t="str">
        <f t="shared" si="77"/>
        <v/>
      </c>
      <c r="W143" s="162" t="str">
        <f t="shared" si="77"/>
        <v/>
      </c>
      <c r="X143" s="127">
        <v>8</v>
      </c>
      <c r="Z143" s="246" t="str">
        <f t="shared" si="76"/>
        <v/>
      </c>
    </row>
    <row r="144" spans="1:26">
      <c r="A144" s="28" t="str">
        <f>C137&amp;"x"&amp;B144</f>
        <v>x5</v>
      </c>
      <c r="B144" s="47">
        <v>5</v>
      </c>
      <c r="C144" s="64" t="str">
        <f t="shared" si="66"/>
        <v/>
      </c>
      <c r="D144" s="64" t="str">
        <f t="shared" si="67"/>
        <v/>
      </c>
      <c r="E144" s="65" t="str">
        <f t="shared" si="68"/>
        <v/>
      </c>
      <c r="F144" s="65" t="str">
        <f t="shared" si="69"/>
        <v/>
      </c>
      <c r="G144" s="66" t="str">
        <f t="shared" si="70"/>
        <v/>
      </c>
      <c r="H144" s="67" t="str">
        <f t="shared" si="71"/>
        <v/>
      </c>
      <c r="I144" s="73"/>
      <c r="J144" s="64" t="str">
        <f t="shared" si="72"/>
        <v/>
      </c>
      <c r="K144" s="64" t="str">
        <f t="shared" si="73"/>
        <v/>
      </c>
      <c r="L144" s="64" t="str">
        <f t="shared" si="74"/>
        <v/>
      </c>
      <c r="M144" s="52"/>
      <c r="N144" s="52"/>
      <c r="P144" s="157"/>
      <c r="Q144" s="157"/>
      <c r="R144" s="157"/>
      <c r="S144" s="92"/>
      <c r="T144" s="202">
        <f t="shared" si="75"/>
        <v>0</v>
      </c>
      <c r="U144" s="159"/>
      <c r="V144" s="162" t="str">
        <f t="shared" si="77"/>
        <v/>
      </c>
      <c r="W144" s="162" t="str">
        <f t="shared" si="77"/>
        <v/>
      </c>
      <c r="X144" s="127">
        <v>9</v>
      </c>
      <c r="Z144" s="246" t="str">
        <f t="shared" si="76"/>
        <v/>
      </c>
    </row>
    <row r="145" spans="1:26">
      <c r="A145" s="28" t="str">
        <f>C137&amp;"x"&amp;B145</f>
        <v>x6</v>
      </c>
      <c r="B145" s="47">
        <v>6</v>
      </c>
      <c r="C145" s="64" t="str">
        <f t="shared" si="66"/>
        <v/>
      </c>
      <c r="D145" s="64" t="str">
        <f t="shared" si="67"/>
        <v/>
      </c>
      <c r="E145" s="65" t="str">
        <f t="shared" si="68"/>
        <v/>
      </c>
      <c r="F145" s="65" t="str">
        <f t="shared" si="69"/>
        <v/>
      </c>
      <c r="G145" s="66" t="str">
        <f t="shared" si="70"/>
        <v/>
      </c>
      <c r="H145" s="67" t="str">
        <f t="shared" si="71"/>
        <v/>
      </c>
      <c r="I145" s="73"/>
      <c r="J145" s="64" t="str">
        <f t="shared" si="72"/>
        <v/>
      </c>
      <c r="K145" s="64" t="str">
        <f t="shared" si="73"/>
        <v/>
      </c>
      <c r="L145" s="64" t="str">
        <f t="shared" si="74"/>
        <v/>
      </c>
      <c r="M145" s="52"/>
      <c r="N145" s="52"/>
      <c r="P145" s="157"/>
      <c r="Q145" s="157"/>
      <c r="R145" s="157"/>
      <c r="S145" s="92"/>
      <c r="T145" s="202">
        <f t="shared" si="75"/>
        <v>0</v>
      </c>
      <c r="U145" s="159"/>
      <c r="V145" s="162" t="str">
        <f t="shared" si="77"/>
        <v/>
      </c>
      <c r="W145" s="162" t="str">
        <f t="shared" si="77"/>
        <v/>
      </c>
      <c r="X145" s="127">
        <v>10</v>
      </c>
      <c r="Z145" s="246" t="str">
        <f t="shared" si="76"/>
        <v/>
      </c>
    </row>
    <row r="146" spans="1:26">
      <c r="A146" s="28" t="str">
        <f>C137&amp;"x"&amp;B146</f>
        <v>x7</v>
      </c>
      <c r="B146" s="47">
        <v>7</v>
      </c>
      <c r="C146" s="64" t="str">
        <f t="shared" si="66"/>
        <v/>
      </c>
      <c r="D146" s="64" t="str">
        <f t="shared" si="67"/>
        <v/>
      </c>
      <c r="E146" s="65" t="str">
        <f t="shared" si="68"/>
        <v/>
      </c>
      <c r="F146" s="65" t="str">
        <f t="shared" si="69"/>
        <v/>
      </c>
      <c r="G146" s="66" t="str">
        <f t="shared" si="70"/>
        <v/>
      </c>
      <c r="H146" s="67" t="str">
        <f t="shared" si="71"/>
        <v/>
      </c>
      <c r="I146" s="73"/>
      <c r="J146" s="64" t="str">
        <f t="shared" si="72"/>
        <v/>
      </c>
      <c r="K146" s="64" t="str">
        <f t="shared" si="73"/>
        <v/>
      </c>
      <c r="L146" s="64" t="str">
        <f t="shared" si="74"/>
        <v/>
      </c>
      <c r="M146" s="52"/>
      <c r="N146" s="52"/>
      <c r="P146" s="157"/>
      <c r="Q146" s="157"/>
      <c r="R146" s="157"/>
      <c r="S146" s="92"/>
      <c r="T146" s="202">
        <f t="shared" si="75"/>
        <v>0</v>
      </c>
      <c r="U146" s="159"/>
      <c r="V146" s="162" t="str">
        <f t="shared" si="77"/>
        <v/>
      </c>
      <c r="W146" s="162" t="str">
        <f t="shared" si="77"/>
        <v/>
      </c>
      <c r="X146" s="127">
        <v>11</v>
      </c>
      <c r="Z146" s="246" t="str">
        <f t="shared" si="76"/>
        <v/>
      </c>
    </row>
    <row r="147" spans="1:26">
      <c r="A147" s="28" t="str">
        <f>C137&amp;"x"&amp;B147</f>
        <v>x8</v>
      </c>
      <c r="B147" s="47">
        <v>8</v>
      </c>
      <c r="C147" s="64" t="str">
        <f t="shared" si="66"/>
        <v/>
      </c>
      <c r="D147" s="64" t="str">
        <f t="shared" si="67"/>
        <v/>
      </c>
      <c r="E147" s="65" t="str">
        <f t="shared" si="68"/>
        <v/>
      </c>
      <c r="F147" s="65" t="str">
        <f t="shared" si="69"/>
        <v/>
      </c>
      <c r="G147" s="66" t="str">
        <f t="shared" si="70"/>
        <v/>
      </c>
      <c r="H147" s="67" t="str">
        <f t="shared" si="71"/>
        <v/>
      </c>
      <c r="I147" s="73"/>
      <c r="J147" s="64" t="str">
        <f t="shared" si="72"/>
        <v/>
      </c>
      <c r="K147" s="64" t="str">
        <f t="shared" si="73"/>
        <v/>
      </c>
      <c r="L147" s="64" t="str">
        <f t="shared" si="74"/>
        <v/>
      </c>
      <c r="M147" s="52"/>
      <c r="N147" s="52"/>
      <c r="P147" s="157"/>
      <c r="Q147" s="157"/>
      <c r="R147" s="157"/>
      <c r="S147" s="92"/>
      <c r="T147" s="202">
        <f t="shared" si="75"/>
        <v>0</v>
      </c>
      <c r="U147" s="159"/>
      <c r="V147" s="162" t="str">
        <f t="shared" si="77"/>
        <v/>
      </c>
      <c r="W147" s="162" t="str">
        <f t="shared" si="77"/>
        <v/>
      </c>
      <c r="X147" s="127">
        <v>12</v>
      </c>
      <c r="Z147" s="246" t="str">
        <f t="shared" si="76"/>
        <v/>
      </c>
    </row>
    <row r="148" spans="1:26">
      <c r="A148" s="28" t="str">
        <f>C137&amp;"x"&amp;B148</f>
        <v>x9</v>
      </c>
      <c r="B148" s="47">
        <v>9</v>
      </c>
      <c r="C148" s="64" t="str">
        <f t="shared" si="66"/>
        <v/>
      </c>
      <c r="D148" s="64" t="str">
        <f t="shared" si="67"/>
        <v/>
      </c>
      <c r="E148" s="65" t="str">
        <f t="shared" si="68"/>
        <v/>
      </c>
      <c r="F148" s="65" t="str">
        <f t="shared" si="69"/>
        <v/>
      </c>
      <c r="G148" s="66" t="str">
        <f t="shared" si="70"/>
        <v/>
      </c>
      <c r="H148" s="67" t="str">
        <f t="shared" si="71"/>
        <v/>
      </c>
      <c r="I148" s="73"/>
      <c r="J148" s="64" t="str">
        <f t="shared" si="72"/>
        <v/>
      </c>
      <c r="K148" s="64" t="str">
        <f t="shared" si="73"/>
        <v/>
      </c>
      <c r="L148" s="64" t="str">
        <f t="shared" si="74"/>
        <v/>
      </c>
      <c r="M148" s="52"/>
      <c r="N148" s="52"/>
      <c r="P148" s="157"/>
      <c r="Q148" s="157"/>
      <c r="R148" s="157"/>
      <c r="S148" s="92"/>
      <c r="T148" s="202">
        <f t="shared" si="75"/>
        <v>0</v>
      </c>
      <c r="U148" s="159"/>
      <c r="V148" s="162" t="str">
        <f t="shared" si="77"/>
        <v/>
      </c>
      <c r="W148" s="162" t="str">
        <f t="shared" si="77"/>
        <v/>
      </c>
      <c r="X148" s="127">
        <v>13</v>
      </c>
      <c r="Z148" s="246" t="str">
        <f t="shared" si="76"/>
        <v/>
      </c>
    </row>
    <row r="149" spans="1:26">
      <c r="A149" s="28" t="str">
        <f>C137&amp;"x"&amp;B149</f>
        <v>x10</v>
      </c>
      <c r="B149" s="47">
        <v>10</v>
      </c>
      <c r="C149" s="64" t="str">
        <f t="shared" si="66"/>
        <v/>
      </c>
      <c r="D149" s="64" t="str">
        <f t="shared" si="67"/>
        <v/>
      </c>
      <c r="E149" s="65" t="str">
        <f t="shared" si="68"/>
        <v/>
      </c>
      <c r="F149" s="65" t="str">
        <f t="shared" si="69"/>
        <v/>
      </c>
      <c r="G149" s="66" t="str">
        <f t="shared" si="70"/>
        <v/>
      </c>
      <c r="H149" s="67" t="str">
        <f t="shared" si="71"/>
        <v/>
      </c>
      <c r="I149" s="73"/>
      <c r="J149" s="64" t="str">
        <f t="shared" si="72"/>
        <v/>
      </c>
      <c r="K149" s="64" t="str">
        <f t="shared" si="73"/>
        <v/>
      </c>
      <c r="L149" s="64" t="str">
        <f t="shared" si="74"/>
        <v/>
      </c>
      <c r="M149" s="52"/>
      <c r="N149" s="52"/>
      <c r="P149" s="157"/>
      <c r="Q149" s="157"/>
      <c r="R149" s="157"/>
      <c r="S149" s="92"/>
      <c r="T149" s="202">
        <f t="shared" si="75"/>
        <v>0</v>
      </c>
      <c r="U149" s="159"/>
      <c r="V149" s="162" t="str">
        <f t="shared" si="77"/>
        <v/>
      </c>
      <c r="W149" s="162" t="str">
        <f t="shared" si="77"/>
        <v/>
      </c>
      <c r="X149" s="127">
        <v>14</v>
      </c>
      <c r="Z149" s="246" t="str">
        <f t="shared" si="76"/>
        <v/>
      </c>
    </row>
    <row r="150" spans="1:26">
      <c r="A150" s="28" t="str">
        <f>C137&amp;"x"&amp;B150</f>
        <v>x11</v>
      </c>
      <c r="B150" s="47">
        <v>11</v>
      </c>
      <c r="C150" s="64" t="str">
        <f t="shared" si="66"/>
        <v/>
      </c>
      <c r="D150" s="64" t="str">
        <f t="shared" si="67"/>
        <v/>
      </c>
      <c r="E150" s="65" t="str">
        <f t="shared" si="68"/>
        <v/>
      </c>
      <c r="F150" s="65" t="str">
        <f t="shared" si="69"/>
        <v/>
      </c>
      <c r="G150" s="66" t="str">
        <f t="shared" si="70"/>
        <v/>
      </c>
      <c r="H150" s="67" t="str">
        <f t="shared" si="71"/>
        <v/>
      </c>
      <c r="I150" s="73"/>
      <c r="J150" s="64" t="str">
        <f t="shared" si="72"/>
        <v/>
      </c>
      <c r="K150" s="64" t="str">
        <f t="shared" si="73"/>
        <v/>
      </c>
      <c r="L150" s="64" t="str">
        <f t="shared" si="74"/>
        <v/>
      </c>
      <c r="M150" s="52"/>
      <c r="N150" s="52"/>
      <c r="P150" s="157"/>
      <c r="Q150" s="157"/>
      <c r="R150" s="157"/>
      <c r="S150" s="92"/>
      <c r="T150" s="202">
        <f t="shared" si="75"/>
        <v>0</v>
      </c>
      <c r="V150" s="162" t="str">
        <f t="shared" si="77"/>
        <v/>
      </c>
      <c r="W150" s="162" t="str">
        <f t="shared" si="77"/>
        <v/>
      </c>
      <c r="X150" s="127">
        <v>15</v>
      </c>
      <c r="Z150" s="246" t="str">
        <f t="shared" si="76"/>
        <v/>
      </c>
    </row>
    <row r="151" spans="1:26">
      <c r="A151" s="28" t="str">
        <f>C137&amp;"x"&amp;B151</f>
        <v>x12</v>
      </c>
      <c r="B151" s="47">
        <v>12</v>
      </c>
      <c r="C151" s="64" t="str">
        <f t="shared" si="66"/>
        <v/>
      </c>
      <c r="D151" s="64" t="str">
        <f t="shared" si="67"/>
        <v/>
      </c>
      <c r="E151" s="65" t="str">
        <f t="shared" si="68"/>
        <v/>
      </c>
      <c r="F151" s="65" t="str">
        <f t="shared" si="69"/>
        <v/>
      </c>
      <c r="G151" s="66" t="str">
        <f t="shared" si="70"/>
        <v/>
      </c>
      <c r="H151" s="67" t="str">
        <f t="shared" si="71"/>
        <v/>
      </c>
      <c r="I151" s="73"/>
      <c r="J151" s="64" t="str">
        <f t="shared" si="72"/>
        <v/>
      </c>
      <c r="K151" s="64" t="str">
        <f t="shared" si="73"/>
        <v/>
      </c>
      <c r="L151" s="64" t="str">
        <f t="shared" si="74"/>
        <v/>
      </c>
      <c r="M151" s="52"/>
      <c r="N151" s="52"/>
      <c r="P151" s="157"/>
      <c r="Q151" s="157"/>
      <c r="R151" s="157"/>
      <c r="S151" s="92"/>
      <c r="T151" s="202">
        <f t="shared" si="75"/>
        <v>0</v>
      </c>
      <c r="V151" s="162" t="str">
        <f t="shared" si="77"/>
        <v/>
      </c>
      <c r="W151" s="162" t="str">
        <f t="shared" si="77"/>
        <v/>
      </c>
      <c r="X151" s="127">
        <v>16</v>
      </c>
      <c r="Z151" s="246" t="str">
        <f t="shared" si="76"/>
        <v/>
      </c>
    </row>
    <row r="152" spans="1:26">
      <c r="A152" s="28" t="str">
        <f>C137&amp;"x"&amp;B152</f>
        <v>x13</v>
      </c>
      <c r="B152" s="47">
        <v>13</v>
      </c>
      <c r="C152" s="64" t="str">
        <f t="shared" si="66"/>
        <v/>
      </c>
      <c r="D152" s="64" t="str">
        <f t="shared" si="67"/>
        <v/>
      </c>
      <c r="E152" s="65" t="str">
        <f t="shared" si="68"/>
        <v/>
      </c>
      <c r="F152" s="65" t="str">
        <f t="shared" si="69"/>
        <v/>
      </c>
      <c r="G152" s="66" t="str">
        <f t="shared" si="70"/>
        <v/>
      </c>
      <c r="H152" s="67" t="str">
        <f t="shared" si="71"/>
        <v/>
      </c>
      <c r="I152" s="73"/>
      <c r="J152" s="64" t="str">
        <f t="shared" si="72"/>
        <v/>
      </c>
      <c r="K152" s="64" t="str">
        <f t="shared" si="73"/>
        <v/>
      </c>
      <c r="L152" s="64" t="str">
        <f t="shared" si="74"/>
        <v/>
      </c>
      <c r="M152" s="52"/>
      <c r="N152" s="52"/>
      <c r="P152" s="157"/>
      <c r="Q152" s="157"/>
      <c r="R152" s="157"/>
      <c r="S152" s="92"/>
      <c r="T152" s="202">
        <f t="shared" si="75"/>
        <v>0</v>
      </c>
      <c r="V152" s="162" t="str">
        <f t="shared" si="77"/>
        <v/>
      </c>
      <c r="W152" s="162" t="str">
        <f t="shared" si="77"/>
        <v/>
      </c>
      <c r="X152" s="127">
        <v>17</v>
      </c>
      <c r="Z152" s="246" t="str">
        <f t="shared" si="76"/>
        <v/>
      </c>
    </row>
    <row r="153" spans="1:26">
      <c r="A153" s="28" t="str">
        <f>C137&amp;"x"&amp;B153</f>
        <v>x14</v>
      </c>
      <c r="B153" s="47">
        <v>14</v>
      </c>
      <c r="C153" s="64" t="str">
        <f t="shared" si="66"/>
        <v/>
      </c>
      <c r="D153" s="64" t="str">
        <f t="shared" si="67"/>
        <v/>
      </c>
      <c r="E153" s="65" t="str">
        <f t="shared" si="68"/>
        <v/>
      </c>
      <c r="F153" s="65" t="str">
        <f t="shared" si="69"/>
        <v/>
      </c>
      <c r="G153" s="66" t="str">
        <f t="shared" si="70"/>
        <v/>
      </c>
      <c r="H153" s="67" t="str">
        <f t="shared" si="71"/>
        <v/>
      </c>
      <c r="I153" s="73"/>
      <c r="J153" s="64" t="str">
        <f t="shared" si="72"/>
        <v/>
      </c>
      <c r="K153" s="64" t="str">
        <f t="shared" si="73"/>
        <v/>
      </c>
      <c r="L153" s="64" t="str">
        <f t="shared" si="74"/>
        <v/>
      </c>
      <c r="M153" s="52"/>
      <c r="N153" s="52"/>
      <c r="P153" s="157"/>
      <c r="Q153" s="157"/>
      <c r="R153" s="157"/>
      <c r="S153" s="92"/>
      <c r="T153" s="202">
        <f t="shared" si="75"/>
        <v>0</v>
      </c>
      <c r="V153" s="162" t="str">
        <f t="shared" si="77"/>
        <v/>
      </c>
      <c r="W153" s="162" t="str">
        <f t="shared" si="77"/>
        <v/>
      </c>
      <c r="X153" s="127">
        <v>18</v>
      </c>
      <c r="Z153" s="246" t="str">
        <f t="shared" si="76"/>
        <v/>
      </c>
    </row>
    <row r="154" spans="1:26">
      <c r="A154" s="28" t="str">
        <f>C137&amp;"x"&amp;B154</f>
        <v>x15</v>
      </c>
      <c r="B154" s="47">
        <v>15</v>
      </c>
      <c r="C154" s="64" t="str">
        <f t="shared" si="66"/>
        <v/>
      </c>
      <c r="D154" s="64" t="str">
        <f t="shared" si="67"/>
        <v/>
      </c>
      <c r="E154" s="65" t="str">
        <f t="shared" si="68"/>
        <v/>
      </c>
      <c r="F154" s="65" t="str">
        <f t="shared" si="69"/>
        <v/>
      </c>
      <c r="G154" s="66" t="str">
        <f t="shared" si="70"/>
        <v/>
      </c>
      <c r="H154" s="67" t="str">
        <f t="shared" si="71"/>
        <v/>
      </c>
      <c r="I154" s="73"/>
      <c r="J154" s="64" t="str">
        <f t="shared" si="72"/>
        <v/>
      </c>
      <c r="K154" s="64" t="str">
        <f t="shared" si="73"/>
        <v/>
      </c>
      <c r="L154" s="64" t="str">
        <f t="shared" si="74"/>
        <v/>
      </c>
      <c r="M154" s="52"/>
      <c r="N154" s="52"/>
      <c r="P154" s="157"/>
      <c r="Q154" s="157"/>
      <c r="R154" s="157"/>
      <c r="S154" s="92"/>
      <c r="T154" s="202">
        <f t="shared" si="75"/>
        <v>0</v>
      </c>
      <c r="V154" s="162" t="str">
        <f t="shared" si="77"/>
        <v/>
      </c>
      <c r="W154" s="162" t="str">
        <f t="shared" si="77"/>
        <v/>
      </c>
      <c r="X154" s="127">
        <v>19</v>
      </c>
      <c r="Z154" s="246" t="str">
        <f t="shared" si="76"/>
        <v/>
      </c>
    </row>
    <row r="155" spans="1:26" ht="6" customHeight="1">
      <c r="B155" s="47"/>
      <c r="C155" s="79"/>
      <c r="D155" s="79"/>
      <c r="E155" s="79"/>
      <c r="F155" s="79"/>
      <c r="G155" s="79"/>
      <c r="H155" s="79"/>
      <c r="I155" s="79"/>
      <c r="J155" s="79"/>
      <c r="K155" s="79"/>
      <c r="L155" s="79"/>
      <c r="M155" s="52"/>
      <c r="N155" s="52"/>
      <c r="Z155" s="246" t="str">
        <f>lft(G155,Peildatum)</f>
        <v/>
      </c>
    </row>
    <row r="156" spans="1:26" ht="12.95">
      <c r="B156" s="47"/>
      <c r="C156" s="76"/>
      <c r="D156" s="47"/>
      <c r="E156" s="47"/>
      <c r="F156" s="47"/>
      <c r="G156" s="251" t="str">
        <f>Z137</f>
        <v/>
      </c>
      <c r="H156" s="80" t="s">
        <v>1165</v>
      </c>
      <c r="I156" s="50"/>
      <c r="J156" s="81">
        <f>P137</f>
        <v>0</v>
      </c>
      <c r="K156" s="81">
        <f>Q137</f>
        <v>0</v>
      </c>
      <c r="L156" s="81">
        <f>R137</f>
        <v>0</v>
      </c>
      <c r="M156" s="52"/>
      <c r="N156" s="52"/>
    </row>
    <row r="157" spans="1:26" ht="12.75" customHeight="1">
      <c r="B157" s="334" t="s">
        <v>1166</v>
      </c>
      <c r="C157" s="334"/>
      <c r="D157" s="334"/>
      <c r="E157" s="334"/>
      <c r="F157" s="334"/>
      <c r="G157" s="334"/>
      <c r="H157" s="334"/>
      <c r="I157" s="334"/>
      <c r="J157" s="334"/>
      <c r="K157" s="334"/>
      <c r="L157" s="334"/>
      <c r="M157" s="52"/>
      <c r="N157" s="52"/>
    </row>
    <row r="158" spans="1:26" ht="129.94999999999999" customHeight="1">
      <c r="B158" s="337"/>
      <c r="C158" s="337"/>
      <c r="D158" s="337"/>
      <c r="E158" s="337"/>
      <c r="F158" s="337"/>
      <c r="G158" s="337"/>
      <c r="H158" s="337"/>
      <c r="I158" s="337"/>
      <c r="J158" s="337"/>
      <c r="K158" s="337"/>
      <c r="L158" s="337"/>
      <c r="M158" s="82"/>
      <c r="N158" s="82"/>
    </row>
    <row r="159" spans="1:26" ht="12.95" thickBot="1">
      <c r="B159" s="83"/>
      <c r="C159" s="84"/>
      <c r="D159" s="83"/>
      <c r="E159" s="83"/>
      <c r="F159" s="83"/>
      <c r="G159" s="85"/>
      <c r="H159" s="85"/>
      <c r="I159" s="85"/>
      <c r="J159" s="84"/>
      <c r="K159" s="84"/>
      <c r="L159" s="84"/>
      <c r="M159" s="52"/>
      <c r="N159" s="52"/>
      <c r="P159" s="28"/>
      <c r="Q159" s="28"/>
      <c r="R159" s="28"/>
      <c r="S159" s="28"/>
      <c r="T159" s="29"/>
    </row>
    <row r="160" spans="1:26" ht="12.95" thickTop="1">
      <c r="B160" s="47"/>
      <c r="C160" s="76"/>
      <c r="D160" s="47"/>
      <c r="E160" s="47"/>
      <c r="F160" s="47"/>
      <c r="G160" s="50"/>
      <c r="H160" s="50"/>
      <c r="I160" s="50"/>
      <c r="J160" s="76"/>
      <c r="K160" s="76"/>
      <c r="L160" s="76"/>
      <c r="M160" s="52"/>
      <c r="N160" s="52"/>
      <c r="P160" s="92" t="str">
        <f>IF(C162="","",IF(LEFT(D162,1)="V","V",IF(LEFT(D162,1)="Z","Z","")))</f>
        <v/>
      </c>
      <c r="Q160" s="92" t="str">
        <f>IF($P160="","",LEFT(IFERROR(VLOOKUP($C162,IF(P160="V",TeamsV,TeamsZ),2,0),"")&amp;"??",2))</f>
        <v/>
      </c>
      <c r="R160" s="92" t="str">
        <f>IF(P160="","",LEFT(IFERROR(VLOOKUP(C162,IF(P160="V",TeamsV,TeamsZ),4,0),"")&amp;"?",1))</f>
        <v/>
      </c>
      <c r="S160" s="28"/>
      <c r="T160" s="29"/>
      <c r="X160" s="127" t="s">
        <v>2</v>
      </c>
    </row>
    <row r="161" spans="1:26" ht="12.95">
      <c r="B161" s="47"/>
      <c r="C161" s="76" t="s">
        <v>1107</v>
      </c>
      <c r="D161" s="76" t="s">
        <v>1160</v>
      </c>
      <c r="E161" s="335" t="s">
        <v>1161</v>
      </c>
      <c r="F161" s="335"/>
      <c r="G161" s="335"/>
      <c r="H161" s="335"/>
      <c r="I161" s="50"/>
      <c r="J161" s="76" t="s">
        <v>1144</v>
      </c>
      <c r="K161" s="76" t="s">
        <v>1145</v>
      </c>
      <c r="L161" s="76" t="s">
        <v>1146</v>
      </c>
      <c r="M161" s="52"/>
      <c r="N161" s="52"/>
      <c r="P161" s="53">
        <f>COUNT(P165:P179)</f>
        <v>0</v>
      </c>
      <c r="Q161" s="53">
        <f>COUNT(Q165:Q179)</f>
        <v>0</v>
      </c>
      <c r="R161" s="53">
        <f>COUNT(R165:R179)</f>
        <v>0</v>
      </c>
      <c r="S161" s="124"/>
      <c r="U161" s="28">
        <f>15-COUNTBLANK(C165:C179)</f>
        <v>0</v>
      </c>
      <c r="V161" s="29" t="str">
        <f>SUBSTITUTE(IFERROR(UPPER(LEFT(D162,1)),"-"),"V","Z")</f>
        <v/>
      </c>
      <c r="W161" s="40">
        <f>IFERROR(IF(V161="V",0,IF(V161="Z",1,9)),9)</f>
        <v>9</v>
      </c>
      <c r="X161" s="127">
        <v>1</v>
      </c>
      <c r="Z161" s="247"/>
    </row>
    <row r="162" spans="1:26" ht="12.95">
      <c r="A162" s="33">
        <v>7</v>
      </c>
      <c r="B162" s="54"/>
      <c r="C162" s="77"/>
      <c r="D162" s="163"/>
      <c r="E162" s="336"/>
      <c r="F162" s="336" t="s">
        <v>1162</v>
      </c>
      <c r="G162" s="336" t="s">
        <v>1162</v>
      </c>
      <c r="H162" s="336" t="s">
        <v>1162</v>
      </c>
      <c r="I162" s="56"/>
      <c r="J162" s="286">
        <f>COUNTIF(C165:C179,"V")</f>
        <v>0</v>
      </c>
      <c r="K162" s="286">
        <f>COUNTIF(C165:C179,"M")</f>
        <v>0</v>
      </c>
      <c r="L162" s="57" t="str">
        <f>IFERROR(AVERAGE(H165:H179),"")</f>
        <v/>
      </c>
      <c r="M162" s="58"/>
      <c r="N162" s="58"/>
      <c r="O162" s="33" t="str">
        <f>IF($C162="","",LEFT(IFERROR(VLOOKUP($C162,IF($D162="Veld",TeamsV,TeamsZ),4,0),"")&amp;"?",1))</f>
        <v/>
      </c>
      <c r="P162" s="253"/>
      <c r="Q162" s="253"/>
      <c r="R162" s="253"/>
      <c r="S162" s="92"/>
      <c r="T162" s="124">
        <f>SUM(T165:T179)</f>
        <v>0</v>
      </c>
      <c r="U162" s="158" t="str">
        <f>MID($C162,1,1)</f>
        <v/>
      </c>
      <c r="V162" s="158" t="str">
        <f>MID($C162,1,1)</f>
        <v/>
      </c>
      <c r="W162" s="158" t="str">
        <f>MID($C162,1,1)</f>
        <v/>
      </c>
      <c r="X162" s="127">
        <v>2</v>
      </c>
      <c r="Z162" s="247" t="str">
        <f>IFERROR(AVERAGE(Z165:Z179),"")</f>
        <v/>
      </c>
    </row>
    <row r="163" spans="1:26">
      <c r="B163" s="47"/>
      <c r="C163" s="76"/>
      <c r="D163" s="47"/>
      <c r="E163" s="47"/>
      <c r="F163" s="47"/>
      <c r="G163" s="50"/>
      <c r="H163" s="50"/>
      <c r="I163" s="50"/>
      <c r="J163" s="76"/>
      <c r="K163" s="76"/>
      <c r="L163" s="76"/>
      <c r="M163" s="52"/>
      <c r="N163" s="52"/>
      <c r="T163" s="124">
        <f t="shared" ref="T163" si="78">SUM(T164:T178)</f>
        <v>0</v>
      </c>
      <c r="U163" s="159"/>
      <c r="V163" s="159"/>
      <c r="W163" s="159"/>
      <c r="X163" s="127">
        <v>3</v>
      </c>
      <c r="Z163" s="248"/>
    </row>
    <row r="164" spans="1:26">
      <c r="A164" s="59"/>
      <c r="B164" s="60"/>
      <c r="C164" s="61" t="s">
        <v>1147</v>
      </c>
      <c r="D164" s="61" t="s">
        <v>1148</v>
      </c>
      <c r="E164" s="62" t="s">
        <v>1149</v>
      </c>
      <c r="F164" s="62" t="s">
        <v>1150</v>
      </c>
      <c r="G164" s="61" t="s">
        <v>1151</v>
      </c>
      <c r="H164" s="61" t="s">
        <v>1152</v>
      </c>
      <c r="I164" s="61" t="s">
        <v>54</v>
      </c>
      <c r="J164" s="61" t="s">
        <v>1153</v>
      </c>
      <c r="K164" s="61" t="s">
        <v>1154</v>
      </c>
      <c r="L164" s="61" t="s">
        <v>1158</v>
      </c>
      <c r="M164" s="63"/>
      <c r="N164" s="63"/>
      <c r="O164" s="59"/>
      <c r="P164" s="160" t="s">
        <v>1163</v>
      </c>
      <c r="Q164" s="160" t="s">
        <v>77</v>
      </c>
      <c r="R164" s="160" t="s">
        <v>1164</v>
      </c>
      <c r="S164" s="160"/>
      <c r="T164" s="124"/>
      <c r="U164" s="158" t="str">
        <f>IF(W162="","",VLOOKUP(W162,Leeftijdscat,2,FALSE))</f>
        <v/>
      </c>
      <c r="V164" s="158" t="str">
        <f>IF(W162="","",VLOOKUP(W162,Leeftijdscat,3,FALSE))</f>
        <v/>
      </c>
      <c r="W164" s="158" t="str">
        <f>IF(W162="","",VLOOKUP(W162,Leeftijdscat,4,FALSE))</f>
        <v/>
      </c>
      <c r="X164" s="127">
        <v>4</v>
      </c>
      <c r="Z164" s="246"/>
    </row>
    <row r="165" spans="1:26">
      <c r="A165" s="28" t="str">
        <f>C162&amp;"x"&amp;B165</f>
        <v>x1</v>
      </c>
      <c r="B165" s="47">
        <v>1</v>
      </c>
      <c r="C165" s="64" t="str">
        <f t="shared" ref="C165:C179" si="79">IF(OR(LEFT($A165,1)="x",W$161=9),"",IFERROR(VLOOKUP($A165,IF(V$161="V",LedenV,LedenZ),6-W$161,0),""))</f>
        <v/>
      </c>
      <c r="D165" s="64" t="str">
        <f t="shared" ref="D165:D179" si="80">IF(OR(LEFT($A165,1)="x",W$161=9),"",IFERROR(VLOOKUP($A165,IF(V$161="V",LedenV,LedenZ),7-W$161,0),""))</f>
        <v/>
      </c>
      <c r="E165" s="65" t="str">
        <f t="shared" ref="E165:E179" si="81">IF(OR(LEFT($A165,1)="x",W$161=9),"",IFERROR(VLOOKUP($A165,IF(V$161="V",LedenV,LedenZ),8-W$161,0),""))</f>
        <v/>
      </c>
      <c r="F165" s="65" t="str">
        <f t="shared" ref="F165:F179" si="82">IF(OR(LEFT($A165,1)="x",W$161=9),"",IFERROR(VLOOKUP($A165,IF(V$161="V",LedenV,LedenZ),9-W$161,0),""))</f>
        <v/>
      </c>
      <c r="G165" s="66" t="str">
        <f t="shared" ref="G165:G179" si="83">IF(OR(LEFT($A165,1)="x",W$161=9),"",IFERROR(VLOOKUP($A165,IF(V$161="V",LedenV,LedenZ),10-W$161,0),""))</f>
        <v/>
      </c>
      <c r="H165" s="67" t="str">
        <f t="shared" ref="H165:H179" si="84">IF(AND(ISNUMBER(G165),G165&lt;&gt;0),IF(OR(MONTH(G165)&lt;MONTH(Peildatum),AND(MONTH(G165)&lt;=MONTH(Peildatum),DAY(G165)&lt;=DAY(Peildatum))),YEAR(Peildatum)-YEAR(G165),YEAR(Peildatum)-YEAR(G165)-1),"")</f>
        <v/>
      </c>
      <c r="I165" s="78"/>
      <c r="J165" s="64" t="str">
        <f t="shared" ref="J165:J179" si="85">IF(OR(LEFT($A165,1)="x",W$161=9),"",IFERROR(VLOOKUP($A165,IF(V$161="V",LedenV,LedenZ),16-W$161,0),""))</f>
        <v/>
      </c>
      <c r="K165" s="64" t="str">
        <f t="shared" ref="K165:K179" si="86">IF(OR(LEFT($A165,1)="x",W$161=9),"",IFERROR(VLOOKUP($A165,IF(V$161="V",LedenV,LedenZ),17-W$161,0),""))</f>
        <v/>
      </c>
      <c r="L165" s="64" t="str">
        <f t="shared" ref="L165:L179" si="87">IF(OR(LEFT($A165,1)="x",W$161=9),"",IFERROR(VLOOKUP($A165,IF(V$161="V",LedenV,LedenZ),19-W$161,0),""))</f>
        <v/>
      </c>
      <c r="M165" s="52"/>
      <c r="N165" s="52"/>
      <c r="P165" s="157"/>
      <c r="Q165" s="157"/>
      <c r="R165" s="157"/>
      <c r="S165" s="92"/>
      <c r="T165" s="202">
        <f t="shared" ref="T165:T179" si="88">IF(LEN(C165&amp;D165&amp;E165&amp;F165)&gt;0,1,0)</f>
        <v>0</v>
      </c>
      <c r="U165" s="159"/>
      <c r="V165" s="162" t="str">
        <f>V164</f>
        <v/>
      </c>
      <c r="W165" s="162" t="str">
        <f>W164</f>
        <v/>
      </c>
      <c r="X165" s="127">
        <v>5</v>
      </c>
      <c r="Z165" s="246" t="str">
        <f t="shared" ref="Z165:Z179" si="89">lft(G165,Peildatum)</f>
        <v/>
      </c>
    </row>
    <row r="166" spans="1:26">
      <c r="A166" s="28" t="str">
        <f>C162&amp;"x"&amp;B166</f>
        <v>x2</v>
      </c>
      <c r="B166" s="47">
        <v>2</v>
      </c>
      <c r="C166" s="64" t="str">
        <f t="shared" si="79"/>
        <v/>
      </c>
      <c r="D166" s="64" t="str">
        <f t="shared" si="80"/>
        <v/>
      </c>
      <c r="E166" s="65" t="str">
        <f t="shared" si="81"/>
        <v/>
      </c>
      <c r="F166" s="65" t="str">
        <f t="shared" si="82"/>
        <v/>
      </c>
      <c r="G166" s="66" t="str">
        <f t="shared" si="83"/>
        <v/>
      </c>
      <c r="H166" s="67" t="str">
        <f t="shared" si="84"/>
        <v/>
      </c>
      <c r="I166" s="73"/>
      <c r="J166" s="64" t="str">
        <f t="shared" si="85"/>
        <v/>
      </c>
      <c r="K166" s="64" t="str">
        <f t="shared" si="86"/>
        <v/>
      </c>
      <c r="L166" s="64" t="str">
        <f t="shared" si="87"/>
        <v/>
      </c>
      <c r="M166" s="52"/>
      <c r="N166" s="52"/>
      <c r="P166" s="157"/>
      <c r="Q166" s="157"/>
      <c r="R166" s="157"/>
      <c r="S166" s="92"/>
      <c r="T166" s="202">
        <f t="shared" si="88"/>
        <v>0</v>
      </c>
      <c r="U166" s="159"/>
      <c r="V166" s="162" t="str">
        <f t="shared" ref="V166:W179" si="90">V165</f>
        <v/>
      </c>
      <c r="W166" s="162" t="str">
        <f t="shared" si="90"/>
        <v/>
      </c>
      <c r="X166" s="127">
        <v>6</v>
      </c>
      <c r="Z166" s="246" t="str">
        <f t="shared" si="89"/>
        <v/>
      </c>
    </row>
    <row r="167" spans="1:26">
      <c r="A167" s="28" t="str">
        <f>C162&amp;"x"&amp;B167</f>
        <v>x3</v>
      </c>
      <c r="B167" s="47">
        <v>3</v>
      </c>
      <c r="C167" s="64" t="str">
        <f t="shared" si="79"/>
        <v/>
      </c>
      <c r="D167" s="64" t="str">
        <f t="shared" si="80"/>
        <v/>
      </c>
      <c r="E167" s="65" t="str">
        <f t="shared" si="81"/>
        <v/>
      </c>
      <c r="F167" s="65" t="str">
        <f t="shared" si="82"/>
        <v/>
      </c>
      <c r="G167" s="66" t="str">
        <f t="shared" si="83"/>
        <v/>
      </c>
      <c r="H167" s="67" t="str">
        <f t="shared" si="84"/>
        <v/>
      </c>
      <c r="I167" s="73"/>
      <c r="J167" s="64" t="str">
        <f t="shared" si="85"/>
        <v/>
      </c>
      <c r="K167" s="64" t="str">
        <f t="shared" si="86"/>
        <v/>
      </c>
      <c r="L167" s="64" t="str">
        <f t="shared" si="87"/>
        <v/>
      </c>
      <c r="M167" s="52"/>
      <c r="N167" s="52"/>
      <c r="P167" s="157"/>
      <c r="Q167" s="157"/>
      <c r="R167" s="157"/>
      <c r="S167" s="92"/>
      <c r="T167" s="202">
        <f t="shared" si="88"/>
        <v>0</v>
      </c>
      <c r="U167" s="159"/>
      <c r="V167" s="162" t="str">
        <f t="shared" si="90"/>
        <v/>
      </c>
      <c r="W167" s="162" t="str">
        <f t="shared" si="90"/>
        <v/>
      </c>
      <c r="X167" s="127">
        <v>7</v>
      </c>
      <c r="Z167" s="246" t="str">
        <f t="shared" si="89"/>
        <v/>
      </c>
    </row>
    <row r="168" spans="1:26">
      <c r="A168" s="28" t="str">
        <f>C162&amp;"x"&amp;B168</f>
        <v>x4</v>
      </c>
      <c r="B168" s="47">
        <v>4</v>
      </c>
      <c r="C168" s="64" t="str">
        <f t="shared" si="79"/>
        <v/>
      </c>
      <c r="D168" s="64" t="str">
        <f t="shared" si="80"/>
        <v/>
      </c>
      <c r="E168" s="65" t="str">
        <f t="shared" si="81"/>
        <v/>
      </c>
      <c r="F168" s="65" t="str">
        <f t="shared" si="82"/>
        <v/>
      </c>
      <c r="G168" s="66" t="str">
        <f t="shared" si="83"/>
        <v/>
      </c>
      <c r="H168" s="67" t="str">
        <f t="shared" si="84"/>
        <v/>
      </c>
      <c r="I168" s="73"/>
      <c r="J168" s="64" t="str">
        <f t="shared" si="85"/>
        <v/>
      </c>
      <c r="K168" s="64" t="str">
        <f t="shared" si="86"/>
        <v/>
      </c>
      <c r="L168" s="64" t="str">
        <f t="shared" si="87"/>
        <v/>
      </c>
      <c r="M168" s="52"/>
      <c r="N168" s="52"/>
      <c r="P168" s="157"/>
      <c r="Q168" s="157"/>
      <c r="R168" s="157"/>
      <c r="S168" s="92"/>
      <c r="T168" s="202">
        <f t="shared" si="88"/>
        <v>0</v>
      </c>
      <c r="U168" s="159"/>
      <c r="V168" s="162" t="str">
        <f t="shared" si="90"/>
        <v/>
      </c>
      <c r="W168" s="162" t="str">
        <f t="shared" si="90"/>
        <v/>
      </c>
      <c r="X168" s="127">
        <v>8</v>
      </c>
      <c r="Z168" s="246" t="str">
        <f t="shared" si="89"/>
        <v/>
      </c>
    </row>
    <row r="169" spans="1:26">
      <c r="A169" s="28" t="str">
        <f>C162&amp;"x"&amp;B169</f>
        <v>x5</v>
      </c>
      <c r="B169" s="47">
        <v>5</v>
      </c>
      <c r="C169" s="64" t="str">
        <f t="shared" si="79"/>
        <v/>
      </c>
      <c r="D169" s="64" t="str">
        <f t="shared" si="80"/>
        <v/>
      </c>
      <c r="E169" s="65" t="str">
        <f t="shared" si="81"/>
        <v/>
      </c>
      <c r="F169" s="65" t="str">
        <f t="shared" si="82"/>
        <v/>
      </c>
      <c r="G169" s="66" t="str">
        <f t="shared" si="83"/>
        <v/>
      </c>
      <c r="H169" s="67" t="str">
        <f t="shared" si="84"/>
        <v/>
      </c>
      <c r="I169" s="73"/>
      <c r="J169" s="64" t="str">
        <f t="shared" si="85"/>
        <v/>
      </c>
      <c r="K169" s="64" t="str">
        <f t="shared" si="86"/>
        <v/>
      </c>
      <c r="L169" s="64" t="str">
        <f t="shared" si="87"/>
        <v/>
      </c>
      <c r="M169" s="52"/>
      <c r="N169" s="52"/>
      <c r="P169" s="157"/>
      <c r="Q169" s="157"/>
      <c r="R169" s="157"/>
      <c r="S169" s="92"/>
      <c r="T169" s="202">
        <f t="shared" si="88"/>
        <v>0</v>
      </c>
      <c r="U169" s="159"/>
      <c r="V169" s="162" t="str">
        <f t="shared" si="90"/>
        <v/>
      </c>
      <c r="W169" s="162" t="str">
        <f t="shared" si="90"/>
        <v/>
      </c>
      <c r="X169" s="127">
        <v>9</v>
      </c>
      <c r="Z169" s="246" t="str">
        <f t="shared" si="89"/>
        <v/>
      </c>
    </row>
    <row r="170" spans="1:26">
      <c r="A170" s="28" t="str">
        <f>C162&amp;"x"&amp;B170</f>
        <v>x6</v>
      </c>
      <c r="B170" s="47">
        <v>6</v>
      </c>
      <c r="C170" s="64" t="str">
        <f t="shared" si="79"/>
        <v/>
      </c>
      <c r="D170" s="64" t="str">
        <f t="shared" si="80"/>
        <v/>
      </c>
      <c r="E170" s="65" t="str">
        <f t="shared" si="81"/>
        <v/>
      </c>
      <c r="F170" s="65" t="str">
        <f t="shared" si="82"/>
        <v/>
      </c>
      <c r="G170" s="66" t="str">
        <f t="shared" si="83"/>
        <v/>
      </c>
      <c r="H170" s="67" t="str">
        <f t="shared" si="84"/>
        <v/>
      </c>
      <c r="I170" s="73"/>
      <c r="J170" s="64" t="str">
        <f t="shared" si="85"/>
        <v/>
      </c>
      <c r="K170" s="64" t="str">
        <f t="shared" si="86"/>
        <v/>
      </c>
      <c r="L170" s="64" t="str">
        <f t="shared" si="87"/>
        <v/>
      </c>
      <c r="M170" s="52"/>
      <c r="N170" s="52"/>
      <c r="P170" s="157"/>
      <c r="Q170" s="157"/>
      <c r="R170" s="157"/>
      <c r="S170" s="92"/>
      <c r="T170" s="202">
        <f t="shared" si="88"/>
        <v>0</v>
      </c>
      <c r="U170" s="159"/>
      <c r="V170" s="162" t="str">
        <f t="shared" si="90"/>
        <v/>
      </c>
      <c r="W170" s="162" t="str">
        <f t="shared" si="90"/>
        <v/>
      </c>
      <c r="X170" s="127">
        <v>10</v>
      </c>
      <c r="Z170" s="246" t="str">
        <f t="shared" si="89"/>
        <v/>
      </c>
    </row>
    <row r="171" spans="1:26">
      <c r="A171" s="28" t="str">
        <f>C162&amp;"x"&amp;B171</f>
        <v>x7</v>
      </c>
      <c r="B171" s="47">
        <v>7</v>
      </c>
      <c r="C171" s="64" t="str">
        <f t="shared" si="79"/>
        <v/>
      </c>
      <c r="D171" s="64" t="str">
        <f t="shared" si="80"/>
        <v/>
      </c>
      <c r="E171" s="65" t="str">
        <f t="shared" si="81"/>
        <v/>
      </c>
      <c r="F171" s="65" t="str">
        <f t="shared" si="82"/>
        <v/>
      </c>
      <c r="G171" s="66" t="str">
        <f t="shared" si="83"/>
        <v/>
      </c>
      <c r="H171" s="67" t="str">
        <f t="shared" si="84"/>
        <v/>
      </c>
      <c r="I171" s="73"/>
      <c r="J171" s="64" t="str">
        <f t="shared" si="85"/>
        <v/>
      </c>
      <c r="K171" s="64" t="str">
        <f t="shared" si="86"/>
        <v/>
      </c>
      <c r="L171" s="64" t="str">
        <f t="shared" si="87"/>
        <v/>
      </c>
      <c r="M171" s="52"/>
      <c r="N171" s="52"/>
      <c r="P171" s="157"/>
      <c r="Q171" s="157"/>
      <c r="R171" s="157"/>
      <c r="S171" s="92"/>
      <c r="T171" s="202">
        <f t="shared" si="88"/>
        <v>0</v>
      </c>
      <c r="U171" s="159"/>
      <c r="V171" s="162" t="str">
        <f t="shared" si="90"/>
        <v/>
      </c>
      <c r="W171" s="162" t="str">
        <f t="shared" si="90"/>
        <v/>
      </c>
      <c r="X171" s="127">
        <v>11</v>
      </c>
      <c r="Z171" s="246" t="str">
        <f t="shared" si="89"/>
        <v/>
      </c>
    </row>
    <row r="172" spans="1:26">
      <c r="A172" s="28" t="str">
        <f>C162&amp;"x"&amp;B172</f>
        <v>x8</v>
      </c>
      <c r="B172" s="47">
        <v>8</v>
      </c>
      <c r="C172" s="64" t="str">
        <f t="shared" si="79"/>
        <v/>
      </c>
      <c r="D172" s="64" t="str">
        <f t="shared" si="80"/>
        <v/>
      </c>
      <c r="E172" s="65" t="str">
        <f t="shared" si="81"/>
        <v/>
      </c>
      <c r="F172" s="65" t="str">
        <f t="shared" si="82"/>
        <v/>
      </c>
      <c r="G172" s="66" t="str">
        <f t="shared" si="83"/>
        <v/>
      </c>
      <c r="H172" s="67" t="str">
        <f t="shared" si="84"/>
        <v/>
      </c>
      <c r="I172" s="73"/>
      <c r="J172" s="64" t="str">
        <f t="shared" si="85"/>
        <v/>
      </c>
      <c r="K172" s="64" t="str">
        <f t="shared" si="86"/>
        <v/>
      </c>
      <c r="L172" s="64" t="str">
        <f t="shared" si="87"/>
        <v/>
      </c>
      <c r="M172" s="52"/>
      <c r="N172" s="52"/>
      <c r="P172" s="157"/>
      <c r="Q172" s="157"/>
      <c r="R172" s="157"/>
      <c r="S172" s="92"/>
      <c r="T172" s="202">
        <f t="shared" si="88"/>
        <v>0</v>
      </c>
      <c r="U172" s="159"/>
      <c r="V172" s="162" t="str">
        <f t="shared" si="90"/>
        <v/>
      </c>
      <c r="W172" s="162" t="str">
        <f t="shared" si="90"/>
        <v/>
      </c>
      <c r="X172" s="127">
        <v>12</v>
      </c>
      <c r="Z172" s="246" t="str">
        <f t="shared" si="89"/>
        <v/>
      </c>
    </row>
    <row r="173" spans="1:26">
      <c r="A173" s="28" t="str">
        <f>C162&amp;"x"&amp;B173</f>
        <v>x9</v>
      </c>
      <c r="B173" s="47">
        <v>9</v>
      </c>
      <c r="C173" s="64" t="str">
        <f t="shared" si="79"/>
        <v/>
      </c>
      <c r="D173" s="64" t="str">
        <f t="shared" si="80"/>
        <v/>
      </c>
      <c r="E173" s="65" t="str">
        <f t="shared" si="81"/>
        <v/>
      </c>
      <c r="F173" s="65" t="str">
        <f t="shared" si="82"/>
        <v/>
      </c>
      <c r="G173" s="66" t="str">
        <f t="shared" si="83"/>
        <v/>
      </c>
      <c r="H173" s="67" t="str">
        <f t="shared" si="84"/>
        <v/>
      </c>
      <c r="I173" s="73"/>
      <c r="J173" s="64" t="str">
        <f t="shared" si="85"/>
        <v/>
      </c>
      <c r="K173" s="64" t="str">
        <f t="shared" si="86"/>
        <v/>
      </c>
      <c r="L173" s="64" t="str">
        <f t="shared" si="87"/>
        <v/>
      </c>
      <c r="M173" s="52"/>
      <c r="N173" s="52"/>
      <c r="P173" s="157"/>
      <c r="Q173" s="157"/>
      <c r="R173" s="157"/>
      <c r="S173" s="92"/>
      <c r="T173" s="202">
        <f t="shared" si="88"/>
        <v>0</v>
      </c>
      <c r="U173" s="159"/>
      <c r="V173" s="162" t="str">
        <f t="shared" si="90"/>
        <v/>
      </c>
      <c r="W173" s="162" t="str">
        <f t="shared" si="90"/>
        <v/>
      </c>
      <c r="X173" s="127">
        <v>13</v>
      </c>
      <c r="Z173" s="246" t="str">
        <f t="shared" si="89"/>
        <v/>
      </c>
    </row>
    <row r="174" spans="1:26">
      <c r="A174" s="28" t="str">
        <f>C162&amp;"x"&amp;B174</f>
        <v>x10</v>
      </c>
      <c r="B174" s="47">
        <v>10</v>
      </c>
      <c r="C174" s="64" t="str">
        <f t="shared" si="79"/>
        <v/>
      </c>
      <c r="D174" s="64" t="str">
        <f t="shared" si="80"/>
        <v/>
      </c>
      <c r="E174" s="65" t="str">
        <f t="shared" si="81"/>
        <v/>
      </c>
      <c r="F174" s="65" t="str">
        <f t="shared" si="82"/>
        <v/>
      </c>
      <c r="G174" s="66" t="str">
        <f t="shared" si="83"/>
        <v/>
      </c>
      <c r="H174" s="67" t="str">
        <f t="shared" si="84"/>
        <v/>
      </c>
      <c r="I174" s="73"/>
      <c r="J174" s="64" t="str">
        <f t="shared" si="85"/>
        <v/>
      </c>
      <c r="K174" s="64" t="str">
        <f t="shared" si="86"/>
        <v/>
      </c>
      <c r="L174" s="64" t="str">
        <f t="shared" si="87"/>
        <v/>
      </c>
      <c r="M174" s="52"/>
      <c r="N174" s="52"/>
      <c r="P174" s="157"/>
      <c r="Q174" s="157"/>
      <c r="R174" s="157"/>
      <c r="S174" s="92"/>
      <c r="T174" s="202">
        <f t="shared" si="88"/>
        <v>0</v>
      </c>
      <c r="U174" s="159"/>
      <c r="V174" s="162" t="str">
        <f t="shared" si="90"/>
        <v/>
      </c>
      <c r="W174" s="162" t="str">
        <f t="shared" si="90"/>
        <v/>
      </c>
      <c r="X174" s="127">
        <v>14</v>
      </c>
      <c r="Z174" s="246" t="str">
        <f t="shared" si="89"/>
        <v/>
      </c>
    </row>
    <row r="175" spans="1:26">
      <c r="A175" s="28" t="str">
        <f>C162&amp;"x"&amp;B175</f>
        <v>x11</v>
      </c>
      <c r="B175" s="47">
        <v>11</v>
      </c>
      <c r="C175" s="64" t="str">
        <f t="shared" si="79"/>
        <v/>
      </c>
      <c r="D175" s="64" t="str">
        <f t="shared" si="80"/>
        <v/>
      </c>
      <c r="E175" s="65" t="str">
        <f t="shared" si="81"/>
        <v/>
      </c>
      <c r="F175" s="65" t="str">
        <f t="shared" si="82"/>
        <v/>
      </c>
      <c r="G175" s="66" t="str">
        <f t="shared" si="83"/>
        <v/>
      </c>
      <c r="H175" s="67" t="str">
        <f t="shared" si="84"/>
        <v/>
      </c>
      <c r="I175" s="73"/>
      <c r="J175" s="64" t="str">
        <f t="shared" si="85"/>
        <v/>
      </c>
      <c r="K175" s="64" t="str">
        <f t="shared" si="86"/>
        <v/>
      </c>
      <c r="L175" s="64" t="str">
        <f t="shared" si="87"/>
        <v/>
      </c>
      <c r="M175" s="52"/>
      <c r="N175" s="52"/>
      <c r="P175" s="157"/>
      <c r="Q175" s="157"/>
      <c r="R175" s="157"/>
      <c r="S175" s="92"/>
      <c r="T175" s="202">
        <f t="shared" si="88"/>
        <v>0</v>
      </c>
      <c r="V175" s="162" t="str">
        <f t="shared" si="90"/>
        <v/>
      </c>
      <c r="W175" s="162" t="str">
        <f t="shared" si="90"/>
        <v/>
      </c>
      <c r="X175" s="127">
        <v>15</v>
      </c>
      <c r="Z175" s="246" t="str">
        <f t="shared" si="89"/>
        <v/>
      </c>
    </row>
    <row r="176" spans="1:26">
      <c r="A176" s="28" t="str">
        <f>C162&amp;"x"&amp;B176</f>
        <v>x12</v>
      </c>
      <c r="B176" s="47">
        <v>12</v>
      </c>
      <c r="C176" s="64" t="str">
        <f t="shared" si="79"/>
        <v/>
      </c>
      <c r="D176" s="64" t="str">
        <f t="shared" si="80"/>
        <v/>
      </c>
      <c r="E176" s="65" t="str">
        <f t="shared" si="81"/>
        <v/>
      </c>
      <c r="F176" s="65" t="str">
        <f t="shared" si="82"/>
        <v/>
      </c>
      <c r="G176" s="66" t="str">
        <f t="shared" si="83"/>
        <v/>
      </c>
      <c r="H176" s="67" t="str">
        <f t="shared" si="84"/>
        <v/>
      </c>
      <c r="I176" s="73"/>
      <c r="J176" s="64" t="str">
        <f t="shared" si="85"/>
        <v/>
      </c>
      <c r="K176" s="64" t="str">
        <f t="shared" si="86"/>
        <v/>
      </c>
      <c r="L176" s="64" t="str">
        <f t="shared" si="87"/>
        <v/>
      </c>
      <c r="M176" s="52"/>
      <c r="N176" s="52"/>
      <c r="P176" s="157"/>
      <c r="Q176" s="157"/>
      <c r="R176" s="157"/>
      <c r="S176" s="92"/>
      <c r="T176" s="202">
        <f t="shared" si="88"/>
        <v>0</v>
      </c>
      <c r="V176" s="162" t="str">
        <f t="shared" si="90"/>
        <v/>
      </c>
      <c r="W176" s="162" t="str">
        <f t="shared" si="90"/>
        <v/>
      </c>
      <c r="X176" s="127">
        <v>16</v>
      </c>
      <c r="Z176" s="246" t="str">
        <f t="shared" si="89"/>
        <v/>
      </c>
    </row>
    <row r="177" spans="1:26">
      <c r="A177" s="28" t="str">
        <f>C162&amp;"x"&amp;B177</f>
        <v>x13</v>
      </c>
      <c r="B177" s="47">
        <v>13</v>
      </c>
      <c r="C177" s="64" t="str">
        <f t="shared" si="79"/>
        <v/>
      </c>
      <c r="D177" s="64" t="str">
        <f t="shared" si="80"/>
        <v/>
      </c>
      <c r="E177" s="65" t="str">
        <f t="shared" si="81"/>
        <v/>
      </c>
      <c r="F177" s="65" t="str">
        <f t="shared" si="82"/>
        <v/>
      </c>
      <c r="G177" s="66" t="str">
        <f t="shared" si="83"/>
        <v/>
      </c>
      <c r="H177" s="67" t="str">
        <f t="shared" si="84"/>
        <v/>
      </c>
      <c r="I177" s="73"/>
      <c r="J177" s="64" t="str">
        <f t="shared" si="85"/>
        <v/>
      </c>
      <c r="K177" s="64" t="str">
        <f t="shared" si="86"/>
        <v/>
      </c>
      <c r="L177" s="64" t="str">
        <f t="shared" si="87"/>
        <v/>
      </c>
      <c r="M177" s="52"/>
      <c r="N177" s="52"/>
      <c r="P177" s="157"/>
      <c r="Q177" s="157"/>
      <c r="R177" s="157"/>
      <c r="S177" s="92"/>
      <c r="T177" s="202">
        <f t="shared" si="88"/>
        <v>0</v>
      </c>
      <c r="V177" s="162" t="str">
        <f t="shared" si="90"/>
        <v/>
      </c>
      <c r="W177" s="162" t="str">
        <f t="shared" si="90"/>
        <v/>
      </c>
      <c r="X177" s="127">
        <v>17</v>
      </c>
      <c r="Z177" s="246" t="str">
        <f t="shared" si="89"/>
        <v/>
      </c>
    </row>
    <row r="178" spans="1:26">
      <c r="A178" s="28" t="str">
        <f>C162&amp;"x"&amp;B178</f>
        <v>x14</v>
      </c>
      <c r="B178" s="47">
        <v>14</v>
      </c>
      <c r="C178" s="64" t="str">
        <f t="shared" si="79"/>
        <v/>
      </c>
      <c r="D178" s="64" t="str">
        <f t="shared" si="80"/>
        <v/>
      </c>
      <c r="E178" s="65" t="str">
        <f t="shared" si="81"/>
        <v/>
      </c>
      <c r="F178" s="65" t="str">
        <f t="shared" si="82"/>
        <v/>
      </c>
      <c r="G178" s="66" t="str">
        <f t="shared" si="83"/>
        <v/>
      </c>
      <c r="H178" s="67" t="str">
        <f t="shared" si="84"/>
        <v/>
      </c>
      <c r="I178" s="73"/>
      <c r="J178" s="64" t="str">
        <f t="shared" si="85"/>
        <v/>
      </c>
      <c r="K178" s="64" t="str">
        <f t="shared" si="86"/>
        <v/>
      </c>
      <c r="L178" s="64" t="str">
        <f t="shared" si="87"/>
        <v/>
      </c>
      <c r="M178" s="52"/>
      <c r="N178" s="52"/>
      <c r="P178" s="157"/>
      <c r="Q178" s="157"/>
      <c r="R178" s="157"/>
      <c r="S178" s="92"/>
      <c r="T178" s="202">
        <f t="shared" si="88"/>
        <v>0</v>
      </c>
      <c r="V178" s="162" t="str">
        <f t="shared" si="90"/>
        <v/>
      </c>
      <c r="W178" s="162" t="str">
        <f t="shared" si="90"/>
        <v/>
      </c>
      <c r="X178" s="127">
        <v>18</v>
      </c>
      <c r="Z178" s="246" t="str">
        <f t="shared" si="89"/>
        <v/>
      </c>
    </row>
    <row r="179" spans="1:26">
      <c r="A179" s="28" t="str">
        <f>C162&amp;"x"&amp;B179</f>
        <v>x15</v>
      </c>
      <c r="B179" s="47">
        <v>15</v>
      </c>
      <c r="C179" s="64" t="str">
        <f t="shared" si="79"/>
        <v/>
      </c>
      <c r="D179" s="64" t="str">
        <f t="shared" si="80"/>
        <v/>
      </c>
      <c r="E179" s="65" t="str">
        <f t="shared" si="81"/>
        <v/>
      </c>
      <c r="F179" s="65" t="str">
        <f t="shared" si="82"/>
        <v/>
      </c>
      <c r="G179" s="66" t="str">
        <f t="shared" si="83"/>
        <v/>
      </c>
      <c r="H179" s="67" t="str">
        <f t="shared" si="84"/>
        <v/>
      </c>
      <c r="I179" s="73"/>
      <c r="J179" s="64" t="str">
        <f t="shared" si="85"/>
        <v/>
      </c>
      <c r="K179" s="64" t="str">
        <f t="shared" si="86"/>
        <v/>
      </c>
      <c r="L179" s="64" t="str">
        <f t="shared" si="87"/>
        <v/>
      </c>
      <c r="M179" s="52"/>
      <c r="N179" s="52"/>
      <c r="P179" s="157"/>
      <c r="Q179" s="157"/>
      <c r="R179" s="157"/>
      <c r="S179" s="92"/>
      <c r="T179" s="202">
        <f t="shared" si="88"/>
        <v>0</v>
      </c>
      <c r="V179" s="162" t="str">
        <f t="shared" si="90"/>
        <v/>
      </c>
      <c r="W179" s="162" t="str">
        <f t="shared" si="90"/>
        <v/>
      </c>
      <c r="X179" s="127">
        <v>19</v>
      </c>
      <c r="Z179" s="246" t="str">
        <f t="shared" si="89"/>
        <v/>
      </c>
    </row>
    <row r="180" spans="1:26" ht="6" customHeight="1">
      <c r="B180" s="47"/>
      <c r="C180" s="79"/>
      <c r="D180" s="79"/>
      <c r="E180" s="79"/>
      <c r="F180" s="79"/>
      <c r="G180" s="79"/>
      <c r="H180" s="79"/>
      <c r="I180" s="79"/>
      <c r="J180" s="79"/>
      <c r="K180" s="79"/>
      <c r="L180" s="79"/>
      <c r="M180" s="52"/>
      <c r="N180" s="52"/>
      <c r="Z180" s="246" t="str">
        <f>lft(G180,Peildatum)</f>
        <v/>
      </c>
    </row>
    <row r="181" spans="1:26" ht="12.95">
      <c r="B181" s="47"/>
      <c r="C181" s="76"/>
      <c r="D181" s="47"/>
      <c r="E181" s="47"/>
      <c r="F181" s="47"/>
      <c r="G181" s="251" t="str">
        <f>Z162</f>
        <v/>
      </c>
      <c r="H181" s="80" t="s">
        <v>1165</v>
      </c>
      <c r="I181" s="50"/>
      <c r="J181" s="81">
        <f>P162</f>
        <v>0</v>
      </c>
      <c r="K181" s="81">
        <f>Q162</f>
        <v>0</v>
      </c>
      <c r="L181" s="81">
        <f>R162</f>
        <v>0</v>
      </c>
      <c r="M181" s="52"/>
      <c r="N181" s="52"/>
    </row>
    <row r="182" spans="1:26" ht="12.75" customHeight="1">
      <c r="B182" s="334" t="s">
        <v>1166</v>
      </c>
      <c r="C182" s="334"/>
      <c r="D182" s="334"/>
      <c r="E182" s="334"/>
      <c r="F182" s="334"/>
      <c r="G182" s="334"/>
      <c r="H182" s="334"/>
      <c r="I182" s="334"/>
      <c r="J182" s="334"/>
      <c r="K182" s="334"/>
      <c r="L182" s="334"/>
      <c r="M182" s="52"/>
      <c r="N182" s="52"/>
    </row>
    <row r="183" spans="1:26" ht="129.94999999999999" customHeight="1">
      <c r="B183" s="337"/>
      <c r="C183" s="337"/>
      <c r="D183" s="337"/>
      <c r="E183" s="337"/>
      <c r="F183" s="337"/>
      <c r="G183" s="337"/>
      <c r="H183" s="337"/>
      <c r="I183" s="337"/>
      <c r="J183" s="337"/>
      <c r="K183" s="337"/>
      <c r="L183" s="337"/>
      <c r="M183" s="82"/>
      <c r="N183" s="82"/>
    </row>
    <row r="184" spans="1:26" ht="12.95" thickBot="1">
      <c r="B184" s="83"/>
      <c r="C184" s="84"/>
      <c r="D184" s="83"/>
      <c r="E184" s="83"/>
      <c r="F184" s="83"/>
      <c r="G184" s="85"/>
      <c r="H184" s="85"/>
      <c r="I184" s="85"/>
      <c r="J184" s="84"/>
      <c r="K184" s="84"/>
      <c r="L184" s="84"/>
      <c r="M184" s="52"/>
      <c r="N184" s="52"/>
      <c r="P184" s="28"/>
      <c r="Q184" s="28"/>
      <c r="R184" s="28"/>
      <c r="S184" s="28"/>
      <c r="T184" s="29"/>
    </row>
    <row r="185" spans="1:26" ht="12.95" thickTop="1">
      <c r="B185" s="47"/>
      <c r="C185" s="76"/>
      <c r="D185" s="47"/>
      <c r="E185" s="47"/>
      <c r="F185" s="47"/>
      <c r="G185" s="50"/>
      <c r="H185" s="50"/>
      <c r="I185" s="50"/>
      <c r="J185" s="76"/>
      <c r="K185" s="76"/>
      <c r="L185" s="76"/>
      <c r="M185" s="52"/>
      <c r="N185" s="52"/>
      <c r="P185" s="92" t="str">
        <f>IF(C187="","",IF(LEFT(D187,1)="V","V",IF(LEFT(D187,1)="Z","Z","")))</f>
        <v/>
      </c>
      <c r="Q185" s="92" t="str">
        <f>IF($P185="","",LEFT(IFERROR(VLOOKUP($C187,IF(P185="V",TeamsV,TeamsZ),2,0),"")&amp;"??",2))</f>
        <v/>
      </c>
      <c r="R185" s="92" t="str">
        <f>IF(P185="","",LEFT(IFERROR(VLOOKUP(C187,IF(P185="V",TeamsV,TeamsZ),4,0),"")&amp;"?",1))</f>
        <v/>
      </c>
      <c r="S185" s="28"/>
      <c r="T185" s="29"/>
      <c r="X185" s="127" t="s">
        <v>2</v>
      </c>
    </row>
    <row r="186" spans="1:26" ht="12.95">
      <c r="B186" s="47"/>
      <c r="C186" s="76" t="s">
        <v>1107</v>
      </c>
      <c r="D186" s="76" t="s">
        <v>1160</v>
      </c>
      <c r="E186" s="335" t="s">
        <v>1161</v>
      </c>
      <c r="F186" s="335"/>
      <c r="G186" s="335"/>
      <c r="H186" s="335"/>
      <c r="I186" s="50"/>
      <c r="J186" s="76" t="s">
        <v>1144</v>
      </c>
      <c r="K186" s="76" t="s">
        <v>1145</v>
      </c>
      <c r="L186" s="76" t="s">
        <v>1146</v>
      </c>
      <c r="M186" s="52"/>
      <c r="N186" s="52"/>
      <c r="P186" s="53">
        <f>COUNT(P190:P204)</f>
        <v>0</v>
      </c>
      <c r="Q186" s="53">
        <f>COUNT(Q190:Q204)</f>
        <v>0</v>
      </c>
      <c r="R186" s="53">
        <f>COUNT(R190:R204)</f>
        <v>0</v>
      </c>
      <c r="S186" s="124"/>
      <c r="U186" s="28">
        <f>15-COUNTBLANK(C190:C204)</f>
        <v>0</v>
      </c>
      <c r="V186" s="29" t="str">
        <f>SUBSTITUTE(IFERROR(UPPER(LEFT(D187,1)),"-"),"V","Z")</f>
        <v/>
      </c>
      <c r="W186" s="40">
        <f>IFERROR(IF(V186="V",0,IF(V186="Z",1,9)),9)</f>
        <v>9</v>
      </c>
      <c r="X186" s="127">
        <v>1</v>
      </c>
      <c r="Z186" s="247"/>
    </row>
    <row r="187" spans="1:26" ht="12.95">
      <c r="A187" s="33">
        <v>8</v>
      </c>
      <c r="B187" s="54"/>
      <c r="C187" s="77"/>
      <c r="D187" s="163"/>
      <c r="E187" s="336"/>
      <c r="F187" s="336" t="s">
        <v>1162</v>
      </c>
      <c r="G187" s="336" t="s">
        <v>1162</v>
      </c>
      <c r="H187" s="336" t="s">
        <v>1162</v>
      </c>
      <c r="I187" s="56"/>
      <c r="J187" s="286">
        <f>COUNTIF(C190:C204,"V")</f>
        <v>0</v>
      </c>
      <c r="K187" s="286">
        <f>COUNTIF(C190:C204,"M")</f>
        <v>0</v>
      </c>
      <c r="L187" s="57" t="str">
        <f>IFERROR(AVERAGE(H190:H204),"")</f>
        <v/>
      </c>
      <c r="M187" s="58"/>
      <c r="N187" s="58"/>
      <c r="O187" s="33" t="str">
        <f>IF($C187="","",LEFT(IFERROR(VLOOKUP($C187,IF($D187="Veld",TeamsV,TeamsZ),4,0),"")&amp;"?",1))</f>
        <v/>
      </c>
      <c r="P187" s="253"/>
      <c r="Q187" s="253"/>
      <c r="R187" s="253"/>
      <c r="S187" s="92"/>
      <c r="T187" s="124">
        <f>SUM(T190:T204)</f>
        <v>0</v>
      </c>
      <c r="U187" s="158" t="str">
        <f>MID($C187,1,1)</f>
        <v/>
      </c>
      <c r="V187" s="158" t="str">
        <f>MID($C187,1,1)</f>
        <v/>
      </c>
      <c r="W187" s="158" t="str">
        <f>MID($C187,1,1)</f>
        <v/>
      </c>
      <c r="X187" s="127">
        <v>2</v>
      </c>
      <c r="Z187" s="247" t="str">
        <f>IFERROR(AVERAGE(Z190:Z204),"")</f>
        <v/>
      </c>
    </row>
    <row r="188" spans="1:26">
      <c r="B188" s="47"/>
      <c r="C188" s="76"/>
      <c r="D188" s="47"/>
      <c r="E188" s="47"/>
      <c r="F188" s="47"/>
      <c r="G188" s="50"/>
      <c r="H188" s="50"/>
      <c r="I188" s="50"/>
      <c r="J188" s="76"/>
      <c r="K188" s="76"/>
      <c r="L188" s="76"/>
      <c r="M188" s="52"/>
      <c r="N188" s="52"/>
      <c r="T188" s="124">
        <f t="shared" ref="T188" si="91">SUM(T189:T203)</f>
        <v>0</v>
      </c>
      <c r="U188" s="159"/>
      <c r="V188" s="159"/>
      <c r="W188" s="159"/>
      <c r="X188" s="127">
        <v>3</v>
      </c>
      <c r="Z188" s="248"/>
    </row>
    <row r="189" spans="1:26">
      <c r="A189" s="59"/>
      <c r="B189" s="60"/>
      <c r="C189" s="61" t="s">
        <v>1147</v>
      </c>
      <c r="D189" s="61" t="s">
        <v>1148</v>
      </c>
      <c r="E189" s="62" t="s">
        <v>1149</v>
      </c>
      <c r="F189" s="62" t="s">
        <v>1150</v>
      </c>
      <c r="G189" s="61" t="s">
        <v>1151</v>
      </c>
      <c r="H189" s="61" t="s">
        <v>1152</v>
      </c>
      <c r="I189" s="61" t="s">
        <v>54</v>
      </c>
      <c r="J189" s="61" t="s">
        <v>1153</v>
      </c>
      <c r="K189" s="61" t="s">
        <v>1154</v>
      </c>
      <c r="L189" s="61" t="s">
        <v>1158</v>
      </c>
      <c r="M189" s="63"/>
      <c r="N189" s="63"/>
      <c r="O189" s="59"/>
      <c r="P189" s="160" t="s">
        <v>1163</v>
      </c>
      <c r="Q189" s="160" t="s">
        <v>77</v>
      </c>
      <c r="R189" s="160" t="s">
        <v>1164</v>
      </c>
      <c r="S189" s="160"/>
      <c r="T189" s="124"/>
      <c r="U189" s="158" t="str">
        <f>IF(W187="","",VLOOKUP(W187,Leeftijdscat,2,FALSE))</f>
        <v/>
      </c>
      <c r="V189" s="158" t="str">
        <f>IF(W187="","",VLOOKUP(W187,Leeftijdscat,3,FALSE))</f>
        <v/>
      </c>
      <c r="W189" s="158" t="str">
        <f>IF(W187="","",VLOOKUP(W187,Leeftijdscat,4,FALSE))</f>
        <v/>
      </c>
      <c r="X189" s="127">
        <v>4</v>
      </c>
      <c r="Z189" s="246"/>
    </row>
    <row r="190" spans="1:26">
      <c r="A190" s="28" t="str">
        <f>C187&amp;"x"&amp;B190</f>
        <v>x1</v>
      </c>
      <c r="B190" s="47">
        <v>1</v>
      </c>
      <c r="C190" s="64" t="str">
        <f t="shared" ref="C190:C204" si="92">IF(OR(LEFT($A190,1)="x",W$186=9),"",IFERROR(VLOOKUP($A190,IF(V$186="V",LedenV,LedenZ),6-W$186,0),""))</f>
        <v/>
      </c>
      <c r="D190" s="64" t="str">
        <f t="shared" ref="D190:D204" si="93">IF(OR(LEFT($A190,1)="x",W$186=9),"",IFERROR(VLOOKUP($A190,IF(V$186="V",LedenV,LedenZ),7-W$186,0),""))</f>
        <v/>
      </c>
      <c r="E190" s="65" t="str">
        <f t="shared" ref="E190:E204" si="94">IF(OR(LEFT($A190,1)="x",W$186=9),"",IFERROR(VLOOKUP($A190,IF(V$186="V",LedenV,LedenZ),8-W$186,0),""))</f>
        <v/>
      </c>
      <c r="F190" s="65" t="str">
        <f t="shared" ref="F190:F204" si="95">IF(OR(LEFT($A190,1)="x",W$186=9),"",IFERROR(VLOOKUP($A190,IF(V$186="V",LedenV,LedenZ),9-W$186,0),""))</f>
        <v/>
      </c>
      <c r="G190" s="66" t="str">
        <f t="shared" ref="G190:G204" si="96">IF(OR(LEFT($A190,1)="x",W$186=9),"",IFERROR(VLOOKUP($A190,IF(V$186="V",LedenV,LedenZ),10-W$186,0),""))</f>
        <v/>
      </c>
      <c r="H190" s="67" t="str">
        <f t="shared" ref="H190:H204" si="97">IF(AND(ISNUMBER(G190),G190&lt;&gt;0),IF(OR(MONTH(G190)&lt;MONTH(Peildatum),AND(MONTH(G190)&lt;=MONTH(Peildatum),DAY(G190)&lt;=DAY(Peildatum))),YEAR(Peildatum)-YEAR(G190),YEAR(Peildatum)-YEAR(G190)-1),"")</f>
        <v/>
      </c>
      <c r="I190" s="78"/>
      <c r="J190" s="64" t="str">
        <f t="shared" ref="J190:J204" si="98">IF(OR(LEFT($A190,1)="x",W$186=9),"",IFERROR(VLOOKUP($A190,IF(V$186="V",LedenV,LedenZ),16-W$186,0),""))</f>
        <v/>
      </c>
      <c r="K190" s="64" t="str">
        <f t="shared" ref="K190:K204" si="99">IF(OR(LEFT($A190,1)="x",W$186=9),"",IFERROR(VLOOKUP($A190,IF(V$186="V",LedenV,LedenZ),17-W$186,0),""))</f>
        <v/>
      </c>
      <c r="L190" s="64" t="str">
        <f t="shared" ref="L190:L204" si="100">IF(OR(LEFT($A190,1)="x",W$186=9),"",IFERROR(VLOOKUP($A190,IF(V$186="V",LedenV,LedenZ),19-W$186,0),""))</f>
        <v/>
      </c>
      <c r="M190" s="52"/>
      <c r="N190" s="52"/>
      <c r="P190" s="157"/>
      <c r="Q190" s="157"/>
      <c r="R190" s="157"/>
      <c r="S190" s="92"/>
      <c r="T190" s="202">
        <f t="shared" ref="T190:T204" si="101">IF(LEN(C190&amp;D190&amp;E190&amp;F190)&gt;0,1,0)</f>
        <v>0</v>
      </c>
      <c r="U190" s="159"/>
      <c r="V190" s="162" t="str">
        <f>V189</f>
        <v/>
      </c>
      <c r="W190" s="162" t="str">
        <f>W189</f>
        <v/>
      </c>
      <c r="X190" s="127">
        <v>5</v>
      </c>
      <c r="Z190" s="246" t="str">
        <f t="shared" ref="Z190:Z204" si="102">lft(G190,Peildatum)</f>
        <v/>
      </c>
    </row>
    <row r="191" spans="1:26">
      <c r="A191" s="28" t="str">
        <f>C187&amp;"x"&amp;B191</f>
        <v>x2</v>
      </c>
      <c r="B191" s="47">
        <v>2</v>
      </c>
      <c r="C191" s="64" t="str">
        <f t="shared" si="92"/>
        <v/>
      </c>
      <c r="D191" s="64" t="str">
        <f t="shared" si="93"/>
        <v/>
      </c>
      <c r="E191" s="65" t="str">
        <f t="shared" si="94"/>
        <v/>
      </c>
      <c r="F191" s="65" t="str">
        <f t="shared" si="95"/>
        <v/>
      </c>
      <c r="G191" s="66" t="str">
        <f t="shared" si="96"/>
        <v/>
      </c>
      <c r="H191" s="67" t="str">
        <f t="shared" si="97"/>
        <v/>
      </c>
      <c r="I191" s="73"/>
      <c r="J191" s="64" t="str">
        <f t="shared" si="98"/>
        <v/>
      </c>
      <c r="K191" s="64" t="str">
        <f t="shared" si="99"/>
        <v/>
      </c>
      <c r="L191" s="64" t="str">
        <f t="shared" si="100"/>
        <v/>
      </c>
      <c r="M191" s="52"/>
      <c r="N191" s="52"/>
      <c r="P191" s="157"/>
      <c r="Q191" s="157"/>
      <c r="R191" s="157"/>
      <c r="S191" s="92"/>
      <c r="T191" s="202">
        <f t="shared" si="101"/>
        <v>0</v>
      </c>
      <c r="U191" s="159"/>
      <c r="V191" s="162" t="str">
        <f t="shared" ref="V191:W204" si="103">V190</f>
        <v/>
      </c>
      <c r="W191" s="162" t="str">
        <f t="shared" si="103"/>
        <v/>
      </c>
      <c r="X191" s="127">
        <v>6</v>
      </c>
      <c r="Z191" s="246" t="str">
        <f t="shared" si="102"/>
        <v/>
      </c>
    </row>
    <row r="192" spans="1:26">
      <c r="A192" s="28" t="str">
        <f>C187&amp;"x"&amp;B192</f>
        <v>x3</v>
      </c>
      <c r="B192" s="47">
        <v>3</v>
      </c>
      <c r="C192" s="64" t="str">
        <f t="shared" si="92"/>
        <v/>
      </c>
      <c r="D192" s="64" t="str">
        <f t="shared" si="93"/>
        <v/>
      </c>
      <c r="E192" s="65" t="str">
        <f t="shared" si="94"/>
        <v/>
      </c>
      <c r="F192" s="65" t="str">
        <f t="shared" si="95"/>
        <v/>
      </c>
      <c r="G192" s="66" t="str">
        <f t="shared" si="96"/>
        <v/>
      </c>
      <c r="H192" s="67" t="str">
        <f t="shared" si="97"/>
        <v/>
      </c>
      <c r="I192" s="73"/>
      <c r="J192" s="64" t="str">
        <f t="shared" si="98"/>
        <v/>
      </c>
      <c r="K192" s="64" t="str">
        <f t="shared" si="99"/>
        <v/>
      </c>
      <c r="L192" s="64" t="str">
        <f t="shared" si="100"/>
        <v/>
      </c>
      <c r="M192" s="52"/>
      <c r="N192" s="52"/>
      <c r="P192" s="157"/>
      <c r="Q192" s="157"/>
      <c r="R192" s="157"/>
      <c r="S192" s="92"/>
      <c r="T192" s="202">
        <f t="shared" si="101"/>
        <v>0</v>
      </c>
      <c r="U192" s="159"/>
      <c r="V192" s="162" t="str">
        <f t="shared" si="103"/>
        <v/>
      </c>
      <c r="W192" s="162" t="str">
        <f t="shared" si="103"/>
        <v/>
      </c>
      <c r="X192" s="127">
        <v>7</v>
      </c>
      <c r="Z192" s="246" t="str">
        <f t="shared" si="102"/>
        <v/>
      </c>
    </row>
    <row r="193" spans="1:26">
      <c r="A193" s="28" t="str">
        <f>C187&amp;"x"&amp;B193</f>
        <v>x4</v>
      </c>
      <c r="B193" s="47">
        <v>4</v>
      </c>
      <c r="C193" s="64" t="str">
        <f t="shared" si="92"/>
        <v/>
      </c>
      <c r="D193" s="64" t="str">
        <f t="shared" si="93"/>
        <v/>
      </c>
      <c r="E193" s="65" t="str">
        <f t="shared" si="94"/>
        <v/>
      </c>
      <c r="F193" s="65" t="str">
        <f t="shared" si="95"/>
        <v/>
      </c>
      <c r="G193" s="66" t="str">
        <f t="shared" si="96"/>
        <v/>
      </c>
      <c r="H193" s="67" t="str">
        <f t="shared" si="97"/>
        <v/>
      </c>
      <c r="I193" s="73"/>
      <c r="J193" s="64" t="str">
        <f t="shared" si="98"/>
        <v/>
      </c>
      <c r="K193" s="64" t="str">
        <f t="shared" si="99"/>
        <v/>
      </c>
      <c r="L193" s="64" t="str">
        <f t="shared" si="100"/>
        <v/>
      </c>
      <c r="M193" s="52"/>
      <c r="N193" s="52"/>
      <c r="P193" s="157"/>
      <c r="Q193" s="157"/>
      <c r="R193" s="157"/>
      <c r="S193" s="92"/>
      <c r="T193" s="202">
        <f t="shared" si="101"/>
        <v>0</v>
      </c>
      <c r="U193" s="159"/>
      <c r="V193" s="162" t="str">
        <f t="shared" si="103"/>
        <v/>
      </c>
      <c r="W193" s="162" t="str">
        <f t="shared" si="103"/>
        <v/>
      </c>
      <c r="X193" s="127">
        <v>8</v>
      </c>
      <c r="Z193" s="246" t="str">
        <f t="shared" si="102"/>
        <v/>
      </c>
    </row>
    <row r="194" spans="1:26">
      <c r="A194" s="28" t="str">
        <f>C187&amp;"x"&amp;B194</f>
        <v>x5</v>
      </c>
      <c r="B194" s="47">
        <v>5</v>
      </c>
      <c r="C194" s="64" t="str">
        <f t="shared" si="92"/>
        <v/>
      </c>
      <c r="D194" s="64" t="str">
        <f t="shared" si="93"/>
        <v/>
      </c>
      <c r="E194" s="65" t="str">
        <f t="shared" si="94"/>
        <v/>
      </c>
      <c r="F194" s="65" t="str">
        <f t="shared" si="95"/>
        <v/>
      </c>
      <c r="G194" s="66" t="str">
        <f t="shared" si="96"/>
        <v/>
      </c>
      <c r="H194" s="67" t="str">
        <f t="shared" si="97"/>
        <v/>
      </c>
      <c r="I194" s="73"/>
      <c r="J194" s="64" t="str">
        <f t="shared" si="98"/>
        <v/>
      </c>
      <c r="K194" s="64" t="str">
        <f t="shared" si="99"/>
        <v/>
      </c>
      <c r="L194" s="64" t="str">
        <f t="shared" si="100"/>
        <v/>
      </c>
      <c r="M194" s="52"/>
      <c r="N194" s="52"/>
      <c r="P194" s="157"/>
      <c r="Q194" s="157"/>
      <c r="R194" s="157"/>
      <c r="S194" s="92"/>
      <c r="T194" s="202">
        <f t="shared" si="101"/>
        <v>0</v>
      </c>
      <c r="U194" s="159"/>
      <c r="V194" s="162" t="str">
        <f t="shared" si="103"/>
        <v/>
      </c>
      <c r="W194" s="162" t="str">
        <f t="shared" si="103"/>
        <v/>
      </c>
      <c r="X194" s="127">
        <v>9</v>
      </c>
      <c r="Z194" s="246" t="str">
        <f t="shared" si="102"/>
        <v/>
      </c>
    </row>
    <row r="195" spans="1:26">
      <c r="A195" s="28" t="str">
        <f>C187&amp;"x"&amp;B195</f>
        <v>x6</v>
      </c>
      <c r="B195" s="47">
        <v>6</v>
      </c>
      <c r="C195" s="64" t="str">
        <f t="shared" si="92"/>
        <v/>
      </c>
      <c r="D195" s="64" t="str">
        <f t="shared" si="93"/>
        <v/>
      </c>
      <c r="E195" s="65" t="str">
        <f t="shared" si="94"/>
        <v/>
      </c>
      <c r="F195" s="65" t="str">
        <f t="shared" si="95"/>
        <v/>
      </c>
      <c r="G195" s="66" t="str">
        <f t="shared" si="96"/>
        <v/>
      </c>
      <c r="H195" s="67" t="str">
        <f t="shared" si="97"/>
        <v/>
      </c>
      <c r="I195" s="73"/>
      <c r="J195" s="64" t="str">
        <f t="shared" si="98"/>
        <v/>
      </c>
      <c r="K195" s="64" t="str">
        <f t="shared" si="99"/>
        <v/>
      </c>
      <c r="L195" s="64" t="str">
        <f t="shared" si="100"/>
        <v/>
      </c>
      <c r="M195" s="52"/>
      <c r="N195" s="52"/>
      <c r="P195" s="157"/>
      <c r="Q195" s="157"/>
      <c r="R195" s="157"/>
      <c r="S195" s="92"/>
      <c r="T195" s="202">
        <f t="shared" si="101"/>
        <v>0</v>
      </c>
      <c r="U195" s="159"/>
      <c r="V195" s="162" t="str">
        <f t="shared" si="103"/>
        <v/>
      </c>
      <c r="W195" s="162" t="str">
        <f t="shared" si="103"/>
        <v/>
      </c>
      <c r="X195" s="127">
        <v>10</v>
      </c>
      <c r="Z195" s="246" t="str">
        <f t="shared" si="102"/>
        <v/>
      </c>
    </row>
    <row r="196" spans="1:26">
      <c r="A196" s="28" t="str">
        <f>C187&amp;"x"&amp;B196</f>
        <v>x7</v>
      </c>
      <c r="B196" s="47">
        <v>7</v>
      </c>
      <c r="C196" s="64" t="str">
        <f t="shared" si="92"/>
        <v/>
      </c>
      <c r="D196" s="64" t="str">
        <f t="shared" si="93"/>
        <v/>
      </c>
      <c r="E196" s="65" t="str">
        <f t="shared" si="94"/>
        <v/>
      </c>
      <c r="F196" s="65" t="str">
        <f t="shared" si="95"/>
        <v/>
      </c>
      <c r="G196" s="66" t="str">
        <f t="shared" si="96"/>
        <v/>
      </c>
      <c r="H196" s="67" t="str">
        <f t="shared" si="97"/>
        <v/>
      </c>
      <c r="I196" s="73"/>
      <c r="J196" s="64" t="str">
        <f t="shared" si="98"/>
        <v/>
      </c>
      <c r="K196" s="64" t="str">
        <f t="shared" si="99"/>
        <v/>
      </c>
      <c r="L196" s="64" t="str">
        <f t="shared" si="100"/>
        <v/>
      </c>
      <c r="M196" s="52"/>
      <c r="N196" s="52"/>
      <c r="P196" s="157"/>
      <c r="Q196" s="157"/>
      <c r="R196" s="157"/>
      <c r="S196" s="92"/>
      <c r="T196" s="202">
        <f t="shared" si="101"/>
        <v>0</v>
      </c>
      <c r="U196" s="159"/>
      <c r="V196" s="162" t="str">
        <f t="shared" si="103"/>
        <v/>
      </c>
      <c r="W196" s="162" t="str">
        <f t="shared" si="103"/>
        <v/>
      </c>
      <c r="X196" s="127">
        <v>11</v>
      </c>
      <c r="Z196" s="246" t="str">
        <f t="shared" si="102"/>
        <v/>
      </c>
    </row>
    <row r="197" spans="1:26">
      <c r="A197" s="28" t="str">
        <f>C187&amp;"x"&amp;B197</f>
        <v>x8</v>
      </c>
      <c r="B197" s="47">
        <v>8</v>
      </c>
      <c r="C197" s="64" t="str">
        <f t="shared" si="92"/>
        <v/>
      </c>
      <c r="D197" s="64" t="str">
        <f t="shared" si="93"/>
        <v/>
      </c>
      <c r="E197" s="65" t="str">
        <f t="shared" si="94"/>
        <v/>
      </c>
      <c r="F197" s="65" t="str">
        <f t="shared" si="95"/>
        <v/>
      </c>
      <c r="G197" s="66" t="str">
        <f t="shared" si="96"/>
        <v/>
      </c>
      <c r="H197" s="67" t="str">
        <f t="shared" si="97"/>
        <v/>
      </c>
      <c r="I197" s="73"/>
      <c r="J197" s="64" t="str">
        <f t="shared" si="98"/>
        <v/>
      </c>
      <c r="K197" s="64" t="str">
        <f t="shared" si="99"/>
        <v/>
      </c>
      <c r="L197" s="64" t="str">
        <f t="shared" si="100"/>
        <v/>
      </c>
      <c r="M197" s="52"/>
      <c r="N197" s="52"/>
      <c r="P197" s="157"/>
      <c r="Q197" s="157"/>
      <c r="R197" s="157"/>
      <c r="S197" s="92"/>
      <c r="T197" s="202">
        <f t="shared" si="101"/>
        <v>0</v>
      </c>
      <c r="U197" s="159"/>
      <c r="V197" s="162" t="str">
        <f t="shared" si="103"/>
        <v/>
      </c>
      <c r="W197" s="162" t="str">
        <f t="shared" si="103"/>
        <v/>
      </c>
      <c r="X197" s="127">
        <v>12</v>
      </c>
      <c r="Z197" s="246" t="str">
        <f t="shared" si="102"/>
        <v/>
      </c>
    </row>
    <row r="198" spans="1:26">
      <c r="A198" s="28" t="str">
        <f>C187&amp;"x"&amp;B198</f>
        <v>x9</v>
      </c>
      <c r="B198" s="47">
        <v>9</v>
      </c>
      <c r="C198" s="64" t="str">
        <f t="shared" si="92"/>
        <v/>
      </c>
      <c r="D198" s="64" t="str">
        <f t="shared" si="93"/>
        <v/>
      </c>
      <c r="E198" s="65" t="str">
        <f t="shared" si="94"/>
        <v/>
      </c>
      <c r="F198" s="65" t="str">
        <f t="shared" si="95"/>
        <v/>
      </c>
      <c r="G198" s="66" t="str">
        <f t="shared" si="96"/>
        <v/>
      </c>
      <c r="H198" s="67" t="str">
        <f t="shared" si="97"/>
        <v/>
      </c>
      <c r="I198" s="73"/>
      <c r="J198" s="64" t="str">
        <f t="shared" si="98"/>
        <v/>
      </c>
      <c r="K198" s="64" t="str">
        <f t="shared" si="99"/>
        <v/>
      </c>
      <c r="L198" s="64" t="str">
        <f t="shared" si="100"/>
        <v/>
      </c>
      <c r="M198" s="52"/>
      <c r="N198" s="52"/>
      <c r="P198" s="157"/>
      <c r="Q198" s="157"/>
      <c r="R198" s="157"/>
      <c r="S198" s="92"/>
      <c r="T198" s="202">
        <f t="shared" si="101"/>
        <v>0</v>
      </c>
      <c r="U198" s="159"/>
      <c r="V198" s="162" t="str">
        <f t="shared" si="103"/>
        <v/>
      </c>
      <c r="W198" s="162" t="str">
        <f t="shared" si="103"/>
        <v/>
      </c>
      <c r="X198" s="127">
        <v>13</v>
      </c>
      <c r="Z198" s="246" t="str">
        <f t="shared" si="102"/>
        <v/>
      </c>
    </row>
    <row r="199" spans="1:26">
      <c r="A199" s="28" t="str">
        <f>C187&amp;"x"&amp;B199</f>
        <v>x10</v>
      </c>
      <c r="B199" s="47">
        <v>10</v>
      </c>
      <c r="C199" s="64" t="str">
        <f t="shared" si="92"/>
        <v/>
      </c>
      <c r="D199" s="64" t="str">
        <f t="shared" si="93"/>
        <v/>
      </c>
      <c r="E199" s="65" t="str">
        <f t="shared" si="94"/>
        <v/>
      </c>
      <c r="F199" s="65" t="str">
        <f t="shared" si="95"/>
        <v/>
      </c>
      <c r="G199" s="66" t="str">
        <f t="shared" si="96"/>
        <v/>
      </c>
      <c r="H199" s="67" t="str">
        <f t="shared" si="97"/>
        <v/>
      </c>
      <c r="I199" s="73"/>
      <c r="J199" s="64" t="str">
        <f t="shared" si="98"/>
        <v/>
      </c>
      <c r="K199" s="64" t="str">
        <f t="shared" si="99"/>
        <v/>
      </c>
      <c r="L199" s="64" t="str">
        <f t="shared" si="100"/>
        <v/>
      </c>
      <c r="M199" s="52"/>
      <c r="N199" s="52"/>
      <c r="P199" s="157"/>
      <c r="Q199" s="157"/>
      <c r="R199" s="157"/>
      <c r="S199" s="92"/>
      <c r="T199" s="202">
        <f t="shared" si="101"/>
        <v>0</v>
      </c>
      <c r="U199" s="159"/>
      <c r="V199" s="162" t="str">
        <f t="shared" si="103"/>
        <v/>
      </c>
      <c r="W199" s="162" t="str">
        <f t="shared" si="103"/>
        <v/>
      </c>
      <c r="X199" s="127">
        <v>14</v>
      </c>
      <c r="Z199" s="246" t="str">
        <f t="shared" si="102"/>
        <v/>
      </c>
    </row>
    <row r="200" spans="1:26">
      <c r="A200" s="28" t="str">
        <f>C187&amp;"x"&amp;B200</f>
        <v>x11</v>
      </c>
      <c r="B200" s="47">
        <v>11</v>
      </c>
      <c r="C200" s="64" t="str">
        <f t="shared" si="92"/>
        <v/>
      </c>
      <c r="D200" s="64" t="str">
        <f t="shared" si="93"/>
        <v/>
      </c>
      <c r="E200" s="65" t="str">
        <f t="shared" si="94"/>
        <v/>
      </c>
      <c r="F200" s="65" t="str">
        <f t="shared" si="95"/>
        <v/>
      </c>
      <c r="G200" s="66" t="str">
        <f t="shared" si="96"/>
        <v/>
      </c>
      <c r="H200" s="67" t="str">
        <f t="shared" si="97"/>
        <v/>
      </c>
      <c r="I200" s="73"/>
      <c r="J200" s="64" t="str">
        <f t="shared" si="98"/>
        <v/>
      </c>
      <c r="K200" s="64" t="str">
        <f t="shared" si="99"/>
        <v/>
      </c>
      <c r="L200" s="64" t="str">
        <f t="shared" si="100"/>
        <v/>
      </c>
      <c r="M200" s="52"/>
      <c r="N200" s="52"/>
      <c r="P200" s="157"/>
      <c r="Q200" s="157"/>
      <c r="R200" s="157"/>
      <c r="S200" s="92"/>
      <c r="T200" s="202">
        <f t="shared" si="101"/>
        <v>0</v>
      </c>
      <c r="V200" s="162" t="str">
        <f t="shared" si="103"/>
        <v/>
      </c>
      <c r="W200" s="162" t="str">
        <f t="shared" si="103"/>
        <v/>
      </c>
      <c r="X200" s="127">
        <v>15</v>
      </c>
      <c r="Z200" s="246" t="str">
        <f t="shared" si="102"/>
        <v/>
      </c>
    </row>
    <row r="201" spans="1:26">
      <c r="A201" s="28" t="str">
        <f>C187&amp;"x"&amp;B201</f>
        <v>x12</v>
      </c>
      <c r="B201" s="47">
        <v>12</v>
      </c>
      <c r="C201" s="64" t="str">
        <f t="shared" si="92"/>
        <v/>
      </c>
      <c r="D201" s="64" t="str">
        <f t="shared" si="93"/>
        <v/>
      </c>
      <c r="E201" s="65" t="str">
        <f t="shared" si="94"/>
        <v/>
      </c>
      <c r="F201" s="65" t="str">
        <f t="shared" si="95"/>
        <v/>
      </c>
      <c r="G201" s="66" t="str">
        <f t="shared" si="96"/>
        <v/>
      </c>
      <c r="H201" s="67" t="str">
        <f t="shared" si="97"/>
        <v/>
      </c>
      <c r="I201" s="73"/>
      <c r="J201" s="64" t="str">
        <f t="shared" si="98"/>
        <v/>
      </c>
      <c r="K201" s="64" t="str">
        <f t="shared" si="99"/>
        <v/>
      </c>
      <c r="L201" s="64" t="str">
        <f t="shared" si="100"/>
        <v/>
      </c>
      <c r="M201" s="52"/>
      <c r="N201" s="52"/>
      <c r="P201" s="157"/>
      <c r="Q201" s="157"/>
      <c r="R201" s="157"/>
      <c r="S201" s="92"/>
      <c r="T201" s="202">
        <f t="shared" si="101"/>
        <v>0</v>
      </c>
      <c r="V201" s="162" t="str">
        <f t="shared" si="103"/>
        <v/>
      </c>
      <c r="W201" s="162" t="str">
        <f t="shared" si="103"/>
        <v/>
      </c>
      <c r="X201" s="127">
        <v>16</v>
      </c>
      <c r="Z201" s="246" t="str">
        <f t="shared" si="102"/>
        <v/>
      </c>
    </row>
    <row r="202" spans="1:26">
      <c r="A202" s="28" t="str">
        <f>C187&amp;"x"&amp;B202</f>
        <v>x13</v>
      </c>
      <c r="B202" s="47">
        <v>13</v>
      </c>
      <c r="C202" s="64" t="str">
        <f t="shared" si="92"/>
        <v/>
      </c>
      <c r="D202" s="64" t="str">
        <f t="shared" si="93"/>
        <v/>
      </c>
      <c r="E202" s="65" t="str">
        <f t="shared" si="94"/>
        <v/>
      </c>
      <c r="F202" s="65" t="str">
        <f t="shared" si="95"/>
        <v/>
      </c>
      <c r="G202" s="66" t="str">
        <f t="shared" si="96"/>
        <v/>
      </c>
      <c r="H202" s="67" t="str">
        <f t="shared" si="97"/>
        <v/>
      </c>
      <c r="I202" s="73"/>
      <c r="J202" s="64" t="str">
        <f t="shared" si="98"/>
        <v/>
      </c>
      <c r="K202" s="64" t="str">
        <f t="shared" si="99"/>
        <v/>
      </c>
      <c r="L202" s="64" t="str">
        <f t="shared" si="100"/>
        <v/>
      </c>
      <c r="M202" s="52"/>
      <c r="N202" s="52"/>
      <c r="P202" s="157"/>
      <c r="Q202" s="157"/>
      <c r="R202" s="157"/>
      <c r="S202" s="92"/>
      <c r="T202" s="202">
        <f t="shared" si="101"/>
        <v>0</v>
      </c>
      <c r="V202" s="162" t="str">
        <f t="shared" si="103"/>
        <v/>
      </c>
      <c r="W202" s="162" t="str">
        <f t="shared" si="103"/>
        <v/>
      </c>
      <c r="X202" s="127">
        <v>17</v>
      </c>
      <c r="Z202" s="246" t="str">
        <f t="shared" si="102"/>
        <v/>
      </c>
    </row>
    <row r="203" spans="1:26">
      <c r="A203" s="28" t="str">
        <f>C187&amp;"x"&amp;B203</f>
        <v>x14</v>
      </c>
      <c r="B203" s="47">
        <v>14</v>
      </c>
      <c r="C203" s="64" t="str">
        <f t="shared" si="92"/>
        <v/>
      </c>
      <c r="D203" s="64" t="str">
        <f t="shared" si="93"/>
        <v/>
      </c>
      <c r="E203" s="65" t="str">
        <f t="shared" si="94"/>
        <v/>
      </c>
      <c r="F203" s="65" t="str">
        <f t="shared" si="95"/>
        <v/>
      </c>
      <c r="G203" s="66" t="str">
        <f t="shared" si="96"/>
        <v/>
      </c>
      <c r="H203" s="67" t="str">
        <f t="shared" si="97"/>
        <v/>
      </c>
      <c r="I203" s="73"/>
      <c r="J203" s="64" t="str">
        <f t="shared" si="98"/>
        <v/>
      </c>
      <c r="K203" s="64" t="str">
        <f t="shared" si="99"/>
        <v/>
      </c>
      <c r="L203" s="64" t="str">
        <f t="shared" si="100"/>
        <v/>
      </c>
      <c r="M203" s="52"/>
      <c r="N203" s="52"/>
      <c r="P203" s="157"/>
      <c r="Q203" s="157"/>
      <c r="R203" s="157"/>
      <c r="S203" s="92"/>
      <c r="T203" s="202">
        <f t="shared" si="101"/>
        <v>0</v>
      </c>
      <c r="V203" s="162" t="str">
        <f t="shared" si="103"/>
        <v/>
      </c>
      <c r="W203" s="162" t="str">
        <f t="shared" si="103"/>
        <v/>
      </c>
      <c r="X203" s="127">
        <v>18</v>
      </c>
      <c r="Z203" s="246" t="str">
        <f t="shared" si="102"/>
        <v/>
      </c>
    </row>
    <row r="204" spans="1:26">
      <c r="A204" s="28" t="str">
        <f>C187&amp;"x"&amp;B204</f>
        <v>x15</v>
      </c>
      <c r="B204" s="47">
        <v>15</v>
      </c>
      <c r="C204" s="64" t="str">
        <f t="shared" si="92"/>
        <v/>
      </c>
      <c r="D204" s="64" t="str">
        <f t="shared" si="93"/>
        <v/>
      </c>
      <c r="E204" s="65" t="str">
        <f t="shared" si="94"/>
        <v/>
      </c>
      <c r="F204" s="65" t="str">
        <f t="shared" si="95"/>
        <v/>
      </c>
      <c r="G204" s="66" t="str">
        <f t="shared" si="96"/>
        <v/>
      </c>
      <c r="H204" s="67" t="str">
        <f t="shared" si="97"/>
        <v/>
      </c>
      <c r="I204" s="73"/>
      <c r="J204" s="64" t="str">
        <f t="shared" si="98"/>
        <v/>
      </c>
      <c r="K204" s="64" t="str">
        <f t="shared" si="99"/>
        <v/>
      </c>
      <c r="L204" s="64" t="str">
        <f t="shared" si="100"/>
        <v/>
      </c>
      <c r="M204" s="52"/>
      <c r="N204" s="52"/>
      <c r="P204" s="157"/>
      <c r="Q204" s="157"/>
      <c r="R204" s="157"/>
      <c r="S204" s="92"/>
      <c r="T204" s="202">
        <f t="shared" si="101"/>
        <v>0</v>
      </c>
      <c r="V204" s="162" t="str">
        <f t="shared" si="103"/>
        <v/>
      </c>
      <c r="W204" s="162" t="str">
        <f t="shared" si="103"/>
        <v/>
      </c>
      <c r="X204" s="127">
        <v>19</v>
      </c>
      <c r="Z204" s="246" t="str">
        <f t="shared" si="102"/>
        <v/>
      </c>
    </row>
    <row r="205" spans="1:26" ht="6" customHeight="1">
      <c r="B205" s="47"/>
      <c r="C205" s="79"/>
      <c r="D205" s="79"/>
      <c r="E205" s="79"/>
      <c r="F205" s="79"/>
      <c r="G205" s="79"/>
      <c r="H205" s="79"/>
      <c r="I205" s="79"/>
      <c r="J205" s="79"/>
      <c r="K205" s="79"/>
      <c r="L205" s="79"/>
      <c r="M205" s="52"/>
      <c r="N205" s="52"/>
      <c r="Z205" s="246" t="str">
        <f>lft(G205,Peildatum)</f>
        <v/>
      </c>
    </row>
    <row r="206" spans="1:26" ht="12.95">
      <c r="B206" s="47"/>
      <c r="C206" s="76"/>
      <c r="D206" s="47"/>
      <c r="E206" s="47"/>
      <c r="F206" s="47"/>
      <c r="G206" s="251" t="str">
        <f>Z187</f>
        <v/>
      </c>
      <c r="H206" s="80" t="s">
        <v>1165</v>
      </c>
      <c r="I206" s="50"/>
      <c r="J206" s="81">
        <f>P187</f>
        <v>0</v>
      </c>
      <c r="K206" s="81">
        <f>Q187</f>
        <v>0</v>
      </c>
      <c r="L206" s="81">
        <f>R187</f>
        <v>0</v>
      </c>
      <c r="M206" s="52"/>
      <c r="N206" s="52"/>
    </row>
    <row r="207" spans="1:26" ht="12.75" customHeight="1">
      <c r="B207" s="334" t="s">
        <v>1166</v>
      </c>
      <c r="C207" s="334"/>
      <c r="D207" s="334"/>
      <c r="E207" s="334"/>
      <c r="F207" s="334"/>
      <c r="G207" s="334"/>
      <c r="H207" s="334"/>
      <c r="I207" s="334"/>
      <c r="J207" s="334"/>
      <c r="K207" s="334"/>
      <c r="L207" s="334"/>
      <c r="M207" s="52"/>
      <c r="N207" s="52"/>
    </row>
    <row r="208" spans="1:26" ht="129.94999999999999" customHeight="1">
      <c r="B208" s="337"/>
      <c r="C208" s="337"/>
      <c r="D208" s="337"/>
      <c r="E208" s="337"/>
      <c r="F208" s="337"/>
      <c r="G208" s="337"/>
      <c r="H208" s="337"/>
      <c r="I208" s="337"/>
      <c r="J208" s="337"/>
      <c r="K208" s="337"/>
      <c r="L208" s="337"/>
      <c r="M208" s="82"/>
      <c r="N208" s="82"/>
    </row>
    <row r="209" spans="1:26" ht="12.95" thickBot="1">
      <c r="B209" s="83"/>
      <c r="C209" s="84"/>
      <c r="D209" s="83"/>
      <c r="E209" s="83"/>
      <c r="F209" s="83"/>
      <c r="G209" s="85"/>
      <c r="H209" s="85"/>
      <c r="I209" s="85"/>
      <c r="J209" s="84"/>
      <c r="K209" s="84"/>
      <c r="L209" s="84"/>
      <c r="M209" s="52"/>
      <c r="N209" s="52"/>
      <c r="P209" s="28"/>
      <c r="Q209" s="28"/>
      <c r="R209" s="28"/>
      <c r="S209" s="28"/>
      <c r="T209" s="29"/>
    </row>
    <row r="210" spans="1:26" ht="12.95" thickTop="1">
      <c r="B210" s="47"/>
      <c r="C210" s="76"/>
      <c r="D210" s="47"/>
      <c r="E210" s="47"/>
      <c r="F210" s="47"/>
      <c r="G210" s="50"/>
      <c r="H210" s="50"/>
      <c r="I210" s="50"/>
      <c r="J210" s="76"/>
      <c r="K210" s="76"/>
      <c r="L210" s="76"/>
      <c r="M210" s="52"/>
      <c r="N210" s="52"/>
      <c r="P210" s="92" t="str">
        <f>IF(C212="","",IF(LEFT(D212,1)="V","V",IF(LEFT(D212,1)="Z","Z","")))</f>
        <v/>
      </c>
      <c r="Q210" s="92" t="str">
        <f>IF($P210="","",LEFT(IFERROR(VLOOKUP($C212,IF(P210="V",TeamsV,TeamsZ),2,0),"")&amp;"??",2))</f>
        <v/>
      </c>
      <c r="R210" s="92" t="str">
        <f>IF(P210="","",LEFT(IFERROR(VLOOKUP(C212,IF(P210="V",TeamsV,TeamsZ),4,0),"")&amp;"?",1))</f>
        <v/>
      </c>
      <c r="S210" s="28"/>
      <c r="T210" s="29"/>
      <c r="X210" s="127" t="s">
        <v>2</v>
      </c>
    </row>
    <row r="211" spans="1:26" ht="12.95">
      <c r="B211" s="47"/>
      <c r="C211" s="76" t="s">
        <v>1107</v>
      </c>
      <c r="D211" s="76" t="s">
        <v>1160</v>
      </c>
      <c r="E211" s="335" t="s">
        <v>1161</v>
      </c>
      <c r="F211" s="335"/>
      <c r="G211" s="335"/>
      <c r="H211" s="335"/>
      <c r="I211" s="50"/>
      <c r="J211" s="76" t="s">
        <v>1144</v>
      </c>
      <c r="K211" s="76" t="s">
        <v>1145</v>
      </c>
      <c r="L211" s="76" t="s">
        <v>1146</v>
      </c>
      <c r="M211" s="52"/>
      <c r="N211" s="52"/>
      <c r="P211" s="53">
        <f>COUNT(P215:P229)</f>
        <v>0</v>
      </c>
      <c r="Q211" s="53">
        <f>COUNT(Q215:Q229)</f>
        <v>0</v>
      </c>
      <c r="R211" s="53">
        <f>COUNT(R215:R229)</f>
        <v>0</v>
      </c>
      <c r="S211" s="124"/>
      <c r="U211" s="28">
        <f>15-COUNTBLANK(C215:C229)</f>
        <v>0</v>
      </c>
      <c r="V211" s="29" t="str">
        <f>SUBSTITUTE(IFERROR(UPPER(LEFT(D212,1)),"-"),"V","Z")</f>
        <v/>
      </c>
      <c r="W211" s="40">
        <f>IFERROR(IF(V211="V",0,IF(V211="Z",1,9)),9)</f>
        <v>9</v>
      </c>
      <c r="X211" s="127">
        <v>1</v>
      </c>
      <c r="Z211" s="247"/>
    </row>
    <row r="212" spans="1:26" ht="12.95">
      <c r="A212" s="33">
        <v>9</v>
      </c>
      <c r="B212" s="54"/>
      <c r="C212" s="77"/>
      <c r="D212" s="163"/>
      <c r="E212" s="336"/>
      <c r="F212" s="336" t="s">
        <v>1162</v>
      </c>
      <c r="G212" s="336" t="s">
        <v>1162</v>
      </c>
      <c r="H212" s="336" t="s">
        <v>1162</v>
      </c>
      <c r="I212" s="56"/>
      <c r="J212" s="286">
        <f>COUNTIF(C215:C229,"V")</f>
        <v>0</v>
      </c>
      <c r="K212" s="286">
        <f>COUNTIF(C215:C229,"M")</f>
        <v>0</v>
      </c>
      <c r="L212" s="57" t="str">
        <f>IFERROR(AVERAGE(H215:H229),"")</f>
        <v/>
      </c>
      <c r="M212" s="58"/>
      <c r="N212" s="58"/>
      <c r="O212" s="33" t="str">
        <f>IF($C212="","",LEFT(IFERROR(VLOOKUP($C212,IF($D212="Veld",TeamsV,TeamsZ),4,0),"")&amp;"?",1))</f>
        <v/>
      </c>
      <c r="P212" s="253"/>
      <c r="Q212" s="253"/>
      <c r="R212" s="253"/>
      <c r="S212" s="92"/>
      <c r="T212" s="124">
        <f>SUM(T215:T229)</f>
        <v>0</v>
      </c>
      <c r="U212" s="158" t="str">
        <f>MID($C212,1,1)</f>
        <v/>
      </c>
      <c r="V212" s="158" t="str">
        <f>MID($C212,1,1)</f>
        <v/>
      </c>
      <c r="W212" s="158" t="str">
        <f>MID($C212,1,1)</f>
        <v/>
      </c>
      <c r="X212" s="127">
        <v>2</v>
      </c>
      <c r="Z212" s="247" t="str">
        <f>IFERROR(AVERAGE(Z215:Z229),"")</f>
        <v/>
      </c>
    </row>
    <row r="213" spans="1:26">
      <c r="B213" s="47"/>
      <c r="C213" s="76"/>
      <c r="D213" s="47"/>
      <c r="E213" s="47"/>
      <c r="F213" s="47"/>
      <c r="G213" s="50"/>
      <c r="H213" s="50"/>
      <c r="I213" s="50"/>
      <c r="J213" s="76"/>
      <c r="K213" s="76"/>
      <c r="L213" s="76"/>
      <c r="M213" s="52"/>
      <c r="N213" s="52"/>
      <c r="T213" s="124">
        <f t="shared" ref="T213" si="104">SUM(T214:T228)</f>
        <v>0</v>
      </c>
      <c r="U213" s="159"/>
      <c r="V213" s="159"/>
      <c r="W213" s="159"/>
      <c r="X213" s="127">
        <v>3</v>
      </c>
      <c r="Z213" s="248"/>
    </row>
    <row r="214" spans="1:26">
      <c r="A214" s="59"/>
      <c r="B214" s="60"/>
      <c r="C214" s="61" t="s">
        <v>1147</v>
      </c>
      <c r="D214" s="61" t="s">
        <v>1148</v>
      </c>
      <c r="E214" s="62" t="s">
        <v>1149</v>
      </c>
      <c r="F214" s="62" t="s">
        <v>1150</v>
      </c>
      <c r="G214" s="61" t="s">
        <v>1151</v>
      </c>
      <c r="H214" s="61" t="s">
        <v>1152</v>
      </c>
      <c r="I214" s="61" t="s">
        <v>54</v>
      </c>
      <c r="J214" s="61" t="s">
        <v>1153</v>
      </c>
      <c r="K214" s="61" t="s">
        <v>1154</v>
      </c>
      <c r="L214" s="61" t="s">
        <v>1158</v>
      </c>
      <c r="M214" s="63"/>
      <c r="N214" s="63"/>
      <c r="O214" s="59"/>
      <c r="P214" s="160" t="s">
        <v>1163</v>
      </c>
      <c r="Q214" s="160" t="s">
        <v>77</v>
      </c>
      <c r="R214" s="160" t="s">
        <v>1164</v>
      </c>
      <c r="S214" s="160"/>
      <c r="T214" s="124"/>
      <c r="U214" s="158" t="str">
        <f>IF(W212="","",VLOOKUP(W212,Leeftijdscat,2,FALSE))</f>
        <v/>
      </c>
      <c r="V214" s="158" t="str">
        <f>IF(W212="","",VLOOKUP(W212,Leeftijdscat,3,FALSE))</f>
        <v/>
      </c>
      <c r="W214" s="158" t="str">
        <f>IF(W212="","",VLOOKUP(W212,Leeftijdscat,4,FALSE))</f>
        <v/>
      </c>
      <c r="X214" s="127">
        <v>4</v>
      </c>
      <c r="Z214" s="246"/>
    </row>
    <row r="215" spans="1:26">
      <c r="A215" s="28" t="str">
        <f>C212&amp;"x"&amp;B215</f>
        <v>x1</v>
      </c>
      <c r="B215" s="47">
        <v>1</v>
      </c>
      <c r="C215" s="64" t="str">
        <f t="shared" ref="C215:C229" si="105">IF(OR(LEFT($A215,1)="x",W$211=9),"",IFERROR(VLOOKUP($A215,IF(V$211="V",LedenV,LedenZ),6-W$211,0),""))</f>
        <v/>
      </c>
      <c r="D215" s="64" t="str">
        <f t="shared" ref="D215:D229" si="106">IF(OR(LEFT($A215,1)="x",W$211=9),"",IFERROR(VLOOKUP($A215,IF(V$211="V",LedenV,LedenZ),7-W$211,0),""))</f>
        <v/>
      </c>
      <c r="E215" s="65" t="str">
        <f t="shared" ref="E215:E229" si="107">IF(OR(LEFT($A215,1)="x",W$211=9),"",IFERROR(VLOOKUP($A215,IF(V$211="V",LedenV,LedenZ),8-W$211,0),""))</f>
        <v/>
      </c>
      <c r="F215" s="65" t="str">
        <f t="shared" ref="F215:F229" si="108">IF(OR(LEFT($A215,1)="x",W$211=9),"",IFERROR(VLOOKUP($A215,IF(V$211="V",LedenV,LedenZ),9-W$211,0),""))</f>
        <v/>
      </c>
      <c r="G215" s="66" t="str">
        <f t="shared" ref="G215:G229" si="109">IF(OR(LEFT($A215,1)="x",W$211=9),"",IFERROR(VLOOKUP($A215,IF(V$211="V",LedenV,LedenZ),10-W$211,0),""))</f>
        <v/>
      </c>
      <c r="H215" s="67" t="str">
        <f t="shared" ref="H215:H229" si="110">IF(AND(ISNUMBER(G215),G215&lt;&gt;0),IF(OR(MONTH(G215)&lt;MONTH(Peildatum),AND(MONTH(G215)&lt;=MONTH(Peildatum),DAY(G215)&lt;=DAY(Peildatum))),YEAR(Peildatum)-YEAR(G215),YEAR(Peildatum)-YEAR(G215)-1),"")</f>
        <v/>
      </c>
      <c r="I215" s="78"/>
      <c r="J215" s="64" t="str">
        <f t="shared" ref="J215:J229" si="111">IF(OR(LEFT($A215,1)="x",W$211=9),"",IFERROR(VLOOKUP($A215,IF(V$211="V",LedenV,LedenZ),16-W$211,0),""))</f>
        <v/>
      </c>
      <c r="K215" s="64" t="str">
        <f t="shared" ref="K215:K229" si="112">IF(OR(LEFT($A215,1)="x",W$211=9),"",IFERROR(VLOOKUP($A215,IF(V$211="V",LedenV,LedenZ),17-W$211,0),""))</f>
        <v/>
      </c>
      <c r="L215" s="64" t="str">
        <f t="shared" ref="L215:L229" si="113">IF(OR(LEFT($A215,1)="x",W$211=9),"",IFERROR(VLOOKUP($A215,IF(V$211="V",LedenV,LedenZ),19-W$211,0),""))</f>
        <v/>
      </c>
      <c r="M215" s="52"/>
      <c r="N215" s="52"/>
      <c r="P215" s="157"/>
      <c r="Q215" s="157"/>
      <c r="R215" s="157"/>
      <c r="S215" s="92"/>
      <c r="T215" s="202">
        <f t="shared" ref="T215:T229" si="114">IF(LEN(C215&amp;D215&amp;E215&amp;F215)&gt;0,1,0)</f>
        <v>0</v>
      </c>
      <c r="U215" s="159"/>
      <c r="V215" s="162" t="str">
        <f>V214</f>
        <v/>
      </c>
      <c r="W215" s="162" t="str">
        <f>W214</f>
        <v/>
      </c>
      <c r="X215" s="127">
        <v>5</v>
      </c>
      <c r="Z215" s="246" t="str">
        <f t="shared" ref="Z215:Z229" si="115">lft(G215,Peildatum)</f>
        <v/>
      </c>
    </row>
    <row r="216" spans="1:26">
      <c r="A216" s="28" t="str">
        <f>C212&amp;"x"&amp;B216</f>
        <v>x2</v>
      </c>
      <c r="B216" s="47">
        <v>2</v>
      </c>
      <c r="C216" s="64" t="str">
        <f t="shared" si="105"/>
        <v/>
      </c>
      <c r="D216" s="64" t="str">
        <f t="shared" si="106"/>
        <v/>
      </c>
      <c r="E216" s="65" t="str">
        <f t="shared" si="107"/>
        <v/>
      </c>
      <c r="F216" s="65" t="str">
        <f t="shared" si="108"/>
        <v/>
      </c>
      <c r="G216" s="66" t="str">
        <f t="shared" si="109"/>
        <v/>
      </c>
      <c r="H216" s="67" t="str">
        <f t="shared" si="110"/>
        <v/>
      </c>
      <c r="I216" s="73"/>
      <c r="J216" s="64" t="str">
        <f t="shared" si="111"/>
        <v/>
      </c>
      <c r="K216" s="64" t="str">
        <f t="shared" si="112"/>
        <v/>
      </c>
      <c r="L216" s="64" t="str">
        <f t="shared" si="113"/>
        <v/>
      </c>
      <c r="M216" s="52"/>
      <c r="N216" s="52"/>
      <c r="P216" s="157"/>
      <c r="Q216" s="157"/>
      <c r="R216" s="157"/>
      <c r="S216" s="92"/>
      <c r="T216" s="202">
        <f t="shared" si="114"/>
        <v>0</v>
      </c>
      <c r="U216" s="159"/>
      <c r="V216" s="162" t="str">
        <f t="shared" ref="V216:W229" si="116">V215</f>
        <v/>
      </c>
      <c r="W216" s="162" t="str">
        <f t="shared" si="116"/>
        <v/>
      </c>
      <c r="X216" s="127">
        <v>6</v>
      </c>
      <c r="Z216" s="246" t="str">
        <f t="shared" si="115"/>
        <v/>
      </c>
    </row>
    <row r="217" spans="1:26">
      <c r="A217" s="28" t="str">
        <f>C212&amp;"x"&amp;B217</f>
        <v>x3</v>
      </c>
      <c r="B217" s="47">
        <v>3</v>
      </c>
      <c r="C217" s="64" t="str">
        <f t="shared" si="105"/>
        <v/>
      </c>
      <c r="D217" s="64" t="str">
        <f t="shared" si="106"/>
        <v/>
      </c>
      <c r="E217" s="65" t="str">
        <f t="shared" si="107"/>
        <v/>
      </c>
      <c r="F217" s="65" t="str">
        <f t="shared" si="108"/>
        <v/>
      </c>
      <c r="G217" s="66" t="str">
        <f t="shared" si="109"/>
        <v/>
      </c>
      <c r="H217" s="67" t="str">
        <f t="shared" si="110"/>
        <v/>
      </c>
      <c r="I217" s="73"/>
      <c r="J217" s="64" t="str">
        <f t="shared" si="111"/>
        <v/>
      </c>
      <c r="K217" s="64" t="str">
        <f t="shared" si="112"/>
        <v/>
      </c>
      <c r="L217" s="64" t="str">
        <f t="shared" si="113"/>
        <v/>
      </c>
      <c r="M217" s="52"/>
      <c r="N217" s="52"/>
      <c r="P217" s="157"/>
      <c r="Q217" s="157"/>
      <c r="R217" s="157"/>
      <c r="S217" s="92"/>
      <c r="T217" s="202">
        <f t="shared" si="114"/>
        <v>0</v>
      </c>
      <c r="U217" s="159"/>
      <c r="V217" s="162" t="str">
        <f t="shared" si="116"/>
        <v/>
      </c>
      <c r="W217" s="162" t="str">
        <f t="shared" si="116"/>
        <v/>
      </c>
      <c r="X217" s="127">
        <v>7</v>
      </c>
      <c r="Z217" s="246" t="str">
        <f t="shared" si="115"/>
        <v/>
      </c>
    </row>
    <row r="218" spans="1:26">
      <c r="A218" s="28" t="str">
        <f>C212&amp;"x"&amp;B218</f>
        <v>x4</v>
      </c>
      <c r="B218" s="47">
        <v>4</v>
      </c>
      <c r="C218" s="64" t="str">
        <f t="shared" si="105"/>
        <v/>
      </c>
      <c r="D218" s="64" t="str">
        <f t="shared" si="106"/>
        <v/>
      </c>
      <c r="E218" s="65" t="str">
        <f t="shared" si="107"/>
        <v/>
      </c>
      <c r="F218" s="65" t="str">
        <f t="shared" si="108"/>
        <v/>
      </c>
      <c r="G218" s="66" t="str">
        <f t="shared" si="109"/>
        <v/>
      </c>
      <c r="H218" s="67" t="str">
        <f t="shared" si="110"/>
        <v/>
      </c>
      <c r="I218" s="73"/>
      <c r="J218" s="64" t="str">
        <f t="shared" si="111"/>
        <v/>
      </c>
      <c r="K218" s="64" t="str">
        <f t="shared" si="112"/>
        <v/>
      </c>
      <c r="L218" s="64" t="str">
        <f t="shared" si="113"/>
        <v/>
      </c>
      <c r="M218" s="52"/>
      <c r="N218" s="52"/>
      <c r="P218" s="157"/>
      <c r="Q218" s="157"/>
      <c r="R218" s="157"/>
      <c r="S218" s="92"/>
      <c r="T218" s="202">
        <f t="shared" si="114"/>
        <v>0</v>
      </c>
      <c r="U218" s="159"/>
      <c r="V218" s="162" t="str">
        <f t="shared" si="116"/>
        <v/>
      </c>
      <c r="W218" s="162" t="str">
        <f t="shared" si="116"/>
        <v/>
      </c>
      <c r="X218" s="127">
        <v>8</v>
      </c>
      <c r="Z218" s="246" t="str">
        <f t="shared" si="115"/>
        <v/>
      </c>
    </row>
    <row r="219" spans="1:26">
      <c r="A219" s="28" t="str">
        <f>C212&amp;"x"&amp;B219</f>
        <v>x5</v>
      </c>
      <c r="B219" s="47">
        <v>5</v>
      </c>
      <c r="C219" s="64" t="str">
        <f t="shared" si="105"/>
        <v/>
      </c>
      <c r="D219" s="64" t="str">
        <f t="shared" si="106"/>
        <v/>
      </c>
      <c r="E219" s="65" t="str">
        <f t="shared" si="107"/>
        <v/>
      </c>
      <c r="F219" s="65" t="str">
        <f t="shared" si="108"/>
        <v/>
      </c>
      <c r="G219" s="66" t="str">
        <f t="shared" si="109"/>
        <v/>
      </c>
      <c r="H219" s="67" t="str">
        <f t="shared" si="110"/>
        <v/>
      </c>
      <c r="I219" s="73"/>
      <c r="J219" s="64" t="str">
        <f t="shared" si="111"/>
        <v/>
      </c>
      <c r="K219" s="64" t="str">
        <f t="shared" si="112"/>
        <v/>
      </c>
      <c r="L219" s="64" t="str">
        <f t="shared" si="113"/>
        <v/>
      </c>
      <c r="M219" s="52"/>
      <c r="N219" s="52"/>
      <c r="P219" s="157"/>
      <c r="Q219" s="157"/>
      <c r="R219" s="157"/>
      <c r="S219" s="92"/>
      <c r="T219" s="202">
        <f t="shared" si="114"/>
        <v>0</v>
      </c>
      <c r="U219" s="159"/>
      <c r="V219" s="162" t="str">
        <f t="shared" si="116"/>
        <v/>
      </c>
      <c r="W219" s="162" t="str">
        <f t="shared" si="116"/>
        <v/>
      </c>
      <c r="X219" s="127">
        <v>9</v>
      </c>
      <c r="Z219" s="246" t="str">
        <f t="shared" si="115"/>
        <v/>
      </c>
    </row>
    <row r="220" spans="1:26">
      <c r="A220" s="28" t="str">
        <f>C212&amp;"x"&amp;B220</f>
        <v>x6</v>
      </c>
      <c r="B220" s="47">
        <v>6</v>
      </c>
      <c r="C220" s="64" t="str">
        <f t="shared" si="105"/>
        <v/>
      </c>
      <c r="D220" s="64" t="str">
        <f t="shared" si="106"/>
        <v/>
      </c>
      <c r="E220" s="65" t="str">
        <f t="shared" si="107"/>
        <v/>
      </c>
      <c r="F220" s="65" t="str">
        <f t="shared" si="108"/>
        <v/>
      </c>
      <c r="G220" s="66" t="str">
        <f t="shared" si="109"/>
        <v/>
      </c>
      <c r="H220" s="67" t="str">
        <f t="shared" si="110"/>
        <v/>
      </c>
      <c r="I220" s="73"/>
      <c r="J220" s="64" t="str">
        <f t="shared" si="111"/>
        <v/>
      </c>
      <c r="K220" s="64" t="str">
        <f t="shared" si="112"/>
        <v/>
      </c>
      <c r="L220" s="64" t="str">
        <f t="shared" si="113"/>
        <v/>
      </c>
      <c r="M220" s="52"/>
      <c r="N220" s="52"/>
      <c r="P220" s="157"/>
      <c r="Q220" s="157"/>
      <c r="R220" s="157"/>
      <c r="S220" s="92"/>
      <c r="T220" s="202">
        <f t="shared" si="114"/>
        <v>0</v>
      </c>
      <c r="U220" s="159"/>
      <c r="V220" s="162" t="str">
        <f t="shared" si="116"/>
        <v/>
      </c>
      <c r="W220" s="162" t="str">
        <f t="shared" si="116"/>
        <v/>
      </c>
      <c r="X220" s="127">
        <v>10</v>
      </c>
      <c r="Z220" s="246" t="str">
        <f t="shared" si="115"/>
        <v/>
      </c>
    </row>
    <row r="221" spans="1:26">
      <c r="A221" s="28" t="str">
        <f>C212&amp;"x"&amp;B221</f>
        <v>x7</v>
      </c>
      <c r="B221" s="47">
        <v>7</v>
      </c>
      <c r="C221" s="64" t="str">
        <f t="shared" si="105"/>
        <v/>
      </c>
      <c r="D221" s="64" t="str">
        <f t="shared" si="106"/>
        <v/>
      </c>
      <c r="E221" s="65" t="str">
        <f t="shared" si="107"/>
        <v/>
      </c>
      <c r="F221" s="65" t="str">
        <f t="shared" si="108"/>
        <v/>
      </c>
      <c r="G221" s="66" t="str">
        <f t="shared" si="109"/>
        <v/>
      </c>
      <c r="H221" s="67" t="str">
        <f t="shared" si="110"/>
        <v/>
      </c>
      <c r="I221" s="73"/>
      <c r="J221" s="64" t="str">
        <f t="shared" si="111"/>
        <v/>
      </c>
      <c r="K221" s="64" t="str">
        <f t="shared" si="112"/>
        <v/>
      </c>
      <c r="L221" s="64" t="str">
        <f t="shared" si="113"/>
        <v/>
      </c>
      <c r="M221" s="52"/>
      <c r="N221" s="52"/>
      <c r="P221" s="157"/>
      <c r="Q221" s="157"/>
      <c r="R221" s="157"/>
      <c r="S221" s="92"/>
      <c r="T221" s="202">
        <f t="shared" si="114"/>
        <v>0</v>
      </c>
      <c r="U221" s="159"/>
      <c r="V221" s="162" t="str">
        <f t="shared" si="116"/>
        <v/>
      </c>
      <c r="W221" s="162" t="str">
        <f t="shared" si="116"/>
        <v/>
      </c>
      <c r="X221" s="127">
        <v>11</v>
      </c>
      <c r="Z221" s="246" t="str">
        <f t="shared" si="115"/>
        <v/>
      </c>
    </row>
    <row r="222" spans="1:26">
      <c r="A222" s="28" t="str">
        <f>C212&amp;"x"&amp;B222</f>
        <v>x8</v>
      </c>
      <c r="B222" s="47">
        <v>8</v>
      </c>
      <c r="C222" s="64" t="str">
        <f t="shared" si="105"/>
        <v/>
      </c>
      <c r="D222" s="64" t="str">
        <f t="shared" si="106"/>
        <v/>
      </c>
      <c r="E222" s="65" t="str">
        <f t="shared" si="107"/>
        <v/>
      </c>
      <c r="F222" s="65" t="str">
        <f t="shared" si="108"/>
        <v/>
      </c>
      <c r="G222" s="66" t="str">
        <f t="shared" si="109"/>
        <v/>
      </c>
      <c r="H222" s="67" t="str">
        <f t="shared" si="110"/>
        <v/>
      </c>
      <c r="I222" s="73"/>
      <c r="J222" s="64" t="str">
        <f t="shared" si="111"/>
        <v/>
      </c>
      <c r="K222" s="64" t="str">
        <f t="shared" si="112"/>
        <v/>
      </c>
      <c r="L222" s="64" t="str">
        <f t="shared" si="113"/>
        <v/>
      </c>
      <c r="M222" s="52"/>
      <c r="N222" s="52"/>
      <c r="P222" s="157"/>
      <c r="Q222" s="157"/>
      <c r="R222" s="157"/>
      <c r="S222" s="92"/>
      <c r="T222" s="202">
        <f t="shared" si="114"/>
        <v>0</v>
      </c>
      <c r="U222" s="159"/>
      <c r="V222" s="162" t="str">
        <f t="shared" si="116"/>
        <v/>
      </c>
      <c r="W222" s="162" t="str">
        <f t="shared" si="116"/>
        <v/>
      </c>
      <c r="X222" s="127">
        <v>12</v>
      </c>
      <c r="Z222" s="246" t="str">
        <f t="shared" si="115"/>
        <v/>
      </c>
    </row>
    <row r="223" spans="1:26">
      <c r="A223" s="28" t="str">
        <f>C212&amp;"x"&amp;B223</f>
        <v>x9</v>
      </c>
      <c r="B223" s="47">
        <v>9</v>
      </c>
      <c r="C223" s="64" t="str">
        <f t="shared" si="105"/>
        <v/>
      </c>
      <c r="D223" s="64" t="str">
        <f t="shared" si="106"/>
        <v/>
      </c>
      <c r="E223" s="65" t="str">
        <f t="shared" si="107"/>
        <v/>
      </c>
      <c r="F223" s="65" t="str">
        <f t="shared" si="108"/>
        <v/>
      </c>
      <c r="G223" s="66" t="str">
        <f t="shared" si="109"/>
        <v/>
      </c>
      <c r="H223" s="67" t="str">
        <f t="shared" si="110"/>
        <v/>
      </c>
      <c r="I223" s="73"/>
      <c r="J223" s="64" t="str">
        <f t="shared" si="111"/>
        <v/>
      </c>
      <c r="K223" s="64" t="str">
        <f t="shared" si="112"/>
        <v/>
      </c>
      <c r="L223" s="64" t="str">
        <f t="shared" si="113"/>
        <v/>
      </c>
      <c r="M223" s="52"/>
      <c r="N223" s="52"/>
      <c r="P223" s="157"/>
      <c r="Q223" s="157"/>
      <c r="R223" s="157"/>
      <c r="S223" s="92"/>
      <c r="T223" s="202">
        <f t="shared" si="114"/>
        <v>0</v>
      </c>
      <c r="U223" s="159"/>
      <c r="V223" s="162" t="str">
        <f t="shared" si="116"/>
        <v/>
      </c>
      <c r="W223" s="162" t="str">
        <f t="shared" si="116"/>
        <v/>
      </c>
      <c r="X223" s="127">
        <v>13</v>
      </c>
      <c r="Z223" s="246" t="str">
        <f t="shared" si="115"/>
        <v/>
      </c>
    </row>
    <row r="224" spans="1:26">
      <c r="A224" s="28" t="str">
        <f>C212&amp;"x"&amp;B224</f>
        <v>x10</v>
      </c>
      <c r="B224" s="47">
        <v>10</v>
      </c>
      <c r="C224" s="64" t="str">
        <f t="shared" si="105"/>
        <v/>
      </c>
      <c r="D224" s="64" t="str">
        <f t="shared" si="106"/>
        <v/>
      </c>
      <c r="E224" s="65" t="str">
        <f t="shared" si="107"/>
        <v/>
      </c>
      <c r="F224" s="65" t="str">
        <f t="shared" si="108"/>
        <v/>
      </c>
      <c r="G224" s="66" t="str">
        <f t="shared" si="109"/>
        <v/>
      </c>
      <c r="H224" s="67" t="str">
        <f t="shared" si="110"/>
        <v/>
      </c>
      <c r="I224" s="73"/>
      <c r="J224" s="64" t="str">
        <f t="shared" si="111"/>
        <v/>
      </c>
      <c r="K224" s="64" t="str">
        <f t="shared" si="112"/>
        <v/>
      </c>
      <c r="L224" s="64" t="str">
        <f t="shared" si="113"/>
        <v/>
      </c>
      <c r="M224" s="52"/>
      <c r="N224" s="52"/>
      <c r="P224" s="157"/>
      <c r="Q224" s="157"/>
      <c r="R224" s="157"/>
      <c r="S224" s="92"/>
      <c r="T224" s="202">
        <f t="shared" si="114"/>
        <v>0</v>
      </c>
      <c r="U224" s="159"/>
      <c r="V224" s="162" t="str">
        <f t="shared" si="116"/>
        <v/>
      </c>
      <c r="W224" s="162" t="str">
        <f t="shared" si="116"/>
        <v/>
      </c>
      <c r="X224" s="127">
        <v>14</v>
      </c>
      <c r="Z224" s="246" t="str">
        <f t="shared" si="115"/>
        <v/>
      </c>
    </row>
    <row r="225" spans="1:26">
      <c r="A225" s="28" t="str">
        <f>C212&amp;"x"&amp;B225</f>
        <v>x11</v>
      </c>
      <c r="B225" s="47">
        <v>11</v>
      </c>
      <c r="C225" s="64" t="str">
        <f t="shared" si="105"/>
        <v/>
      </c>
      <c r="D225" s="64" t="str">
        <f t="shared" si="106"/>
        <v/>
      </c>
      <c r="E225" s="65" t="str">
        <f t="shared" si="107"/>
        <v/>
      </c>
      <c r="F225" s="65" t="str">
        <f t="shared" si="108"/>
        <v/>
      </c>
      <c r="G225" s="66" t="str">
        <f t="shared" si="109"/>
        <v/>
      </c>
      <c r="H225" s="67" t="str">
        <f t="shared" si="110"/>
        <v/>
      </c>
      <c r="I225" s="73"/>
      <c r="J225" s="64" t="str">
        <f t="shared" si="111"/>
        <v/>
      </c>
      <c r="K225" s="64" t="str">
        <f t="shared" si="112"/>
        <v/>
      </c>
      <c r="L225" s="64" t="str">
        <f t="shared" si="113"/>
        <v/>
      </c>
      <c r="M225" s="52"/>
      <c r="N225" s="52"/>
      <c r="P225" s="157"/>
      <c r="Q225" s="157"/>
      <c r="R225" s="157"/>
      <c r="S225" s="92"/>
      <c r="T225" s="202">
        <f t="shared" si="114"/>
        <v>0</v>
      </c>
      <c r="V225" s="162" t="str">
        <f t="shared" si="116"/>
        <v/>
      </c>
      <c r="W225" s="162" t="str">
        <f t="shared" si="116"/>
        <v/>
      </c>
      <c r="X225" s="127">
        <v>15</v>
      </c>
      <c r="Z225" s="246" t="str">
        <f t="shared" si="115"/>
        <v/>
      </c>
    </row>
    <row r="226" spans="1:26">
      <c r="A226" s="28" t="str">
        <f>C212&amp;"x"&amp;B226</f>
        <v>x12</v>
      </c>
      <c r="B226" s="47">
        <v>12</v>
      </c>
      <c r="C226" s="64" t="str">
        <f t="shared" si="105"/>
        <v/>
      </c>
      <c r="D226" s="64" t="str">
        <f t="shared" si="106"/>
        <v/>
      </c>
      <c r="E226" s="65" t="str">
        <f t="shared" si="107"/>
        <v/>
      </c>
      <c r="F226" s="65" t="str">
        <f t="shared" si="108"/>
        <v/>
      </c>
      <c r="G226" s="66" t="str">
        <f t="shared" si="109"/>
        <v/>
      </c>
      <c r="H226" s="67" t="str">
        <f t="shared" si="110"/>
        <v/>
      </c>
      <c r="I226" s="73"/>
      <c r="J226" s="64" t="str">
        <f t="shared" si="111"/>
        <v/>
      </c>
      <c r="K226" s="64" t="str">
        <f t="shared" si="112"/>
        <v/>
      </c>
      <c r="L226" s="64" t="str">
        <f t="shared" si="113"/>
        <v/>
      </c>
      <c r="M226" s="52"/>
      <c r="N226" s="52"/>
      <c r="P226" s="157"/>
      <c r="Q226" s="157"/>
      <c r="R226" s="157"/>
      <c r="S226" s="92"/>
      <c r="T226" s="202">
        <f t="shared" si="114"/>
        <v>0</v>
      </c>
      <c r="V226" s="162" t="str">
        <f t="shared" si="116"/>
        <v/>
      </c>
      <c r="W226" s="162" t="str">
        <f t="shared" si="116"/>
        <v/>
      </c>
      <c r="X226" s="127">
        <v>16</v>
      </c>
      <c r="Z226" s="246" t="str">
        <f t="shared" si="115"/>
        <v/>
      </c>
    </row>
    <row r="227" spans="1:26">
      <c r="A227" s="28" t="str">
        <f>C212&amp;"x"&amp;B227</f>
        <v>x13</v>
      </c>
      <c r="B227" s="47">
        <v>13</v>
      </c>
      <c r="C227" s="64" t="str">
        <f t="shared" si="105"/>
        <v/>
      </c>
      <c r="D227" s="64" t="str">
        <f t="shared" si="106"/>
        <v/>
      </c>
      <c r="E227" s="65" t="str">
        <f t="shared" si="107"/>
        <v/>
      </c>
      <c r="F227" s="65" t="str">
        <f t="shared" si="108"/>
        <v/>
      </c>
      <c r="G227" s="66" t="str">
        <f t="shared" si="109"/>
        <v/>
      </c>
      <c r="H227" s="67" t="str">
        <f t="shared" si="110"/>
        <v/>
      </c>
      <c r="I227" s="73"/>
      <c r="J227" s="64" t="str">
        <f t="shared" si="111"/>
        <v/>
      </c>
      <c r="K227" s="64" t="str">
        <f t="shared" si="112"/>
        <v/>
      </c>
      <c r="L227" s="64" t="str">
        <f t="shared" si="113"/>
        <v/>
      </c>
      <c r="M227" s="52"/>
      <c r="N227" s="52"/>
      <c r="P227" s="157"/>
      <c r="Q227" s="157"/>
      <c r="R227" s="157"/>
      <c r="S227" s="92"/>
      <c r="T227" s="202">
        <f t="shared" si="114"/>
        <v>0</v>
      </c>
      <c r="V227" s="162" t="str">
        <f t="shared" si="116"/>
        <v/>
      </c>
      <c r="W227" s="162" t="str">
        <f t="shared" si="116"/>
        <v/>
      </c>
      <c r="X227" s="127">
        <v>17</v>
      </c>
      <c r="Z227" s="246" t="str">
        <f t="shared" si="115"/>
        <v/>
      </c>
    </row>
    <row r="228" spans="1:26">
      <c r="A228" s="28" t="str">
        <f>C212&amp;"x"&amp;B228</f>
        <v>x14</v>
      </c>
      <c r="B228" s="47">
        <v>14</v>
      </c>
      <c r="C228" s="64" t="str">
        <f t="shared" si="105"/>
        <v/>
      </c>
      <c r="D228" s="64" t="str">
        <f t="shared" si="106"/>
        <v/>
      </c>
      <c r="E228" s="65" t="str">
        <f t="shared" si="107"/>
        <v/>
      </c>
      <c r="F228" s="65" t="str">
        <f t="shared" si="108"/>
        <v/>
      </c>
      <c r="G228" s="66" t="str">
        <f t="shared" si="109"/>
        <v/>
      </c>
      <c r="H228" s="67" t="str">
        <f t="shared" si="110"/>
        <v/>
      </c>
      <c r="I228" s="73"/>
      <c r="J228" s="64" t="str">
        <f t="shared" si="111"/>
        <v/>
      </c>
      <c r="K228" s="64" t="str">
        <f t="shared" si="112"/>
        <v/>
      </c>
      <c r="L228" s="64" t="str">
        <f t="shared" si="113"/>
        <v/>
      </c>
      <c r="M228" s="52"/>
      <c r="N228" s="52"/>
      <c r="P228" s="157"/>
      <c r="Q228" s="157"/>
      <c r="R228" s="157"/>
      <c r="S228" s="92"/>
      <c r="T228" s="202">
        <f t="shared" si="114"/>
        <v>0</v>
      </c>
      <c r="V228" s="162" t="str">
        <f t="shared" si="116"/>
        <v/>
      </c>
      <c r="W228" s="162" t="str">
        <f t="shared" si="116"/>
        <v/>
      </c>
      <c r="X228" s="127">
        <v>18</v>
      </c>
      <c r="Z228" s="246" t="str">
        <f t="shared" si="115"/>
        <v/>
      </c>
    </row>
    <row r="229" spans="1:26">
      <c r="A229" s="28" t="str">
        <f>C212&amp;"x"&amp;B229</f>
        <v>x15</v>
      </c>
      <c r="B229" s="47">
        <v>15</v>
      </c>
      <c r="C229" s="64" t="str">
        <f t="shared" si="105"/>
        <v/>
      </c>
      <c r="D229" s="64" t="str">
        <f t="shared" si="106"/>
        <v/>
      </c>
      <c r="E229" s="65" t="str">
        <f t="shared" si="107"/>
        <v/>
      </c>
      <c r="F229" s="65" t="str">
        <f t="shared" si="108"/>
        <v/>
      </c>
      <c r="G229" s="66" t="str">
        <f t="shared" si="109"/>
        <v/>
      </c>
      <c r="H229" s="67" t="str">
        <f t="shared" si="110"/>
        <v/>
      </c>
      <c r="I229" s="73"/>
      <c r="J229" s="64" t="str">
        <f t="shared" si="111"/>
        <v/>
      </c>
      <c r="K229" s="64" t="str">
        <f t="shared" si="112"/>
        <v/>
      </c>
      <c r="L229" s="64" t="str">
        <f t="shared" si="113"/>
        <v/>
      </c>
      <c r="M229" s="52"/>
      <c r="N229" s="52"/>
      <c r="P229" s="157"/>
      <c r="Q229" s="157"/>
      <c r="R229" s="157"/>
      <c r="S229" s="92"/>
      <c r="T229" s="202">
        <f t="shared" si="114"/>
        <v>0</v>
      </c>
      <c r="V229" s="162" t="str">
        <f t="shared" si="116"/>
        <v/>
      </c>
      <c r="W229" s="162" t="str">
        <f t="shared" si="116"/>
        <v/>
      </c>
      <c r="X229" s="127">
        <v>19</v>
      </c>
      <c r="Z229" s="246" t="str">
        <f t="shared" si="115"/>
        <v/>
      </c>
    </row>
    <row r="230" spans="1:26" ht="6" customHeight="1">
      <c r="B230" s="47"/>
      <c r="C230" s="79"/>
      <c r="D230" s="79"/>
      <c r="E230" s="79"/>
      <c r="F230" s="79"/>
      <c r="G230" s="79"/>
      <c r="H230" s="79"/>
      <c r="I230" s="79"/>
      <c r="J230" s="79"/>
      <c r="K230" s="79"/>
      <c r="L230" s="79"/>
      <c r="M230" s="52"/>
      <c r="N230" s="52"/>
      <c r="Z230" s="246" t="str">
        <f>lft(G230,Peildatum)</f>
        <v/>
      </c>
    </row>
    <row r="231" spans="1:26" ht="12.95">
      <c r="B231" s="47"/>
      <c r="C231" s="76"/>
      <c r="D231" s="47"/>
      <c r="E231" s="47"/>
      <c r="F231" s="47"/>
      <c r="G231" s="251" t="str">
        <f>Z212</f>
        <v/>
      </c>
      <c r="H231" s="80" t="s">
        <v>1165</v>
      </c>
      <c r="I231" s="50"/>
      <c r="J231" s="81">
        <f>P212</f>
        <v>0</v>
      </c>
      <c r="K231" s="81">
        <f>Q212</f>
        <v>0</v>
      </c>
      <c r="L231" s="81">
        <f>R212</f>
        <v>0</v>
      </c>
      <c r="M231" s="52"/>
      <c r="N231" s="52"/>
    </row>
    <row r="232" spans="1:26" ht="12.75" customHeight="1">
      <c r="B232" s="334" t="s">
        <v>1166</v>
      </c>
      <c r="C232" s="334"/>
      <c r="D232" s="334"/>
      <c r="E232" s="334"/>
      <c r="F232" s="334"/>
      <c r="G232" s="334"/>
      <c r="H232" s="334"/>
      <c r="I232" s="334"/>
      <c r="J232" s="334"/>
      <c r="K232" s="334"/>
      <c r="L232" s="334"/>
      <c r="M232" s="52"/>
      <c r="N232" s="52"/>
    </row>
    <row r="233" spans="1:26" ht="129.94999999999999" customHeight="1">
      <c r="B233" s="337"/>
      <c r="C233" s="337"/>
      <c r="D233" s="337"/>
      <c r="E233" s="337"/>
      <c r="F233" s="337"/>
      <c r="G233" s="337"/>
      <c r="H233" s="337"/>
      <c r="I233" s="337"/>
      <c r="J233" s="337"/>
      <c r="K233" s="337"/>
      <c r="L233" s="337"/>
      <c r="M233" s="82"/>
      <c r="N233" s="82"/>
    </row>
    <row r="234" spans="1:26" ht="12.95" thickBot="1">
      <c r="B234" s="83"/>
      <c r="C234" s="84"/>
      <c r="D234" s="83"/>
      <c r="E234" s="83"/>
      <c r="F234" s="83"/>
      <c r="G234" s="85"/>
      <c r="H234" s="85"/>
      <c r="I234" s="85"/>
      <c r="J234" s="84"/>
      <c r="K234" s="84"/>
      <c r="L234" s="84"/>
      <c r="M234" s="52"/>
      <c r="N234" s="52"/>
      <c r="P234" s="28"/>
      <c r="Q234" s="28"/>
      <c r="R234" s="28"/>
      <c r="S234" s="28"/>
      <c r="T234" s="29"/>
    </row>
    <row r="235" spans="1:26" ht="12.95" thickTop="1">
      <c r="B235" s="47"/>
      <c r="C235" s="76"/>
      <c r="D235" s="47"/>
      <c r="E235" s="47"/>
      <c r="F235" s="47"/>
      <c r="G235" s="50"/>
      <c r="H235" s="50"/>
      <c r="I235" s="50"/>
      <c r="J235" s="76"/>
      <c r="K235" s="76"/>
      <c r="L235" s="76"/>
      <c r="M235" s="52"/>
      <c r="N235" s="52"/>
      <c r="P235" s="92" t="str">
        <f>IF(C237="","",IF(LEFT(D237,1)="V","V",IF(LEFT(D237,1)="Z","Z","")))</f>
        <v/>
      </c>
      <c r="Q235" s="92" t="str">
        <f>IF($P235="","",LEFT(IFERROR(VLOOKUP($C237,IF(P235="V",TeamsV,TeamsZ),2,0),"")&amp;"??",2))</f>
        <v/>
      </c>
      <c r="R235" s="92" t="str">
        <f>IF(P235="","",LEFT(IFERROR(VLOOKUP(C237,IF(P235="V",TeamsV,TeamsZ),4,0),"")&amp;"?",1))</f>
        <v/>
      </c>
      <c r="S235" s="28"/>
      <c r="T235" s="29"/>
      <c r="X235" s="127" t="s">
        <v>2</v>
      </c>
    </row>
    <row r="236" spans="1:26" ht="12.95">
      <c r="B236" s="47"/>
      <c r="C236" s="76" t="s">
        <v>1107</v>
      </c>
      <c r="D236" s="76" t="s">
        <v>1160</v>
      </c>
      <c r="E236" s="335" t="s">
        <v>1161</v>
      </c>
      <c r="F236" s="335"/>
      <c r="G236" s="335"/>
      <c r="H236" s="335"/>
      <c r="I236" s="50"/>
      <c r="J236" s="76" t="s">
        <v>1144</v>
      </c>
      <c r="K236" s="76" t="s">
        <v>1145</v>
      </c>
      <c r="L236" s="76" t="s">
        <v>1146</v>
      </c>
      <c r="M236" s="52"/>
      <c r="N236" s="52"/>
      <c r="P236" s="53">
        <f>COUNT(P240:P254)</f>
        <v>0</v>
      </c>
      <c r="Q236" s="53">
        <f>COUNT(Q240:Q254)</f>
        <v>0</v>
      </c>
      <c r="R236" s="53">
        <f>COUNT(R240:R254)</f>
        <v>0</v>
      </c>
      <c r="S236" s="124"/>
      <c r="U236" s="28">
        <f>15-COUNTBLANK(C240:C254)</f>
        <v>0</v>
      </c>
      <c r="V236" s="29" t="str">
        <f>SUBSTITUTE(IFERROR(UPPER(LEFT(D237,1)),"-"),"V","Z")</f>
        <v/>
      </c>
      <c r="W236" s="40">
        <f>IFERROR(IF(V236="V",0,IF(V236="Z",1,9)),9)</f>
        <v>9</v>
      </c>
      <c r="X236" s="127">
        <v>1</v>
      </c>
      <c r="Z236" s="247"/>
    </row>
    <row r="237" spans="1:26" ht="12.95">
      <c r="A237" s="33">
        <v>10</v>
      </c>
      <c r="B237" s="54"/>
      <c r="C237" s="77"/>
      <c r="D237" s="163"/>
      <c r="E237" s="336"/>
      <c r="F237" s="336" t="s">
        <v>1162</v>
      </c>
      <c r="G237" s="336" t="s">
        <v>1162</v>
      </c>
      <c r="H237" s="336" t="s">
        <v>1162</v>
      </c>
      <c r="I237" s="56"/>
      <c r="J237" s="286">
        <f>COUNTIF(C240:C254,"V")</f>
        <v>0</v>
      </c>
      <c r="K237" s="286">
        <f>COUNTIF(C240:C254,"M")</f>
        <v>0</v>
      </c>
      <c r="L237" s="57" t="str">
        <f>IFERROR(AVERAGE(H240:H254),"")</f>
        <v/>
      </c>
      <c r="M237" s="58"/>
      <c r="N237" s="58"/>
      <c r="O237" s="33" t="str">
        <f>IF($C237="","",LEFT(IFERROR(VLOOKUP($C237,IF($D237="Veld",TeamsV,TeamsZ),4,0),"")&amp;"?",1))</f>
        <v/>
      </c>
      <c r="P237" s="253"/>
      <c r="Q237" s="253"/>
      <c r="R237" s="253"/>
      <c r="S237" s="92"/>
      <c r="T237" s="124">
        <f>SUM(T240:T254)</f>
        <v>0</v>
      </c>
      <c r="U237" s="158" t="str">
        <f>MID($C237,1,1)</f>
        <v/>
      </c>
      <c r="V237" s="158" t="str">
        <f>MID($C237,1,1)</f>
        <v/>
      </c>
      <c r="W237" s="158" t="str">
        <f>MID($C237,1,1)</f>
        <v/>
      </c>
      <c r="X237" s="127">
        <v>2</v>
      </c>
      <c r="Z237" s="247" t="str">
        <f>IFERROR(AVERAGE(Z240:Z254),"")</f>
        <v/>
      </c>
    </row>
    <row r="238" spans="1:26">
      <c r="B238" s="47"/>
      <c r="C238" s="76"/>
      <c r="D238" s="47"/>
      <c r="E238" s="47"/>
      <c r="F238" s="47"/>
      <c r="G238" s="50"/>
      <c r="H238" s="50"/>
      <c r="I238" s="50"/>
      <c r="J238" s="76"/>
      <c r="K238" s="76"/>
      <c r="L238" s="76"/>
      <c r="M238" s="52"/>
      <c r="N238" s="52"/>
      <c r="T238" s="124">
        <f t="shared" ref="T238" si="117">SUM(T239:T253)</f>
        <v>0</v>
      </c>
      <c r="U238" s="159"/>
      <c r="V238" s="159"/>
      <c r="W238" s="159"/>
      <c r="X238" s="127">
        <v>3</v>
      </c>
      <c r="Z238" s="248"/>
    </row>
    <row r="239" spans="1:26">
      <c r="A239" s="59"/>
      <c r="B239" s="60"/>
      <c r="C239" s="61" t="s">
        <v>1147</v>
      </c>
      <c r="D239" s="61" t="s">
        <v>1148</v>
      </c>
      <c r="E239" s="62" t="s">
        <v>1149</v>
      </c>
      <c r="F239" s="62" t="s">
        <v>1150</v>
      </c>
      <c r="G239" s="61" t="s">
        <v>1151</v>
      </c>
      <c r="H239" s="61" t="s">
        <v>1152</v>
      </c>
      <c r="I239" s="61" t="s">
        <v>54</v>
      </c>
      <c r="J239" s="61" t="s">
        <v>1153</v>
      </c>
      <c r="K239" s="61" t="s">
        <v>1154</v>
      </c>
      <c r="L239" s="61" t="s">
        <v>1158</v>
      </c>
      <c r="M239" s="63"/>
      <c r="N239" s="63"/>
      <c r="O239" s="59"/>
      <c r="P239" s="160" t="s">
        <v>1163</v>
      </c>
      <c r="Q239" s="160" t="s">
        <v>77</v>
      </c>
      <c r="R239" s="160" t="s">
        <v>1164</v>
      </c>
      <c r="S239" s="160"/>
      <c r="T239" s="124"/>
      <c r="U239" s="158" t="str">
        <f>IF(W237="","",VLOOKUP(W237,Leeftijdscat,2,FALSE))</f>
        <v/>
      </c>
      <c r="V239" s="158" t="str">
        <f>IF(W237="","",VLOOKUP(W237,Leeftijdscat,3,FALSE))</f>
        <v/>
      </c>
      <c r="W239" s="158" t="str">
        <f>IF(W237="","",VLOOKUP(W237,Leeftijdscat,4,FALSE))</f>
        <v/>
      </c>
      <c r="X239" s="127">
        <v>4</v>
      </c>
      <c r="Z239" s="246"/>
    </row>
    <row r="240" spans="1:26">
      <c r="A240" s="28" t="str">
        <f>C237&amp;"x"&amp;B240</f>
        <v>x1</v>
      </c>
      <c r="B240" s="47">
        <v>1</v>
      </c>
      <c r="C240" s="64" t="str">
        <f t="shared" ref="C240:C254" si="118">IF(OR(LEFT($A240,1)="x",W$236=9),"",IFERROR(VLOOKUP($A240,IF(V$236="V",LedenV,LedenZ),6-W$236,0),""))</f>
        <v/>
      </c>
      <c r="D240" s="64" t="str">
        <f t="shared" ref="D240:D254" si="119">IF(OR(LEFT($A240,1)="x",W$236=9),"",IFERROR(VLOOKUP($A240,IF(V$236="V",LedenV,LedenZ),7-W$236,0),""))</f>
        <v/>
      </c>
      <c r="E240" s="65" t="str">
        <f t="shared" ref="E240:E254" si="120">IF(OR(LEFT($A240,1)="x",W$236=9),"",IFERROR(VLOOKUP($A240,IF(V$236="V",LedenV,LedenZ),8-W$236,0),""))</f>
        <v/>
      </c>
      <c r="F240" s="65" t="str">
        <f t="shared" ref="F240:F254" si="121">IF(OR(LEFT($A240,1)="x",W$236=9),"",IFERROR(VLOOKUP($A240,IF(V$236="V",LedenV,LedenZ),9-W$236,0),""))</f>
        <v/>
      </c>
      <c r="G240" s="66" t="str">
        <f t="shared" ref="G240:G254" si="122">IF(OR(LEFT($A240,1)="x",W$236=9),"",IFERROR(VLOOKUP($A240,IF(V$236="V",LedenV,LedenZ),10-W$236,0),""))</f>
        <v/>
      </c>
      <c r="H240" s="67" t="str">
        <f t="shared" ref="H240:H254" si="123">IF(AND(ISNUMBER(G240),G240&lt;&gt;0),IF(OR(MONTH(G240)&lt;MONTH(Peildatum),AND(MONTH(G240)&lt;=MONTH(Peildatum),DAY(G240)&lt;=DAY(Peildatum))),YEAR(Peildatum)-YEAR(G240),YEAR(Peildatum)-YEAR(G240)-1),"")</f>
        <v/>
      </c>
      <c r="I240" s="78"/>
      <c r="J240" s="64" t="str">
        <f t="shared" ref="J240:J254" si="124">IF(OR(LEFT($A240,1)="x",W$236=9),"",IFERROR(VLOOKUP($A240,IF(V$236="V",LedenV,LedenZ),16-W$236,0),""))</f>
        <v/>
      </c>
      <c r="K240" s="64" t="str">
        <f t="shared" ref="K240:K254" si="125">IF(OR(LEFT($A240,1)="x",W$236=9),"",IFERROR(VLOOKUP($A240,IF(V$236="V",LedenV,LedenZ),17-W$236,0),""))</f>
        <v/>
      </c>
      <c r="L240" s="64" t="str">
        <f t="shared" ref="L240:L254" si="126">IF(OR(LEFT($A240,1)="x",W$236=9),"",IFERROR(VLOOKUP($A240,IF(V$236="V",LedenV,LedenZ),19-W$236,0),""))</f>
        <v/>
      </c>
      <c r="M240" s="52"/>
      <c r="N240" s="52"/>
      <c r="P240" s="157"/>
      <c r="Q240" s="157"/>
      <c r="R240" s="157"/>
      <c r="S240" s="92"/>
      <c r="T240" s="202">
        <f t="shared" ref="T240:T254" si="127">IF(LEN(C240&amp;D240&amp;E240&amp;F240)&gt;0,1,0)</f>
        <v>0</v>
      </c>
      <c r="U240" s="159"/>
      <c r="V240" s="162" t="str">
        <f>V239</f>
        <v/>
      </c>
      <c r="W240" s="162" t="str">
        <f>W239</f>
        <v/>
      </c>
      <c r="X240" s="127">
        <v>5</v>
      </c>
      <c r="Z240" s="246" t="str">
        <f t="shared" ref="Z240:Z254" si="128">lft(G240,Peildatum)</f>
        <v/>
      </c>
    </row>
    <row r="241" spans="1:26">
      <c r="A241" s="28" t="str">
        <f>C237&amp;"x"&amp;B241</f>
        <v>x2</v>
      </c>
      <c r="B241" s="47">
        <v>2</v>
      </c>
      <c r="C241" s="64" t="str">
        <f t="shared" si="118"/>
        <v/>
      </c>
      <c r="D241" s="64" t="str">
        <f t="shared" si="119"/>
        <v/>
      </c>
      <c r="E241" s="65" t="str">
        <f t="shared" si="120"/>
        <v/>
      </c>
      <c r="F241" s="65" t="str">
        <f t="shared" si="121"/>
        <v/>
      </c>
      <c r="G241" s="66" t="str">
        <f t="shared" si="122"/>
        <v/>
      </c>
      <c r="H241" s="67" t="str">
        <f t="shared" si="123"/>
        <v/>
      </c>
      <c r="I241" s="73"/>
      <c r="J241" s="64" t="str">
        <f t="shared" si="124"/>
        <v/>
      </c>
      <c r="K241" s="64" t="str">
        <f t="shared" si="125"/>
        <v/>
      </c>
      <c r="L241" s="64" t="str">
        <f t="shared" si="126"/>
        <v/>
      </c>
      <c r="M241" s="52"/>
      <c r="N241" s="52"/>
      <c r="P241" s="157"/>
      <c r="Q241" s="157"/>
      <c r="R241" s="157"/>
      <c r="S241" s="92"/>
      <c r="T241" s="202">
        <f t="shared" si="127"/>
        <v>0</v>
      </c>
      <c r="U241" s="159"/>
      <c r="V241" s="162" t="str">
        <f t="shared" ref="V241:W254" si="129">V240</f>
        <v/>
      </c>
      <c r="W241" s="162" t="str">
        <f t="shared" si="129"/>
        <v/>
      </c>
      <c r="X241" s="127">
        <v>6</v>
      </c>
      <c r="Z241" s="246" t="str">
        <f t="shared" si="128"/>
        <v/>
      </c>
    </row>
    <row r="242" spans="1:26">
      <c r="A242" s="28" t="str">
        <f>C237&amp;"x"&amp;B242</f>
        <v>x3</v>
      </c>
      <c r="B242" s="47">
        <v>3</v>
      </c>
      <c r="C242" s="64" t="str">
        <f t="shared" si="118"/>
        <v/>
      </c>
      <c r="D242" s="64" t="str">
        <f t="shared" si="119"/>
        <v/>
      </c>
      <c r="E242" s="65" t="str">
        <f t="shared" si="120"/>
        <v/>
      </c>
      <c r="F242" s="65" t="str">
        <f t="shared" si="121"/>
        <v/>
      </c>
      <c r="G242" s="66" t="str">
        <f t="shared" si="122"/>
        <v/>
      </c>
      <c r="H242" s="67" t="str">
        <f t="shared" si="123"/>
        <v/>
      </c>
      <c r="I242" s="73"/>
      <c r="J242" s="64" t="str">
        <f t="shared" si="124"/>
        <v/>
      </c>
      <c r="K242" s="64" t="str">
        <f t="shared" si="125"/>
        <v/>
      </c>
      <c r="L242" s="64" t="str">
        <f t="shared" si="126"/>
        <v/>
      </c>
      <c r="M242" s="52"/>
      <c r="N242" s="52"/>
      <c r="P242" s="157"/>
      <c r="Q242" s="157"/>
      <c r="R242" s="157"/>
      <c r="S242" s="92"/>
      <c r="T242" s="202">
        <f t="shared" si="127"/>
        <v>0</v>
      </c>
      <c r="U242" s="159"/>
      <c r="V242" s="162" t="str">
        <f t="shared" si="129"/>
        <v/>
      </c>
      <c r="W242" s="162" t="str">
        <f t="shared" si="129"/>
        <v/>
      </c>
      <c r="X242" s="127">
        <v>7</v>
      </c>
      <c r="Z242" s="246" t="str">
        <f t="shared" si="128"/>
        <v/>
      </c>
    </row>
    <row r="243" spans="1:26">
      <c r="A243" s="28" t="str">
        <f>C237&amp;"x"&amp;B243</f>
        <v>x4</v>
      </c>
      <c r="B243" s="47">
        <v>4</v>
      </c>
      <c r="C243" s="64" t="str">
        <f t="shared" si="118"/>
        <v/>
      </c>
      <c r="D243" s="64" t="str">
        <f t="shared" si="119"/>
        <v/>
      </c>
      <c r="E243" s="65" t="str">
        <f t="shared" si="120"/>
        <v/>
      </c>
      <c r="F243" s="65" t="str">
        <f t="shared" si="121"/>
        <v/>
      </c>
      <c r="G243" s="66" t="str">
        <f t="shared" si="122"/>
        <v/>
      </c>
      <c r="H243" s="67" t="str">
        <f t="shared" si="123"/>
        <v/>
      </c>
      <c r="I243" s="73"/>
      <c r="J243" s="64" t="str">
        <f t="shared" si="124"/>
        <v/>
      </c>
      <c r="K243" s="64" t="str">
        <f t="shared" si="125"/>
        <v/>
      </c>
      <c r="L243" s="64" t="str">
        <f t="shared" si="126"/>
        <v/>
      </c>
      <c r="M243" s="52"/>
      <c r="N243" s="52"/>
      <c r="P243" s="157"/>
      <c r="Q243" s="157"/>
      <c r="R243" s="157"/>
      <c r="S243" s="92"/>
      <c r="T243" s="202">
        <f t="shared" si="127"/>
        <v>0</v>
      </c>
      <c r="U243" s="159"/>
      <c r="V243" s="162" t="str">
        <f t="shared" si="129"/>
        <v/>
      </c>
      <c r="W243" s="162" t="str">
        <f t="shared" si="129"/>
        <v/>
      </c>
      <c r="X243" s="127">
        <v>8</v>
      </c>
      <c r="Z243" s="246" t="str">
        <f t="shared" si="128"/>
        <v/>
      </c>
    </row>
    <row r="244" spans="1:26">
      <c r="A244" s="28" t="str">
        <f>C237&amp;"x"&amp;B244</f>
        <v>x5</v>
      </c>
      <c r="B244" s="47">
        <v>5</v>
      </c>
      <c r="C244" s="64" t="str">
        <f t="shared" si="118"/>
        <v/>
      </c>
      <c r="D244" s="64" t="str">
        <f t="shared" si="119"/>
        <v/>
      </c>
      <c r="E244" s="65" t="str">
        <f t="shared" si="120"/>
        <v/>
      </c>
      <c r="F244" s="65" t="str">
        <f t="shared" si="121"/>
        <v/>
      </c>
      <c r="G244" s="66" t="str">
        <f t="shared" si="122"/>
        <v/>
      </c>
      <c r="H244" s="67" t="str">
        <f t="shared" si="123"/>
        <v/>
      </c>
      <c r="I244" s="73"/>
      <c r="J244" s="64" t="str">
        <f t="shared" si="124"/>
        <v/>
      </c>
      <c r="K244" s="64" t="str">
        <f t="shared" si="125"/>
        <v/>
      </c>
      <c r="L244" s="64" t="str">
        <f t="shared" si="126"/>
        <v/>
      </c>
      <c r="M244" s="52"/>
      <c r="N244" s="52"/>
      <c r="P244" s="157"/>
      <c r="Q244" s="157"/>
      <c r="R244" s="157"/>
      <c r="S244" s="92"/>
      <c r="T244" s="202">
        <f t="shared" si="127"/>
        <v>0</v>
      </c>
      <c r="U244" s="159"/>
      <c r="V244" s="162" t="str">
        <f t="shared" si="129"/>
        <v/>
      </c>
      <c r="W244" s="162" t="str">
        <f t="shared" si="129"/>
        <v/>
      </c>
      <c r="X244" s="127">
        <v>9</v>
      </c>
      <c r="Z244" s="246" t="str">
        <f t="shared" si="128"/>
        <v/>
      </c>
    </row>
    <row r="245" spans="1:26">
      <c r="A245" s="28" t="str">
        <f>C237&amp;"x"&amp;B245</f>
        <v>x6</v>
      </c>
      <c r="B245" s="47">
        <v>6</v>
      </c>
      <c r="C245" s="64" t="str">
        <f t="shared" si="118"/>
        <v/>
      </c>
      <c r="D245" s="64" t="str">
        <f t="shared" si="119"/>
        <v/>
      </c>
      <c r="E245" s="65" t="str">
        <f t="shared" si="120"/>
        <v/>
      </c>
      <c r="F245" s="65" t="str">
        <f t="shared" si="121"/>
        <v/>
      </c>
      <c r="G245" s="66" t="str">
        <f t="shared" si="122"/>
        <v/>
      </c>
      <c r="H245" s="67" t="str">
        <f t="shared" si="123"/>
        <v/>
      </c>
      <c r="I245" s="73"/>
      <c r="J245" s="64" t="str">
        <f t="shared" si="124"/>
        <v/>
      </c>
      <c r="K245" s="64" t="str">
        <f t="shared" si="125"/>
        <v/>
      </c>
      <c r="L245" s="64" t="str">
        <f t="shared" si="126"/>
        <v/>
      </c>
      <c r="M245" s="52"/>
      <c r="N245" s="52"/>
      <c r="P245" s="157"/>
      <c r="Q245" s="157"/>
      <c r="R245" s="157"/>
      <c r="S245" s="92"/>
      <c r="T245" s="202">
        <f t="shared" si="127"/>
        <v>0</v>
      </c>
      <c r="U245" s="159"/>
      <c r="V245" s="162" t="str">
        <f t="shared" si="129"/>
        <v/>
      </c>
      <c r="W245" s="162" t="str">
        <f t="shared" si="129"/>
        <v/>
      </c>
      <c r="X245" s="127">
        <v>10</v>
      </c>
      <c r="Z245" s="246" t="str">
        <f t="shared" si="128"/>
        <v/>
      </c>
    </row>
    <row r="246" spans="1:26">
      <c r="A246" s="28" t="str">
        <f>C237&amp;"x"&amp;B246</f>
        <v>x7</v>
      </c>
      <c r="B246" s="47">
        <v>7</v>
      </c>
      <c r="C246" s="64" t="str">
        <f t="shared" si="118"/>
        <v/>
      </c>
      <c r="D246" s="64" t="str">
        <f t="shared" si="119"/>
        <v/>
      </c>
      <c r="E246" s="65" t="str">
        <f t="shared" si="120"/>
        <v/>
      </c>
      <c r="F246" s="65" t="str">
        <f t="shared" si="121"/>
        <v/>
      </c>
      <c r="G246" s="66" t="str">
        <f t="shared" si="122"/>
        <v/>
      </c>
      <c r="H246" s="67" t="str">
        <f t="shared" si="123"/>
        <v/>
      </c>
      <c r="I246" s="73"/>
      <c r="J246" s="64" t="str">
        <f t="shared" si="124"/>
        <v/>
      </c>
      <c r="K246" s="64" t="str">
        <f t="shared" si="125"/>
        <v/>
      </c>
      <c r="L246" s="64" t="str">
        <f t="shared" si="126"/>
        <v/>
      </c>
      <c r="M246" s="52"/>
      <c r="N246" s="52"/>
      <c r="P246" s="157"/>
      <c r="Q246" s="157"/>
      <c r="R246" s="157"/>
      <c r="S246" s="92"/>
      <c r="T246" s="202">
        <f t="shared" si="127"/>
        <v>0</v>
      </c>
      <c r="U246" s="159"/>
      <c r="V246" s="162" t="str">
        <f t="shared" si="129"/>
        <v/>
      </c>
      <c r="W246" s="162" t="str">
        <f t="shared" si="129"/>
        <v/>
      </c>
      <c r="X246" s="127">
        <v>11</v>
      </c>
      <c r="Z246" s="246" t="str">
        <f t="shared" si="128"/>
        <v/>
      </c>
    </row>
    <row r="247" spans="1:26">
      <c r="A247" s="28" t="str">
        <f>C237&amp;"x"&amp;B247</f>
        <v>x8</v>
      </c>
      <c r="B247" s="47">
        <v>8</v>
      </c>
      <c r="C247" s="64" t="str">
        <f t="shared" si="118"/>
        <v/>
      </c>
      <c r="D247" s="64" t="str">
        <f t="shared" si="119"/>
        <v/>
      </c>
      <c r="E247" s="65" t="str">
        <f t="shared" si="120"/>
        <v/>
      </c>
      <c r="F247" s="65" t="str">
        <f t="shared" si="121"/>
        <v/>
      </c>
      <c r="G247" s="66" t="str">
        <f t="shared" si="122"/>
        <v/>
      </c>
      <c r="H247" s="67" t="str">
        <f t="shared" si="123"/>
        <v/>
      </c>
      <c r="I247" s="73"/>
      <c r="J247" s="64" t="str">
        <f t="shared" si="124"/>
        <v/>
      </c>
      <c r="K247" s="64" t="str">
        <f t="shared" si="125"/>
        <v/>
      </c>
      <c r="L247" s="64" t="str">
        <f t="shared" si="126"/>
        <v/>
      </c>
      <c r="M247" s="52"/>
      <c r="N247" s="52"/>
      <c r="P247" s="157"/>
      <c r="Q247" s="157"/>
      <c r="R247" s="157"/>
      <c r="S247" s="92"/>
      <c r="T247" s="202">
        <f t="shared" si="127"/>
        <v>0</v>
      </c>
      <c r="U247" s="159"/>
      <c r="V247" s="162" t="str">
        <f t="shared" si="129"/>
        <v/>
      </c>
      <c r="W247" s="162" t="str">
        <f t="shared" si="129"/>
        <v/>
      </c>
      <c r="X247" s="127">
        <v>12</v>
      </c>
      <c r="Z247" s="246" t="str">
        <f t="shared" si="128"/>
        <v/>
      </c>
    </row>
    <row r="248" spans="1:26">
      <c r="A248" s="28" t="str">
        <f>C237&amp;"x"&amp;B248</f>
        <v>x9</v>
      </c>
      <c r="B248" s="47">
        <v>9</v>
      </c>
      <c r="C248" s="64" t="str">
        <f t="shared" si="118"/>
        <v/>
      </c>
      <c r="D248" s="64" t="str">
        <f t="shared" si="119"/>
        <v/>
      </c>
      <c r="E248" s="65" t="str">
        <f t="shared" si="120"/>
        <v/>
      </c>
      <c r="F248" s="65" t="str">
        <f t="shared" si="121"/>
        <v/>
      </c>
      <c r="G248" s="66" t="str">
        <f t="shared" si="122"/>
        <v/>
      </c>
      <c r="H248" s="67" t="str">
        <f t="shared" si="123"/>
        <v/>
      </c>
      <c r="I248" s="73"/>
      <c r="J248" s="64" t="str">
        <f t="shared" si="124"/>
        <v/>
      </c>
      <c r="K248" s="64" t="str">
        <f t="shared" si="125"/>
        <v/>
      </c>
      <c r="L248" s="64" t="str">
        <f t="shared" si="126"/>
        <v/>
      </c>
      <c r="M248" s="52"/>
      <c r="N248" s="52"/>
      <c r="P248" s="157"/>
      <c r="Q248" s="157"/>
      <c r="R248" s="157"/>
      <c r="S248" s="92"/>
      <c r="T248" s="202">
        <f t="shared" si="127"/>
        <v>0</v>
      </c>
      <c r="U248" s="159"/>
      <c r="V248" s="162" t="str">
        <f t="shared" si="129"/>
        <v/>
      </c>
      <c r="W248" s="162" t="str">
        <f t="shared" si="129"/>
        <v/>
      </c>
      <c r="X248" s="127">
        <v>13</v>
      </c>
      <c r="Z248" s="246" t="str">
        <f t="shared" si="128"/>
        <v/>
      </c>
    </row>
    <row r="249" spans="1:26">
      <c r="A249" s="28" t="str">
        <f>C237&amp;"x"&amp;B249</f>
        <v>x10</v>
      </c>
      <c r="B249" s="47">
        <v>10</v>
      </c>
      <c r="C249" s="64" t="str">
        <f t="shared" si="118"/>
        <v/>
      </c>
      <c r="D249" s="64" t="str">
        <f t="shared" si="119"/>
        <v/>
      </c>
      <c r="E249" s="65" t="str">
        <f t="shared" si="120"/>
        <v/>
      </c>
      <c r="F249" s="65" t="str">
        <f t="shared" si="121"/>
        <v/>
      </c>
      <c r="G249" s="66" t="str">
        <f t="shared" si="122"/>
        <v/>
      </c>
      <c r="H249" s="67" t="str">
        <f t="shared" si="123"/>
        <v/>
      </c>
      <c r="I249" s="73"/>
      <c r="J249" s="64" t="str">
        <f t="shared" si="124"/>
        <v/>
      </c>
      <c r="K249" s="64" t="str">
        <f t="shared" si="125"/>
        <v/>
      </c>
      <c r="L249" s="64" t="str">
        <f t="shared" si="126"/>
        <v/>
      </c>
      <c r="M249" s="52"/>
      <c r="N249" s="52"/>
      <c r="P249" s="157"/>
      <c r="Q249" s="157"/>
      <c r="R249" s="157"/>
      <c r="S249" s="92"/>
      <c r="T249" s="202">
        <f t="shared" si="127"/>
        <v>0</v>
      </c>
      <c r="U249" s="159"/>
      <c r="V249" s="162" t="str">
        <f t="shared" si="129"/>
        <v/>
      </c>
      <c r="W249" s="162" t="str">
        <f t="shared" si="129"/>
        <v/>
      </c>
      <c r="X249" s="127">
        <v>14</v>
      </c>
      <c r="Z249" s="246" t="str">
        <f t="shared" si="128"/>
        <v/>
      </c>
    </row>
    <row r="250" spans="1:26">
      <c r="A250" s="28" t="str">
        <f>C237&amp;"x"&amp;B250</f>
        <v>x11</v>
      </c>
      <c r="B250" s="47">
        <v>11</v>
      </c>
      <c r="C250" s="64" t="str">
        <f t="shared" si="118"/>
        <v/>
      </c>
      <c r="D250" s="64" t="str">
        <f t="shared" si="119"/>
        <v/>
      </c>
      <c r="E250" s="65" t="str">
        <f t="shared" si="120"/>
        <v/>
      </c>
      <c r="F250" s="65" t="str">
        <f t="shared" si="121"/>
        <v/>
      </c>
      <c r="G250" s="66" t="str">
        <f t="shared" si="122"/>
        <v/>
      </c>
      <c r="H250" s="67" t="str">
        <f t="shared" si="123"/>
        <v/>
      </c>
      <c r="I250" s="73"/>
      <c r="J250" s="64" t="str">
        <f t="shared" si="124"/>
        <v/>
      </c>
      <c r="K250" s="64" t="str">
        <f t="shared" si="125"/>
        <v/>
      </c>
      <c r="L250" s="64" t="str">
        <f t="shared" si="126"/>
        <v/>
      </c>
      <c r="M250" s="52"/>
      <c r="N250" s="52"/>
      <c r="P250" s="157"/>
      <c r="Q250" s="157"/>
      <c r="R250" s="157"/>
      <c r="S250" s="92"/>
      <c r="T250" s="202">
        <f t="shared" si="127"/>
        <v>0</v>
      </c>
      <c r="V250" s="162" t="str">
        <f t="shared" si="129"/>
        <v/>
      </c>
      <c r="W250" s="162" t="str">
        <f t="shared" si="129"/>
        <v/>
      </c>
      <c r="X250" s="127">
        <v>15</v>
      </c>
      <c r="Z250" s="246" t="str">
        <f t="shared" si="128"/>
        <v/>
      </c>
    </row>
    <row r="251" spans="1:26">
      <c r="A251" s="28" t="str">
        <f>C237&amp;"x"&amp;B251</f>
        <v>x12</v>
      </c>
      <c r="B251" s="47">
        <v>12</v>
      </c>
      <c r="C251" s="64" t="str">
        <f t="shared" si="118"/>
        <v/>
      </c>
      <c r="D251" s="64" t="str">
        <f t="shared" si="119"/>
        <v/>
      </c>
      <c r="E251" s="65" t="str">
        <f t="shared" si="120"/>
        <v/>
      </c>
      <c r="F251" s="65" t="str">
        <f t="shared" si="121"/>
        <v/>
      </c>
      <c r="G251" s="66" t="str">
        <f t="shared" si="122"/>
        <v/>
      </c>
      <c r="H251" s="67" t="str">
        <f t="shared" si="123"/>
        <v/>
      </c>
      <c r="I251" s="73"/>
      <c r="J251" s="64" t="str">
        <f t="shared" si="124"/>
        <v/>
      </c>
      <c r="K251" s="64" t="str">
        <f t="shared" si="125"/>
        <v/>
      </c>
      <c r="L251" s="64" t="str">
        <f t="shared" si="126"/>
        <v/>
      </c>
      <c r="M251" s="52"/>
      <c r="N251" s="52"/>
      <c r="P251" s="157"/>
      <c r="Q251" s="157"/>
      <c r="R251" s="157"/>
      <c r="S251" s="92"/>
      <c r="T251" s="202">
        <f t="shared" si="127"/>
        <v>0</v>
      </c>
      <c r="V251" s="162" t="str">
        <f t="shared" si="129"/>
        <v/>
      </c>
      <c r="W251" s="162" t="str">
        <f t="shared" si="129"/>
        <v/>
      </c>
      <c r="X251" s="127">
        <v>16</v>
      </c>
      <c r="Z251" s="246" t="str">
        <f t="shared" si="128"/>
        <v/>
      </c>
    </row>
    <row r="252" spans="1:26">
      <c r="A252" s="28" t="str">
        <f>C237&amp;"x"&amp;B252</f>
        <v>x13</v>
      </c>
      <c r="B252" s="47">
        <v>13</v>
      </c>
      <c r="C252" s="64" t="str">
        <f t="shared" si="118"/>
        <v/>
      </c>
      <c r="D252" s="64" t="str">
        <f t="shared" si="119"/>
        <v/>
      </c>
      <c r="E252" s="65" t="str">
        <f t="shared" si="120"/>
        <v/>
      </c>
      <c r="F252" s="65" t="str">
        <f t="shared" si="121"/>
        <v/>
      </c>
      <c r="G252" s="66" t="str">
        <f t="shared" si="122"/>
        <v/>
      </c>
      <c r="H252" s="67" t="str">
        <f t="shared" si="123"/>
        <v/>
      </c>
      <c r="I252" s="73"/>
      <c r="J252" s="64" t="str">
        <f t="shared" si="124"/>
        <v/>
      </c>
      <c r="K252" s="64" t="str">
        <f t="shared" si="125"/>
        <v/>
      </c>
      <c r="L252" s="64" t="str">
        <f t="shared" si="126"/>
        <v/>
      </c>
      <c r="M252" s="52"/>
      <c r="N252" s="52"/>
      <c r="P252" s="157"/>
      <c r="Q252" s="157"/>
      <c r="R252" s="157"/>
      <c r="S252" s="92"/>
      <c r="T252" s="202">
        <f t="shared" si="127"/>
        <v>0</v>
      </c>
      <c r="V252" s="162" t="str">
        <f t="shared" si="129"/>
        <v/>
      </c>
      <c r="W252" s="162" t="str">
        <f t="shared" si="129"/>
        <v/>
      </c>
      <c r="X252" s="127">
        <v>17</v>
      </c>
      <c r="Z252" s="246" t="str">
        <f t="shared" si="128"/>
        <v/>
      </c>
    </row>
    <row r="253" spans="1:26">
      <c r="A253" s="28" t="str">
        <f>C237&amp;"x"&amp;B253</f>
        <v>x14</v>
      </c>
      <c r="B253" s="47">
        <v>14</v>
      </c>
      <c r="C253" s="64" t="str">
        <f t="shared" si="118"/>
        <v/>
      </c>
      <c r="D253" s="64" t="str">
        <f t="shared" si="119"/>
        <v/>
      </c>
      <c r="E253" s="65" t="str">
        <f t="shared" si="120"/>
        <v/>
      </c>
      <c r="F253" s="65" t="str">
        <f t="shared" si="121"/>
        <v/>
      </c>
      <c r="G253" s="66" t="str">
        <f t="shared" si="122"/>
        <v/>
      </c>
      <c r="H253" s="67" t="str">
        <f t="shared" si="123"/>
        <v/>
      </c>
      <c r="I253" s="73"/>
      <c r="J253" s="64" t="str">
        <f t="shared" si="124"/>
        <v/>
      </c>
      <c r="K253" s="64" t="str">
        <f t="shared" si="125"/>
        <v/>
      </c>
      <c r="L253" s="64" t="str">
        <f t="shared" si="126"/>
        <v/>
      </c>
      <c r="M253" s="52"/>
      <c r="N253" s="52"/>
      <c r="P253" s="157"/>
      <c r="Q253" s="157"/>
      <c r="R253" s="157"/>
      <c r="S253" s="92"/>
      <c r="T253" s="202">
        <f t="shared" si="127"/>
        <v>0</v>
      </c>
      <c r="V253" s="162" t="str">
        <f t="shared" si="129"/>
        <v/>
      </c>
      <c r="W253" s="162" t="str">
        <f t="shared" si="129"/>
        <v/>
      </c>
      <c r="X253" s="127">
        <v>18</v>
      </c>
      <c r="Z253" s="246" t="str">
        <f t="shared" si="128"/>
        <v/>
      </c>
    </row>
    <row r="254" spans="1:26">
      <c r="A254" s="28" t="str">
        <f>C237&amp;"x"&amp;B254</f>
        <v>x15</v>
      </c>
      <c r="B254" s="47">
        <v>15</v>
      </c>
      <c r="C254" s="64" t="str">
        <f t="shared" si="118"/>
        <v/>
      </c>
      <c r="D254" s="64" t="str">
        <f t="shared" si="119"/>
        <v/>
      </c>
      <c r="E254" s="65" t="str">
        <f t="shared" si="120"/>
        <v/>
      </c>
      <c r="F254" s="65" t="str">
        <f t="shared" si="121"/>
        <v/>
      </c>
      <c r="G254" s="66" t="str">
        <f t="shared" si="122"/>
        <v/>
      </c>
      <c r="H254" s="67" t="str">
        <f t="shared" si="123"/>
        <v/>
      </c>
      <c r="I254" s="73"/>
      <c r="J254" s="64" t="str">
        <f t="shared" si="124"/>
        <v/>
      </c>
      <c r="K254" s="64" t="str">
        <f t="shared" si="125"/>
        <v/>
      </c>
      <c r="L254" s="64" t="str">
        <f t="shared" si="126"/>
        <v/>
      </c>
      <c r="M254" s="52"/>
      <c r="N254" s="52"/>
      <c r="P254" s="157"/>
      <c r="Q254" s="157"/>
      <c r="R254" s="157"/>
      <c r="S254" s="92"/>
      <c r="T254" s="202">
        <f t="shared" si="127"/>
        <v>0</v>
      </c>
      <c r="V254" s="162" t="str">
        <f t="shared" si="129"/>
        <v/>
      </c>
      <c r="W254" s="162" t="str">
        <f t="shared" si="129"/>
        <v/>
      </c>
      <c r="X254" s="127">
        <v>19</v>
      </c>
      <c r="Z254" s="246" t="str">
        <f t="shared" si="128"/>
        <v/>
      </c>
    </row>
    <row r="255" spans="1:26" ht="6" customHeight="1">
      <c r="B255" s="47"/>
      <c r="C255" s="79"/>
      <c r="D255" s="79"/>
      <c r="E255" s="79"/>
      <c r="F255" s="79"/>
      <c r="G255" s="79"/>
      <c r="H255" s="79"/>
      <c r="I255" s="79"/>
      <c r="J255" s="79"/>
      <c r="K255" s="79"/>
      <c r="L255" s="79"/>
      <c r="M255" s="52"/>
      <c r="N255" s="52"/>
      <c r="Z255" s="246" t="str">
        <f>lft(G255,Peildatum)</f>
        <v/>
      </c>
    </row>
    <row r="256" spans="1:26" ht="12.95">
      <c r="B256" s="47"/>
      <c r="C256" s="76"/>
      <c r="D256" s="47"/>
      <c r="E256" s="47"/>
      <c r="F256" s="47"/>
      <c r="G256" s="251" t="str">
        <f>Z237</f>
        <v/>
      </c>
      <c r="H256" s="80" t="s">
        <v>1165</v>
      </c>
      <c r="I256" s="50"/>
      <c r="J256" s="81">
        <f>P237</f>
        <v>0</v>
      </c>
      <c r="K256" s="81">
        <f>Q237</f>
        <v>0</v>
      </c>
      <c r="L256" s="81">
        <f>R237</f>
        <v>0</v>
      </c>
      <c r="M256" s="52"/>
      <c r="N256" s="52"/>
    </row>
    <row r="257" spans="1:20" ht="12.75" customHeight="1">
      <c r="B257" s="334" t="s">
        <v>1166</v>
      </c>
      <c r="C257" s="334"/>
      <c r="D257" s="334"/>
      <c r="E257" s="334"/>
      <c r="F257" s="334"/>
      <c r="G257" s="334"/>
      <c r="H257" s="334"/>
      <c r="I257" s="334"/>
      <c r="J257" s="334"/>
      <c r="K257" s="334"/>
      <c r="L257" s="334"/>
      <c r="M257" s="52"/>
      <c r="N257" s="52"/>
    </row>
    <row r="258" spans="1:20" ht="129.94999999999999" customHeight="1">
      <c r="B258" s="337"/>
      <c r="C258" s="337"/>
      <c r="D258" s="337"/>
      <c r="E258" s="337"/>
      <c r="F258" s="337"/>
      <c r="G258" s="337"/>
      <c r="H258" s="337"/>
      <c r="I258" s="337"/>
      <c r="J258" s="337"/>
      <c r="K258" s="337"/>
      <c r="L258" s="337"/>
      <c r="M258" s="82"/>
      <c r="N258" s="82"/>
    </row>
    <row r="259" spans="1:20" ht="12.95" thickBot="1">
      <c r="B259" s="83"/>
      <c r="C259" s="84"/>
      <c r="D259" s="83"/>
      <c r="E259" s="83"/>
      <c r="F259" s="83"/>
      <c r="G259" s="85"/>
      <c r="H259" s="85"/>
      <c r="I259" s="85"/>
      <c r="J259" s="84"/>
      <c r="K259" s="84"/>
      <c r="L259" s="84"/>
      <c r="M259" s="52"/>
      <c r="N259" s="52"/>
      <c r="P259" s="28"/>
      <c r="Q259" s="28"/>
      <c r="R259" s="28"/>
      <c r="S259" s="28"/>
      <c r="T259" s="29"/>
    </row>
    <row r="260" spans="1:20" ht="12.95" hidden="1" thickTop="1"/>
    <row r="261" spans="1:20" hidden="1">
      <c r="A261" s="28">
        <v>12</v>
      </c>
      <c r="C261" s="338" t="str">
        <f>UPPER(C12&amp;D12)</f>
        <v/>
      </c>
      <c r="D261" s="338"/>
      <c r="E261" s="338" t="str">
        <f>IF(C261="","",E12)</f>
        <v/>
      </c>
      <c r="F261" s="338"/>
      <c r="G261" s="338"/>
      <c r="H261" s="338"/>
      <c r="J261" s="117">
        <f>LEN(B33)</f>
        <v>0</v>
      </c>
    </row>
    <row r="262" spans="1:20" hidden="1">
      <c r="A262" s="28">
        <v>37</v>
      </c>
      <c r="C262" s="338" t="str">
        <f>UPPER(C37&amp;D37)</f>
        <v/>
      </c>
      <c r="D262" s="338"/>
      <c r="E262" s="338" t="str">
        <f>IF(C262="","",E37)</f>
        <v/>
      </c>
      <c r="F262" s="338"/>
      <c r="G262" s="338"/>
      <c r="H262" s="338"/>
      <c r="J262" s="117">
        <f>LEN(B58)</f>
        <v>0</v>
      </c>
    </row>
    <row r="263" spans="1:20" hidden="1">
      <c r="A263" s="28">
        <v>62</v>
      </c>
      <c r="C263" s="338" t="str">
        <f>UPPER(C62&amp;D62)</f>
        <v/>
      </c>
      <c r="D263" s="338"/>
      <c r="E263" s="338" t="str">
        <f>IF(C263="","",E62)</f>
        <v/>
      </c>
      <c r="F263" s="338"/>
      <c r="G263" s="338"/>
      <c r="H263" s="338"/>
      <c r="J263" s="117">
        <f>LEN(B83)</f>
        <v>0</v>
      </c>
    </row>
    <row r="264" spans="1:20" hidden="1">
      <c r="A264" s="28">
        <v>87</v>
      </c>
      <c r="C264" s="338" t="str">
        <f>UPPER(C87&amp;D87)</f>
        <v/>
      </c>
      <c r="D264" s="338"/>
      <c r="E264" s="338" t="str">
        <f>IF(C264="","",E87)</f>
        <v/>
      </c>
      <c r="F264" s="338"/>
      <c r="G264" s="338"/>
      <c r="H264" s="338"/>
      <c r="J264" s="117">
        <f>LEN(B108)</f>
        <v>0</v>
      </c>
    </row>
    <row r="265" spans="1:20" hidden="1">
      <c r="A265" s="28">
        <v>112</v>
      </c>
      <c r="C265" s="338" t="str">
        <f>UPPER(C112&amp;D112)</f>
        <v/>
      </c>
      <c r="D265" s="338"/>
      <c r="E265" s="338" t="str">
        <f>IF(C265="","",E112)</f>
        <v/>
      </c>
      <c r="F265" s="338"/>
      <c r="G265" s="338"/>
      <c r="H265" s="338"/>
      <c r="J265" s="117">
        <f>LEN(B133)</f>
        <v>0</v>
      </c>
    </row>
    <row r="266" spans="1:20" hidden="1">
      <c r="A266" s="28">
        <v>137</v>
      </c>
      <c r="C266" s="338" t="str">
        <f>UPPER(C137&amp;D137)</f>
        <v/>
      </c>
      <c r="D266" s="338"/>
      <c r="E266" s="338" t="str">
        <f>IF(C266="","",E137)</f>
        <v/>
      </c>
      <c r="F266" s="338"/>
      <c r="G266" s="338"/>
      <c r="H266" s="338"/>
      <c r="J266" s="117">
        <f>LEN(B158)</f>
        <v>0</v>
      </c>
    </row>
    <row r="267" spans="1:20" hidden="1">
      <c r="A267" s="28">
        <v>162</v>
      </c>
      <c r="C267" s="338" t="str">
        <f>UPPER(C162&amp;D162)</f>
        <v/>
      </c>
      <c r="D267" s="338"/>
      <c r="E267" s="338" t="str">
        <f>IF(C267="","",E162)</f>
        <v/>
      </c>
      <c r="F267" s="338"/>
      <c r="G267" s="338"/>
      <c r="H267" s="338"/>
      <c r="J267" s="117">
        <f>LEN(B183)</f>
        <v>0</v>
      </c>
    </row>
    <row r="268" spans="1:20" hidden="1">
      <c r="A268" s="28">
        <v>187</v>
      </c>
      <c r="C268" s="338" t="str">
        <f>UPPER(C187&amp;D187)</f>
        <v/>
      </c>
      <c r="D268" s="338"/>
      <c r="E268" s="338" t="str">
        <f>IF(C268="","",E187)</f>
        <v/>
      </c>
      <c r="F268" s="338"/>
      <c r="G268" s="338"/>
      <c r="H268" s="338"/>
      <c r="J268" s="117">
        <f>LEN(B208)</f>
        <v>0</v>
      </c>
    </row>
    <row r="269" spans="1:20" hidden="1">
      <c r="A269" s="28">
        <v>212</v>
      </c>
      <c r="C269" s="338" t="str">
        <f>UPPER(C212&amp;D212)</f>
        <v/>
      </c>
      <c r="D269" s="338"/>
      <c r="E269" s="338" t="str">
        <f>IF(C269="","",E212)</f>
        <v/>
      </c>
      <c r="F269" s="338"/>
      <c r="G269" s="338"/>
      <c r="H269" s="338"/>
      <c r="J269" s="117">
        <f>LEN(B233)</f>
        <v>0</v>
      </c>
    </row>
    <row r="270" spans="1:20" hidden="1">
      <c r="A270" s="28">
        <v>237</v>
      </c>
      <c r="C270" s="338" t="str">
        <f>UPPER(C237&amp;D237)</f>
        <v/>
      </c>
      <c r="D270" s="338"/>
      <c r="E270" s="338" t="str">
        <f>IF(C270="","",E237)</f>
        <v/>
      </c>
      <c r="F270" s="338"/>
      <c r="G270" s="338"/>
      <c r="H270" s="338"/>
      <c r="J270" s="117">
        <f>LEN(B258)</f>
        <v>0</v>
      </c>
    </row>
    <row r="271" spans="1:20" hidden="1"/>
    <row r="272" spans="1:20" hidden="1">
      <c r="C272" s="331"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
      </c>
      <c r="D272" s="332"/>
      <c r="E272" s="332"/>
      <c r="F272" s="332"/>
      <c r="G272" s="332"/>
      <c r="H272" s="332"/>
      <c r="I272" s="332"/>
      <c r="J272" s="332"/>
      <c r="K272" s="332"/>
      <c r="L272" s="333"/>
    </row>
    <row r="273" hidden="1"/>
    <row r="274" ht="12.95" thickTop="1"/>
  </sheetData>
  <sheetProtection password="CA7A" sheet="1" objects="1" scenarios="1"/>
  <customSheetViews>
    <customSheetView guid="{EA27D62B-1ACD-46D4-8844-66165F864EF5}" scale="80" zeroValues="0" hiddenRows="1" hiddenColumns="1" topLeftCell="B1">
      <pane ySplit="9" topLeftCell="A10" activePane="bottomLeft" state="frozen"/>
      <selection pane="bottomLeft" activeCell="C12" sqref="C12"/>
      <pageMargins left="0" right="0" top="0" bottom="0" header="0" footer="0"/>
    </customSheetView>
    <customSheetView guid="{AA0005BB-53EE-4415-887D-72CFD85381E2}" scale="80" zeroValues="0" hiddenRows="1" hiddenColumns="1" topLeftCell="B1">
      <pane ySplit="9" topLeftCell="A10" activePane="bottomLeft" state="frozen"/>
      <selection pane="bottomLeft" activeCell="C12" sqref="C12"/>
      <pageMargins left="0" right="0" top="0" bottom="0" header="0" footer="0"/>
    </customSheetView>
    <customSheetView guid="{180B6EB0-564F-4AF7-BBE8-865BB1B70D35}" scale="80" zeroValues="0">
      <pane ySplit="9" topLeftCell="A10" activePane="bottomLeft" state="frozen"/>
      <selection pane="bottomLeft" activeCell="C12" sqref="C12"/>
      <pageMargins left="0" right="0" top="0" bottom="0" header="0" footer="0"/>
    </customSheetView>
  </customSheetViews>
  <mergeCells count="77">
    <mergeCell ref="C1:D1"/>
    <mergeCell ref="G1:L1"/>
    <mergeCell ref="C7:D7"/>
    <mergeCell ref="G7:L7"/>
    <mergeCell ref="C9:L9"/>
    <mergeCell ref="C269:D269"/>
    <mergeCell ref="E269:H269"/>
    <mergeCell ref="C270:D270"/>
    <mergeCell ref="E270:H270"/>
    <mergeCell ref="C266:D266"/>
    <mergeCell ref="E266:H266"/>
    <mergeCell ref="C267:D267"/>
    <mergeCell ref="E267:H267"/>
    <mergeCell ref="C268:D268"/>
    <mergeCell ref="E268:H268"/>
    <mergeCell ref="C263:D263"/>
    <mergeCell ref="E263:H263"/>
    <mergeCell ref="C264:D264"/>
    <mergeCell ref="E264:H264"/>
    <mergeCell ref="C265:D265"/>
    <mergeCell ref="E265:H265"/>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B207:L207"/>
    <mergeCell ref="B133:L133"/>
    <mergeCell ref="E136:H136"/>
    <mergeCell ref="E137:H137"/>
    <mergeCell ref="B157:L157"/>
    <mergeCell ref="B158:L158"/>
    <mergeCell ref="E161:H161"/>
    <mergeCell ref="E162:H162"/>
    <mergeCell ref="B182:L182"/>
    <mergeCell ref="B183:L183"/>
    <mergeCell ref="E186:H186"/>
    <mergeCell ref="E187:H187"/>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K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K54">
    <cfRule type="expression" dxfId="28" priority="35" stopIfTrue="1">
      <formula>AND($D40&lt;&gt;"",$H40&gt;11,LEN(J40)&lt;2)</formula>
    </cfRule>
  </conditionalFormatting>
  <conditionalFormatting sqref="J65:K79">
    <cfRule type="expression" dxfId="27" priority="34" stopIfTrue="1">
      <formula>AND($D65&lt;&gt;"",$H65&gt;11,LEN(J65)&lt;2)</formula>
    </cfRule>
  </conditionalFormatting>
  <conditionalFormatting sqref="J90:K104">
    <cfRule type="expression" dxfId="26" priority="33" stopIfTrue="1">
      <formula>AND($D90&lt;&gt;"",$H90&gt;11,LEN(J90)&lt;2)</formula>
    </cfRule>
  </conditionalFormatting>
  <conditionalFormatting sqref="J115:K129">
    <cfRule type="expression" dxfId="25" priority="32" stopIfTrue="1">
      <formula>AND($D115&lt;&gt;"",$H115&gt;11,LEN(J115)&lt;2)</formula>
    </cfRule>
  </conditionalFormatting>
  <conditionalFormatting sqref="J140:K154">
    <cfRule type="expression" dxfId="24" priority="31" stopIfTrue="1">
      <formula>AND($D140&lt;&gt;"",$H140&gt;11,LEN(J140)&lt;2)</formula>
    </cfRule>
  </conditionalFormatting>
  <conditionalFormatting sqref="J165:K179">
    <cfRule type="expression" dxfId="23" priority="30" stopIfTrue="1">
      <formula>AND($D165&lt;&gt;"",$H165&gt;11,LEN(J165)&lt;2)</formula>
    </cfRule>
  </conditionalFormatting>
  <conditionalFormatting sqref="J190:K204">
    <cfRule type="expression" dxfId="22" priority="29" stopIfTrue="1">
      <formula>AND($D190&lt;&gt;"",$H190&gt;11,LEN(J190)&lt;2)</formula>
    </cfRule>
  </conditionalFormatting>
  <conditionalFormatting sqref="J215:K229">
    <cfRule type="expression" dxfId="21" priority="28" stopIfTrue="1">
      <formula>AND($D215&lt;&gt;"",$H215&gt;11,LEN(J215)&lt;2)</formula>
    </cfRule>
  </conditionalFormatting>
  <conditionalFormatting sqref="J240:K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B1:M44"/>
  <sheetViews>
    <sheetView showZeros="0" zoomScale="80" zoomScaleNormal="80" workbookViewId="0">
      <pane ySplit="8" topLeftCell="A9" activePane="bottomLeft" state="frozen"/>
      <selection pane="bottomLeft" activeCell="B11" sqref="B11"/>
    </sheetView>
  </sheetViews>
  <sheetFormatPr defaultRowHeight="12.6"/>
  <cols>
    <col min="1" max="1" width="1.140625" customWidth="1"/>
    <col min="2" max="2" width="12.85546875" customWidth="1"/>
    <col min="3" max="6" width="11.7109375" customWidth="1"/>
    <col min="7" max="7" width="6.5703125" customWidth="1"/>
    <col min="8" max="8" width="12.7109375" customWidth="1"/>
    <col min="9" max="12" width="11.7109375" customWidth="1"/>
    <col min="13" max="13" width="1.85546875" style="29" customWidth="1"/>
  </cols>
  <sheetData>
    <row r="1" spans="2:13" ht="9" customHeight="1">
      <c r="C1" s="367"/>
      <c r="D1" s="367"/>
      <c r="E1" s="367"/>
      <c r="F1" s="367"/>
      <c r="I1" s="366"/>
      <c r="J1" s="366"/>
      <c r="K1" s="366"/>
      <c r="L1" s="366"/>
    </row>
    <row r="2" spans="2:13" ht="15.6">
      <c r="B2" s="127" t="s">
        <v>1167</v>
      </c>
      <c r="C2" s="339" t="str">
        <f>IF(ISBLANK(Basis!C5),"",Basis!C5)</f>
        <v>Oranje Wit (D)</v>
      </c>
      <c r="D2" s="339"/>
      <c r="E2" s="339"/>
      <c r="F2" s="339"/>
      <c r="G2" s="28"/>
      <c r="H2" s="127"/>
      <c r="I2" s="340" t="s">
        <v>1134</v>
      </c>
      <c r="J2" s="340"/>
      <c r="K2" s="341"/>
      <c r="L2" s="129" t="str">
        <f>Basis!E5</f>
        <v>Nee</v>
      </c>
    </row>
    <row r="3" spans="2:13">
      <c r="B3" s="127" t="s">
        <v>1168</v>
      </c>
      <c r="C3" s="342" t="str">
        <f>IF(ISBLANK(Basis!C6),"",Basis!C6)</f>
        <v>PE Wolff</v>
      </c>
      <c r="D3" s="342"/>
      <c r="E3" s="342"/>
      <c r="F3" s="342"/>
      <c r="G3" s="28"/>
      <c r="H3" s="127" t="s">
        <v>1169</v>
      </c>
      <c r="I3" s="343" t="str">
        <f>Basis!E6</f>
        <v>NCX19J3</v>
      </c>
      <c r="J3" s="343"/>
      <c r="K3" s="343"/>
      <c r="L3" s="343"/>
      <c r="M3" s="44"/>
    </row>
    <row r="4" spans="2:13">
      <c r="B4" s="127" t="s">
        <v>1170</v>
      </c>
      <c r="C4" s="342" t="str">
        <f>IF(ISBLANK(Basis!C7),"",Basis!C7)</f>
        <v>Technische Commissie</v>
      </c>
      <c r="D4" s="342"/>
      <c r="E4" s="342"/>
      <c r="F4" s="342"/>
      <c r="G4" s="28"/>
      <c r="H4" s="127" t="s">
        <v>1171</v>
      </c>
      <c r="I4" s="343" t="str">
        <f>Basis!E7</f>
        <v>DORDRECHT</v>
      </c>
      <c r="J4" s="343"/>
      <c r="K4" s="343"/>
      <c r="L4" s="343"/>
      <c r="M4" s="44"/>
    </row>
    <row r="5" spans="2:13">
      <c r="B5" s="127" t="s">
        <v>1172</v>
      </c>
      <c r="C5" s="342" t="str">
        <f>IF(ISBLANK(Basis!C8),"",Basis!C8)</f>
        <v>0645650818</v>
      </c>
      <c r="D5" s="342"/>
      <c r="E5" s="342"/>
      <c r="F5" s="342"/>
      <c r="G5" s="28"/>
      <c r="H5" s="127" t="s">
        <v>1173</v>
      </c>
      <c r="I5" s="343" t="str">
        <f>Basis!E8</f>
        <v>ZUIDWEST</v>
      </c>
      <c r="J5" s="343"/>
      <c r="K5" s="343"/>
      <c r="L5" s="343"/>
      <c r="M5" s="44"/>
    </row>
    <row r="6" spans="2:13">
      <c r="B6" s="127" t="s">
        <v>1174</v>
      </c>
      <c r="C6" s="342" t="str">
        <f>IF(ISBLANK(Basis!C9),"",Basis!C9)</f>
        <v>pewolff@gmail.com</v>
      </c>
      <c r="D6" s="342"/>
      <c r="E6" s="342"/>
      <c r="F6" s="342"/>
      <c r="G6" s="28"/>
      <c r="H6" s="127" t="s">
        <v>1175</v>
      </c>
      <c r="I6" s="343" t="str">
        <f>Basis!E9</f>
        <v>Zuid-Hollandse Eilanden</v>
      </c>
      <c r="J6" s="343"/>
      <c r="K6" s="343"/>
      <c r="L6" s="343"/>
      <c r="M6" s="44"/>
    </row>
    <row r="7" spans="2:13" ht="12.95" thickBot="1">
      <c r="B7" s="86"/>
      <c r="C7" s="349"/>
      <c r="D7" s="349"/>
      <c r="E7" s="349"/>
      <c r="F7" s="349"/>
      <c r="G7" s="86"/>
      <c r="H7" s="86"/>
      <c r="I7" s="349"/>
      <c r="J7" s="349"/>
      <c r="K7" s="349"/>
      <c r="L7" s="349"/>
    </row>
    <row r="8" spans="2:13" ht="12.95" thickTop="1">
      <c r="B8" s="350"/>
      <c r="C8" s="350"/>
      <c r="D8" s="350"/>
      <c r="E8" s="350"/>
      <c r="F8" s="350"/>
      <c r="G8" s="350"/>
      <c r="H8" s="350"/>
      <c r="I8" s="350"/>
      <c r="J8" s="350"/>
      <c r="K8" s="350"/>
      <c r="L8" s="350"/>
    </row>
    <row r="9" spans="2:13" ht="91.5" customHeight="1">
      <c r="B9" s="345" t="s">
        <v>1176</v>
      </c>
      <c r="C9" s="346"/>
      <c r="D9" s="346"/>
      <c r="E9" s="346"/>
      <c r="F9" s="346"/>
      <c r="G9" s="346"/>
      <c r="H9" s="346"/>
      <c r="I9" s="346"/>
      <c r="J9" s="346"/>
      <c r="K9" s="346"/>
      <c r="L9" s="347"/>
      <c r="M9"/>
    </row>
    <row r="10" spans="2:13" ht="12.75" customHeight="1">
      <c r="B10" s="87" t="s">
        <v>1177</v>
      </c>
      <c r="C10" s="87" t="s">
        <v>1178</v>
      </c>
      <c r="D10" s="348" t="s">
        <v>1179</v>
      </c>
      <c r="E10" s="348"/>
      <c r="F10" s="348"/>
      <c r="G10" s="348"/>
      <c r="H10" s="348"/>
      <c r="I10" s="348"/>
      <c r="J10" s="348"/>
      <c r="K10" s="348"/>
      <c r="L10" s="348"/>
    </row>
    <row r="11" spans="2:13">
      <c r="B11" s="88"/>
      <c r="C11" s="89"/>
      <c r="D11" s="344"/>
      <c r="E11" s="344"/>
      <c r="F11" s="344"/>
      <c r="G11" s="344"/>
      <c r="H11" s="344"/>
      <c r="I11" s="344"/>
      <c r="J11" s="344"/>
      <c r="K11" s="344"/>
      <c r="L11" s="344"/>
    </row>
    <row r="12" spans="2:13">
      <c r="B12" s="88"/>
      <c r="C12" s="90"/>
      <c r="D12" s="344"/>
      <c r="E12" s="344"/>
      <c r="F12" s="344"/>
      <c r="G12" s="344"/>
      <c r="H12" s="344"/>
      <c r="I12" s="344"/>
      <c r="J12" s="344"/>
      <c r="K12" s="344"/>
      <c r="L12" s="344"/>
    </row>
    <row r="13" spans="2:13">
      <c r="B13" s="88"/>
      <c r="C13" s="90"/>
      <c r="D13" s="344"/>
      <c r="E13" s="344"/>
      <c r="F13" s="344"/>
      <c r="G13" s="344"/>
      <c r="H13" s="344"/>
      <c r="I13" s="344"/>
      <c r="J13" s="344"/>
      <c r="K13" s="344"/>
      <c r="L13" s="344"/>
    </row>
    <row r="14" spans="2:13">
      <c r="B14" s="88"/>
      <c r="C14" s="90"/>
      <c r="D14" s="344"/>
      <c r="E14" s="344"/>
      <c r="F14" s="344"/>
      <c r="G14" s="344"/>
      <c r="H14" s="344"/>
      <c r="I14" s="344"/>
      <c r="J14" s="344"/>
      <c r="K14" s="344"/>
      <c r="L14" s="344"/>
    </row>
    <row r="15" spans="2:13">
      <c r="B15" s="88"/>
      <c r="C15" s="90"/>
      <c r="D15" s="344"/>
      <c r="E15" s="344"/>
      <c r="F15" s="344"/>
      <c r="G15" s="344"/>
      <c r="H15" s="344"/>
      <c r="I15" s="344"/>
      <c r="J15" s="344"/>
      <c r="K15" s="344"/>
      <c r="L15" s="344"/>
    </row>
    <row r="16" spans="2:13">
      <c r="B16" s="88"/>
      <c r="C16" s="90"/>
      <c r="D16" s="344"/>
      <c r="E16" s="344"/>
      <c r="F16" s="344"/>
      <c r="G16" s="344"/>
      <c r="H16" s="344"/>
      <c r="I16" s="344"/>
      <c r="J16" s="344"/>
      <c r="K16" s="344"/>
      <c r="L16" s="344"/>
    </row>
    <row r="18" spans="2:13" ht="119.25" customHeight="1">
      <c r="B18" s="345" t="s">
        <v>1180</v>
      </c>
      <c r="C18" s="351"/>
      <c r="D18" s="351"/>
      <c r="E18" s="351"/>
      <c r="F18" s="351"/>
      <c r="G18" s="351"/>
      <c r="H18" s="351"/>
      <c r="I18" s="351"/>
      <c r="J18" s="351"/>
      <c r="K18" s="351"/>
      <c r="L18" s="352"/>
      <c r="M18"/>
    </row>
    <row r="19" spans="2:13" ht="12.75" customHeight="1">
      <c r="B19" s="353" t="s">
        <v>1181</v>
      </c>
      <c r="C19" s="354"/>
      <c r="D19" s="354"/>
      <c r="E19" s="353" t="s">
        <v>1182</v>
      </c>
      <c r="F19" s="355"/>
      <c r="G19" s="355"/>
      <c r="H19" s="355"/>
      <c r="I19" s="355"/>
      <c r="J19" s="355"/>
      <c r="K19" s="355"/>
      <c r="L19" s="356"/>
    </row>
    <row r="20" spans="2:13">
      <c r="B20" s="353" t="s">
        <v>1183</v>
      </c>
      <c r="C20" s="354"/>
      <c r="D20" s="354"/>
      <c r="E20" s="353" t="s">
        <v>1184</v>
      </c>
      <c r="F20" s="355"/>
      <c r="G20" s="355"/>
      <c r="H20" s="355"/>
      <c r="I20" s="355"/>
      <c r="J20" s="355"/>
      <c r="K20" s="355"/>
      <c r="L20" s="356"/>
    </row>
    <row r="21" spans="2:13">
      <c r="B21" s="353" t="s">
        <v>1185</v>
      </c>
      <c r="C21" s="354"/>
      <c r="D21" s="354"/>
      <c r="E21" s="353" t="s">
        <v>1186</v>
      </c>
      <c r="F21" s="355"/>
      <c r="G21" s="355"/>
      <c r="H21" s="355"/>
      <c r="I21" s="355"/>
      <c r="J21" s="355"/>
      <c r="K21" s="355"/>
      <c r="L21" s="356"/>
    </row>
    <row r="22" spans="2:13">
      <c r="B22" s="353" t="s">
        <v>1187</v>
      </c>
      <c r="C22" s="354"/>
      <c r="D22" s="354"/>
      <c r="E22" s="353" t="s">
        <v>1188</v>
      </c>
      <c r="F22" s="355"/>
      <c r="G22" s="355"/>
      <c r="H22" s="355"/>
      <c r="I22" s="355"/>
      <c r="J22" s="355"/>
      <c r="K22" s="355"/>
      <c r="L22" s="356"/>
    </row>
    <row r="23" spans="2:13">
      <c r="B23" s="360" t="s">
        <v>1189</v>
      </c>
      <c r="C23" s="361"/>
      <c r="D23" s="361"/>
      <c r="E23" s="360" t="s">
        <v>1190</v>
      </c>
      <c r="F23" s="351"/>
      <c r="G23" s="351"/>
      <c r="H23" s="351"/>
      <c r="I23" s="351"/>
      <c r="J23" s="351"/>
      <c r="K23" s="351"/>
      <c r="L23" s="352"/>
    </row>
    <row r="24" spans="2:13" ht="14.1">
      <c r="B24" s="87" t="s">
        <v>1191</v>
      </c>
      <c r="C24" s="362" t="s">
        <v>1192</v>
      </c>
      <c r="D24" s="363"/>
      <c r="E24" s="363"/>
      <c r="F24" s="363"/>
      <c r="G24" s="363"/>
      <c r="H24" s="363"/>
      <c r="I24" s="363"/>
      <c r="J24" s="363"/>
      <c r="K24" s="363"/>
      <c r="L24" s="364"/>
    </row>
    <row r="25" spans="2:13">
      <c r="B25" s="91"/>
      <c r="C25" s="365"/>
      <c r="D25" s="358"/>
      <c r="E25" s="358"/>
      <c r="F25" s="358"/>
      <c r="G25" s="358"/>
      <c r="H25" s="358"/>
      <c r="I25" s="358"/>
      <c r="J25" s="358"/>
      <c r="K25" s="358"/>
      <c r="L25" s="359"/>
    </row>
    <row r="26" spans="2:13">
      <c r="B26" s="91"/>
      <c r="C26" s="357"/>
      <c r="D26" s="358"/>
      <c r="E26" s="358"/>
      <c r="F26" s="358"/>
      <c r="G26" s="358"/>
      <c r="H26" s="358"/>
      <c r="I26" s="358"/>
      <c r="J26" s="358"/>
      <c r="K26" s="358"/>
      <c r="L26" s="359"/>
    </row>
    <row r="27" spans="2:13">
      <c r="B27" s="91"/>
      <c r="C27" s="357"/>
      <c r="D27" s="358"/>
      <c r="E27" s="358"/>
      <c r="F27" s="358"/>
      <c r="G27" s="358"/>
      <c r="H27" s="358"/>
      <c r="I27" s="358"/>
      <c r="J27" s="358"/>
      <c r="K27" s="358"/>
      <c r="L27" s="359"/>
    </row>
    <row r="28" spans="2:13">
      <c r="B28" s="91"/>
      <c r="C28" s="357"/>
      <c r="D28" s="358"/>
      <c r="E28" s="358"/>
      <c r="F28" s="358"/>
      <c r="G28" s="358"/>
      <c r="H28" s="358"/>
      <c r="I28" s="358"/>
      <c r="J28" s="358"/>
      <c r="K28" s="358"/>
      <c r="L28" s="359"/>
    </row>
    <row r="29" spans="2:13">
      <c r="B29" s="91"/>
      <c r="C29" s="357"/>
      <c r="D29" s="358"/>
      <c r="E29" s="358"/>
      <c r="F29" s="358"/>
      <c r="G29" s="358"/>
      <c r="H29" s="358"/>
      <c r="I29" s="358"/>
      <c r="J29" s="358"/>
      <c r="K29" s="358"/>
      <c r="L29" s="359"/>
    </row>
    <row r="30" spans="2:13">
      <c r="B30" s="91"/>
      <c r="C30" s="357"/>
      <c r="D30" s="358"/>
      <c r="E30" s="358"/>
      <c r="F30" s="358"/>
      <c r="G30" s="358"/>
      <c r="H30" s="358"/>
      <c r="I30" s="358"/>
      <c r="J30" s="358"/>
      <c r="K30" s="358"/>
      <c r="L30" s="359"/>
    </row>
    <row r="31" spans="2:13">
      <c r="B31" s="91"/>
      <c r="C31" s="357"/>
      <c r="D31" s="358"/>
      <c r="E31" s="358"/>
      <c r="F31" s="358"/>
      <c r="G31" s="358"/>
      <c r="H31" s="358"/>
      <c r="I31" s="358"/>
      <c r="J31" s="358"/>
      <c r="K31" s="358"/>
      <c r="L31" s="359"/>
    </row>
    <row r="32" spans="2:13">
      <c r="B32" s="91"/>
      <c r="C32" s="357"/>
      <c r="D32" s="358"/>
      <c r="E32" s="358"/>
      <c r="F32" s="358"/>
      <c r="G32" s="358"/>
      <c r="H32" s="358"/>
      <c r="I32" s="358"/>
      <c r="J32" s="358"/>
      <c r="K32" s="358"/>
      <c r="L32" s="359"/>
    </row>
    <row r="33" spans="2:13">
      <c r="B33" s="91"/>
      <c r="C33" s="357"/>
      <c r="D33" s="358"/>
      <c r="E33" s="358"/>
      <c r="F33" s="358"/>
      <c r="G33" s="358"/>
      <c r="H33" s="358"/>
      <c r="I33" s="358"/>
      <c r="J33" s="358"/>
      <c r="K33" s="358"/>
      <c r="L33" s="359"/>
    </row>
    <row r="34" spans="2:13">
      <c r="B34" s="91"/>
      <c r="C34" s="357"/>
      <c r="D34" s="358"/>
      <c r="E34" s="358"/>
      <c r="F34" s="358"/>
      <c r="G34" s="358"/>
      <c r="H34" s="358"/>
      <c r="I34" s="358"/>
      <c r="J34" s="358"/>
      <c r="K34" s="358"/>
      <c r="L34" s="359"/>
    </row>
    <row r="36" spans="2:13" ht="42.75" customHeight="1">
      <c r="B36" s="345" t="s">
        <v>1193</v>
      </c>
      <c r="C36" s="351"/>
      <c r="D36" s="351"/>
      <c r="E36" s="351"/>
      <c r="F36" s="351"/>
      <c r="G36" s="351"/>
      <c r="H36" s="351"/>
      <c r="I36" s="351"/>
      <c r="J36" s="351"/>
      <c r="K36" s="351"/>
      <c r="L36" s="352"/>
      <c r="M36"/>
    </row>
    <row r="37" spans="2:13" ht="12.75" customHeight="1">
      <c r="B37" s="87" t="s">
        <v>1177</v>
      </c>
      <c r="C37" s="348" t="s">
        <v>1179</v>
      </c>
      <c r="D37" s="348"/>
      <c r="E37" s="348"/>
      <c r="F37" s="348"/>
      <c r="G37" s="348"/>
      <c r="H37" s="348"/>
      <c r="I37" s="348"/>
      <c r="J37" s="348"/>
      <c r="K37" s="348"/>
      <c r="L37" s="348"/>
    </row>
    <row r="38" spans="2:13">
      <c r="B38" s="88"/>
      <c r="C38" s="344"/>
      <c r="D38" s="344"/>
      <c r="E38" s="344"/>
      <c r="F38" s="344"/>
      <c r="G38" s="344"/>
      <c r="H38" s="344"/>
      <c r="I38" s="344"/>
      <c r="J38" s="344"/>
      <c r="K38" s="344"/>
      <c r="L38" s="344"/>
    </row>
    <row r="39" spans="2:13">
      <c r="B39" s="88"/>
      <c r="C39" s="344"/>
      <c r="D39" s="344"/>
      <c r="E39" s="344"/>
      <c r="F39" s="344"/>
      <c r="G39" s="344"/>
      <c r="H39" s="344"/>
      <c r="I39" s="344"/>
      <c r="J39" s="344"/>
      <c r="K39" s="344"/>
      <c r="L39" s="344"/>
    </row>
    <row r="40" spans="2:13">
      <c r="B40" s="88"/>
      <c r="C40" s="344"/>
      <c r="D40" s="344"/>
      <c r="E40" s="344"/>
      <c r="F40" s="344"/>
      <c r="G40" s="344"/>
      <c r="H40" s="344"/>
      <c r="I40" s="344"/>
      <c r="J40" s="344"/>
      <c r="K40" s="344"/>
      <c r="L40" s="344"/>
    </row>
    <row r="41" spans="2:13">
      <c r="B41" s="88"/>
      <c r="C41" s="344"/>
      <c r="D41" s="344"/>
      <c r="E41" s="344"/>
      <c r="F41" s="344"/>
      <c r="G41" s="344"/>
      <c r="H41" s="344"/>
      <c r="I41" s="344"/>
      <c r="J41" s="344"/>
      <c r="K41" s="344"/>
      <c r="L41" s="344"/>
    </row>
    <row r="42" spans="2:13">
      <c r="B42" s="88"/>
      <c r="C42" s="344"/>
      <c r="D42" s="344"/>
      <c r="E42" s="344"/>
      <c r="F42" s="344"/>
      <c r="G42" s="344"/>
      <c r="H42" s="344"/>
      <c r="I42" s="344"/>
      <c r="J42" s="344"/>
      <c r="K42" s="344"/>
      <c r="L42" s="344"/>
    </row>
    <row r="43" spans="2:13">
      <c r="B43" s="88"/>
      <c r="C43" s="344"/>
      <c r="D43" s="344"/>
      <c r="E43" s="344"/>
      <c r="F43" s="344"/>
      <c r="G43" s="344"/>
      <c r="H43" s="344"/>
      <c r="I43" s="344"/>
      <c r="J43" s="344"/>
      <c r="K43" s="344"/>
      <c r="L43" s="344"/>
    </row>
    <row r="44" spans="2:13">
      <c r="B44" s="368" t="s">
        <v>1194</v>
      </c>
      <c r="C44" s="369"/>
      <c r="D44" s="369"/>
      <c r="E44" s="369"/>
      <c r="F44" s="369"/>
      <c r="G44" s="369"/>
      <c r="H44" s="369"/>
      <c r="I44" s="369"/>
      <c r="J44" s="369"/>
      <c r="K44" s="369"/>
      <c r="L44" s="369"/>
      <c r="M44"/>
    </row>
  </sheetData>
  <sheetProtection password="CA7A" sheet="1" objects="1" scenarios="1"/>
  <customSheetViews>
    <customSheetView guid="{EA27D62B-1ACD-46D4-8844-66165F864EF5}" scale="80" zeroValues="0">
      <pane ySplit="8" topLeftCell="A9" activePane="bottomLeft" state="frozen"/>
      <selection pane="bottomLeft" activeCell="B11" sqref="B11"/>
      <pageMargins left="0" right="0" top="0" bottom="0" header="0" footer="0"/>
    </customSheetView>
    <customSheetView guid="{AA0005BB-53EE-4415-887D-72CFD85381E2}" scale="80" zeroValues="0">
      <pane ySplit="8" topLeftCell="A9" activePane="bottomLeft" state="frozen"/>
      <selection pane="bottomLeft" activeCell="B11" sqref="B11"/>
      <pageMargins left="0" right="0" top="0" bottom="0" header="0" footer="0"/>
    </customSheetView>
    <customSheetView guid="{180B6EB0-564F-4AF7-BBE8-865BB1B70D35}" scale="80" zeroValues="0">
      <pane ySplit="8" topLeftCell="A9" activePane="bottomLeft" state="frozen"/>
      <selection pane="bottomLeft" activeCell="B11" sqref="B11"/>
      <pageMargins left="0" right="0" top="0" bottom="0" header="0" footer="0"/>
    </customSheetView>
  </customSheetViews>
  <mergeCells count="54">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 ref="C41:L41"/>
    <mergeCell ref="C29:L29"/>
    <mergeCell ref="B21:D21"/>
    <mergeCell ref="E21:L21"/>
    <mergeCell ref="B22:D22"/>
    <mergeCell ref="E22:L22"/>
    <mergeCell ref="B23:D23"/>
    <mergeCell ref="E23:L23"/>
    <mergeCell ref="C24:L24"/>
    <mergeCell ref="C25:L25"/>
    <mergeCell ref="C26:L26"/>
    <mergeCell ref="C27:L27"/>
    <mergeCell ref="C28:L28"/>
    <mergeCell ref="D16:L16"/>
    <mergeCell ref="B18:L18"/>
    <mergeCell ref="B19:D19"/>
    <mergeCell ref="E19:L19"/>
    <mergeCell ref="B20:D20"/>
    <mergeCell ref="E20:L20"/>
    <mergeCell ref="D15:L15"/>
    <mergeCell ref="C5:F5"/>
    <mergeCell ref="I5:L5"/>
    <mergeCell ref="C6:F6"/>
    <mergeCell ref="I6:L6"/>
    <mergeCell ref="B9:L9"/>
    <mergeCell ref="D10:L10"/>
    <mergeCell ref="D11:L11"/>
    <mergeCell ref="D12:L12"/>
    <mergeCell ref="D13:L13"/>
    <mergeCell ref="D14:L14"/>
    <mergeCell ref="C7:F7"/>
    <mergeCell ref="B8:L8"/>
    <mergeCell ref="C2:F2"/>
    <mergeCell ref="I2:K2"/>
    <mergeCell ref="C3:F3"/>
    <mergeCell ref="I3:L3"/>
    <mergeCell ref="C4:F4"/>
    <mergeCell ref="I4:L4"/>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"Veld_vj21"</formula1>
    </dataValidation>
  </dataValidations>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K6295"/>
  <sheetViews>
    <sheetView workbookViewId="0">
      <pane ySplit="1" topLeftCell="A2" activePane="bottomLeft" state="frozen"/>
      <selection pane="bottomLeft" activeCell="A2" sqref="A2"/>
    </sheetView>
  </sheetViews>
  <sheetFormatPr defaultRowHeight="12.6"/>
  <cols>
    <col min="1" max="1" width="16.28515625" style="8" bestFit="1" customWidth="1"/>
    <col min="2" max="2" width="7.42578125" style="185" bestFit="1" customWidth="1"/>
    <col min="3" max="3" width="2.85546875" customWidth="1"/>
    <col min="4" max="4" width="16.28515625" style="8" bestFit="1" customWidth="1"/>
    <col min="5" max="5" width="7.42578125" style="185" bestFit="1" customWidth="1"/>
    <col min="6" max="6" width="2.85546875" customWidth="1"/>
    <col min="7" max="7" width="11.42578125" style="8" bestFit="1" customWidth="1"/>
    <col min="8" max="8" width="7.42578125" style="185" bestFit="1" customWidth="1"/>
    <col min="9" max="9" width="2.85546875" customWidth="1"/>
    <col min="10" max="10" width="16.28515625" style="8" bestFit="1" customWidth="1"/>
    <col min="11" max="11" width="7.42578125" style="185" bestFit="1" customWidth="1"/>
    <col min="12" max="12" width="6.7109375" bestFit="1" customWidth="1"/>
  </cols>
  <sheetData>
    <row r="1" spans="1:11" s="18" customFormat="1" ht="12.95">
      <c r="A1" s="34" t="s">
        <v>1195</v>
      </c>
      <c r="B1" s="34" t="s">
        <v>1196</v>
      </c>
      <c r="D1" s="34" t="s">
        <v>1197</v>
      </c>
      <c r="E1" s="34" t="s">
        <v>1196</v>
      </c>
      <c r="G1" s="34" t="s">
        <v>1198</v>
      </c>
      <c r="H1" s="34" t="s">
        <v>1196</v>
      </c>
      <c r="J1" s="34" t="s">
        <v>1199</v>
      </c>
      <c r="K1" s="34" t="s">
        <v>1196</v>
      </c>
    </row>
    <row r="2" spans="1:11">
      <c r="A2" s="8" t="s">
        <v>1200</v>
      </c>
      <c r="D2" s="8" t="s">
        <v>1200</v>
      </c>
      <c r="J2" s="8" t="s">
        <v>1200</v>
      </c>
    </row>
    <row r="3" spans="1:11">
      <c r="A3" s="8" t="s">
        <v>1201</v>
      </c>
      <c r="D3" s="8" t="s">
        <v>1201</v>
      </c>
      <c r="J3" s="8" t="s">
        <v>1201</v>
      </c>
    </row>
    <row r="4" spans="1:11">
      <c r="A4" s="8" t="s">
        <v>1202</v>
      </c>
      <c r="D4" s="8" t="s">
        <v>1202</v>
      </c>
      <c r="J4" s="8" t="s">
        <v>1202</v>
      </c>
    </row>
    <row r="5" spans="1:11">
      <c r="A5" s="8" t="s">
        <v>1203</v>
      </c>
      <c r="D5" s="8" t="s">
        <v>1203</v>
      </c>
      <c r="J5" s="8" t="s">
        <v>1203</v>
      </c>
    </row>
    <row r="6" spans="1:11">
      <c r="A6" s="8" t="s">
        <v>1204</v>
      </c>
      <c r="D6" s="8" t="s">
        <v>1204</v>
      </c>
      <c r="J6" s="8" t="s">
        <v>1205</v>
      </c>
    </row>
    <row r="7" spans="1:11">
      <c r="A7" s="8" t="s">
        <v>1205</v>
      </c>
      <c r="D7" s="8" t="s">
        <v>1205</v>
      </c>
      <c r="J7" s="8" t="s">
        <v>1206</v>
      </c>
    </row>
    <row r="8" spans="1:11">
      <c r="A8" s="8" t="s">
        <v>1207</v>
      </c>
      <c r="D8" s="8" t="s">
        <v>1207</v>
      </c>
      <c r="J8" s="8" t="s">
        <v>1208</v>
      </c>
    </row>
    <row r="9" spans="1:11">
      <c r="A9" s="8" t="s">
        <v>1208</v>
      </c>
      <c r="D9" s="8" t="s">
        <v>1208</v>
      </c>
      <c r="J9" s="8" t="s">
        <v>1209</v>
      </c>
    </row>
    <row r="10" spans="1:11">
      <c r="A10" s="8" t="s">
        <v>1209</v>
      </c>
      <c r="D10" s="8" t="s">
        <v>1210</v>
      </c>
      <c r="J10" s="8" t="s">
        <v>1210</v>
      </c>
    </row>
    <row r="11" spans="1:11">
      <c r="A11" s="8" t="s">
        <v>1210</v>
      </c>
      <c r="D11" s="8" t="s">
        <v>1211</v>
      </c>
      <c r="J11" s="8" t="s">
        <v>1211</v>
      </c>
    </row>
    <row r="12" spans="1:11">
      <c r="A12" s="8" t="s">
        <v>1211</v>
      </c>
      <c r="D12" s="8" t="s">
        <v>1212</v>
      </c>
      <c r="J12" s="8" t="s">
        <v>1212</v>
      </c>
    </row>
    <row r="13" spans="1:11">
      <c r="A13" s="8" t="s">
        <v>1212</v>
      </c>
      <c r="D13" s="8" t="s">
        <v>1213</v>
      </c>
      <c r="J13" s="8" t="s">
        <v>1213</v>
      </c>
    </row>
    <row r="14" spans="1:11">
      <c r="A14" s="8" t="s">
        <v>1213</v>
      </c>
      <c r="D14" s="8" t="s">
        <v>1214</v>
      </c>
      <c r="J14" s="8" t="s">
        <v>1215</v>
      </c>
    </row>
    <row r="15" spans="1:11">
      <c r="A15" s="8" t="s">
        <v>1214</v>
      </c>
      <c r="D15" s="8" t="s">
        <v>1215</v>
      </c>
      <c r="J15" s="8" t="s">
        <v>1216</v>
      </c>
    </row>
    <row r="16" spans="1:11">
      <c r="A16" s="8" t="s">
        <v>1215</v>
      </c>
      <c r="D16" s="8" t="s">
        <v>1216</v>
      </c>
      <c r="J16" s="8" t="s">
        <v>1217</v>
      </c>
    </row>
    <row r="17" spans="1:10">
      <c r="A17" s="8" t="s">
        <v>1216</v>
      </c>
      <c r="D17" s="8" t="s">
        <v>1217</v>
      </c>
      <c r="J17" s="8" t="s">
        <v>1218</v>
      </c>
    </row>
    <row r="18" spans="1:10">
      <c r="A18" s="8" t="s">
        <v>1217</v>
      </c>
      <c r="D18" s="8" t="s">
        <v>1218</v>
      </c>
      <c r="J18" s="8" t="s">
        <v>1219</v>
      </c>
    </row>
    <row r="19" spans="1:10">
      <c r="A19" s="8" t="s">
        <v>1218</v>
      </c>
      <c r="D19" s="8" t="s">
        <v>1219</v>
      </c>
      <c r="J19" s="8" t="s">
        <v>1220</v>
      </c>
    </row>
    <row r="20" spans="1:10">
      <c r="A20" s="8" t="s">
        <v>1219</v>
      </c>
      <c r="D20" s="8" t="s">
        <v>1221</v>
      </c>
      <c r="J20" s="8" t="s">
        <v>1221</v>
      </c>
    </row>
    <row r="21" spans="1:10">
      <c r="A21" s="8" t="s">
        <v>1220</v>
      </c>
      <c r="D21" s="8" t="s">
        <v>1222</v>
      </c>
      <c r="J21" s="8" t="s">
        <v>1222</v>
      </c>
    </row>
    <row r="22" spans="1:10">
      <c r="A22" s="8" t="s">
        <v>1221</v>
      </c>
      <c r="D22" s="8" t="s">
        <v>1223</v>
      </c>
      <c r="J22" s="8" t="s">
        <v>1223</v>
      </c>
    </row>
    <row r="23" spans="1:10">
      <c r="A23" s="8" t="s">
        <v>1222</v>
      </c>
      <c r="D23" s="8" t="s">
        <v>1224</v>
      </c>
      <c r="J23" s="8" t="s">
        <v>1224</v>
      </c>
    </row>
    <row r="24" spans="1:10">
      <c r="A24" s="8" t="s">
        <v>1223</v>
      </c>
      <c r="D24" s="8" t="s">
        <v>1225</v>
      </c>
      <c r="J24" s="8" t="s">
        <v>1225</v>
      </c>
    </row>
    <row r="25" spans="1:10">
      <c r="A25" s="8" t="s">
        <v>1224</v>
      </c>
      <c r="D25" s="8" t="s">
        <v>1226</v>
      </c>
      <c r="J25" s="8" t="s">
        <v>1226</v>
      </c>
    </row>
    <row r="26" spans="1:10">
      <c r="A26" s="8" t="s">
        <v>1225</v>
      </c>
      <c r="D26" s="8" t="s">
        <v>1227</v>
      </c>
      <c r="J26" s="8" t="s">
        <v>1227</v>
      </c>
    </row>
    <row r="27" spans="1:10">
      <c r="A27" s="8" t="s">
        <v>1226</v>
      </c>
      <c r="D27" s="8" t="s">
        <v>1228</v>
      </c>
      <c r="J27" s="8" t="s">
        <v>1228</v>
      </c>
    </row>
    <row r="28" spans="1:10">
      <c r="A28" s="8" t="s">
        <v>1227</v>
      </c>
      <c r="D28" s="8" t="s">
        <v>1229</v>
      </c>
      <c r="J28" s="8" t="s">
        <v>1229</v>
      </c>
    </row>
    <row r="29" spans="1:10">
      <c r="A29" s="8" t="s">
        <v>1228</v>
      </c>
      <c r="D29" s="8" t="s">
        <v>1230</v>
      </c>
      <c r="J29" s="8" t="s">
        <v>1230</v>
      </c>
    </row>
    <row r="30" spans="1:10">
      <c r="A30" s="8" t="s">
        <v>1229</v>
      </c>
      <c r="D30" s="8" t="s">
        <v>1231</v>
      </c>
      <c r="J30" s="8" t="s">
        <v>1231</v>
      </c>
    </row>
    <row r="31" spans="1:10">
      <c r="A31" s="8" t="s">
        <v>1230</v>
      </c>
      <c r="D31" s="8" t="s">
        <v>1232</v>
      </c>
      <c r="J31" s="8" t="s">
        <v>1232</v>
      </c>
    </row>
    <row r="32" spans="1:10">
      <c r="A32" s="8" t="s">
        <v>1231</v>
      </c>
      <c r="D32" s="8" t="s">
        <v>1233</v>
      </c>
      <c r="J32" s="8" t="s">
        <v>1233</v>
      </c>
    </row>
    <row r="33" spans="1:10">
      <c r="A33" s="8" t="s">
        <v>1232</v>
      </c>
      <c r="D33" s="8" t="s">
        <v>1234</v>
      </c>
      <c r="J33" s="8" t="s">
        <v>1234</v>
      </c>
    </row>
    <row r="34" spans="1:10">
      <c r="A34" s="8" t="s">
        <v>1233</v>
      </c>
      <c r="D34" s="8" t="s">
        <v>1235</v>
      </c>
      <c r="J34" s="8" t="s">
        <v>1235</v>
      </c>
    </row>
    <row r="35" spans="1:10">
      <c r="A35" s="8" t="s">
        <v>1234</v>
      </c>
      <c r="D35" s="8" t="s">
        <v>1236</v>
      </c>
      <c r="J35" s="8" t="s">
        <v>1236</v>
      </c>
    </row>
    <row r="36" spans="1:10">
      <c r="A36" s="8" t="s">
        <v>1235</v>
      </c>
      <c r="D36" s="8" t="s">
        <v>1237</v>
      </c>
      <c r="J36" s="8" t="s">
        <v>1237</v>
      </c>
    </row>
    <row r="37" spans="1:10">
      <c r="A37" s="8" t="s">
        <v>1236</v>
      </c>
      <c r="D37" s="8" t="s">
        <v>1238</v>
      </c>
      <c r="J37" s="8" t="s">
        <v>1238</v>
      </c>
    </row>
    <row r="38" spans="1:10">
      <c r="A38" s="8" t="s">
        <v>1237</v>
      </c>
      <c r="D38" s="8" t="s">
        <v>1239</v>
      </c>
      <c r="J38" s="8" t="s">
        <v>1239</v>
      </c>
    </row>
    <row r="39" spans="1:10">
      <c r="A39" s="8" t="s">
        <v>1238</v>
      </c>
      <c r="D39" s="8" t="s">
        <v>1240</v>
      </c>
      <c r="J39" s="8" t="s">
        <v>1240</v>
      </c>
    </row>
    <row r="40" spans="1:10">
      <c r="A40" s="8" t="s">
        <v>1239</v>
      </c>
      <c r="D40" s="8" t="s">
        <v>1241</v>
      </c>
      <c r="J40" s="8" t="s">
        <v>1242</v>
      </c>
    </row>
    <row r="41" spans="1:10">
      <c r="A41" s="8" t="s">
        <v>1240</v>
      </c>
      <c r="D41" s="8" t="s">
        <v>1243</v>
      </c>
      <c r="J41" s="8" t="s">
        <v>1244</v>
      </c>
    </row>
    <row r="42" spans="1:10">
      <c r="A42" s="8" t="s">
        <v>1241</v>
      </c>
      <c r="D42" s="8" t="s">
        <v>1242</v>
      </c>
      <c r="J42" s="8" t="s">
        <v>1245</v>
      </c>
    </row>
    <row r="43" spans="1:10">
      <c r="A43" s="8" t="s">
        <v>1242</v>
      </c>
      <c r="D43" s="8" t="s">
        <v>1244</v>
      </c>
      <c r="J43" s="8" t="s">
        <v>1246</v>
      </c>
    </row>
    <row r="44" spans="1:10">
      <c r="A44" s="8" t="s">
        <v>1244</v>
      </c>
      <c r="D44" s="8" t="s">
        <v>1245</v>
      </c>
      <c r="J44" s="8" t="s">
        <v>1247</v>
      </c>
    </row>
    <row r="45" spans="1:10">
      <c r="A45" s="8" t="s">
        <v>1245</v>
      </c>
      <c r="D45" s="8" t="s">
        <v>1246</v>
      </c>
      <c r="J45" s="8" t="s">
        <v>1248</v>
      </c>
    </row>
    <row r="46" spans="1:10">
      <c r="A46" s="8" t="s">
        <v>1246</v>
      </c>
      <c r="D46" s="8" t="s">
        <v>1247</v>
      </c>
      <c r="J46" s="8" t="s">
        <v>1249</v>
      </c>
    </row>
    <row r="47" spans="1:10">
      <c r="A47" s="8" t="s">
        <v>1247</v>
      </c>
      <c r="D47" s="8" t="s">
        <v>1248</v>
      </c>
      <c r="J47" s="8" t="s">
        <v>1250</v>
      </c>
    </row>
    <row r="48" spans="1:10">
      <c r="A48" s="8" t="s">
        <v>1248</v>
      </c>
      <c r="D48" s="8" t="s">
        <v>1249</v>
      </c>
      <c r="J48" s="8" t="s">
        <v>1251</v>
      </c>
    </row>
    <row r="49" spans="1:10">
      <c r="A49" s="8" t="s">
        <v>1249</v>
      </c>
      <c r="D49" s="8" t="s">
        <v>1250</v>
      </c>
      <c r="J49" s="8" t="s">
        <v>1252</v>
      </c>
    </row>
    <row r="50" spans="1:10">
      <c r="A50" s="8" t="s">
        <v>1250</v>
      </c>
      <c r="D50" s="8" t="s">
        <v>1251</v>
      </c>
      <c r="J50" s="8" t="s">
        <v>1253</v>
      </c>
    </row>
    <row r="51" spans="1:10">
      <c r="A51" s="8" t="s">
        <v>1251</v>
      </c>
      <c r="D51" s="8" t="s">
        <v>1252</v>
      </c>
      <c r="J51" s="8" t="s">
        <v>1254</v>
      </c>
    </row>
    <row r="52" spans="1:10">
      <c r="A52" s="8" t="s">
        <v>1252</v>
      </c>
      <c r="D52" s="8" t="s">
        <v>1253</v>
      </c>
      <c r="J52" s="8" t="s">
        <v>1255</v>
      </c>
    </row>
    <row r="53" spans="1:10">
      <c r="A53" s="8" t="s">
        <v>1253</v>
      </c>
      <c r="D53" s="8" t="s">
        <v>1254</v>
      </c>
      <c r="J53" s="8" t="s">
        <v>1256</v>
      </c>
    </row>
    <row r="54" spans="1:10">
      <c r="A54" s="8" t="s">
        <v>1254</v>
      </c>
      <c r="D54" s="8" t="s">
        <v>1255</v>
      </c>
      <c r="J54" s="8" t="s">
        <v>1257</v>
      </c>
    </row>
    <row r="55" spans="1:10">
      <c r="A55" s="8" t="s">
        <v>1255</v>
      </c>
      <c r="D55" s="8" t="s">
        <v>1258</v>
      </c>
      <c r="J55" s="8" t="s">
        <v>1258</v>
      </c>
    </row>
    <row r="56" spans="1:10">
      <c r="A56" s="8" t="s">
        <v>1258</v>
      </c>
      <c r="D56" s="8" t="s">
        <v>1259</v>
      </c>
      <c r="J56" s="8" t="s">
        <v>1259</v>
      </c>
    </row>
    <row r="57" spans="1:10">
      <c r="A57" s="8" t="s">
        <v>1259</v>
      </c>
      <c r="D57" s="8" t="s">
        <v>1260</v>
      </c>
      <c r="J57" s="8" t="s">
        <v>1261</v>
      </c>
    </row>
    <row r="58" spans="1:10">
      <c r="A58" s="8" t="s">
        <v>1260</v>
      </c>
      <c r="D58" s="8" t="s">
        <v>1262</v>
      </c>
      <c r="J58" s="8" t="s">
        <v>1263</v>
      </c>
    </row>
    <row r="59" spans="1:10">
      <c r="A59" s="8" t="s">
        <v>1262</v>
      </c>
      <c r="D59" s="8" t="s">
        <v>1261</v>
      </c>
      <c r="J59" s="8" t="s">
        <v>1264</v>
      </c>
    </row>
    <row r="60" spans="1:10">
      <c r="A60" s="8" t="s">
        <v>1261</v>
      </c>
      <c r="D60" s="8" t="s">
        <v>1265</v>
      </c>
      <c r="J60" s="8" t="s">
        <v>1266</v>
      </c>
    </row>
    <row r="61" spans="1:10">
      <c r="A61" s="8" t="s">
        <v>1265</v>
      </c>
      <c r="D61" s="8" t="s">
        <v>1264</v>
      </c>
      <c r="J61" s="8" t="s">
        <v>1267</v>
      </c>
    </row>
    <row r="62" spans="1:10">
      <c r="A62" s="8" t="s">
        <v>1264</v>
      </c>
      <c r="D62" s="8" t="s">
        <v>1268</v>
      </c>
      <c r="J62" s="8" t="s">
        <v>1269</v>
      </c>
    </row>
    <row r="63" spans="1:10">
      <c r="A63" s="8" t="s">
        <v>1268</v>
      </c>
      <c r="D63" s="8" t="s">
        <v>1266</v>
      </c>
      <c r="J63" s="8" t="s">
        <v>1270</v>
      </c>
    </row>
    <row r="64" spans="1:10">
      <c r="A64" s="8" t="s">
        <v>1266</v>
      </c>
      <c r="D64" s="8" t="s">
        <v>1271</v>
      </c>
      <c r="J64" s="8" t="s">
        <v>1272</v>
      </c>
    </row>
    <row r="65" spans="1:10">
      <c r="A65" s="8" t="s">
        <v>1271</v>
      </c>
      <c r="D65" s="8" t="s">
        <v>1269</v>
      </c>
      <c r="J65" s="8" t="s">
        <v>1273</v>
      </c>
    </row>
    <row r="66" spans="1:10">
      <c r="A66" s="8" t="s">
        <v>1269</v>
      </c>
      <c r="D66" s="8" t="s">
        <v>1272</v>
      </c>
      <c r="J66" s="8" t="s">
        <v>1274</v>
      </c>
    </row>
    <row r="67" spans="1:10">
      <c r="A67" s="8" t="s">
        <v>1272</v>
      </c>
      <c r="D67" s="8" t="s">
        <v>1275</v>
      </c>
      <c r="J67" s="8" t="s">
        <v>1276</v>
      </c>
    </row>
    <row r="68" spans="1:10">
      <c r="A68" s="8" t="s">
        <v>1275</v>
      </c>
      <c r="D68" s="8" t="s">
        <v>1277</v>
      </c>
      <c r="J68" s="8" t="s">
        <v>1278</v>
      </c>
    </row>
    <row r="69" spans="1:10">
      <c r="A69" s="8" t="s">
        <v>1273</v>
      </c>
      <c r="D69" s="8" t="s">
        <v>1273</v>
      </c>
      <c r="J69" s="8" t="s">
        <v>1279</v>
      </c>
    </row>
    <row r="70" spans="1:10">
      <c r="A70" s="8" t="s">
        <v>1274</v>
      </c>
      <c r="D70" s="8" t="s">
        <v>1274</v>
      </c>
      <c r="J70" s="8" t="s">
        <v>1280</v>
      </c>
    </row>
    <row r="71" spans="1:10">
      <c r="A71" s="8" t="s">
        <v>1276</v>
      </c>
      <c r="D71" s="8" t="s">
        <v>1276</v>
      </c>
      <c r="J71" s="8" t="s">
        <v>1281</v>
      </c>
    </row>
    <row r="72" spans="1:10">
      <c r="A72" s="8" t="s">
        <v>1278</v>
      </c>
      <c r="D72" s="8" t="s">
        <v>1278</v>
      </c>
      <c r="J72" s="8" t="s">
        <v>1282</v>
      </c>
    </row>
    <row r="73" spans="1:10">
      <c r="A73" s="8" t="s">
        <v>1279</v>
      </c>
      <c r="D73" s="8" t="s">
        <v>1279</v>
      </c>
      <c r="J73" s="8" t="s">
        <v>1283</v>
      </c>
    </row>
    <row r="74" spans="1:10">
      <c r="A74" s="8" t="s">
        <v>1280</v>
      </c>
      <c r="D74" s="8" t="s">
        <v>1280</v>
      </c>
      <c r="J74" s="8" t="s">
        <v>1284</v>
      </c>
    </row>
    <row r="75" spans="1:10">
      <c r="A75" s="8" t="s">
        <v>1281</v>
      </c>
      <c r="D75" s="8" t="s">
        <v>1281</v>
      </c>
      <c r="J75" s="8" t="s">
        <v>1285</v>
      </c>
    </row>
    <row r="76" spans="1:10">
      <c r="A76" s="8" t="s">
        <v>1283</v>
      </c>
      <c r="D76" s="8" t="s">
        <v>1283</v>
      </c>
      <c r="J76" s="8" t="s">
        <v>1286</v>
      </c>
    </row>
    <row r="77" spans="1:10">
      <c r="A77" s="8" t="s">
        <v>1284</v>
      </c>
      <c r="D77" s="8" t="s">
        <v>1284</v>
      </c>
      <c r="J77" s="8" t="s">
        <v>1287</v>
      </c>
    </row>
    <row r="78" spans="1:10">
      <c r="A78" s="8" t="s">
        <v>1285</v>
      </c>
      <c r="D78" s="8" t="s">
        <v>1285</v>
      </c>
      <c r="J78" s="8" t="s">
        <v>1288</v>
      </c>
    </row>
    <row r="79" spans="1:10">
      <c r="A79" s="8" t="s">
        <v>1286</v>
      </c>
      <c r="D79" s="8" t="s">
        <v>1286</v>
      </c>
      <c r="J79" s="8" t="s">
        <v>1289</v>
      </c>
    </row>
    <row r="80" spans="1:10">
      <c r="A80" s="8" t="s">
        <v>1287</v>
      </c>
      <c r="D80" s="8" t="s">
        <v>1287</v>
      </c>
      <c r="J80" s="8" t="s">
        <v>1290</v>
      </c>
    </row>
    <row r="81" spans="1:10">
      <c r="A81" s="8" t="s">
        <v>1288</v>
      </c>
      <c r="D81" s="8" t="s">
        <v>1288</v>
      </c>
      <c r="J81" s="8" t="s">
        <v>1291</v>
      </c>
    </row>
    <row r="82" spans="1:10">
      <c r="A82" s="8" t="s">
        <v>1292</v>
      </c>
      <c r="D82" s="8" t="s">
        <v>1292</v>
      </c>
      <c r="J82" s="8" t="s">
        <v>1293</v>
      </c>
    </row>
    <row r="83" spans="1:10">
      <c r="A83" s="8" t="s">
        <v>1294</v>
      </c>
      <c r="D83" s="8" t="s">
        <v>1294</v>
      </c>
      <c r="J83" s="8" t="s">
        <v>1295</v>
      </c>
    </row>
    <row r="84" spans="1:10">
      <c r="A84" s="8" t="s">
        <v>1289</v>
      </c>
      <c r="D84" s="8" t="s">
        <v>1289</v>
      </c>
      <c r="J84" s="8" t="s">
        <v>1296</v>
      </c>
    </row>
    <row r="85" spans="1:10">
      <c r="A85" s="8" t="s">
        <v>1290</v>
      </c>
      <c r="D85" s="8" t="s">
        <v>1290</v>
      </c>
      <c r="J85" s="8" t="s">
        <v>1297</v>
      </c>
    </row>
    <row r="86" spans="1:10">
      <c r="A86" s="8" t="s">
        <v>1291</v>
      </c>
      <c r="D86" s="8" t="s">
        <v>1291</v>
      </c>
      <c r="J86" s="8" t="s">
        <v>1298</v>
      </c>
    </row>
    <row r="87" spans="1:10">
      <c r="A87" s="8" t="s">
        <v>1293</v>
      </c>
      <c r="D87" s="8" t="s">
        <v>1293</v>
      </c>
      <c r="J87" s="8" t="s">
        <v>1299</v>
      </c>
    </row>
    <row r="88" spans="1:10">
      <c r="A88" s="8" t="s">
        <v>1295</v>
      </c>
      <c r="D88" s="8" t="s">
        <v>1295</v>
      </c>
      <c r="J88" s="8" t="s">
        <v>1300</v>
      </c>
    </row>
    <row r="89" spans="1:10">
      <c r="A89" s="8" t="s">
        <v>1301</v>
      </c>
      <c r="D89" s="8" t="s">
        <v>1301</v>
      </c>
      <c r="J89" s="8" t="s">
        <v>1302</v>
      </c>
    </row>
    <row r="90" spans="1:10">
      <c r="A90" s="8" t="s">
        <v>1303</v>
      </c>
      <c r="D90" s="8" t="s">
        <v>1303</v>
      </c>
      <c r="J90" s="8" t="s">
        <v>1304</v>
      </c>
    </row>
    <row r="91" spans="1:10">
      <c r="A91" s="8" t="s">
        <v>1305</v>
      </c>
      <c r="D91" s="8" t="s">
        <v>1305</v>
      </c>
      <c r="J91" s="8" t="s">
        <v>1306</v>
      </c>
    </row>
    <row r="92" spans="1:10">
      <c r="A92" s="8" t="s">
        <v>1297</v>
      </c>
      <c r="D92" s="8" t="s">
        <v>1297</v>
      </c>
      <c r="J92" s="8" t="s">
        <v>1307</v>
      </c>
    </row>
    <row r="93" spans="1:10">
      <c r="A93" s="8" t="s">
        <v>1298</v>
      </c>
      <c r="D93" s="8" t="s">
        <v>1298</v>
      </c>
      <c r="J93" s="8" t="s">
        <v>1308</v>
      </c>
    </row>
    <row r="94" spans="1:10">
      <c r="A94" s="8" t="s">
        <v>1309</v>
      </c>
      <c r="D94" s="8" t="s">
        <v>1309</v>
      </c>
      <c r="J94" s="8" t="s">
        <v>1310</v>
      </c>
    </row>
    <row r="95" spans="1:10">
      <c r="A95" s="8" t="s">
        <v>1300</v>
      </c>
      <c r="D95" s="8" t="s">
        <v>1300</v>
      </c>
      <c r="J95" s="8" t="s">
        <v>1311</v>
      </c>
    </row>
    <row r="96" spans="1:10">
      <c r="A96" s="8" t="s">
        <v>1312</v>
      </c>
      <c r="D96" s="8" t="s">
        <v>1312</v>
      </c>
      <c r="J96" s="8" t="s">
        <v>1313</v>
      </c>
    </row>
    <row r="97" spans="1:10">
      <c r="A97" s="8" t="s">
        <v>1302</v>
      </c>
      <c r="D97" s="8" t="s">
        <v>1302</v>
      </c>
      <c r="J97" s="8" t="s">
        <v>1314</v>
      </c>
    </row>
    <row r="98" spans="1:10">
      <c r="A98" s="8" t="s">
        <v>1315</v>
      </c>
      <c r="D98" s="8" t="s">
        <v>1315</v>
      </c>
      <c r="J98" s="8" t="s">
        <v>1316</v>
      </c>
    </row>
    <row r="99" spans="1:10">
      <c r="A99" s="8" t="s">
        <v>1317</v>
      </c>
      <c r="D99" s="8" t="s">
        <v>1317</v>
      </c>
      <c r="J99" s="8" t="s">
        <v>1318</v>
      </c>
    </row>
    <row r="100" spans="1:10">
      <c r="A100" s="8" t="s">
        <v>1306</v>
      </c>
      <c r="D100" s="8" t="s">
        <v>1306</v>
      </c>
      <c r="J100" s="8" t="s">
        <v>1319</v>
      </c>
    </row>
    <row r="101" spans="1:10">
      <c r="A101" s="8" t="s">
        <v>1307</v>
      </c>
      <c r="D101" s="8" t="s">
        <v>1307</v>
      </c>
      <c r="J101" s="8" t="s">
        <v>1320</v>
      </c>
    </row>
    <row r="102" spans="1:10">
      <c r="A102" s="8" t="s">
        <v>1308</v>
      </c>
      <c r="D102" s="8" t="s">
        <v>1308</v>
      </c>
      <c r="J102" s="8" t="s">
        <v>1321</v>
      </c>
    </row>
    <row r="103" spans="1:10">
      <c r="A103" s="8" t="s">
        <v>1322</v>
      </c>
      <c r="D103" s="8" t="s">
        <v>1322</v>
      </c>
      <c r="J103" s="8" t="s">
        <v>1323</v>
      </c>
    </row>
    <row r="104" spans="1:10">
      <c r="A104" s="8" t="s">
        <v>1310</v>
      </c>
      <c r="D104" s="8" t="s">
        <v>1310</v>
      </c>
      <c r="J104" s="8" t="s">
        <v>1324</v>
      </c>
    </row>
    <row r="105" spans="1:10">
      <c r="A105" s="8" t="s">
        <v>1311</v>
      </c>
      <c r="D105" s="8" t="s">
        <v>1311</v>
      </c>
      <c r="J105" s="8" t="s">
        <v>1325</v>
      </c>
    </row>
    <row r="106" spans="1:10">
      <c r="A106" s="8" t="s">
        <v>1326</v>
      </c>
      <c r="D106" s="8" t="s">
        <v>1326</v>
      </c>
      <c r="J106" s="8" t="s">
        <v>1327</v>
      </c>
    </row>
    <row r="107" spans="1:10">
      <c r="A107" s="8" t="s">
        <v>1313</v>
      </c>
      <c r="D107" s="8" t="s">
        <v>1313</v>
      </c>
      <c r="J107" s="8" t="s">
        <v>1328</v>
      </c>
    </row>
    <row r="108" spans="1:10">
      <c r="A108" s="8" t="s">
        <v>1316</v>
      </c>
      <c r="D108" s="8" t="s">
        <v>1316</v>
      </c>
      <c r="J108" s="8" t="s">
        <v>1329</v>
      </c>
    </row>
    <row r="109" spans="1:10">
      <c r="A109" s="8" t="s">
        <v>1320</v>
      </c>
      <c r="D109" s="8" t="s">
        <v>1320</v>
      </c>
      <c r="J109" s="8" t="s">
        <v>1330</v>
      </c>
    </row>
    <row r="110" spans="1:10">
      <c r="A110" s="8" t="s">
        <v>1323</v>
      </c>
      <c r="D110" s="8" t="s">
        <v>1323</v>
      </c>
      <c r="J110" s="8" t="s">
        <v>1331</v>
      </c>
    </row>
    <row r="111" spans="1:10">
      <c r="A111" s="8" t="s">
        <v>1324</v>
      </c>
      <c r="D111" s="8" t="s">
        <v>1324</v>
      </c>
      <c r="J111" s="8" t="s">
        <v>1332</v>
      </c>
    </row>
    <row r="112" spans="1:10">
      <c r="A112" s="8" t="s">
        <v>1327</v>
      </c>
      <c r="D112" s="8" t="s">
        <v>1327</v>
      </c>
      <c r="J112" s="8" t="s">
        <v>1333</v>
      </c>
    </row>
    <row r="113" spans="1:10">
      <c r="A113" s="8" t="s">
        <v>1328</v>
      </c>
      <c r="D113" s="8" t="s">
        <v>1328</v>
      </c>
      <c r="J113" s="8" t="s">
        <v>1334</v>
      </c>
    </row>
    <row r="114" spans="1:10">
      <c r="A114" s="8" t="s">
        <v>1329</v>
      </c>
      <c r="D114" s="8" t="s">
        <v>1329</v>
      </c>
      <c r="J114" s="8" t="s">
        <v>1335</v>
      </c>
    </row>
    <row r="115" spans="1:10">
      <c r="A115" s="8" t="s">
        <v>1330</v>
      </c>
      <c r="D115" s="8" t="s">
        <v>1330</v>
      </c>
      <c r="J115" s="8" t="s">
        <v>1336</v>
      </c>
    </row>
    <row r="116" spans="1:10">
      <c r="A116" s="8" t="s">
        <v>1337</v>
      </c>
      <c r="D116" s="8" t="s">
        <v>1337</v>
      </c>
      <c r="J116" s="8" t="s">
        <v>1338</v>
      </c>
    </row>
    <row r="117" spans="1:10">
      <c r="A117" s="8" t="s">
        <v>1334</v>
      </c>
      <c r="D117" s="8" t="s">
        <v>1334</v>
      </c>
      <c r="J117" s="8" t="s">
        <v>1339</v>
      </c>
    </row>
    <row r="118" spans="1:10">
      <c r="A118" s="8" t="s">
        <v>1340</v>
      </c>
      <c r="D118" s="8" t="s">
        <v>1340</v>
      </c>
      <c r="J118" s="8" t="s">
        <v>1341</v>
      </c>
    </row>
    <row r="119" spans="1:10">
      <c r="A119" s="8" t="s">
        <v>1335</v>
      </c>
      <c r="D119" s="8" t="s">
        <v>1335</v>
      </c>
      <c r="J119" s="8" t="s">
        <v>1342</v>
      </c>
    </row>
    <row r="120" spans="1:10">
      <c r="A120" s="8" t="s">
        <v>1343</v>
      </c>
      <c r="D120" s="8" t="s">
        <v>1343</v>
      </c>
      <c r="J120" s="8" t="s">
        <v>1344</v>
      </c>
    </row>
    <row r="121" spans="1:10">
      <c r="A121" s="8" t="s">
        <v>1345</v>
      </c>
      <c r="D121" s="8" t="s">
        <v>1345</v>
      </c>
      <c r="J121" s="8" t="s">
        <v>1346</v>
      </c>
    </row>
    <row r="122" spans="1:10">
      <c r="A122" s="8" t="s">
        <v>1338</v>
      </c>
      <c r="D122" s="8" t="s">
        <v>1338</v>
      </c>
      <c r="J122" s="8" t="s">
        <v>1347</v>
      </c>
    </row>
    <row r="123" spans="1:10">
      <c r="A123" s="8" t="s">
        <v>1339</v>
      </c>
      <c r="D123" s="8" t="s">
        <v>1339</v>
      </c>
      <c r="J123" s="8" t="s">
        <v>1348</v>
      </c>
    </row>
    <row r="124" spans="1:10">
      <c r="A124" s="8" t="s">
        <v>1341</v>
      </c>
      <c r="D124" s="8" t="s">
        <v>1341</v>
      </c>
      <c r="J124" s="8" t="s">
        <v>1349</v>
      </c>
    </row>
    <row r="125" spans="1:10">
      <c r="A125" s="8" t="s">
        <v>1342</v>
      </c>
      <c r="D125" s="8" t="s">
        <v>1342</v>
      </c>
      <c r="J125" s="8" t="s">
        <v>1350</v>
      </c>
    </row>
    <row r="126" spans="1:10">
      <c r="A126" s="8" t="s">
        <v>1344</v>
      </c>
      <c r="D126" s="8" t="s">
        <v>1344</v>
      </c>
      <c r="J126" s="8" t="s">
        <v>1351</v>
      </c>
    </row>
    <row r="127" spans="1:10">
      <c r="A127" s="8" t="s">
        <v>1346</v>
      </c>
      <c r="D127" s="8" t="s">
        <v>1346</v>
      </c>
      <c r="J127" s="8" t="s">
        <v>1352</v>
      </c>
    </row>
    <row r="128" spans="1:10">
      <c r="A128" s="8" t="s">
        <v>1347</v>
      </c>
      <c r="D128" s="8" t="s">
        <v>1347</v>
      </c>
      <c r="J128" s="8" t="s">
        <v>1353</v>
      </c>
    </row>
    <row r="129" spans="1:10">
      <c r="A129" s="8" t="s">
        <v>1348</v>
      </c>
      <c r="D129" s="8" t="s">
        <v>1348</v>
      </c>
      <c r="J129" s="8" t="s">
        <v>1354</v>
      </c>
    </row>
    <row r="130" spans="1:10">
      <c r="A130" s="8" t="s">
        <v>1350</v>
      </c>
      <c r="D130" s="8" t="s">
        <v>1350</v>
      </c>
      <c r="J130" s="8" t="s">
        <v>1355</v>
      </c>
    </row>
    <row r="131" spans="1:10">
      <c r="A131" s="8" t="s">
        <v>1351</v>
      </c>
      <c r="D131" s="8" t="s">
        <v>1351</v>
      </c>
      <c r="J131" s="8" t="s">
        <v>1356</v>
      </c>
    </row>
    <row r="132" spans="1:10">
      <c r="A132" s="8" t="s">
        <v>1352</v>
      </c>
      <c r="D132" s="8" t="s">
        <v>1352</v>
      </c>
      <c r="J132" s="8" t="s">
        <v>1357</v>
      </c>
    </row>
    <row r="133" spans="1:10">
      <c r="A133" s="8" t="s">
        <v>1358</v>
      </c>
      <c r="D133" s="8" t="s">
        <v>1358</v>
      </c>
      <c r="J133" s="8" t="s">
        <v>1359</v>
      </c>
    </row>
    <row r="134" spans="1:10">
      <c r="A134" s="8" t="s">
        <v>1353</v>
      </c>
      <c r="D134" s="8" t="s">
        <v>1353</v>
      </c>
      <c r="J134" s="8" t="s">
        <v>1360</v>
      </c>
    </row>
    <row r="135" spans="1:10">
      <c r="A135" s="8" t="s">
        <v>1354</v>
      </c>
      <c r="D135" s="8" t="s">
        <v>1354</v>
      </c>
      <c r="J135" s="8" t="s">
        <v>1361</v>
      </c>
    </row>
    <row r="136" spans="1:10">
      <c r="A136" s="8" t="s">
        <v>1355</v>
      </c>
      <c r="D136" s="8" t="s">
        <v>1355</v>
      </c>
      <c r="J136" s="8" t="s">
        <v>1362</v>
      </c>
    </row>
    <row r="137" spans="1:10">
      <c r="A137" s="8" t="s">
        <v>1363</v>
      </c>
      <c r="D137" s="8" t="s">
        <v>1363</v>
      </c>
      <c r="J137" s="8" t="s">
        <v>1364</v>
      </c>
    </row>
    <row r="138" spans="1:10">
      <c r="A138" s="8" t="s">
        <v>1356</v>
      </c>
      <c r="D138" s="8" t="s">
        <v>1356</v>
      </c>
      <c r="J138" s="8" t="s">
        <v>1365</v>
      </c>
    </row>
    <row r="139" spans="1:10">
      <c r="A139" s="8" t="s">
        <v>1357</v>
      </c>
      <c r="D139" s="8" t="s">
        <v>1357</v>
      </c>
      <c r="J139" s="8" t="s">
        <v>1366</v>
      </c>
    </row>
    <row r="140" spans="1:10">
      <c r="A140" s="8" t="s">
        <v>1359</v>
      </c>
      <c r="D140" s="8" t="s">
        <v>1359</v>
      </c>
      <c r="J140" s="8" t="s">
        <v>1367</v>
      </c>
    </row>
    <row r="141" spans="1:10">
      <c r="A141" s="8" t="s">
        <v>1360</v>
      </c>
      <c r="D141" s="8" t="s">
        <v>1360</v>
      </c>
      <c r="J141" s="8" t="s">
        <v>1368</v>
      </c>
    </row>
    <row r="142" spans="1:10">
      <c r="A142" s="8" t="s">
        <v>1362</v>
      </c>
      <c r="D142" s="8" t="s">
        <v>1362</v>
      </c>
      <c r="J142" s="8" t="s">
        <v>1369</v>
      </c>
    </row>
    <row r="143" spans="1:10">
      <c r="A143" s="8" t="s">
        <v>1364</v>
      </c>
      <c r="D143" s="8" t="s">
        <v>1364</v>
      </c>
      <c r="J143" s="8" t="s">
        <v>1370</v>
      </c>
    </row>
    <row r="144" spans="1:10">
      <c r="A144" s="8" t="s">
        <v>1371</v>
      </c>
      <c r="D144" s="8" t="s">
        <v>1371</v>
      </c>
      <c r="J144" s="8" t="s">
        <v>1372</v>
      </c>
    </row>
    <row r="145" spans="1:10">
      <c r="A145" s="8" t="s">
        <v>1365</v>
      </c>
      <c r="D145" s="8" t="s">
        <v>1365</v>
      </c>
      <c r="J145" s="8" t="s">
        <v>1373</v>
      </c>
    </row>
    <row r="146" spans="1:10">
      <c r="A146" s="8" t="s">
        <v>1366</v>
      </c>
      <c r="D146" s="8" t="s">
        <v>1366</v>
      </c>
      <c r="J146" s="8" t="s">
        <v>1374</v>
      </c>
    </row>
    <row r="147" spans="1:10">
      <c r="A147" s="8" t="s">
        <v>1367</v>
      </c>
      <c r="D147" s="8" t="s">
        <v>1367</v>
      </c>
      <c r="J147" s="8" t="s">
        <v>1375</v>
      </c>
    </row>
    <row r="148" spans="1:10">
      <c r="A148" s="8" t="s">
        <v>1368</v>
      </c>
      <c r="D148" s="8" t="s">
        <v>1368</v>
      </c>
      <c r="J148" s="8" t="s">
        <v>1376</v>
      </c>
    </row>
    <row r="149" spans="1:10">
      <c r="A149" s="8" t="s">
        <v>1370</v>
      </c>
      <c r="D149" s="8" t="s">
        <v>1370</v>
      </c>
      <c r="J149" s="8" t="s">
        <v>1377</v>
      </c>
    </row>
    <row r="150" spans="1:10">
      <c r="A150" s="8" t="s">
        <v>1372</v>
      </c>
      <c r="D150" s="8" t="s">
        <v>1372</v>
      </c>
      <c r="J150" s="8" t="s">
        <v>1378</v>
      </c>
    </row>
    <row r="151" spans="1:10">
      <c r="A151" s="8" t="s">
        <v>1373</v>
      </c>
      <c r="D151" s="8" t="s">
        <v>1373</v>
      </c>
      <c r="J151" s="8" t="s">
        <v>1379</v>
      </c>
    </row>
    <row r="152" spans="1:10">
      <c r="A152" s="8" t="s">
        <v>1374</v>
      </c>
      <c r="D152" s="8" t="s">
        <v>1374</v>
      </c>
      <c r="J152" s="8" t="s">
        <v>1380</v>
      </c>
    </row>
    <row r="153" spans="1:10">
      <c r="A153" s="8" t="s">
        <v>1375</v>
      </c>
      <c r="D153" s="8" t="s">
        <v>1375</v>
      </c>
      <c r="J153" s="8" t="s">
        <v>1381</v>
      </c>
    </row>
    <row r="154" spans="1:10">
      <c r="A154" s="8" t="s">
        <v>1376</v>
      </c>
      <c r="D154" s="8" t="s">
        <v>1376</v>
      </c>
      <c r="J154" s="8" t="s">
        <v>1382</v>
      </c>
    </row>
    <row r="155" spans="1:10">
      <c r="A155" s="8" t="s">
        <v>1377</v>
      </c>
      <c r="D155" s="8" t="s">
        <v>1377</v>
      </c>
      <c r="J155" s="8" t="s">
        <v>1383</v>
      </c>
    </row>
    <row r="156" spans="1:10">
      <c r="A156" s="8" t="s">
        <v>1378</v>
      </c>
      <c r="D156" s="8" t="s">
        <v>1378</v>
      </c>
      <c r="J156" s="8" t="s">
        <v>1384</v>
      </c>
    </row>
    <row r="157" spans="1:10">
      <c r="A157" s="8" t="s">
        <v>1379</v>
      </c>
      <c r="D157" s="8" t="s">
        <v>1379</v>
      </c>
      <c r="J157" s="8" t="s">
        <v>1385</v>
      </c>
    </row>
    <row r="158" spans="1:10">
      <c r="A158" s="8" t="s">
        <v>1386</v>
      </c>
      <c r="D158" s="8" t="s">
        <v>1386</v>
      </c>
      <c r="J158" s="8" t="s">
        <v>1387</v>
      </c>
    </row>
    <row r="159" spans="1:10">
      <c r="A159" s="8" t="s">
        <v>1380</v>
      </c>
      <c r="D159" s="8" t="s">
        <v>1380</v>
      </c>
      <c r="J159" s="8" t="s">
        <v>1388</v>
      </c>
    </row>
    <row r="160" spans="1:10">
      <c r="A160" s="8" t="s">
        <v>1381</v>
      </c>
      <c r="D160" s="8" t="s">
        <v>1381</v>
      </c>
      <c r="J160" s="8" t="s">
        <v>1389</v>
      </c>
    </row>
    <row r="161" spans="1:10">
      <c r="A161" s="8" t="s">
        <v>1382</v>
      </c>
      <c r="D161" s="8" t="s">
        <v>1390</v>
      </c>
      <c r="J161" s="8" t="s">
        <v>1391</v>
      </c>
    </row>
    <row r="162" spans="1:10">
      <c r="A162" s="8" t="s">
        <v>1384</v>
      </c>
      <c r="D162" s="8" t="s">
        <v>1382</v>
      </c>
      <c r="J162" s="8" t="s">
        <v>1392</v>
      </c>
    </row>
    <row r="163" spans="1:10">
      <c r="A163" s="8" t="s">
        <v>1387</v>
      </c>
      <c r="D163" s="8" t="s">
        <v>1383</v>
      </c>
      <c r="J163" s="8" t="s">
        <v>1393</v>
      </c>
    </row>
    <row r="164" spans="1:10">
      <c r="A164" s="8" t="s">
        <v>1388</v>
      </c>
      <c r="D164" s="8" t="s">
        <v>1384</v>
      </c>
      <c r="J164" s="8" t="s">
        <v>1394</v>
      </c>
    </row>
    <row r="165" spans="1:10">
      <c r="A165" s="8" t="s">
        <v>1389</v>
      </c>
      <c r="D165" s="8" t="s">
        <v>1385</v>
      </c>
      <c r="J165" s="8" t="s">
        <v>1395</v>
      </c>
    </row>
    <row r="166" spans="1:10">
      <c r="A166" s="8" t="s">
        <v>1391</v>
      </c>
      <c r="D166" s="8" t="s">
        <v>1387</v>
      </c>
      <c r="J166" s="8" t="s">
        <v>1396</v>
      </c>
    </row>
    <row r="167" spans="1:10">
      <c r="A167" s="8" t="s">
        <v>1392</v>
      </c>
      <c r="D167" s="8" t="s">
        <v>1388</v>
      </c>
      <c r="J167" s="8" t="s">
        <v>1397</v>
      </c>
    </row>
    <row r="168" spans="1:10">
      <c r="A168" s="8" t="s">
        <v>1393</v>
      </c>
      <c r="D168" s="8" t="s">
        <v>1389</v>
      </c>
      <c r="J168" s="8" t="s">
        <v>1398</v>
      </c>
    </row>
    <row r="169" spans="1:10">
      <c r="A169" s="8" t="s">
        <v>1394</v>
      </c>
      <c r="D169" s="8" t="s">
        <v>1391</v>
      </c>
      <c r="J169" s="8" t="s">
        <v>1399</v>
      </c>
    </row>
    <row r="170" spans="1:10">
      <c r="A170" s="8" t="s">
        <v>1395</v>
      </c>
      <c r="D170" s="8" t="s">
        <v>1392</v>
      </c>
      <c r="J170" s="8" t="s">
        <v>1400</v>
      </c>
    </row>
    <row r="171" spans="1:10">
      <c r="A171" s="8" t="s">
        <v>1396</v>
      </c>
      <c r="D171" s="8" t="s">
        <v>1393</v>
      </c>
      <c r="J171" s="8" t="s">
        <v>1401</v>
      </c>
    </row>
    <row r="172" spans="1:10">
      <c r="A172" s="8" t="s">
        <v>1397</v>
      </c>
      <c r="D172" s="8" t="s">
        <v>1394</v>
      </c>
      <c r="J172" s="8" t="s">
        <v>1402</v>
      </c>
    </row>
    <row r="173" spans="1:10">
      <c r="A173" s="8" t="s">
        <v>1403</v>
      </c>
      <c r="D173" s="8" t="s">
        <v>1395</v>
      </c>
      <c r="J173" s="8" t="s">
        <v>1404</v>
      </c>
    </row>
    <row r="174" spans="1:10">
      <c r="A174" s="8" t="s">
        <v>1398</v>
      </c>
      <c r="D174" s="8" t="s">
        <v>1396</v>
      </c>
      <c r="J174" s="8" t="s">
        <v>1405</v>
      </c>
    </row>
    <row r="175" spans="1:10">
      <c r="A175" s="8" t="s">
        <v>1400</v>
      </c>
      <c r="D175" s="8" t="s">
        <v>1397</v>
      </c>
      <c r="J175" s="8" t="s">
        <v>1406</v>
      </c>
    </row>
    <row r="176" spans="1:10">
      <c r="A176" s="8" t="s">
        <v>1407</v>
      </c>
      <c r="D176" s="8" t="s">
        <v>1403</v>
      </c>
      <c r="J176" s="8" t="s">
        <v>1408</v>
      </c>
    </row>
    <row r="177" spans="1:10">
      <c r="A177" s="8" t="s">
        <v>1402</v>
      </c>
      <c r="D177" s="8" t="s">
        <v>1398</v>
      </c>
      <c r="J177" s="8" t="s">
        <v>1409</v>
      </c>
    </row>
    <row r="178" spans="1:10">
      <c r="A178" s="8" t="s">
        <v>1404</v>
      </c>
      <c r="D178" s="8" t="s">
        <v>1400</v>
      </c>
      <c r="J178" s="8" t="s">
        <v>1410</v>
      </c>
    </row>
    <row r="179" spans="1:10">
      <c r="A179" s="8" t="s">
        <v>1405</v>
      </c>
      <c r="D179" s="8" t="s">
        <v>1407</v>
      </c>
      <c r="J179" s="8" t="s">
        <v>1411</v>
      </c>
    </row>
    <row r="180" spans="1:10">
      <c r="A180" s="8" t="s">
        <v>1406</v>
      </c>
      <c r="D180" s="8" t="s">
        <v>1402</v>
      </c>
      <c r="J180" s="8" t="s">
        <v>1412</v>
      </c>
    </row>
    <row r="181" spans="1:10">
      <c r="A181" s="8" t="s">
        <v>1413</v>
      </c>
      <c r="D181" s="8" t="s">
        <v>1404</v>
      </c>
      <c r="J181" s="8" t="s">
        <v>1414</v>
      </c>
    </row>
    <row r="182" spans="1:10">
      <c r="A182" s="8" t="s">
        <v>1408</v>
      </c>
      <c r="D182" s="8" t="s">
        <v>1405</v>
      </c>
      <c r="J182" s="8" t="s">
        <v>1415</v>
      </c>
    </row>
    <row r="183" spans="1:10">
      <c r="A183" s="8" t="s">
        <v>1409</v>
      </c>
      <c r="D183" s="8" t="s">
        <v>1406</v>
      </c>
      <c r="J183" s="8" t="s">
        <v>1416</v>
      </c>
    </row>
    <row r="184" spans="1:10">
      <c r="A184" s="8" t="s">
        <v>1411</v>
      </c>
      <c r="D184" s="8" t="s">
        <v>1408</v>
      </c>
      <c r="J184" s="8" t="s">
        <v>1417</v>
      </c>
    </row>
    <row r="185" spans="1:10">
      <c r="A185" s="8" t="s">
        <v>1412</v>
      </c>
      <c r="D185" s="8" t="s">
        <v>1409</v>
      </c>
      <c r="J185" s="8" t="s">
        <v>1418</v>
      </c>
    </row>
    <row r="186" spans="1:10">
      <c r="A186" s="8" t="s">
        <v>1414</v>
      </c>
      <c r="D186" s="8" t="s">
        <v>1411</v>
      </c>
      <c r="J186" s="8" t="s">
        <v>1419</v>
      </c>
    </row>
    <row r="187" spans="1:10">
      <c r="A187" s="8" t="s">
        <v>1415</v>
      </c>
      <c r="D187" s="8" t="s">
        <v>1412</v>
      </c>
      <c r="J187" s="8" t="s">
        <v>1420</v>
      </c>
    </row>
    <row r="188" spans="1:10">
      <c r="A188" s="8" t="s">
        <v>1421</v>
      </c>
      <c r="D188" s="8" t="s">
        <v>1414</v>
      </c>
      <c r="J188" s="8" t="s">
        <v>1422</v>
      </c>
    </row>
    <row r="189" spans="1:10">
      <c r="A189" s="8" t="s">
        <v>1416</v>
      </c>
      <c r="D189" s="8" t="s">
        <v>1415</v>
      </c>
      <c r="J189" s="8" t="s">
        <v>1423</v>
      </c>
    </row>
    <row r="190" spans="1:10">
      <c r="A190" s="8" t="s">
        <v>1417</v>
      </c>
      <c r="D190" s="8" t="s">
        <v>1421</v>
      </c>
      <c r="J190" s="8" t="s">
        <v>1424</v>
      </c>
    </row>
    <row r="191" spans="1:10">
      <c r="A191" s="8" t="s">
        <v>1418</v>
      </c>
      <c r="D191" s="8" t="s">
        <v>1416</v>
      </c>
      <c r="J191" s="8" t="s">
        <v>1425</v>
      </c>
    </row>
    <row r="192" spans="1:10">
      <c r="A192" s="8" t="s">
        <v>1422</v>
      </c>
      <c r="D192" s="8" t="s">
        <v>1417</v>
      </c>
      <c r="J192" s="8" t="s">
        <v>1426</v>
      </c>
    </row>
    <row r="193" spans="1:10">
      <c r="A193" s="8" t="s">
        <v>1427</v>
      </c>
      <c r="D193" s="8" t="s">
        <v>1418</v>
      </c>
      <c r="J193" s="8" t="s">
        <v>1428</v>
      </c>
    </row>
    <row r="194" spans="1:10">
      <c r="A194" s="8" t="s">
        <v>1423</v>
      </c>
      <c r="D194" s="8" t="s">
        <v>1422</v>
      </c>
      <c r="J194" s="8" t="s">
        <v>1429</v>
      </c>
    </row>
    <row r="195" spans="1:10">
      <c r="A195" s="8" t="s">
        <v>1424</v>
      </c>
      <c r="D195" s="8" t="s">
        <v>1427</v>
      </c>
      <c r="J195" s="8" t="s">
        <v>1430</v>
      </c>
    </row>
    <row r="196" spans="1:10">
      <c r="A196" s="8" t="s">
        <v>1425</v>
      </c>
      <c r="D196" s="8" t="s">
        <v>1423</v>
      </c>
      <c r="J196" s="8" t="s">
        <v>1431</v>
      </c>
    </row>
    <row r="197" spans="1:10">
      <c r="A197" s="8" t="s">
        <v>1426</v>
      </c>
      <c r="D197" s="8" t="s">
        <v>1424</v>
      </c>
      <c r="J197" s="8" t="s">
        <v>1432</v>
      </c>
    </row>
    <row r="198" spans="1:10">
      <c r="A198" s="8" t="s">
        <v>1428</v>
      </c>
      <c r="D198" s="8" t="s">
        <v>1425</v>
      </c>
      <c r="J198" s="8" t="s">
        <v>1433</v>
      </c>
    </row>
    <row r="199" spans="1:10">
      <c r="A199" s="8" t="s">
        <v>1429</v>
      </c>
      <c r="D199" s="8" t="s">
        <v>1426</v>
      </c>
      <c r="J199" s="8" t="s">
        <v>1434</v>
      </c>
    </row>
    <row r="200" spans="1:10">
      <c r="A200" s="8" t="s">
        <v>1435</v>
      </c>
      <c r="D200" s="8" t="s">
        <v>1428</v>
      </c>
      <c r="J200" s="8" t="s">
        <v>1436</v>
      </c>
    </row>
    <row r="201" spans="1:10">
      <c r="A201" s="8" t="s">
        <v>1437</v>
      </c>
      <c r="D201" s="8" t="s">
        <v>1429</v>
      </c>
      <c r="J201" s="8" t="s">
        <v>1438</v>
      </c>
    </row>
    <row r="202" spans="1:10">
      <c r="A202" s="8" t="s">
        <v>1431</v>
      </c>
      <c r="D202" s="8" t="s">
        <v>1435</v>
      </c>
      <c r="J202" s="8" t="s">
        <v>1439</v>
      </c>
    </row>
    <row r="203" spans="1:10">
      <c r="A203" s="8" t="s">
        <v>1432</v>
      </c>
      <c r="D203" s="8" t="s">
        <v>1437</v>
      </c>
      <c r="J203" s="8" t="s">
        <v>1440</v>
      </c>
    </row>
    <row r="204" spans="1:10">
      <c r="A204" s="8" t="s">
        <v>1433</v>
      </c>
      <c r="D204" s="8" t="s">
        <v>1432</v>
      </c>
      <c r="J204" s="8" t="s">
        <v>1441</v>
      </c>
    </row>
    <row r="205" spans="1:10">
      <c r="A205" s="8" t="s">
        <v>1436</v>
      </c>
      <c r="D205" s="8" t="s">
        <v>1433</v>
      </c>
      <c r="J205" s="8" t="s">
        <v>1442</v>
      </c>
    </row>
    <row r="206" spans="1:10">
      <c r="A206" s="8" t="s">
        <v>1440</v>
      </c>
      <c r="D206" s="8" t="s">
        <v>1436</v>
      </c>
      <c r="J206" s="8" t="s">
        <v>1443</v>
      </c>
    </row>
    <row r="207" spans="1:10">
      <c r="A207" s="8" t="s">
        <v>1444</v>
      </c>
      <c r="D207" s="8" t="s">
        <v>1440</v>
      </c>
      <c r="J207" s="8" t="s">
        <v>1445</v>
      </c>
    </row>
    <row r="208" spans="1:10">
      <c r="A208" s="8" t="s">
        <v>1441</v>
      </c>
      <c r="D208" s="8" t="s">
        <v>1444</v>
      </c>
      <c r="J208" s="8" t="s">
        <v>1446</v>
      </c>
    </row>
    <row r="209" spans="1:10">
      <c r="A209" s="8" t="s">
        <v>1446</v>
      </c>
      <c r="D209" s="8" t="s">
        <v>1441</v>
      </c>
      <c r="J209" s="8" t="s">
        <v>1447</v>
      </c>
    </row>
    <row r="210" spans="1:10">
      <c r="A210" s="8" t="s">
        <v>1447</v>
      </c>
      <c r="D210" s="8" t="s">
        <v>1446</v>
      </c>
      <c r="J210" s="8" t="s">
        <v>1448</v>
      </c>
    </row>
    <row r="211" spans="1:10">
      <c r="A211" s="8" t="s">
        <v>1448</v>
      </c>
      <c r="D211" s="8" t="s">
        <v>1447</v>
      </c>
      <c r="J211" s="8" t="s">
        <v>1449</v>
      </c>
    </row>
    <row r="212" spans="1:10">
      <c r="A212" s="8" t="s">
        <v>1449</v>
      </c>
      <c r="D212" s="8" t="s">
        <v>1450</v>
      </c>
      <c r="J212" s="8" t="s">
        <v>1451</v>
      </c>
    </row>
    <row r="213" spans="1:10">
      <c r="A213" s="8" t="s">
        <v>1451</v>
      </c>
      <c r="D213" s="8" t="s">
        <v>1448</v>
      </c>
      <c r="J213" s="8" t="s">
        <v>1452</v>
      </c>
    </row>
    <row r="214" spans="1:10">
      <c r="A214" s="8" t="s">
        <v>1452</v>
      </c>
      <c r="D214" s="8" t="s">
        <v>1449</v>
      </c>
      <c r="J214" s="8" t="s">
        <v>1453</v>
      </c>
    </row>
    <row r="215" spans="1:10">
      <c r="A215" s="8" t="s">
        <v>1453</v>
      </c>
      <c r="D215" s="8" t="s">
        <v>1451</v>
      </c>
      <c r="J215" s="8" t="s">
        <v>1454</v>
      </c>
    </row>
    <row r="216" spans="1:10">
      <c r="A216" s="8" t="s">
        <v>1455</v>
      </c>
      <c r="D216" s="8" t="s">
        <v>1452</v>
      </c>
      <c r="J216" s="8" t="s">
        <v>1456</v>
      </c>
    </row>
    <row r="217" spans="1:10">
      <c r="A217" s="8" t="s">
        <v>1454</v>
      </c>
      <c r="D217" s="8" t="s">
        <v>1453</v>
      </c>
      <c r="J217" s="8" t="s">
        <v>1457</v>
      </c>
    </row>
    <row r="218" spans="1:10">
      <c r="A218" s="8" t="s">
        <v>1458</v>
      </c>
      <c r="D218" s="8" t="s">
        <v>1455</v>
      </c>
      <c r="J218" s="8" t="s">
        <v>1459</v>
      </c>
    </row>
    <row r="219" spans="1:10">
      <c r="A219" s="8" t="s">
        <v>1456</v>
      </c>
      <c r="D219" s="8" t="s">
        <v>1454</v>
      </c>
      <c r="J219" s="8" t="s">
        <v>1460</v>
      </c>
    </row>
    <row r="220" spans="1:10">
      <c r="A220" s="8" t="s">
        <v>1457</v>
      </c>
      <c r="D220" s="8" t="s">
        <v>1458</v>
      </c>
      <c r="J220" s="8" t="s">
        <v>1461</v>
      </c>
    </row>
    <row r="221" spans="1:10">
      <c r="A221" s="8" t="s">
        <v>1459</v>
      </c>
      <c r="D221" s="8" t="s">
        <v>1456</v>
      </c>
      <c r="J221" s="8" t="s">
        <v>1462</v>
      </c>
    </row>
    <row r="222" spans="1:10">
      <c r="A222" s="8" t="s">
        <v>1460</v>
      </c>
      <c r="D222" s="8" t="s">
        <v>1457</v>
      </c>
      <c r="J222" s="8" t="s">
        <v>1463</v>
      </c>
    </row>
    <row r="223" spans="1:10">
      <c r="A223" s="8" t="s">
        <v>1461</v>
      </c>
      <c r="D223" s="8" t="s">
        <v>1459</v>
      </c>
      <c r="J223" s="8" t="s">
        <v>1464</v>
      </c>
    </row>
    <row r="224" spans="1:10">
      <c r="A224" s="8" t="s">
        <v>1462</v>
      </c>
      <c r="D224" s="8" t="s">
        <v>1460</v>
      </c>
      <c r="J224" s="8" t="s">
        <v>1465</v>
      </c>
    </row>
    <row r="225" spans="1:10">
      <c r="A225" s="8" t="s">
        <v>1463</v>
      </c>
      <c r="D225" s="8" t="s">
        <v>1461</v>
      </c>
      <c r="J225" s="8" t="s">
        <v>1466</v>
      </c>
    </row>
    <row r="226" spans="1:10">
      <c r="A226" s="8" t="s">
        <v>1464</v>
      </c>
      <c r="D226" s="8" t="s">
        <v>1462</v>
      </c>
      <c r="J226" s="8" t="s">
        <v>1467</v>
      </c>
    </row>
    <row r="227" spans="1:10">
      <c r="A227" s="8" t="s">
        <v>1465</v>
      </c>
      <c r="D227" s="8" t="s">
        <v>1463</v>
      </c>
      <c r="J227" s="8" t="s">
        <v>1468</v>
      </c>
    </row>
    <row r="228" spans="1:10">
      <c r="A228" s="8" t="s">
        <v>1469</v>
      </c>
      <c r="D228" s="8" t="s">
        <v>1464</v>
      </c>
      <c r="J228" s="8" t="s">
        <v>1470</v>
      </c>
    </row>
    <row r="229" spans="1:10">
      <c r="A229" s="8" t="s">
        <v>1466</v>
      </c>
      <c r="D229" s="8" t="s">
        <v>1465</v>
      </c>
      <c r="J229" s="8" t="s">
        <v>1471</v>
      </c>
    </row>
    <row r="230" spans="1:10">
      <c r="A230" s="8" t="s">
        <v>1467</v>
      </c>
      <c r="D230" s="8" t="s">
        <v>1469</v>
      </c>
      <c r="J230" s="8" t="s">
        <v>1472</v>
      </c>
    </row>
    <row r="231" spans="1:10">
      <c r="A231" s="8" t="s">
        <v>1468</v>
      </c>
      <c r="D231" s="8" t="s">
        <v>1466</v>
      </c>
      <c r="J231" s="8" t="s">
        <v>1473</v>
      </c>
    </row>
    <row r="232" spans="1:10">
      <c r="A232" s="8" t="s">
        <v>1470</v>
      </c>
      <c r="D232" s="8" t="s">
        <v>1467</v>
      </c>
      <c r="J232" s="8" t="s">
        <v>1474</v>
      </c>
    </row>
    <row r="233" spans="1:10">
      <c r="A233" s="8" t="s">
        <v>1471</v>
      </c>
      <c r="D233" s="8" t="s">
        <v>1468</v>
      </c>
      <c r="J233" s="8" t="s">
        <v>1475</v>
      </c>
    </row>
    <row r="234" spans="1:10">
      <c r="A234" s="8" t="s">
        <v>1476</v>
      </c>
      <c r="D234" s="8" t="s">
        <v>1470</v>
      </c>
      <c r="J234" s="8" t="s">
        <v>1477</v>
      </c>
    </row>
    <row r="235" spans="1:10">
      <c r="A235" s="8" t="s">
        <v>1472</v>
      </c>
      <c r="D235" s="8" t="s">
        <v>1471</v>
      </c>
      <c r="J235" s="8" t="s">
        <v>1478</v>
      </c>
    </row>
    <row r="236" spans="1:10">
      <c r="A236" s="8" t="s">
        <v>1474</v>
      </c>
      <c r="D236" s="8" t="s">
        <v>1476</v>
      </c>
      <c r="J236" s="8" t="s">
        <v>1479</v>
      </c>
    </row>
    <row r="237" spans="1:10">
      <c r="A237" s="8" t="s">
        <v>1475</v>
      </c>
      <c r="D237" s="8" t="s">
        <v>1472</v>
      </c>
      <c r="J237" s="8" t="s">
        <v>1480</v>
      </c>
    </row>
    <row r="238" spans="1:10">
      <c r="A238" s="8" t="s">
        <v>1477</v>
      </c>
      <c r="D238" s="8" t="s">
        <v>1473</v>
      </c>
      <c r="J238" s="8" t="s">
        <v>1481</v>
      </c>
    </row>
    <row r="239" spans="1:10">
      <c r="A239" s="8" t="s">
        <v>1478</v>
      </c>
      <c r="D239" s="8" t="s">
        <v>1474</v>
      </c>
      <c r="J239" s="8" t="s">
        <v>1482</v>
      </c>
    </row>
    <row r="240" spans="1:10">
      <c r="A240" s="8" t="s">
        <v>1479</v>
      </c>
      <c r="D240" s="8" t="s">
        <v>1475</v>
      </c>
      <c r="J240" s="8" t="s">
        <v>1483</v>
      </c>
    </row>
    <row r="241" spans="1:10">
      <c r="A241" s="8" t="s">
        <v>1480</v>
      </c>
      <c r="D241" s="8" t="s">
        <v>1477</v>
      </c>
      <c r="J241" s="8" t="s">
        <v>1484</v>
      </c>
    </row>
    <row r="242" spans="1:10">
      <c r="A242" s="8" t="s">
        <v>1481</v>
      </c>
      <c r="D242" s="8" t="s">
        <v>1478</v>
      </c>
      <c r="J242" s="8" t="s">
        <v>1485</v>
      </c>
    </row>
    <row r="243" spans="1:10">
      <c r="A243" s="8" t="s">
        <v>1482</v>
      </c>
      <c r="D243" s="8" t="s">
        <v>1479</v>
      </c>
      <c r="J243" s="8" t="s">
        <v>1486</v>
      </c>
    </row>
    <row r="244" spans="1:10">
      <c r="A244" s="8" t="s">
        <v>1485</v>
      </c>
      <c r="D244" s="8" t="s">
        <v>1480</v>
      </c>
      <c r="J244" s="8" t="s">
        <v>1487</v>
      </c>
    </row>
    <row r="245" spans="1:10">
      <c r="A245" s="8" t="s">
        <v>1486</v>
      </c>
      <c r="D245" s="8" t="s">
        <v>1481</v>
      </c>
      <c r="J245" s="8" t="s">
        <v>1488</v>
      </c>
    </row>
    <row r="246" spans="1:10">
      <c r="A246" s="8" t="s">
        <v>1487</v>
      </c>
      <c r="D246" s="8" t="s">
        <v>1482</v>
      </c>
      <c r="J246" s="8" t="s">
        <v>1489</v>
      </c>
    </row>
    <row r="247" spans="1:10">
      <c r="A247" s="8" t="s">
        <v>1490</v>
      </c>
      <c r="D247" s="8" t="s">
        <v>1485</v>
      </c>
      <c r="J247" s="8" t="s">
        <v>1491</v>
      </c>
    </row>
    <row r="248" spans="1:10">
      <c r="A248" s="8" t="s">
        <v>1488</v>
      </c>
      <c r="D248" s="8" t="s">
        <v>1486</v>
      </c>
      <c r="J248" s="8" t="s">
        <v>1492</v>
      </c>
    </row>
    <row r="249" spans="1:10">
      <c r="A249" s="8" t="s">
        <v>1489</v>
      </c>
      <c r="D249" s="8" t="s">
        <v>1487</v>
      </c>
      <c r="J249" s="8" t="s">
        <v>1493</v>
      </c>
    </row>
    <row r="250" spans="1:10">
      <c r="A250" s="8" t="s">
        <v>1491</v>
      </c>
      <c r="D250" s="8" t="s">
        <v>1490</v>
      </c>
      <c r="J250" s="8" t="s">
        <v>1494</v>
      </c>
    </row>
    <row r="251" spans="1:10">
      <c r="A251" s="8" t="s">
        <v>1492</v>
      </c>
      <c r="D251" s="8" t="s">
        <v>1488</v>
      </c>
      <c r="J251" s="8" t="s">
        <v>1495</v>
      </c>
    </row>
    <row r="252" spans="1:10">
      <c r="A252" s="8" t="s">
        <v>1496</v>
      </c>
      <c r="D252" s="8" t="s">
        <v>1489</v>
      </c>
      <c r="J252" s="8" t="s">
        <v>1497</v>
      </c>
    </row>
    <row r="253" spans="1:10">
      <c r="A253" s="8" t="s">
        <v>1493</v>
      </c>
      <c r="D253" s="8" t="s">
        <v>1491</v>
      </c>
      <c r="J253" s="8" t="s">
        <v>1498</v>
      </c>
    </row>
    <row r="254" spans="1:10">
      <c r="A254" s="8" t="s">
        <v>1494</v>
      </c>
      <c r="D254" s="8" t="s">
        <v>1492</v>
      </c>
      <c r="J254" s="8" t="s">
        <v>1499</v>
      </c>
    </row>
    <row r="255" spans="1:10">
      <c r="A255" s="8" t="s">
        <v>1497</v>
      </c>
      <c r="D255" s="8" t="s">
        <v>1496</v>
      </c>
      <c r="J255" s="8" t="s">
        <v>1500</v>
      </c>
    </row>
    <row r="256" spans="1:10">
      <c r="A256" s="8" t="s">
        <v>1498</v>
      </c>
      <c r="D256" s="8" t="s">
        <v>1493</v>
      </c>
      <c r="J256" s="8" t="s">
        <v>1501</v>
      </c>
    </row>
    <row r="257" spans="1:10">
      <c r="A257" s="8" t="s">
        <v>1499</v>
      </c>
      <c r="D257" s="8" t="s">
        <v>1494</v>
      </c>
      <c r="J257" s="8" t="s">
        <v>1502</v>
      </c>
    </row>
    <row r="258" spans="1:10">
      <c r="A258" s="8" t="s">
        <v>1500</v>
      </c>
      <c r="D258" s="8" t="s">
        <v>1495</v>
      </c>
      <c r="J258" s="8" t="s">
        <v>1503</v>
      </c>
    </row>
    <row r="259" spans="1:10">
      <c r="A259" s="8" t="s">
        <v>1501</v>
      </c>
      <c r="D259" s="8" t="s">
        <v>1499</v>
      </c>
      <c r="J259" s="8" t="s">
        <v>1504</v>
      </c>
    </row>
    <row r="260" spans="1:10">
      <c r="A260" s="8" t="s">
        <v>1502</v>
      </c>
      <c r="D260" s="8" t="s">
        <v>1500</v>
      </c>
      <c r="J260" s="8" t="s">
        <v>1505</v>
      </c>
    </row>
    <row r="261" spans="1:10">
      <c r="A261" s="8" t="s">
        <v>1503</v>
      </c>
      <c r="D261" s="8" t="s">
        <v>1501</v>
      </c>
      <c r="J261" s="8" t="s">
        <v>1506</v>
      </c>
    </row>
    <row r="262" spans="1:10">
      <c r="A262" s="8" t="s">
        <v>1504</v>
      </c>
      <c r="D262" s="8" t="s">
        <v>1502</v>
      </c>
      <c r="J262" s="8" t="s">
        <v>1507</v>
      </c>
    </row>
    <row r="263" spans="1:10">
      <c r="A263" s="8" t="s">
        <v>1505</v>
      </c>
      <c r="D263" s="8" t="s">
        <v>1503</v>
      </c>
      <c r="J263" s="8" t="s">
        <v>1508</v>
      </c>
    </row>
    <row r="264" spans="1:10">
      <c r="A264" s="8" t="s">
        <v>1507</v>
      </c>
      <c r="D264" s="8" t="s">
        <v>1504</v>
      </c>
      <c r="J264" s="8" t="s">
        <v>1509</v>
      </c>
    </row>
    <row r="265" spans="1:10">
      <c r="A265" s="8" t="s">
        <v>1510</v>
      </c>
      <c r="D265" s="8" t="s">
        <v>1505</v>
      </c>
      <c r="J265" s="8" t="s">
        <v>1511</v>
      </c>
    </row>
    <row r="266" spans="1:10">
      <c r="A266" s="8" t="s">
        <v>1508</v>
      </c>
      <c r="D266" s="8" t="s">
        <v>1507</v>
      </c>
      <c r="J266" s="8" t="s">
        <v>1512</v>
      </c>
    </row>
    <row r="267" spans="1:10">
      <c r="A267" s="8" t="s">
        <v>1509</v>
      </c>
      <c r="D267" s="8" t="s">
        <v>1510</v>
      </c>
      <c r="J267" s="8" t="s">
        <v>1513</v>
      </c>
    </row>
    <row r="268" spans="1:10">
      <c r="A268" s="8" t="s">
        <v>1511</v>
      </c>
      <c r="D268" s="8" t="s">
        <v>1508</v>
      </c>
      <c r="J268" s="8" t="s">
        <v>1514</v>
      </c>
    </row>
    <row r="269" spans="1:10">
      <c r="A269" s="8" t="s">
        <v>1513</v>
      </c>
      <c r="D269" s="8" t="s">
        <v>1509</v>
      </c>
      <c r="J269" s="8" t="s">
        <v>1515</v>
      </c>
    </row>
    <row r="270" spans="1:10">
      <c r="A270" s="8" t="s">
        <v>1514</v>
      </c>
      <c r="D270" s="8" t="s">
        <v>1516</v>
      </c>
      <c r="J270" s="8" t="s">
        <v>1517</v>
      </c>
    </row>
    <row r="271" spans="1:10">
      <c r="A271" s="8" t="s">
        <v>1515</v>
      </c>
      <c r="D271" s="8" t="s">
        <v>1511</v>
      </c>
      <c r="J271" s="8" t="s">
        <v>1518</v>
      </c>
    </row>
    <row r="272" spans="1:10">
      <c r="A272" s="8" t="s">
        <v>1517</v>
      </c>
      <c r="D272" s="8" t="s">
        <v>1513</v>
      </c>
      <c r="J272" s="8" t="s">
        <v>1519</v>
      </c>
    </row>
    <row r="273" spans="1:10">
      <c r="A273" s="8" t="s">
        <v>1518</v>
      </c>
      <c r="D273" s="8" t="s">
        <v>1514</v>
      </c>
      <c r="J273" s="8" t="s">
        <v>1520</v>
      </c>
    </row>
    <row r="274" spans="1:10">
      <c r="A274" s="8" t="s">
        <v>1521</v>
      </c>
      <c r="D274" s="8" t="s">
        <v>1515</v>
      </c>
      <c r="J274" s="8" t="s">
        <v>1521</v>
      </c>
    </row>
    <row r="275" spans="1:10">
      <c r="A275" s="8" t="s">
        <v>1522</v>
      </c>
      <c r="D275" s="8" t="s">
        <v>1517</v>
      </c>
      <c r="J275" s="8" t="s">
        <v>1523</v>
      </c>
    </row>
    <row r="276" spans="1:10">
      <c r="A276" s="8" t="s">
        <v>1523</v>
      </c>
      <c r="D276" s="8" t="s">
        <v>1518</v>
      </c>
      <c r="J276" s="8" t="s">
        <v>1524</v>
      </c>
    </row>
    <row r="277" spans="1:10">
      <c r="A277" s="8" t="s">
        <v>1524</v>
      </c>
      <c r="D277" s="8" t="s">
        <v>1521</v>
      </c>
      <c r="J277" s="8" t="s">
        <v>1525</v>
      </c>
    </row>
    <row r="278" spans="1:10">
      <c r="A278" s="8" t="s">
        <v>1525</v>
      </c>
      <c r="D278" s="8" t="s">
        <v>1522</v>
      </c>
      <c r="J278" s="8" t="s">
        <v>1526</v>
      </c>
    </row>
    <row r="279" spans="1:10">
      <c r="A279" s="8" t="s">
        <v>1526</v>
      </c>
      <c r="D279" s="8" t="s">
        <v>1523</v>
      </c>
      <c r="J279" s="8" t="s">
        <v>1527</v>
      </c>
    </row>
    <row r="280" spans="1:10">
      <c r="A280" s="8" t="s">
        <v>1527</v>
      </c>
      <c r="D280" s="8" t="s">
        <v>1524</v>
      </c>
      <c r="J280" s="8" t="s">
        <v>1528</v>
      </c>
    </row>
    <row r="281" spans="1:10">
      <c r="A281" s="8" t="s">
        <v>1528</v>
      </c>
      <c r="D281" s="8" t="s">
        <v>1525</v>
      </c>
      <c r="J281" s="8" t="s">
        <v>1529</v>
      </c>
    </row>
    <row r="282" spans="1:10">
      <c r="A282" s="8" t="s">
        <v>1530</v>
      </c>
      <c r="D282" s="8" t="s">
        <v>1526</v>
      </c>
      <c r="J282" s="8" t="s">
        <v>1530</v>
      </c>
    </row>
    <row r="283" spans="1:10">
      <c r="A283" s="8" t="s">
        <v>1531</v>
      </c>
      <c r="D283" s="8" t="s">
        <v>1527</v>
      </c>
      <c r="J283" s="8" t="s">
        <v>1532</v>
      </c>
    </row>
    <row r="284" spans="1:10">
      <c r="A284" s="8" t="s">
        <v>1532</v>
      </c>
      <c r="D284" s="8" t="s">
        <v>1528</v>
      </c>
      <c r="J284" s="8" t="s">
        <v>1533</v>
      </c>
    </row>
    <row r="285" spans="1:10">
      <c r="A285" s="8" t="s">
        <v>1533</v>
      </c>
      <c r="D285" s="8" t="s">
        <v>1530</v>
      </c>
      <c r="J285" s="8" t="s">
        <v>1534</v>
      </c>
    </row>
    <row r="286" spans="1:10">
      <c r="A286" s="8" t="s">
        <v>1534</v>
      </c>
      <c r="D286" s="8" t="s">
        <v>1531</v>
      </c>
      <c r="J286" s="8" t="s">
        <v>1535</v>
      </c>
    </row>
    <row r="287" spans="1:10">
      <c r="A287" s="8" t="s">
        <v>1535</v>
      </c>
      <c r="D287" s="8" t="s">
        <v>1536</v>
      </c>
      <c r="J287" s="8" t="s">
        <v>1537</v>
      </c>
    </row>
    <row r="288" spans="1:10">
      <c r="A288" s="8" t="s">
        <v>1537</v>
      </c>
      <c r="D288" s="8" t="s">
        <v>1533</v>
      </c>
      <c r="J288" s="8" t="s">
        <v>1538</v>
      </c>
    </row>
    <row r="289" spans="1:10">
      <c r="A289" s="8" t="s">
        <v>1538</v>
      </c>
      <c r="D289" s="8" t="s">
        <v>1534</v>
      </c>
      <c r="J289" s="8" t="s">
        <v>1539</v>
      </c>
    </row>
    <row r="290" spans="1:10">
      <c r="A290" s="8" t="s">
        <v>1539</v>
      </c>
      <c r="D290" s="8" t="s">
        <v>1535</v>
      </c>
      <c r="J290" s="8" t="s">
        <v>1540</v>
      </c>
    </row>
    <row r="291" spans="1:10">
      <c r="A291" s="8" t="s">
        <v>1540</v>
      </c>
      <c r="D291" s="8" t="s">
        <v>1537</v>
      </c>
      <c r="J291" s="8" t="s">
        <v>1541</v>
      </c>
    </row>
    <row r="292" spans="1:10">
      <c r="A292" s="8" t="s">
        <v>1541</v>
      </c>
      <c r="D292" s="8" t="s">
        <v>1538</v>
      </c>
      <c r="J292" s="8" t="s">
        <v>1542</v>
      </c>
    </row>
    <row r="293" spans="1:10">
      <c r="A293" s="8" t="s">
        <v>1542</v>
      </c>
      <c r="D293" s="8" t="s">
        <v>1539</v>
      </c>
      <c r="J293" s="8" t="s">
        <v>1543</v>
      </c>
    </row>
    <row r="294" spans="1:10">
      <c r="A294" s="8" t="s">
        <v>1544</v>
      </c>
      <c r="D294" s="8" t="s">
        <v>1540</v>
      </c>
      <c r="J294" s="8" t="s">
        <v>1545</v>
      </c>
    </row>
    <row r="295" spans="1:10">
      <c r="A295" s="8" t="s">
        <v>1543</v>
      </c>
      <c r="D295" s="8" t="s">
        <v>1541</v>
      </c>
      <c r="J295" s="8" t="s">
        <v>1546</v>
      </c>
    </row>
    <row r="296" spans="1:10">
      <c r="A296" s="8" t="s">
        <v>1546</v>
      </c>
      <c r="D296" s="8" t="s">
        <v>1542</v>
      </c>
      <c r="J296" s="8" t="s">
        <v>1547</v>
      </c>
    </row>
    <row r="297" spans="1:10">
      <c r="A297" s="8" t="s">
        <v>1548</v>
      </c>
      <c r="D297" s="8" t="s">
        <v>1544</v>
      </c>
      <c r="J297" s="8" t="s">
        <v>1549</v>
      </c>
    </row>
    <row r="298" spans="1:10">
      <c r="A298" s="8" t="s">
        <v>1547</v>
      </c>
      <c r="D298" s="8" t="s">
        <v>1543</v>
      </c>
      <c r="J298" s="8" t="s">
        <v>1550</v>
      </c>
    </row>
    <row r="299" spans="1:10">
      <c r="A299" s="8" t="s">
        <v>1549</v>
      </c>
      <c r="D299" s="8" t="s">
        <v>1546</v>
      </c>
      <c r="J299" s="8" t="s">
        <v>1551</v>
      </c>
    </row>
    <row r="300" spans="1:10">
      <c r="A300" s="8" t="s">
        <v>1550</v>
      </c>
      <c r="D300" s="8" t="s">
        <v>1548</v>
      </c>
      <c r="J300" s="8" t="s">
        <v>1552</v>
      </c>
    </row>
    <row r="301" spans="1:10">
      <c r="A301" s="8" t="s">
        <v>1551</v>
      </c>
      <c r="D301" s="8" t="s">
        <v>1547</v>
      </c>
      <c r="J301" s="8" t="s">
        <v>1553</v>
      </c>
    </row>
    <row r="302" spans="1:10">
      <c r="A302" s="8" t="s">
        <v>1552</v>
      </c>
      <c r="D302" s="8" t="s">
        <v>1549</v>
      </c>
      <c r="J302" s="8" t="s">
        <v>1554</v>
      </c>
    </row>
    <row r="303" spans="1:10">
      <c r="A303" s="8" t="s">
        <v>1555</v>
      </c>
      <c r="D303" s="8" t="s">
        <v>1550</v>
      </c>
      <c r="J303" s="8" t="s">
        <v>1556</v>
      </c>
    </row>
    <row r="304" spans="1:10">
      <c r="A304" s="8" t="s">
        <v>1553</v>
      </c>
      <c r="D304" s="8" t="s">
        <v>1551</v>
      </c>
      <c r="J304" s="8" t="s">
        <v>1557</v>
      </c>
    </row>
    <row r="305" spans="1:10">
      <c r="A305" s="8" t="s">
        <v>1554</v>
      </c>
      <c r="D305" s="8" t="s">
        <v>1552</v>
      </c>
      <c r="J305" s="8" t="s">
        <v>1558</v>
      </c>
    </row>
    <row r="306" spans="1:10">
      <c r="A306" s="8" t="s">
        <v>1556</v>
      </c>
      <c r="D306" s="8" t="s">
        <v>1555</v>
      </c>
      <c r="J306" s="8" t="s">
        <v>1559</v>
      </c>
    </row>
    <row r="307" spans="1:10">
      <c r="A307" s="8" t="s">
        <v>1558</v>
      </c>
      <c r="D307" s="8" t="s">
        <v>1553</v>
      </c>
      <c r="J307" s="8" t="s">
        <v>1560</v>
      </c>
    </row>
    <row r="308" spans="1:10">
      <c r="A308" s="8" t="s">
        <v>1561</v>
      </c>
      <c r="D308" s="8" t="s">
        <v>1554</v>
      </c>
      <c r="J308" s="8" t="s">
        <v>1562</v>
      </c>
    </row>
    <row r="309" spans="1:10">
      <c r="A309" s="8" t="s">
        <v>1559</v>
      </c>
      <c r="D309" s="8" t="s">
        <v>1556</v>
      </c>
      <c r="J309" s="8" t="s">
        <v>1563</v>
      </c>
    </row>
    <row r="310" spans="1:10">
      <c r="A310" s="8" t="s">
        <v>1560</v>
      </c>
      <c r="D310" s="8" t="s">
        <v>1558</v>
      </c>
      <c r="J310" s="8" t="s">
        <v>1564</v>
      </c>
    </row>
    <row r="311" spans="1:10">
      <c r="A311" s="8" t="s">
        <v>1562</v>
      </c>
      <c r="D311" s="8" t="s">
        <v>1561</v>
      </c>
      <c r="J311" s="8" t="s">
        <v>1565</v>
      </c>
    </row>
    <row r="312" spans="1:10">
      <c r="A312" s="8" t="s">
        <v>1563</v>
      </c>
      <c r="D312" s="8" t="s">
        <v>1559</v>
      </c>
      <c r="J312" s="8" t="s">
        <v>1566</v>
      </c>
    </row>
    <row r="313" spans="1:10">
      <c r="A313" s="8" t="s">
        <v>1565</v>
      </c>
      <c r="D313" s="8" t="s">
        <v>1560</v>
      </c>
      <c r="J313" s="8" t="s">
        <v>1567</v>
      </c>
    </row>
    <row r="314" spans="1:10">
      <c r="A314" s="8" t="s">
        <v>1568</v>
      </c>
      <c r="D314" s="8" t="s">
        <v>1562</v>
      </c>
      <c r="J314" s="8" t="s">
        <v>1569</v>
      </c>
    </row>
    <row r="315" spans="1:10">
      <c r="A315" s="8" t="s">
        <v>1566</v>
      </c>
      <c r="D315" s="8" t="s">
        <v>1563</v>
      </c>
      <c r="J315" s="8" t="s">
        <v>1570</v>
      </c>
    </row>
    <row r="316" spans="1:10">
      <c r="A316" s="8" t="s">
        <v>1569</v>
      </c>
      <c r="D316" s="8" t="s">
        <v>1565</v>
      </c>
      <c r="J316" s="8" t="s">
        <v>1571</v>
      </c>
    </row>
    <row r="317" spans="1:10">
      <c r="A317" s="8" t="s">
        <v>1572</v>
      </c>
      <c r="D317" s="8" t="s">
        <v>1568</v>
      </c>
      <c r="J317" s="8" t="s">
        <v>1573</v>
      </c>
    </row>
    <row r="318" spans="1:10">
      <c r="A318" s="8" t="s">
        <v>1570</v>
      </c>
      <c r="D318" s="8" t="s">
        <v>1566</v>
      </c>
      <c r="J318" s="8" t="s">
        <v>1574</v>
      </c>
    </row>
    <row r="319" spans="1:10">
      <c r="A319" s="8" t="s">
        <v>1571</v>
      </c>
      <c r="D319" s="8" t="s">
        <v>1569</v>
      </c>
      <c r="J319" s="8" t="s">
        <v>1575</v>
      </c>
    </row>
    <row r="320" spans="1:10">
      <c r="A320" s="8" t="s">
        <v>1573</v>
      </c>
      <c r="D320" s="8" t="s">
        <v>1572</v>
      </c>
      <c r="J320" s="8" t="s">
        <v>1576</v>
      </c>
    </row>
    <row r="321" spans="1:10">
      <c r="A321" s="8" t="s">
        <v>1577</v>
      </c>
      <c r="D321" s="8" t="s">
        <v>1570</v>
      </c>
      <c r="J321" s="8" t="s">
        <v>1578</v>
      </c>
    </row>
    <row r="322" spans="1:10">
      <c r="A322" s="8" t="s">
        <v>1574</v>
      </c>
      <c r="D322" s="8" t="s">
        <v>1571</v>
      </c>
      <c r="J322" s="8" t="s">
        <v>1579</v>
      </c>
    </row>
    <row r="323" spans="1:10">
      <c r="A323" s="8" t="s">
        <v>1580</v>
      </c>
      <c r="D323" s="8" t="s">
        <v>1573</v>
      </c>
      <c r="J323" s="8" t="s">
        <v>1581</v>
      </c>
    </row>
    <row r="324" spans="1:10">
      <c r="A324" s="8" t="s">
        <v>1575</v>
      </c>
      <c r="D324" s="8" t="s">
        <v>1577</v>
      </c>
      <c r="J324" s="8" t="s">
        <v>1582</v>
      </c>
    </row>
    <row r="325" spans="1:10">
      <c r="A325" s="8" t="s">
        <v>1576</v>
      </c>
      <c r="D325" s="8" t="s">
        <v>1574</v>
      </c>
      <c r="J325" s="8" t="s">
        <v>1583</v>
      </c>
    </row>
    <row r="326" spans="1:10">
      <c r="A326" s="8" t="s">
        <v>1578</v>
      </c>
      <c r="D326" s="8" t="s">
        <v>1580</v>
      </c>
      <c r="J326" s="8" t="s">
        <v>1584</v>
      </c>
    </row>
    <row r="327" spans="1:10">
      <c r="A327" s="8" t="s">
        <v>1579</v>
      </c>
      <c r="D327" s="8" t="s">
        <v>1575</v>
      </c>
      <c r="J327" s="8" t="s">
        <v>1585</v>
      </c>
    </row>
    <row r="328" spans="1:10">
      <c r="A328" s="8" t="s">
        <v>1586</v>
      </c>
      <c r="D328" s="8" t="s">
        <v>1576</v>
      </c>
      <c r="J328" s="8" t="s">
        <v>1587</v>
      </c>
    </row>
    <row r="329" spans="1:10">
      <c r="A329" s="8" t="s">
        <v>1588</v>
      </c>
      <c r="D329" s="8" t="s">
        <v>1578</v>
      </c>
      <c r="J329" s="8" t="s">
        <v>1589</v>
      </c>
    </row>
    <row r="330" spans="1:10">
      <c r="A330" s="8" t="s">
        <v>1581</v>
      </c>
      <c r="D330" s="8" t="s">
        <v>1579</v>
      </c>
      <c r="J330" s="8" t="s">
        <v>1590</v>
      </c>
    </row>
    <row r="331" spans="1:10">
      <c r="A331" s="8" t="s">
        <v>1582</v>
      </c>
      <c r="D331" s="8" t="s">
        <v>1586</v>
      </c>
      <c r="J331" s="8" t="s">
        <v>1591</v>
      </c>
    </row>
    <row r="332" spans="1:10">
      <c r="A332" s="8" t="s">
        <v>1583</v>
      </c>
      <c r="D332" s="8" t="s">
        <v>1588</v>
      </c>
      <c r="J332" s="8" t="s">
        <v>1592</v>
      </c>
    </row>
    <row r="333" spans="1:10">
      <c r="A333" s="8" t="s">
        <v>1593</v>
      </c>
      <c r="D333" s="8" t="s">
        <v>1581</v>
      </c>
      <c r="J333" s="8" t="s">
        <v>1594</v>
      </c>
    </row>
    <row r="334" spans="1:10">
      <c r="A334" s="8" t="s">
        <v>1585</v>
      </c>
      <c r="D334" s="8" t="s">
        <v>1582</v>
      </c>
      <c r="J334" s="8" t="s">
        <v>1595</v>
      </c>
    </row>
    <row r="335" spans="1:10">
      <c r="A335" s="8" t="s">
        <v>1587</v>
      </c>
      <c r="D335" s="8" t="s">
        <v>1583</v>
      </c>
      <c r="J335" s="8" t="s">
        <v>1596</v>
      </c>
    </row>
    <row r="336" spans="1:10">
      <c r="A336" s="8" t="s">
        <v>1589</v>
      </c>
      <c r="D336" s="8" t="s">
        <v>1593</v>
      </c>
      <c r="J336" s="8" t="s">
        <v>1597</v>
      </c>
    </row>
    <row r="337" spans="1:10">
      <c r="A337" s="8" t="s">
        <v>1590</v>
      </c>
      <c r="D337" s="8" t="s">
        <v>1585</v>
      </c>
      <c r="J337" s="8" t="s">
        <v>1598</v>
      </c>
    </row>
    <row r="338" spans="1:10">
      <c r="A338" s="8" t="s">
        <v>1595</v>
      </c>
      <c r="D338" s="8" t="s">
        <v>1587</v>
      </c>
      <c r="J338" s="8" t="s">
        <v>1599</v>
      </c>
    </row>
    <row r="339" spans="1:10">
      <c r="A339" s="8" t="s">
        <v>1596</v>
      </c>
      <c r="D339" s="8" t="s">
        <v>1589</v>
      </c>
      <c r="J339" s="8" t="s">
        <v>1600</v>
      </c>
    </row>
    <row r="340" spans="1:10">
      <c r="A340" s="8" t="s">
        <v>1597</v>
      </c>
      <c r="D340" s="8" t="s">
        <v>1590</v>
      </c>
      <c r="J340" s="8" t="s">
        <v>1601</v>
      </c>
    </row>
    <row r="341" spans="1:10">
      <c r="A341" s="8" t="s">
        <v>1600</v>
      </c>
      <c r="D341" s="8" t="s">
        <v>1595</v>
      </c>
      <c r="J341" s="8" t="s">
        <v>1602</v>
      </c>
    </row>
    <row r="342" spans="1:10">
      <c r="A342" s="8" t="s">
        <v>1601</v>
      </c>
      <c r="D342" s="8" t="s">
        <v>1596</v>
      </c>
      <c r="J342" s="8" t="s">
        <v>1603</v>
      </c>
    </row>
    <row r="343" spans="1:10">
      <c r="A343" s="8" t="s">
        <v>1604</v>
      </c>
      <c r="D343" s="8" t="s">
        <v>1597</v>
      </c>
      <c r="J343" s="8" t="s">
        <v>1604</v>
      </c>
    </row>
    <row r="344" spans="1:10">
      <c r="A344" s="8" t="s">
        <v>1605</v>
      </c>
      <c r="D344" s="8" t="s">
        <v>1600</v>
      </c>
      <c r="J344" s="8" t="s">
        <v>1605</v>
      </c>
    </row>
    <row r="345" spans="1:10">
      <c r="A345" s="8" t="s">
        <v>1606</v>
      </c>
      <c r="D345" s="8" t="s">
        <v>1601</v>
      </c>
      <c r="J345" s="8" t="s">
        <v>1607</v>
      </c>
    </row>
    <row r="346" spans="1:10">
      <c r="A346" s="8" t="s">
        <v>1608</v>
      </c>
      <c r="D346" s="8" t="s">
        <v>1604</v>
      </c>
      <c r="J346" s="8" t="s">
        <v>1606</v>
      </c>
    </row>
    <row r="347" spans="1:10">
      <c r="A347" s="8" t="s">
        <v>1609</v>
      </c>
      <c r="D347" s="8" t="s">
        <v>1605</v>
      </c>
      <c r="J347" s="8" t="s">
        <v>1610</v>
      </c>
    </row>
    <row r="348" spans="1:10">
      <c r="A348" s="8" t="s">
        <v>1611</v>
      </c>
      <c r="D348" s="8" t="s">
        <v>1606</v>
      </c>
      <c r="J348" s="8" t="s">
        <v>1608</v>
      </c>
    </row>
    <row r="349" spans="1:10">
      <c r="A349" s="8" t="s">
        <v>1612</v>
      </c>
      <c r="D349" s="8" t="s">
        <v>1608</v>
      </c>
      <c r="J349" s="8" t="s">
        <v>1609</v>
      </c>
    </row>
    <row r="350" spans="1:10">
      <c r="A350" s="8" t="s">
        <v>1613</v>
      </c>
      <c r="D350" s="8" t="s">
        <v>1609</v>
      </c>
      <c r="J350" s="8" t="s">
        <v>1611</v>
      </c>
    </row>
    <row r="351" spans="1:10">
      <c r="A351" s="8" t="s">
        <v>1614</v>
      </c>
      <c r="D351" s="8" t="s">
        <v>1611</v>
      </c>
      <c r="J351" s="8" t="s">
        <v>1612</v>
      </c>
    </row>
    <row r="352" spans="1:10">
      <c r="A352" s="8" t="s">
        <v>1615</v>
      </c>
      <c r="D352" s="8" t="s">
        <v>1612</v>
      </c>
      <c r="J352" s="8" t="s">
        <v>1613</v>
      </c>
    </row>
    <row r="353" spans="1:10">
      <c r="A353" s="8" t="s">
        <v>1616</v>
      </c>
      <c r="D353" s="8" t="s">
        <v>1613</v>
      </c>
      <c r="J353" s="8" t="s">
        <v>1614</v>
      </c>
    </row>
    <row r="354" spans="1:10">
      <c r="A354" s="8" t="s">
        <v>1617</v>
      </c>
      <c r="D354" s="8" t="s">
        <v>1614</v>
      </c>
      <c r="J354" s="8" t="s">
        <v>1615</v>
      </c>
    </row>
    <row r="355" spans="1:10">
      <c r="A355" s="8" t="s">
        <v>1618</v>
      </c>
      <c r="D355" s="8" t="s">
        <v>1615</v>
      </c>
      <c r="J355" s="8" t="s">
        <v>1616</v>
      </c>
    </row>
    <row r="356" spans="1:10">
      <c r="A356" s="8" t="s">
        <v>1619</v>
      </c>
      <c r="D356" s="8" t="s">
        <v>1616</v>
      </c>
      <c r="J356" s="8" t="s">
        <v>1617</v>
      </c>
    </row>
    <row r="357" spans="1:10">
      <c r="A357" s="8" t="s">
        <v>1620</v>
      </c>
      <c r="D357" s="8" t="s">
        <v>1617</v>
      </c>
      <c r="J357" s="8" t="s">
        <v>1618</v>
      </c>
    </row>
    <row r="358" spans="1:10">
      <c r="A358" s="8" t="s">
        <v>1621</v>
      </c>
      <c r="D358" s="8" t="s">
        <v>1618</v>
      </c>
      <c r="J358" s="8" t="s">
        <v>1622</v>
      </c>
    </row>
    <row r="359" spans="1:10">
      <c r="A359" s="8" t="s">
        <v>1623</v>
      </c>
      <c r="D359" s="8" t="s">
        <v>1619</v>
      </c>
      <c r="J359" s="8" t="s">
        <v>1619</v>
      </c>
    </row>
    <row r="360" spans="1:10">
      <c r="A360" s="8" t="s">
        <v>1624</v>
      </c>
      <c r="D360" s="8" t="s">
        <v>1620</v>
      </c>
      <c r="J360" s="8" t="s">
        <v>1621</v>
      </c>
    </row>
    <row r="361" spans="1:10">
      <c r="A361" s="8" t="s">
        <v>1625</v>
      </c>
      <c r="D361" s="8" t="s">
        <v>1621</v>
      </c>
      <c r="J361" s="8" t="s">
        <v>1623</v>
      </c>
    </row>
    <row r="362" spans="1:10">
      <c r="A362" s="8" t="s">
        <v>1626</v>
      </c>
      <c r="D362" s="8" t="s">
        <v>1623</v>
      </c>
      <c r="J362" s="8" t="s">
        <v>1624</v>
      </c>
    </row>
    <row r="363" spans="1:10">
      <c r="A363" s="8" t="s">
        <v>1627</v>
      </c>
      <c r="D363" s="8" t="s">
        <v>1624</v>
      </c>
      <c r="J363" s="8" t="s">
        <v>1628</v>
      </c>
    </row>
    <row r="364" spans="1:10">
      <c r="A364" s="8" t="s">
        <v>1629</v>
      </c>
      <c r="D364" s="8" t="s">
        <v>1628</v>
      </c>
      <c r="J364" s="8" t="s">
        <v>1625</v>
      </c>
    </row>
    <row r="365" spans="1:10">
      <c r="A365" s="8" t="s">
        <v>1630</v>
      </c>
      <c r="D365" s="8" t="s">
        <v>1625</v>
      </c>
      <c r="J365" s="8" t="s">
        <v>1626</v>
      </c>
    </row>
    <row r="366" spans="1:10">
      <c r="A366" s="8" t="s">
        <v>1631</v>
      </c>
      <c r="D366" s="8" t="s">
        <v>1626</v>
      </c>
      <c r="J366" s="8" t="s">
        <v>1627</v>
      </c>
    </row>
    <row r="367" spans="1:10">
      <c r="A367" s="8" t="s">
        <v>1632</v>
      </c>
      <c r="D367" s="8" t="s">
        <v>1627</v>
      </c>
      <c r="J367" s="8" t="s">
        <v>1629</v>
      </c>
    </row>
    <row r="368" spans="1:10">
      <c r="A368" s="8" t="s">
        <v>1633</v>
      </c>
      <c r="D368" s="8" t="s">
        <v>1630</v>
      </c>
      <c r="J368" s="8" t="s">
        <v>1630</v>
      </c>
    </row>
    <row r="369" spans="1:10">
      <c r="A369" s="8" t="s">
        <v>1634</v>
      </c>
      <c r="D369" s="8" t="s">
        <v>1631</v>
      </c>
      <c r="J369" s="8" t="s">
        <v>1631</v>
      </c>
    </row>
    <row r="370" spans="1:10">
      <c r="A370" s="8" t="s">
        <v>1635</v>
      </c>
      <c r="D370" s="8" t="s">
        <v>1632</v>
      </c>
      <c r="J370" s="8" t="s">
        <v>1632</v>
      </c>
    </row>
    <row r="371" spans="1:10">
      <c r="A371" s="8" t="s">
        <v>1636</v>
      </c>
      <c r="D371" s="8" t="s">
        <v>1633</v>
      </c>
      <c r="J371" s="8" t="s">
        <v>1633</v>
      </c>
    </row>
    <row r="372" spans="1:10">
      <c r="A372" s="8" t="s">
        <v>1637</v>
      </c>
      <c r="D372" s="8" t="s">
        <v>1634</v>
      </c>
      <c r="J372" s="8" t="s">
        <v>1634</v>
      </c>
    </row>
    <row r="373" spans="1:10">
      <c r="A373" s="8" t="s">
        <v>1638</v>
      </c>
      <c r="D373" s="8" t="s">
        <v>1635</v>
      </c>
      <c r="J373" s="8" t="s">
        <v>1639</v>
      </c>
    </row>
    <row r="374" spans="1:10">
      <c r="A374" s="8" t="s">
        <v>1640</v>
      </c>
      <c r="D374" s="8" t="s">
        <v>1636</v>
      </c>
      <c r="J374" s="8" t="s">
        <v>1635</v>
      </c>
    </row>
    <row r="375" spans="1:10">
      <c r="A375" s="8" t="s">
        <v>1641</v>
      </c>
      <c r="D375" s="8" t="s">
        <v>1637</v>
      </c>
      <c r="J375" s="8" t="s">
        <v>1636</v>
      </c>
    </row>
    <row r="376" spans="1:10">
      <c r="A376" s="8" t="s">
        <v>1642</v>
      </c>
      <c r="D376" s="8" t="s">
        <v>1638</v>
      </c>
      <c r="J376" s="8" t="s">
        <v>1637</v>
      </c>
    </row>
    <row r="377" spans="1:10">
      <c r="A377" s="8" t="s">
        <v>1643</v>
      </c>
      <c r="D377" s="8" t="s">
        <v>1640</v>
      </c>
      <c r="J377" s="8" t="s">
        <v>1638</v>
      </c>
    </row>
    <row r="378" spans="1:10">
      <c r="A378" s="8" t="s">
        <v>1644</v>
      </c>
      <c r="D378" s="8" t="s">
        <v>1641</v>
      </c>
      <c r="J378" s="8" t="s">
        <v>1641</v>
      </c>
    </row>
    <row r="379" spans="1:10">
      <c r="A379" s="8" t="s">
        <v>1645</v>
      </c>
      <c r="D379" s="8" t="s">
        <v>1642</v>
      </c>
      <c r="J379" s="8" t="s">
        <v>1642</v>
      </c>
    </row>
    <row r="380" spans="1:10">
      <c r="A380" s="8" t="s">
        <v>1646</v>
      </c>
      <c r="D380" s="8" t="s">
        <v>1643</v>
      </c>
      <c r="J380" s="8" t="s">
        <v>1643</v>
      </c>
    </row>
    <row r="381" spans="1:10">
      <c r="A381" s="8" t="s">
        <v>1647</v>
      </c>
      <c r="D381" s="8" t="s">
        <v>1644</v>
      </c>
      <c r="J381" s="8" t="s">
        <v>1644</v>
      </c>
    </row>
    <row r="382" spans="1:10">
      <c r="A382" s="8" t="s">
        <v>1648</v>
      </c>
      <c r="D382" s="8" t="s">
        <v>1645</v>
      </c>
      <c r="J382" s="8" t="s">
        <v>1645</v>
      </c>
    </row>
    <row r="383" spans="1:10">
      <c r="A383" s="8" t="s">
        <v>1649</v>
      </c>
      <c r="D383" s="8" t="s">
        <v>1646</v>
      </c>
      <c r="J383" s="8" t="s">
        <v>1646</v>
      </c>
    </row>
    <row r="384" spans="1:10">
      <c r="A384" s="8" t="s">
        <v>1650</v>
      </c>
      <c r="D384" s="8" t="s">
        <v>1647</v>
      </c>
      <c r="J384" s="8" t="s">
        <v>1647</v>
      </c>
    </row>
    <row r="385" spans="1:10">
      <c r="A385" s="8" t="s">
        <v>1651</v>
      </c>
      <c r="D385" s="8" t="s">
        <v>1648</v>
      </c>
      <c r="J385" s="8" t="s">
        <v>1648</v>
      </c>
    </row>
    <row r="386" spans="1:10">
      <c r="A386" s="8" t="s">
        <v>1652</v>
      </c>
      <c r="D386" s="8" t="s">
        <v>1649</v>
      </c>
      <c r="J386" s="8" t="s">
        <v>1649</v>
      </c>
    </row>
    <row r="387" spans="1:10">
      <c r="A387" s="8" t="s">
        <v>1653</v>
      </c>
      <c r="D387" s="8" t="s">
        <v>1650</v>
      </c>
      <c r="J387" s="8" t="s">
        <v>1650</v>
      </c>
    </row>
    <row r="388" spans="1:10">
      <c r="A388" s="8" t="s">
        <v>1654</v>
      </c>
      <c r="D388" s="8" t="s">
        <v>1651</v>
      </c>
      <c r="J388" s="8" t="s">
        <v>1651</v>
      </c>
    </row>
    <row r="389" spans="1:10">
      <c r="A389" s="8" t="s">
        <v>1655</v>
      </c>
      <c r="D389" s="8" t="s">
        <v>1652</v>
      </c>
      <c r="J389" s="8" t="s">
        <v>1652</v>
      </c>
    </row>
    <row r="390" spans="1:10">
      <c r="A390" s="8" t="s">
        <v>1656</v>
      </c>
      <c r="D390" s="8" t="s">
        <v>1653</v>
      </c>
      <c r="J390" s="8" t="s">
        <v>1657</v>
      </c>
    </row>
    <row r="391" spans="1:10">
      <c r="A391" s="8" t="s">
        <v>1658</v>
      </c>
      <c r="D391" s="8" t="s">
        <v>1654</v>
      </c>
      <c r="J391" s="8" t="s">
        <v>1653</v>
      </c>
    </row>
    <row r="392" spans="1:10">
      <c r="A392" s="8" t="s">
        <v>1659</v>
      </c>
      <c r="D392" s="8" t="s">
        <v>1655</v>
      </c>
      <c r="J392" s="8" t="s">
        <v>1654</v>
      </c>
    </row>
    <row r="393" spans="1:10">
      <c r="A393" s="8" t="s">
        <v>1660</v>
      </c>
      <c r="D393" s="8" t="s">
        <v>1656</v>
      </c>
      <c r="J393" s="8" t="s">
        <v>1655</v>
      </c>
    </row>
    <row r="394" spans="1:10">
      <c r="A394" s="8" t="s">
        <v>1661</v>
      </c>
      <c r="D394" s="8" t="s">
        <v>1662</v>
      </c>
      <c r="J394" s="8" t="s">
        <v>1660</v>
      </c>
    </row>
    <row r="395" spans="1:10">
      <c r="A395" s="8" t="s">
        <v>1663</v>
      </c>
      <c r="D395" s="8" t="s">
        <v>1664</v>
      </c>
      <c r="J395" s="8" t="s">
        <v>1661</v>
      </c>
    </row>
    <row r="396" spans="1:10">
      <c r="A396" s="8" t="s">
        <v>1665</v>
      </c>
      <c r="D396" s="8" t="s">
        <v>1658</v>
      </c>
      <c r="J396" s="8" t="s">
        <v>1663</v>
      </c>
    </row>
    <row r="397" spans="1:10">
      <c r="A397" s="8" t="s">
        <v>1666</v>
      </c>
      <c r="D397" s="8" t="s">
        <v>1659</v>
      </c>
      <c r="J397" s="8" t="s">
        <v>1665</v>
      </c>
    </row>
    <row r="398" spans="1:10">
      <c r="A398" s="8" t="s">
        <v>1667</v>
      </c>
      <c r="D398" s="8" t="s">
        <v>1660</v>
      </c>
      <c r="J398" s="8" t="s">
        <v>1666</v>
      </c>
    </row>
    <row r="399" spans="1:10">
      <c r="A399" s="8" t="s">
        <v>1668</v>
      </c>
      <c r="D399" s="8" t="s">
        <v>1661</v>
      </c>
      <c r="J399" s="8" t="s">
        <v>1667</v>
      </c>
    </row>
    <row r="400" spans="1:10">
      <c r="A400" s="8" t="s">
        <v>1669</v>
      </c>
      <c r="D400" s="8" t="s">
        <v>1665</v>
      </c>
      <c r="J400" s="8" t="s">
        <v>1668</v>
      </c>
    </row>
    <row r="401" spans="1:10">
      <c r="A401" s="8" t="s">
        <v>1670</v>
      </c>
      <c r="D401" s="8" t="s">
        <v>1666</v>
      </c>
      <c r="J401" s="8" t="s">
        <v>1669</v>
      </c>
    </row>
    <row r="402" spans="1:10">
      <c r="A402" s="8" t="s">
        <v>1671</v>
      </c>
      <c r="D402" s="8" t="s">
        <v>1667</v>
      </c>
      <c r="J402" s="8" t="s">
        <v>1670</v>
      </c>
    </row>
    <row r="403" spans="1:10">
      <c r="A403" s="8" t="s">
        <v>1672</v>
      </c>
      <c r="D403" s="8" t="s">
        <v>1668</v>
      </c>
      <c r="J403" s="8" t="s">
        <v>1671</v>
      </c>
    </row>
    <row r="404" spans="1:10">
      <c r="A404" s="8" t="s">
        <v>1673</v>
      </c>
      <c r="D404" s="8" t="s">
        <v>1669</v>
      </c>
      <c r="J404" s="8" t="s">
        <v>1672</v>
      </c>
    </row>
    <row r="405" spans="1:10">
      <c r="A405" s="8" t="s">
        <v>1674</v>
      </c>
      <c r="D405" s="8" t="s">
        <v>1670</v>
      </c>
      <c r="J405" s="8" t="s">
        <v>1673</v>
      </c>
    </row>
    <row r="406" spans="1:10">
      <c r="A406" s="8" t="s">
        <v>1675</v>
      </c>
      <c r="D406" s="8" t="s">
        <v>1671</v>
      </c>
      <c r="J406" s="8" t="s">
        <v>1674</v>
      </c>
    </row>
    <row r="407" spans="1:10">
      <c r="A407" s="8" t="s">
        <v>1676</v>
      </c>
      <c r="D407" s="8" t="s">
        <v>1672</v>
      </c>
      <c r="J407" s="8" t="s">
        <v>1675</v>
      </c>
    </row>
    <row r="408" spans="1:10">
      <c r="A408" s="8" t="s">
        <v>1677</v>
      </c>
      <c r="D408" s="8" t="s">
        <v>1673</v>
      </c>
      <c r="J408" s="8" t="s">
        <v>1676</v>
      </c>
    </row>
    <row r="409" spans="1:10">
      <c r="A409" s="8" t="s">
        <v>1678</v>
      </c>
      <c r="D409" s="8" t="s">
        <v>1674</v>
      </c>
      <c r="J409" s="8" t="s">
        <v>1677</v>
      </c>
    </row>
    <row r="410" spans="1:10">
      <c r="A410" s="8" t="s">
        <v>1679</v>
      </c>
      <c r="D410" s="8" t="s">
        <v>1675</v>
      </c>
      <c r="J410" s="8" t="s">
        <v>1678</v>
      </c>
    </row>
    <row r="411" spans="1:10">
      <c r="A411" s="8" t="s">
        <v>1680</v>
      </c>
      <c r="D411" s="8" t="s">
        <v>1676</v>
      </c>
      <c r="J411" s="8" t="s">
        <v>1681</v>
      </c>
    </row>
    <row r="412" spans="1:10">
      <c r="A412" s="8" t="s">
        <v>1682</v>
      </c>
      <c r="D412" s="8" t="s">
        <v>1677</v>
      </c>
      <c r="J412" s="8" t="s">
        <v>1680</v>
      </c>
    </row>
    <row r="413" spans="1:10">
      <c r="A413" s="8" t="s">
        <v>1683</v>
      </c>
      <c r="D413" s="8" t="s">
        <v>1678</v>
      </c>
      <c r="J413" s="8" t="s">
        <v>1682</v>
      </c>
    </row>
    <row r="414" spans="1:10">
      <c r="A414" s="8" t="s">
        <v>1684</v>
      </c>
      <c r="D414" s="8" t="s">
        <v>1679</v>
      </c>
      <c r="J414" s="8" t="s">
        <v>1685</v>
      </c>
    </row>
    <row r="415" spans="1:10">
      <c r="A415" s="8" t="s">
        <v>1686</v>
      </c>
      <c r="D415" s="8" t="s">
        <v>1680</v>
      </c>
      <c r="J415" s="8" t="s">
        <v>1683</v>
      </c>
    </row>
    <row r="416" spans="1:10">
      <c r="A416" s="8" t="s">
        <v>1687</v>
      </c>
      <c r="D416" s="8" t="s">
        <v>1682</v>
      </c>
      <c r="J416" s="8" t="s">
        <v>1684</v>
      </c>
    </row>
    <row r="417" spans="1:10">
      <c r="A417" s="8" t="s">
        <v>1688</v>
      </c>
      <c r="D417" s="8" t="s">
        <v>1683</v>
      </c>
      <c r="J417" s="8" t="s">
        <v>1687</v>
      </c>
    </row>
    <row r="418" spans="1:10">
      <c r="A418" s="8" t="s">
        <v>1689</v>
      </c>
      <c r="D418" s="8" t="s">
        <v>1684</v>
      </c>
      <c r="J418" s="8" t="s">
        <v>1688</v>
      </c>
    </row>
    <row r="419" spans="1:10">
      <c r="A419" s="8" t="s">
        <v>1690</v>
      </c>
      <c r="D419" s="8" t="s">
        <v>1686</v>
      </c>
      <c r="J419" s="8" t="s">
        <v>1689</v>
      </c>
    </row>
    <row r="420" spans="1:10">
      <c r="A420" s="8" t="s">
        <v>1691</v>
      </c>
      <c r="D420" s="8" t="s">
        <v>1687</v>
      </c>
      <c r="J420" s="8" t="s">
        <v>1690</v>
      </c>
    </row>
    <row r="421" spans="1:10">
      <c r="A421" s="8" t="s">
        <v>1692</v>
      </c>
      <c r="D421" s="8" t="s">
        <v>1688</v>
      </c>
      <c r="J421" s="8" t="s">
        <v>1691</v>
      </c>
    </row>
    <row r="422" spans="1:10">
      <c r="A422" s="8" t="s">
        <v>1693</v>
      </c>
      <c r="D422" s="8" t="s">
        <v>1689</v>
      </c>
      <c r="J422" s="8" t="s">
        <v>1692</v>
      </c>
    </row>
    <row r="423" spans="1:10">
      <c r="A423" s="8" t="s">
        <v>1694</v>
      </c>
      <c r="D423" s="8" t="s">
        <v>1690</v>
      </c>
      <c r="J423" s="8" t="s">
        <v>1693</v>
      </c>
    </row>
    <row r="424" spans="1:10">
      <c r="A424" s="8" t="s">
        <v>1695</v>
      </c>
      <c r="D424" s="8" t="s">
        <v>1691</v>
      </c>
      <c r="J424" s="8" t="s">
        <v>1694</v>
      </c>
    </row>
    <row r="425" spans="1:10">
      <c r="A425" s="8" t="s">
        <v>1696</v>
      </c>
      <c r="D425" s="8" t="s">
        <v>1697</v>
      </c>
      <c r="J425" s="8" t="s">
        <v>1695</v>
      </c>
    </row>
    <row r="426" spans="1:10">
      <c r="A426" s="8" t="s">
        <v>1698</v>
      </c>
      <c r="D426" s="8" t="s">
        <v>1692</v>
      </c>
      <c r="J426" s="8" t="s">
        <v>1696</v>
      </c>
    </row>
    <row r="427" spans="1:10">
      <c r="A427" s="8" t="s">
        <v>1699</v>
      </c>
      <c r="D427" s="8" t="s">
        <v>1693</v>
      </c>
      <c r="J427" s="8" t="s">
        <v>1700</v>
      </c>
    </row>
    <row r="428" spans="1:10">
      <c r="A428" s="8" t="s">
        <v>1701</v>
      </c>
      <c r="D428" s="8" t="s">
        <v>1694</v>
      </c>
      <c r="J428" s="8" t="s">
        <v>1698</v>
      </c>
    </row>
    <row r="429" spans="1:10">
      <c r="A429" s="8" t="s">
        <v>1702</v>
      </c>
      <c r="D429" s="8" t="s">
        <v>1695</v>
      </c>
      <c r="J429" s="8" t="s">
        <v>1699</v>
      </c>
    </row>
    <row r="430" spans="1:10">
      <c r="A430" s="8" t="s">
        <v>1703</v>
      </c>
      <c r="D430" s="8" t="s">
        <v>1696</v>
      </c>
      <c r="J430" s="8" t="s">
        <v>1702</v>
      </c>
    </row>
    <row r="431" spans="1:10">
      <c r="A431" s="8" t="s">
        <v>1704</v>
      </c>
      <c r="D431" s="8" t="s">
        <v>1698</v>
      </c>
      <c r="J431" s="8" t="s">
        <v>1703</v>
      </c>
    </row>
    <row r="432" spans="1:10">
      <c r="A432" s="8" t="s">
        <v>1705</v>
      </c>
      <c r="D432" s="8" t="s">
        <v>1699</v>
      </c>
      <c r="J432" s="8" t="s">
        <v>1704</v>
      </c>
    </row>
    <row r="433" spans="1:10">
      <c r="A433" s="8" t="s">
        <v>1706</v>
      </c>
      <c r="D433" s="8" t="s">
        <v>1701</v>
      </c>
      <c r="J433" s="8" t="s">
        <v>1705</v>
      </c>
    </row>
    <row r="434" spans="1:10">
      <c r="A434" s="8" t="s">
        <v>1707</v>
      </c>
      <c r="D434" s="8" t="s">
        <v>1702</v>
      </c>
      <c r="J434" s="8" t="s">
        <v>1706</v>
      </c>
    </row>
    <row r="435" spans="1:10">
      <c r="A435" s="8" t="s">
        <v>1708</v>
      </c>
      <c r="D435" s="8" t="s">
        <v>1703</v>
      </c>
      <c r="J435" s="8" t="s">
        <v>1707</v>
      </c>
    </row>
    <row r="436" spans="1:10">
      <c r="A436" s="8" t="s">
        <v>1709</v>
      </c>
      <c r="D436" s="8" t="s">
        <v>1710</v>
      </c>
      <c r="J436" s="8" t="s">
        <v>1708</v>
      </c>
    </row>
    <row r="437" spans="1:10">
      <c r="A437" s="8" t="s">
        <v>1711</v>
      </c>
      <c r="D437" s="8" t="s">
        <v>1704</v>
      </c>
      <c r="J437" s="8" t="s">
        <v>1711</v>
      </c>
    </row>
    <row r="438" spans="1:10">
      <c r="A438" s="8" t="s">
        <v>1712</v>
      </c>
      <c r="D438" s="8" t="s">
        <v>1705</v>
      </c>
      <c r="J438" s="8" t="s">
        <v>1713</v>
      </c>
    </row>
    <row r="439" spans="1:10">
      <c r="A439" s="8" t="s">
        <v>1714</v>
      </c>
      <c r="D439" s="8" t="s">
        <v>1706</v>
      </c>
      <c r="J439" s="8" t="s">
        <v>1714</v>
      </c>
    </row>
    <row r="440" spans="1:10">
      <c r="A440" s="8" t="s">
        <v>1715</v>
      </c>
      <c r="D440" s="8" t="s">
        <v>1707</v>
      </c>
      <c r="J440" s="8" t="s">
        <v>1716</v>
      </c>
    </row>
    <row r="441" spans="1:10">
      <c r="A441" s="8" t="s">
        <v>1717</v>
      </c>
      <c r="D441" s="8" t="s">
        <v>1708</v>
      </c>
      <c r="J441" s="8" t="s">
        <v>1718</v>
      </c>
    </row>
    <row r="442" spans="1:10">
      <c r="A442" s="8" t="s">
        <v>1716</v>
      </c>
      <c r="D442" s="8" t="s">
        <v>1709</v>
      </c>
      <c r="J442" s="8" t="s">
        <v>1719</v>
      </c>
    </row>
    <row r="443" spans="1:10">
      <c r="A443" s="8" t="s">
        <v>1718</v>
      </c>
      <c r="D443" s="8" t="s">
        <v>1711</v>
      </c>
      <c r="J443" s="8" t="s">
        <v>1720</v>
      </c>
    </row>
    <row r="444" spans="1:10">
      <c r="A444" s="8" t="s">
        <v>1719</v>
      </c>
      <c r="D444" s="8" t="s">
        <v>1712</v>
      </c>
      <c r="J444" s="8" t="s">
        <v>1721</v>
      </c>
    </row>
    <row r="445" spans="1:10">
      <c r="A445" s="8" t="s">
        <v>1720</v>
      </c>
      <c r="D445" s="8" t="s">
        <v>1713</v>
      </c>
      <c r="J445" s="8" t="s">
        <v>1722</v>
      </c>
    </row>
    <row r="446" spans="1:10">
      <c r="A446" s="8" t="s">
        <v>1721</v>
      </c>
      <c r="D446" s="8" t="s">
        <v>1714</v>
      </c>
      <c r="J446" s="8" t="s">
        <v>1723</v>
      </c>
    </row>
    <row r="447" spans="1:10">
      <c r="A447" s="8" t="s">
        <v>1722</v>
      </c>
      <c r="D447" s="8" t="s">
        <v>1715</v>
      </c>
      <c r="J447" s="8" t="s">
        <v>1724</v>
      </c>
    </row>
    <row r="448" spans="1:10">
      <c r="A448" s="8" t="s">
        <v>1724</v>
      </c>
      <c r="D448" s="8" t="s">
        <v>1717</v>
      </c>
      <c r="J448" s="8" t="s">
        <v>1725</v>
      </c>
    </row>
    <row r="449" spans="1:10">
      <c r="A449" s="8" t="s">
        <v>1725</v>
      </c>
      <c r="D449" s="8" t="s">
        <v>1716</v>
      </c>
      <c r="J449" s="8" t="s">
        <v>1726</v>
      </c>
    </row>
    <row r="450" spans="1:10">
      <c r="A450" s="8" t="s">
        <v>1726</v>
      </c>
      <c r="D450" s="8" t="s">
        <v>1718</v>
      </c>
      <c r="J450" s="8" t="s">
        <v>1727</v>
      </c>
    </row>
    <row r="451" spans="1:10">
      <c r="A451" s="8" t="s">
        <v>1727</v>
      </c>
      <c r="D451" s="8" t="s">
        <v>1719</v>
      </c>
      <c r="J451" s="8" t="s">
        <v>1728</v>
      </c>
    </row>
    <row r="452" spans="1:10">
      <c r="A452" s="8" t="s">
        <v>1728</v>
      </c>
      <c r="D452" s="8" t="s">
        <v>1720</v>
      </c>
      <c r="J452" s="8" t="s">
        <v>1729</v>
      </c>
    </row>
    <row r="453" spans="1:10">
      <c r="A453" s="8" t="s">
        <v>1729</v>
      </c>
      <c r="D453" s="8" t="s">
        <v>1721</v>
      </c>
      <c r="J453" s="8" t="s">
        <v>1730</v>
      </c>
    </row>
    <row r="454" spans="1:10">
      <c r="A454" s="8" t="s">
        <v>1730</v>
      </c>
      <c r="D454" s="8" t="s">
        <v>1722</v>
      </c>
      <c r="J454" s="8" t="s">
        <v>1731</v>
      </c>
    </row>
    <row r="455" spans="1:10">
      <c r="A455" s="8" t="s">
        <v>1731</v>
      </c>
      <c r="D455" s="8" t="s">
        <v>1724</v>
      </c>
      <c r="J455" s="8" t="s">
        <v>1732</v>
      </c>
    </row>
    <row r="456" spans="1:10">
      <c r="A456" s="8" t="s">
        <v>1732</v>
      </c>
      <c r="D456" s="8" t="s">
        <v>1725</v>
      </c>
      <c r="J456" s="8" t="s">
        <v>1733</v>
      </c>
    </row>
    <row r="457" spans="1:10">
      <c r="A457" s="8" t="s">
        <v>1734</v>
      </c>
      <c r="D457" s="8" t="s">
        <v>1726</v>
      </c>
      <c r="J457" s="8" t="s">
        <v>1735</v>
      </c>
    </row>
    <row r="458" spans="1:10">
      <c r="A458" s="8" t="s">
        <v>1733</v>
      </c>
      <c r="D458" s="8" t="s">
        <v>1727</v>
      </c>
      <c r="J458" s="8" t="s">
        <v>1736</v>
      </c>
    </row>
    <row r="459" spans="1:10">
      <c r="A459" s="8" t="s">
        <v>1737</v>
      </c>
      <c r="D459" s="8" t="s">
        <v>1728</v>
      </c>
      <c r="J459" s="8" t="s">
        <v>1738</v>
      </c>
    </row>
    <row r="460" spans="1:10">
      <c r="A460" s="8" t="s">
        <v>1739</v>
      </c>
      <c r="D460" s="8" t="s">
        <v>1729</v>
      </c>
      <c r="J460" s="8" t="s">
        <v>1740</v>
      </c>
    </row>
    <row r="461" spans="1:10">
      <c r="A461" s="8" t="s">
        <v>1741</v>
      </c>
      <c r="D461" s="8" t="s">
        <v>1742</v>
      </c>
      <c r="J461" s="8" t="s">
        <v>1743</v>
      </c>
    </row>
    <row r="462" spans="1:10">
      <c r="A462" s="8" t="s">
        <v>1744</v>
      </c>
      <c r="D462" s="8" t="s">
        <v>1730</v>
      </c>
      <c r="J462" s="8" t="s">
        <v>1745</v>
      </c>
    </row>
    <row r="463" spans="1:10">
      <c r="A463" s="8" t="s">
        <v>1746</v>
      </c>
      <c r="D463" s="8" t="s">
        <v>1731</v>
      </c>
      <c r="J463" s="8" t="s">
        <v>1747</v>
      </c>
    </row>
    <row r="464" spans="1:10">
      <c r="A464" s="8" t="s">
        <v>1735</v>
      </c>
      <c r="D464" s="8" t="s">
        <v>1734</v>
      </c>
      <c r="J464" s="8" t="s">
        <v>1748</v>
      </c>
    </row>
    <row r="465" spans="1:10">
      <c r="A465" s="8" t="s">
        <v>1736</v>
      </c>
      <c r="D465" s="8" t="s">
        <v>1733</v>
      </c>
      <c r="J465" s="8" t="s">
        <v>1749</v>
      </c>
    </row>
    <row r="466" spans="1:10">
      <c r="A466" s="8" t="s">
        <v>1738</v>
      </c>
      <c r="D466" s="8" t="s">
        <v>1737</v>
      </c>
      <c r="J466" s="8" t="s">
        <v>1750</v>
      </c>
    </row>
    <row r="467" spans="1:10">
      <c r="A467" s="8" t="s">
        <v>1740</v>
      </c>
      <c r="D467" s="8" t="s">
        <v>1739</v>
      </c>
      <c r="J467" s="8" t="s">
        <v>1751</v>
      </c>
    </row>
    <row r="468" spans="1:10">
      <c r="A468" s="8" t="s">
        <v>1743</v>
      </c>
      <c r="D468" s="8" t="s">
        <v>1741</v>
      </c>
      <c r="J468" s="8" t="s">
        <v>1752</v>
      </c>
    </row>
    <row r="469" spans="1:10">
      <c r="A469" s="8" t="s">
        <v>1745</v>
      </c>
      <c r="D469" s="8" t="s">
        <v>1744</v>
      </c>
      <c r="J469" s="8" t="s">
        <v>1753</v>
      </c>
    </row>
    <row r="470" spans="1:10">
      <c r="A470" s="8" t="s">
        <v>1748</v>
      </c>
      <c r="D470" s="8" t="s">
        <v>1746</v>
      </c>
      <c r="J470" s="8" t="s">
        <v>1754</v>
      </c>
    </row>
    <row r="471" spans="1:10">
      <c r="A471" s="8" t="s">
        <v>1755</v>
      </c>
      <c r="D471" s="8" t="s">
        <v>1735</v>
      </c>
      <c r="J471" s="8" t="s">
        <v>1756</v>
      </c>
    </row>
    <row r="472" spans="1:10">
      <c r="A472" s="8" t="s">
        <v>1749</v>
      </c>
      <c r="D472" s="8" t="s">
        <v>1736</v>
      </c>
      <c r="J472" s="8" t="s">
        <v>1757</v>
      </c>
    </row>
    <row r="473" spans="1:10">
      <c r="A473" s="8" t="s">
        <v>1750</v>
      </c>
      <c r="D473" s="8" t="s">
        <v>1738</v>
      </c>
      <c r="J473" s="8" t="s">
        <v>1758</v>
      </c>
    </row>
    <row r="474" spans="1:10">
      <c r="A474" s="8" t="s">
        <v>1752</v>
      </c>
      <c r="D474" s="8" t="s">
        <v>1740</v>
      </c>
      <c r="J474" s="8" t="s">
        <v>1759</v>
      </c>
    </row>
    <row r="475" spans="1:10">
      <c r="A475" s="8" t="s">
        <v>1753</v>
      </c>
      <c r="D475" s="8" t="s">
        <v>1743</v>
      </c>
      <c r="J475" s="8" t="s">
        <v>1760</v>
      </c>
    </row>
    <row r="476" spans="1:10">
      <c r="A476" s="8" t="s">
        <v>1754</v>
      </c>
      <c r="D476" s="8" t="s">
        <v>1745</v>
      </c>
      <c r="J476" s="8" t="s">
        <v>1761</v>
      </c>
    </row>
    <row r="477" spans="1:10">
      <c r="A477" s="8" t="s">
        <v>1758</v>
      </c>
      <c r="D477" s="8" t="s">
        <v>1748</v>
      </c>
      <c r="J477" s="8" t="s">
        <v>1762</v>
      </c>
    </row>
    <row r="478" spans="1:10">
      <c r="A478" s="8" t="s">
        <v>1759</v>
      </c>
      <c r="D478" s="8" t="s">
        <v>1755</v>
      </c>
      <c r="J478" s="8" t="s">
        <v>1763</v>
      </c>
    </row>
    <row r="479" spans="1:10">
      <c r="A479" s="8" t="s">
        <v>1764</v>
      </c>
      <c r="D479" s="8" t="s">
        <v>1749</v>
      </c>
      <c r="J479" s="8" t="s">
        <v>1765</v>
      </c>
    </row>
    <row r="480" spans="1:10">
      <c r="A480" s="8" t="s">
        <v>1760</v>
      </c>
      <c r="D480" s="8" t="s">
        <v>1750</v>
      </c>
      <c r="J480" s="8" t="s">
        <v>1766</v>
      </c>
    </row>
    <row r="481" spans="1:10">
      <c r="A481" s="8" t="s">
        <v>1761</v>
      </c>
      <c r="D481" s="8" t="s">
        <v>1752</v>
      </c>
      <c r="J481" s="8" t="s">
        <v>1767</v>
      </c>
    </row>
    <row r="482" spans="1:10">
      <c r="A482" s="8" t="s">
        <v>1762</v>
      </c>
      <c r="D482" s="8" t="s">
        <v>1753</v>
      </c>
      <c r="J482" s="8" t="s">
        <v>1768</v>
      </c>
    </row>
    <row r="483" spans="1:10">
      <c r="A483" s="8" t="s">
        <v>1763</v>
      </c>
      <c r="D483" s="8" t="s">
        <v>1754</v>
      </c>
      <c r="J483" s="8" t="s">
        <v>1769</v>
      </c>
    </row>
    <row r="484" spans="1:10">
      <c r="A484" s="8" t="s">
        <v>1765</v>
      </c>
      <c r="D484" s="8" t="s">
        <v>1758</v>
      </c>
      <c r="J484" s="8" t="s">
        <v>1770</v>
      </c>
    </row>
    <row r="485" spans="1:10">
      <c r="A485" s="8" t="s">
        <v>1766</v>
      </c>
      <c r="D485" s="8" t="s">
        <v>1759</v>
      </c>
      <c r="J485" s="8" t="s">
        <v>1771</v>
      </c>
    </row>
    <row r="486" spans="1:10">
      <c r="A486" s="8" t="s">
        <v>1772</v>
      </c>
      <c r="D486" s="8" t="s">
        <v>1760</v>
      </c>
      <c r="J486" s="8" t="s">
        <v>1773</v>
      </c>
    </row>
    <row r="487" spans="1:10">
      <c r="A487" s="8" t="s">
        <v>1774</v>
      </c>
      <c r="D487" s="8" t="s">
        <v>1761</v>
      </c>
      <c r="J487" s="8" t="s">
        <v>1775</v>
      </c>
    </row>
    <row r="488" spans="1:10">
      <c r="A488" s="8" t="s">
        <v>1767</v>
      </c>
      <c r="D488" s="8" t="s">
        <v>1762</v>
      </c>
      <c r="J488" s="8" t="s">
        <v>1776</v>
      </c>
    </row>
    <row r="489" spans="1:10">
      <c r="A489" s="8" t="s">
        <v>1769</v>
      </c>
      <c r="D489" s="8" t="s">
        <v>1763</v>
      </c>
      <c r="J489" s="8" t="s">
        <v>1777</v>
      </c>
    </row>
    <row r="490" spans="1:10">
      <c r="A490" s="8" t="s">
        <v>1770</v>
      </c>
      <c r="D490" s="8" t="s">
        <v>1765</v>
      </c>
      <c r="J490" s="8" t="s">
        <v>1778</v>
      </c>
    </row>
    <row r="491" spans="1:10">
      <c r="A491" s="8" t="s">
        <v>1771</v>
      </c>
      <c r="D491" s="8" t="s">
        <v>1766</v>
      </c>
      <c r="J491" s="8" t="s">
        <v>1779</v>
      </c>
    </row>
    <row r="492" spans="1:10">
      <c r="A492" s="8" t="s">
        <v>1773</v>
      </c>
      <c r="D492" s="8" t="s">
        <v>1772</v>
      </c>
      <c r="J492" s="8" t="s">
        <v>1780</v>
      </c>
    </row>
    <row r="493" spans="1:10">
      <c r="A493" s="8" t="s">
        <v>1781</v>
      </c>
      <c r="D493" s="8" t="s">
        <v>1774</v>
      </c>
      <c r="J493" s="8" t="s">
        <v>1782</v>
      </c>
    </row>
    <row r="494" spans="1:10">
      <c r="A494" s="8" t="s">
        <v>1776</v>
      </c>
      <c r="D494" s="8" t="s">
        <v>1767</v>
      </c>
      <c r="J494" s="8" t="s">
        <v>1783</v>
      </c>
    </row>
    <row r="495" spans="1:10">
      <c r="A495" s="8" t="s">
        <v>1777</v>
      </c>
      <c r="D495" s="8" t="s">
        <v>1769</v>
      </c>
      <c r="J495" s="8" t="s">
        <v>1784</v>
      </c>
    </row>
    <row r="496" spans="1:10">
      <c r="A496" s="8" t="s">
        <v>1778</v>
      </c>
      <c r="D496" s="8" t="s">
        <v>1770</v>
      </c>
      <c r="J496" s="8" t="s">
        <v>1785</v>
      </c>
    </row>
    <row r="497" spans="1:10">
      <c r="A497" s="8" t="s">
        <v>1786</v>
      </c>
      <c r="D497" s="8" t="s">
        <v>1771</v>
      </c>
      <c r="J497" s="8" t="s">
        <v>1787</v>
      </c>
    </row>
    <row r="498" spans="1:10">
      <c r="A498" s="8" t="s">
        <v>1788</v>
      </c>
      <c r="D498" s="8" t="s">
        <v>1773</v>
      </c>
      <c r="J498" s="8" t="s">
        <v>1789</v>
      </c>
    </row>
    <row r="499" spans="1:10">
      <c r="A499" s="8" t="s">
        <v>1780</v>
      </c>
      <c r="D499" s="8" t="s">
        <v>1781</v>
      </c>
      <c r="J499" s="8" t="s">
        <v>1790</v>
      </c>
    </row>
    <row r="500" spans="1:10">
      <c r="A500" s="8" t="s">
        <v>1783</v>
      </c>
      <c r="D500" s="8" t="s">
        <v>1777</v>
      </c>
      <c r="J500" s="8" t="s">
        <v>1791</v>
      </c>
    </row>
    <row r="501" spans="1:10">
      <c r="A501" s="8" t="s">
        <v>1792</v>
      </c>
      <c r="D501" s="8" t="s">
        <v>1778</v>
      </c>
      <c r="J501" s="8" t="s">
        <v>1793</v>
      </c>
    </row>
    <row r="502" spans="1:10">
      <c r="A502" s="8" t="s">
        <v>1784</v>
      </c>
      <c r="D502" s="8" t="s">
        <v>1786</v>
      </c>
      <c r="J502" s="8" t="s">
        <v>1794</v>
      </c>
    </row>
    <row r="503" spans="1:10">
      <c r="A503" s="8" t="s">
        <v>1785</v>
      </c>
      <c r="D503" s="8" t="s">
        <v>1788</v>
      </c>
      <c r="J503" s="8" t="s">
        <v>1795</v>
      </c>
    </row>
    <row r="504" spans="1:10">
      <c r="A504" s="8" t="s">
        <v>1787</v>
      </c>
      <c r="D504" s="8" t="s">
        <v>1780</v>
      </c>
      <c r="J504" s="8" t="s">
        <v>1796</v>
      </c>
    </row>
    <row r="505" spans="1:10">
      <c r="A505" s="8" t="s">
        <v>1789</v>
      </c>
      <c r="D505" s="8" t="s">
        <v>1783</v>
      </c>
      <c r="J505" s="8" t="s">
        <v>1797</v>
      </c>
    </row>
    <row r="506" spans="1:10">
      <c r="A506" s="8" t="s">
        <v>1798</v>
      </c>
      <c r="D506" s="8" t="s">
        <v>1792</v>
      </c>
      <c r="J506" s="8" t="s">
        <v>1799</v>
      </c>
    </row>
    <row r="507" spans="1:10">
      <c r="A507" s="8" t="s">
        <v>1790</v>
      </c>
      <c r="D507" s="8" t="s">
        <v>1784</v>
      </c>
      <c r="J507" s="8" t="s">
        <v>1800</v>
      </c>
    </row>
    <row r="508" spans="1:10">
      <c r="A508" s="8" t="s">
        <v>1791</v>
      </c>
      <c r="D508" s="8" t="s">
        <v>1785</v>
      </c>
      <c r="J508" s="8" t="s">
        <v>1801</v>
      </c>
    </row>
    <row r="509" spans="1:10">
      <c r="A509" s="8" t="s">
        <v>1793</v>
      </c>
      <c r="D509" s="8" t="s">
        <v>1787</v>
      </c>
      <c r="J509" s="8" t="s">
        <v>1802</v>
      </c>
    </row>
    <row r="510" spans="1:10">
      <c r="A510" s="8" t="s">
        <v>1794</v>
      </c>
      <c r="D510" s="8" t="s">
        <v>1789</v>
      </c>
      <c r="J510" s="8" t="s">
        <v>1803</v>
      </c>
    </row>
    <row r="511" spans="1:10">
      <c r="A511" s="8" t="s">
        <v>1796</v>
      </c>
      <c r="D511" s="8" t="s">
        <v>1798</v>
      </c>
      <c r="J511" s="8" t="s">
        <v>1804</v>
      </c>
    </row>
    <row r="512" spans="1:10">
      <c r="A512" s="8" t="s">
        <v>1805</v>
      </c>
      <c r="D512" s="8" t="s">
        <v>1790</v>
      </c>
      <c r="J512" s="8" t="s">
        <v>1806</v>
      </c>
    </row>
    <row r="513" spans="1:10">
      <c r="A513" s="8" t="s">
        <v>1807</v>
      </c>
      <c r="D513" s="8" t="s">
        <v>1791</v>
      </c>
      <c r="J513" s="8" t="s">
        <v>1808</v>
      </c>
    </row>
    <row r="514" spans="1:10">
      <c r="A514" s="8" t="s">
        <v>1797</v>
      </c>
      <c r="D514" s="8" t="s">
        <v>1793</v>
      </c>
      <c r="J514" s="8" t="s">
        <v>1809</v>
      </c>
    </row>
    <row r="515" spans="1:10">
      <c r="A515" s="8" t="s">
        <v>1799</v>
      </c>
      <c r="D515" s="8" t="s">
        <v>1794</v>
      </c>
      <c r="J515" s="8" t="s">
        <v>1810</v>
      </c>
    </row>
    <row r="516" spans="1:10">
      <c r="A516" s="8" t="s">
        <v>1800</v>
      </c>
      <c r="D516" s="8" t="s">
        <v>1796</v>
      </c>
      <c r="J516" s="8" t="s">
        <v>1811</v>
      </c>
    </row>
    <row r="517" spans="1:10">
      <c r="A517" s="8" t="s">
        <v>1812</v>
      </c>
      <c r="D517" s="8" t="s">
        <v>1805</v>
      </c>
      <c r="J517" s="8" t="s">
        <v>1813</v>
      </c>
    </row>
    <row r="518" spans="1:10">
      <c r="A518" s="8" t="s">
        <v>1814</v>
      </c>
      <c r="D518" s="8" t="s">
        <v>1807</v>
      </c>
      <c r="J518" s="8" t="s">
        <v>1815</v>
      </c>
    </row>
    <row r="519" spans="1:10">
      <c r="A519" s="8" t="s">
        <v>1801</v>
      </c>
      <c r="D519" s="8" t="s">
        <v>1797</v>
      </c>
      <c r="J519" s="8" t="s">
        <v>1816</v>
      </c>
    </row>
    <row r="520" spans="1:10">
      <c r="A520" s="8" t="s">
        <v>1817</v>
      </c>
      <c r="D520" s="8" t="s">
        <v>1799</v>
      </c>
      <c r="J520" s="8" t="s">
        <v>1818</v>
      </c>
    </row>
    <row r="521" spans="1:10">
      <c r="A521" s="8" t="s">
        <v>1802</v>
      </c>
      <c r="D521" s="8" t="s">
        <v>1800</v>
      </c>
      <c r="J521" s="8" t="s">
        <v>1819</v>
      </c>
    </row>
    <row r="522" spans="1:10">
      <c r="A522" s="8" t="s">
        <v>1803</v>
      </c>
      <c r="D522" s="8" t="s">
        <v>1812</v>
      </c>
      <c r="J522" s="8" t="s">
        <v>1820</v>
      </c>
    </row>
    <row r="523" spans="1:10">
      <c r="A523" s="8" t="s">
        <v>1804</v>
      </c>
      <c r="D523" s="8" t="s">
        <v>1814</v>
      </c>
      <c r="J523" s="8" t="s">
        <v>1821</v>
      </c>
    </row>
    <row r="524" spans="1:10">
      <c r="A524" s="8" t="s">
        <v>1806</v>
      </c>
      <c r="D524" s="8" t="s">
        <v>1801</v>
      </c>
      <c r="J524" s="8" t="s">
        <v>1822</v>
      </c>
    </row>
    <row r="525" spans="1:10">
      <c r="A525" s="8" t="s">
        <v>1808</v>
      </c>
      <c r="D525" s="8" t="s">
        <v>1817</v>
      </c>
      <c r="J525" s="8" t="s">
        <v>1823</v>
      </c>
    </row>
    <row r="526" spans="1:10">
      <c r="A526" s="8" t="s">
        <v>1810</v>
      </c>
      <c r="D526" s="8" t="s">
        <v>1802</v>
      </c>
      <c r="J526" s="8" t="s">
        <v>1824</v>
      </c>
    </row>
    <row r="527" spans="1:10">
      <c r="A527" s="8" t="s">
        <v>1811</v>
      </c>
      <c r="D527" s="8" t="s">
        <v>1803</v>
      </c>
      <c r="J527" s="8" t="s">
        <v>1825</v>
      </c>
    </row>
    <row r="528" spans="1:10">
      <c r="A528" s="8" t="s">
        <v>1813</v>
      </c>
      <c r="D528" s="8" t="s">
        <v>1804</v>
      </c>
      <c r="J528" s="8" t="s">
        <v>1826</v>
      </c>
    </row>
    <row r="529" spans="1:10">
      <c r="A529" s="8" t="s">
        <v>1815</v>
      </c>
      <c r="D529" s="8" t="s">
        <v>1806</v>
      </c>
      <c r="J529" s="8" t="s">
        <v>1827</v>
      </c>
    </row>
    <row r="530" spans="1:10">
      <c r="A530" s="8" t="s">
        <v>1816</v>
      </c>
      <c r="D530" s="8" t="s">
        <v>1808</v>
      </c>
      <c r="J530" s="8" t="s">
        <v>1828</v>
      </c>
    </row>
    <row r="531" spans="1:10">
      <c r="A531" s="8" t="s">
        <v>1818</v>
      </c>
      <c r="D531" s="8" t="s">
        <v>1810</v>
      </c>
      <c r="J531" s="8" t="s">
        <v>1829</v>
      </c>
    </row>
    <row r="532" spans="1:10">
      <c r="A532" s="8" t="s">
        <v>1819</v>
      </c>
      <c r="D532" s="8" t="s">
        <v>1811</v>
      </c>
      <c r="J532" s="8" t="s">
        <v>1830</v>
      </c>
    </row>
    <row r="533" spans="1:10">
      <c r="A533" s="8" t="s">
        <v>1820</v>
      </c>
      <c r="D533" s="8" t="s">
        <v>1813</v>
      </c>
      <c r="J533" s="8" t="s">
        <v>1831</v>
      </c>
    </row>
    <row r="534" spans="1:10">
      <c r="A534" s="8" t="s">
        <v>1821</v>
      </c>
      <c r="D534" s="8" t="s">
        <v>1815</v>
      </c>
      <c r="J534" s="8" t="s">
        <v>1832</v>
      </c>
    </row>
    <row r="535" spans="1:10">
      <c r="A535" s="8" t="s">
        <v>1822</v>
      </c>
      <c r="D535" s="8" t="s">
        <v>1816</v>
      </c>
      <c r="J535" s="8" t="s">
        <v>1833</v>
      </c>
    </row>
    <row r="536" spans="1:10">
      <c r="A536" s="8" t="s">
        <v>1823</v>
      </c>
      <c r="D536" s="8" t="s">
        <v>1818</v>
      </c>
      <c r="J536" s="8" t="s">
        <v>1834</v>
      </c>
    </row>
    <row r="537" spans="1:10">
      <c r="A537" s="8" t="s">
        <v>1824</v>
      </c>
      <c r="D537" s="8" t="s">
        <v>1819</v>
      </c>
      <c r="J537" s="8" t="s">
        <v>1835</v>
      </c>
    </row>
    <row r="538" spans="1:10">
      <c r="A538" s="8" t="s">
        <v>1825</v>
      </c>
      <c r="D538" s="8" t="s">
        <v>1820</v>
      </c>
      <c r="J538" s="8" t="s">
        <v>1836</v>
      </c>
    </row>
    <row r="539" spans="1:10">
      <c r="A539" s="8" t="s">
        <v>1837</v>
      </c>
      <c r="D539" s="8" t="s">
        <v>1821</v>
      </c>
      <c r="J539" s="8" t="s">
        <v>1838</v>
      </c>
    </row>
    <row r="540" spans="1:10">
      <c r="A540" s="8" t="s">
        <v>1839</v>
      </c>
      <c r="D540" s="8" t="s">
        <v>1822</v>
      </c>
      <c r="J540" s="8" t="s">
        <v>1840</v>
      </c>
    </row>
    <row r="541" spans="1:10">
      <c r="A541" s="8" t="s">
        <v>1841</v>
      </c>
      <c r="D541" s="8" t="s">
        <v>1823</v>
      </c>
      <c r="J541" s="8" t="s">
        <v>1842</v>
      </c>
    </row>
    <row r="542" spans="1:10">
      <c r="A542" s="8" t="s">
        <v>1826</v>
      </c>
      <c r="D542" s="8" t="s">
        <v>1824</v>
      </c>
      <c r="J542" s="8" t="s">
        <v>1843</v>
      </c>
    </row>
    <row r="543" spans="1:10">
      <c r="A543" s="8" t="s">
        <v>1827</v>
      </c>
      <c r="D543" s="8" t="s">
        <v>1825</v>
      </c>
      <c r="J543" s="8" t="s">
        <v>1844</v>
      </c>
    </row>
    <row r="544" spans="1:10">
      <c r="A544" s="8" t="s">
        <v>1828</v>
      </c>
      <c r="D544" s="8" t="s">
        <v>1837</v>
      </c>
      <c r="J544" s="8" t="s">
        <v>1845</v>
      </c>
    </row>
    <row r="545" spans="1:10">
      <c r="A545" s="8" t="s">
        <v>1829</v>
      </c>
      <c r="D545" s="8" t="s">
        <v>1839</v>
      </c>
      <c r="J545" s="8" t="s">
        <v>1846</v>
      </c>
    </row>
    <row r="546" spans="1:10">
      <c r="A546" s="8" t="s">
        <v>1831</v>
      </c>
      <c r="D546" s="8" t="s">
        <v>1841</v>
      </c>
      <c r="J546" s="8" t="s">
        <v>1847</v>
      </c>
    </row>
    <row r="547" spans="1:10">
      <c r="A547" s="8" t="s">
        <v>1832</v>
      </c>
      <c r="D547" s="8" t="s">
        <v>1826</v>
      </c>
      <c r="J547" s="8" t="s">
        <v>1848</v>
      </c>
    </row>
    <row r="548" spans="1:10">
      <c r="A548" s="8" t="s">
        <v>1833</v>
      </c>
      <c r="D548" s="8" t="s">
        <v>1827</v>
      </c>
      <c r="J548" s="8" t="s">
        <v>1849</v>
      </c>
    </row>
    <row r="549" spans="1:10">
      <c r="A549" s="8" t="s">
        <v>1834</v>
      </c>
      <c r="D549" s="8" t="s">
        <v>1828</v>
      </c>
      <c r="J549" s="8" t="s">
        <v>1850</v>
      </c>
    </row>
    <row r="550" spans="1:10">
      <c r="A550" s="8" t="s">
        <v>1835</v>
      </c>
      <c r="D550" s="8" t="s">
        <v>1829</v>
      </c>
      <c r="J550" s="8" t="s">
        <v>1851</v>
      </c>
    </row>
    <row r="551" spans="1:10">
      <c r="A551" s="8" t="s">
        <v>1852</v>
      </c>
      <c r="D551" s="8" t="s">
        <v>1853</v>
      </c>
      <c r="J551" s="8" t="s">
        <v>1854</v>
      </c>
    </row>
    <row r="552" spans="1:10">
      <c r="A552" s="8" t="s">
        <v>1855</v>
      </c>
      <c r="D552" s="8" t="s">
        <v>1831</v>
      </c>
      <c r="J552" s="8" t="s">
        <v>1856</v>
      </c>
    </row>
    <row r="553" spans="1:10">
      <c r="A553" s="8" t="s">
        <v>1836</v>
      </c>
      <c r="D553" s="8" t="s">
        <v>1832</v>
      </c>
      <c r="J553" s="8" t="s">
        <v>1857</v>
      </c>
    </row>
    <row r="554" spans="1:10">
      <c r="A554" s="8" t="s">
        <v>1858</v>
      </c>
      <c r="D554" s="8" t="s">
        <v>1833</v>
      </c>
      <c r="J554" s="8" t="s">
        <v>1859</v>
      </c>
    </row>
    <row r="555" spans="1:10">
      <c r="A555" s="8" t="s">
        <v>1838</v>
      </c>
      <c r="D555" s="8" t="s">
        <v>1834</v>
      </c>
      <c r="J555" s="8" t="s">
        <v>1860</v>
      </c>
    </row>
    <row r="556" spans="1:10">
      <c r="A556" s="8" t="s">
        <v>1842</v>
      </c>
      <c r="D556" s="8" t="s">
        <v>1835</v>
      </c>
      <c r="J556" s="8" t="s">
        <v>1861</v>
      </c>
    </row>
    <row r="557" spans="1:10">
      <c r="A557" s="8" t="s">
        <v>1843</v>
      </c>
      <c r="D557" s="8" t="s">
        <v>1852</v>
      </c>
      <c r="J557" s="8" t="s">
        <v>1862</v>
      </c>
    </row>
    <row r="558" spans="1:10">
      <c r="A558" s="8" t="s">
        <v>1863</v>
      </c>
      <c r="D558" s="8" t="s">
        <v>1855</v>
      </c>
      <c r="J558" s="8" t="s">
        <v>1864</v>
      </c>
    </row>
    <row r="559" spans="1:10">
      <c r="A559" s="8" t="s">
        <v>1844</v>
      </c>
      <c r="D559" s="8" t="s">
        <v>1836</v>
      </c>
      <c r="J559" s="8" t="s">
        <v>1865</v>
      </c>
    </row>
    <row r="560" spans="1:10">
      <c r="A560" s="8" t="s">
        <v>1845</v>
      </c>
      <c r="D560" s="8" t="s">
        <v>1858</v>
      </c>
      <c r="J560" s="8" t="s">
        <v>1866</v>
      </c>
    </row>
    <row r="561" spans="1:10">
      <c r="A561" s="8" t="s">
        <v>1867</v>
      </c>
      <c r="D561" s="8" t="s">
        <v>1838</v>
      </c>
      <c r="J561" s="8" t="s">
        <v>1868</v>
      </c>
    </row>
    <row r="562" spans="1:10">
      <c r="A562" s="8" t="s">
        <v>1846</v>
      </c>
      <c r="D562" s="8" t="s">
        <v>1842</v>
      </c>
      <c r="J562" s="8" t="s">
        <v>1869</v>
      </c>
    </row>
    <row r="563" spans="1:10">
      <c r="A563" s="8" t="s">
        <v>1870</v>
      </c>
      <c r="D563" s="8" t="s">
        <v>1843</v>
      </c>
      <c r="J563" s="8" t="s">
        <v>1871</v>
      </c>
    </row>
    <row r="564" spans="1:10">
      <c r="A564" s="8" t="s">
        <v>1847</v>
      </c>
      <c r="D564" s="8" t="s">
        <v>1863</v>
      </c>
      <c r="J564" s="8" t="s">
        <v>1872</v>
      </c>
    </row>
    <row r="565" spans="1:10">
      <c r="A565" s="8" t="s">
        <v>1848</v>
      </c>
      <c r="D565" s="8" t="s">
        <v>1844</v>
      </c>
      <c r="J565" s="8" t="s">
        <v>1873</v>
      </c>
    </row>
    <row r="566" spans="1:10">
      <c r="A566" s="8" t="s">
        <v>1850</v>
      </c>
      <c r="D566" s="8" t="s">
        <v>1845</v>
      </c>
      <c r="J566" s="8" t="s">
        <v>1874</v>
      </c>
    </row>
    <row r="567" spans="1:10">
      <c r="A567" s="8" t="s">
        <v>1851</v>
      </c>
      <c r="D567" s="8" t="s">
        <v>1867</v>
      </c>
      <c r="J567" s="8" t="s">
        <v>1875</v>
      </c>
    </row>
    <row r="568" spans="1:10">
      <c r="A568" s="8" t="s">
        <v>1854</v>
      </c>
      <c r="D568" s="8" t="s">
        <v>1846</v>
      </c>
      <c r="J568" s="8" t="s">
        <v>1876</v>
      </c>
    </row>
    <row r="569" spans="1:10">
      <c r="A569" s="8" t="s">
        <v>1877</v>
      </c>
      <c r="D569" s="8" t="s">
        <v>1870</v>
      </c>
      <c r="J569" s="8" t="s">
        <v>1878</v>
      </c>
    </row>
    <row r="570" spans="1:10">
      <c r="A570" s="8" t="s">
        <v>1856</v>
      </c>
      <c r="D570" s="8" t="s">
        <v>1847</v>
      </c>
      <c r="J570" s="8" t="s">
        <v>1879</v>
      </c>
    </row>
    <row r="571" spans="1:10">
      <c r="A571" s="8" t="s">
        <v>1857</v>
      </c>
      <c r="D571" s="8" t="s">
        <v>1848</v>
      </c>
      <c r="J571" s="8" t="s">
        <v>1880</v>
      </c>
    </row>
    <row r="572" spans="1:10">
      <c r="A572" s="8" t="s">
        <v>1860</v>
      </c>
      <c r="D572" s="8" t="s">
        <v>1850</v>
      </c>
      <c r="J572" s="8" t="s">
        <v>1881</v>
      </c>
    </row>
    <row r="573" spans="1:10">
      <c r="A573" s="8" t="s">
        <v>1861</v>
      </c>
      <c r="D573" s="8" t="s">
        <v>1851</v>
      </c>
      <c r="J573" s="8" t="s">
        <v>1882</v>
      </c>
    </row>
    <row r="574" spans="1:10">
      <c r="A574" s="8" t="s">
        <v>1862</v>
      </c>
      <c r="D574" s="8" t="s">
        <v>1854</v>
      </c>
      <c r="J574" s="8" t="s">
        <v>1883</v>
      </c>
    </row>
    <row r="575" spans="1:10">
      <c r="A575" s="8" t="s">
        <v>1864</v>
      </c>
      <c r="D575" s="8" t="s">
        <v>1877</v>
      </c>
      <c r="J575" s="8" t="s">
        <v>1884</v>
      </c>
    </row>
    <row r="576" spans="1:10">
      <c r="A576" s="8" t="s">
        <v>1865</v>
      </c>
      <c r="D576" s="8" t="s">
        <v>1856</v>
      </c>
      <c r="J576" s="8" t="s">
        <v>1885</v>
      </c>
    </row>
    <row r="577" spans="1:10">
      <c r="A577" s="8" t="s">
        <v>1866</v>
      </c>
      <c r="D577" s="8" t="s">
        <v>1857</v>
      </c>
      <c r="J577" s="8" t="s">
        <v>1886</v>
      </c>
    </row>
    <row r="578" spans="1:10">
      <c r="A578" s="8" t="s">
        <v>1887</v>
      </c>
      <c r="D578" s="8" t="s">
        <v>1888</v>
      </c>
      <c r="J578" s="8" t="s">
        <v>1889</v>
      </c>
    </row>
    <row r="579" spans="1:10">
      <c r="A579" s="8" t="s">
        <v>1868</v>
      </c>
      <c r="D579" s="8" t="s">
        <v>1860</v>
      </c>
      <c r="J579" s="8" t="s">
        <v>1890</v>
      </c>
    </row>
    <row r="580" spans="1:10">
      <c r="A580" s="8" t="s">
        <v>1869</v>
      </c>
      <c r="D580" s="8" t="s">
        <v>1861</v>
      </c>
      <c r="J580" s="8" t="s">
        <v>1891</v>
      </c>
    </row>
    <row r="581" spans="1:10">
      <c r="A581" s="8" t="s">
        <v>1892</v>
      </c>
      <c r="D581" s="8" t="s">
        <v>1862</v>
      </c>
      <c r="J581" s="8" t="s">
        <v>1893</v>
      </c>
    </row>
    <row r="582" spans="1:10">
      <c r="A582" s="8" t="s">
        <v>1871</v>
      </c>
      <c r="D582" s="8" t="s">
        <v>1864</v>
      </c>
      <c r="J582" s="8" t="s">
        <v>1894</v>
      </c>
    </row>
    <row r="583" spans="1:10">
      <c r="A583" s="8" t="s">
        <v>1872</v>
      </c>
      <c r="D583" s="8" t="s">
        <v>1865</v>
      </c>
      <c r="J583" s="8" t="s">
        <v>1895</v>
      </c>
    </row>
    <row r="584" spans="1:10">
      <c r="A584" s="8" t="s">
        <v>1874</v>
      </c>
      <c r="D584" s="8" t="s">
        <v>1866</v>
      </c>
      <c r="J584" s="8" t="s">
        <v>1896</v>
      </c>
    </row>
    <row r="585" spans="1:10">
      <c r="A585" s="8" t="s">
        <v>1875</v>
      </c>
      <c r="D585" s="8" t="s">
        <v>1887</v>
      </c>
      <c r="J585" s="8" t="s">
        <v>1897</v>
      </c>
    </row>
    <row r="586" spans="1:10">
      <c r="A586" s="8" t="s">
        <v>1876</v>
      </c>
      <c r="D586" s="8" t="s">
        <v>1868</v>
      </c>
      <c r="J586" s="8" t="s">
        <v>1898</v>
      </c>
    </row>
    <row r="587" spans="1:10">
      <c r="A587" s="8" t="s">
        <v>1878</v>
      </c>
      <c r="D587" s="8" t="s">
        <v>1869</v>
      </c>
      <c r="J587" s="8" t="s">
        <v>1899</v>
      </c>
    </row>
    <row r="588" spans="1:10">
      <c r="A588" s="8" t="s">
        <v>1879</v>
      </c>
      <c r="D588" s="8" t="s">
        <v>1892</v>
      </c>
      <c r="J588" s="8" t="s">
        <v>1900</v>
      </c>
    </row>
    <row r="589" spans="1:10">
      <c r="A589" s="8" t="s">
        <v>1880</v>
      </c>
      <c r="D589" s="8" t="s">
        <v>1871</v>
      </c>
      <c r="J589" s="8" t="s">
        <v>1901</v>
      </c>
    </row>
    <row r="590" spans="1:10">
      <c r="A590" s="8" t="s">
        <v>1881</v>
      </c>
      <c r="D590" s="8" t="s">
        <v>1872</v>
      </c>
      <c r="J590" s="8" t="s">
        <v>1902</v>
      </c>
    </row>
    <row r="591" spans="1:10">
      <c r="A591" s="8" t="s">
        <v>1882</v>
      </c>
      <c r="D591" s="8" t="s">
        <v>1874</v>
      </c>
      <c r="J591" s="8" t="s">
        <v>1903</v>
      </c>
    </row>
    <row r="592" spans="1:10">
      <c r="A592" s="8" t="s">
        <v>1885</v>
      </c>
      <c r="D592" s="8" t="s">
        <v>1875</v>
      </c>
      <c r="J592" s="8" t="s">
        <v>1904</v>
      </c>
    </row>
    <row r="593" spans="1:10">
      <c r="A593" s="8" t="s">
        <v>1886</v>
      </c>
      <c r="D593" s="8" t="s">
        <v>1876</v>
      </c>
      <c r="J593" s="8" t="s">
        <v>1905</v>
      </c>
    </row>
    <row r="594" spans="1:10">
      <c r="A594" s="8" t="s">
        <v>1889</v>
      </c>
      <c r="D594" s="8" t="s">
        <v>1878</v>
      </c>
      <c r="J594" s="8" t="s">
        <v>1906</v>
      </c>
    </row>
    <row r="595" spans="1:10">
      <c r="A595" s="8" t="s">
        <v>1890</v>
      </c>
      <c r="D595" s="8" t="s">
        <v>1879</v>
      </c>
      <c r="J595" s="8" t="s">
        <v>1907</v>
      </c>
    </row>
    <row r="596" spans="1:10">
      <c r="A596" s="8" t="s">
        <v>1893</v>
      </c>
      <c r="D596" s="8" t="s">
        <v>1880</v>
      </c>
      <c r="J596" s="8" t="s">
        <v>1908</v>
      </c>
    </row>
    <row r="597" spans="1:10">
      <c r="A597" s="8" t="s">
        <v>1894</v>
      </c>
      <c r="D597" s="8" t="s">
        <v>1881</v>
      </c>
      <c r="J597" s="8" t="s">
        <v>1909</v>
      </c>
    </row>
    <row r="598" spans="1:10">
      <c r="A598" s="8" t="s">
        <v>1895</v>
      </c>
      <c r="D598" s="8" t="s">
        <v>1882</v>
      </c>
      <c r="J598" s="8" t="s">
        <v>1910</v>
      </c>
    </row>
    <row r="599" spans="1:10">
      <c r="A599" s="8" t="s">
        <v>1896</v>
      </c>
      <c r="D599" s="8" t="s">
        <v>1885</v>
      </c>
      <c r="J599" s="8" t="s">
        <v>1911</v>
      </c>
    </row>
    <row r="600" spans="1:10">
      <c r="A600" s="8" t="s">
        <v>1897</v>
      </c>
      <c r="D600" s="8" t="s">
        <v>1886</v>
      </c>
      <c r="J600" s="8" t="s">
        <v>1912</v>
      </c>
    </row>
    <row r="601" spans="1:10">
      <c r="A601" s="8" t="s">
        <v>1899</v>
      </c>
      <c r="D601" s="8" t="s">
        <v>1889</v>
      </c>
      <c r="J601" s="8" t="s">
        <v>1913</v>
      </c>
    </row>
    <row r="602" spans="1:10">
      <c r="A602" s="8" t="s">
        <v>1900</v>
      </c>
      <c r="D602" s="8" t="s">
        <v>1890</v>
      </c>
      <c r="J602" s="8" t="s">
        <v>1914</v>
      </c>
    </row>
    <row r="603" spans="1:10">
      <c r="A603" s="8" t="s">
        <v>1901</v>
      </c>
      <c r="D603" s="8" t="s">
        <v>1891</v>
      </c>
      <c r="J603" s="8" t="s">
        <v>1915</v>
      </c>
    </row>
    <row r="604" spans="1:10">
      <c r="A604" s="8" t="s">
        <v>1902</v>
      </c>
      <c r="D604" s="8" t="s">
        <v>1893</v>
      </c>
      <c r="J604" s="8" t="s">
        <v>1916</v>
      </c>
    </row>
    <row r="605" spans="1:10">
      <c r="A605" s="8" t="s">
        <v>1903</v>
      </c>
      <c r="D605" s="8" t="s">
        <v>1894</v>
      </c>
      <c r="J605" s="8" t="s">
        <v>1917</v>
      </c>
    </row>
    <row r="606" spans="1:10">
      <c r="A606" s="8" t="s">
        <v>1918</v>
      </c>
      <c r="D606" s="8" t="s">
        <v>1895</v>
      </c>
      <c r="J606" s="8" t="s">
        <v>1919</v>
      </c>
    </row>
    <row r="607" spans="1:10">
      <c r="A607" s="8" t="s">
        <v>1904</v>
      </c>
      <c r="D607" s="8" t="s">
        <v>1896</v>
      </c>
      <c r="J607" s="8" t="s">
        <v>1920</v>
      </c>
    </row>
    <row r="608" spans="1:10">
      <c r="A608" s="8" t="s">
        <v>1905</v>
      </c>
      <c r="D608" s="8" t="s">
        <v>1897</v>
      </c>
      <c r="J608" s="8" t="s">
        <v>1921</v>
      </c>
    </row>
    <row r="609" spans="1:10">
      <c r="A609" s="8" t="s">
        <v>1906</v>
      </c>
      <c r="D609" s="8" t="s">
        <v>1899</v>
      </c>
      <c r="J609" s="8" t="s">
        <v>1922</v>
      </c>
    </row>
    <row r="610" spans="1:10">
      <c r="A610" s="8" t="s">
        <v>1907</v>
      </c>
      <c r="D610" s="8" t="s">
        <v>1900</v>
      </c>
      <c r="J610" s="8" t="s">
        <v>1923</v>
      </c>
    </row>
    <row r="611" spans="1:10">
      <c r="A611" s="8" t="s">
        <v>1908</v>
      </c>
      <c r="D611" s="8" t="s">
        <v>1901</v>
      </c>
      <c r="J611" s="8" t="s">
        <v>1924</v>
      </c>
    </row>
    <row r="612" spans="1:10">
      <c r="A612" s="8" t="s">
        <v>1909</v>
      </c>
      <c r="D612" s="8" t="s">
        <v>1902</v>
      </c>
      <c r="J612" s="8" t="s">
        <v>1925</v>
      </c>
    </row>
    <row r="613" spans="1:10">
      <c r="A613" s="8" t="s">
        <v>1910</v>
      </c>
      <c r="D613" s="8" t="s">
        <v>1903</v>
      </c>
      <c r="J613" s="8" t="s">
        <v>1926</v>
      </c>
    </row>
    <row r="614" spans="1:10">
      <c r="A614" s="8" t="s">
        <v>1911</v>
      </c>
      <c r="D614" s="8" t="s">
        <v>1918</v>
      </c>
      <c r="J614" s="8" t="s">
        <v>1927</v>
      </c>
    </row>
    <row r="615" spans="1:10">
      <c r="A615" s="8" t="s">
        <v>1912</v>
      </c>
      <c r="D615" s="8" t="s">
        <v>1904</v>
      </c>
      <c r="J615" s="8" t="s">
        <v>1928</v>
      </c>
    </row>
    <row r="616" spans="1:10">
      <c r="A616" s="8" t="s">
        <v>1913</v>
      </c>
      <c r="D616" s="8" t="s">
        <v>1929</v>
      </c>
      <c r="J616" s="8" t="s">
        <v>1930</v>
      </c>
    </row>
    <row r="617" spans="1:10">
      <c r="A617" s="8" t="s">
        <v>1914</v>
      </c>
      <c r="D617" s="8" t="s">
        <v>1905</v>
      </c>
      <c r="J617" s="8" t="s">
        <v>1931</v>
      </c>
    </row>
    <row r="618" spans="1:10">
      <c r="A618" s="8" t="s">
        <v>1932</v>
      </c>
      <c r="D618" s="8" t="s">
        <v>1906</v>
      </c>
      <c r="J618" s="8" t="s">
        <v>1933</v>
      </c>
    </row>
    <row r="619" spans="1:10">
      <c r="A619" s="8" t="s">
        <v>1915</v>
      </c>
      <c r="D619" s="8" t="s">
        <v>1907</v>
      </c>
      <c r="J619" s="8" t="s">
        <v>1934</v>
      </c>
    </row>
    <row r="620" spans="1:10">
      <c r="A620" s="8" t="s">
        <v>1917</v>
      </c>
      <c r="D620" s="8" t="s">
        <v>1908</v>
      </c>
      <c r="J620" s="8" t="s">
        <v>1935</v>
      </c>
    </row>
    <row r="621" spans="1:10">
      <c r="A621" s="8" t="s">
        <v>1919</v>
      </c>
      <c r="D621" s="8" t="s">
        <v>1909</v>
      </c>
      <c r="J621" s="8" t="s">
        <v>1936</v>
      </c>
    </row>
    <row r="622" spans="1:10">
      <c r="A622" s="8" t="s">
        <v>1920</v>
      </c>
      <c r="D622" s="8" t="s">
        <v>1910</v>
      </c>
      <c r="J622" s="8" t="s">
        <v>1937</v>
      </c>
    </row>
    <row r="623" spans="1:10">
      <c r="A623" s="8" t="s">
        <v>1921</v>
      </c>
      <c r="D623" s="8" t="s">
        <v>1911</v>
      </c>
      <c r="J623" s="8" t="s">
        <v>1938</v>
      </c>
    </row>
    <row r="624" spans="1:10">
      <c r="A624" s="8" t="s">
        <v>1922</v>
      </c>
      <c r="D624" s="8" t="s">
        <v>1912</v>
      </c>
      <c r="J624" s="8" t="s">
        <v>1939</v>
      </c>
    </row>
    <row r="625" spans="1:10">
      <c r="A625" s="8" t="s">
        <v>1940</v>
      </c>
      <c r="D625" s="8" t="s">
        <v>1913</v>
      </c>
      <c r="J625" s="8" t="s">
        <v>1941</v>
      </c>
    </row>
    <row r="626" spans="1:10">
      <c r="A626" s="8" t="s">
        <v>1923</v>
      </c>
      <c r="D626" s="8" t="s">
        <v>1914</v>
      </c>
      <c r="J626" s="8" t="s">
        <v>1942</v>
      </c>
    </row>
    <row r="627" spans="1:10">
      <c r="A627" s="8" t="s">
        <v>1924</v>
      </c>
      <c r="D627" s="8" t="s">
        <v>1932</v>
      </c>
      <c r="J627" s="8" t="s">
        <v>1943</v>
      </c>
    </row>
    <row r="628" spans="1:10">
      <c r="A628" s="8" t="s">
        <v>1925</v>
      </c>
      <c r="D628" s="8" t="s">
        <v>1915</v>
      </c>
      <c r="J628" s="8" t="s">
        <v>1944</v>
      </c>
    </row>
    <row r="629" spans="1:10">
      <c r="A629" s="8" t="s">
        <v>1945</v>
      </c>
      <c r="D629" s="8" t="s">
        <v>1916</v>
      </c>
      <c r="J629" s="8" t="s">
        <v>1946</v>
      </c>
    </row>
    <row r="630" spans="1:10">
      <c r="A630" s="8" t="s">
        <v>1926</v>
      </c>
      <c r="D630" s="8" t="s">
        <v>1917</v>
      </c>
      <c r="J630" s="8" t="s">
        <v>1947</v>
      </c>
    </row>
    <row r="631" spans="1:10">
      <c r="A631" s="8" t="s">
        <v>1948</v>
      </c>
      <c r="D631" s="8" t="s">
        <v>1919</v>
      </c>
      <c r="J631" s="8" t="s">
        <v>1949</v>
      </c>
    </row>
    <row r="632" spans="1:10">
      <c r="A632" s="8" t="s">
        <v>1950</v>
      </c>
      <c r="D632" s="8" t="s">
        <v>1920</v>
      </c>
      <c r="J632" s="8" t="s">
        <v>1951</v>
      </c>
    </row>
    <row r="633" spans="1:10">
      <c r="A633" s="8" t="s">
        <v>1930</v>
      </c>
      <c r="D633" s="8" t="s">
        <v>1921</v>
      </c>
      <c r="J633" s="8" t="s">
        <v>1952</v>
      </c>
    </row>
    <row r="634" spans="1:10">
      <c r="A634" s="8" t="s">
        <v>1931</v>
      </c>
      <c r="D634" s="8" t="s">
        <v>1922</v>
      </c>
      <c r="J634" s="8" t="s">
        <v>1953</v>
      </c>
    </row>
    <row r="635" spans="1:10">
      <c r="A635" s="8" t="s">
        <v>1933</v>
      </c>
      <c r="D635" s="8" t="s">
        <v>1954</v>
      </c>
      <c r="J635" s="8" t="s">
        <v>1955</v>
      </c>
    </row>
    <row r="636" spans="1:10">
      <c r="A636" s="8" t="s">
        <v>1935</v>
      </c>
      <c r="D636" s="8" t="s">
        <v>1923</v>
      </c>
      <c r="J636" s="8" t="s">
        <v>1956</v>
      </c>
    </row>
    <row r="637" spans="1:10">
      <c r="A637" s="8" t="s">
        <v>1936</v>
      </c>
      <c r="D637" s="8" t="s">
        <v>1924</v>
      </c>
      <c r="J637" s="8" t="s">
        <v>1957</v>
      </c>
    </row>
    <row r="638" spans="1:10">
      <c r="A638" s="8" t="s">
        <v>1937</v>
      </c>
      <c r="D638" s="8" t="s">
        <v>1925</v>
      </c>
      <c r="J638" s="8" t="s">
        <v>1958</v>
      </c>
    </row>
    <row r="639" spans="1:10">
      <c r="A639" s="8" t="s">
        <v>1938</v>
      </c>
      <c r="D639" s="8" t="s">
        <v>1926</v>
      </c>
      <c r="J639" s="8" t="s">
        <v>1959</v>
      </c>
    </row>
    <row r="640" spans="1:10">
      <c r="A640" s="8" t="s">
        <v>1939</v>
      </c>
      <c r="D640" s="8" t="s">
        <v>1948</v>
      </c>
      <c r="J640" s="8" t="s">
        <v>1960</v>
      </c>
    </row>
    <row r="641" spans="1:10">
      <c r="A641" s="8" t="s">
        <v>1941</v>
      </c>
      <c r="D641" s="8" t="s">
        <v>1950</v>
      </c>
      <c r="J641" s="8" t="s">
        <v>1961</v>
      </c>
    </row>
    <row r="642" spans="1:10">
      <c r="A642" s="8" t="s">
        <v>1942</v>
      </c>
      <c r="D642" s="8" t="s">
        <v>1930</v>
      </c>
      <c r="J642" s="8" t="s">
        <v>1962</v>
      </c>
    </row>
    <row r="643" spans="1:10">
      <c r="A643" s="8" t="s">
        <v>1943</v>
      </c>
      <c r="D643" s="8" t="s">
        <v>1931</v>
      </c>
      <c r="J643" s="8" t="s">
        <v>1963</v>
      </c>
    </row>
    <row r="644" spans="1:10">
      <c r="A644" s="8" t="s">
        <v>1944</v>
      </c>
      <c r="D644" s="8" t="s">
        <v>1933</v>
      </c>
      <c r="J644" s="8" t="s">
        <v>1964</v>
      </c>
    </row>
    <row r="645" spans="1:10">
      <c r="A645" s="8" t="s">
        <v>1947</v>
      </c>
      <c r="D645" s="8" t="s">
        <v>1935</v>
      </c>
      <c r="J645" s="8" t="s">
        <v>1965</v>
      </c>
    </row>
    <row r="646" spans="1:10">
      <c r="A646" s="8" t="s">
        <v>1949</v>
      </c>
      <c r="D646" s="8" t="s">
        <v>1936</v>
      </c>
      <c r="J646" s="8" t="s">
        <v>1966</v>
      </c>
    </row>
    <row r="647" spans="1:10">
      <c r="A647" s="8" t="s">
        <v>1951</v>
      </c>
      <c r="D647" s="8" t="s">
        <v>1937</v>
      </c>
      <c r="J647" s="8" t="s">
        <v>1967</v>
      </c>
    </row>
    <row r="648" spans="1:10">
      <c r="A648" s="8" t="s">
        <v>1952</v>
      </c>
      <c r="D648" s="8" t="s">
        <v>1938</v>
      </c>
      <c r="J648" s="8" t="s">
        <v>1968</v>
      </c>
    </row>
    <row r="649" spans="1:10">
      <c r="A649" s="8" t="s">
        <v>1953</v>
      </c>
      <c r="D649" s="8" t="s">
        <v>1939</v>
      </c>
      <c r="J649" s="8" t="s">
        <v>1969</v>
      </c>
    </row>
    <row r="650" spans="1:10">
      <c r="A650" s="8" t="s">
        <v>1970</v>
      </c>
      <c r="D650" s="8" t="s">
        <v>1941</v>
      </c>
      <c r="J650" s="8" t="s">
        <v>1971</v>
      </c>
    </row>
    <row r="651" spans="1:10">
      <c r="A651" s="8" t="s">
        <v>1955</v>
      </c>
      <c r="D651" s="8" t="s">
        <v>1942</v>
      </c>
      <c r="J651" s="8" t="s">
        <v>1972</v>
      </c>
    </row>
    <row r="652" spans="1:10">
      <c r="A652" s="8" t="s">
        <v>1956</v>
      </c>
      <c r="D652" s="8" t="s">
        <v>1943</v>
      </c>
      <c r="J652" s="8" t="s">
        <v>1973</v>
      </c>
    </row>
    <row r="653" spans="1:10">
      <c r="A653" s="8" t="s">
        <v>1957</v>
      </c>
      <c r="D653" s="8" t="s">
        <v>1947</v>
      </c>
      <c r="J653" s="8" t="s">
        <v>1974</v>
      </c>
    </row>
    <row r="654" spans="1:10">
      <c r="A654" s="8" t="s">
        <v>1958</v>
      </c>
      <c r="D654" s="8" t="s">
        <v>1949</v>
      </c>
      <c r="J654" s="8" t="s">
        <v>1975</v>
      </c>
    </row>
    <row r="655" spans="1:10">
      <c r="A655" s="8" t="s">
        <v>1959</v>
      </c>
      <c r="D655" s="8" t="s">
        <v>1951</v>
      </c>
      <c r="J655" s="8" t="s">
        <v>1976</v>
      </c>
    </row>
    <row r="656" spans="1:10">
      <c r="A656" s="8" t="s">
        <v>1977</v>
      </c>
      <c r="D656" s="8" t="s">
        <v>1952</v>
      </c>
      <c r="J656" s="8" t="s">
        <v>1978</v>
      </c>
    </row>
    <row r="657" spans="1:10">
      <c r="A657" s="8" t="s">
        <v>1960</v>
      </c>
      <c r="D657" s="8" t="s">
        <v>1953</v>
      </c>
      <c r="J657" s="8" t="s">
        <v>1979</v>
      </c>
    </row>
    <row r="658" spans="1:10">
      <c r="A658" s="8" t="s">
        <v>1962</v>
      </c>
      <c r="D658" s="8" t="s">
        <v>1970</v>
      </c>
      <c r="J658" s="8" t="s">
        <v>1980</v>
      </c>
    </row>
    <row r="659" spans="1:10">
      <c r="A659" s="8" t="s">
        <v>1963</v>
      </c>
      <c r="D659" s="8" t="s">
        <v>1981</v>
      </c>
      <c r="J659" s="8" t="s">
        <v>1982</v>
      </c>
    </row>
    <row r="660" spans="1:10">
      <c r="A660" s="8" t="s">
        <v>1964</v>
      </c>
      <c r="D660" s="8" t="s">
        <v>1955</v>
      </c>
      <c r="J660" s="8" t="s">
        <v>1983</v>
      </c>
    </row>
    <row r="661" spans="1:10">
      <c r="A661" s="8" t="s">
        <v>1965</v>
      </c>
      <c r="D661" s="8" t="s">
        <v>1956</v>
      </c>
      <c r="J661" s="8" t="s">
        <v>1984</v>
      </c>
    </row>
    <row r="662" spans="1:10">
      <c r="A662" s="8" t="s">
        <v>1966</v>
      </c>
      <c r="D662" s="8" t="s">
        <v>1957</v>
      </c>
      <c r="J662" s="8" t="s">
        <v>1985</v>
      </c>
    </row>
    <row r="663" spans="1:10">
      <c r="A663" s="8" t="s">
        <v>1967</v>
      </c>
      <c r="D663" s="8" t="s">
        <v>1958</v>
      </c>
      <c r="J663" s="8" t="s">
        <v>1986</v>
      </c>
    </row>
    <row r="664" spans="1:10">
      <c r="A664" s="8" t="s">
        <v>1968</v>
      </c>
      <c r="D664" s="8" t="s">
        <v>1959</v>
      </c>
      <c r="J664" s="8" t="s">
        <v>1987</v>
      </c>
    </row>
    <row r="665" spans="1:10">
      <c r="A665" s="8" t="s">
        <v>1969</v>
      </c>
      <c r="D665" s="8" t="s">
        <v>1977</v>
      </c>
      <c r="J665" s="8" t="s">
        <v>1988</v>
      </c>
    </row>
    <row r="666" spans="1:10">
      <c r="A666" s="8" t="s">
        <v>1971</v>
      </c>
      <c r="D666" s="8" t="s">
        <v>1960</v>
      </c>
      <c r="J666" s="8" t="s">
        <v>1989</v>
      </c>
    </row>
    <row r="667" spans="1:10">
      <c r="A667" s="8" t="s">
        <v>1972</v>
      </c>
      <c r="D667" s="8" t="s">
        <v>1961</v>
      </c>
      <c r="J667" s="8" t="s">
        <v>1990</v>
      </c>
    </row>
    <row r="668" spans="1:10">
      <c r="A668" s="8" t="s">
        <v>1973</v>
      </c>
      <c r="D668" s="8" t="s">
        <v>1962</v>
      </c>
      <c r="J668" s="8" t="s">
        <v>1991</v>
      </c>
    </row>
    <row r="669" spans="1:10">
      <c r="A669" s="8" t="s">
        <v>1974</v>
      </c>
      <c r="D669" s="8" t="s">
        <v>1963</v>
      </c>
      <c r="J669" s="8" t="s">
        <v>1992</v>
      </c>
    </row>
    <row r="670" spans="1:10">
      <c r="A670" s="8" t="s">
        <v>1975</v>
      </c>
      <c r="D670" s="8" t="s">
        <v>1964</v>
      </c>
      <c r="J670" s="8" t="s">
        <v>1993</v>
      </c>
    </row>
    <row r="671" spans="1:10">
      <c r="A671" s="8" t="s">
        <v>1976</v>
      </c>
      <c r="D671" s="8" t="s">
        <v>1965</v>
      </c>
      <c r="J671" s="8" t="s">
        <v>1994</v>
      </c>
    </row>
    <row r="672" spans="1:10">
      <c r="A672" s="8" t="s">
        <v>1978</v>
      </c>
      <c r="D672" s="8" t="s">
        <v>1966</v>
      </c>
      <c r="J672" s="8" t="s">
        <v>1995</v>
      </c>
    </row>
    <row r="673" spans="1:10">
      <c r="A673" s="8" t="s">
        <v>1979</v>
      </c>
      <c r="D673" s="8" t="s">
        <v>1967</v>
      </c>
      <c r="J673" s="8" t="s">
        <v>1996</v>
      </c>
    </row>
    <row r="674" spans="1:10">
      <c r="A674" s="8" t="s">
        <v>1980</v>
      </c>
      <c r="D674" s="8" t="s">
        <v>1968</v>
      </c>
      <c r="J674" s="8" t="s">
        <v>1997</v>
      </c>
    </row>
    <row r="675" spans="1:10">
      <c r="A675" s="8" t="s">
        <v>1982</v>
      </c>
      <c r="D675" s="8" t="s">
        <v>1969</v>
      </c>
      <c r="J675" s="8" t="s">
        <v>1998</v>
      </c>
    </row>
    <row r="676" spans="1:10">
      <c r="A676" s="8" t="s">
        <v>1983</v>
      </c>
      <c r="D676" s="8" t="s">
        <v>1971</v>
      </c>
      <c r="J676" s="8" t="s">
        <v>1999</v>
      </c>
    </row>
    <row r="677" spans="1:10">
      <c r="A677" s="8" t="s">
        <v>1984</v>
      </c>
      <c r="D677" s="8" t="s">
        <v>1972</v>
      </c>
      <c r="J677" s="8" t="s">
        <v>2000</v>
      </c>
    </row>
    <row r="678" spans="1:10">
      <c r="A678" s="8" t="s">
        <v>1985</v>
      </c>
      <c r="D678" s="8" t="s">
        <v>1973</v>
      </c>
      <c r="J678" s="8" t="s">
        <v>2001</v>
      </c>
    </row>
    <row r="679" spans="1:10">
      <c r="A679" s="8" t="s">
        <v>2002</v>
      </c>
      <c r="D679" s="8" t="s">
        <v>1974</v>
      </c>
      <c r="J679" s="8" t="s">
        <v>2003</v>
      </c>
    </row>
    <row r="680" spans="1:10">
      <c r="A680" s="8" t="s">
        <v>1986</v>
      </c>
      <c r="D680" s="8" t="s">
        <v>1975</v>
      </c>
      <c r="J680" s="8" t="s">
        <v>2004</v>
      </c>
    </row>
    <row r="681" spans="1:10">
      <c r="A681" s="8" t="s">
        <v>1987</v>
      </c>
      <c r="D681" s="8" t="s">
        <v>1976</v>
      </c>
      <c r="J681" s="8" t="s">
        <v>2005</v>
      </c>
    </row>
    <row r="682" spans="1:10">
      <c r="A682" s="8" t="s">
        <v>1988</v>
      </c>
      <c r="D682" s="8" t="s">
        <v>1978</v>
      </c>
      <c r="J682" s="8" t="s">
        <v>2006</v>
      </c>
    </row>
    <row r="683" spans="1:10">
      <c r="A683" s="8" t="s">
        <v>1989</v>
      </c>
      <c r="D683" s="8" t="s">
        <v>1979</v>
      </c>
      <c r="J683" s="8" t="s">
        <v>2007</v>
      </c>
    </row>
    <row r="684" spans="1:10">
      <c r="A684" s="8" t="s">
        <v>1990</v>
      </c>
      <c r="D684" s="8" t="s">
        <v>1980</v>
      </c>
      <c r="J684" s="8" t="s">
        <v>2008</v>
      </c>
    </row>
    <row r="685" spans="1:10">
      <c r="A685" s="8" t="s">
        <v>1991</v>
      </c>
      <c r="D685" s="8" t="s">
        <v>1982</v>
      </c>
      <c r="J685" s="8" t="s">
        <v>2009</v>
      </c>
    </row>
    <row r="686" spans="1:10">
      <c r="A686" s="8" t="s">
        <v>1992</v>
      </c>
      <c r="D686" s="8" t="s">
        <v>1983</v>
      </c>
      <c r="J686" s="8" t="s">
        <v>2010</v>
      </c>
    </row>
    <row r="687" spans="1:10">
      <c r="A687" s="8" t="s">
        <v>1993</v>
      </c>
      <c r="D687" s="8" t="s">
        <v>1984</v>
      </c>
      <c r="J687" s="8" t="s">
        <v>2011</v>
      </c>
    </row>
    <row r="688" spans="1:10">
      <c r="A688" s="8" t="s">
        <v>1994</v>
      </c>
      <c r="D688" s="8" t="s">
        <v>1985</v>
      </c>
      <c r="J688" s="8" t="s">
        <v>2012</v>
      </c>
    </row>
    <row r="689" spans="1:10">
      <c r="A689" s="8" t="s">
        <v>1995</v>
      </c>
      <c r="D689" s="8" t="s">
        <v>2002</v>
      </c>
      <c r="J689" s="8" t="s">
        <v>2013</v>
      </c>
    </row>
    <row r="690" spans="1:10">
      <c r="A690" s="8" t="s">
        <v>1996</v>
      </c>
      <c r="D690" s="8" t="s">
        <v>2014</v>
      </c>
      <c r="J690" s="8" t="s">
        <v>2015</v>
      </c>
    </row>
    <row r="691" spans="1:10">
      <c r="A691" s="8" t="s">
        <v>1997</v>
      </c>
      <c r="D691" s="8" t="s">
        <v>1986</v>
      </c>
      <c r="J691" s="8" t="s">
        <v>2016</v>
      </c>
    </row>
    <row r="692" spans="1:10">
      <c r="A692" s="8" t="s">
        <v>1998</v>
      </c>
      <c r="D692" s="8" t="s">
        <v>1987</v>
      </c>
      <c r="J692" s="8" t="s">
        <v>2017</v>
      </c>
    </row>
    <row r="693" spans="1:10">
      <c r="A693" s="8" t="s">
        <v>1999</v>
      </c>
      <c r="D693" s="8" t="s">
        <v>1988</v>
      </c>
      <c r="J693" s="8" t="s">
        <v>2018</v>
      </c>
    </row>
    <row r="694" spans="1:10">
      <c r="A694" s="8" t="s">
        <v>2000</v>
      </c>
      <c r="D694" s="8" t="s">
        <v>1989</v>
      </c>
      <c r="J694" s="8" t="s">
        <v>2019</v>
      </c>
    </row>
    <row r="695" spans="1:10">
      <c r="A695" s="8" t="s">
        <v>2020</v>
      </c>
      <c r="D695" s="8" t="s">
        <v>1990</v>
      </c>
      <c r="J695" s="8" t="s">
        <v>2021</v>
      </c>
    </row>
    <row r="696" spans="1:10">
      <c r="A696" s="8" t="s">
        <v>2001</v>
      </c>
      <c r="D696" s="8" t="s">
        <v>1991</v>
      </c>
      <c r="J696" s="8" t="s">
        <v>2022</v>
      </c>
    </row>
    <row r="697" spans="1:10">
      <c r="A697" s="8" t="s">
        <v>2003</v>
      </c>
      <c r="D697" s="8" t="s">
        <v>1992</v>
      </c>
      <c r="J697" s="8" t="s">
        <v>2023</v>
      </c>
    </row>
    <row r="698" spans="1:10">
      <c r="A698" s="8" t="s">
        <v>2005</v>
      </c>
      <c r="D698" s="8" t="s">
        <v>1993</v>
      </c>
      <c r="J698" s="8" t="s">
        <v>2024</v>
      </c>
    </row>
    <row r="699" spans="1:10">
      <c r="A699" s="8" t="s">
        <v>2006</v>
      </c>
      <c r="D699" s="8" t="s">
        <v>1994</v>
      </c>
      <c r="J699" s="8" t="s">
        <v>2025</v>
      </c>
    </row>
    <row r="700" spans="1:10">
      <c r="A700" s="8" t="s">
        <v>2007</v>
      </c>
      <c r="D700" s="8" t="s">
        <v>1995</v>
      </c>
      <c r="J700" s="8" t="s">
        <v>2026</v>
      </c>
    </row>
    <row r="701" spans="1:10">
      <c r="A701" s="8" t="s">
        <v>2008</v>
      </c>
      <c r="D701" s="8" t="s">
        <v>1996</v>
      </c>
      <c r="J701" s="8" t="s">
        <v>2027</v>
      </c>
    </row>
    <row r="702" spans="1:10">
      <c r="A702" s="8" t="s">
        <v>2009</v>
      </c>
      <c r="D702" s="8" t="s">
        <v>1997</v>
      </c>
      <c r="J702" s="8" t="s">
        <v>2028</v>
      </c>
    </row>
    <row r="703" spans="1:10">
      <c r="A703" s="8" t="s">
        <v>2010</v>
      </c>
      <c r="D703" s="8" t="s">
        <v>1998</v>
      </c>
      <c r="J703" s="8" t="s">
        <v>2029</v>
      </c>
    </row>
    <row r="704" spans="1:10">
      <c r="A704" s="8" t="s">
        <v>2011</v>
      </c>
      <c r="D704" s="8" t="s">
        <v>1999</v>
      </c>
      <c r="J704" s="8" t="s">
        <v>2030</v>
      </c>
    </row>
    <row r="705" spans="1:10">
      <c r="A705" s="8" t="s">
        <v>2031</v>
      </c>
      <c r="D705" s="8" t="s">
        <v>2000</v>
      </c>
      <c r="J705" s="8" t="s">
        <v>2032</v>
      </c>
    </row>
    <row r="706" spans="1:10">
      <c r="A706" s="8" t="s">
        <v>2012</v>
      </c>
      <c r="D706" s="8" t="s">
        <v>2020</v>
      </c>
      <c r="J706" s="8" t="s">
        <v>2033</v>
      </c>
    </row>
    <row r="707" spans="1:10">
      <c r="A707" s="8" t="s">
        <v>2013</v>
      </c>
      <c r="D707" s="8" t="s">
        <v>2001</v>
      </c>
      <c r="J707" s="8" t="s">
        <v>2034</v>
      </c>
    </row>
    <row r="708" spans="1:10">
      <c r="A708" s="8" t="s">
        <v>2015</v>
      </c>
      <c r="D708" s="8" t="s">
        <v>2003</v>
      </c>
      <c r="J708" s="8" t="s">
        <v>2035</v>
      </c>
    </row>
    <row r="709" spans="1:10">
      <c r="A709" s="8" t="s">
        <v>2016</v>
      </c>
      <c r="D709" s="8" t="s">
        <v>2005</v>
      </c>
      <c r="J709" s="8" t="s">
        <v>2036</v>
      </c>
    </row>
    <row r="710" spans="1:10">
      <c r="A710" s="8" t="s">
        <v>2017</v>
      </c>
      <c r="D710" s="8" t="s">
        <v>2006</v>
      </c>
      <c r="J710" s="8" t="s">
        <v>2037</v>
      </c>
    </row>
    <row r="711" spans="1:10">
      <c r="A711" s="8" t="s">
        <v>2038</v>
      </c>
      <c r="D711" s="8" t="s">
        <v>2007</v>
      </c>
      <c r="J711" s="8" t="s">
        <v>2039</v>
      </c>
    </row>
    <row r="712" spans="1:10">
      <c r="A712" s="8" t="s">
        <v>2018</v>
      </c>
      <c r="D712" s="8" t="s">
        <v>2008</v>
      </c>
      <c r="J712" s="8" t="s">
        <v>2040</v>
      </c>
    </row>
    <row r="713" spans="1:10">
      <c r="A713" s="8" t="s">
        <v>2019</v>
      </c>
      <c r="D713" s="8" t="s">
        <v>2009</v>
      </c>
      <c r="J713" s="8" t="s">
        <v>2041</v>
      </c>
    </row>
    <row r="714" spans="1:10">
      <c r="A714" s="8" t="s">
        <v>2042</v>
      </c>
      <c r="D714" s="8" t="s">
        <v>2010</v>
      </c>
      <c r="J714" s="8" t="s">
        <v>2043</v>
      </c>
    </row>
    <row r="715" spans="1:10">
      <c r="A715" s="8" t="s">
        <v>2021</v>
      </c>
      <c r="D715" s="8" t="s">
        <v>2011</v>
      </c>
      <c r="J715" s="8" t="s">
        <v>2044</v>
      </c>
    </row>
    <row r="716" spans="1:10">
      <c r="A716" s="8" t="s">
        <v>2022</v>
      </c>
      <c r="D716" s="8" t="s">
        <v>2031</v>
      </c>
      <c r="J716" s="8" t="s">
        <v>2045</v>
      </c>
    </row>
    <row r="717" spans="1:10">
      <c r="A717" s="8" t="s">
        <v>2023</v>
      </c>
      <c r="D717" s="8" t="s">
        <v>2012</v>
      </c>
      <c r="J717" s="8" t="s">
        <v>2046</v>
      </c>
    </row>
    <row r="718" spans="1:10">
      <c r="A718" s="8" t="s">
        <v>2024</v>
      </c>
      <c r="D718" s="8" t="s">
        <v>2013</v>
      </c>
      <c r="J718" s="8" t="s">
        <v>2047</v>
      </c>
    </row>
    <row r="719" spans="1:10">
      <c r="A719" s="8" t="s">
        <v>2025</v>
      </c>
      <c r="D719" s="8" t="s">
        <v>2015</v>
      </c>
      <c r="J719" s="8" t="s">
        <v>2048</v>
      </c>
    </row>
    <row r="720" spans="1:10">
      <c r="A720" s="8" t="s">
        <v>2026</v>
      </c>
      <c r="D720" s="8" t="s">
        <v>2016</v>
      </c>
      <c r="J720" s="8" t="s">
        <v>2049</v>
      </c>
    </row>
    <row r="721" spans="1:10">
      <c r="A721" s="8" t="s">
        <v>2027</v>
      </c>
      <c r="D721" s="8" t="s">
        <v>2017</v>
      </c>
      <c r="J721" s="8" t="s">
        <v>2050</v>
      </c>
    </row>
    <row r="722" spans="1:10">
      <c r="A722" s="8" t="s">
        <v>2029</v>
      </c>
      <c r="D722" s="8" t="s">
        <v>2038</v>
      </c>
      <c r="J722" s="8" t="s">
        <v>2051</v>
      </c>
    </row>
    <row r="723" spans="1:10">
      <c r="A723" s="8" t="s">
        <v>2030</v>
      </c>
      <c r="D723" s="8" t="s">
        <v>2018</v>
      </c>
      <c r="J723" s="8" t="s">
        <v>2052</v>
      </c>
    </row>
    <row r="724" spans="1:10">
      <c r="A724" s="8" t="s">
        <v>2053</v>
      </c>
      <c r="D724" s="8" t="s">
        <v>2019</v>
      </c>
      <c r="J724" s="8" t="s">
        <v>2054</v>
      </c>
    </row>
    <row r="725" spans="1:10">
      <c r="A725" s="8" t="s">
        <v>2032</v>
      </c>
      <c r="D725" s="8" t="s">
        <v>2042</v>
      </c>
      <c r="J725" s="8" t="s">
        <v>2055</v>
      </c>
    </row>
    <row r="726" spans="1:10">
      <c r="A726" s="8" t="s">
        <v>2033</v>
      </c>
      <c r="D726" s="8" t="s">
        <v>2021</v>
      </c>
      <c r="J726" s="8" t="s">
        <v>2056</v>
      </c>
    </row>
    <row r="727" spans="1:10">
      <c r="A727" s="8" t="s">
        <v>2034</v>
      </c>
      <c r="D727" s="8" t="s">
        <v>2022</v>
      </c>
      <c r="J727" s="8" t="s">
        <v>2057</v>
      </c>
    </row>
    <row r="728" spans="1:10">
      <c r="A728" s="8" t="s">
        <v>2035</v>
      </c>
      <c r="D728" s="8" t="s">
        <v>2023</v>
      </c>
      <c r="J728" s="8" t="s">
        <v>2058</v>
      </c>
    </row>
    <row r="729" spans="1:10">
      <c r="A729" s="8" t="s">
        <v>2036</v>
      </c>
      <c r="D729" s="8" t="s">
        <v>2024</v>
      </c>
      <c r="J729" s="8" t="s">
        <v>2059</v>
      </c>
    </row>
    <row r="730" spans="1:10">
      <c r="A730" s="8" t="s">
        <v>2037</v>
      </c>
      <c r="D730" s="8" t="s">
        <v>2025</v>
      </c>
      <c r="J730" s="8" t="s">
        <v>2060</v>
      </c>
    </row>
    <row r="731" spans="1:10">
      <c r="A731" s="8" t="s">
        <v>2039</v>
      </c>
      <c r="D731" s="8" t="s">
        <v>2026</v>
      </c>
      <c r="J731" s="8" t="s">
        <v>2061</v>
      </c>
    </row>
    <row r="732" spans="1:10">
      <c r="A732" s="8" t="s">
        <v>2040</v>
      </c>
      <c r="D732" s="8" t="s">
        <v>2027</v>
      </c>
      <c r="J732" s="8" t="s">
        <v>2062</v>
      </c>
    </row>
    <row r="733" spans="1:10">
      <c r="A733" s="8" t="s">
        <v>2041</v>
      </c>
      <c r="D733" s="8" t="s">
        <v>2029</v>
      </c>
      <c r="J733" s="8" t="s">
        <v>2063</v>
      </c>
    </row>
    <row r="734" spans="1:10">
      <c r="A734" s="8" t="s">
        <v>2064</v>
      </c>
      <c r="D734" s="8" t="s">
        <v>2030</v>
      </c>
      <c r="J734" s="8" t="s">
        <v>2065</v>
      </c>
    </row>
    <row r="735" spans="1:10">
      <c r="A735" s="8" t="s">
        <v>2043</v>
      </c>
      <c r="D735" s="8" t="s">
        <v>2053</v>
      </c>
      <c r="J735" s="8" t="s">
        <v>2066</v>
      </c>
    </row>
    <row r="736" spans="1:10">
      <c r="A736" s="8" t="s">
        <v>2044</v>
      </c>
      <c r="D736" s="8" t="s">
        <v>2032</v>
      </c>
      <c r="J736" s="8" t="s">
        <v>2067</v>
      </c>
    </row>
    <row r="737" spans="1:10">
      <c r="A737" s="8" t="s">
        <v>2045</v>
      </c>
      <c r="D737" s="8" t="s">
        <v>2033</v>
      </c>
      <c r="J737" s="8" t="s">
        <v>2068</v>
      </c>
    </row>
    <row r="738" spans="1:10">
      <c r="A738" s="8" t="s">
        <v>2046</v>
      </c>
      <c r="D738" s="8" t="s">
        <v>2034</v>
      </c>
      <c r="J738" s="8" t="s">
        <v>2069</v>
      </c>
    </row>
    <row r="739" spans="1:10">
      <c r="A739" s="8" t="s">
        <v>2047</v>
      </c>
      <c r="D739" s="8" t="s">
        <v>2035</v>
      </c>
      <c r="J739" s="8" t="s">
        <v>2070</v>
      </c>
    </row>
    <row r="740" spans="1:10">
      <c r="A740" s="8" t="s">
        <v>2048</v>
      </c>
      <c r="D740" s="8" t="s">
        <v>2036</v>
      </c>
      <c r="J740" s="8" t="s">
        <v>2071</v>
      </c>
    </row>
    <row r="741" spans="1:10">
      <c r="A741" s="8" t="s">
        <v>2050</v>
      </c>
      <c r="D741" s="8" t="s">
        <v>2037</v>
      </c>
      <c r="J741" s="8" t="s">
        <v>2072</v>
      </c>
    </row>
    <row r="742" spans="1:10">
      <c r="A742" s="8" t="s">
        <v>2051</v>
      </c>
      <c r="D742" s="8" t="s">
        <v>2039</v>
      </c>
      <c r="J742" s="8" t="s">
        <v>2073</v>
      </c>
    </row>
    <row r="743" spans="1:10">
      <c r="A743" s="8" t="s">
        <v>2074</v>
      </c>
      <c r="D743" s="8" t="s">
        <v>2040</v>
      </c>
      <c r="J743" s="8" t="s">
        <v>2075</v>
      </c>
    </row>
    <row r="744" spans="1:10">
      <c r="A744" s="8" t="s">
        <v>2052</v>
      </c>
      <c r="D744" s="8" t="s">
        <v>2041</v>
      </c>
      <c r="J744" s="8" t="s">
        <v>2076</v>
      </c>
    </row>
    <row r="745" spans="1:10">
      <c r="A745" s="8" t="s">
        <v>2054</v>
      </c>
      <c r="D745" s="8" t="s">
        <v>2064</v>
      </c>
      <c r="J745" s="8" t="s">
        <v>2077</v>
      </c>
    </row>
    <row r="746" spans="1:10">
      <c r="A746" s="8" t="s">
        <v>2055</v>
      </c>
      <c r="D746" s="8" t="s">
        <v>2043</v>
      </c>
      <c r="J746" s="8" t="s">
        <v>2078</v>
      </c>
    </row>
    <row r="747" spans="1:10">
      <c r="A747" s="8" t="s">
        <v>2056</v>
      </c>
      <c r="D747" s="8" t="s">
        <v>2044</v>
      </c>
      <c r="J747" s="8" t="s">
        <v>2079</v>
      </c>
    </row>
    <row r="748" spans="1:10">
      <c r="A748" s="8" t="s">
        <v>2057</v>
      </c>
      <c r="D748" s="8" t="s">
        <v>2045</v>
      </c>
      <c r="J748" s="8" t="s">
        <v>2080</v>
      </c>
    </row>
    <row r="749" spans="1:10">
      <c r="A749" s="8" t="s">
        <v>2058</v>
      </c>
      <c r="D749" s="8" t="s">
        <v>2046</v>
      </c>
      <c r="J749" s="8" t="s">
        <v>2081</v>
      </c>
    </row>
    <row r="750" spans="1:10">
      <c r="A750" s="8" t="s">
        <v>2082</v>
      </c>
      <c r="D750" s="8" t="s">
        <v>2047</v>
      </c>
      <c r="J750" s="8" t="s">
        <v>2083</v>
      </c>
    </row>
    <row r="751" spans="1:10">
      <c r="A751" s="8" t="s">
        <v>2059</v>
      </c>
      <c r="D751" s="8" t="s">
        <v>2048</v>
      </c>
      <c r="J751" s="8" t="s">
        <v>2084</v>
      </c>
    </row>
    <row r="752" spans="1:10">
      <c r="A752" s="8" t="s">
        <v>2060</v>
      </c>
      <c r="D752" s="8" t="s">
        <v>2050</v>
      </c>
      <c r="J752" s="8" t="s">
        <v>2085</v>
      </c>
    </row>
    <row r="753" spans="1:10">
      <c r="A753" s="8" t="s">
        <v>2061</v>
      </c>
      <c r="D753" s="8" t="s">
        <v>2051</v>
      </c>
      <c r="J753" s="8" t="s">
        <v>2086</v>
      </c>
    </row>
    <row r="754" spans="1:10">
      <c r="A754" s="8" t="s">
        <v>2063</v>
      </c>
      <c r="D754" s="8" t="s">
        <v>2074</v>
      </c>
      <c r="J754" s="8" t="s">
        <v>2087</v>
      </c>
    </row>
    <row r="755" spans="1:10">
      <c r="A755" s="8" t="s">
        <v>2088</v>
      </c>
      <c r="D755" s="8" t="s">
        <v>2052</v>
      </c>
      <c r="J755" s="8" t="s">
        <v>2089</v>
      </c>
    </row>
    <row r="756" spans="1:10">
      <c r="A756" s="8" t="s">
        <v>2066</v>
      </c>
      <c r="D756" s="8" t="s">
        <v>2054</v>
      </c>
      <c r="J756" s="8" t="s">
        <v>2090</v>
      </c>
    </row>
    <row r="757" spans="1:10">
      <c r="A757" s="8" t="s">
        <v>2067</v>
      </c>
      <c r="D757" s="8" t="s">
        <v>2055</v>
      </c>
      <c r="J757" s="8" t="s">
        <v>2091</v>
      </c>
    </row>
    <row r="758" spans="1:10">
      <c r="A758" s="8" t="s">
        <v>2092</v>
      </c>
      <c r="D758" s="8" t="s">
        <v>2056</v>
      </c>
      <c r="J758" s="8" t="s">
        <v>2093</v>
      </c>
    </row>
    <row r="759" spans="1:10">
      <c r="A759" s="8" t="s">
        <v>2068</v>
      </c>
      <c r="D759" s="8" t="s">
        <v>2057</v>
      </c>
      <c r="J759" s="8" t="s">
        <v>2094</v>
      </c>
    </row>
    <row r="760" spans="1:10">
      <c r="A760" s="8" t="s">
        <v>2069</v>
      </c>
      <c r="D760" s="8" t="s">
        <v>2095</v>
      </c>
      <c r="J760" s="8" t="s">
        <v>2096</v>
      </c>
    </row>
    <row r="761" spans="1:10">
      <c r="A761" s="8" t="s">
        <v>2071</v>
      </c>
      <c r="D761" s="8" t="s">
        <v>2059</v>
      </c>
      <c r="J761" s="8" t="s">
        <v>2097</v>
      </c>
    </row>
    <row r="762" spans="1:10">
      <c r="A762" s="8" t="s">
        <v>2072</v>
      </c>
      <c r="D762" s="8" t="s">
        <v>2060</v>
      </c>
      <c r="J762" s="8" t="s">
        <v>2098</v>
      </c>
    </row>
    <row r="763" spans="1:10">
      <c r="A763" s="8" t="s">
        <v>2099</v>
      </c>
      <c r="D763" s="8" t="s">
        <v>2061</v>
      </c>
      <c r="J763" s="8" t="s">
        <v>2100</v>
      </c>
    </row>
    <row r="764" spans="1:10">
      <c r="A764" s="8" t="s">
        <v>2073</v>
      </c>
      <c r="D764" s="8" t="s">
        <v>2063</v>
      </c>
      <c r="J764" s="8" t="s">
        <v>2101</v>
      </c>
    </row>
    <row r="765" spans="1:10">
      <c r="A765" s="8" t="s">
        <v>2075</v>
      </c>
      <c r="D765" s="8" t="s">
        <v>2088</v>
      </c>
      <c r="J765" s="8" t="s">
        <v>2102</v>
      </c>
    </row>
    <row r="766" spans="1:10">
      <c r="A766" s="8" t="s">
        <v>2076</v>
      </c>
      <c r="D766" s="8" t="s">
        <v>2066</v>
      </c>
      <c r="J766" s="8" t="s">
        <v>2103</v>
      </c>
    </row>
    <row r="767" spans="1:10">
      <c r="A767" s="8" t="s">
        <v>2078</v>
      </c>
      <c r="D767" s="8" t="s">
        <v>2067</v>
      </c>
      <c r="J767" s="8" t="s">
        <v>2104</v>
      </c>
    </row>
    <row r="768" spans="1:10">
      <c r="A768" s="8" t="s">
        <v>2105</v>
      </c>
      <c r="D768" s="8" t="s">
        <v>2092</v>
      </c>
      <c r="J768" s="8" t="s">
        <v>2106</v>
      </c>
    </row>
    <row r="769" spans="1:10">
      <c r="A769" s="8" t="s">
        <v>2080</v>
      </c>
      <c r="D769" s="8" t="s">
        <v>2068</v>
      </c>
      <c r="J769" s="8" t="s">
        <v>2107</v>
      </c>
    </row>
    <row r="770" spans="1:10">
      <c r="A770" s="8" t="s">
        <v>2081</v>
      </c>
      <c r="D770" s="8" t="s">
        <v>2069</v>
      </c>
      <c r="J770" s="8" t="s">
        <v>2108</v>
      </c>
    </row>
    <row r="771" spans="1:10">
      <c r="A771" s="8" t="s">
        <v>2083</v>
      </c>
      <c r="D771" s="8" t="s">
        <v>2071</v>
      </c>
      <c r="J771" s="8" t="s">
        <v>2109</v>
      </c>
    </row>
    <row r="772" spans="1:10">
      <c r="A772" s="8" t="s">
        <v>2084</v>
      </c>
      <c r="D772" s="8" t="s">
        <v>2072</v>
      </c>
      <c r="J772" s="8" t="s">
        <v>2110</v>
      </c>
    </row>
    <row r="773" spans="1:10">
      <c r="A773" s="8" t="s">
        <v>2085</v>
      </c>
      <c r="D773" s="8" t="s">
        <v>2099</v>
      </c>
      <c r="J773" s="8" t="s">
        <v>2111</v>
      </c>
    </row>
    <row r="774" spans="1:10">
      <c r="A774" s="8" t="s">
        <v>2086</v>
      </c>
      <c r="D774" s="8" t="s">
        <v>2073</v>
      </c>
      <c r="J774" s="8" t="s">
        <v>2112</v>
      </c>
    </row>
    <row r="775" spans="1:10">
      <c r="A775" s="8" t="s">
        <v>2087</v>
      </c>
      <c r="D775" s="8" t="s">
        <v>2075</v>
      </c>
      <c r="J775" s="8" t="s">
        <v>2113</v>
      </c>
    </row>
    <row r="776" spans="1:10">
      <c r="A776" s="8" t="s">
        <v>2089</v>
      </c>
      <c r="D776" s="8" t="s">
        <v>2076</v>
      </c>
      <c r="J776" s="8" t="s">
        <v>2114</v>
      </c>
    </row>
    <row r="777" spans="1:10">
      <c r="A777" s="8" t="s">
        <v>2115</v>
      </c>
      <c r="D777" s="8" t="s">
        <v>2078</v>
      </c>
      <c r="J777" s="8" t="s">
        <v>2116</v>
      </c>
    </row>
    <row r="778" spans="1:10">
      <c r="A778" s="8" t="s">
        <v>2090</v>
      </c>
      <c r="D778" s="8" t="s">
        <v>2105</v>
      </c>
      <c r="J778" s="8" t="s">
        <v>2117</v>
      </c>
    </row>
    <row r="779" spans="1:10">
      <c r="A779" s="8" t="s">
        <v>2091</v>
      </c>
      <c r="D779" s="8" t="s">
        <v>2118</v>
      </c>
      <c r="J779" s="8" t="s">
        <v>2119</v>
      </c>
    </row>
    <row r="780" spans="1:10">
      <c r="A780" s="8" t="s">
        <v>2093</v>
      </c>
      <c r="D780" s="8" t="s">
        <v>2079</v>
      </c>
      <c r="J780" s="8" t="s">
        <v>2120</v>
      </c>
    </row>
    <row r="781" spans="1:10">
      <c r="A781" s="8" t="s">
        <v>2094</v>
      </c>
      <c r="D781" s="8" t="s">
        <v>2080</v>
      </c>
      <c r="J781" s="8" t="s">
        <v>2121</v>
      </c>
    </row>
    <row r="782" spans="1:10">
      <c r="A782" s="8" t="s">
        <v>2122</v>
      </c>
      <c r="D782" s="8" t="s">
        <v>2081</v>
      </c>
      <c r="J782" s="8" t="s">
        <v>2123</v>
      </c>
    </row>
    <row r="783" spans="1:10">
      <c r="A783" s="8" t="s">
        <v>2097</v>
      </c>
      <c r="D783" s="8" t="s">
        <v>2083</v>
      </c>
      <c r="J783" s="8" t="s">
        <v>2124</v>
      </c>
    </row>
    <row r="784" spans="1:10">
      <c r="A784" s="8" t="s">
        <v>2125</v>
      </c>
      <c r="D784" s="8" t="s">
        <v>2084</v>
      </c>
      <c r="J784" s="8" t="s">
        <v>2126</v>
      </c>
    </row>
    <row r="785" spans="1:10">
      <c r="A785" s="8" t="s">
        <v>2098</v>
      </c>
      <c r="D785" s="8" t="s">
        <v>2085</v>
      </c>
      <c r="J785" s="8" t="s">
        <v>2127</v>
      </c>
    </row>
    <row r="786" spans="1:10">
      <c r="A786" s="8" t="s">
        <v>2100</v>
      </c>
      <c r="D786" s="8" t="s">
        <v>2086</v>
      </c>
      <c r="J786" s="8" t="s">
        <v>2128</v>
      </c>
    </row>
    <row r="787" spans="1:10">
      <c r="A787" s="8" t="s">
        <v>2101</v>
      </c>
      <c r="D787" s="8" t="s">
        <v>2087</v>
      </c>
      <c r="J787" s="8" t="s">
        <v>2129</v>
      </c>
    </row>
    <row r="788" spans="1:10">
      <c r="A788" s="8" t="s">
        <v>2130</v>
      </c>
      <c r="D788" s="8" t="s">
        <v>2089</v>
      </c>
      <c r="J788" s="8" t="s">
        <v>2131</v>
      </c>
    </row>
    <row r="789" spans="1:10">
      <c r="A789" s="8" t="s">
        <v>2102</v>
      </c>
      <c r="D789" s="8" t="s">
        <v>2115</v>
      </c>
      <c r="J789" s="8" t="s">
        <v>2132</v>
      </c>
    </row>
    <row r="790" spans="1:10">
      <c r="A790" s="8" t="s">
        <v>2103</v>
      </c>
      <c r="D790" s="8" t="s">
        <v>2090</v>
      </c>
      <c r="J790" s="8" t="s">
        <v>2133</v>
      </c>
    </row>
    <row r="791" spans="1:10">
      <c r="A791" s="8" t="s">
        <v>2104</v>
      </c>
      <c r="D791" s="8" t="s">
        <v>2091</v>
      </c>
      <c r="J791" s="8" t="s">
        <v>2134</v>
      </c>
    </row>
    <row r="792" spans="1:10">
      <c r="A792" s="8" t="s">
        <v>2135</v>
      </c>
      <c r="D792" s="8" t="s">
        <v>2093</v>
      </c>
      <c r="J792" s="8" t="s">
        <v>2136</v>
      </c>
    </row>
    <row r="793" spans="1:10">
      <c r="A793" s="8" t="s">
        <v>2107</v>
      </c>
      <c r="D793" s="8" t="s">
        <v>2094</v>
      </c>
      <c r="J793" s="8" t="s">
        <v>2137</v>
      </c>
    </row>
    <row r="794" spans="1:10">
      <c r="A794" s="8" t="s">
        <v>2108</v>
      </c>
      <c r="D794" s="8" t="s">
        <v>2122</v>
      </c>
      <c r="J794" s="8" t="s">
        <v>2138</v>
      </c>
    </row>
    <row r="795" spans="1:10">
      <c r="A795" s="8" t="s">
        <v>2109</v>
      </c>
      <c r="D795" s="8" t="s">
        <v>2097</v>
      </c>
      <c r="J795" s="8" t="s">
        <v>2139</v>
      </c>
    </row>
    <row r="796" spans="1:10">
      <c r="A796" s="8" t="s">
        <v>2110</v>
      </c>
      <c r="D796" s="8" t="s">
        <v>2125</v>
      </c>
      <c r="J796" s="8" t="s">
        <v>2140</v>
      </c>
    </row>
    <row r="797" spans="1:10">
      <c r="A797" s="8" t="s">
        <v>2111</v>
      </c>
      <c r="D797" s="8" t="s">
        <v>2098</v>
      </c>
      <c r="J797" s="8" t="s">
        <v>2141</v>
      </c>
    </row>
    <row r="798" spans="1:10">
      <c r="A798" s="8" t="s">
        <v>2142</v>
      </c>
      <c r="D798" s="8" t="s">
        <v>2100</v>
      </c>
      <c r="J798" s="8" t="s">
        <v>2143</v>
      </c>
    </row>
    <row r="799" spans="1:10">
      <c r="A799" s="8" t="s">
        <v>2112</v>
      </c>
      <c r="D799" s="8" t="s">
        <v>2101</v>
      </c>
      <c r="J799" s="8" t="s">
        <v>2144</v>
      </c>
    </row>
    <row r="800" spans="1:10">
      <c r="A800" s="8" t="s">
        <v>2113</v>
      </c>
      <c r="D800" s="8" t="s">
        <v>2130</v>
      </c>
      <c r="J800" s="8" t="s">
        <v>2145</v>
      </c>
    </row>
    <row r="801" spans="1:10">
      <c r="A801" s="8" t="s">
        <v>2114</v>
      </c>
      <c r="D801" s="8" t="s">
        <v>2102</v>
      </c>
      <c r="J801" s="8" t="s">
        <v>2146</v>
      </c>
    </row>
    <row r="802" spans="1:10">
      <c r="A802" s="8" t="s">
        <v>2116</v>
      </c>
      <c r="D802" s="8" t="s">
        <v>2103</v>
      </c>
      <c r="J802" s="8" t="s">
        <v>2147</v>
      </c>
    </row>
    <row r="803" spans="1:10">
      <c r="A803" s="8" t="s">
        <v>2117</v>
      </c>
      <c r="D803" s="8" t="s">
        <v>2104</v>
      </c>
      <c r="J803" s="8" t="s">
        <v>2148</v>
      </c>
    </row>
    <row r="804" spans="1:10">
      <c r="A804" s="8" t="s">
        <v>2119</v>
      </c>
      <c r="D804" s="8" t="s">
        <v>2135</v>
      </c>
      <c r="J804" s="8" t="s">
        <v>2149</v>
      </c>
    </row>
    <row r="805" spans="1:10">
      <c r="A805" s="8" t="s">
        <v>2120</v>
      </c>
      <c r="D805" s="8" t="s">
        <v>2107</v>
      </c>
      <c r="J805" s="8" t="s">
        <v>2150</v>
      </c>
    </row>
    <row r="806" spans="1:10">
      <c r="A806" s="8" t="s">
        <v>2121</v>
      </c>
      <c r="D806" s="8" t="s">
        <v>2108</v>
      </c>
      <c r="J806" s="8" t="s">
        <v>2151</v>
      </c>
    </row>
    <row r="807" spans="1:10">
      <c r="A807" s="8" t="s">
        <v>2123</v>
      </c>
      <c r="D807" s="8" t="s">
        <v>2109</v>
      </c>
      <c r="J807" s="8" t="s">
        <v>2152</v>
      </c>
    </row>
    <row r="808" spans="1:10">
      <c r="A808" s="8" t="s">
        <v>2124</v>
      </c>
      <c r="D808" s="8" t="s">
        <v>2110</v>
      </c>
      <c r="J808" s="8" t="s">
        <v>2153</v>
      </c>
    </row>
    <row r="809" spans="1:10">
      <c r="A809" s="8" t="s">
        <v>2126</v>
      </c>
      <c r="D809" s="8" t="s">
        <v>2111</v>
      </c>
      <c r="J809" s="8" t="s">
        <v>2154</v>
      </c>
    </row>
    <row r="810" spans="1:10">
      <c r="A810" s="8" t="s">
        <v>2127</v>
      </c>
      <c r="D810" s="8" t="s">
        <v>2142</v>
      </c>
      <c r="J810" s="8" t="s">
        <v>2155</v>
      </c>
    </row>
    <row r="811" spans="1:10">
      <c r="A811" s="8" t="s">
        <v>2128</v>
      </c>
      <c r="D811" s="8" t="s">
        <v>2112</v>
      </c>
      <c r="J811" s="8" t="s">
        <v>2156</v>
      </c>
    </row>
    <row r="812" spans="1:10">
      <c r="A812" s="8" t="s">
        <v>2129</v>
      </c>
      <c r="D812" s="8" t="s">
        <v>2113</v>
      </c>
      <c r="J812" s="8" t="s">
        <v>2157</v>
      </c>
    </row>
    <row r="813" spans="1:10">
      <c r="A813" s="8" t="s">
        <v>2131</v>
      </c>
      <c r="D813" s="8" t="s">
        <v>2114</v>
      </c>
      <c r="J813" s="8" t="s">
        <v>2158</v>
      </c>
    </row>
    <row r="814" spans="1:10">
      <c r="A814" s="8" t="s">
        <v>2132</v>
      </c>
      <c r="D814" s="8" t="s">
        <v>2116</v>
      </c>
      <c r="J814" s="8" t="s">
        <v>2159</v>
      </c>
    </row>
    <row r="815" spans="1:10">
      <c r="A815" s="8" t="s">
        <v>2133</v>
      </c>
      <c r="D815" s="8" t="s">
        <v>2117</v>
      </c>
      <c r="J815" s="8" t="s">
        <v>2160</v>
      </c>
    </row>
    <row r="816" spans="1:10">
      <c r="A816" s="8" t="s">
        <v>2136</v>
      </c>
      <c r="D816" s="8" t="s">
        <v>2119</v>
      </c>
      <c r="J816" s="8" t="s">
        <v>2161</v>
      </c>
    </row>
    <row r="817" spans="1:10">
      <c r="A817" s="8" t="s">
        <v>2137</v>
      </c>
      <c r="D817" s="8" t="s">
        <v>2120</v>
      </c>
      <c r="J817" s="8" t="s">
        <v>2162</v>
      </c>
    </row>
    <row r="818" spans="1:10">
      <c r="A818" s="8" t="s">
        <v>2138</v>
      </c>
      <c r="D818" s="8" t="s">
        <v>2121</v>
      </c>
      <c r="J818" s="8" t="s">
        <v>2163</v>
      </c>
    </row>
    <row r="819" spans="1:10">
      <c r="A819" s="8" t="s">
        <v>2139</v>
      </c>
      <c r="D819" s="8" t="s">
        <v>2123</v>
      </c>
      <c r="J819" s="8" t="s">
        <v>2164</v>
      </c>
    </row>
    <row r="820" spans="1:10">
      <c r="A820" s="8" t="s">
        <v>2140</v>
      </c>
      <c r="D820" s="8" t="s">
        <v>2124</v>
      </c>
      <c r="J820" s="8" t="s">
        <v>2165</v>
      </c>
    </row>
    <row r="821" spans="1:10">
      <c r="A821" s="8" t="s">
        <v>2141</v>
      </c>
      <c r="D821" s="8" t="s">
        <v>2126</v>
      </c>
      <c r="J821" s="8" t="s">
        <v>2166</v>
      </c>
    </row>
    <row r="822" spans="1:10">
      <c r="A822" s="8" t="s">
        <v>2143</v>
      </c>
      <c r="D822" s="8" t="s">
        <v>2127</v>
      </c>
      <c r="J822" s="8" t="s">
        <v>2167</v>
      </c>
    </row>
    <row r="823" spans="1:10">
      <c r="A823" s="8" t="s">
        <v>2168</v>
      </c>
      <c r="D823" s="8" t="s">
        <v>2128</v>
      </c>
      <c r="J823" s="8" t="s">
        <v>2169</v>
      </c>
    </row>
    <row r="824" spans="1:10">
      <c r="A824" s="8" t="s">
        <v>2144</v>
      </c>
      <c r="D824" s="8" t="s">
        <v>2129</v>
      </c>
      <c r="J824" s="8" t="s">
        <v>2170</v>
      </c>
    </row>
    <row r="825" spans="1:10">
      <c r="A825" s="8" t="s">
        <v>2145</v>
      </c>
      <c r="D825" s="8" t="s">
        <v>2131</v>
      </c>
      <c r="J825" s="8" t="s">
        <v>2171</v>
      </c>
    </row>
    <row r="826" spans="1:10">
      <c r="A826" s="8" t="s">
        <v>2146</v>
      </c>
      <c r="D826" s="8" t="s">
        <v>2132</v>
      </c>
      <c r="J826" s="8" t="s">
        <v>2172</v>
      </c>
    </row>
    <row r="827" spans="1:10">
      <c r="A827" s="8" t="s">
        <v>2173</v>
      </c>
      <c r="D827" s="8" t="s">
        <v>2133</v>
      </c>
      <c r="J827" s="8" t="s">
        <v>2174</v>
      </c>
    </row>
    <row r="828" spans="1:10">
      <c r="A828" s="8" t="s">
        <v>2147</v>
      </c>
      <c r="D828" s="8" t="s">
        <v>2136</v>
      </c>
      <c r="J828" s="8" t="s">
        <v>2175</v>
      </c>
    </row>
    <row r="829" spans="1:10">
      <c r="A829" s="8" t="s">
        <v>2148</v>
      </c>
      <c r="D829" s="8" t="s">
        <v>2137</v>
      </c>
      <c r="J829" s="8" t="s">
        <v>2176</v>
      </c>
    </row>
    <row r="830" spans="1:10">
      <c r="A830" s="8" t="s">
        <v>2149</v>
      </c>
      <c r="D830" s="8" t="s">
        <v>2138</v>
      </c>
      <c r="J830" s="8" t="s">
        <v>2177</v>
      </c>
    </row>
    <row r="831" spans="1:10">
      <c r="A831" s="8" t="s">
        <v>2150</v>
      </c>
      <c r="D831" s="8" t="s">
        <v>2139</v>
      </c>
      <c r="J831" s="8" t="s">
        <v>2178</v>
      </c>
    </row>
    <row r="832" spans="1:10">
      <c r="A832" s="8" t="s">
        <v>2151</v>
      </c>
      <c r="D832" s="8" t="s">
        <v>2140</v>
      </c>
      <c r="J832" s="8" t="s">
        <v>2179</v>
      </c>
    </row>
    <row r="833" spans="1:10">
      <c r="A833" s="8" t="s">
        <v>2152</v>
      </c>
      <c r="D833" s="8" t="s">
        <v>2141</v>
      </c>
      <c r="J833" s="8" t="s">
        <v>2180</v>
      </c>
    </row>
    <row r="834" spans="1:10">
      <c r="A834" s="8" t="s">
        <v>2154</v>
      </c>
      <c r="D834" s="8" t="s">
        <v>2143</v>
      </c>
      <c r="J834" s="8" t="s">
        <v>2181</v>
      </c>
    </row>
    <row r="835" spans="1:10">
      <c r="A835" s="8" t="s">
        <v>2155</v>
      </c>
      <c r="D835" s="8" t="s">
        <v>2168</v>
      </c>
      <c r="J835" s="8" t="s">
        <v>2182</v>
      </c>
    </row>
    <row r="836" spans="1:10">
      <c r="A836" s="8" t="s">
        <v>2156</v>
      </c>
      <c r="D836" s="8" t="s">
        <v>2183</v>
      </c>
      <c r="J836" s="8" t="s">
        <v>2184</v>
      </c>
    </row>
    <row r="837" spans="1:10">
      <c r="A837" s="8" t="s">
        <v>2157</v>
      </c>
      <c r="D837" s="8" t="s">
        <v>2144</v>
      </c>
      <c r="J837" s="8" t="s">
        <v>2185</v>
      </c>
    </row>
    <row r="838" spans="1:10">
      <c r="A838" s="8" t="s">
        <v>2158</v>
      </c>
      <c r="D838" s="8" t="s">
        <v>2145</v>
      </c>
      <c r="J838" s="8" t="s">
        <v>2186</v>
      </c>
    </row>
    <row r="839" spans="1:10">
      <c r="A839" s="8" t="s">
        <v>2160</v>
      </c>
      <c r="D839" s="8" t="s">
        <v>2146</v>
      </c>
      <c r="J839" s="8" t="s">
        <v>2187</v>
      </c>
    </row>
    <row r="840" spans="1:10">
      <c r="A840" s="8" t="s">
        <v>2188</v>
      </c>
      <c r="D840" s="8" t="s">
        <v>2189</v>
      </c>
      <c r="J840" s="8" t="s">
        <v>2190</v>
      </c>
    </row>
    <row r="841" spans="1:10">
      <c r="A841" s="8" t="s">
        <v>2161</v>
      </c>
      <c r="D841" s="8" t="s">
        <v>2173</v>
      </c>
      <c r="J841" s="8" t="s">
        <v>2191</v>
      </c>
    </row>
    <row r="842" spans="1:10">
      <c r="A842" s="8" t="s">
        <v>2162</v>
      </c>
      <c r="D842" s="8" t="s">
        <v>2148</v>
      </c>
      <c r="J842" s="8" t="s">
        <v>2192</v>
      </c>
    </row>
    <row r="843" spans="1:10">
      <c r="A843" s="8" t="s">
        <v>2163</v>
      </c>
      <c r="D843" s="8" t="s">
        <v>2149</v>
      </c>
      <c r="J843" s="8" t="s">
        <v>2193</v>
      </c>
    </row>
    <row r="844" spans="1:10">
      <c r="A844" s="8" t="s">
        <v>2164</v>
      </c>
      <c r="D844" s="8" t="s">
        <v>2150</v>
      </c>
      <c r="J844" s="8" t="s">
        <v>2194</v>
      </c>
    </row>
    <row r="845" spans="1:10">
      <c r="A845" s="8" t="s">
        <v>2165</v>
      </c>
      <c r="D845" s="8" t="s">
        <v>2151</v>
      </c>
      <c r="J845" s="8" t="s">
        <v>2195</v>
      </c>
    </row>
    <row r="846" spans="1:10">
      <c r="A846" s="8" t="s">
        <v>2167</v>
      </c>
      <c r="D846" s="8" t="s">
        <v>2152</v>
      </c>
      <c r="J846" s="8" t="s">
        <v>2196</v>
      </c>
    </row>
    <row r="847" spans="1:10">
      <c r="A847" s="8" t="s">
        <v>2169</v>
      </c>
      <c r="D847" s="8" t="s">
        <v>2153</v>
      </c>
      <c r="J847" s="8" t="s">
        <v>2197</v>
      </c>
    </row>
    <row r="848" spans="1:10">
      <c r="A848" s="8" t="s">
        <v>2170</v>
      </c>
      <c r="D848" s="8" t="s">
        <v>2154</v>
      </c>
      <c r="J848" s="8" t="s">
        <v>2198</v>
      </c>
    </row>
    <row r="849" spans="1:10">
      <c r="A849" s="8" t="s">
        <v>2171</v>
      </c>
      <c r="D849" s="8" t="s">
        <v>2155</v>
      </c>
      <c r="J849" s="8" t="s">
        <v>2199</v>
      </c>
    </row>
    <row r="850" spans="1:10">
      <c r="A850" s="8" t="s">
        <v>2172</v>
      </c>
      <c r="D850" s="8" t="s">
        <v>2156</v>
      </c>
      <c r="J850" s="8" t="s">
        <v>2200</v>
      </c>
    </row>
    <row r="851" spans="1:10">
      <c r="A851" s="8" t="s">
        <v>2174</v>
      </c>
      <c r="D851" s="8" t="s">
        <v>2157</v>
      </c>
      <c r="J851" s="8" t="s">
        <v>2201</v>
      </c>
    </row>
    <row r="852" spans="1:10">
      <c r="A852" s="8" t="s">
        <v>2175</v>
      </c>
      <c r="D852" s="8" t="s">
        <v>2158</v>
      </c>
      <c r="J852" s="8" t="s">
        <v>2202</v>
      </c>
    </row>
    <row r="853" spans="1:10">
      <c r="A853" s="8" t="s">
        <v>2203</v>
      </c>
      <c r="D853" s="8" t="s">
        <v>2160</v>
      </c>
      <c r="J853" s="8" t="s">
        <v>2204</v>
      </c>
    </row>
    <row r="854" spans="1:10">
      <c r="A854" s="8" t="s">
        <v>2176</v>
      </c>
      <c r="D854" s="8" t="s">
        <v>2188</v>
      </c>
      <c r="J854" s="8" t="s">
        <v>2205</v>
      </c>
    </row>
    <row r="855" spans="1:10">
      <c r="A855" s="8" t="s">
        <v>2206</v>
      </c>
      <c r="D855" s="8" t="s">
        <v>2161</v>
      </c>
      <c r="J855" s="8" t="s">
        <v>2207</v>
      </c>
    </row>
    <row r="856" spans="1:10">
      <c r="A856" s="8" t="s">
        <v>2177</v>
      </c>
      <c r="D856" s="8" t="s">
        <v>2162</v>
      </c>
      <c r="J856" s="8" t="s">
        <v>2208</v>
      </c>
    </row>
    <row r="857" spans="1:10">
      <c r="A857" s="8" t="s">
        <v>2178</v>
      </c>
      <c r="D857" s="8" t="s">
        <v>2163</v>
      </c>
      <c r="J857" s="8" t="s">
        <v>2209</v>
      </c>
    </row>
    <row r="858" spans="1:10">
      <c r="A858" s="8" t="s">
        <v>2179</v>
      </c>
      <c r="D858" s="8" t="s">
        <v>2164</v>
      </c>
      <c r="J858" s="8" t="s">
        <v>2210</v>
      </c>
    </row>
    <row r="859" spans="1:10">
      <c r="A859" s="8" t="s">
        <v>2180</v>
      </c>
      <c r="D859" s="8" t="s">
        <v>2165</v>
      </c>
      <c r="J859" s="8" t="s">
        <v>2211</v>
      </c>
    </row>
    <row r="860" spans="1:10">
      <c r="A860" s="8" t="s">
        <v>2181</v>
      </c>
      <c r="D860" s="8" t="s">
        <v>2167</v>
      </c>
      <c r="J860" s="8" t="s">
        <v>2212</v>
      </c>
    </row>
    <row r="861" spans="1:10">
      <c r="A861" s="8" t="s">
        <v>2182</v>
      </c>
      <c r="D861" s="8" t="s">
        <v>2213</v>
      </c>
      <c r="J861" s="8" t="s">
        <v>2214</v>
      </c>
    </row>
    <row r="862" spans="1:10">
      <c r="A862" s="8" t="s">
        <v>2184</v>
      </c>
      <c r="D862" s="8" t="s">
        <v>2169</v>
      </c>
      <c r="J862" s="8" t="s">
        <v>2215</v>
      </c>
    </row>
    <row r="863" spans="1:10">
      <c r="A863" s="8" t="s">
        <v>2185</v>
      </c>
      <c r="D863" s="8" t="s">
        <v>2170</v>
      </c>
      <c r="J863" s="8" t="s">
        <v>2216</v>
      </c>
    </row>
    <row r="864" spans="1:10">
      <c r="A864" s="8" t="s">
        <v>2186</v>
      </c>
      <c r="D864" s="8" t="s">
        <v>2171</v>
      </c>
      <c r="J864" s="8" t="s">
        <v>2217</v>
      </c>
    </row>
    <row r="865" spans="1:10">
      <c r="A865" s="8" t="s">
        <v>2187</v>
      </c>
      <c r="D865" s="8" t="s">
        <v>2172</v>
      </c>
      <c r="J865" s="8" t="s">
        <v>2218</v>
      </c>
    </row>
    <row r="866" spans="1:10">
      <c r="A866" s="8" t="s">
        <v>2191</v>
      </c>
      <c r="D866" s="8" t="s">
        <v>2174</v>
      </c>
      <c r="J866" s="8" t="s">
        <v>2219</v>
      </c>
    </row>
    <row r="867" spans="1:10">
      <c r="A867" s="8" t="s">
        <v>2192</v>
      </c>
      <c r="D867" s="8" t="s">
        <v>2175</v>
      </c>
      <c r="J867" s="8" t="s">
        <v>2220</v>
      </c>
    </row>
    <row r="868" spans="1:10">
      <c r="A868" s="8" t="s">
        <v>2193</v>
      </c>
      <c r="D868" s="8" t="s">
        <v>2203</v>
      </c>
      <c r="J868" s="8" t="s">
        <v>2221</v>
      </c>
    </row>
    <row r="869" spans="1:10">
      <c r="A869" s="8" t="s">
        <v>2194</v>
      </c>
      <c r="D869" s="8" t="s">
        <v>2176</v>
      </c>
      <c r="J869" s="8" t="s">
        <v>2222</v>
      </c>
    </row>
    <row r="870" spans="1:10">
      <c r="A870" s="8" t="s">
        <v>2195</v>
      </c>
      <c r="D870" s="8" t="s">
        <v>2206</v>
      </c>
      <c r="J870" s="8" t="s">
        <v>2223</v>
      </c>
    </row>
    <row r="871" spans="1:10">
      <c r="A871" s="8" t="s">
        <v>2196</v>
      </c>
      <c r="D871" s="8" t="s">
        <v>2177</v>
      </c>
      <c r="J871" s="8" t="s">
        <v>2224</v>
      </c>
    </row>
    <row r="872" spans="1:10">
      <c r="A872" s="8" t="s">
        <v>2197</v>
      </c>
      <c r="D872" s="8" t="s">
        <v>2178</v>
      </c>
      <c r="J872" s="8" t="s">
        <v>2225</v>
      </c>
    </row>
    <row r="873" spans="1:10">
      <c r="A873" s="8" t="s">
        <v>2198</v>
      </c>
      <c r="D873" s="8" t="s">
        <v>2179</v>
      </c>
      <c r="J873" s="8" t="s">
        <v>2226</v>
      </c>
    </row>
    <row r="874" spans="1:10">
      <c r="A874" s="8" t="s">
        <v>2199</v>
      </c>
      <c r="D874" s="8" t="s">
        <v>2180</v>
      </c>
      <c r="J874" s="8" t="s">
        <v>2227</v>
      </c>
    </row>
    <row r="875" spans="1:10">
      <c r="A875" s="8" t="s">
        <v>2200</v>
      </c>
      <c r="D875" s="8" t="s">
        <v>2181</v>
      </c>
      <c r="J875" s="8" t="s">
        <v>2228</v>
      </c>
    </row>
    <row r="876" spans="1:10">
      <c r="A876" s="8" t="s">
        <v>2201</v>
      </c>
      <c r="D876" s="8" t="s">
        <v>2182</v>
      </c>
      <c r="J876" s="8" t="s">
        <v>2229</v>
      </c>
    </row>
    <row r="877" spans="1:10">
      <c r="A877" s="8" t="s">
        <v>2202</v>
      </c>
      <c r="D877" s="8" t="s">
        <v>2184</v>
      </c>
      <c r="J877" s="8" t="s">
        <v>2230</v>
      </c>
    </row>
    <row r="878" spans="1:10">
      <c r="A878" s="8" t="s">
        <v>2204</v>
      </c>
      <c r="D878" s="8" t="s">
        <v>2185</v>
      </c>
      <c r="J878" s="8" t="s">
        <v>2231</v>
      </c>
    </row>
    <row r="879" spans="1:10">
      <c r="A879" s="8" t="s">
        <v>2205</v>
      </c>
      <c r="D879" s="8" t="s">
        <v>2186</v>
      </c>
      <c r="J879" s="8" t="s">
        <v>2232</v>
      </c>
    </row>
    <row r="880" spans="1:10">
      <c r="A880" s="8" t="s">
        <v>2207</v>
      </c>
      <c r="D880" s="8" t="s">
        <v>2187</v>
      </c>
      <c r="J880" s="8" t="s">
        <v>2233</v>
      </c>
    </row>
    <row r="881" spans="1:10">
      <c r="A881" s="8" t="s">
        <v>2234</v>
      </c>
      <c r="D881" s="8" t="s">
        <v>2191</v>
      </c>
      <c r="J881" s="8" t="s">
        <v>2235</v>
      </c>
    </row>
    <row r="882" spans="1:10">
      <c r="A882" s="8" t="s">
        <v>2208</v>
      </c>
      <c r="D882" s="8" t="s">
        <v>2192</v>
      </c>
      <c r="J882" s="8" t="s">
        <v>2236</v>
      </c>
    </row>
    <row r="883" spans="1:10">
      <c r="A883" s="8" t="s">
        <v>2209</v>
      </c>
      <c r="D883" s="8" t="s">
        <v>2193</v>
      </c>
      <c r="J883" s="8" t="s">
        <v>2237</v>
      </c>
    </row>
    <row r="884" spans="1:10">
      <c r="A884" s="8" t="s">
        <v>2210</v>
      </c>
      <c r="D884" s="8" t="s">
        <v>2194</v>
      </c>
      <c r="J884" s="8" t="s">
        <v>2238</v>
      </c>
    </row>
    <row r="885" spans="1:10">
      <c r="A885" s="8" t="s">
        <v>2212</v>
      </c>
      <c r="D885" s="8" t="s">
        <v>2195</v>
      </c>
      <c r="J885" s="8" t="s">
        <v>2239</v>
      </c>
    </row>
    <row r="886" spans="1:10">
      <c r="A886" s="8" t="s">
        <v>2214</v>
      </c>
      <c r="D886" s="8" t="s">
        <v>2196</v>
      </c>
      <c r="J886" s="8" t="s">
        <v>2240</v>
      </c>
    </row>
    <row r="887" spans="1:10">
      <c r="A887" s="8" t="s">
        <v>2241</v>
      </c>
      <c r="D887" s="8" t="s">
        <v>2197</v>
      </c>
      <c r="J887" s="8" t="s">
        <v>2242</v>
      </c>
    </row>
    <row r="888" spans="1:10">
      <c r="A888" s="8" t="s">
        <v>2243</v>
      </c>
      <c r="D888" s="8" t="s">
        <v>2198</v>
      </c>
      <c r="J888" s="8" t="s">
        <v>2244</v>
      </c>
    </row>
    <row r="889" spans="1:10">
      <c r="A889" s="8" t="s">
        <v>2215</v>
      </c>
      <c r="D889" s="8" t="s">
        <v>2199</v>
      </c>
      <c r="J889" s="8" t="s">
        <v>2245</v>
      </c>
    </row>
    <row r="890" spans="1:10">
      <c r="A890" s="8" t="s">
        <v>2217</v>
      </c>
      <c r="D890" s="8" t="s">
        <v>2200</v>
      </c>
      <c r="J890" s="8" t="s">
        <v>2246</v>
      </c>
    </row>
    <row r="891" spans="1:10">
      <c r="A891" s="8" t="s">
        <v>2218</v>
      </c>
      <c r="D891" s="8" t="s">
        <v>2201</v>
      </c>
      <c r="J891" s="8" t="s">
        <v>2247</v>
      </c>
    </row>
    <row r="892" spans="1:10">
      <c r="A892" s="8" t="s">
        <v>2219</v>
      </c>
      <c r="D892" s="8" t="s">
        <v>2202</v>
      </c>
      <c r="J892" s="8" t="s">
        <v>2248</v>
      </c>
    </row>
    <row r="893" spans="1:10">
      <c r="A893" s="8" t="s">
        <v>2220</v>
      </c>
      <c r="D893" s="8" t="s">
        <v>2204</v>
      </c>
      <c r="J893" s="8" t="s">
        <v>2249</v>
      </c>
    </row>
    <row r="894" spans="1:10">
      <c r="A894" s="8" t="s">
        <v>2221</v>
      </c>
      <c r="D894" s="8" t="s">
        <v>2205</v>
      </c>
      <c r="J894" s="8" t="s">
        <v>2250</v>
      </c>
    </row>
    <row r="895" spans="1:10">
      <c r="A895" s="8" t="s">
        <v>2222</v>
      </c>
      <c r="D895" s="8" t="s">
        <v>2207</v>
      </c>
      <c r="J895" s="8" t="s">
        <v>2251</v>
      </c>
    </row>
    <row r="896" spans="1:10">
      <c r="A896" s="8" t="s">
        <v>2223</v>
      </c>
      <c r="D896" s="8" t="s">
        <v>2234</v>
      </c>
      <c r="J896" s="8" t="s">
        <v>2252</v>
      </c>
    </row>
    <row r="897" spans="1:10">
      <c r="A897" s="8" t="s">
        <v>2224</v>
      </c>
      <c r="D897" s="8" t="s">
        <v>2208</v>
      </c>
      <c r="J897" s="8" t="s">
        <v>2253</v>
      </c>
    </row>
    <row r="898" spans="1:10">
      <c r="A898" s="8" t="s">
        <v>2225</v>
      </c>
      <c r="D898" s="8" t="s">
        <v>2209</v>
      </c>
      <c r="J898" s="8" t="s">
        <v>2254</v>
      </c>
    </row>
    <row r="899" spans="1:10">
      <c r="A899" s="8" t="s">
        <v>2226</v>
      </c>
      <c r="D899" s="8" t="s">
        <v>2210</v>
      </c>
      <c r="J899" s="8" t="s">
        <v>2255</v>
      </c>
    </row>
    <row r="900" spans="1:10">
      <c r="A900" s="8" t="s">
        <v>2227</v>
      </c>
      <c r="D900" s="8" t="s">
        <v>2212</v>
      </c>
      <c r="J900" s="8" t="s">
        <v>2256</v>
      </c>
    </row>
    <row r="901" spans="1:10">
      <c r="A901" s="8" t="s">
        <v>2228</v>
      </c>
      <c r="D901" s="8" t="s">
        <v>2214</v>
      </c>
      <c r="J901" s="8" t="s">
        <v>2257</v>
      </c>
    </row>
    <row r="902" spans="1:10">
      <c r="A902" s="8" t="s">
        <v>2258</v>
      </c>
      <c r="D902" s="8" t="s">
        <v>2241</v>
      </c>
      <c r="J902" s="8" t="s">
        <v>2259</v>
      </c>
    </row>
    <row r="903" spans="1:10">
      <c r="A903" s="8" t="s">
        <v>2229</v>
      </c>
      <c r="D903" s="8" t="s">
        <v>2243</v>
      </c>
      <c r="J903" s="8" t="s">
        <v>2260</v>
      </c>
    </row>
    <row r="904" spans="1:10">
      <c r="A904" s="8" t="s">
        <v>2230</v>
      </c>
      <c r="D904" s="8" t="s">
        <v>2215</v>
      </c>
      <c r="J904" s="8" t="s">
        <v>2261</v>
      </c>
    </row>
    <row r="905" spans="1:10">
      <c r="A905" s="8" t="s">
        <v>2231</v>
      </c>
      <c r="D905" s="8" t="s">
        <v>2218</v>
      </c>
      <c r="J905" s="8" t="s">
        <v>2262</v>
      </c>
    </row>
    <row r="906" spans="1:10">
      <c r="A906" s="8" t="s">
        <v>2232</v>
      </c>
      <c r="D906" s="8" t="s">
        <v>2219</v>
      </c>
      <c r="J906" s="8" t="s">
        <v>2263</v>
      </c>
    </row>
    <row r="907" spans="1:10">
      <c r="A907" s="8" t="s">
        <v>2235</v>
      </c>
      <c r="D907" s="8" t="s">
        <v>2220</v>
      </c>
      <c r="J907" s="8" t="s">
        <v>2264</v>
      </c>
    </row>
    <row r="908" spans="1:10">
      <c r="A908" s="8" t="s">
        <v>2265</v>
      </c>
      <c r="D908" s="8" t="s">
        <v>2221</v>
      </c>
      <c r="J908" s="8" t="s">
        <v>2266</v>
      </c>
    </row>
    <row r="909" spans="1:10">
      <c r="A909" s="8" t="s">
        <v>2236</v>
      </c>
      <c r="D909" s="8" t="s">
        <v>2267</v>
      </c>
      <c r="J909" s="8" t="s">
        <v>2268</v>
      </c>
    </row>
    <row r="910" spans="1:10">
      <c r="A910" s="8" t="s">
        <v>2237</v>
      </c>
      <c r="D910" s="8" t="s">
        <v>2222</v>
      </c>
      <c r="J910" s="8" t="s">
        <v>2269</v>
      </c>
    </row>
    <row r="911" spans="1:10">
      <c r="A911" s="8" t="s">
        <v>2238</v>
      </c>
      <c r="D911" s="8" t="s">
        <v>2223</v>
      </c>
      <c r="J911" s="8" t="s">
        <v>2270</v>
      </c>
    </row>
    <row r="912" spans="1:10">
      <c r="A912" s="8" t="s">
        <v>2239</v>
      </c>
      <c r="D912" s="8" t="s">
        <v>2224</v>
      </c>
      <c r="J912" s="8" t="s">
        <v>2271</v>
      </c>
    </row>
    <row r="913" spans="1:10">
      <c r="A913" s="8" t="s">
        <v>2240</v>
      </c>
      <c r="D913" s="8" t="s">
        <v>2225</v>
      </c>
      <c r="J913" s="8" t="s">
        <v>2272</v>
      </c>
    </row>
    <row r="914" spans="1:10">
      <c r="A914" s="8" t="s">
        <v>2242</v>
      </c>
      <c r="D914" s="8" t="s">
        <v>2226</v>
      </c>
      <c r="J914" s="8" t="s">
        <v>2273</v>
      </c>
    </row>
    <row r="915" spans="1:10">
      <c r="A915" s="8" t="s">
        <v>2244</v>
      </c>
      <c r="D915" s="8" t="s">
        <v>2227</v>
      </c>
      <c r="J915" s="8" t="s">
        <v>2274</v>
      </c>
    </row>
    <row r="916" spans="1:10">
      <c r="A916" s="8" t="s">
        <v>2245</v>
      </c>
      <c r="D916" s="8" t="s">
        <v>2228</v>
      </c>
      <c r="J916" s="8" t="s">
        <v>2275</v>
      </c>
    </row>
    <row r="917" spans="1:10">
      <c r="A917" s="8" t="s">
        <v>2246</v>
      </c>
      <c r="D917" s="8" t="s">
        <v>2258</v>
      </c>
      <c r="J917" s="8" t="s">
        <v>2276</v>
      </c>
    </row>
    <row r="918" spans="1:10">
      <c r="A918" s="8" t="s">
        <v>2247</v>
      </c>
      <c r="D918" s="8" t="s">
        <v>2229</v>
      </c>
      <c r="J918" s="8" t="s">
        <v>2277</v>
      </c>
    </row>
    <row r="919" spans="1:10">
      <c r="A919" s="8" t="s">
        <v>2248</v>
      </c>
      <c r="D919" s="8" t="s">
        <v>2230</v>
      </c>
      <c r="J919" s="8" t="s">
        <v>2278</v>
      </c>
    </row>
    <row r="920" spans="1:10">
      <c r="A920" s="8" t="s">
        <v>2279</v>
      </c>
      <c r="D920" s="8" t="s">
        <v>2231</v>
      </c>
      <c r="J920" s="8" t="s">
        <v>2280</v>
      </c>
    </row>
    <row r="921" spans="1:10">
      <c r="A921" s="8" t="s">
        <v>2249</v>
      </c>
      <c r="D921" s="8" t="s">
        <v>2232</v>
      </c>
      <c r="J921" s="8" t="s">
        <v>2281</v>
      </c>
    </row>
    <row r="922" spans="1:10">
      <c r="A922" s="8" t="s">
        <v>2250</v>
      </c>
      <c r="D922" s="8" t="s">
        <v>2235</v>
      </c>
      <c r="J922" s="8" t="s">
        <v>2282</v>
      </c>
    </row>
    <row r="923" spans="1:10">
      <c r="A923" s="8" t="s">
        <v>2252</v>
      </c>
      <c r="D923" s="8" t="s">
        <v>2265</v>
      </c>
      <c r="J923" s="8" t="s">
        <v>2283</v>
      </c>
    </row>
    <row r="924" spans="1:10">
      <c r="A924" s="8" t="s">
        <v>2253</v>
      </c>
      <c r="D924" s="8" t="s">
        <v>2236</v>
      </c>
      <c r="J924" s="8" t="s">
        <v>2284</v>
      </c>
    </row>
    <row r="925" spans="1:10">
      <c r="A925" s="8" t="s">
        <v>2254</v>
      </c>
      <c r="D925" s="8" t="s">
        <v>2238</v>
      </c>
      <c r="J925" s="8" t="s">
        <v>2285</v>
      </c>
    </row>
    <row r="926" spans="1:10">
      <c r="A926" s="8" t="s">
        <v>2255</v>
      </c>
      <c r="D926" s="8" t="s">
        <v>2239</v>
      </c>
      <c r="J926" s="8" t="s">
        <v>2286</v>
      </c>
    </row>
    <row r="927" spans="1:10">
      <c r="A927" s="8" t="s">
        <v>2256</v>
      </c>
      <c r="D927" s="8" t="s">
        <v>2240</v>
      </c>
      <c r="J927" s="8" t="s">
        <v>2287</v>
      </c>
    </row>
    <row r="928" spans="1:10">
      <c r="A928" s="8" t="s">
        <v>2257</v>
      </c>
      <c r="D928" s="8" t="s">
        <v>2242</v>
      </c>
      <c r="J928" s="8" t="s">
        <v>2288</v>
      </c>
    </row>
    <row r="929" spans="1:10">
      <c r="A929" s="8" t="s">
        <v>2289</v>
      </c>
      <c r="D929" s="8" t="s">
        <v>2244</v>
      </c>
      <c r="J929" s="8" t="s">
        <v>2290</v>
      </c>
    </row>
    <row r="930" spans="1:10">
      <c r="A930" s="8" t="s">
        <v>2259</v>
      </c>
      <c r="D930" s="8" t="s">
        <v>2245</v>
      </c>
      <c r="J930" s="8" t="s">
        <v>2291</v>
      </c>
    </row>
    <row r="931" spans="1:10">
      <c r="A931" s="8" t="s">
        <v>2262</v>
      </c>
      <c r="D931" s="8" t="s">
        <v>2246</v>
      </c>
      <c r="J931" s="8" t="s">
        <v>2292</v>
      </c>
    </row>
    <row r="932" spans="1:10">
      <c r="A932" s="8" t="s">
        <v>2293</v>
      </c>
      <c r="D932" s="8" t="s">
        <v>2247</v>
      </c>
      <c r="J932" s="8" t="s">
        <v>2294</v>
      </c>
    </row>
    <row r="933" spans="1:10">
      <c r="A933" s="8" t="s">
        <v>2263</v>
      </c>
      <c r="D933" s="8" t="s">
        <v>2248</v>
      </c>
      <c r="J933" s="8" t="s">
        <v>2295</v>
      </c>
    </row>
    <row r="934" spans="1:10">
      <c r="A934" s="8" t="s">
        <v>2264</v>
      </c>
      <c r="D934" s="8" t="s">
        <v>2279</v>
      </c>
      <c r="J934" s="8" t="s">
        <v>2296</v>
      </c>
    </row>
    <row r="935" spans="1:10">
      <c r="A935" s="8" t="s">
        <v>2266</v>
      </c>
      <c r="D935" s="8" t="s">
        <v>2249</v>
      </c>
      <c r="J935" s="8" t="s">
        <v>2297</v>
      </c>
    </row>
    <row r="936" spans="1:10">
      <c r="A936" s="8" t="s">
        <v>2268</v>
      </c>
      <c r="D936" s="8" t="s">
        <v>2250</v>
      </c>
      <c r="J936" s="8" t="s">
        <v>2298</v>
      </c>
    </row>
    <row r="937" spans="1:10">
      <c r="A937" s="8" t="s">
        <v>2269</v>
      </c>
      <c r="D937" s="8" t="s">
        <v>2252</v>
      </c>
      <c r="J937" s="8" t="s">
        <v>2299</v>
      </c>
    </row>
    <row r="938" spans="1:10">
      <c r="A938" s="8" t="s">
        <v>2270</v>
      </c>
      <c r="D938" s="8" t="s">
        <v>2253</v>
      </c>
      <c r="J938" s="8" t="s">
        <v>2300</v>
      </c>
    </row>
    <row r="939" spans="1:10">
      <c r="A939" s="8" t="s">
        <v>2271</v>
      </c>
      <c r="D939" s="8" t="s">
        <v>2254</v>
      </c>
      <c r="J939" s="8" t="s">
        <v>2301</v>
      </c>
    </row>
    <row r="940" spans="1:10">
      <c r="A940" s="8" t="s">
        <v>2272</v>
      </c>
      <c r="D940" s="8" t="s">
        <v>2255</v>
      </c>
      <c r="J940" s="8" t="s">
        <v>2302</v>
      </c>
    </row>
    <row r="941" spans="1:10">
      <c r="A941" s="8" t="s">
        <v>2273</v>
      </c>
      <c r="D941" s="8" t="s">
        <v>2256</v>
      </c>
      <c r="J941" s="8" t="s">
        <v>2303</v>
      </c>
    </row>
    <row r="942" spans="1:10">
      <c r="A942" s="8" t="s">
        <v>2274</v>
      </c>
      <c r="D942" s="8" t="s">
        <v>2257</v>
      </c>
      <c r="J942" s="8" t="s">
        <v>2304</v>
      </c>
    </row>
    <row r="943" spans="1:10">
      <c r="A943" s="8" t="s">
        <v>2275</v>
      </c>
      <c r="D943" s="8" t="s">
        <v>2289</v>
      </c>
      <c r="J943" s="8" t="s">
        <v>2305</v>
      </c>
    </row>
    <row r="944" spans="1:10">
      <c r="A944" s="8" t="s">
        <v>2276</v>
      </c>
      <c r="D944" s="8" t="s">
        <v>2306</v>
      </c>
      <c r="J944" s="8" t="s">
        <v>2307</v>
      </c>
    </row>
    <row r="945" spans="1:10">
      <c r="A945" s="8" t="s">
        <v>2277</v>
      </c>
      <c r="D945" s="8" t="s">
        <v>2262</v>
      </c>
      <c r="J945" s="8" t="s">
        <v>2308</v>
      </c>
    </row>
    <row r="946" spans="1:10">
      <c r="A946" s="8" t="s">
        <v>2278</v>
      </c>
      <c r="D946" s="8" t="s">
        <v>2293</v>
      </c>
      <c r="J946" s="8" t="s">
        <v>2309</v>
      </c>
    </row>
    <row r="947" spans="1:10">
      <c r="A947" s="8" t="s">
        <v>2280</v>
      </c>
      <c r="D947" s="8" t="s">
        <v>2310</v>
      </c>
      <c r="J947" s="8" t="s">
        <v>2311</v>
      </c>
    </row>
    <row r="948" spans="1:10">
      <c r="A948" s="8" t="s">
        <v>2312</v>
      </c>
      <c r="D948" s="8" t="s">
        <v>2263</v>
      </c>
      <c r="J948" s="8" t="s">
        <v>2313</v>
      </c>
    </row>
    <row r="949" spans="1:10">
      <c r="A949" s="8" t="s">
        <v>2281</v>
      </c>
      <c r="D949" s="8" t="s">
        <v>2264</v>
      </c>
      <c r="J949" s="8" t="s">
        <v>2314</v>
      </c>
    </row>
    <row r="950" spans="1:10">
      <c r="A950" s="8" t="s">
        <v>2282</v>
      </c>
      <c r="D950" s="8" t="s">
        <v>2266</v>
      </c>
      <c r="J950" s="8" t="s">
        <v>2315</v>
      </c>
    </row>
    <row r="951" spans="1:10">
      <c r="A951" s="8" t="s">
        <v>2283</v>
      </c>
      <c r="D951" s="8" t="s">
        <v>2268</v>
      </c>
      <c r="J951" s="8" t="s">
        <v>2316</v>
      </c>
    </row>
    <row r="952" spans="1:10">
      <c r="A952" s="8" t="s">
        <v>2284</v>
      </c>
      <c r="D952" s="8" t="s">
        <v>2269</v>
      </c>
      <c r="J952" s="8" t="s">
        <v>2317</v>
      </c>
    </row>
    <row r="953" spans="1:10">
      <c r="A953" s="8" t="s">
        <v>2285</v>
      </c>
      <c r="D953" s="8" t="s">
        <v>2270</v>
      </c>
      <c r="J953" s="8" t="s">
        <v>2318</v>
      </c>
    </row>
    <row r="954" spans="1:10">
      <c r="A954" s="8" t="s">
        <v>2286</v>
      </c>
      <c r="D954" s="8" t="s">
        <v>2271</v>
      </c>
      <c r="J954" s="8" t="s">
        <v>2319</v>
      </c>
    </row>
    <row r="955" spans="1:10">
      <c r="A955" s="8" t="s">
        <v>2287</v>
      </c>
      <c r="D955" s="8" t="s">
        <v>2272</v>
      </c>
      <c r="J955" s="8" t="s">
        <v>2320</v>
      </c>
    </row>
    <row r="956" spans="1:10">
      <c r="A956" s="8" t="s">
        <v>2288</v>
      </c>
      <c r="D956" s="8" t="s">
        <v>2273</v>
      </c>
      <c r="J956" s="8" t="s">
        <v>2321</v>
      </c>
    </row>
    <row r="957" spans="1:10">
      <c r="A957" s="8" t="s">
        <v>2291</v>
      </c>
      <c r="D957" s="8" t="s">
        <v>2274</v>
      </c>
      <c r="J957" s="8" t="s">
        <v>2322</v>
      </c>
    </row>
    <row r="958" spans="1:10">
      <c r="A958" s="8" t="s">
        <v>2323</v>
      </c>
      <c r="D958" s="8" t="s">
        <v>2275</v>
      </c>
      <c r="J958" s="8" t="s">
        <v>2324</v>
      </c>
    </row>
    <row r="959" spans="1:10">
      <c r="A959" s="8" t="s">
        <v>2325</v>
      </c>
      <c r="D959" s="8" t="s">
        <v>2276</v>
      </c>
      <c r="J959" s="8" t="s">
        <v>2326</v>
      </c>
    </row>
    <row r="960" spans="1:10">
      <c r="A960" s="8" t="s">
        <v>2292</v>
      </c>
      <c r="D960" s="8" t="s">
        <v>2277</v>
      </c>
      <c r="J960" s="8" t="s">
        <v>2327</v>
      </c>
    </row>
    <row r="961" spans="1:10">
      <c r="A961" s="8" t="s">
        <v>2294</v>
      </c>
      <c r="D961" s="8" t="s">
        <v>2278</v>
      </c>
      <c r="J961" s="8" t="s">
        <v>2328</v>
      </c>
    </row>
    <row r="962" spans="1:10">
      <c r="A962" s="8" t="s">
        <v>2295</v>
      </c>
      <c r="D962" s="8" t="s">
        <v>2280</v>
      </c>
      <c r="J962" s="8" t="s">
        <v>2329</v>
      </c>
    </row>
    <row r="963" spans="1:10">
      <c r="A963" s="8" t="s">
        <v>2296</v>
      </c>
      <c r="D963" s="8" t="s">
        <v>2312</v>
      </c>
      <c r="J963" s="8" t="s">
        <v>2330</v>
      </c>
    </row>
    <row r="964" spans="1:10">
      <c r="A964" s="8" t="s">
        <v>2297</v>
      </c>
      <c r="D964" s="8" t="s">
        <v>2281</v>
      </c>
      <c r="J964" s="8" t="s">
        <v>2331</v>
      </c>
    </row>
    <row r="965" spans="1:10">
      <c r="A965" s="8" t="s">
        <v>2299</v>
      </c>
      <c r="D965" s="8" t="s">
        <v>2282</v>
      </c>
      <c r="J965" s="8" t="s">
        <v>2332</v>
      </c>
    </row>
    <row r="966" spans="1:10">
      <c r="A966" s="8" t="s">
        <v>2300</v>
      </c>
      <c r="D966" s="8" t="s">
        <v>2283</v>
      </c>
      <c r="J966" s="8" t="s">
        <v>2333</v>
      </c>
    </row>
    <row r="967" spans="1:10">
      <c r="A967" s="8" t="s">
        <v>2334</v>
      </c>
      <c r="D967" s="8" t="s">
        <v>2284</v>
      </c>
      <c r="J967" s="8" t="s">
        <v>2335</v>
      </c>
    </row>
    <row r="968" spans="1:10">
      <c r="A968" s="8" t="s">
        <v>2301</v>
      </c>
      <c r="D968" s="8" t="s">
        <v>2285</v>
      </c>
      <c r="J968" s="8" t="s">
        <v>2336</v>
      </c>
    </row>
    <row r="969" spans="1:10">
      <c r="A969" s="8" t="s">
        <v>2302</v>
      </c>
      <c r="D969" s="8" t="s">
        <v>2286</v>
      </c>
      <c r="J969" s="8" t="s">
        <v>2337</v>
      </c>
    </row>
    <row r="970" spans="1:10">
      <c r="A970" s="8" t="s">
        <v>2303</v>
      </c>
      <c r="D970" s="8" t="s">
        <v>2287</v>
      </c>
      <c r="J970" s="8" t="s">
        <v>2338</v>
      </c>
    </row>
    <row r="971" spans="1:10">
      <c r="A971" s="8" t="s">
        <v>2304</v>
      </c>
      <c r="D971" s="8" t="s">
        <v>2288</v>
      </c>
      <c r="J971" s="8" t="s">
        <v>2339</v>
      </c>
    </row>
    <row r="972" spans="1:10">
      <c r="A972" s="8" t="s">
        <v>2305</v>
      </c>
      <c r="D972" s="8" t="s">
        <v>2291</v>
      </c>
      <c r="J972" s="8" t="s">
        <v>2340</v>
      </c>
    </row>
    <row r="973" spans="1:10">
      <c r="A973" s="8" t="s">
        <v>2307</v>
      </c>
      <c r="D973" s="8" t="s">
        <v>2323</v>
      </c>
      <c r="J973" s="8" t="s">
        <v>2341</v>
      </c>
    </row>
    <row r="974" spans="1:10">
      <c r="A974" s="8" t="s">
        <v>2309</v>
      </c>
      <c r="D974" s="8" t="s">
        <v>2325</v>
      </c>
      <c r="J974" s="8" t="s">
        <v>2342</v>
      </c>
    </row>
    <row r="975" spans="1:10">
      <c r="A975" s="8" t="s">
        <v>2343</v>
      </c>
      <c r="D975" s="8" t="s">
        <v>2292</v>
      </c>
      <c r="J975" s="8" t="s">
        <v>2344</v>
      </c>
    </row>
    <row r="976" spans="1:10">
      <c r="A976" s="8" t="s">
        <v>2313</v>
      </c>
      <c r="D976" s="8" t="s">
        <v>2294</v>
      </c>
      <c r="J976" s="8" t="s">
        <v>2345</v>
      </c>
    </row>
    <row r="977" spans="1:10">
      <c r="A977" s="8" t="s">
        <v>2346</v>
      </c>
      <c r="D977" s="8" t="s">
        <v>2295</v>
      </c>
      <c r="J977" s="8" t="s">
        <v>2347</v>
      </c>
    </row>
    <row r="978" spans="1:10">
      <c r="A978" s="8" t="s">
        <v>2314</v>
      </c>
      <c r="D978" s="8" t="s">
        <v>2296</v>
      </c>
      <c r="J978" s="8" t="s">
        <v>2348</v>
      </c>
    </row>
    <row r="979" spans="1:10">
      <c r="A979" s="8" t="s">
        <v>2349</v>
      </c>
      <c r="D979" s="8" t="s">
        <v>2297</v>
      </c>
      <c r="J979" s="8" t="s">
        <v>2350</v>
      </c>
    </row>
    <row r="980" spans="1:10">
      <c r="A980" s="8" t="s">
        <v>2315</v>
      </c>
      <c r="D980" s="8" t="s">
        <v>2299</v>
      </c>
      <c r="J980" s="8" t="s">
        <v>2351</v>
      </c>
    </row>
    <row r="981" spans="1:10">
      <c r="A981" s="8" t="s">
        <v>2316</v>
      </c>
      <c r="D981" s="8" t="s">
        <v>2300</v>
      </c>
      <c r="J981" s="8" t="s">
        <v>2352</v>
      </c>
    </row>
    <row r="982" spans="1:10">
      <c r="A982" s="8" t="s">
        <v>2317</v>
      </c>
      <c r="D982" s="8" t="s">
        <v>2334</v>
      </c>
      <c r="J982" s="8" t="s">
        <v>2353</v>
      </c>
    </row>
    <row r="983" spans="1:10">
      <c r="A983" s="8" t="s">
        <v>2319</v>
      </c>
      <c r="D983" s="8" t="s">
        <v>2301</v>
      </c>
      <c r="J983" s="8" t="s">
        <v>2354</v>
      </c>
    </row>
    <row r="984" spans="1:10">
      <c r="A984" s="8" t="s">
        <v>2320</v>
      </c>
      <c r="D984" s="8" t="s">
        <v>2302</v>
      </c>
      <c r="J984" s="8" t="s">
        <v>2355</v>
      </c>
    </row>
    <row r="985" spans="1:10">
      <c r="A985" s="8" t="s">
        <v>2356</v>
      </c>
      <c r="D985" s="8" t="s">
        <v>2357</v>
      </c>
      <c r="J985" s="8" t="s">
        <v>2358</v>
      </c>
    </row>
    <row r="986" spans="1:10">
      <c r="A986" s="8" t="s">
        <v>2322</v>
      </c>
      <c r="D986" s="8" t="s">
        <v>2303</v>
      </c>
      <c r="J986" s="8" t="s">
        <v>2359</v>
      </c>
    </row>
    <row r="987" spans="1:10">
      <c r="A987" s="8" t="s">
        <v>2324</v>
      </c>
      <c r="D987" s="8" t="s">
        <v>2304</v>
      </c>
      <c r="J987" s="8" t="s">
        <v>2360</v>
      </c>
    </row>
    <row r="988" spans="1:10">
      <c r="A988" s="8" t="s">
        <v>2326</v>
      </c>
      <c r="D988" s="8" t="s">
        <v>2305</v>
      </c>
      <c r="J988" s="8" t="s">
        <v>2361</v>
      </c>
    </row>
    <row r="989" spans="1:10">
      <c r="A989" s="8" t="s">
        <v>2327</v>
      </c>
      <c r="D989" s="8" t="s">
        <v>2307</v>
      </c>
      <c r="J989" s="8" t="s">
        <v>2362</v>
      </c>
    </row>
    <row r="990" spans="1:10">
      <c r="A990" s="8" t="s">
        <v>2328</v>
      </c>
      <c r="D990" s="8" t="s">
        <v>2309</v>
      </c>
      <c r="J990" s="8" t="s">
        <v>2363</v>
      </c>
    </row>
    <row r="991" spans="1:10">
      <c r="A991" s="8" t="s">
        <v>2329</v>
      </c>
      <c r="D991" s="8" t="s">
        <v>2343</v>
      </c>
      <c r="J991" s="8" t="s">
        <v>2364</v>
      </c>
    </row>
    <row r="992" spans="1:10">
      <c r="A992" s="8" t="s">
        <v>2330</v>
      </c>
      <c r="D992" s="8" t="s">
        <v>2313</v>
      </c>
      <c r="J992" s="8" t="s">
        <v>2365</v>
      </c>
    </row>
    <row r="993" spans="1:10">
      <c r="A993" s="8" t="s">
        <v>2331</v>
      </c>
      <c r="D993" s="8" t="s">
        <v>2346</v>
      </c>
      <c r="J993" s="8" t="s">
        <v>2366</v>
      </c>
    </row>
    <row r="994" spans="1:10">
      <c r="A994" s="8" t="s">
        <v>2332</v>
      </c>
      <c r="D994" s="8" t="s">
        <v>2314</v>
      </c>
      <c r="J994" s="8" t="s">
        <v>2367</v>
      </c>
    </row>
    <row r="995" spans="1:10">
      <c r="A995" s="8" t="s">
        <v>2368</v>
      </c>
      <c r="D995" s="8" t="s">
        <v>2349</v>
      </c>
      <c r="J995" s="8" t="s">
        <v>2369</v>
      </c>
    </row>
    <row r="996" spans="1:10">
      <c r="A996" s="8" t="s">
        <v>2333</v>
      </c>
      <c r="D996" s="8" t="s">
        <v>2316</v>
      </c>
      <c r="J996" s="8" t="s">
        <v>2370</v>
      </c>
    </row>
    <row r="997" spans="1:10">
      <c r="A997" s="8" t="s">
        <v>2335</v>
      </c>
      <c r="D997" s="8" t="s">
        <v>2371</v>
      </c>
      <c r="J997" s="8" t="s">
        <v>2372</v>
      </c>
    </row>
    <row r="998" spans="1:10">
      <c r="A998" s="8" t="s">
        <v>2336</v>
      </c>
      <c r="D998" s="8" t="s">
        <v>2317</v>
      </c>
      <c r="J998" s="8" t="s">
        <v>2373</v>
      </c>
    </row>
    <row r="999" spans="1:10">
      <c r="A999" s="8" t="s">
        <v>2374</v>
      </c>
      <c r="D999" s="8" t="s">
        <v>2375</v>
      </c>
      <c r="J999" s="8" t="s">
        <v>2376</v>
      </c>
    </row>
    <row r="1000" spans="1:10">
      <c r="A1000" s="8" t="s">
        <v>2337</v>
      </c>
      <c r="D1000" s="8" t="s">
        <v>2319</v>
      </c>
      <c r="J1000" s="8" t="s">
        <v>2377</v>
      </c>
    </row>
    <row r="1001" spans="1:10">
      <c r="A1001" s="8" t="s">
        <v>2339</v>
      </c>
      <c r="D1001" s="8" t="s">
        <v>2320</v>
      </c>
      <c r="J1001" s="8" t="s">
        <v>2378</v>
      </c>
    </row>
    <row r="1002" spans="1:10">
      <c r="A1002" s="8" t="s">
        <v>2340</v>
      </c>
      <c r="D1002" s="8" t="s">
        <v>2356</v>
      </c>
      <c r="J1002" s="8" t="s">
        <v>2379</v>
      </c>
    </row>
    <row r="1003" spans="1:10">
      <c r="A1003" s="8" t="s">
        <v>2341</v>
      </c>
      <c r="D1003" s="8" t="s">
        <v>2322</v>
      </c>
      <c r="J1003" s="8" t="s">
        <v>2380</v>
      </c>
    </row>
    <row r="1004" spans="1:10">
      <c r="A1004" s="8" t="s">
        <v>2342</v>
      </c>
      <c r="D1004" s="8" t="s">
        <v>2324</v>
      </c>
      <c r="J1004" s="8" t="s">
        <v>2381</v>
      </c>
    </row>
    <row r="1005" spans="1:10">
      <c r="A1005" s="8" t="s">
        <v>2344</v>
      </c>
      <c r="D1005" s="8" t="s">
        <v>2326</v>
      </c>
      <c r="J1005" s="8" t="s">
        <v>2382</v>
      </c>
    </row>
    <row r="1006" spans="1:10">
      <c r="A1006" s="8" t="s">
        <v>2345</v>
      </c>
      <c r="D1006" s="8" t="s">
        <v>2327</v>
      </c>
      <c r="J1006" s="8" t="s">
        <v>2383</v>
      </c>
    </row>
    <row r="1007" spans="1:10">
      <c r="A1007" s="8" t="s">
        <v>2347</v>
      </c>
      <c r="D1007" s="8" t="s">
        <v>2328</v>
      </c>
      <c r="J1007" s="8" t="s">
        <v>2384</v>
      </c>
    </row>
    <row r="1008" spans="1:10">
      <c r="A1008" s="8" t="s">
        <v>2348</v>
      </c>
      <c r="D1008" s="8" t="s">
        <v>2329</v>
      </c>
      <c r="J1008" s="8" t="s">
        <v>2385</v>
      </c>
    </row>
    <row r="1009" spans="1:10">
      <c r="A1009" s="8" t="s">
        <v>2350</v>
      </c>
      <c r="D1009" s="8" t="s">
        <v>2330</v>
      </c>
      <c r="J1009" s="8" t="s">
        <v>2386</v>
      </c>
    </row>
    <row r="1010" spans="1:10">
      <c r="A1010" s="8" t="s">
        <v>2351</v>
      </c>
      <c r="D1010" s="8" t="s">
        <v>2331</v>
      </c>
      <c r="J1010" s="8" t="s">
        <v>2387</v>
      </c>
    </row>
    <row r="1011" spans="1:10">
      <c r="A1011" s="8" t="s">
        <v>2388</v>
      </c>
      <c r="D1011" s="8" t="s">
        <v>2332</v>
      </c>
      <c r="J1011" s="8" t="s">
        <v>2389</v>
      </c>
    </row>
    <row r="1012" spans="1:10">
      <c r="A1012" s="8" t="s">
        <v>2352</v>
      </c>
      <c r="D1012" s="8" t="s">
        <v>2368</v>
      </c>
      <c r="J1012" s="8" t="s">
        <v>2390</v>
      </c>
    </row>
    <row r="1013" spans="1:10">
      <c r="A1013" s="8" t="s">
        <v>2353</v>
      </c>
      <c r="D1013" s="8" t="s">
        <v>2333</v>
      </c>
      <c r="J1013" s="8" t="s">
        <v>2391</v>
      </c>
    </row>
    <row r="1014" spans="1:10">
      <c r="A1014" s="8" t="s">
        <v>2392</v>
      </c>
      <c r="D1014" s="8" t="s">
        <v>2335</v>
      </c>
      <c r="J1014" s="8" t="s">
        <v>2393</v>
      </c>
    </row>
    <row r="1015" spans="1:10">
      <c r="A1015" s="8" t="s">
        <v>2354</v>
      </c>
      <c r="D1015" s="8" t="s">
        <v>2336</v>
      </c>
      <c r="J1015" s="8" t="s">
        <v>2394</v>
      </c>
    </row>
    <row r="1016" spans="1:10">
      <c r="A1016" s="8" t="s">
        <v>2355</v>
      </c>
      <c r="D1016" s="8" t="s">
        <v>2374</v>
      </c>
      <c r="J1016" s="8" t="s">
        <v>2395</v>
      </c>
    </row>
    <row r="1017" spans="1:10">
      <c r="A1017" s="8" t="s">
        <v>2358</v>
      </c>
      <c r="D1017" s="8" t="s">
        <v>2337</v>
      </c>
      <c r="J1017" s="8" t="s">
        <v>2396</v>
      </c>
    </row>
    <row r="1018" spans="1:10">
      <c r="A1018" s="8" t="s">
        <v>2359</v>
      </c>
      <c r="D1018" s="8" t="s">
        <v>2339</v>
      </c>
      <c r="J1018" s="8" t="s">
        <v>2397</v>
      </c>
    </row>
    <row r="1019" spans="1:10">
      <c r="A1019" s="8" t="s">
        <v>2360</v>
      </c>
      <c r="D1019" s="8" t="s">
        <v>2340</v>
      </c>
      <c r="J1019" s="8" t="s">
        <v>2398</v>
      </c>
    </row>
    <row r="1020" spans="1:10">
      <c r="A1020" s="8" t="s">
        <v>2399</v>
      </c>
      <c r="D1020" s="8" t="s">
        <v>2341</v>
      </c>
      <c r="J1020" s="8" t="s">
        <v>2400</v>
      </c>
    </row>
    <row r="1021" spans="1:10">
      <c r="A1021" s="8" t="s">
        <v>2401</v>
      </c>
      <c r="D1021" s="8" t="s">
        <v>2342</v>
      </c>
      <c r="J1021" s="8" t="s">
        <v>2402</v>
      </c>
    </row>
    <row r="1022" spans="1:10">
      <c r="A1022" s="8" t="s">
        <v>2361</v>
      </c>
      <c r="D1022" s="8" t="s">
        <v>2344</v>
      </c>
      <c r="J1022" s="8" t="s">
        <v>2403</v>
      </c>
    </row>
    <row r="1023" spans="1:10">
      <c r="A1023" s="8" t="s">
        <v>2362</v>
      </c>
      <c r="D1023" s="8" t="s">
        <v>2404</v>
      </c>
      <c r="J1023" s="8" t="s">
        <v>2405</v>
      </c>
    </row>
    <row r="1024" spans="1:10">
      <c r="A1024" s="8" t="s">
        <v>2363</v>
      </c>
      <c r="D1024" s="8" t="s">
        <v>2345</v>
      </c>
      <c r="J1024" s="8" t="s">
        <v>2406</v>
      </c>
    </row>
    <row r="1025" spans="1:10">
      <c r="A1025" s="8" t="s">
        <v>2364</v>
      </c>
      <c r="D1025" s="8" t="s">
        <v>2347</v>
      </c>
      <c r="J1025" s="8" t="s">
        <v>2407</v>
      </c>
    </row>
    <row r="1026" spans="1:10">
      <c r="A1026" s="8" t="s">
        <v>2365</v>
      </c>
      <c r="D1026" s="8" t="s">
        <v>2348</v>
      </c>
      <c r="J1026" s="8" t="s">
        <v>2408</v>
      </c>
    </row>
    <row r="1027" spans="1:10">
      <c r="A1027" s="8" t="s">
        <v>2366</v>
      </c>
      <c r="D1027" s="8" t="s">
        <v>2350</v>
      </c>
      <c r="J1027" s="8" t="s">
        <v>2409</v>
      </c>
    </row>
    <row r="1028" spans="1:10">
      <c r="A1028" s="8" t="s">
        <v>2410</v>
      </c>
      <c r="D1028" s="8" t="s">
        <v>2351</v>
      </c>
      <c r="J1028" s="8" t="s">
        <v>2411</v>
      </c>
    </row>
    <row r="1029" spans="1:10">
      <c r="A1029" s="8" t="s">
        <v>2367</v>
      </c>
      <c r="D1029" s="8" t="s">
        <v>2388</v>
      </c>
      <c r="J1029" s="8" t="s">
        <v>2412</v>
      </c>
    </row>
    <row r="1030" spans="1:10">
      <c r="A1030" s="8" t="s">
        <v>2413</v>
      </c>
      <c r="D1030" s="8" t="s">
        <v>2352</v>
      </c>
      <c r="J1030" s="8" t="s">
        <v>2414</v>
      </c>
    </row>
    <row r="1031" spans="1:10">
      <c r="A1031" s="8" t="s">
        <v>2369</v>
      </c>
      <c r="D1031" s="8" t="s">
        <v>2353</v>
      </c>
      <c r="J1031" s="8" t="s">
        <v>2415</v>
      </c>
    </row>
    <row r="1032" spans="1:10">
      <c r="A1032" s="8" t="s">
        <v>2370</v>
      </c>
      <c r="D1032" s="8" t="s">
        <v>2392</v>
      </c>
      <c r="J1032" s="8" t="s">
        <v>2416</v>
      </c>
    </row>
    <row r="1033" spans="1:10">
      <c r="A1033" s="8" t="s">
        <v>2372</v>
      </c>
      <c r="D1033" s="8" t="s">
        <v>2354</v>
      </c>
      <c r="J1033" s="8" t="s">
        <v>2417</v>
      </c>
    </row>
    <row r="1034" spans="1:10">
      <c r="A1034" s="8" t="s">
        <v>2373</v>
      </c>
      <c r="D1034" s="8" t="s">
        <v>2355</v>
      </c>
      <c r="J1034" s="8" t="s">
        <v>2418</v>
      </c>
    </row>
    <row r="1035" spans="1:10">
      <c r="A1035" s="8" t="s">
        <v>2376</v>
      </c>
      <c r="D1035" s="8" t="s">
        <v>2358</v>
      </c>
      <c r="J1035" s="8" t="s">
        <v>2419</v>
      </c>
    </row>
    <row r="1036" spans="1:10">
      <c r="A1036" s="8" t="s">
        <v>2377</v>
      </c>
      <c r="D1036" s="8" t="s">
        <v>2359</v>
      </c>
      <c r="J1036" s="8" t="s">
        <v>2420</v>
      </c>
    </row>
    <row r="1037" spans="1:10">
      <c r="A1037" s="8" t="s">
        <v>2378</v>
      </c>
      <c r="D1037" s="8" t="s">
        <v>2360</v>
      </c>
      <c r="J1037" s="8" t="s">
        <v>2421</v>
      </c>
    </row>
    <row r="1038" spans="1:10">
      <c r="A1038" s="8" t="s">
        <v>2422</v>
      </c>
      <c r="D1038" s="8" t="s">
        <v>2423</v>
      </c>
      <c r="J1038" s="8" t="s">
        <v>2424</v>
      </c>
    </row>
    <row r="1039" spans="1:10">
      <c r="A1039" s="8" t="s">
        <v>2379</v>
      </c>
      <c r="D1039" s="8" t="s">
        <v>2399</v>
      </c>
      <c r="J1039" s="8" t="s">
        <v>2425</v>
      </c>
    </row>
    <row r="1040" spans="1:10">
      <c r="A1040" s="8" t="s">
        <v>2381</v>
      </c>
      <c r="D1040" s="8" t="s">
        <v>2401</v>
      </c>
      <c r="J1040" s="8" t="s">
        <v>2426</v>
      </c>
    </row>
    <row r="1041" spans="1:10">
      <c r="A1041" s="8" t="s">
        <v>2382</v>
      </c>
      <c r="D1041" s="8" t="s">
        <v>2361</v>
      </c>
      <c r="J1041" s="8" t="s">
        <v>2427</v>
      </c>
    </row>
    <row r="1042" spans="1:10">
      <c r="A1042" s="8" t="s">
        <v>2383</v>
      </c>
      <c r="D1042" s="8" t="s">
        <v>2362</v>
      </c>
      <c r="J1042" s="8" t="s">
        <v>2428</v>
      </c>
    </row>
    <row r="1043" spans="1:10">
      <c r="A1043" s="8" t="s">
        <v>2384</v>
      </c>
      <c r="D1043" s="8" t="s">
        <v>2363</v>
      </c>
      <c r="J1043" s="8" t="s">
        <v>2429</v>
      </c>
    </row>
    <row r="1044" spans="1:10">
      <c r="A1044" s="8" t="s">
        <v>2385</v>
      </c>
      <c r="D1044" s="8" t="s">
        <v>2364</v>
      </c>
      <c r="J1044" s="8" t="s">
        <v>2430</v>
      </c>
    </row>
    <row r="1045" spans="1:10">
      <c r="A1045" s="8" t="s">
        <v>2386</v>
      </c>
      <c r="D1045" s="8" t="s">
        <v>2365</v>
      </c>
      <c r="J1045" s="8" t="s">
        <v>2431</v>
      </c>
    </row>
    <row r="1046" spans="1:10">
      <c r="A1046" s="8" t="s">
        <v>2387</v>
      </c>
      <c r="D1046" s="8" t="s">
        <v>2366</v>
      </c>
      <c r="J1046" s="8" t="s">
        <v>2432</v>
      </c>
    </row>
    <row r="1047" spans="1:10">
      <c r="A1047" s="8" t="s">
        <v>2389</v>
      </c>
      <c r="D1047" s="8" t="s">
        <v>2410</v>
      </c>
      <c r="J1047" s="8" t="s">
        <v>2433</v>
      </c>
    </row>
    <row r="1048" spans="1:10">
      <c r="A1048" s="8" t="s">
        <v>2391</v>
      </c>
      <c r="D1048" s="8" t="s">
        <v>2367</v>
      </c>
      <c r="J1048" s="8" t="s">
        <v>2434</v>
      </c>
    </row>
    <row r="1049" spans="1:10">
      <c r="A1049" s="8" t="s">
        <v>2393</v>
      </c>
      <c r="D1049" s="8" t="s">
        <v>2413</v>
      </c>
      <c r="J1049" s="8" t="s">
        <v>2435</v>
      </c>
    </row>
    <row r="1050" spans="1:10">
      <c r="A1050" s="8" t="s">
        <v>2436</v>
      </c>
      <c r="D1050" s="8" t="s">
        <v>2369</v>
      </c>
      <c r="J1050" s="8" t="s">
        <v>2437</v>
      </c>
    </row>
    <row r="1051" spans="1:10">
      <c r="A1051" s="8" t="s">
        <v>2394</v>
      </c>
      <c r="D1051" s="8" t="s">
        <v>2370</v>
      </c>
      <c r="J1051" s="8" t="s">
        <v>2438</v>
      </c>
    </row>
    <row r="1052" spans="1:10">
      <c r="A1052" s="8" t="s">
        <v>2395</v>
      </c>
      <c r="D1052" s="8" t="s">
        <v>2372</v>
      </c>
      <c r="J1052" s="8" t="s">
        <v>2439</v>
      </c>
    </row>
    <row r="1053" spans="1:10">
      <c r="A1053" s="8" t="s">
        <v>2396</v>
      </c>
      <c r="D1053" s="8" t="s">
        <v>2373</v>
      </c>
      <c r="J1053" s="8" t="s">
        <v>2440</v>
      </c>
    </row>
    <row r="1054" spans="1:10">
      <c r="A1054" s="8" t="s">
        <v>2397</v>
      </c>
      <c r="D1054" s="8" t="s">
        <v>2376</v>
      </c>
      <c r="J1054" s="8" t="s">
        <v>2441</v>
      </c>
    </row>
    <row r="1055" spans="1:10">
      <c r="A1055" s="8" t="s">
        <v>2398</v>
      </c>
      <c r="D1055" s="8" t="s">
        <v>2377</v>
      </c>
      <c r="J1055" s="8" t="s">
        <v>2442</v>
      </c>
    </row>
    <row r="1056" spans="1:10">
      <c r="A1056" s="8" t="s">
        <v>2400</v>
      </c>
      <c r="D1056" s="8" t="s">
        <v>2378</v>
      </c>
      <c r="J1056" s="8" t="s">
        <v>2443</v>
      </c>
    </row>
    <row r="1057" spans="1:10">
      <c r="A1057" s="8" t="s">
        <v>2402</v>
      </c>
      <c r="D1057" s="8" t="s">
        <v>2422</v>
      </c>
      <c r="J1057" s="8" t="s">
        <v>2444</v>
      </c>
    </row>
    <row r="1058" spans="1:10">
      <c r="A1058" s="8" t="s">
        <v>2405</v>
      </c>
      <c r="D1058" s="8" t="s">
        <v>2379</v>
      </c>
      <c r="J1058" s="8" t="s">
        <v>2445</v>
      </c>
    </row>
    <row r="1059" spans="1:10">
      <c r="A1059" s="8" t="s">
        <v>2446</v>
      </c>
      <c r="D1059" s="8" t="s">
        <v>2381</v>
      </c>
      <c r="J1059" s="8" t="s">
        <v>2447</v>
      </c>
    </row>
    <row r="1060" spans="1:10">
      <c r="A1060" s="8" t="s">
        <v>2406</v>
      </c>
      <c r="D1060" s="8" t="s">
        <v>2382</v>
      </c>
      <c r="J1060" s="8" t="s">
        <v>2448</v>
      </c>
    </row>
    <row r="1061" spans="1:10">
      <c r="A1061" s="8" t="s">
        <v>2408</v>
      </c>
      <c r="D1061" s="8" t="s">
        <v>2383</v>
      </c>
      <c r="J1061" s="8" t="s">
        <v>2449</v>
      </c>
    </row>
    <row r="1062" spans="1:10">
      <c r="A1062" s="8" t="s">
        <v>2450</v>
      </c>
      <c r="D1062" s="8" t="s">
        <v>2384</v>
      </c>
      <c r="J1062" s="8" t="s">
        <v>2451</v>
      </c>
    </row>
    <row r="1063" spans="1:10">
      <c r="A1063" s="8" t="s">
        <v>2452</v>
      </c>
      <c r="D1063" s="8" t="s">
        <v>2385</v>
      </c>
      <c r="J1063" s="8" t="s">
        <v>2453</v>
      </c>
    </row>
    <row r="1064" spans="1:10">
      <c r="A1064" s="8" t="s">
        <v>2412</v>
      </c>
      <c r="D1064" s="8" t="s">
        <v>2386</v>
      </c>
      <c r="J1064" s="8" t="s">
        <v>2454</v>
      </c>
    </row>
    <row r="1065" spans="1:10">
      <c r="A1065" s="8" t="s">
        <v>2414</v>
      </c>
      <c r="D1065" s="8" t="s">
        <v>2387</v>
      </c>
      <c r="J1065" s="8" t="s">
        <v>2455</v>
      </c>
    </row>
    <row r="1066" spans="1:10">
      <c r="A1066" s="8" t="s">
        <v>2415</v>
      </c>
      <c r="D1066" s="8" t="s">
        <v>2389</v>
      </c>
      <c r="J1066" s="8" t="s">
        <v>2456</v>
      </c>
    </row>
    <row r="1067" spans="1:10">
      <c r="A1067" s="8" t="s">
        <v>2416</v>
      </c>
      <c r="D1067" s="8" t="s">
        <v>2391</v>
      </c>
      <c r="J1067" s="8" t="s">
        <v>2457</v>
      </c>
    </row>
    <row r="1068" spans="1:10">
      <c r="A1068" s="8" t="s">
        <v>2417</v>
      </c>
      <c r="D1068" s="8" t="s">
        <v>2393</v>
      </c>
      <c r="J1068" s="8" t="s">
        <v>2458</v>
      </c>
    </row>
    <row r="1069" spans="1:10">
      <c r="A1069" s="8" t="s">
        <v>2418</v>
      </c>
      <c r="D1069" s="8" t="s">
        <v>2436</v>
      </c>
      <c r="J1069" s="8" t="s">
        <v>2459</v>
      </c>
    </row>
    <row r="1070" spans="1:10">
      <c r="A1070" s="8" t="s">
        <v>2419</v>
      </c>
      <c r="D1070" s="8" t="s">
        <v>2394</v>
      </c>
      <c r="J1070" s="8" t="s">
        <v>2460</v>
      </c>
    </row>
    <row r="1071" spans="1:10">
      <c r="A1071" s="8" t="s">
        <v>2420</v>
      </c>
      <c r="D1071" s="8" t="s">
        <v>2395</v>
      </c>
      <c r="J1071" s="8" t="s">
        <v>2461</v>
      </c>
    </row>
    <row r="1072" spans="1:10">
      <c r="A1072" s="8" t="s">
        <v>2421</v>
      </c>
      <c r="D1072" s="8" t="s">
        <v>2396</v>
      </c>
      <c r="J1072" s="8" t="s">
        <v>2462</v>
      </c>
    </row>
    <row r="1073" spans="1:10">
      <c r="A1073" s="8" t="s">
        <v>2424</v>
      </c>
      <c r="D1073" s="8" t="s">
        <v>2397</v>
      </c>
      <c r="J1073" s="8" t="s">
        <v>2463</v>
      </c>
    </row>
    <row r="1074" spans="1:10">
      <c r="A1074" s="8" t="s">
        <v>2425</v>
      </c>
      <c r="D1074" s="8" t="s">
        <v>2400</v>
      </c>
      <c r="J1074" s="8" t="s">
        <v>2464</v>
      </c>
    </row>
    <row r="1075" spans="1:10">
      <c r="A1075" s="8" t="s">
        <v>2426</v>
      </c>
      <c r="D1075" s="8" t="s">
        <v>2402</v>
      </c>
      <c r="J1075" s="8" t="s">
        <v>2465</v>
      </c>
    </row>
    <row r="1076" spans="1:10">
      <c r="A1076" s="8" t="s">
        <v>2427</v>
      </c>
      <c r="D1076" s="8" t="s">
        <v>2403</v>
      </c>
      <c r="J1076" s="8" t="s">
        <v>2466</v>
      </c>
    </row>
    <row r="1077" spans="1:10">
      <c r="A1077" s="8" t="s">
        <v>2429</v>
      </c>
      <c r="D1077" s="8" t="s">
        <v>2405</v>
      </c>
      <c r="J1077" s="8" t="s">
        <v>2467</v>
      </c>
    </row>
    <row r="1078" spans="1:10">
      <c r="A1078" s="8" t="s">
        <v>2430</v>
      </c>
      <c r="D1078" s="8" t="s">
        <v>2446</v>
      </c>
      <c r="J1078" s="8" t="s">
        <v>2468</v>
      </c>
    </row>
    <row r="1079" spans="1:10">
      <c r="A1079" s="8" t="s">
        <v>2431</v>
      </c>
      <c r="D1079" s="8" t="s">
        <v>2406</v>
      </c>
      <c r="J1079" s="8" t="s">
        <v>2469</v>
      </c>
    </row>
    <row r="1080" spans="1:10">
      <c r="A1080" s="8" t="s">
        <v>2432</v>
      </c>
      <c r="D1080" s="8" t="s">
        <v>2408</v>
      </c>
      <c r="J1080" s="8" t="s">
        <v>2470</v>
      </c>
    </row>
    <row r="1081" spans="1:10">
      <c r="A1081" s="8" t="s">
        <v>2434</v>
      </c>
      <c r="D1081" s="8" t="s">
        <v>2450</v>
      </c>
      <c r="J1081" s="8" t="s">
        <v>2471</v>
      </c>
    </row>
    <row r="1082" spans="1:10">
      <c r="A1082" s="8" t="s">
        <v>2435</v>
      </c>
      <c r="D1082" s="8" t="s">
        <v>2452</v>
      </c>
      <c r="J1082" s="8" t="s">
        <v>2472</v>
      </c>
    </row>
    <row r="1083" spans="1:10">
      <c r="A1083" s="8" t="s">
        <v>2437</v>
      </c>
      <c r="D1083" s="8" t="s">
        <v>2412</v>
      </c>
      <c r="J1083" s="8" t="s">
        <v>2473</v>
      </c>
    </row>
    <row r="1084" spans="1:10">
      <c r="A1084" s="8" t="s">
        <v>2438</v>
      </c>
      <c r="D1084" s="8" t="s">
        <v>2414</v>
      </c>
      <c r="J1084" s="8" t="s">
        <v>2474</v>
      </c>
    </row>
    <row r="1085" spans="1:10">
      <c r="A1085" s="8" t="s">
        <v>2439</v>
      </c>
      <c r="D1085" s="8" t="s">
        <v>2415</v>
      </c>
      <c r="J1085" s="8" t="s">
        <v>2475</v>
      </c>
    </row>
    <row r="1086" spans="1:10">
      <c r="A1086" s="8" t="s">
        <v>2476</v>
      </c>
      <c r="D1086" s="8" t="s">
        <v>2416</v>
      </c>
      <c r="J1086" s="8" t="s">
        <v>2477</v>
      </c>
    </row>
    <row r="1087" spans="1:10">
      <c r="A1087" s="8" t="s">
        <v>2478</v>
      </c>
      <c r="D1087" s="8" t="s">
        <v>2417</v>
      </c>
      <c r="J1087" s="8" t="s">
        <v>2479</v>
      </c>
    </row>
    <row r="1088" spans="1:10">
      <c r="A1088" s="8" t="s">
        <v>2440</v>
      </c>
      <c r="D1088" s="8" t="s">
        <v>2418</v>
      </c>
      <c r="J1088" s="8" t="s">
        <v>2480</v>
      </c>
    </row>
    <row r="1089" spans="1:10">
      <c r="A1089" s="8" t="s">
        <v>2441</v>
      </c>
      <c r="D1089" s="8" t="s">
        <v>2419</v>
      </c>
      <c r="J1089" s="8" t="s">
        <v>2481</v>
      </c>
    </row>
    <row r="1090" spans="1:10">
      <c r="A1090" s="8" t="s">
        <v>2442</v>
      </c>
      <c r="D1090" s="8" t="s">
        <v>2420</v>
      </c>
      <c r="J1090" s="8" t="s">
        <v>2482</v>
      </c>
    </row>
    <row r="1091" spans="1:10">
      <c r="A1091" s="8" t="s">
        <v>2443</v>
      </c>
      <c r="D1091" s="8" t="s">
        <v>2421</v>
      </c>
      <c r="J1091" s="8" t="s">
        <v>2483</v>
      </c>
    </row>
    <row r="1092" spans="1:10">
      <c r="A1092" s="8" t="s">
        <v>2444</v>
      </c>
      <c r="D1092" s="8" t="s">
        <v>2424</v>
      </c>
      <c r="J1092" s="8" t="s">
        <v>2484</v>
      </c>
    </row>
    <row r="1093" spans="1:10">
      <c r="A1093" s="8" t="s">
        <v>2445</v>
      </c>
      <c r="D1093" s="8" t="s">
        <v>2425</v>
      </c>
      <c r="J1093" s="8" t="s">
        <v>2485</v>
      </c>
    </row>
    <row r="1094" spans="1:10">
      <c r="A1094" s="8" t="s">
        <v>2447</v>
      </c>
      <c r="D1094" s="8" t="s">
        <v>2426</v>
      </c>
      <c r="J1094" s="8" t="s">
        <v>2486</v>
      </c>
    </row>
    <row r="1095" spans="1:10">
      <c r="A1095" s="8" t="s">
        <v>2448</v>
      </c>
      <c r="D1095" s="8" t="s">
        <v>2427</v>
      </c>
      <c r="J1095" s="8" t="s">
        <v>2487</v>
      </c>
    </row>
    <row r="1096" spans="1:10">
      <c r="A1096" s="8" t="s">
        <v>2449</v>
      </c>
      <c r="D1096" s="8" t="s">
        <v>2429</v>
      </c>
      <c r="J1096" s="8" t="s">
        <v>2488</v>
      </c>
    </row>
    <row r="1097" spans="1:10">
      <c r="A1097" s="8" t="s">
        <v>2451</v>
      </c>
      <c r="D1097" s="8" t="s">
        <v>2430</v>
      </c>
      <c r="J1097" s="8" t="s">
        <v>2489</v>
      </c>
    </row>
    <row r="1098" spans="1:10">
      <c r="A1098" s="8" t="s">
        <v>2453</v>
      </c>
      <c r="D1098" s="8" t="s">
        <v>2431</v>
      </c>
      <c r="J1098" s="8" t="s">
        <v>2490</v>
      </c>
    </row>
    <row r="1099" spans="1:10">
      <c r="A1099" s="8" t="s">
        <v>2454</v>
      </c>
      <c r="D1099" s="8" t="s">
        <v>2432</v>
      </c>
      <c r="J1099" s="8" t="s">
        <v>2491</v>
      </c>
    </row>
    <row r="1100" spans="1:10">
      <c r="A1100" s="8" t="s">
        <v>2455</v>
      </c>
      <c r="D1100" s="8" t="s">
        <v>2434</v>
      </c>
      <c r="J1100" s="8" t="s">
        <v>2492</v>
      </c>
    </row>
    <row r="1101" spans="1:10">
      <c r="A1101" s="8" t="s">
        <v>2456</v>
      </c>
      <c r="D1101" s="8" t="s">
        <v>2435</v>
      </c>
      <c r="J1101" s="8" t="s">
        <v>2493</v>
      </c>
    </row>
    <row r="1102" spans="1:10">
      <c r="A1102" s="8" t="s">
        <v>2457</v>
      </c>
      <c r="D1102" s="8" t="s">
        <v>2437</v>
      </c>
      <c r="J1102" s="8" t="s">
        <v>2494</v>
      </c>
    </row>
    <row r="1103" spans="1:10">
      <c r="A1103" s="8" t="s">
        <v>2458</v>
      </c>
      <c r="D1103" s="8" t="s">
        <v>2438</v>
      </c>
      <c r="J1103" s="8" t="s">
        <v>2495</v>
      </c>
    </row>
    <row r="1104" spans="1:10">
      <c r="A1104" s="8" t="s">
        <v>2459</v>
      </c>
      <c r="D1104" s="8" t="s">
        <v>2439</v>
      </c>
      <c r="J1104" s="8" t="s">
        <v>2496</v>
      </c>
    </row>
    <row r="1105" spans="1:10">
      <c r="A1105" s="8" t="s">
        <v>2497</v>
      </c>
      <c r="D1105" s="8" t="s">
        <v>2476</v>
      </c>
      <c r="J1105" s="8" t="s">
        <v>2498</v>
      </c>
    </row>
    <row r="1106" spans="1:10">
      <c r="A1106" s="8" t="s">
        <v>2460</v>
      </c>
      <c r="D1106" s="8" t="s">
        <v>2478</v>
      </c>
      <c r="J1106" s="8" t="s">
        <v>2499</v>
      </c>
    </row>
    <row r="1107" spans="1:10">
      <c r="A1107" s="8" t="s">
        <v>2461</v>
      </c>
      <c r="D1107" s="8" t="s">
        <v>2440</v>
      </c>
      <c r="J1107" s="8" t="s">
        <v>2500</v>
      </c>
    </row>
    <row r="1108" spans="1:10">
      <c r="A1108" s="8" t="s">
        <v>2463</v>
      </c>
      <c r="D1108" s="8" t="s">
        <v>2441</v>
      </c>
      <c r="J1108" s="8" t="s">
        <v>2501</v>
      </c>
    </row>
    <row r="1109" spans="1:10">
      <c r="A1109" s="8" t="s">
        <v>2464</v>
      </c>
      <c r="D1109" s="8" t="s">
        <v>2442</v>
      </c>
      <c r="J1109" s="8" t="s">
        <v>2502</v>
      </c>
    </row>
    <row r="1110" spans="1:10">
      <c r="A1110" s="8" t="s">
        <v>2465</v>
      </c>
      <c r="D1110" s="8" t="s">
        <v>2443</v>
      </c>
      <c r="J1110" s="8" t="s">
        <v>2503</v>
      </c>
    </row>
    <row r="1111" spans="1:10">
      <c r="A1111" s="8" t="s">
        <v>2466</v>
      </c>
      <c r="D1111" s="8" t="s">
        <v>2444</v>
      </c>
      <c r="J1111" s="8" t="s">
        <v>2504</v>
      </c>
    </row>
    <row r="1112" spans="1:10">
      <c r="A1112" s="8" t="s">
        <v>2467</v>
      </c>
      <c r="D1112" s="8" t="s">
        <v>2445</v>
      </c>
      <c r="J1112" s="8" t="s">
        <v>2505</v>
      </c>
    </row>
    <row r="1113" spans="1:10">
      <c r="A1113" s="8" t="s">
        <v>2468</v>
      </c>
      <c r="D1113" s="8" t="s">
        <v>2447</v>
      </c>
      <c r="J1113" s="8" t="s">
        <v>2506</v>
      </c>
    </row>
    <row r="1114" spans="1:10">
      <c r="A1114" s="8" t="s">
        <v>2469</v>
      </c>
      <c r="D1114" s="8" t="s">
        <v>2448</v>
      </c>
      <c r="J1114" s="8" t="s">
        <v>2507</v>
      </c>
    </row>
    <row r="1115" spans="1:10">
      <c r="A1115" s="8" t="s">
        <v>2470</v>
      </c>
      <c r="D1115" s="8" t="s">
        <v>2449</v>
      </c>
      <c r="J1115" s="8" t="s">
        <v>2508</v>
      </c>
    </row>
    <row r="1116" spans="1:10">
      <c r="A1116" s="8" t="s">
        <v>2471</v>
      </c>
      <c r="D1116" s="8" t="s">
        <v>2451</v>
      </c>
      <c r="J1116" s="8" t="s">
        <v>2509</v>
      </c>
    </row>
    <row r="1117" spans="1:10">
      <c r="A1117" s="8" t="s">
        <v>2472</v>
      </c>
      <c r="D1117" s="8" t="s">
        <v>2453</v>
      </c>
      <c r="J1117" s="8" t="s">
        <v>2510</v>
      </c>
    </row>
    <row r="1118" spans="1:10">
      <c r="A1118" s="8" t="s">
        <v>2474</v>
      </c>
      <c r="D1118" s="8" t="s">
        <v>2454</v>
      </c>
      <c r="J1118" s="8" t="s">
        <v>2511</v>
      </c>
    </row>
    <row r="1119" spans="1:10">
      <c r="A1119" s="8" t="s">
        <v>2475</v>
      </c>
      <c r="D1119" s="8" t="s">
        <v>2455</v>
      </c>
      <c r="J1119" s="8" t="s">
        <v>2512</v>
      </c>
    </row>
    <row r="1120" spans="1:10">
      <c r="A1120" s="8" t="s">
        <v>2513</v>
      </c>
      <c r="D1120" s="8" t="s">
        <v>2456</v>
      </c>
      <c r="J1120" s="8" t="s">
        <v>2514</v>
      </c>
    </row>
    <row r="1121" spans="1:10">
      <c r="A1121" s="8" t="s">
        <v>2477</v>
      </c>
      <c r="D1121" s="8" t="s">
        <v>2457</v>
      </c>
      <c r="J1121" s="8" t="s">
        <v>2515</v>
      </c>
    </row>
    <row r="1122" spans="1:10">
      <c r="A1122" s="8" t="s">
        <v>2480</v>
      </c>
      <c r="D1122" s="8" t="s">
        <v>2458</v>
      </c>
      <c r="J1122" s="8" t="s">
        <v>2516</v>
      </c>
    </row>
    <row r="1123" spans="1:10">
      <c r="A1123" s="8" t="s">
        <v>2481</v>
      </c>
      <c r="D1123" s="8" t="s">
        <v>2459</v>
      </c>
      <c r="J1123" s="8" t="s">
        <v>2517</v>
      </c>
    </row>
    <row r="1124" spans="1:10">
      <c r="A1124" s="8" t="s">
        <v>2482</v>
      </c>
      <c r="D1124" s="8" t="s">
        <v>2497</v>
      </c>
      <c r="J1124" s="8" t="s">
        <v>2518</v>
      </c>
    </row>
    <row r="1125" spans="1:10">
      <c r="A1125" s="8" t="s">
        <v>2483</v>
      </c>
      <c r="D1125" s="8" t="s">
        <v>2519</v>
      </c>
      <c r="J1125" s="8" t="s">
        <v>2520</v>
      </c>
    </row>
    <row r="1126" spans="1:10">
      <c r="A1126" s="8" t="s">
        <v>2485</v>
      </c>
      <c r="D1126" s="8" t="s">
        <v>2460</v>
      </c>
      <c r="J1126" s="8" t="s">
        <v>2521</v>
      </c>
    </row>
    <row r="1127" spans="1:10">
      <c r="A1127" s="8" t="s">
        <v>2486</v>
      </c>
      <c r="D1127" s="8" t="s">
        <v>2461</v>
      </c>
      <c r="J1127" s="8" t="s">
        <v>2522</v>
      </c>
    </row>
    <row r="1128" spans="1:10">
      <c r="A1128" s="8" t="s">
        <v>2487</v>
      </c>
      <c r="D1128" s="8" t="s">
        <v>2463</v>
      </c>
      <c r="J1128" s="8" t="s">
        <v>2523</v>
      </c>
    </row>
    <row r="1129" spans="1:10">
      <c r="A1129" s="8" t="s">
        <v>2488</v>
      </c>
      <c r="D1129" s="8" t="s">
        <v>2464</v>
      </c>
      <c r="J1129" s="8" t="s">
        <v>2524</v>
      </c>
    </row>
    <row r="1130" spans="1:10">
      <c r="A1130" s="8" t="s">
        <v>2489</v>
      </c>
      <c r="D1130" s="8" t="s">
        <v>2465</v>
      </c>
      <c r="J1130" s="8" t="s">
        <v>2525</v>
      </c>
    </row>
    <row r="1131" spans="1:10">
      <c r="A1131" s="8" t="s">
        <v>2490</v>
      </c>
      <c r="D1131" s="8" t="s">
        <v>2466</v>
      </c>
      <c r="J1131" s="8" t="s">
        <v>2526</v>
      </c>
    </row>
    <row r="1132" spans="1:10">
      <c r="A1132" s="8" t="s">
        <v>2491</v>
      </c>
      <c r="D1132" s="8" t="s">
        <v>2467</v>
      </c>
      <c r="J1132" s="8" t="s">
        <v>2527</v>
      </c>
    </row>
    <row r="1133" spans="1:10">
      <c r="A1133" s="8" t="s">
        <v>2492</v>
      </c>
      <c r="D1133" s="8" t="s">
        <v>2468</v>
      </c>
      <c r="J1133" s="8" t="s">
        <v>2528</v>
      </c>
    </row>
    <row r="1134" spans="1:10">
      <c r="A1134" s="8" t="s">
        <v>2493</v>
      </c>
      <c r="D1134" s="8" t="s">
        <v>2469</v>
      </c>
      <c r="J1134" s="8" t="s">
        <v>2529</v>
      </c>
    </row>
    <row r="1135" spans="1:10">
      <c r="A1135" s="8" t="s">
        <v>2494</v>
      </c>
      <c r="D1135" s="8" t="s">
        <v>2470</v>
      </c>
      <c r="J1135" s="8" t="s">
        <v>2530</v>
      </c>
    </row>
    <row r="1136" spans="1:10">
      <c r="A1136" s="8" t="s">
        <v>2495</v>
      </c>
      <c r="D1136" s="8" t="s">
        <v>2471</v>
      </c>
      <c r="J1136" s="8" t="s">
        <v>2531</v>
      </c>
    </row>
    <row r="1137" spans="1:10">
      <c r="A1137" s="8" t="s">
        <v>2498</v>
      </c>
      <c r="D1137" s="8" t="s">
        <v>2472</v>
      </c>
      <c r="J1137" s="8" t="s">
        <v>2532</v>
      </c>
    </row>
    <row r="1138" spans="1:10">
      <c r="A1138" s="8" t="s">
        <v>2533</v>
      </c>
      <c r="D1138" s="8" t="s">
        <v>2474</v>
      </c>
      <c r="J1138" s="8" t="s">
        <v>2534</v>
      </c>
    </row>
    <row r="1139" spans="1:10">
      <c r="A1139" s="8" t="s">
        <v>2535</v>
      </c>
      <c r="D1139" s="8" t="s">
        <v>2475</v>
      </c>
      <c r="J1139" s="8" t="s">
        <v>2536</v>
      </c>
    </row>
    <row r="1140" spans="1:10">
      <c r="A1140" s="8" t="s">
        <v>2499</v>
      </c>
      <c r="D1140" s="8" t="s">
        <v>2477</v>
      </c>
      <c r="J1140" s="8" t="s">
        <v>2537</v>
      </c>
    </row>
    <row r="1141" spans="1:10">
      <c r="A1141" s="8" t="s">
        <v>2500</v>
      </c>
      <c r="D1141" s="8" t="s">
        <v>2480</v>
      </c>
      <c r="J1141" s="8" t="s">
        <v>2538</v>
      </c>
    </row>
    <row r="1142" spans="1:10">
      <c r="A1142" s="8" t="s">
        <v>2501</v>
      </c>
      <c r="D1142" s="8" t="s">
        <v>2481</v>
      </c>
      <c r="J1142" s="8" t="s">
        <v>2539</v>
      </c>
    </row>
    <row r="1143" spans="1:10">
      <c r="A1143" s="8" t="s">
        <v>2502</v>
      </c>
      <c r="D1143" s="8" t="s">
        <v>2482</v>
      </c>
      <c r="J1143" s="8" t="s">
        <v>2540</v>
      </c>
    </row>
    <row r="1144" spans="1:10">
      <c r="A1144" s="8" t="s">
        <v>2503</v>
      </c>
      <c r="D1144" s="8" t="s">
        <v>2483</v>
      </c>
      <c r="J1144" s="8" t="s">
        <v>2541</v>
      </c>
    </row>
    <row r="1145" spans="1:10">
      <c r="A1145" s="8" t="s">
        <v>2542</v>
      </c>
      <c r="D1145" s="8" t="s">
        <v>2485</v>
      </c>
      <c r="J1145" s="8" t="s">
        <v>2543</v>
      </c>
    </row>
    <row r="1146" spans="1:10">
      <c r="A1146" s="8" t="s">
        <v>2504</v>
      </c>
      <c r="D1146" s="8" t="s">
        <v>2486</v>
      </c>
      <c r="J1146" s="8" t="s">
        <v>2544</v>
      </c>
    </row>
    <row r="1147" spans="1:10">
      <c r="A1147" s="8" t="s">
        <v>2506</v>
      </c>
      <c r="D1147" s="8" t="s">
        <v>2487</v>
      </c>
      <c r="J1147" s="8" t="s">
        <v>2545</v>
      </c>
    </row>
    <row r="1148" spans="1:10">
      <c r="A1148" s="8" t="s">
        <v>2507</v>
      </c>
      <c r="D1148" s="8" t="s">
        <v>2488</v>
      </c>
      <c r="J1148" s="8" t="s">
        <v>2546</v>
      </c>
    </row>
    <row r="1149" spans="1:10">
      <c r="A1149" s="8" t="s">
        <v>2547</v>
      </c>
      <c r="D1149" s="8" t="s">
        <v>2489</v>
      </c>
      <c r="J1149" s="8" t="s">
        <v>2548</v>
      </c>
    </row>
    <row r="1150" spans="1:10">
      <c r="A1150" s="8" t="s">
        <v>2508</v>
      </c>
      <c r="D1150" s="8" t="s">
        <v>2490</v>
      </c>
      <c r="J1150" s="8" t="s">
        <v>2549</v>
      </c>
    </row>
    <row r="1151" spans="1:10">
      <c r="A1151" s="8" t="s">
        <v>2509</v>
      </c>
      <c r="D1151" s="8" t="s">
        <v>2491</v>
      </c>
      <c r="J1151" s="8" t="s">
        <v>2550</v>
      </c>
    </row>
    <row r="1152" spans="1:10">
      <c r="A1152" s="8" t="s">
        <v>2510</v>
      </c>
      <c r="D1152" s="8" t="s">
        <v>2492</v>
      </c>
      <c r="J1152" s="8" t="s">
        <v>2551</v>
      </c>
    </row>
    <row r="1153" spans="1:10">
      <c r="A1153" s="8" t="s">
        <v>2511</v>
      </c>
      <c r="D1153" s="8" t="s">
        <v>2493</v>
      </c>
      <c r="J1153" s="8" t="s">
        <v>2552</v>
      </c>
    </row>
    <row r="1154" spans="1:10">
      <c r="A1154" s="8" t="s">
        <v>2512</v>
      </c>
      <c r="D1154" s="8" t="s">
        <v>2494</v>
      </c>
      <c r="J1154" s="8" t="s">
        <v>2553</v>
      </c>
    </row>
    <row r="1155" spans="1:10">
      <c r="A1155" s="8" t="s">
        <v>2515</v>
      </c>
      <c r="D1155" s="8" t="s">
        <v>2495</v>
      </c>
      <c r="J1155" s="8" t="s">
        <v>2554</v>
      </c>
    </row>
    <row r="1156" spans="1:10">
      <c r="A1156" s="8" t="s">
        <v>2516</v>
      </c>
      <c r="D1156" s="8" t="s">
        <v>2498</v>
      </c>
      <c r="J1156" s="8" t="s">
        <v>2555</v>
      </c>
    </row>
    <row r="1157" spans="1:10">
      <c r="A1157" s="8" t="s">
        <v>2517</v>
      </c>
      <c r="D1157" s="8" t="s">
        <v>2533</v>
      </c>
      <c r="J1157" s="8" t="s">
        <v>2556</v>
      </c>
    </row>
    <row r="1158" spans="1:10">
      <c r="A1158" s="8" t="s">
        <v>2518</v>
      </c>
      <c r="D1158" s="8" t="s">
        <v>2535</v>
      </c>
      <c r="J1158" s="8" t="s">
        <v>2557</v>
      </c>
    </row>
    <row r="1159" spans="1:10">
      <c r="A1159" s="8" t="s">
        <v>2520</v>
      </c>
      <c r="D1159" s="8" t="s">
        <v>2499</v>
      </c>
      <c r="J1159" s="8" t="s">
        <v>2558</v>
      </c>
    </row>
    <row r="1160" spans="1:10">
      <c r="A1160" s="8" t="s">
        <v>2521</v>
      </c>
      <c r="D1160" s="8" t="s">
        <v>2500</v>
      </c>
      <c r="J1160" s="8" t="s">
        <v>2559</v>
      </c>
    </row>
    <row r="1161" spans="1:10">
      <c r="A1161" s="8" t="s">
        <v>2522</v>
      </c>
      <c r="D1161" s="8" t="s">
        <v>2501</v>
      </c>
      <c r="J1161" s="8" t="s">
        <v>2560</v>
      </c>
    </row>
    <row r="1162" spans="1:10">
      <c r="A1162" s="8" t="s">
        <v>2561</v>
      </c>
      <c r="D1162" s="8" t="s">
        <v>2502</v>
      </c>
      <c r="J1162" s="8" t="s">
        <v>2562</v>
      </c>
    </row>
    <row r="1163" spans="1:10">
      <c r="A1163" s="8" t="s">
        <v>2523</v>
      </c>
      <c r="D1163" s="8" t="s">
        <v>2503</v>
      </c>
      <c r="J1163" s="8" t="s">
        <v>2563</v>
      </c>
    </row>
    <row r="1164" spans="1:10">
      <c r="A1164" s="8" t="s">
        <v>2524</v>
      </c>
      <c r="D1164" s="8" t="s">
        <v>2542</v>
      </c>
      <c r="J1164" s="8" t="s">
        <v>2564</v>
      </c>
    </row>
    <row r="1165" spans="1:10">
      <c r="A1165" s="8" t="s">
        <v>2526</v>
      </c>
      <c r="D1165" s="8" t="s">
        <v>2504</v>
      </c>
      <c r="J1165" s="8" t="s">
        <v>2565</v>
      </c>
    </row>
    <row r="1166" spans="1:10">
      <c r="A1166" s="8" t="s">
        <v>2527</v>
      </c>
      <c r="D1166" s="8" t="s">
        <v>2506</v>
      </c>
      <c r="J1166" s="8" t="s">
        <v>2566</v>
      </c>
    </row>
    <row r="1167" spans="1:10">
      <c r="A1167" s="8" t="s">
        <v>2528</v>
      </c>
      <c r="D1167" s="8" t="s">
        <v>2507</v>
      </c>
      <c r="J1167" s="8" t="s">
        <v>2567</v>
      </c>
    </row>
    <row r="1168" spans="1:10">
      <c r="A1168" s="8" t="s">
        <v>2529</v>
      </c>
      <c r="D1168" s="8" t="s">
        <v>2547</v>
      </c>
      <c r="J1168" s="8" t="s">
        <v>2568</v>
      </c>
    </row>
    <row r="1169" spans="1:10">
      <c r="A1169" s="8" t="s">
        <v>2530</v>
      </c>
      <c r="D1169" s="8" t="s">
        <v>2508</v>
      </c>
      <c r="J1169" s="8" t="s">
        <v>2569</v>
      </c>
    </row>
    <row r="1170" spans="1:10">
      <c r="A1170" s="8" t="s">
        <v>2531</v>
      </c>
      <c r="D1170" s="8" t="s">
        <v>2509</v>
      </c>
      <c r="J1170" s="8" t="s">
        <v>2570</v>
      </c>
    </row>
    <row r="1171" spans="1:10">
      <c r="A1171" s="8" t="s">
        <v>2571</v>
      </c>
      <c r="D1171" s="8" t="s">
        <v>2510</v>
      </c>
      <c r="J1171" s="8" t="s">
        <v>2572</v>
      </c>
    </row>
    <row r="1172" spans="1:10">
      <c r="A1172" s="8" t="s">
        <v>2532</v>
      </c>
      <c r="D1172" s="8" t="s">
        <v>2511</v>
      </c>
      <c r="J1172" s="8" t="s">
        <v>2573</v>
      </c>
    </row>
    <row r="1173" spans="1:10">
      <c r="A1173" s="8" t="s">
        <v>2534</v>
      </c>
      <c r="D1173" s="8" t="s">
        <v>2512</v>
      </c>
      <c r="J1173" s="8" t="s">
        <v>2574</v>
      </c>
    </row>
    <row r="1174" spans="1:10">
      <c r="A1174" s="8" t="s">
        <v>2536</v>
      </c>
      <c r="D1174" s="8" t="s">
        <v>2515</v>
      </c>
      <c r="J1174" s="8" t="s">
        <v>2575</v>
      </c>
    </row>
    <row r="1175" spans="1:10">
      <c r="A1175" s="8" t="s">
        <v>2537</v>
      </c>
      <c r="D1175" s="8" t="s">
        <v>2516</v>
      </c>
      <c r="J1175" s="8" t="s">
        <v>2576</v>
      </c>
    </row>
    <row r="1176" spans="1:10">
      <c r="A1176" s="8" t="s">
        <v>2538</v>
      </c>
      <c r="D1176" s="8" t="s">
        <v>2517</v>
      </c>
      <c r="J1176" s="8" t="s">
        <v>2577</v>
      </c>
    </row>
    <row r="1177" spans="1:10">
      <c r="A1177" s="8" t="s">
        <v>2539</v>
      </c>
      <c r="D1177" s="8" t="s">
        <v>2518</v>
      </c>
      <c r="J1177" s="8" t="s">
        <v>2578</v>
      </c>
    </row>
    <row r="1178" spans="1:10">
      <c r="A1178" s="8" t="s">
        <v>2541</v>
      </c>
      <c r="D1178" s="8" t="s">
        <v>2520</v>
      </c>
      <c r="J1178" s="8" t="s">
        <v>2579</v>
      </c>
    </row>
    <row r="1179" spans="1:10">
      <c r="A1179" s="8" t="s">
        <v>2543</v>
      </c>
      <c r="D1179" s="8" t="s">
        <v>2521</v>
      </c>
      <c r="J1179" s="8" t="s">
        <v>2580</v>
      </c>
    </row>
    <row r="1180" spans="1:10">
      <c r="A1180" s="8" t="s">
        <v>2544</v>
      </c>
      <c r="D1180" s="8" t="s">
        <v>2522</v>
      </c>
      <c r="J1180" s="8" t="s">
        <v>2581</v>
      </c>
    </row>
    <row r="1181" spans="1:10">
      <c r="A1181" s="8" t="s">
        <v>2545</v>
      </c>
      <c r="D1181" s="8" t="s">
        <v>2561</v>
      </c>
      <c r="J1181" s="8" t="s">
        <v>2582</v>
      </c>
    </row>
    <row r="1182" spans="1:10">
      <c r="A1182" s="8" t="s">
        <v>2546</v>
      </c>
      <c r="D1182" s="8" t="s">
        <v>2523</v>
      </c>
      <c r="J1182" s="8" t="s">
        <v>2583</v>
      </c>
    </row>
    <row r="1183" spans="1:10">
      <c r="A1183" s="8" t="s">
        <v>2548</v>
      </c>
      <c r="D1183" s="8" t="s">
        <v>2524</v>
      </c>
      <c r="J1183" s="8" t="s">
        <v>2584</v>
      </c>
    </row>
    <row r="1184" spans="1:10">
      <c r="A1184" s="8" t="s">
        <v>2549</v>
      </c>
      <c r="D1184" s="8" t="s">
        <v>2526</v>
      </c>
      <c r="J1184" s="8" t="s">
        <v>2585</v>
      </c>
    </row>
    <row r="1185" spans="1:10">
      <c r="A1185" s="8" t="s">
        <v>2550</v>
      </c>
      <c r="D1185" s="8" t="s">
        <v>2527</v>
      </c>
      <c r="J1185" s="8" t="s">
        <v>2586</v>
      </c>
    </row>
    <row r="1186" spans="1:10">
      <c r="A1186" s="8" t="s">
        <v>2551</v>
      </c>
      <c r="D1186" s="8" t="s">
        <v>2528</v>
      </c>
      <c r="J1186" s="8" t="s">
        <v>2587</v>
      </c>
    </row>
    <row r="1187" spans="1:10">
      <c r="A1187" s="8" t="s">
        <v>2552</v>
      </c>
      <c r="D1187" s="8" t="s">
        <v>2529</v>
      </c>
      <c r="J1187" s="8" t="s">
        <v>2588</v>
      </c>
    </row>
    <row r="1188" spans="1:10">
      <c r="A1188" s="8" t="s">
        <v>2553</v>
      </c>
      <c r="D1188" s="8" t="s">
        <v>2530</v>
      </c>
      <c r="J1188" s="8" t="s">
        <v>2589</v>
      </c>
    </row>
    <row r="1189" spans="1:10">
      <c r="A1189" s="8" t="s">
        <v>2554</v>
      </c>
      <c r="D1189" s="8" t="s">
        <v>2531</v>
      </c>
      <c r="J1189" s="8" t="s">
        <v>2590</v>
      </c>
    </row>
    <row r="1190" spans="1:10">
      <c r="A1190" s="8" t="s">
        <v>2555</v>
      </c>
      <c r="D1190" s="8" t="s">
        <v>2571</v>
      </c>
      <c r="J1190" s="8" t="s">
        <v>2591</v>
      </c>
    </row>
    <row r="1191" spans="1:10">
      <c r="A1191" s="8" t="s">
        <v>2592</v>
      </c>
      <c r="D1191" s="8" t="s">
        <v>2532</v>
      </c>
      <c r="J1191" s="8" t="s">
        <v>2593</v>
      </c>
    </row>
    <row r="1192" spans="1:10">
      <c r="A1192" s="8" t="s">
        <v>2556</v>
      </c>
      <c r="D1192" s="8" t="s">
        <v>2534</v>
      </c>
      <c r="J1192" s="8" t="s">
        <v>2594</v>
      </c>
    </row>
    <row r="1193" spans="1:10">
      <c r="A1193" s="8" t="s">
        <v>2557</v>
      </c>
      <c r="D1193" s="8" t="s">
        <v>2536</v>
      </c>
      <c r="J1193" s="8" t="s">
        <v>2595</v>
      </c>
    </row>
    <row r="1194" spans="1:10">
      <c r="A1194" s="8" t="s">
        <v>2558</v>
      </c>
      <c r="D1194" s="8" t="s">
        <v>2537</v>
      </c>
      <c r="J1194" s="8" t="s">
        <v>2596</v>
      </c>
    </row>
    <row r="1195" spans="1:10">
      <c r="A1195" s="8" t="s">
        <v>2559</v>
      </c>
      <c r="D1195" s="8" t="s">
        <v>2538</v>
      </c>
      <c r="J1195" s="8" t="s">
        <v>2597</v>
      </c>
    </row>
    <row r="1196" spans="1:10">
      <c r="A1196" s="8" t="s">
        <v>2560</v>
      </c>
      <c r="D1196" s="8" t="s">
        <v>2539</v>
      </c>
      <c r="J1196" s="8" t="s">
        <v>2598</v>
      </c>
    </row>
    <row r="1197" spans="1:10">
      <c r="A1197" s="8" t="s">
        <v>2562</v>
      </c>
      <c r="D1197" s="8" t="s">
        <v>2541</v>
      </c>
      <c r="J1197" s="8" t="s">
        <v>2599</v>
      </c>
    </row>
    <row r="1198" spans="1:10">
      <c r="A1198" s="8" t="s">
        <v>2564</v>
      </c>
      <c r="D1198" s="8" t="s">
        <v>2543</v>
      </c>
      <c r="J1198" s="8" t="s">
        <v>2600</v>
      </c>
    </row>
    <row r="1199" spans="1:10">
      <c r="A1199" s="8" t="s">
        <v>2565</v>
      </c>
      <c r="D1199" s="8" t="s">
        <v>2544</v>
      </c>
      <c r="J1199" s="8" t="s">
        <v>2601</v>
      </c>
    </row>
    <row r="1200" spans="1:10">
      <c r="A1200" s="8" t="s">
        <v>2602</v>
      </c>
      <c r="D1200" s="8" t="s">
        <v>2545</v>
      </c>
      <c r="J1200" s="8" t="s">
        <v>2603</v>
      </c>
    </row>
    <row r="1201" spans="1:10">
      <c r="A1201" s="8" t="s">
        <v>2604</v>
      </c>
      <c r="D1201" s="8" t="s">
        <v>2546</v>
      </c>
      <c r="J1201" s="8" t="s">
        <v>2605</v>
      </c>
    </row>
    <row r="1202" spans="1:10">
      <c r="A1202" s="8" t="s">
        <v>2606</v>
      </c>
      <c r="D1202" s="8" t="s">
        <v>2548</v>
      </c>
      <c r="J1202" s="8" t="s">
        <v>2607</v>
      </c>
    </row>
    <row r="1203" spans="1:10">
      <c r="A1203" s="8" t="s">
        <v>2567</v>
      </c>
      <c r="D1203" s="8" t="s">
        <v>2549</v>
      </c>
      <c r="J1203" s="8" t="s">
        <v>2608</v>
      </c>
    </row>
    <row r="1204" spans="1:10">
      <c r="A1204" s="8" t="s">
        <v>2569</v>
      </c>
      <c r="D1204" s="8" t="s">
        <v>2550</v>
      </c>
      <c r="J1204" s="8" t="s">
        <v>2609</v>
      </c>
    </row>
    <row r="1205" spans="1:10">
      <c r="A1205" s="8" t="s">
        <v>2570</v>
      </c>
      <c r="D1205" s="8" t="s">
        <v>2551</v>
      </c>
      <c r="J1205" s="8" t="s">
        <v>2610</v>
      </c>
    </row>
    <row r="1206" spans="1:10">
      <c r="A1206" s="8" t="s">
        <v>2572</v>
      </c>
      <c r="D1206" s="8" t="s">
        <v>2552</v>
      </c>
      <c r="J1206" s="8" t="s">
        <v>2611</v>
      </c>
    </row>
    <row r="1207" spans="1:10">
      <c r="A1207" s="8" t="s">
        <v>2573</v>
      </c>
      <c r="D1207" s="8" t="s">
        <v>2553</v>
      </c>
      <c r="J1207" s="8" t="s">
        <v>2612</v>
      </c>
    </row>
    <row r="1208" spans="1:10">
      <c r="A1208" s="8" t="s">
        <v>2613</v>
      </c>
      <c r="D1208" s="8" t="s">
        <v>2554</v>
      </c>
      <c r="J1208" s="8" t="s">
        <v>2614</v>
      </c>
    </row>
    <row r="1209" spans="1:10">
      <c r="A1209" s="8" t="s">
        <v>2574</v>
      </c>
      <c r="D1209" s="8" t="s">
        <v>2555</v>
      </c>
      <c r="J1209" s="8" t="s">
        <v>2615</v>
      </c>
    </row>
    <row r="1210" spans="1:10">
      <c r="A1210" s="8" t="s">
        <v>2575</v>
      </c>
      <c r="D1210" s="8" t="s">
        <v>2592</v>
      </c>
      <c r="J1210" s="8" t="s">
        <v>2616</v>
      </c>
    </row>
    <row r="1211" spans="1:10">
      <c r="A1211" s="8" t="s">
        <v>2576</v>
      </c>
      <c r="D1211" s="8" t="s">
        <v>2556</v>
      </c>
      <c r="J1211" s="8" t="s">
        <v>2617</v>
      </c>
    </row>
    <row r="1212" spans="1:10">
      <c r="A1212" s="8" t="s">
        <v>2577</v>
      </c>
      <c r="D1212" s="8" t="s">
        <v>2557</v>
      </c>
      <c r="J1212" s="8" t="s">
        <v>2618</v>
      </c>
    </row>
    <row r="1213" spans="1:10">
      <c r="A1213" s="8" t="s">
        <v>2578</v>
      </c>
      <c r="D1213" s="8" t="s">
        <v>2558</v>
      </c>
      <c r="J1213" s="8" t="s">
        <v>2619</v>
      </c>
    </row>
    <row r="1214" spans="1:10">
      <c r="A1214" s="8" t="s">
        <v>2579</v>
      </c>
      <c r="D1214" s="8" t="s">
        <v>2559</v>
      </c>
      <c r="J1214" s="8" t="s">
        <v>2620</v>
      </c>
    </row>
    <row r="1215" spans="1:10">
      <c r="A1215" s="8" t="s">
        <v>2580</v>
      </c>
      <c r="D1215" s="8" t="s">
        <v>2560</v>
      </c>
      <c r="J1215" s="8" t="s">
        <v>2621</v>
      </c>
    </row>
    <row r="1216" spans="1:10">
      <c r="A1216" s="8" t="s">
        <v>2581</v>
      </c>
      <c r="D1216" s="8" t="s">
        <v>2622</v>
      </c>
      <c r="J1216" s="8" t="s">
        <v>2623</v>
      </c>
    </row>
    <row r="1217" spans="1:10">
      <c r="A1217" s="8" t="s">
        <v>2582</v>
      </c>
      <c r="D1217" s="8" t="s">
        <v>2562</v>
      </c>
      <c r="J1217" s="8" t="s">
        <v>2624</v>
      </c>
    </row>
    <row r="1218" spans="1:10">
      <c r="A1218" s="8" t="s">
        <v>2583</v>
      </c>
      <c r="D1218" s="8" t="s">
        <v>2564</v>
      </c>
      <c r="J1218" s="8" t="s">
        <v>2625</v>
      </c>
    </row>
    <row r="1219" spans="1:10">
      <c r="A1219" s="8" t="s">
        <v>2584</v>
      </c>
      <c r="D1219" s="8" t="s">
        <v>2565</v>
      </c>
      <c r="J1219" s="8" t="s">
        <v>2626</v>
      </c>
    </row>
    <row r="1220" spans="1:10">
      <c r="A1220" s="8" t="s">
        <v>2585</v>
      </c>
      <c r="D1220" s="8" t="s">
        <v>2602</v>
      </c>
      <c r="J1220" s="8" t="s">
        <v>2627</v>
      </c>
    </row>
    <row r="1221" spans="1:10">
      <c r="A1221" s="8" t="s">
        <v>2586</v>
      </c>
      <c r="D1221" s="8" t="s">
        <v>2604</v>
      </c>
      <c r="J1221" s="8" t="s">
        <v>2628</v>
      </c>
    </row>
    <row r="1222" spans="1:10">
      <c r="A1222" s="8" t="s">
        <v>2588</v>
      </c>
      <c r="D1222" s="8" t="s">
        <v>2606</v>
      </c>
      <c r="J1222" s="8" t="s">
        <v>2629</v>
      </c>
    </row>
    <row r="1223" spans="1:10">
      <c r="A1223" s="8" t="s">
        <v>2630</v>
      </c>
      <c r="D1223" s="8" t="s">
        <v>2567</v>
      </c>
      <c r="J1223" s="8" t="s">
        <v>2631</v>
      </c>
    </row>
    <row r="1224" spans="1:10">
      <c r="A1224" s="8" t="s">
        <v>2589</v>
      </c>
      <c r="D1224" s="8" t="s">
        <v>2569</v>
      </c>
      <c r="J1224" s="8" t="s">
        <v>2632</v>
      </c>
    </row>
    <row r="1225" spans="1:10">
      <c r="A1225" s="8" t="s">
        <v>2590</v>
      </c>
      <c r="D1225" s="8" t="s">
        <v>2570</v>
      </c>
      <c r="J1225" s="8" t="s">
        <v>2633</v>
      </c>
    </row>
    <row r="1226" spans="1:10">
      <c r="A1226" s="8" t="s">
        <v>2591</v>
      </c>
      <c r="D1226" s="8" t="s">
        <v>2572</v>
      </c>
      <c r="J1226" s="8" t="s">
        <v>2634</v>
      </c>
    </row>
    <row r="1227" spans="1:10">
      <c r="A1227" s="8" t="s">
        <v>2593</v>
      </c>
      <c r="D1227" s="8" t="s">
        <v>2573</v>
      </c>
      <c r="J1227" s="8" t="s">
        <v>2635</v>
      </c>
    </row>
    <row r="1228" spans="1:10">
      <c r="A1228" s="8" t="s">
        <v>2595</v>
      </c>
      <c r="D1228" s="8" t="s">
        <v>2613</v>
      </c>
      <c r="J1228" s="8" t="s">
        <v>2636</v>
      </c>
    </row>
    <row r="1229" spans="1:10">
      <c r="A1229" s="8" t="s">
        <v>2637</v>
      </c>
      <c r="D1229" s="8" t="s">
        <v>2574</v>
      </c>
      <c r="J1229" s="8" t="s">
        <v>2638</v>
      </c>
    </row>
    <row r="1230" spans="1:10">
      <c r="A1230" s="8" t="s">
        <v>2639</v>
      </c>
      <c r="D1230" s="8" t="s">
        <v>2575</v>
      </c>
      <c r="J1230" s="8" t="s">
        <v>2640</v>
      </c>
    </row>
    <row r="1231" spans="1:10">
      <c r="A1231" s="8" t="s">
        <v>2641</v>
      </c>
      <c r="D1231" s="8" t="s">
        <v>2576</v>
      </c>
      <c r="J1231" s="8" t="s">
        <v>2642</v>
      </c>
    </row>
    <row r="1232" spans="1:10">
      <c r="A1232" s="8" t="s">
        <v>2597</v>
      </c>
      <c r="D1232" s="8" t="s">
        <v>2577</v>
      </c>
      <c r="J1232" s="8" t="s">
        <v>2643</v>
      </c>
    </row>
    <row r="1233" spans="1:10">
      <c r="A1233" s="8" t="s">
        <v>2598</v>
      </c>
      <c r="D1233" s="8" t="s">
        <v>2578</v>
      </c>
      <c r="J1233" s="8" t="s">
        <v>2644</v>
      </c>
    </row>
    <row r="1234" spans="1:10">
      <c r="A1234" s="8" t="s">
        <v>2599</v>
      </c>
      <c r="D1234" s="8" t="s">
        <v>2579</v>
      </c>
      <c r="J1234" s="8" t="s">
        <v>2645</v>
      </c>
    </row>
    <row r="1235" spans="1:10">
      <c r="A1235" s="8" t="s">
        <v>2600</v>
      </c>
      <c r="D1235" s="8" t="s">
        <v>2580</v>
      </c>
      <c r="J1235" s="8" t="s">
        <v>2646</v>
      </c>
    </row>
    <row r="1236" spans="1:10">
      <c r="A1236" s="8" t="s">
        <v>2601</v>
      </c>
      <c r="D1236" s="8" t="s">
        <v>2581</v>
      </c>
      <c r="J1236" s="8" t="s">
        <v>2647</v>
      </c>
    </row>
    <row r="1237" spans="1:10">
      <c r="A1237" s="8" t="s">
        <v>2603</v>
      </c>
      <c r="D1237" s="8" t="s">
        <v>2582</v>
      </c>
      <c r="J1237" s="8" t="s">
        <v>2648</v>
      </c>
    </row>
    <row r="1238" spans="1:10">
      <c r="A1238" s="8" t="s">
        <v>2649</v>
      </c>
      <c r="D1238" s="8" t="s">
        <v>2583</v>
      </c>
      <c r="J1238" s="8" t="s">
        <v>2650</v>
      </c>
    </row>
    <row r="1239" spans="1:10">
      <c r="A1239" s="8" t="s">
        <v>2605</v>
      </c>
      <c r="D1239" s="8" t="s">
        <v>2585</v>
      </c>
      <c r="J1239" s="8" t="s">
        <v>2651</v>
      </c>
    </row>
    <row r="1240" spans="1:10">
      <c r="A1240" s="8" t="s">
        <v>2608</v>
      </c>
      <c r="D1240" s="8" t="s">
        <v>2586</v>
      </c>
      <c r="J1240" s="8" t="s">
        <v>2652</v>
      </c>
    </row>
    <row r="1241" spans="1:10">
      <c r="A1241" s="8" t="s">
        <v>2610</v>
      </c>
      <c r="D1241" s="8" t="s">
        <v>2653</v>
      </c>
      <c r="J1241" s="8" t="s">
        <v>2654</v>
      </c>
    </row>
    <row r="1242" spans="1:10">
      <c r="A1242" s="8" t="s">
        <v>2611</v>
      </c>
      <c r="D1242" s="8" t="s">
        <v>2588</v>
      </c>
      <c r="J1242" s="8" t="s">
        <v>2655</v>
      </c>
    </row>
    <row r="1243" spans="1:10">
      <c r="A1243" s="8" t="s">
        <v>2612</v>
      </c>
      <c r="D1243" s="8" t="s">
        <v>2630</v>
      </c>
      <c r="J1243" s="8" t="s">
        <v>2656</v>
      </c>
    </row>
    <row r="1244" spans="1:10">
      <c r="A1244" s="8" t="s">
        <v>2614</v>
      </c>
      <c r="D1244" s="8" t="s">
        <v>2589</v>
      </c>
      <c r="J1244" s="8" t="s">
        <v>2657</v>
      </c>
    </row>
    <row r="1245" spans="1:10">
      <c r="A1245" s="8" t="s">
        <v>2615</v>
      </c>
      <c r="D1245" s="8" t="s">
        <v>2590</v>
      </c>
      <c r="J1245" s="8" t="s">
        <v>2658</v>
      </c>
    </row>
    <row r="1246" spans="1:10">
      <c r="A1246" s="8" t="s">
        <v>2616</v>
      </c>
      <c r="D1246" s="8" t="s">
        <v>2591</v>
      </c>
      <c r="J1246" s="8" t="s">
        <v>2659</v>
      </c>
    </row>
    <row r="1247" spans="1:10">
      <c r="A1247" s="8" t="s">
        <v>2617</v>
      </c>
      <c r="D1247" s="8" t="s">
        <v>2593</v>
      </c>
      <c r="J1247" s="8" t="s">
        <v>2660</v>
      </c>
    </row>
    <row r="1248" spans="1:10">
      <c r="A1248" s="8" t="s">
        <v>2618</v>
      </c>
      <c r="D1248" s="8" t="s">
        <v>2595</v>
      </c>
      <c r="J1248" s="8" t="s">
        <v>2661</v>
      </c>
    </row>
    <row r="1249" spans="1:10">
      <c r="A1249" s="8" t="s">
        <v>2619</v>
      </c>
      <c r="D1249" s="8" t="s">
        <v>2637</v>
      </c>
      <c r="J1249" s="8" t="s">
        <v>2662</v>
      </c>
    </row>
    <row r="1250" spans="1:10">
      <c r="A1250" s="8" t="s">
        <v>2620</v>
      </c>
      <c r="D1250" s="8" t="s">
        <v>2639</v>
      </c>
      <c r="J1250" s="8" t="s">
        <v>2663</v>
      </c>
    </row>
    <row r="1251" spans="1:10">
      <c r="A1251" s="8" t="s">
        <v>2621</v>
      </c>
      <c r="D1251" s="8" t="s">
        <v>2596</v>
      </c>
      <c r="J1251" s="8" t="s">
        <v>2664</v>
      </c>
    </row>
    <row r="1252" spans="1:10">
      <c r="A1252" s="8" t="s">
        <v>2623</v>
      </c>
      <c r="D1252" s="8" t="s">
        <v>2641</v>
      </c>
      <c r="J1252" s="8" t="s">
        <v>2665</v>
      </c>
    </row>
    <row r="1253" spans="1:10">
      <c r="A1253" s="8" t="s">
        <v>2624</v>
      </c>
      <c r="D1253" s="8" t="s">
        <v>2597</v>
      </c>
      <c r="J1253" s="8" t="s">
        <v>2666</v>
      </c>
    </row>
    <row r="1254" spans="1:10">
      <c r="A1254" s="8" t="s">
        <v>2625</v>
      </c>
      <c r="D1254" s="8" t="s">
        <v>2598</v>
      </c>
      <c r="J1254" s="8" t="s">
        <v>2667</v>
      </c>
    </row>
    <row r="1255" spans="1:10">
      <c r="A1255" s="8" t="s">
        <v>2668</v>
      </c>
      <c r="D1255" s="8" t="s">
        <v>2599</v>
      </c>
      <c r="J1255" s="8" t="s">
        <v>2669</v>
      </c>
    </row>
    <row r="1256" spans="1:10">
      <c r="A1256" s="8" t="s">
        <v>2628</v>
      </c>
      <c r="D1256" s="8" t="s">
        <v>2600</v>
      </c>
      <c r="J1256" s="8" t="s">
        <v>2670</v>
      </c>
    </row>
    <row r="1257" spans="1:10">
      <c r="A1257" s="8" t="s">
        <v>2629</v>
      </c>
      <c r="D1257" s="8" t="s">
        <v>2601</v>
      </c>
      <c r="J1257" s="8" t="s">
        <v>2671</v>
      </c>
    </row>
    <row r="1258" spans="1:10">
      <c r="A1258" s="8" t="s">
        <v>2631</v>
      </c>
      <c r="D1258" s="8" t="s">
        <v>2603</v>
      </c>
      <c r="J1258" s="8" t="s">
        <v>2672</v>
      </c>
    </row>
    <row r="1259" spans="1:10">
      <c r="A1259" s="8" t="s">
        <v>2632</v>
      </c>
      <c r="D1259" s="8" t="s">
        <v>2649</v>
      </c>
      <c r="J1259" s="8" t="s">
        <v>2673</v>
      </c>
    </row>
    <row r="1260" spans="1:10">
      <c r="A1260" s="8" t="s">
        <v>2633</v>
      </c>
      <c r="D1260" s="8" t="s">
        <v>2605</v>
      </c>
      <c r="J1260" s="8" t="s">
        <v>2674</v>
      </c>
    </row>
    <row r="1261" spans="1:10">
      <c r="A1261" s="8" t="s">
        <v>2635</v>
      </c>
      <c r="D1261" s="8" t="s">
        <v>2608</v>
      </c>
      <c r="J1261" s="8" t="s">
        <v>2675</v>
      </c>
    </row>
    <row r="1262" spans="1:10">
      <c r="A1262" s="8" t="s">
        <v>2636</v>
      </c>
      <c r="D1262" s="8" t="s">
        <v>2610</v>
      </c>
      <c r="J1262" s="8" t="s">
        <v>2676</v>
      </c>
    </row>
    <row r="1263" spans="1:10">
      <c r="A1263" s="8" t="s">
        <v>2640</v>
      </c>
      <c r="D1263" s="8" t="s">
        <v>2611</v>
      </c>
      <c r="J1263" s="8" t="s">
        <v>2677</v>
      </c>
    </row>
    <row r="1264" spans="1:10">
      <c r="A1264" s="8" t="s">
        <v>2642</v>
      </c>
      <c r="D1264" s="8" t="s">
        <v>2612</v>
      </c>
      <c r="J1264" s="8" t="s">
        <v>2678</v>
      </c>
    </row>
    <row r="1265" spans="1:10">
      <c r="A1265" s="8" t="s">
        <v>2679</v>
      </c>
      <c r="D1265" s="8" t="s">
        <v>2680</v>
      </c>
      <c r="J1265" s="8" t="s">
        <v>2681</v>
      </c>
    </row>
    <row r="1266" spans="1:10">
      <c r="A1266" s="8" t="s">
        <v>2643</v>
      </c>
      <c r="D1266" s="8" t="s">
        <v>2614</v>
      </c>
      <c r="J1266" s="8" t="s">
        <v>2682</v>
      </c>
    </row>
    <row r="1267" spans="1:10">
      <c r="A1267" s="8" t="s">
        <v>2644</v>
      </c>
      <c r="D1267" s="8" t="s">
        <v>2615</v>
      </c>
      <c r="J1267" s="8" t="s">
        <v>2683</v>
      </c>
    </row>
    <row r="1268" spans="1:10">
      <c r="A1268" s="8" t="s">
        <v>2684</v>
      </c>
      <c r="D1268" s="8" t="s">
        <v>2616</v>
      </c>
      <c r="J1268" s="8" t="s">
        <v>2685</v>
      </c>
    </row>
    <row r="1269" spans="1:10">
      <c r="A1269" s="8" t="s">
        <v>2645</v>
      </c>
      <c r="D1269" s="8" t="s">
        <v>2617</v>
      </c>
      <c r="J1269" s="8" t="s">
        <v>2686</v>
      </c>
    </row>
    <row r="1270" spans="1:10">
      <c r="A1270" s="8" t="s">
        <v>2646</v>
      </c>
      <c r="D1270" s="8" t="s">
        <v>2618</v>
      </c>
      <c r="J1270" s="8" t="s">
        <v>2687</v>
      </c>
    </row>
    <row r="1271" spans="1:10">
      <c r="A1271" s="8" t="s">
        <v>2647</v>
      </c>
      <c r="D1271" s="8" t="s">
        <v>2619</v>
      </c>
      <c r="J1271" s="8" t="s">
        <v>2688</v>
      </c>
    </row>
    <row r="1272" spans="1:10">
      <c r="A1272" s="8" t="s">
        <v>2648</v>
      </c>
      <c r="D1272" s="8" t="s">
        <v>2620</v>
      </c>
      <c r="J1272" s="8" t="s">
        <v>2689</v>
      </c>
    </row>
    <row r="1273" spans="1:10">
      <c r="A1273" s="8" t="s">
        <v>2650</v>
      </c>
      <c r="D1273" s="8" t="s">
        <v>2621</v>
      </c>
      <c r="J1273" s="8" t="s">
        <v>2690</v>
      </c>
    </row>
    <row r="1274" spans="1:10">
      <c r="A1274" s="8" t="s">
        <v>2651</v>
      </c>
      <c r="D1274" s="8" t="s">
        <v>2623</v>
      </c>
      <c r="J1274" s="8" t="s">
        <v>2691</v>
      </c>
    </row>
    <row r="1275" spans="1:10">
      <c r="A1275" s="8" t="s">
        <v>2652</v>
      </c>
      <c r="D1275" s="8" t="s">
        <v>2624</v>
      </c>
      <c r="J1275" s="8" t="s">
        <v>2692</v>
      </c>
    </row>
    <row r="1276" spans="1:10">
      <c r="A1276" s="8" t="s">
        <v>2654</v>
      </c>
      <c r="D1276" s="8" t="s">
        <v>2625</v>
      </c>
      <c r="J1276" s="8" t="s">
        <v>2693</v>
      </c>
    </row>
    <row r="1277" spans="1:10">
      <c r="A1277" s="8" t="s">
        <v>2655</v>
      </c>
      <c r="D1277" s="8" t="s">
        <v>2668</v>
      </c>
      <c r="J1277" s="8" t="s">
        <v>2694</v>
      </c>
    </row>
    <row r="1278" spans="1:10">
      <c r="A1278" s="8" t="s">
        <v>2656</v>
      </c>
      <c r="D1278" s="8" t="s">
        <v>2695</v>
      </c>
      <c r="J1278" s="8" t="s">
        <v>2696</v>
      </c>
    </row>
    <row r="1279" spans="1:10">
      <c r="A1279" s="8" t="s">
        <v>2657</v>
      </c>
      <c r="D1279" s="8" t="s">
        <v>2628</v>
      </c>
      <c r="J1279" s="8" t="s">
        <v>2697</v>
      </c>
    </row>
    <row r="1280" spans="1:10">
      <c r="A1280" s="8" t="s">
        <v>2659</v>
      </c>
      <c r="D1280" s="8" t="s">
        <v>2629</v>
      </c>
      <c r="J1280" s="8" t="s">
        <v>2698</v>
      </c>
    </row>
    <row r="1281" spans="1:10">
      <c r="A1281" s="8" t="s">
        <v>2699</v>
      </c>
      <c r="D1281" s="8" t="s">
        <v>2631</v>
      </c>
      <c r="J1281" s="8" t="s">
        <v>2700</v>
      </c>
    </row>
    <row r="1282" spans="1:10">
      <c r="A1282" s="8" t="s">
        <v>2661</v>
      </c>
      <c r="D1282" s="8" t="s">
        <v>2632</v>
      </c>
      <c r="J1282" s="8" t="s">
        <v>2701</v>
      </c>
    </row>
    <row r="1283" spans="1:10">
      <c r="A1283" s="8" t="s">
        <v>2662</v>
      </c>
      <c r="D1283" s="8" t="s">
        <v>2633</v>
      </c>
      <c r="J1283" s="8" t="s">
        <v>2702</v>
      </c>
    </row>
    <row r="1284" spans="1:10">
      <c r="A1284" s="8" t="s">
        <v>2664</v>
      </c>
      <c r="D1284" s="8" t="s">
        <v>2635</v>
      </c>
      <c r="J1284" s="8" t="s">
        <v>2703</v>
      </c>
    </row>
    <row r="1285" spans="1:10">
      <c r="A1285" s="8" t="s">
        <v>2665</v>
      </c>
      <c r="D1285" s="8" t="s">
        <v>2636</v>
      </c>
      <c r="J1285" s="8" t="s">
        <v>2704</v>
      </c>
    </row>
    <row r="1286" spans="1:10">
      <c r="A1286" s="8" t="s">
        <v>2666</v>
      </c>
      <c r="D1286" s="8" t="s">
        <v>2640</v>
      </c>
      <c r="J1286" s="8" t="s">
        <v>2705</v>
      </c>
    </row>
    <row r="1287" spans="1:10">
      <c r="A1287" s="8" t="s">
        <v>2667</v>
      </c>
      <c r="D1287" s="8" t="s">
        <v>2642</v>
      </c>
      <c r="J1287" s="8" t="s">
        <v>2706</v>
      </c>
    </row>
    <row r="1288" spans="1:10">
      <c r="A1288" s="8" t="s">
        <v>2669</v>
      </c>
      <c r="D1288" s="8" t="s">
        <v>2679</v>
      </c>
      <c r="J1288" s="8" t="s">
        <v>2707</v>
      </c>
    </row>
    <row r="1289" spans="1:10">
      <c r="A1289" s="8" t="s">
        <v>2708</v>
      </c>
      <c r="D1289" s="8" t="s">
        <v>2643</v>
      </c>
      <c r="J1289" s="8" t="s">
        <v>2709</v>
      </c>
    </row>
    <row r="1290" spans="1:10">
      <c r="A1290" s="8" t="s">
        <v>2670</v>
      </c>
      <c r="D1290" s="8" t="s">
        <v>2644</v>
      </c>
      <c r="J1290" s="8" t="s">
        <v>2710</v>
      </c>
    </row>
    <row r="1291" spans="1:10">
      <c r="A1291" s="8" t="s">
        <v>2671</v>
      </c>
      <c r="D1291" s="8" t="s">
        <v>2684</v>
      </c>
      <c r="J1291" s="8" t="s">
        <v>2711</v>
      </c>
    </row>
    <row r="1292" spans="1:10">
      <c r="A1292" s="8" t="s">
        <v>2672</v>
      </c>
      <c r="D1292" s="8" t="s">
        <v>2645</v>
      </c>
      <c r="J1292" s="8" t="s">
        <v>2712</v>
      </c>
    </row>
    <row r="1293" spans="1:10">
      <c r="A1293" s="8" t="s">
        <v>2673</v>
      </c>
      <c r="D1293" s="8" t="s">
        <v>2646</v>
      </c>
      <c r="J1293" s="8" t="s">
        <v>2713</v>
      </c>
    </row>
    <row r="1294" spans="1:10">
      <c r="A1294" s="8" t="s">
        <v>2675</v>
      </c>
      <c r="D1294" s="8" t="s">
        <v>2647</v>
      </c>
      <c r="J1294" s="8" t="s">
        <v>2714</v>
      </c>
    </row>
    <row r="1295" spans="1:10">
      <c r="A1295" s="8" t="s">
        <v>2676</v>
      </c>
      <c r="D1295" s="8" t="s">
        <v>2648</v>
      </c>
      <c r="J1295" s="8" t="s">
        <v>2715</v>
      </c>
    </row>
    <row r="1296" spans="1:10">
      <c r="A1296" s="8" t="s">
        <v>2716</v>
      </c>
      <c r="D1296" s="8" t="s">
        <v>2650</v>
      </c>
      <c r="J1296" s="8" t="s">
        <v>2717</v>
      </c>
    </row>
    <row r="1297" spans="1:10">
      <c r="A1297" s="8" t="s">
        <v>2677</v>
      </c>
      <c r="D1297" s="8" t="s">
        <v>2651</v>
      </c>
      <c r="J1297" s="8" t="s">
        <v>2718</v>
      </c>
    </row>
    <row r="1298" spans="1:10">
      <c r="A1298" s="8" t="s">
        <v>2678</v>
      </c>
      <c r="D1298" s="8" t="s">
        <v>2652</v>
      </c>
      <c r="J1298" s="8" t="s">
        <v>2719</v>
      </c>
    </row>
    <row r="1299" spans="1:10">
      <c r="A1299" s="8" t="s">
        <v>2685</v>
      </c>
      <c r="D1299" s="8" t="s">
        <v>2654</v>
      </c>
      <c r="J1299" s="8" t="s">
        <v>2720</v>
      </c>
    </row>
    <row r="1300" spans="1:10">
      <c r="A1300" s="8" t="s">
        <v>2686</v>
      </c>
      <c r="D1300" s="8" t="s">
        <v>2655</v>
      </c>
      <c r="J1300" s="8" t="s">
        <v>2721</v>
      </c>
    </row>
    <row r="1301" spans="1:10">
      <c r="A1301" s="8" t="s">
        <v>2687</v>
      </c>
      <c r="D1301" s="8" t="s">
        <v>2656</v>
      </c>
      <c r="J1301" s="8" t="s">
        <v>2722</v>
      </c>
    </row>
    <row r="1302" spans="1:10">
      <c r="A1302" s="8" t="s">
        <v>2688</v>
      </c>
      <c r="D1302" s="8" t="s">
        <v>2657</v>
      </c>
      <c r="J1302" s="8" t="s">
        <v>2723</v>
      </c>
    </row>
    <row r="1303" spans="1:10">
      <c r="A1303" s="8" t="s">
        <v>2689</v>
      </c>
      <c r="D1303" s="8" t="s">
        <v>2724</v>
      </c>
      <c r="J1303" s="8" t="s">
        <v>2725</v>
      </c>
    </row>
    <row r="1304" spans="1:10">
      <c r="A1304" s="8" t="s">
        <v>2690</v>
      </c>
      <c r="D1304" s="8" t="s">
        <v>2659</v>
      </c>
      <c r="J1304" s="8" t="s">
        <v>2726</v>
      </c>
    </row>
    <row r="1305" spans="1:10">
      <c r="A1305" s="8" t="s">
        <v>2691</v>
      </c>
      <c r="D1305" s="8" t="s">
        <v>2699</v>
      </c>
      <c r="J1305" s="8" t="s">
        <v>2727</v>
      </c>
    </row>
    <row r="1306" spans="1:10">
      <c r="A1306" s="8" t="s">
        <v>2693</v>
      </c>
      <c r="D1306" s="8" t="s">
        <v>2661</v>
      </c>
      <c r="J1306" s="8" t="s">
        <v>2728</v>
      </c>
    </row>
    <row r="1307" spans="1:10">
      <c r="A1307" s="8" t="s">
        <v>2694</v>
      </c>
      <c r="D1307" s="8" t="s">
        <v>2662</v>
      </c>
      <c r="J1307" s="8" t="s">
        <v>2729</v>
      </c>
    </row>
    <row r="1308" spans="1:10">
      <c r="A1308" s="8" t="s">
        <v>2730</v>
      </c>
      <c r="D1308" s="8" t="s">
        <v>2664</v>
      </c>
      <c r="J1308" s="8" t="s">
        <v>2731</v>
      </c>
    </row>
    <row r="1309" spans="1:10">
      <c r="A1309" s="8" t="s">
        <v>2732</v>
      </c>
      <c r="D1309" s="8" t="s">
        <v>2665</v>
      </c>
      <c r="J1309" s="8" t="s">
        <v>2733</v>
      </c>
    </row>
    <row r="1310" spans="1:10">
      <c r="A1310" s="8" t="s">
        <v>2696</v>
      </c>
      <c r="D1310" s="8" t="s">
        <v>2666</v>
      </c>
      <c r="J1310" s="8" t="s">
        <v>2734</v>
      </c>
    </row>
    <row r="1311" spans="1:10">
      <c r="A1311" s="8" t="s">
        <v>2698</v>
      </c>
      <c r="D1311" s="8" t="s">
        <v>2667</v>
      </c>
      <c r="J1311" s="8" t="s">
        <v>2735</v>
      </c>
    </row>
    <row r="1312" spans="1:10">
      <c r="A1312" s="8" t="s">
        <v>2700</v>
      </c>
      <c r="D1312" s="8" t="s">
        <v>2669</v>
      </c>
      <c r="J1312" s="8" t="s">
        <v>2736</v>
      </c>
    </row>
    <row r="1313" spans="1:10">
      <c r="A1313" s="8" t="s">
        <v>2701</v>
      </c>
      <c r="D1313" s="8" t="s">
        <v>2708</v>
      </c>
      <c r="J1313" s="8" t="s">
        <v>2737</v>
      </c>
    </row>
    <row r="1314" spans="1:10">
      <c r="A1314" s="8" t="s">
        <v>2702</v>
      </c>
      <c r="D1314" s="8" t="s">
        <v>2670</v>
      </c>
      <c r="J1314" s="8" t="s">
        <v>2738</v>
      </c>
    </row>
    <row r="1315" spans="1:10">
      <c r="A1315" s="8" t="s">
        <v>2703</v>
      </c>
      <c r="D1315" s="8" t="s">
        <v>2671</v>
      </c>
      <c r="J1315" s="8" t="s">
        <v>2739</v>
      </c>
    </row>
    <row r="1316" spans="1:10">
      <c r="A1316" s="8" t="s">
        <v>2704</v>
      </c>
      <c r="D1316" s="8" t="s">
        <v>2672</v>
      </c>
      <c r="J1316" s="8" t="s">
        <v>2740</v>
      </c>
    </row>
    <row r="1317" spans="1:10">
      <c r="A1317" s="8" t="s">
        <v>2705</v>
      </c>
      <c r="D1317" s="8" t="s">
        <v>2673</v>
      </c>
      <c r="J1317" s="8" t="s">
        <v>2741</v>
      </c>
    </row>
    <row r="1318" spans="1:10">
      <c r="A1318" s="8" t="s">
        <v>2742</v>
      </c>
      <c r="D1318" s="8" t="s">
        <v>2675</v>
      </c>
      <c r="J1318" s="8" t="s">
        <v>2743</v>
      </c>
    </row>
    <row r="1319" spans="1:10">
      <c r="A1319" s="8" t="s">
        <v>2706</v>
      </c>
      <c r="D1319" s="8" t="s">
        <v>2676</v>
      </c>
      <c r="J1319" s="8" t="s">
        <v>2744</v>
      </c>
    </row>
    <row r="1320" spans="1:10">
      <c r="A1320" s="8" t="s">
        <v>2707</v>
      </c>
      <c r="D1320" s="8" t="s">
        <v>2716</v>
      </c>
      <c r="J1320" s="8" t="s">
        <v>2745</v>
      </c>
    </row>
    <row r="1321" spans="1:10">
      <c r="A1321" s="8" t="s">
        <v>2709</v>
      </c>
      <c r="D1321" s="8" t="s">
        <v>2677</v>
      </c>
      <c r="J1321" s="8" t="s">
        <v>2746</v>
      </c>
    </row>
    <row r="1322" spans="1:10">
      <c r="A1322" s="8" t="s">
        <v>2710</v>
      </c>
      <c r="D1322" s="8" t="s">
        <v>2678</v>
      </c>
      <c r="J1322" s="8" t="s">
        <v>2747</v>
      </c>
    </row>
    <row r="1323" spans="1:10">
      <c r="A1323" s="8" t="s">
        <v>2711</v>
      </c>
      <c r="D1323" s="8" t="s">
        <v>2681</v>
      </c>
      <c r="J1323" s="8" t="s">
        <v>2748</v>
      </c>
    </row>
    <row r="1324" spans="1:10">
      <c r="A1324" s="8" t="s">
        <v>2712</v>
      </c>
      <c r="D1324" s="8" t="s">
        <v>2749</v>
      </c>
      <c r="J1324" s="8" t="s">
        <v>2750</v>
      </c>
    </row>
    <row r="1325" spans="1:10">
      <c r="A1325" s="8" t="s">
        <v>2713</v>
      </c>
      <c r="D1325" s="8" t="s">
        <v>2685</v>
      </c>
      <c r="J1325" s="8" t="s">
        <v>2751</v>
      </c>
    </row>
    <row r="1326" spans="1:10">
      <c r="A1326" s="8" t="s">
        <v>2714</v>
      </c>
      <c r="D1326" s="8" t="s">
        <v>2687</v>
      </c>
      <c r="J1326" s="8" t="s">
        <v>2752</v>
      </c>
    </row>
    <row r="1327" spans="1:10">
      <c r="A1327" s="8" t="s">
        <v>2715</v>
      </c>
      <c r="D1327" s="8" t="s">
        <v>2688</v>
      </c>
      <c r="J1327" s="8" t="s">
        <v>2753</v>
      </c>
    </row>
    <row r="1328" spans="1:10">
      <c r="A1328" s="8" t="s">
        <v>2717</v>
      </c>
      <c r="D1328" s="8" t="s">
        <v>2689</v>
      </c>
      <c r="J1328" s="8" t="s">
        <v>2754</v>
      </c>
    </row>
    <row r="1329" spans="1:10">
      <c r="A1329" s="8" t="s">
        <v>2718</v>
      </c>
      <c r="D1329" s="8" t="s">
        <v>2690</v>
      </c>
      <c r="J1329" s="8" t="s">
        <v>2755</v>
      </c>
    </row>
    <row r="1330" spans="1:10">
      <c r="A1330" s="8" t="s">
        <v>2719</v>
      </c>
      <c r="D1330" s="8" t="s">
        <v>2691</v>
      </c>
      <c r="J1330" s="8" t="s">
        <v>2756</v>
      </c>
    </row>
    <row r="1331" spans="1:10">
      <c r="A1331" s="8" t="s">
        <v>2720</v>
      </c>
      <c r="D1331" s="8" t="s">
        <v>2693</v>
      </c>
      <c r="J1331" s="8" t="s">
        <v>2757</v>
      </c>
    </row>
    <row r="1332" spans="1:10">
      <c r="A1332" s="8" t="s">
        <v>2721</v>
      </c>
      <c r="D1332" s="8" t="s">
        <v>2694</v>
      </c>
      <c r="J1332" s="8" t="s">
        <v>2758</v>
      </c>
    </row>
    <row r="1333" spans="1:10">
      <c r="A1333" s="8" t="s">
        <v>2723</v>
      </c>
      <c r="D1333" s="8" t="s">
        <v>2730</v>
      </c>
      <c r="J1333" s="8" t="s">
        <v>2759</v>
      </c>
    </row>
    <row r="1334" spans="1:10">
      <c r="A1334" s="8" t="s">
        <v>2760</v>
      </c>
      <c r="D1334" s="8" t="s">
        <v>2732</v>
      </c>
      <c r="J1334" s="8" t="s">
        <v>2761</v>
      </c>
    </row>
    <row r="1335" spans="1:10">
      <c r="A1335" s="8" t="s">
        <v>2762</v>
      </c>
      <c r="D1335" s="8" t="s">
        <v>2696</v>
      </c>
      <c r="J1335" s="8" t="s">
        <v>2763</v>
      </c>
    </row>
    <row r="1336" spans="1:10">
      <c r="A1336" s="8" t="s">
        <v>2764</v>
      </c>
      <c r="D1336" s="8" t="s">
        <v>2698</v>
      </c>
      <c r="J1336" s="8" t="s">
        <v>2765</v>
      </c>
    </row>
    <row r="1337" spans="1:10">
      <c r="A1337" s="8" t="s">
        <v>2725</v>
      </c>
      <c r="D1337" s="8" t="s">
        <v>2700</v>
      </c>
      <c r="J1337" s="8" t="s">
        <v>2766</v>
      </c>
    </row>
    <row r="1338" spans="1:10">
      <c r="A1338" s="8" t="s">
        <v>2726</v>
      </c>
      <c r="D1338" s="8" t="s">
        <v>2701</v>
      </c>
      <c r="J1338" s="8" t="s">
        <v>2767</v>
      </c>
    </row>
    <row r="1339" spans="1:10">
      <c r="A1339" s="8" t="s">
        <v>2728</v>
      </c>
      <c r="D1339" s="8" t="s">
        <v>2702</v>
      </c>
      <c r="J1339" s="8" t="s">
        <v>2768</v>
      </c>
    </row>
    <row r="1340" spans="1:10">
      <c r="A1340" s="8" t="s">
        <v>2729</v>
      </c>
      <c r="D1340" s="8" t="s">
        <v>2703</v>
      </c>
      <c r="J1340" s="8" t="s">
        <v>2769</v>
      </c>
    </row>
    <row r="1341" spans="1:10">
      <c r="A1341" s="8" t="s">
        <v>2731</v>
      </c>
      <c r="D1341" s="8" t="s">
        <v>2704</v>
      </c>
      <c r="J1341" s="8" t="s">
        <v>2770</v>
      </c>
    </row>
    <row r="1342" spans="1:10">
      <c r="A1342" s="8" t="s">
        <v>2733</v>
      </c>
      <c r="D1342" s="8" t="s">
        <v>2705</v>
      </c>
      <c r="J1342" s="8" t="s">
        <v>2771</v>
      </c>
    </row>
    <row r="1343" spans="1:10">
      <c r="A1343" s="8" t="s">
        <v>2734</v>
      </c>
      <c r="D1343" s="8" t="s">
        <v>2742</v>
      </c>
      <c r="J1343" s="8" t="s">
        <v>2772</v>
      </c>
    </row>
    <row r="1344" spans="1:10">
      <c r="A1344" s="8" t="s">
        <v>2735</v>
      </c>
      <c r="D1344" s="8" t="s">
        <v>2706</v>
      </c>
      <c r="J1344" s="8" t="s">
        <v>2773</v>
      </c>
    </row>
    <row r="1345" spans="1:10">
      <c r="A1345" s="8" t="s">
        <v>2736</v>
      </c>
      <c r="D1345" s="8" t="s">
        <v>2707</v>
      </c>
      <c r="J1345" s="8" t="s">
        <v>2774</v>
      </c>
    </row>
    <row r="1346" spans="1:10">
      <c r="A1346" s="8" t="s">
        <v>2737</v>
      </c>
      <c r="D1346" s="8" t="s">
        <v>2709</v>
      </c>
      <c r="J1346" s="8" t="s">
        <v>2775</v>
      </c>
    </row>
    <row r="1347" spans="1:10">
      <c r="A1347" s="8" t="s">
        <v>2776</v>
      </c>
      <c r="D1347" s="8" t="s">
        <v>2710</v>
      </c>
      <c r="J1347" s="8" t="s">
        <v>2777</v>
      </c>
    </row>
    <row r="1348" spans="1:10">
      <c r="A1348" s="8" t="s">
        <v>2738</v>
      </c>
      <c r="D1348" s="8" t="s">
        <v>2711</v>
      </c>
      <c r="J1348" s="8" t="s">
        <v>2778</v>
      </c>
    </row>
    <row r="1349" spans="1:10">
      <c r="A1349" s="8" t="s">
        <v>2740</v>
      </c>
      <c r="D1349" s="8" t="s">
        <v>2712</v>
      </c>
      <c r="J1349" s="8" t="s">
        <v>2779</v>
      </c>
    </row>
    <row r="1350" spans="1:10">
      <c r="A1350" s="8" t="s">
        <v>2741</v>
      </c>
      <c r="D1350" s="8" t="s">
        <v>2713</v>
      </c>
      <c r="J1350" s="8" t="s">
        <v>2780</v>
      </c>
    </row>
    <row r="1351" spans="1:10">
      <c r="A1351" s="8" t="s">
        <v>2743</v>
      </c>
      <c r="D1351" s="8" t="s">
        <v>2714</v>
      </c>
      <c r="J1351" s="8" t="s">
        <v>2781</v>
      </c>
    </row>
    <row r="1352" spans="1:10">
      <c r="A1352" s="8" t="s">
        <v>2744</v>
      </c>
      <c r="D1352" s="8" t="s">
        <v>2715</v>
      </c>
      <c r="J1352" s="8" t="s">
        <v>2782</v>
      </c>
    </row>
    <row r="1353" spans="1:10">
      <c r="A1353" s="8" t="s">
        <v>2745</v>
      </c>
      <c r="D1353" s="8" t="s">
        <v>2717</v>
      </c>
      <c r="J1353" s="8" t="s">
        <v>2783</v>
      </c>
    </row>
    <row r="1354" spans="1:10">
      <c r="A1354" s="8" t="s">
        <v>2746</v>
      </c>
      <c r="D1354" s="8" t="s">
        <v>2718</v>
      </c>
      <c r="J1354" s="8" t="s">
        <v>2784</v>
      </c>
    </row>
    <row r="1355" spans="1:10">
      <c r="A1355" s="8" t="s">
        <v>2785</v>
      </c>
      <c r="D1355" s="8" t="s">
        <v>2719</v>
      </c>
      <c r="J1355" s="8" t="s">
        <v>2786</v>
      </c>
    </row>
    <row r="1356" spans="1:10">
      <c r="A1356" s="8" t="s">
        <v>2747</v>
      </c>
      <c r="D1356" s="8" t="s">
        <v>2720</v>
      </c>
      <c r="J1356" s="8" t="s">
        <v>2787</v>
      </c>
    </row>
    <row r="1357" spans="1:10">
      <c r="A1357" s="8" t="s">
        <v>2748</v>
      </c>
      <c r="D1357" s="8" t="s">
        <v>2721</v>
      </c>
      <c r="J1357" s="8" t="s">
        <v>2788</v>
      </c>
    </row>
    <row r="1358" spans="1:10">
      <c r="A1358" s="8" t="s">
        <v>2751</v>
      </c>
      <c r="D1358" s="8" t="s">
        <v>2722</v>
      </c>
      <c r="J1358" s="8" t="s">
        <v>2789</v>
      </c>
    </row>
    <row r="1359" spans="1:10">
      <c r="A1359" s="8" t="s">
        <v>2752</v>
      </c>
      <c r="D1359" s="8" t="s">
        <v>2723</v>
      </c>
      <c r="J1359" s="8" t="s">
        <v>2790</v>
      </c>
    </row>
    <row r="1360" spans="1:10">
      <c r="A1360" s="8" t="s">
        <v>2791</v>
      </c>
      <c r="D1360" s="8" t="s">
        <v>2760</v>
      </c>
      <c r="J1360" s="8" t="s">
        <v>2792</v>
      </c>
    </row>
    <row r="1361" spans="1:10">
      <c r="A1361" s="8" t="s">
        <v>2753</v>
      </c>
      <c r="D1361" s="8" t="s">
        <v>2762</v>
      </c>
      <c r="J1361" s="8" t="s">
        <v>2793</v>
      </c>
    </row>
    <row r="1362" spans="1:10">
      <c r="A1362" s="8" t="s">
        <v>2755</v>
      </c>
      <c r="D1362" s="8" t="s">
        <v>2764</v>
      </c>
      <c r="J1362" s="8" t="s">
        <v>2794</v>
      </c>
    </row>
    <row r="1363" spans="1:10">
      <c r="A1363" s="8" t="s">
        <v>2795</v>
      </c>
      <c r="D1363" s="8" t="s">
        <v>2725</v>
      </c>
      <c r="J1363" s="8" t="s">
        <v>2796</v>
      </c>
    </row>
    <row r="1364" spans="1:10">
      <c r="A1364" s="8" t="s">
        <v>2757</v>
      </c>
      <c r="D1364" s="8" t="s">
        <v>2726</v>
      </c>
      <c r="J1364" s="8" t="s">
        <v>2797</v>
      </c>
    </row>
    <row r="1365" spans="1:10">
      <c r="A1365" s="8" t="s">
        <v>2758</v>
      </c>
      <c r="D1365" s="8" t="s">
        <v>2728</v>
      </c>
      <c r="J1365" s="8" t="s">
        <v>2798</v>
      </c>
    </row>
    <row r="1366" spans="1:10">
      <c r="A1366" s="8" t="s">
        <v>2759</v>
      </c>
      <c r="D1366" s="8" t="s">
        <v>2729</v>
      </c>
      <c r="J1366" s="8" t="s">
        <v>2799</v>
      </c>
    </row>
    <row r="1367" spans="1:10">
      <c r="A1367" s="8" t="s">
        <v>2761</v>
      </c>
      <c r="D1367" s="8" t="s">
        <v>2731</v>
      </c>
      <c r="J1367" s="8" t="s">
        <v>2800</v>
      </c>
    </row>
    <row r="1368" spans="1:10">
      <c r="A1368" s="8" t="s">
        <v>2763</v>
      </c>
      <c r="D1368" s="8" t="s">
        <v>2733</v>
      </c>
      <c r="J1368" s="8" t="s">
        <v>2801</v>
      </c>
    </row>
    <row r="1369" spans="1:10">
      <c r="A1369" s="8" t="s">
        <v>2765</v>
      </c>
      <c r="D1369" s="8" t="s">
        <v>2734</v>
      </c>
      <c r="J1369" s="8" t="s">
        <v>2802</v>
      </c>
    </row>
    <row r="1370" spans="1:10">
      <c r="A1370" s="8" t="s">
        <v>2767</v>
      </c>
      <c r="D1370" s="8" t="s">
        <v>2735</v>
      </c>
      <c r="J1370" s="8" t="s">
        <v>2803</v>
      </c>
    </row>
    <row r="1371" spans="1:10">
      <c r="A1371" s="8" t="s">
        <v>2768</v>
      </c>
      <c r="D1371" s="8" t="s">
        <v>2736</v>
      </c>
      <c r="J1371" s="8" t="s">
        <v>2804</v>
      </c>
    </row>
    <row r="1372" spans="1:10">
      <c r="A1372" s="8" t="s">
        <v>2771</v>
      </c>
      <c r="D1372" s="8" t="s">
        <v>2737</v>
      </c>
      <c r="J1372" s="8" t="s">
        <v>2805</v>
      </c>
    </row>
    <row r="1373" spans="1:10">
      <c r="A1373" s="8" t="s">
        <v>2773</v>
      </c>
      <c r="D1373" s="8" t="s">
        <v>2776</v>
      </c>
      <c r="J1373" s="8" t="s">
        <v>2806</v>
      </c>
    </row>
    <row r="1374" spans="1:10">
      <c r="A1374" s="8" t="s">
        <v>2775</v>
      </c>
      <c r="D1374" s="8" t="s">
        <v>2738</v>
      </c>
      <c r="J1374" s="8" t="s">
        <v>2807</v>
      </c>
    </row>
    <row r="1375" spans="1:10">
      <c r="A1375" s="8" t="s">
        <v>2778</v>
      </c>
      <c r="D1375" s="8" t="s">
        <v>2740</v>
      </c>
      <c r="J1375" s="8" t="s">
        <v>2808</v>
      </c>
    </row>
    <row r="1376" spans="1:10">
      <c r="A1376" s="8" t="s">
        <v>2782</v>
      </c>
      <c r="D1376" s="8" t="s">
        <v>2741</v>
      </c>
      <c r="J1376" s="8" t="s">
        <v>2809</v>
      </c>
    </row>
    <row r="1377" spans="1:10">
      <c r="A1377" s="8" t="s">
        <v>2783</v>
      </c>
      <c r="D1377" s="8" t="s">
        <v>2743</v>
      </c>
      <c r="J1377" s="8" t="s">
        <v>2810</v>
      </c>
    </row>
    <row r="1378" spans="1:10">
      <c r="A1378" s="8" t="s">
        <v>2784</v>
      </c>
      <c r="D1378" s="8" t="s">
        <v>2744</v>
      </c>
      <c r="J1378" s="8" t="s">
        <v>2811</v>
      </c>
    </row>
    <row r="1379" spans="1:10">
      <c r="A1379" s="8" t="s">
        <v>2786</v>
      </c>
      <c r="D1379" s="8" t="s">
        <v>2745</v>
      </c>
      <c r="J1379" s="8" t="s">
        <v>2812</v>
      </c>
    </row>
    <row r="1380" spans="1:10">
      <c r="A1380" s="8" t="s">
        <v>2787</v>
      </c>
      <c r="D1380" s="8" t="s">
        <v>2746</v>
      </c>
      <c r="J1380" s="8" t="s">
        <v>2813</v>
      </c>
    </row>
    <row r="1381" spans="1:10">
      <c r="A1381" s="8" t="s">
        <v>2788</v>
      </c>
      <c r="D1381" s="8" t="s">
        <v>2785</v>
      </c>
      <c r="J1381" s="8" t="s">
        <v>2814</v>
      </c>
    </row>
    <row r="1382" spans="1:10">
      <c r="A1382" s="8" t="s">
        <v>2815</v>
      </c>
      <c r="D1382" s="8" t="s">
        <v>2816</v>
      </c>
      <c r="J1382" s="8" t="s">
        <v>2817</v>
      </c>
    </row>
    <row r="1383" spans="1:10">
      <c r="A1383" s="8" t="s">
        <v>2789</v>
      </c>
      <c r="D1383" s="8" t="s">
        <v>2747</v>
      </c>
      <c r="J1383" s="8" t="s">
        <v>2818</v>
      </c>
    </row>
    <row r="1384" spans="1:10">
      <c r="A1384" s="8" t="s">
        <v>2790</v>
      </c>
      <c r="D1384" s="8" t="s">
        <v>2748</v>
      </c>
      <c r="J1384" s="8" t="s">
        <v>2819</v>
      </c>
    </row>
    <row r="1385" spans="1:10">
      <c r="A1385" s="8" t="s">
        <v>2793</v>
      </c>
      <c r="D1385" s="8" t="s">
        <v>2751</v>
      </c>
      <c r="J1385" s="8" t="s">
        <v>2820</v>
      </c>
    </row>
    <row r="1386" spans="1:10">
      <c r="A1386" s="8" t="s">
        <v>2821</v>
      </c>
      <c r="D1386" s="8" t="s">
        <v>2752</v>
      </c>
      <c r="J1386" s="8" t="s">
        <v>2822</v>
      </c>
    </row>
    <row r="1387" spans="1:10">
      <c r="A1387" s="8" t="s">
        <v>2794</v>
      </c>
      <c r="D1387" s="8" t="s">
        <v>2791</v>
      </c>
      <c r="J1387" s="8" t="s">
        <v>2823</v>
      </c>
    </row>
    <row r="1388" spans="1:10">
      <c r="A1388" s="8" t="s">
        <v>2796</v>
      </c>
      <c r="D1388" s="8" t="s">
        <v>2753</v>
      </c>
      <c r="J1388" s="8" t="s">
        <v>2824</v>
      </c>
    </row>
    <row r="1389" spans="1:10">
      <c r="A1389" s="8" t="s">
        <v>2797</v>
      </c>
      <c r="D1389" s="8" t="s">
        <v>2755</v>
      </c>
      <c r="J1389" s="8" t="s">
        <v>2825</v>
      </c>
    </row>
    <row r="1390" spans="1:10">
      <c r="A1390" s="8" t="s">
        <v>2798</v>
      </c>
      <c r="D1390" s="8" t="s">
        <v>2795</v>
      </c>
      <c r="J1390" s="8" t="s">
        <v>2826</v>
      </c>
    </row>
    <row r="1391" spans="1:10">
      <c r="A1391" s="8" t="s">
        <v>2799</v>
      </c>
      <c r="D1391" s="8" t="s">
        <v>2827</v>
      </c>
      <c r="J1391" s="8" t="s">
        <v>2828</v>
      </c>
    </row>
    <row r="1392" spans="1:10">
      <c r="A1392" s="8" t="s">
        <v>2800</v>
      </c>
      <c r="D1392" s="8" t="s">
        <v>2757</v>
      </c>
      <c r="J1392" s="8" t="s">
        <v>2829</v>
      </c>
    </row>
    <row r="1393" spans="1:10">
      <c r="A1393" s="8" t="s">
        <v>2801</v>
      </c>
      <c r="D1393" s="8" t="s">
        <v>2758</v>
      </c>
      <c r="J1393" s="8" t="s">
        <v>2830</v>
      </c>
    </row>
    <row r="1394" spans="1:10">
      <c r="A1394" s="8" t="s">
        <v>2802</v>
      </c>
      <c r="D1394" s="8" t="s">
        <v>2759</v>
      </c>
      <c r="J1394" s="8" t="s">
        <v>2831</v>
      </c>
    </row>
    <row r="1395" spans="1:10">
      <c r="A1395" s="8" t="s">
        <v>2803</v>
      </c>
      <c r="D1395" s="8" t="s">
        <v>2761</v>
      </c>
      <c r="J1395" s="8" t="s">
        <v>2832</v>
      </c>
    </row>
    <row r="1396" spans="1:10">
      <c r="A1396" s="8" t="s">
        <v>2805</v>
      </c>
      <c r="D1396" s="8" t="s">
        <v>2763</v>
      </c>
      <c r="J1396" s="8" t="s">
        <v>2833</v>
      </c>
    </row>
    <row r="1397" spans="1:10">
      <c r="A1397" s="8" t="s">
        <v>2806</v>
      </c>
      <c r="D1397" s="8" t="s">
        <v>2765</v>
      </c>
      <c r="J1397" s="8" t="s">
        <v>2834</v>
      </c>
    </row>
    <row r="1398" spans="1:10">
      <c r="A1398" s="8" t="s">
        <v>2807</v>
      </c>
      <c r="D1398" s="8" t="s">
        <v>2767</v>
      </c>
      <c r="J1398" s="8" t="s">
        <v>2835</v>
      </c>
    </row>
    <row r="1399" spans="1:10">
      <c r="A1399" s="8" t="s">
        <v>2836</v>
      </c>
      <c r="D1399" s="8" t="s">
        <v>2768</v>
      </c>
      <c r="J1399" s="8" t="s">
        <v>2837</v>
      </c>
    </row>
    <row r="1400" spans="1:10">
      <c r="A1400" s="8" t="s">
        <v>2808</v>
      </c>
      <c r="D1400" s="8" t="s">
        <v>2771</v>
      </c>
      <c r="J1400" s="8" t="s">
        <v>2838</v>
      </c>
    </row>
    <row r="1401" spans="1:10">
      <c r="A1401" s="8" t="s">
        <v>2810</v>
      </c>
      <c r="D1401" s="8" t="s">
        <v>2773</v>
      </c>
      <c r="J1401" s="8" t="s">
        <v>2839</v>
      </c>
    </row>
    <row r="1402" spans="1:10">
      <c r="A1402" s="8" t="s">
        <v>2811</v>
      </c>
      <c r="D1402" s="8" t="s">
        <v>2775</v>
      </c>
      <c r="J1402" s="8" t="s">
        <v>2840</v>
      </c>
    </row>
    <row r="1403" spans="1:10">
      <c r="A1403" s="8" t="s">
        <v>2812</v>
      </c>
      <c r="D1403" s="8" t="s">
        <v>2778</v>
      </c>
      <c r="J1403" s="8" t="s">
        <v>2841</v>
      </c>
    </row>
    <row r="1404" spans="1:10">
      <c r="A1404" s="8" t="s">
        <v>2813</v>
      </c>
      <c r="D1404" s="8" t="s">
        <v>2782</v>
      </c>
      <c r="J1404" s="8" t="s">
        <v>2842</v>
      </c>
    </row>
    <row r="1405" spans="1:10">
      <c r="A1405" s="8" t="s">
        <v>2814</v>
      </c>
      <c r="D1405" s="8" t="s">
        <v>2783</v>
      </c>
      <c r="J1405" s="8" t="s">
        <v>2843</v>
      </c>
    </row>
    <row r="1406" spans="1:10">
      <c r="A1406" s="8" t="s">
        <v>2844</v>
      </c>
      <c r="D1406" s="8" t="s">
        <v>2784</v>
      </c>
      <c r="J1406" s="8" t="s">
        <v>2845</v>
      </c>
    </row>
    <row r="1407" spans="1:10">
      <c r="A1407" s="8" t="s">
        <v>2818</v>
      </c>
      <c r="D1407" s="8" t="s">
        <v>2786</v>
      </c>
      <c r="J1407" s="8" t="s">
        <v>2846</v>
      </c>
    </row>
    <row r="1408" spans="1:10">
      <c r="A1408" s="8" t="s">
        <v>2820</v>
      </c>
      <c r="D1408" s="8" t="s">
        <v>2787</v>
      </c>
      <c r="J1408" s="8" t="s">
        <v>2847</v>
      </c>
    </row>
    <row r="1409" spans="1:10">
      <c r="A1409" s="8" t="s">
        <v>2822</v>
      </c>
      <c r="D1409" s="8" t="s">
        <v>2788</v>
      </c>
      <c r="J1409" s="8" t="s">
        <v>2848</v>
      </c>
    </row>
    <row r="1410" spans="1:10">
      <c r="A1410" s="8" t="s">
        <v>2849</v>
      </c>
      <c r="D1410" s="8" t="s">
        <v>2815</v>
      </c>
      <c r="J1410" s="8" t="s">
        <v>2850</v>
      </c>
    </row>
    <row r="1411" spans="1:10">
      <c r="A1411" s="8" t="s">
        <v>2823</v>
      </c>
      <c r="D1411" s="8" t="s">
        <v>2789</v>
      </c>
      <c r="J1411" s="8" t="s">
        <v>2851</v>
      </c>
    </row>
    <row r="1412" spans="1:10">
      <c r="A1412" s="8" t="s">
        <v>2852</v>
      </c>
      <c r="D1412" s="8" t="s">
        <v>2790</v>
      </c>
      <c r="J1412" s="8" t="s">
        <v>2853</v>
      </c>
    </row>
    <row r="1413" spans="1:10">
      <c r="A1413" s="8" t="s">
        <v>2824</v>
      </c>
      <c r="D1413" s="8" t="s">
        <v>2793</v>
      </c>
      <c r="J1413" s="8" t="s">
        <v>2854</v>
      </c>
    </row>
    <row r="1414" spans="1:10">
      <c r="A1414" s="8" t="s">
        <v>2855</v>
      </c>
      <c r="D1414" s="8" t="s">
        <v>2821</v>
      </c>
      <c r="J1414" s="8" t="s">
        <v>2856</v>
      </c>
    </row>
    <row r="1415" spans="1:10">
      <c r="A1415" s="8" t="s">
        <v>2825</v>
      </c>
      <c r="D1415" s="8" t="s">
        <v>2796</v>
      </c>
      <c r="J1415" s="8" t="s">
        <v>2857</v>
      </c>
    </row>
    <row r="1416" spans="1:10">
      <c r="A1416" s="8" t="s">
        <v>2826</v>
      </c>
      <c r="D1416" s="8" t="s">
        <v>2797</v>
      </c>
      <c r="J1416" s="8" t="s">
        <v>2858</v>
      </c>
    </row>
    <row r="1417" spans="1:10">
      <c r="A1417" s="8" t="s">
        <v>2829</v>
      </c>
      <c r="D1417" s="8" t="s">
        <v>2798</v>
      </c>
      <c r="J1417" s="8" t="s">
        <v>2859</v>
      </c>
    </row>
    <row r="1418" spans="1:10">
      <c r="A1418" s="8" t="s">
        <v>2830</v>
      </c>
      <c r="D1418" s="8" t="s">
        <v>2799</v>
      </c>
      <c r="J1418" s="8" t="s">
        <v>2860</v>
      </c>
    </row>
    <row r="1419" spans="1:10">
      <c r="A1419" s="8" t="s">
        <v>2831</v>
      </c>
      <c r="D1419" s="8" t="s">
        <v>2800</v>
      </c>
      <c r="J1419" s="8" t="s">
        <v>2861</v>
      </c>
    </row>
    <row r="1420" spans="1:10">
      <c r="A1420" s="8" t="s">
        <v>2833</v>
      </c>
      <c r="D1420" s="8" t="s">
        <v>2801</v>
      </c>
      <c r="J1420" s="8" t="s">
        <v>2862</v>
      </c>
    </row>
    <row r="1421" spans="1:10">
      <c r="A1421" s="8" t="s">
        <v>2863</v>
      </c>
      <c r="D1421" s="8" t="s">
        <v>2802</v>
      </c>
      <c r="J1421" s="8" t="s">
        <v>2864</v>
      </c>
    </row>
    <row r="1422" spans="1:10">
      <c r="A1422" s="8" t="s">
        <v>2834</v>
      </c>
      <c r="D1422" s="8" t="s">
        <v>2803</v>
      </c>
      <c r="J1422" s="8" t="s">
        <v>2865</v>
      </c>
    </row>
    <row r="1423" spans="1:10">
      <c r="A1423" s="8" t="s">
        <v>2835</v>
      </c>
      <c r="D1423" s="8" t="s">
        <v>2805</v>
      </c>
      <c r="J1423" s="8" t="s">
        <v>2866</v>
      </c>
    </row>
    <row r="1424" spans="1:10">
      <c r="A1424" s="8" t="s">
        <v>2867</v>
      </c>
      <c r="D1424" s="8" t="s">
        <v>2806</v>
      </c>
      <c r="J1424" s="8" t="s">
        <v>2868</v>
      </c>
    </row>
    <row r="1425" spans="1:10">
      <c r="A1425" s="8" t="s">
        <v>2837</v>
      </c>
      <c r="D1425" s="8" t="s">
        <v>2807</v>
      </c>
      <c r="J1425" s="8" t="s">
        <v>2869</v>
      </c>
    </row>
    <row r="1426" spans="1:10">
      <c r="A1426" s="8" t="s">
        <v>2838</v>
      </c>
      <c r="D1426" s="8" t="s">
        <v>2836</v>
      </c>
      <c r="J1426" s="8" t="s">
        <v>2870</v>
      </c>
    </row>
    <row r="1427" spans="1:10">
      <c r="A1427" s="8" t="s">
        <v>2839</v>
      </c>
      <c r="D1427" s="8" t="s">
        <v>2808</v>
      </c>
      <c r="J1427" s="8" t="s">
        <v>2871</v>
      </c>
    </row>
    <row r="1428" spans="1:10">
      <c r="A1428" s="8" t="s">
        <v>2840</v>
      </c>
      <c r="D1428" s="8" t="s">
        <v>2809</v>
      </c>
      <c r="J1428" s="8" t="s">
        <v>2872</v>
      </c>
    </row>
    <row r="1429" spans="1:10">
      <c r="A1429" s="8" t="s">
        <v>2841</v>
      </c>
      <c r="D1429" s="8" t="s">
        <v>2810</v>
      </c>
      <c r="J1429" s="8" t="s">
        <v>2873</v>
      </c>
    </row>
    <row r="1430" spans="1:10">
      <c r="A1430" s="8" t="s">
        <v>2842</v>
      </c>
      <c r="D1430" s="8" t="s">
        <v>2811</v>
      </c>
      <c r="J1430" s="8" t="s">
        <v>2874</v>
      </c>
    </row>
    <row r="1431" spans="1:10">
      <c r="A1431" s="8" t="s">
        <v>2845</v>
      </c>
      <c r="D1431" s="8" t="s">
        <v>2812</v>
      </c>
      <c r="J1431" s="8" t="s">
        <v>2875</v>
      </c>
    </row>
    <row r="1432" spans="1:10">
      <c r="A1432" s="8" t="s">
        <v>2846</v>
      </c>
      <c r="D1432" s="8" t="s">
        <v>2813</v>
      </c>
      <c r="J1432" s="8" t="s">
        <v>2876</v>
      </c>
    </row>
    <row r="1433" spans="1:10">
      <c r="A1433" s="8" t="s">
        <v>2847</v>
      </c>
      <c r="D1433" s="8" t="s">
        <v>2814</v>
      </c>
      <c r="J1433" s="8" t="s">
        <v>2877</v>
      </c>
    </row>
    <row r="1434" spans="1:10">
      <c r="A1434" s="8" t="s">
        <v>2878</v>
      </c>
      <c r="D1434" s="8" t="s">
        <v>2844</v>
      </c>
      <c r="J1434" s="8" t="s">
        <v>2879</v>
      </c>
    </row>
    <row r="1435" spans="1:10">
      <c r="A1435" s="8" t="s">
        <v>2880</v>
      </c>
      <c r="D1435" s="8" t="s">
        <v>2818</v>
      </c>
      <c r="J1435" s="8" t="s">
        <v>2881</v>
      </c>
    </row>
    <row r="1436" spans="1:10">
      <c r="A1436" s="8" t="s">
        <v>2848</v>
      </c>
      <c r="D1436" s="8" t="s">
        <v>2820</v>
      </c>
      <c r="J1436" s="8" t="s">
        <v>2882</v>
      </c>
    </row>
    <row r="1437" spans="1:10">
      <c r="A1437" s="8" t="s">
        <v>2851</v>
      </c>
      <c r="D1437" s="8" t="s">
        <v>2822</v>
      </c>
      <c r="J1437" s="8" t="s">
        <v>2883</v>
      </c>
    </row>
    <row r="1438" spans="1:10">
      <c r="A1438" s="8" t="s">
        <v>2853</v>
      </c>
      <c r="D1438" s="8" t="s">
        <v>2849</v>
      </c>
      <c r="J1438" s="8" t="s">
        <v>2884</v>
      </c>
    </row>
    <row r="1439" spans="1:10">
      <c r="A1439" s="8" t="s">
        <v>2854</v>
      </c>
      <c r="D1439" s="8" t="s">
        <v>2823</v>
      </c>
      <c r="J1439" s="8" t="s">
        <v>2885</v>
      </c>
    </row>
    <row r="1440" spans="1:10">
      <c r="A1440" s="8" t="s">
        <v>2856</v>
      </c>
      <c r="D1440" s="8" t="s">
        <v>2852</v>
      </c>
      <c r="J1440" s="8" t="s">
        <v>2886</v>
      </c>
    </row>
    <row r="1441" spans="1:10">
      <c r="A1441" s="8" t="s">
        <v>2857</v>
      </c>
      <c r="D1441" s="8" t="s">
        <v>2824</v>
      </c>
      <c r="J1441" s="8" t="s">
        <v>2887</v>
      </c>
    </row>
    <row r="1442" spans="1:10">
      <c r="A1442" s="8" t="s">
        <v>2858</v>
      </c>
      <c r="D1442" s="8" t="s">
        <v>2825</v>
      </c>
      <c r="J1442" s="8" t="s">
        <v>2888</v>
      </c>
    </row>
    <row r="1443" spans="1:10">
      <c r="A1443" s="8" t="s">
        <v>2859</v>
      </c>
      <c r="D1443" s="8" t="s">
        <v>2826</v>
      </c>
      <c r="J1443" s="8" t="s">
        <v>2889</v>
      </c>
    </row>
    <row r="1444" spans="1:10">
      <c r="A1444" s="8" t="s">
        <v>2860</v>
      </c>
      <c r="D1444" s="8" t="s">
        <v>2828</v>
      </c>
      <c r="J1444" s="8" t="s">
        <v>2890</v>
      </c>
    </row>
    <row r="1445" spans="1:10">
      <c r="A1445" s="8" t="s">
        <v>2861</v>
      </c>
      <c r="D1445" s="8" t="s">
        <v>2891</v>
      </c>
      <c r="J1445" s="8" t="s">
        <v>2892</v>
      </c>
    </row>
    <row r="1446" spans="1:10">
      <c r="A1446" s="8" t="s">
        <v>2864</v>
      </c>
      <c r="D1446" s="8" t="s">
        <v>2829</v>
      </c>
      <c r="J1446" s="8" t="s">
        <v>2893</v>
      </c>
    </row>
    <row r="1447" spans="1:10">
      <c r="A1447" s="8" t="s">
        <v>2865</v>
      </c>
      <c r="D1447" s="8" t="s">
        <v>2830</v>
      </c>
      <c r="J1447" s="8" t="s">
        <v>2894</v>
      </c>
    </row>
    <row r="1448" spans="1:10">
      <c r="A1448" s="8" t="s">
        <v>2866</v>
      </c>
      <c r="D1448" s="8" t="s">
        <v>2831</v>
      </c>
      <c r="J1448" s="8" t="s">
        <v>2895</v>
      </c>
    </row>
    <row r="1449" spans="1:10">
      <c r="A1449" s="8" t="s">
        <v>2868</v>
      </c>
      <c r="D1449" s="8" t="s">
        <v>2833</v>
      </c>
      <c r="J1449" s="8" t="s">
        <v>2896</v>
      </c>
    </row>
    <row r="1450" spans="1:10">
      <c r="A1450" s="8" t="s">
        <v>2869</v>
      </c>
      <c r="D1450" s="8" t="s">
        <v>2863</v>
      </c>
      <c r="J1450" s="8" t="s">
        <v>2897</v>
      </c>
    </row>
    <row r="1451" spans="1:10">
      <c r="A1451" s="8" t="s">
        <v>2870</v>
      </c>
      <c r="D1451" s="8" t="s">
        <v>2834</v>
      </c>
      <c r="J1451" s="8" t="s">
        <v>2898</v>
      </c>
    </row>
    <row r="1452" spans="1:10">
      <c r="A1452" s="8" t="s">
        <v>2871</v>
      </c>
      <c r="D1452" s="8" t="s">
        <v>2835</v>
      </c>
      <c r="J1452" s="8" t="s">
        <v>2899</v>
      </c>
    </row>
    <row r="1453" spans="1:10">
      <c r="A1453" s="8" t="s">
        <v>2872</v>
      </c>
      <c r="D1453" s="8" t="s">
        <v>2867</v>
      </c>
      <c r="J1453" s="8" t="s">
        <v>2900</v>
      </c>
    </row>
    <row r="1454" spans="1:10">
      <c r="A1454" s="8" t="s">
        <v>2873</v>
      </c>
      <c r="D1454" s="8" t="s">
        <v>2837</v>
      </c>
      <c r="J1454" s="8" t="s">
        <v>2901</v>
      </c>
    </row>
    <row r="1455" spans="1:10">
      <c r="A1455" s="8" t="s">
        <v>2874</v>
      </c>
      <c r="D1455" s="8" t="s">
        <v>2838</v>
      </c>
      <c r="J1455" s="8" t="s">
        <v>2902</v>
      </c>
    </row>
    <row r="1456" spans="1:10">
      <c r="A1456" s="8" t="s">
        <v>2875</v>
      </c>
      <c r="D1456" s="8" t="s">
        <v>2839</v>
      </c>
      <c r="J1456" s="8" t="s">
        <v>2903</v>
      </c>
    </row>
    <row r="1457" spans="1:10">
      <c r="A1457" s="8" t="s">
        <v>2876</v>
      </c>
      <c r="D1457" s="8" t="s">
        <v>2840</v>
      </c>
      <c r="J1457" s="8" t="s">
        <v>2904</v>
      </c>
    </row>
    <row r="1458" spans="1:10">
      <c r="A1458" s="8" t="s">
        <v>2877</v>
      </c>
      <c r="D1458" s="8" t="s">
        <v>2841</v>
      </c>
      <c r="J1458" s="8" t="s">
        <v>2905</v>
      </c>
    </row>
    <row r="1459" spans="1:10">
      <c r="A1459" s="8" t="s">
        <v>2906</v>
      </c>
      <c r="D1459" s="8" t="s">
        <v>2842</v>
      </c>
      <c r="J1459" s="8" t="s">
        <v>2907</v>
      </c>
    </row>
    <row r="1460" spans="1:10">
      <c r="A1460" s="8" t="s">
        <v>2879</v>
      </c>
      <c r="D1460" s="8" t="s">
        <v>2845</v>
      </c>
      <c r="J1460" s="8" t="s">
        <v>2908</v>
      </c>
    </row>
    <row r="1461" spans="1:10">
      <c r="A1461" s="8" t="s">
        <v>2881</v>
      </c>
      <c r="D1461" s="8" t="s">
        <v>2846</v>
      </c>
      <c r="J1461" s="8" t="s">
        <v>2909</v>
      </c>
    </row>
    <row r="1462" spans="1:10">
      <c r="A1462" s="8" t="s">
        <v>2882</v>
      </c>
      <c r="D1462" s="8" t="s">
        <v>2847</v>
      </c>
      <c r="J1462" s="8" t="s">
        <v>2910</v>
      </c>
    </row>
    <row r="1463" spans="1:10">
      <c r="A1463" s="8" t="s">
        <v>2883</v>
      </c>
      <c r="D1463" s="8" t="s">
        <v>2878</v>
      </c>
      <c r="J1463" s="8" t="s">
        <v>2911</v>
      </c>
    </row>
    <row r="1464" spans="1:10">
      <c r="A1464" s="8" t="s">
        <v>2884</v>
      </c>
      <c r="D1464" s="8" t="s">
        <v>2880</v>
      </c>
      <c r="J1464" s="8" t="s">
        <v>2912</v>
      </c>
    </row>
    <row r="1465" spans="1:10">
      <c r="A1465" s="8" t="s">
        <v>2885</v>
      </c>
      <c r="D1465" s="8" t="s">
        <v>2848</v>
      </c>
      <c r="J1465" s="8" t="s">
        <v>2913</v>
      </c>
    </row>
    <row r="1466" spans="1:10">
      <c r="A1466" s="8" t="s">
        <v>2886</v>
      </c>
      <c r="D1466" s="8" t="s">
        <v>2851</v>
      </c>
      <c r="J1466" s="8" t="s">
        <v>2914</v>
      </c>
    </row>
    <row r="1467" spans="1:10">
      <c r="A1467" s="8" t="s">
        <v>2887</v>
      </c>
      <c r="D1467" s="8" t="s">
        <v>2853</v>
      </c>
      <c r="J1467" s="8" t="s">
        <v>2915</v>
      </c>
    </row>
    <row r="1468" spans="1:10">
      <c r="A1468" s="8" t="s">
        <v>2916</v>
      </c>
      <c r="D1468" s="8" t="s">
        <v>2854</v>
      </c>
      <c r="J1468" s="8" t="s">
        <v>2917</v>
      </c>
    </row>
    <row r="1469" spans="1:10">
      <c r="A1469" s="8" t="s">
        <v>2889</v>
      </c>
      <c r="D1469" s="8" t="s">
        <v>2856</v>
      </c>
      <c r="J1469" s="8" t="s">
        <v>2918</v>
      </c>
    </row>
    <row r="1470" spans="1:10">
      <c r="A1470" s="8" t="s">
        <v>2890</v>
      </c>
      <c r="D1470" s="8" t="s">
        <v>2919</v>
      </c>
      <c r="J1470" s="8" t="s">
        <v>2920</v>
      </c>
    </row>
    <row r="1471" spans="1:10">
      <c r="A1471" s="8" t="s">
        <v>2892</v>
      </c>
      <c r="D1471" s="8" t="s">
        <v>2857</v>
      </c>
      <c r="J1471" s="8" t="s">
        <v>2921</v>
      </c>
    </row>
    <row r="1472" spans="1:10">
      <c r="A1472" s="8" t="s">
        <v>2893</v>
      </c>
      <c r="D1472" s="8" t="s">
        <v>2858</v>
      </c>
      <c r="J1472" s="8" t="s">
        <v>2922</v>
      </c>
    </row>
    <row r="1473" spans="1:10">
      <c r="A1473" s="8" t="s">
        <v>2894</v>
      </c>
      <c r="D1473" s="8" t="s">
        <v>2859</v>
      </c>
      <c r="J1473" s="8" t="s">
        <v>2923</v>
      </c>
    </row>
    <row r="1474" spans="1:10">
      <c r="A1474" s="8" t="s">
        <v>2895</v>
      </c>
      <c r="D1474" s="8" t="s">
        <v>2860</v>
      </c>
      <c r="J1474" s="8" t="s">
        <v>2924</v>
      </c>
    </row>
    <row r="1475" spans="1:10">
      <c r="A1475" s="8" t="s">
        <v>2896</v>
      </c>
      <c r="D1475" s="8" t="s">
        <v>2861</v>
      </c>
      <c r="J1475" s="8" t="s">
        <v>2925</v>
      </c>
    </row>
    <row r="1476" spans="1:10">
      <c r="A1476" s="8" t="s">
        <v>2897</v>
      </c>
      <c r="D1476" s="8" t="s">
        <v>2864</v>
      </c>
      <c r="J1476" s="8" t="s">
        <v>2926</v>
      </c>
    </row>
    <row r="1477" spans="1:10">
      <c r="A1477" s="8" t="s">
        <v>2898</v>
      </c>
      <c r="D1477" s="8" t="s">
        <v>2865</v>
      </c>
      <c r="J1477" s="8" t="s">
        <v>2927</v>
      </c>
    </row>
    <row r="1478" spans="1:10">
      <c r="A1478" s="8" t="s">
        <v>2928</v>
      </c>
      <c r="D1478" s="8" t="s">
        <v>2866</v>
      </c>
      <c r="J1478" s="8" t="s">
        <v>2929</v>
      </c>
    </row>
    <row r="1479" spans="1:10">
      <c r="A1479" s="8" t="s">
        <v>2899</v>
      </c>
      <c r="D1479" s="8" t="s">
        <v>2868</v>
      </c>
      <c r="J1479" s="8" t="s">
        <v>2930</v>
      </c>
    </row>
    <row r="1480" spans="1:10">
      <c r="A1480" s="8" t="s">
        <v>2931</v>
      </c>
      <c r="D1480" s="8" t="s">
        <v>2869</v>
      </c>
      <c r="J1480" s="8" t="s">
        <v>2932</v>
      </c>
    </row>
    <row r="1481" spans="1:10">
      <c r="A1481" s="8" t="s">
        <v>2933</v>
      </c>
      <c r="D1481" s="8" t="s">
        <v>2870</v>
      </c>
      <c r="J1481" s="8" t="s">
        <v>2934</v>
      </c>
    </row>
    <row r="1482" spans="1:10">
      <c r="A1482" s="8" t="s">
        <v>2900</v>
      </c>
      <c r="D1482" s="8" t="s">
        <v>2871</v>
      </c>
      <c r="J1482" s="8" t="s">
        <v>2935</v>
      </c>
    </row>
    <row r="1483" spans="1:10">
      <c r="A1483" s="8" t="s">
        <v>2901</v>
      </c>
      <c r="D1483" s="8" t="s">
        <v>2872</v>
      </c>
      <c r="J1483" s="8" t="s">
        <v>2936</v>
      </c>
    </row>
    <row r="1484" spans="1:10">
      <c r="A1484" s="8" t="s">
        <v>2902</v>
      </c>
      <c r="D1484" s="8" t="s">
        <v>2873</v>
      </c>
      <c r="J1484" s="8" t="s">
        <v>2937</v>
      </c>
    </row>
    <row r="1485" spans="1:10">
      <c r="A1485" s="8" t="s">
        <v>2903</v>
      </c>
      <c r="D1485" s="8" t="s">
        <v>2874</v>
      </c>
      <c r="J1485" s="8" t="s">
        <v>2938</v>
      </c>
    </row>
    <row r="1486" spans="1:10">
      <c r="A1486" s="8" t="s">
        <v>2904</v>
      </c>
      <c r="D1486" s="8" t="s">
        <v>2875</v>
      </c>
      <c r="J1486" s="8" t="s">
        <v>2939</v>
      </c>
    </row>
    <row r="1487" spans="1:10">
      <c r="A1487" s="8" t="s">
        <v>2905</v>
      </c>
      <c r="D1487" s="8" t="s">
        <v>2876</v>
      </c>
      <c r="J1487" s="8" t="s">
        <v>2940</v>
      </c>
    </row>
    <row r="1488" spans="1:10">
      <c r="A1488" s="8" t="s">
        <v>2907</v>
      </c>
      <c r="D1488" s="8" t="s">
        <v>2877</v>
      </c>
      <c r="J1488" s="8" t="s">
        <v>2941</v>
      </c>
    </row>
    <row r="1489" spans="1:10">
      <c r="A1489" s="8" t="s">
        <v>2908</v>
      </c>
      <c r="D1489" s="8" t="s">
        <v>2906</v>
      </c>
      <c r="J1489" s="8" t="s">
        <v>2942</v>
      </c>
    </row>
    <row r="1490" spans="1:10">
      <c r="A1490" s="8" t="s">
        <v>2909</v>
      </c>
      <c r="D1490" s="8" t="s">
        <v>2943</v>
      </c>
      <c r="J1490" s="8" t="s">
        <v>2944</v>
      </c>
    </row>
    <row r="1491" spans="1:10">
      <c r="A1491" s="8" t="s">
        <v>2910</v>
      </c>
      <c r="D1491" s="8" t="s">
        <v>2945</v>
      </c>
      <c r="J1491" s="8" t="s">
        <v>2946</v>
      </c>
    </row>
    <row r="1492" spans="1:10">
      <c r="A1492" s="8" t="s">
        <v>2911</v>
      </c>
      <c r="D1492" s="8" t="s">
        <v>2879</v>
      </c>
      <c r="J1492" s="8" t="s">
        <v>2947</v>
      </c>
    </row>
    <row r="1493" spans="1:10">
      <c r="A1493" s="8" t="s">
        <v>2912</v>
      </c>
      <c r="D1493" s="8" t="s">
        <v>2881</v>
      </c>
      <c r="J1493" s="8" t="s">
        <v>2948</v>
      </c>
    </row>
    <row r="1494" spans="1:10">
      <c r="A1494" s="8" t="s">
        <v>2913</v>
      </c>
      <c r="D1494" s="8" t="s">
        <v>2882</v>
      </c>
      <c r="J1494" s="8" t="s">
        <v>2949</v>
      </c>
    </row>
    <row r="1495" spans="1:10">
      <c r="A1495" s="8" t="s">
        <v>2914</v>
      </c>
      <c r="D1495" s="8" t="s">
        <v>2883</v>
      </c>
      <c r="J1495" s="8" t="s">
        <v>2950</v>
      </c>
    </row>
    <row r="1496" spans="1:10">
      <c r="A1496" s="8" t="s">
        <v>2915</v>
      </c>
      <c r="D1496" s="8" t="s">
        <v>2884</v>
      </c>
      <c r="J1496" s="8" t="s">
        <v>2951</v>
      </c>
    </row>
    <row r="1497" spans="1:10">
      <c r="A1497" s="8" t="s">
        <v>2917</v>
      </c>
      <c r="D1497" s="8" t="s">
        <v>2885</v>
      </c>
      <c r="J1497" s="8" t="s">
        <v>2952</v>
      </c>
    </row>
    <row r="1498" spans="1:10">
      <c r="A1498" s="8" t="s">
        <v>2918</v>
      </c>
      <c r="D1498" s="8" t="s">
        <v>2886</v>
      </c>
      <c r="J1498" s="8" t="s">
        <v>2953</v>
      </c>
    </row>
    <row r="1499" spans="1:10">
      <c r="A1499" s="8" t="s">
        <v>2954</v>
      </c>
      <c r="D1499" s="8" t="s">
        <v>2887</v>
      </c>
      <c r="J1499" s="8" t="s">
        <v>2955</v>
      </c>
    </row>
    <row r="1500" spans="1:10">
      <c r="A1500" s="8" t="s">
        <v>2920</v>
      </c>
      <c r="D1500" s="8" t="s">
        <v>2916</v>
      </c>
      <c r="J1500" s="8" t="s">
        <v>2956</v>
      </c>
    </row>
    <row r="1501" spans="1:10">
      <c r="A1501" s="8" t="s">
        <v>2922</v>
      </c>
      <c r="D1501" s="8" t="s">
        <v>2889</v>
      </c>
      <c r="J1501" s="8" t="s">
        <v>2957</v>
      </c>
    </row>
    <row r="1502" spans="1:10">
      <c r="A1502" s="8" t="s">
        <v>2958</v>
      </c>
      <c r="D1502" s="8" t="s">
        <v>2890</v>
      </c>
      <c r="J1502" s="8" t="s">
        <v>2959</v>
      </c>
    </row>
    <row r="1503" spans="1:10">
      <c r="A1503" s="8" t="s">
        <v>2923</v>
      </c>
      <c r="D1503" s="8" t="s">
        <v>2892</v>
      </c>
      <c r="J1503" s="8" t="s">
        <v>2960</v>
      </c>
    </row>
    <row r="1504" spans="1:10">
      <c r="A1504" s="8" t="s">
        <v>2924</v>
      </c>
      <c r="D1504" s="8" t="s">
        <v>2893</v>
      </c>
      <c r="J1504" s="8" t="s">
        <v>2961</v>
      </c>
    </row>
    <row r="1505" spans="1:10">
      <c r="A1505" s="8" t="s">
        <v>2962</v>
      </c>
      <c r="D1505" s="8" t="s">
        <v>2894</v>
      </c>
      <c r="J1505" s="8" t="s">
        <v>2963</v>
      </c>
    </row>
    <row r="1506" spans="1:10">
      <c r="A1506" s="8" t="s">
        <v>2927</v>
      </c>
      <c r="D1506" s="8" t="s">
        <v>2895</v>
      </c>
      <c r="J1506" s="8" t="s">
        <v>2964</v>
      </c>
    </row>
    <row r="1507" spans="1:10">
      <c r="A1507" s="8" t="s">
        <v>2929</v>
      </c>
      <c r="D1507" s="8" t="s">
        <v>2896</v>
      </c>
      <c r="J1507" s="8" t="s">
        <v>2965</v>
      </c>
    </row>
    <row r="1508" spans="1:10">
      <c r="A1508" s="8" t="s">
        <v>2930</v>
      </c>
      <c r="D1508" s="8" t="s">
        <v>2897</v>
      </c>
      <c r="J1508" s="8" t="s">
        <v>2966</v>
      </c>
    </row>
    <row r="1509" spans="1:10">
      <c r="A1509" s="8" t="s">
        <v>2932</v>
      </c>
      <c r="D1509" s="8" t="s">
        <v>2898</v>
      </c>
      <c r="J1509" s="8" t="s">
        <v>2967</v>
      </c>
    </row>
    <row r="1510" spans="1:10">
      <c r="A1510" s="8" t="s">
        <v>2934</v>
      </c>
      <c r="D1510" s="8" t="s">
        <v>2928</v>
      </c>
      <c r="J1510" s="8" t="s">
        <v>2968</v>
      </c>
    </row>
    <row r="1511" spans="1:10">
      <c r="A1511" s="8" t="s">
        <v>2969</v>
      </c>
      <c r="D1511" s="8" t="s">
        <v>2899</v>
      </c>
      <c r="J1511" s="8" t="s">
        <v>2970</v>
      </c>
    </row>
    <row r="1512" spans="1:10">
      <c r="A1512" s="8" t="s">
        <v>2935</v>
      </c>
      <c r="D1512" s="8" t="s">
        <v>2931</v>
      </c>
      <c r="J1512" s="8" t="s">
        <v>2971</v>
      </c>
    </row>
    <row r="1513" spans="1:10">
      <c r="A1513" s="8" t="s">
        <v>2936</v>
      </c>
      <c r="D1513" s="8" t="s">
        <v>2933</v>
      </c>
      <c r="J1513" s="8" t="s">
        <v>2972</v>
      </c>
    </row>
    <row r="1514" spans="1:10">
      <c r="A1514" s="8" t="s">
        <v>2937</v>
      </c>
      <c r="D1514" s="8" t="s">
        <v>2900</v>
      </c>
      <c r="J1514" s="8" t="s">
        <v>2973</v>
      </c>
    </row>
    <row r="1515" spans="1:10">
      <c r="A1515" s="8" t="s">
        <v>2938</v>
      </c>
      <c r="D1515" s="8" t="s">
        <v>2901</v>
      </c>
      <c r="J1515" s="8" t="s">
        <v>2974</v>
      </c>
    </row>
    <row r="1516" spans="1:10">
      <c r="A1516" s="8" t="s">
        <v>2939</v>
      </c>
      <c r="D1516" s="8" t="s">
        <v>2902</v>
      </c>
      <c r="J1516" s="8" t="s">
        <v>2975</v>
      </c>
    </row>
    <row r="1517" spans="1:10">
      <c r="A1517" s="8" t="s">
        <v>2940</v>
      </c>
      <c r="D1517" s="8" t="s">
        <v>2903</v>
      </c>
      <c r="J1517" s="8" t="s">
        <v>2976</v>
      </c>
    </row>
    <row r="1518" spans="1:10">
      <c r="A1518" s="8" t="s">
        <v>2941</v>
      </c>
      <c r="D1518" s="8" t="s">
        <v>2904</v>
      </c>
      <c r="J1518" s="8" t="s">
        <v>2977</v>
      </c>
    </row>
    <row r="1519" spans="1:10">
      <c r="A1519" s="8" t="s">
        <v>2942</v>
      </c>
      <c r="D1519" s="8" t="s">
        <v>2905</v>
      </c>
      <c r="J1519" s="8" t="s">
        <v>2978</v>
      </c>
    </row>
    <row r="1520" spans="1:10">
      <c r="A1520" s="8" t="s">
        <v>2944</v>
      </c>
      <c r="D1520" s="8" t="s">
        <v>2907</v>
      </c>
      <c r="J1520" s="8" t="s">
        <v>2979</v>
      </c>
    </row>
    <row r="1521" spans="1:10">
      <c r="A1521" s="8" t="s">
        <v>2946</v>
      </c>
      <c r="D1521" s="8" t="s">
        <v>2908</v>
      </c>
      <c r="J1521" s="8" t="s">
        <v>2980</v>
      </c>
    </row>
    <row r="1522" spans="1:10">
      <c r="A1522" s="8" t="s">
        <v>2947</v>
      </c>
      <c r="D1522" s="8" t="s">
        <v>2909</v>
      </c>
      <c r="J1522" s="8" t="s">
        <v>2981</v>
      </c>
    </row>
    <row r="1523" spans="1:10">
      <c r="A1523" s="8" t="s">
        <v>2948</v>
      </c>
      <c r="D1523" s="8" t="s">
        <v>2910</v>
      </c>
      <c r="J1523" s="8" t="s">
        <v>2982</v>
      </c>
    </row>
    <row r="1524" spans="1:10">
      <c r="A1524" s="8" t="s">
        <v>2949</v>
      </c>
      <c r="D1524" s="8" t="s">
        <v>2911</v>
      </c>
      <c r="J1524" s="8" t="s">
        <v>2983</v>
      </c>
    </row>
    <row r="1525" spans="1:10">
      <c r="A1525" s="8" t="s">
        <v>2984</v>
      </c>
      <c r="D1525" s="8" t="s">
        <v>2912</v>
      </c>
      <c r="J1525" s="8" t="s">
        <v>2985</v>
      </c>
    </row>
    <row r="1526" spans="1:10">
      <c r="A1526" s="8" t="s">
        <v>2950</v>
      </c>
      <c r="D1526" s="8" t="s">
        <v>2913</v>
      </c>
      <c r="J1526" s="8" t="s">
        <v>2986</v>
      </c>
    </row>
    <row r="1527" spans="1:10">
      <c r="A1527" s="8" t="s">
        <v>2951</v>
      </c>
      <c r="D1527" s="8" t="s">
        <v>2914</v>
      </c>
      <c r="J1527" s="8" t="s">
        <v>2987</v>
      </c>
    </row>
    <row r="1528" spans="1:10">
      <c r="A1528" s="8" t="s">
        <v>2952</v>
      </c>
      <c r="D1528" s="8" t="s">
        <v>2915</v>
      </c>
      <c r="J1528" s="8" t="s">
        <v>2988</v>
      </c>
    </row>
    <row r="1529" spans="1:10">
      <c r="A1529" s="8" t="s">
        <v>2989</v>
      </c>
      <c r="D1529" s="8" t="s">
        <v>2917</v>
      </c>
      <c r="J1529" s="8" t="s">
        <v>2990</v>
      </c>
    </row>
    <row r="1530" spans="1:10">
      <c r="A1530" s="8" t="s">
        <v>2991</v>
      </c>
      <c r="D1530" s="8" t="s">
        <v>2918</v>
      </c>
      <c r="J1530" s="8" t="s">
        <v>2992</v>
      </c>
    </row>
    <row r="1531" spans="1:10">
      <c r="A1531" s="8" t="s">
        <v>2953</v>
      </c>
      <c r="D1531" s="8" t="s">
        <v>2954</v>
      </c>
      <c r="J1531" s="8" t="s">
        <v>2993</v>
      </c>
    </row>
    <row r="1532" spans="1:10">
      <c r="A1532" s="8" t="s">
        <v>2955</v>
      </c>
      <c r="D1532" s="8" t="s">
        <v>2920</v>
      </c>
      <c r="J1532" s="8" t="s">
        <v>2994</v>
      </c>
    </row>
    <row r="1533" spans="1:10">
      <c r="A1533" s="8" t="s">
        <v>2957</v>
      </c>
      <c r="D1533" s="8" t="s">
        <v>2922</v>
      </c>
      <c r="J1533" s="8" t="s">
        <v>2995</v>
      </c>
    </row>
    <row r="1534" spans="1:10">
      <c r="A1534" s="8" t="s">
        <v>2959</v>
      </c>
      <c r="D1534" s="8" t="s">
        <v>2958</v>
      </c>
      <c r="J1534" s="8" t="s">
        <v>2996</v>
      </c>
    </row>
    <row r="1535" spans="1:10">
      <c r="A1535" s="8" t="s">
        <v>2960</v>
      </c>
      <c r="D1535" s="8" t="s">
        <v>2923</v>
      </c>
      <c r="J1535" s="8" t="s">
        <v>2997</v>
      </c>
    </row>
    <row r="1536" spans="1:10">
      <c r="A1536" s="8" t="s">
        <v>2998</v>
      </c>
      <c r="D1536" s="8" t="s">
        <v>2924</v>
      </c>
      <c r="J1536" s="8" t="s">
        <v>2999</v>
      </c>
    </row>
    <row r="1537" spans="1:10">
      <c r="A1537" s="8" t="s">
        <v>2961</v>
      </c>
      <c r="D1537" s="8" t="s">
        <v>2962</v>
      </c>
      <c r="J1537" s="8" t="s">
        <v>3000</v>
      </c>
    </row>
    <row r="1538" spans="1:10">
      <c r="A1538" s="8" t="s">
        <v>2963</v>
      </c>
      <c r="D1538" s="8" t="s">
        <v>2927</v>
      </c>
      <c r="J1538" s="8" t="s">
        <v>3001</v>
      </c>
    </row>
    <row r="1539" spans="1:10">
      <c r="A1539" s="8" t="s">
        <v>2964</v>
      </c>
      <c r="D1539" s="8" t="s">
        <v>2929</v>
      </c>
      <c r="J1539" s="8" t="s">
        <v>3002</v>
      </c>
    </row>
    <row r="1540" spans="1:10">
      <c r="A1540" s="8" t="s">
        <v>2965</v>
      </c>
      <c r="D1540" s="8" t="s">
        <v>2930</v>
      </c>
      <c r="J1540" s="8" t="s">
        <v>3003</v>
      </c>
    </row>
    <row r="1541" spans="1:10">
      <c r="A1541" s="8" t="s">
        <v>2966</v>
      </c>
      <c r="D1541" s="8" t="s">
        <v>2932</v>
      </c>
      <c r="J1541" s="8" t="s">
        <v>3004</v>
      </c>
    </row>
    <row r="1542" spans="1:10">
      <c r="A1542" s="8" t="s">
        <v>2967</v>
      </c>
      <c r="D1542" s="8" t="s">
        <v>2934</v>
      </c>
      <c r="J1542" s="8" t="s">
        <v>3005</v>
      </c>
    </row>
    <row r="1543" spans="1:10">
      <c r="A1543" s="8" t="s">
        <v>2968</v>
      </c>
      <c r="D1543" s="8" t="s">
        <v>2969</v>
      </c>
      <c r="J1543" s="8" t="s">
        <v>3006</v>
      </c>
    </row>
    <row r="1544" spans="1:10">
      <c r="A1544" s="8" t="s">
        <v>2970</v>
      </c>
      <c r="D1544" s="8" t="s">
        <v>2935</v>
      </c>
      <c r="J1544" s="8" t="s">
        <v>3007</v>
      </c>
    </row>
    <row r="1545" spans="1:10">
      <c r="A1545" s="8" t="s">
        <v>2971</v>
      </c>
      <c r="D1545" s="8" t="s">
        <v>2936</v>
      </c>
      <c r="J1545" s="8" t="s">
        <v>3008</v>
      </c>
    </row>
    <row r="1546" spans="1:10">
      <c r="A1546" s="8" t="s">
        <v>2972</v>
      </c>
      <c r="D1546" s="8" t="s">
        <v>2937</v>
      </c>
      <c r="J1546" s="8" t="s">
        <v>3009</v>
      </c>
    </row>
    <row r="1547" spans="1:10">
      <c r="A1547" s="8" t="s">
        <v>2973</v>
      </c>
      <c r="D1547" s="8" t="s">
        <v>2938</v>
      </c>
      <c r="J1547" s="8" t="s">
        <v>3010</v>
      </c>
    </row>
    <row r="1548" spans="1:10">
      <c r="A1548" s="8" t="s">
        <v>2974</v>
      </c>
      <c r="D1548" s="8" t="s">
        <v>2939</v>
      </c>
      <c r="J1548" s="8" t="s">
        <v>3011</v>
      </c>
    </row>
    <row r="1549" spans="1:10">
      <c r="A1549" s="8" t="s">
        <v>2975</v>
      </c>
      <c r="D1549" s="8" t="s">
        <v>2940</v>
      </c>
      <c r="J1549" s="8" t="s">
        <v>3012</v>
      </c>
    </row>
    <row r="1550" spans="1:10">
      <c r="A1550" s="8" t="s">
        <v>3013</v>
      </c>
      <c r="D1550" s="8" t="s">
        <v>2941</v>
      </c>
      <c r="J1550" s="8" t="s">
        <v>3014</v>
      </c>
    </row>
    <row r="1551" spans="1:10">
      <c r="A1551" s="8" t="s">
        <v>2976</v>
      </c>
      <c r="D1551" s="8" t="s">
        <v>2942</v>
      </c>
      <c r="J1551" s="8" t="s">
        <v>3015</v>
      </c>
    </row>
    <row r="1552" spans="1:10">
      <c r="A1552" s="8" t="s">
        <v>2977</v>
      </c>
      <c r="D1552" s="8" t="s">
        <v>2944</v>
      </c>
      <c r="J1552" s="8" t="s">
        <v>3016</v>
      </c>
    </row>
    <row r="1553" spans="1:10">
      <c r="A1553" s="8" t="s">
        <v>2979</v>
      </c>
      <c r="D1553" s="8" t="s">
        <v>2946</v>
      </c>
      <c r="J1553" s="8" t="s">
        <v>3017</v>
      </c>
    </row>
    <row r="1554" spans="1:10">
      <c r="A1554" s="8" t="s">
        <v>3018</v>
      </c>
      <c r="D1554" s="8" t="s">
        <v>2947</v>
      </c>
      <c r="J1554" s="8" t="s">
        <v>3019</v>
      </c>
    </row>
    <row r="1555" spans="1:10">
      <c r="A1555" s="8" t="s">
        <v>2980</v>
      </c>
      <c r="D1555" s="8" t="s">
        <v>2948</v>
      </c>
      <c r="J1555" s="8" t="s">
        <v>3020</v>
      </c>
    </row>
    <row r="1556" spans="1:10">
      <c r="A1556" s="8" t="s">
        <v>3021</v>
      </c>
      <c r="D1556" s="8" t="s">
        <v>2949</v>
      </c>
      <c r="J1556" s="8" t="s">
        <v>3022</v>
      </c>
    </row>
    <row r="1557" spans="1:10">
      <c r="A1557" s="8" t="s">
        <v>2981</v>
      </c>
      <c r="D1557" s="8" t="s">
        <v>2984</v>
      </c>
      <c r="J1557" s="8" t="s">
        <v>3023</v>
      </c>
    </row>
    <row r="1558" spans="1:10">
      <c r="A1558" s="8" t="s">
        <v>2982</v>
      </c>
      <c r="D1558" s="8" t="s">
        <v>2950</v>
      </c>
      <c r="J1558" s="8" t="s">
        <v>3024</v>
      </c>
    </row>
    <row r="1559" spans="1:10">
      <c r="A1559" s="8" t="s">
        <v>2983</v>
      </c>
      <c r="D1559" s="8" t="s">
        <v>2951</v>
      </c>
      <c r="J1559" s="8" t="s">
        <v>3025</v>
      </c>
    </row>
    <row r="1560" spans="1:10">
      <c r="A1560" s="8" t="s">
        <v>2985</v>
      </c>
      <c r="D1560" s="8" t="s">
        <v>2952</v>
      </c>
      <c r="J1560" s="8" t="s">
        <v>3026</v>
      </c>
    </row>
    <row r="1561" spans="1:10">
      <c r="A1561" s="8" t="s">
        <v>2986</v>
      </c>
      <c r="D1561" s="8" t="s">
        <v>2989</v>
      </c>
      <c r="J1561" s="8" t="s">
        <v>3027</v>
      </c>
    </row>
    <row r="1562" spans="1:10">
      <c r="A1562" s="8" t="s">
        <v>2987</v>
      </c>
      <c r="D1562" s="8" t="s">
        <v>2991</v>
      </c>
      <c r="J1562" s="8" t="s">
        <v>3028</v>
      </c>
    </row>
    <row r="1563" spans="1:10">
      <c r="A1563" s="8" t="s">
        <v>2988</v>
      </c>
      <c r="D1563" s="8" t="s">
        <v>2953</v>
      </c>
      <c r="J1563" s="8" t="s">
        <v>3029</v>
      </c>
    </row>
    <row r="1564" spans="1:10">
      <c r="A1564" s="8" t="s">
        <v>3030</v>
      </c>
      <c r="D1564" s="8" t="s">
        <v>2955</v>
      </c>
      <c r="J1564" s="8" t="s">
        <v>3031</v>
      </c>
    </row>
    <row r="1565" spans="1:10">
      <c r="A1565" s="8" t="s">
        <v>2990</v>
      </c>
      <c r="D1565" s="8" t="s">
        <v>2957</v>
      </c>
      <c r="J1565" s="8" t="s">
        <v>3032</v>
      </c>
    </row>
    <row r="1566" spans="1:10">
      <c r="A1566" s="8" t="s">
        <v>2993</v>
      </c>
      <c r="D1566" s="8" t="s">
        <v>2959</v>
      </c>
      <c r="J1566" s="8" t="s">
        <v>3033</v>
      </c>
    </row>
    <row r="1567" spans="1:10">
      <c r="A1567" s="8" t="s">
        <v>3034</v>
      </c>
      <c r="D1567" s="8" t="s">
        <v>2960</v>
      </c>
      <c r="J1567" s="8" t="s">
        <v>3035</v>
      </c>
    </row>
    <row r="1568" spans="1:10">
      <c r="A1568" s="8" t="s">
        <v>2994</v>
      </c>
      <c r="D1568" s="8" t="s">
        <v>2998</v>
      </c>
      <c r="J1568" s="8" t="s">
        <v>3036</v>
      </c>
    </row>
    <row r="1569" spans="1:10">
      <c r="A1569" s="8" t="s">
        <v>2995</v>
      </c>
      <c r="D1569" s="8" t="s">
        <v>2961</v>
      </c>
      <c r="J1569" s="8" t="s">
        <v>3037</v>
      </c>
    </row>
    <row r="1570" spans="1:10">
      <c r="A1570" s="8" t="s">
        <v>2996</v>
      </c>
      <c r="D1570" s="8" t="s">
        <v>2963</v>
      </c>
      <c r="J1570" s="8" t="s">
        <v>3038</v>
      </c>
    </row>
    <row r="1571" spans="1:10">
      <c r="A1571" s="8" t="s">
        <v>2997</v>
      </c>
      <c r="D1571" s="8" t="s">
        <v>2964</v>
      </c>
      <c r="J1571" s="8" t="s">
        <v>3039</v>
      </c>
    </row>
    <row r="1572" spans="1:10">
      <c r="A1572" s="8" t="s">
        <v>3001</v>
      </c>
      <c r="D1572" s="8" t="s">
        <v>2965</v>
      </c>
      <c r="J1572" s="8" t="s">
        <v>3040</v>
      </c>
    </row>
    <row r="1573" spans="1:10">
      <c r="A1573" s="8" t="s">
        <v>3002</v>
      </c>
      <c r="D1573" s="8" t="s">
        <v>2966</v>
      </c>
      <c r="J1573" s="8" t="s">
        <v>3041</v>
      </c>
    </row>
    <row r="1574" spans="1:10">
      <c r="A1574" s="8" t="s">
        <v>3003</v>
      </c>
      <c r="D1574" s="8" t="s">
        <v>2967</v>
      </c>
      <c r="J1574" s="8" t="s">
        <v>3042</v>
      </c>
    </row>
    <row r="1575" spans="1:10">
      <c r="A1575" s="8" t="s">
        <v>3005</v>
      </c>
      <c r="D1575" s="8" t="s">
        <v>2968</v>
      </c>
      <c r="J1575" s="8" t="s">
        <v>3043</v>
      </c>
    </row>
    <row r="1576" spans="1:10">
      <c r="A1576" s="8" t="s">
        <v>3006</v>
      </c>
      <c r="D1576" s="8" t="s">
        <v>2970</v>
      </c>
      <c r="J1576" s="8" t="s">
        <v>3044</v>
      </c>
    </row>
    <row r="1577" spans="1:10">
      <c r="A1577" s="8" t="s">
        <v>3045</v>
      </c>
      <c r="D1577" s="8" t="s">
        <v>2971</v>
      </c>
      <c r="J1577" s="8" t="s">
        <v>3046</v>
      </c>
    </row>
    <row r="1578" spans="1:10">
      <c r="A1578" s="8" t="s">
        <v>3007</v>
      </c>
      <c r="D1578" s="8" t="s">
        <v>2972</v>
      </c>
      <c r="J1578" s="8" t="s">
        <v>3047</v>
      </c>
    </row>
    <row r="1579" spans="1:10">
      <c r="A1579" s="8" t="s">
        <v>3008</v>
      </c>
      <c r="D1579" s="8" t="s">
        <v>2973</v>
      </c>
      <c r="J1579" s="8" t="s">
        <v>3048</v>
      </c>
    </row>
    <row r="1580" spans="1:10">
      <c r="A1580" s="8" t="s">
        <v>3009</v>
      </c>
      <c r="D1580" s="8" t="s">
        <v>2974</v>
      </c>
      <c r="J1580" s="8" t="s">
        <v>3049</v>
      </c>
    </row>
    <row r="1581" spans="1:10">
      <c r="A1581" s="8" t="s">
        <v>3010</v>
      </c>
      <c r="D1581" s="8" t="s">
        <v>2975</v>
      </c>
      <c r="J1581" s="8" t="s">
        <v>3050</v>
      </c>
    </row>
    <row r="1582" spans="1:10">
      <c r="A1582" s="8" t="s">
        <v>3011</v>
      </c>
      <c r="D1582" s="8" t="s">
        <v>3013</v>
      </c>
      <c r="J1582" s="8" t="s">
        <v>3051</v>
      </c>
    </row>
    <row r="1583" spans="1:10">
      <c r="A1583" s="8" t="s">
        <v>3012</v>
      </c>
      <c r="D1583" s="8" t="s">
        <v>2976</v>
      </c>
      <c r="J1583" s="8" t="s">
        <v>3052</v>
      </c>
    </row>
    <row r="1584" spans="1:10">
      <c r="A1584" s="8" t="s">
        <v>3053</v>
      </c>
      <c r="D1584" s="8" t="s">
        <v>2977</v>
      </c>
      <c r="J1584" s="8" t="s">
        <v>3054</v>
      </c>
    </row>
    <row r="1585" spans="1:10">
      <c r="A1585" s="8" t="s">
        <v>3014</v>
      </c>
      <c r="D1585" s="8" t="s">
        <v>2979</v>
      </c>
      <c r="J1585" s="8" t="s">
        <v>3055</v>
      </c>
    </row>
    <row r="1586" spans="1:10">
      <c r="A1586" s="8" t="s">
        <v>3015</v>
      </c>
      <c r="D1586" s="8" t="s">
        <v>3018</v>
      </c>
      <c r="J1586" s="8" t="s">
        <v>3056</v>
      </c>
    </row>
    <row r="1587" spans="1:10">
      <c r="A1587" s="8" t="s">
        <v>3017</v>
      </c>
      <c r="D1587" s="8" t="s">
        <v>2980</v>
      </c>
      <c r="J1587" s="8" t="s">
        <v>3057</v>
      </c>
    </row>
    <row r="1588" spans="1:10">
      <c r="A1588" s="8" t="s">
        <v>3058</v>
      </c>
      <c r="D1588" s="8" t="s">
        <v>3021</v>
      </c>
      <c r="J1588" s="8" t="s">
        <v>3059</v>
      </c>
    </row>
    <row r="1589" spans="1:10">
      <c r="A1589" s="8" t="s">
        <v>3060</v>
      </c>
      <c r="D1589" s="8" t="s">
        <v>2981</v>
      </c>
      <c r="J1589" s="8" t="s">
        <v>3061</v>
      </c>
    </row>
    <row r="1590" spans="1:10">
      <c r="A1590" s="8" t="s">
        <v>3019</v>
      </c>
      <c r="D1590" s="8" t="s">
        <v>2982</v>
      </c>
      <c r="J1590" s="8" t="s">
        <v>3062</v>
      </c>
    </row>
    <row r="1591" spans="1:10">
      <c r="A1591" s="8" t="s">
        <v>3020</v>
      </c>
      <c r="D1591" s="8" t="s">
        <v>2983</v>
      </c>
      <c r="J1591" s="8" t="s">
        <v>3063</v>
      </c>
    </row>
    <row r="1592" spans="1:10">
      <c r="A1592" s="8" t="s">
        <v>3022</v>
      </c>
      <c r="D1592" s="8" t="s">
        <v>2985</v>
      </c>
      <c r="J1592" s="8" t="s">
        <v>3064</v>
      </c>
    </row>
    <row r="1593" spans="1:10">
      <c r="A1593" s="8" t="s">
        <v>3023</v>
      </c>
      <c r="D1593" s="8" t="s">
        <v>2986</v>
      </c>
      <c r="J1593" s="8" t="s">
        <v>3065</v>
      </c>
    </row>
    <row r="1594" spans="1:10">
      <c r="A1594" s="8" t="s">
        <v>3024</v>
      </c>
      <c r="D1594" s="8" t="s">
        <v>2987</v>
      </c>
      <c r="J1594" s="8" t="s">
        <v>3066</v>
      </c>
    </row>
    <row r="1595" spans="1:10">
      <c r="A1595" s="8" t="s">
        <v>3067</v>
      </c>
      <c r="D1595" s="8" t="s">
        <v>2988</v>
      </c>
      <c r="J1595" s="8" t="s">
        <v>3068</v>
      </c>
    </row>
    <row r="1596" spans="1:10">
      <c r="A1596" s="8" t="s">
        <v>3025</v>
      </c>
      <c r="D1596" s="8" t="s">
        <v>3030</v>
      </c>
      <c r="J1596" s="8" t="s">
        <v>3069</v>
      </c>
    </row>
    <row r="1597" spans="1:10">
      <c r="A1597" s="8" t="s">
        <v>3026</v>
      </c>
      <c r="D1597" s="8" t="s">
        <v>2990</v>
      </c>
      <c r="J1597" s="8" t="s">
        <v>3070</v>
      </c>
    </row>
    <row r="1598" spans="1:10">
      <c r="A1598" s="8" t="s">
        <v>3027</v>
      </c>
      <c r="D1598" s="8" t="s">
        <v>2992</v>
      </c>
      <c r="J1598" s="8" t="s">
        <v>3071</v>
      </c>
    </row>
    <row r="1599" spans="1:10">
      <c r="A1599" s="8" t="s">
        <v>3029</v>
      </c>
      <c r="D1599" s="8" t="s">
        <v>2993</v>
      </c>
      <c r="J1599" s="8" t="s">
        <v>3072</v>
      </c>
    </row>
    <row r="1600" spans="1:10">
      <c r="A1600" s="8" t="s">
        <v>3031</v>
      </c>
      <c r="D1600" s="8" t="s">
        <v>3073</v>
      </c>
      <c r="J1600" s="8" t="s">
        <v>3074</v>
      </c>
    </row>
    <row r="1601" spans="1:10">
      <c r="A1601" s="8" t="s">
        <v>3075</v>
      </c>
      <c r="D1601" s="8" t="s">
        <v>3034</v>
      </c>
      <c r="J1601" s="8" t="s">
        <v>3076</v>
      </c>
    </row>
    <row r="1602" spans="1:10">
      <c r="A1602" s="8" t="s">
        <v>3032</v>
      </c>
      <c r="D1602" s="8" t="s">
        <v>2994</v>
      </c>
      <c r="J1602" s="8" t="s">
        <v>3077</v>
      </c>
    </row>
    <row r="1603" spans="1:10">
      <c r="A1603" s="8" t="s">
        <v>3033</v>
      </c>
      <c r="D1603" s="8" t="s">
        <v>2995</v>
      </c>
      <c r="J1603" s="8" t="s">
        <v>3078</v>
      </c>
    </row>
    <row r="1604" spans="1:10">
      <c r="A1604" s="8" t="s">
        <v>3035</v>
      </c>
      <c r="D1604" s="8" t="s">
        <v>2996</v>
      </c>
      <c r="J1604" s="8" t="s">
        <v>3079</v>
      </c>
    </row>
    <row r="1605" spans="1:10">
      <c r="A1605" s="8" t="s">
        <v>3036</v>
      </c>
      <c r="D1605" s="8" t="s">
        <v>2997</v>
      </c>
      <c r="J1605" s="8" t="s">
        <v>3080</v>
      </c>
    </row>
    <row r="1606" spans="1:10">
      <c r="A1606" s="8" t="s">
        <v>3037</v>
      </c>
      <c r="D1606" s="8" t="s">
        <v>3001</v>
      </c>
      <c r="J1606" s="8" t="s">
        <v>3081</v>
      </c>
    </row>
    <row r="1607" spans="1:10">
      <c r="A1607" s="8" t="s">
        <v>3038</v>
      </c>
      <c r="D1607" s="8" t="s">
        <v>3002</v>
      </c>
      <c r="J1607" s="8" t="s">
        <v>3082</v>
      </c>
    </row>
    <row r="1608" spans="1:10">
      <c r="A1608" s="8" t="s">
        <v>3039</v>
      </c>
      <c r="D1608" s="8" t="s">
        <v>3003</v>
      </c>
      <c r="J1608" s="8" t="s">
        <v>3083</v>
      </c>
    </row>
    <row r="1609" spans="1:10">
      <c r="A1609" s="8" t="s">
        <v>3040</v>
      </c>
      <c r="D1609" s="8" t="s">
        <v>3005</v>
      </c>
      <c r="J1609" s="8" t="s">
        <v>3084</v>
      </c>
    </row>
    <row r="1610" spans="1:10">
      <c r="A1610" s="8" t="s">
        <v>3041</v>
      </c>
      <c r="D1610" s="8" t="s">
        <v>3006</v>
      </c>
      <c r="J1610" s="8" t="s">
        <v>3085</v>
      </c>
    </row>
    <row r="1611" spans="1:10">
      <c r="A1611" s="8" t="s">
        <v>3042</v>
      </c>
      <c r="D1611" s="8" t="s">
        <v>3045</v>
      </c>
      <c r="J1611" s="8" t="s">
        <v>3086</v>
      </c>
    </row>
    <row r="1612" spans="1:10">
      <c r="A1612" s="8" t="s">
        <v>3043</v>
      </c>
      <c r="D1612" s="8" t="s">
        <v>3007</v>
      </c>
      <c r="J1612" s="8" t="s">
        <v>3087</v>
      </c>
    </row>
    <row r="1613" spans="1:10">
      <c r="A1613" s="8" t="s">
        <v>3044</v>
      </c>
      <c r="D1613" s="8" t="s">
        <v>3008</v>
      </c>
      <c r="J1613" s="8" t="s">
        <v>3088</v>
      </c>
    </row>
    <row r="1614" spans="1:10">
      <c r="A1614" s="8" t="s">
        <v>3046</v>
      </c>
      <c r="D1614" s="8" t="s">
        <v>3009</v>
      </c>
      <c r="J1614" s="8" t="s">
        <v>3089</v>
      </c>
    </row>
    <row r="1615" spans="1:10">
      <c r="A1615" s="8" t="s">
        <v>3047</v>
      </c>
      <c r="D1615" s="8" t="s">
        <v>3010</v>
      </c>
      <c r="J1615" s="8" t="s">
        <v>3090</v>
      </c>
    </row>
    <row r="1616" spans="1:10">
      <c r="A1616" s="8" t="s">
        <v>3048</v>
      </c>
      <c r="D1616" s="8" t="s">
        <v>3011</v>
      </c>
      <c r="J1616" s="8" t="s">
        <v>3091</v>
      </c>
    </row>
    <row r="1617" spans="1:10">
      <c r="A1617" s="8" t="s">
        <v>3049</v>
      </c>
      <c r="D1617" s="8" t="s">
        <v>3012</v>
      </c>
      <c r="J1617" s="8" t="s">
        <v>3092</v>
      </c>
    </row>
    <row r="1618" spans="1:10">
      <c r="A1618" s="8" t="s">
        <v>3050</v>
      </c>
      <c r="D1618" s="8" t="s">
        <v>3053</v>
      </c>
      <c r="J1618" s="8" t="s">
        <v>3093</v>
      </c>
    </row>
    <row r="1619" spans="1:10">
      <c r="A1619" s="8" t="s">
        <v>3051</v>
      </c>
      <c r="D1619" s="8" t="s">
        <v>3014</v>
      </c>
      <c r="J1619" s="8" t="s">
        <v>3094</v>
      </c>
    </row>
    <row r="1620" spans="1:10">
      <c r="A1620" s="8" t="s">
        <v>3095</v>
      </c>
      <c r="D1620" s="8" t="s">
        <v>3015</v>
      </c>
      <c r="J1620" s="8" t="s">
        <v>3096</v>
      </c>
    </row>
    <row r="1621" spans="1:10">
      <c r="A1621" s="8" t="s">
        <v>3097</v>
      </c>
      <c r="D1621" s="8" t="s">
        <v>3017</v>
      </c>
      <c r="J1621" s="8" t="s">
        <v>3098</v>
      </c>
    </row>
    <row r="1622" spans="1:10">
      <c r="A1622" s="8" t="s">
        <v>3099</v>
      </c>
      <c r="D1622" s="8" t="s">
        <v>3058</v>
      </c>
      <c r="J1622" s="8" t="s">
        <v>3100</v>
      </c>
    </row>
    <row r="1623" spans="1:10">
      <c r="A1623" s="8" t="s">
        <v>3052</v>
      </c>
      <c r="D1623" s="8" t="s">
        <v>3060</v>
      </c>
      <c r="J1623" s="8" t="s">
        <v>3101</v>
      </c>
    </row>
    <row r="1624" spans="1:10">
      <c r="A1624" s="8" t="s">
        <v>3054</v>
      </c>
      <c r="D1624" s="8" t="s">
        <v>3019</v>
      </c>
      <c r="J1624" s="8" t="s">
        <v>3102</v>
      </c>
    </row>
    <row r="1625" spans="1:10">
      <c r="A1625" s="8" t="s">
        <v>3055</v>
      </c>
      <c r="D1625" s="8" t="s">
        <v>3020</v>
      </c>
      <c r="J1625" s="8" t="s">
        <v>3103</v>
      </c>
    </row>
    <row r="1626" spans="1:10">
      <c r="A1626" s="8" t="s">
        <v>3104</v>
      </c>
      <c r="D1626" s="8" t="s">
        <v>3022</v>
      </c>
      <c r="J1626" s="8" t="s">
        <v>3105</v>
      </c>
    </row>
    <row r="1627" spans="1:10">
      <c r="A1627" s="8" t="s">
        <v>3056</v>
      </c>
      <c r="D1627" s="8" t="s">
        <v>3023</v>
      </c>
      <c r="J1627" s="8" t="s">
        <v>3106</v>
      </c>
    </row>
    <row r="1628" spans="1:10">
      <c r="A1628" s="8" t="s">
        <v>3057</v>
      </c>
      <c r="D1628" s="8" t="s">
        <v>3024</v>
      </c>
      <c r="J1628" s="8" t="s">
        <v>3107</v>
      </c>
    </row>
    <row r="1629" spans="1:10">
      <c r="A1629" s="8" t="s">
        <v>3059</v>
      </c>
      <c r="D1629" s="8" t="s">
        <v>3067</v>
      </c>
      <c r="J1629" s="8" t="s">
        <v>3108</v>
      </c>
    </row>
    <row r="1630" spans="1:10">
      <c r="A1630" s="8" t="s">
        <v>3061</v>
      </c>
      <c r="D1630" s="8" t="s">
        <v>3025</v>
      </c>
      <c r="J1630" s="8" t="s">
        <v>3109</v>
      </c>
    </row>
    <row r="1631" spans="1:10">
      <c r="A1631" s="8" t="s">
        <v>3062</v>
      </c>
      <c r="D1631" s="8" t="s">
        <v>3026</v>
      </c>
      <c r="J1631" s="8" t="s">
        <v>3110</v>
      </c>
    </row>
    <row r="1632" spans="1:10">
      <c r="A1632" s="8" t="s">
        <v>3063</v>
      </c>
      <c r="D1632" s="8" t="s">
        <v>3027</v>
      </c>
      <c r="J1632" s="8" t="s">
        <v>3111</v>
      </c>
    </row>
    <row r="1633" spans="1:10">
      <c r="A1633" s="8" t="s">
        <v>3064</v>
      </c>
      <c r="D1633" s="8" t="s">
        <v>3029</v>
      </c>
      <c r="J1633" s="8" t="s">
        <v>3112</v>
      </c>
    </row>
    <row r="1634" spans="1:10">
      <c r="A1634" s="8" t="s">
        <v>3065</v>
      </c>
      <c r="D1634" s="8" t="s">
        <v>3031</v>
      </c>
      <c r="J1634" s="8" t="s">
        <v>3113</v>
      </c>
    </row>
    <row r="1635" spans="1:10">
      <c r="A1635" s="8" t="s">
        <v>3066</v>
      </c>
      <c r="D1635" s="8" t="s">
        <v>3075</v>
      </c>
      <c r="J1635" s="8" t="s">
        <v>3114</v>
      </c>
    </row>
    <row r="1636" spans="1:10">
      <c r="A1636" s="8" t="s">
        <v>3068</v>
      </c>
      <c r="D1636" s="8" t="s">
        <v>3032</v>
      </c>
      <c r="J1636" s="8" t="s">
        <v>3115</v>
      </c>
    </row>
    <row r="1637" spans="1:10">
      <c r="A1637" s="8" t="s">
        <v>3069</v>
      </c>
      <c r="D1637" s="8" t="s">
        <v>3033</v>
      </c>
      <c r="J1637" s="8" t="s">
        <v>3116</v>
      </c>
    </row>
    <row r="1638" spans="1:10">
      <c r="A1638" s="8" t="s">
        <v>3070</v>
      </c>
      <c r="D1638" s="8" t="s">
        <v>3035</v>
      </c>
      <c r="J1638" s="8" t="s">
        <v>3117</v>
      </c>
    </row>
    <row r="1639" spans="1:10">
      <c r="A1639" s="8" t="s">
        <v>3071</v>
      </c>
      <c r="D1639" s="8" t="s">
        <v>3036</v>
      </c>
      <c r="J1639" s="8" t="s">
        <v>3118</v>
      </c>
    </row>
    <row r="1640" spans="1:10">
      <c r="A1640" s="8" t="s">
        <v>3119</v>
      </c>
      <c r="D1640" s="8" t="s">
        <v>3037</v>
      </c>
      <c r="J1640" s="8" t="s">
        <v>3120</v>
      </c>
    </row>
    <row r="1641" spans="1:10">
      <c r="A1641" s="8" t="s">
        <v>3072</v>
      </c>
      <c r="D1641" s="8" t="s">
        <v>3038</v>
      </c>
      <c r="J1641" s="8" t="s">
        <v>3121</v>
      </c>
    </row>
    <row r="1642" spans="1:10">
      <c r="A1642" s="8" t="s">
        <v>3074</v>
      </c>
      <c r="D1642" s="8" t="s">
        <v>3039</v>
      </c>
      <c r="J1642" s="8" t="s">
        <v>3122</v>
      </c>
    </row>
    <row r="1643" spans="1:10">
      <c r="A1643" s="8" t="s">
        <v>3076</v>
      </c>
      <c r="D1643" s="8" t="s">
        <v>3040</v>
      </c>
      <c r="J1643" s="8" t="s">
        <v>3123</v>
      </c>
    </row>
    <row r="1644" spans="1:10">
      <c r="A1644" s="8" t="s">
        <v>3077</v>
      </c>
      <c r="D1644" s="8" t="s">
        <v>3041</v>
      </c>
      <c r="J1644" s="8" t="s">
        <v>3124</v>
      </c>
    </row>
    <row r="1645" spans="1:10">
      <c r="A1645" s="8" t="s">
        <v>3078</v>
      </c>
      <c r="D1645" s="8" t="s">
        <v>3042</v>
      </c>
      <c r="J1645" s="8" t="s">
        <v>3125</v>
      </c>
    </row>
    <row r="1646" spans="1:10">
      <c r="A1646" s="8" t="s">
        <v>3126</v>
      </c>
      <c r="D1646" s="8" t="s">
        <v>3043</v>
      </c>
      <c r="J1646" s="8" t="s">
        <v>3127</v>
      </c>
    </row>
    <row r="1647" spans="1:10">
      <c r="A1647" s="8" t="s">
        <v>3079</v>
      </c>
      <c r="D1647" s="8" t="s">
        <v>3044</v>
      </c>
      <c r="J1647" s="8" t="s">
        <v>3128</v>
      </c>
    </row>
    <row r="1648" spans="1:10">
      <c r="A1648" s="8" t="s">
        <v>3080</v>
      </c>
      <c r="D1648" s="8" t="s">
        <v>3046</v>
      </c>
      <c r="J1648" s="8" t="s">
        <v>3129</v>
      </c>
    </row>
    <row r="1649" spans="1:10">
      <c r="A1649" s="8" t="s">
        <v>3082</v>
      </c>
      <c r="D1649" s="8" t="s">
        <v>3047</v>
      </c>
      <c r="J1649" s="8" t="s">
        <v>3130</v>
      </c>
    </row>
    <row r="1650" spans="1:10">
      <c r="A1650" s="8" t="s">
        <v>3083</v>
      </c>
      <c r="D1650" s="8" t="s">
        <v>3048</v>
      </c>
      <c r="J1650" s="8" t="s">
        <v>3131</v>
      </c>
    </row>
    <row r="1651" spans="1:10">
      <c r="A1651" s="8" t="s">
        <v>3084</v>
      </c>
      <c r="D1651" s="8" t="s">
        <v>3049</v>
      </c>
      <c r="J1651" s="8" t="s">
        <v>3132</v>
      </c>
    </row>
    <row r="1652" spans="1:10">
      <c r="A1652" s="8" t="s">
        <v>3085</v>
      </c>
      <c r="D1652" s="8" t="s">
        <v>3050</v>
      </c>
      <c r="J1652" s="8" t="s">
        <v>3133</v>
      </c>
    </row>
    <row r="1653" spans="1:10">
      <c r="A1653" s="8" t="s">
        <v>3086</v>
      </c>
      <c r="D1653" s="8" t="s">
        <v>3051</v>
      </c>
      <c r="J1653" s="8" t="s">
        <v>3134</v>
      </c>
    </row>
    <row r="1654" spans="1:10">
      <c r="A1654" s="8" t="s">
        <v>3087</v>
      </c>
      <c r="D1654" s="8" t="s">
        <v>3095</v>
      </c>
      <c r="J1654" s="8" t="s">
        <v>3135</v>
      </c>
    </row>
    <row r="1655" spans="1:10">
      <c r="A1655" s="8" t="s">
        <v>3088</v>
      </c>
      <c r="D1655" s="8" t="s">
        <v>3097</v>
      </c>
      <c r="J1655" s="8" t="s">
        <v>3136</v>
      </c>
    </row>
    <row r="1656" spans="1:10">
      <c r="A1656" s="8" t="s">
        <v>3089</v>
      </c>
      <c r="D1656" s="8" t="s">
        <v>3099</v>
      </c>
      <c r="J1656" s="8" t="s">
        <v>3137</v>
      </c>
    </row>
    <row r="1657" spans="1:10">
      <c r="A1657" s="8" t="s">
        <v>3090</v>
      </c>
      <c r="D1657" s="8" t="s">
        <v>3052</v>
      </c>
      <c r="J1657" s="8" t="s">
        <v>3138</v>
      </c>
    </row>
    <row r="1658" spans="1:10">
      <c r="A1658" s="8" t="s">
        <v>3091</v>
      </c>
      <c r="D1658" s="8" t="s">
        <v>3054</v>
      </c>
      <c r="J1658" s="8" t="s">
        <v>3139</v>
      </c>
    </row>
    <row r="1659" spans="1:10">
      <c r="A1659" s="8" t="s">
        <v>3092</v>
      </c>
      <c r="D1659" s="8" t="s">
        <v>3055</v>
      </c>
      <c r="J1659" s="8" t="s">
        <v>3140</v>
      </c>
    </row>
    <row r="1660" spans="1:10">
      <c r="A1660" s="8" t="s">
        <v>3141</v>
      </c>
      <c r="D1660" s="8" t="s">
        <v>3104</v>
      </c>
      <c r="J1660" s="8" t="s">
        <v>3142</v>
      </c>
    </row>
    <row r="1661" spans="1:10">
      <c r="A1661" s="8" t="s">
        <v>3096</v>
      </c>
      <c r="D1661" s="8" t="s">
        <v>3056</v>
      </c>
      <c r="J1661" s="8" t="s">
        <v>3143</v>
      </c>
    </row>
    <row r="1662" spans="1:10">
      <c r="A1662" s="8" t="s">
        <v>3098</v>
      </c>
      <c r="D1662" s="8" t="s">
        <v>3057</v>
      </c>
      <c r="J1662" s="8" t="s">
        <v>3144</v>
      </c>
    </row>
    <row r="1663" spans="1:10">
      <c r="A1663" s="8" t="s">
        <v>3101</v>
      </c>
      <c r="D1663" s="8" t="s">
        <v>3059</v>
      </c>
      <c r="J1663" s="8" t="s">
        <v>3145</v>
      </c>
    </row>
    <row r="1664" spans="1:10">
      <c r="A1664" s="8" t="s">
        <v>3103</v>
      </c>
      <c r="D1664" s="8" t="s">
        <v>3061</v>
      </c>
      <c r="J1664" s="8" t="s">
        <v>3146</v>
      </c>
    </row>
    <row r="1665" spans="1:10">
      <c r="A1665" s="8" t="s">
        <v>3107</v>
      </c>
      <c r="D1665" s="8" t="s">
        <v>3062</v>
      </c>
      <c r="J1665" s="8" t="s">
        <v>3147</v>
      </c>
    </row>
    <row r="1666" spans="1:10">
      <c r="A1666" s="8" t="s">
        <v>3108</v>
      </c>
      <c r="D1666" s="8" t="s">
        <v>3063</v>
      </c>
      <c r="J1666" s="8" t="s">
        <v>3148</v>
      </c>
    </row>
    <row r="1667" spans="1:10">
      <c r="A1667" s="8" t="s">
        <v>3109</v>
      </c>
      <c r="D1667" s="8" t="s">
        <v>3064</v>
      </c>
      <c r="J1667" s="8" t="s">
        <v>3149</v>
      </c>
    </row>
    <row r="1668" spans="1:10">
      <c r="A1668" s="8" t="s">
        <v>3110</v>
      </c>
      <c r="D1668" s="8" t="s">
        <v>3065</v>
      </c>
      <c r="J1668" s="8" t="s">
        <v>3150</v>
      </c>
    </row>
    <row r="1669" spans="1:10">
      <c r="A1669" s="8" t="s">
        <v>3114</v>
      </c>
      <c r="D1669" s="8" t="s">
        <v>3066</v>
      </c>
      <c r="J1669" s="8" t="s">
        <v>3151</v>
      </c>
    </row>
    <row r="1670" spans="1:10">
      <c r="A1670" s="8" t="s">
        <v>3115</v>
      </c>
      <c r="D1670" s="8" t="s">
        <v>3068</v>
      </c>
      <c r="J1670" s="8" t="s">
        <v>3152</v>
      </c>
    </row>
    <row r="1671" spans="1:10">
      <c r="A1671" s="8" t="s">
        <v>3116</v>
      </c>
      <c r="D1671" s="8" t="s">
        <v>3069</v>
      </c>
      <c r="J1671" s="8" t="s">
        <v>3153</v>
      </c>
    </row>
    <row r="1672" spans="1:10">
      <c r="A1672" s="8" t="s">
        <v>3154</v>
      </c>
      <c r="D1672" s="8" t="s">
        <v>3070</v>
      </c>
      <c r="J1672" s="8" t="s">
        <v>3155</v>
      </c>
    </row>
    <row r="1673" spans="1:10">
      <c r="A1673" s="8" t="s">
        <v>3117</v>
      </c>
      <c r="D1673" s="8" t="s">
        <v>3071</v>
      </c>
      <c r="J1673" s="8" t="s">
        <v>3156</v>
      </c>
    </row>
    <row r="1674" spans="1:10">
      <c r="A1674" s="8" t="s">
        <v>3157</v>
      </c>
      <c r="D1674" s="8" t="s">
        <v>3119</v>
      </c>
      <c r="J1674" s="8" t="s">
        <v>3158</v>
      </c>
    </row>
    <row r="1675" spans="1:10">
      <c r="A1675" s="8" t="s">
        <v>3120</v>
      </c>
      <c r="D1675" s="8" t="s">
        <v>3072</v>
      </c>
      <c r="J1675" s="8" t="s">
        <v>3159</v>
      </c>
    </row>
    <row r="1676" spans="1:10">
      <c r="A1676" s="8" t="s">
        <v>3121</v>
      </c>
      <c r="D1676" s="8" t="s">
        <v>3074</v>
      </c>
      <c r="J1676" s="8" t="s">
        <v>3160</v>
      </c>
    </row>
    <row r="1677" spans="1:10">
      <c r="A1677" s="8" t="s">
        <v>3122</v>
      </c>
      <c r="D1677" s="8" t="s">
        <v>3076</v>
      </c>
      <c r="J1677" s="8" t="s">
        <v>3161</v>
      </c>
    </row>
    <row r="1678" spans="1:10">
      <c r="A1678" s="8" t="s">
        <v>3124</v>
      </c>
      <c r="D1678" s="8" t="s">
        <v>3077</v>
      </c>
      <c r="J1678" s="8" t="s">
        <v>3162</v>
      </c>
    </row>
    <row r="1679" spans="1:10">
      <c r="A1679" s="8" t="s">
        <v>3125</v>
      </c>
      <c r="D1679" s="8" t="s">
        <v>3078</v>
      </c>
      <c r="J1679" s="8" t="s">
        <v>3163</v>
      </c>
    </row>
    <row r="1680" spans="1:10">
      <c r="A1680" s="8" t="s">
        <v>3127</v>
      </c>
      <c r="D1680" s="8" t="s">
        <v>3126</v>
      </c>
      <c r="J1680" s="8" t="s">
        <v>3164</v>
      </c>
    </row>
    <row r="1681" spans="1:10">
      <c r="A1681" s="8" t="s">
        <v>3128</v>
      </c>
      <c r="D1681" s="8" t="s">
        <v>3165</v>
      </c>
      <c r="J1681" s="8" t="s">
        <v>3166</v>
      </c>
    </row>
    <row r="1682" spans="1:10">
      <c r="A1682" s="8" t="s">
        <v>3130</v>
      </c>
      <c r="D1682" s="8" t="s">
        <v>3079</v>
      </c>
      <c r="J1682" s="8" t="s">
        <v>3167</v>
      </c>
    </row>
    <row r="1683" spans="1:10">
      <c r="A1683" s="8" t="s">
        <v>3131</v>
      </c>
      <c r="D1683" s="8" t="s">
        <v>3080</v>
      </c>
      <c r="J1683" s="8" t="s">
        <v>3168</v>
      </c>
    </row>
    <row r="1684" spans="1:10">
      <c r="A1684" s="8" t="s">
        <v>3133</v>
      </c>
      <c r="D1684" s="8" t="s">
        <v>3082</v>
      </c>
      <c r="J1684" s="8" t="s">
        <v>3169</v>
      </c>
    </row>
    <row r="1685" spans="1:10">
      <c r="A1685" s="8" t="s">
        <v>3134</v>
      </c>
      <c r="D1685" s="8" t="s">
        <v>3083</v>
      </c>
      <c r="J1685" s="8" t="s">
        <v>3170</v>
      </c>
    </row>
    <row r="1686" spans="1:10">
      <c r="A1686" s="8" t="s">
        <v>3171</v>
      </c>
      <c r="D1686" s="8" t="s">
        <v>3084</v>
      </c>
      <c r="J1686" s="8" t="s">
        <v>3172</v>
      </c>
    </row>
    <row r="1687" spans="1:10">
      <c r="A1687" s="8" t="s">
        <v>3173</v>
      </c>
      <c r="D1687" s="8" t="s">
        <v>3085</v>
      </c>
      <c r="J1687" s="8" t="s">
        <v>3174</v>
      </c>
    </row>
    <row r="1688" spans="1:10">
      <c r="A1688" s="8" t="s">
        <v>3135</v>
      </c>
      <c r="D1688" s="8" t="s">
        <v>3086</v>
      </c>
      <c r="J1688" s="8" t="s">
        <v>3175</v>
      </c>
    </row>
    <row r="1689" spans="1:10">
      <c r="A1689" s="8" t="s">
        <v>3137</v>
      </c>
      <c r="D1689" s="8" t="s">
        <v>3087</v>
      </c>
      <c r="J1689" s="8" t="s">
        <v>3176</v>
      </c>
    </row>
    <row r="1690" spans="1:10">
      <c r="A1690" s="8" t="s">
        <v>3138</v>
      </c>
      <c r="D1690" s="8" t="s">
        <v>3088</v>
      </c>
      <c r="J1690" s="8" t="s">
        <v>3177</v>
      </c>
    </row>
    <row r="1691" spans="1:10">
      <c r="A1691" s="8" t="s">
        <v>3139</v>
      </c>
      <c r="D1691" s="8" t="s">
        <v>3089</v>
      </c>
      <c r="J1691" s="8" t="s">
        <v>3178</v>
      </c>
    </row>
    <row r="1692" spans="1:10">
      <c r="A1692" s="8" t="s">
        <v>3140</v>
      </c>
      <c r="D1692" s="8" t="s">
        <v>3090</v>
      </c>
      <c r="J1692" s="8" t="s">
        <v>3179</v>
      </c>
    </row>
    <row r="1693" spans="1:10">
      <c r="A1693" s="8" t="s">
        <v>3142</v>
      </c>
      <c r="D1693" s="8" t="s">
        <v>3091</v>
      </c>
      <c r="J1693" s="8" t="s">
        <v>3180</v>
      </c>
    </row>
    <row r="1694" spans="1:10">
      <c r="A1694" s="8" t="s">
        <v>3143</v>
      </c>
      <c r="D1694" s="8" t="s">
        <v>3092</v>
      </c>
      <c r="J1694" s="8" t="s">
        <v>3181</v>
      </c>
    </row>
    <row r="1695" spans="1:10">
      <c r="A1695" s="8" t="s">
        <v>3144</v>
      </c>
      <c r="D1695" s="8" t="s">
        <v>3141</v>
      </c>
      <c r="J1695" s="8" t="s">
        <v>3182</v>
      </c>
    </row>
    <row r="1696" spans="1:10">
      <c r="A1696" s="8" t="s">
        <v>3145</v>
      </c>
      <c r="D1696" s="8" t="s">
        <v>3096</v>
      </c>
      <c r="J1696" s="8" t="s">
        <v>3183</v>
      </c>
    </row>
    <row r="1697" spans="1:10">
      <c r="A1697" s="8" t="s">
        <v>3146</v>
      </c>
      <c r="D1697" s="8" t="s">
        <v>3098</v>
      </c>
      <c r="J1697" s="8" t="s">
        <v>3184</v>
      </c>
    </row>
    <row r="1698" spans="1:10">
      <c r="A1698" s="8" t="s">
        <v>3147</v>
      </c>
      <c r="D1698" s="8" t="s">
        <v>3101</v>
      </c>
      <c r="J1698" s="8" t="s">
        <v>3185</v>
      </c>
    </row>
    <row r="1699" spans="1:10">
      <c r="A1699" s="8" t="s">
        <v>3148</v>
      </c>
      <c r="D1699" s="8" t="s">
        <v>3103</v>
      </c>
      <c r="J1699" s="8" t="s">
        <v>3186</v>
      </c>
    </row>
    <row r="1700" spans="1:10">
      <c r="A1700" s="8" t="s">
        <v>3149</v>
      </c>
      <c r="D1700" s="8" t="s">
        <v>3107</v>
      </c>
      <c r="J1700" s="8" t="s">
        <v>3187</v>
      </c>
    </row>
    <row r="1701" spans="1:10">
      <c r="A1701" s="8" t="s">
        <v>3150</v>
      </c>
      <c r="D1701" s="8" t="s">
        <v>3108</v>
      </c>
      <c r="J1701" s="8" t="s">
        <v>3188</v>
      </c>
    </row>
    <row r="1702" spans="1:10">
      <c r="A1702" s="8" t="s">
        <v>3151</v>
      </c>
      <c r="D1702" s="8" t="s">
        <v>3109</v>
      </c>
      <c r="J1702" s="8" t="s">
        <v>3189</v>
      </c>
    </row>
    <row r="1703" spans="1:10">
      <c r="A1703" s="8" t="s">
        <v>3152</v>
      </c>
      <c r="D1703" s="8" t="s">
        <v>3110</v>
      </c>
      <c r="J1703" s="8" t="s">
        <v>3190</v>
      </c>
    </row>
    <row r="1704" spans="1:10">
      <c r="A1704" s="8" t="s">
        <v>3153</v>
      </c>
      <c r="D1704" s="8" t="s">
        <v>3114</v>
      </c>
      <c r="J1704" s="8" t="s">
        <v>3191</v>
      </c>
    </row>
    <row r="1705" spans="1:10">
      <c r="A1705" s="8" t="s">
        <v>3156</v>
      </c>
      <c r="D1705" s="8" t="s">
        <v>3115</v>
      </c>
      <c r="J1705" s="8" t="s">
        <v>3192</v>
      </c>
    </row>
    <row r="1706" spans="1:10">
      <c r="A1706" s="8" t="s">
        <v>3158</v>
      </c>
      <c r="D1706" s="8" t="s">
        <v>3116</v>
      </c>
      <c r="J1706" s="8" t="s">
        <v>3193</v>
      </c>
    </row>
    <row r="1707" spans="1:10">
      <c r="A1707" s="8" t="s">
        <v>3159</v>
      </c>
      <c r="D1707" s="8" t="s">
        <v>3154</v>
      </c>
      <c r="J1707" s="8" t="s">
        <v>3194</v>
      </c>
    </row>
    <row r="1708" spans="1:10">
      <c r="A1708" s="8" t="s">
        <v>3160</v>
      </c>
      <c r="D1708" s="8" t="s">
        <v>3117</v>
      </c>
      <c r="J1708" s="8" t="s">
        <v>3195</v>
      </c>
    </row>
    <row r="1709" spans="1:10">
      <c r="A1709" s="8" t="s">
        <v>3196</v>
      </c>
      <c r="D1709" s="8" t="s">
        <v>3157</v>
      </c>
      <c r="J1709" s="8" t="s">
        <v>3197</v>
      </c>
    </row>
    <row r="1710" spans="1:10">
      <c r="A1710" s="8" t="s">
        <v>3161</v>
      </c>
      <c r="D1710" s="8" t="s">
        <v>3120</v>
      </c>
      <c r="J1710" s="8" t="s">
        <v>3198</v>
      </c>
    </row>
    <row r="1711" spans="1:10">
      <c r="A1711" s="8" t="s">
        <v>3162</v>
      </c>
      <c r="D1711" s="8" t="s">
        <v>3121</v>
      </c>
      <c r="J1711" s="8" t="s">
        <v>3199</v>
      </c>
    </row>
    <row r="1712" spans="1:10">
      <c r="A1712" s="8" t="s">
        <v>3163</v>
      </c>
      <c r="D1712" s="8" t="s">
        <v>3122</v>
      </c>
      <c r="J1712" s="8" t="s">
        <v>3200</v>
      </c>
    </row>
    <row r="1713" spans="1:10">
      <c r="A1713" s="8" t="s">
        <v>3164</v>
      </c>
      <c r="D1713" s="8" t="s">
        <v>3124</v>
      </c>
      <c r="J1713" s="8" t="s">
        <v>3201</v>
      </c>
    </row>
    <row r="1714" spans="1:10">
      <c r="A1714" s="8" t="s">
        <v>3166</v>
      </c>
      <c r="D1714" s="8" t="s">
        <v>3125</v>
      </c>
      <c r="J1714" s="8" t="s">
        <v>3202</v>
      </c>
    </row>
    <row r="1715" spans="1:10">
      <c r="A1715" s="8" t="s">
        <v>3168</v>
      </c>
      <c r="D1715" s="8" t="s">
        <v>3127</v>
      </c>
      <c r="J1715" s="8" t="s">
        <v>3203</v>
      </c>
    </row>
    <row r="1716" spans="1:10">
      <c r="A1716" s="8" t="s">
        <v>3169</v>
      </c>
      <c r="D1716" s="8" t="s">
        <v>3128</v>
      </c>
      <c r="J1716" s="8" t="s">
        <v>3204</v>
      </c>
    </row>
    <row r="1717" spans="1:10">
      <c r="A1717" s="8" t="s">
        <v>3205</v>
      </c>
      <c r="D1717" s="8" t="s">
        <v>3130</v>
      </c>
      <c r="J1717" s="8" t="s">
        <v>3206</v>
      </c>
    </row>
    <row r="1718" spans="1:10">
      <c r="A1718" s="8" t="s">
        <v>3170</v>
      </c>
      <c r="D1718" s="8" t="s">
        <v>3131</v>
      </c>
      <c r="J1718" s="8" t="s">
        <v>3207</v>
      </c>
    </row>
    <row r="1719" spans="1:10">
      <c r="A1719" s="8" t="s">
        <v>3172</v>
      </c>
      <c r="D1719" s="8" t="s">
        <v>3133</v>
      </c>
      <c r="J1719" s="8" t="s">
        <v>3208</v>
      </c>
    </row>
    <row r="1720" spans="1:10">
      <c r="A1720" s="8" t="s">
        <v>3174</v>
      </c>
      <c r="D1720" s="8" t="s">
        <v>3134</v>
      </c>
      <c r="J1720" s="8" t="s">
        <v>3209</v>
      </c>
    </row>
    <row r="1721" spans="1:10">
      <c r="A1721" s="8" t="s">
        <v>3175</v>
      </c>
      <c r="D1721" s="8" t="s">
        <v>3171</v>
      </c>
      <c r="J1721" s="8" t="s">
        <v>3210</v>
      </c>
    </row>
    <row r="1722" spans="1:10">
      <c r="A1722" s="8" t="s">
        <v>3176</v>
      </c>
      <c r="D1722" s="8" t="s">
        <v>3173</v>
      </c>
      <c r="J1722" s="8" t="s">
        <v>3211</v>
      </c>
    </row>
    <row r="1723" spans="1:10">
      <c r="A1723" s="8" t="s">
        <v>3177</v>
      </c>
      <c r="D1723" s="8" t="s">
        <v>3135</v>
      </c>
      <c r="J1723" s="8" t="s">
        <v>3212</v>
      </c>
    </row>
    <row r="1724" spans="1:10">
      <c r="A1724" s="8" t="s">
        <v>3178</v>
      </c>
      <c r="D1724" s="8" t="s">
        <v>3137</v>
      </c>
      <c r="J1724" s="8" t="s">
        <v>3213</v>
      </c>
    </row>
    <row r="1725" spans="1:10">
      <c r="A1725" s="8" t="s">
        <v>3179</v>
      </c>
      <c r="D1725" s="8" t="s">
        <v>3138</v>
      </c>
      <c r="J1725" s="8" t="s">
        <v>3214</v>
      </c>
    </row>
    <row r="1726" spans="1:10">
      <c r="A1726" s="8" t="s">
        <v>3180</v>
      </c>
      <c r="D1726" s="8" t="s">
        <v>3139</v>
      </c>
      <c r="J1726" s="8" t="s">
        <v>3215</v>
      </c>
    </row>
    <row r="1727" spans="1:10">
      <c r="A1727" s="8" t="s">
        <v>3181</v>
      </c>
      <c r="D1727" s="8" t="s">
        <v>3140</v>
      </c>
      <c r="J1727" s="8" t="s">
        <v>3216</v>
      </c>
    </row>
    <row r="1728" spans="1:10">
      <c r="A1728" s="8" t="s">
        <v>3182</v>
      </c>
      <c r="D1728" s="8" t="s">
        <v>3142</v>
      </c>
      <c r="J1728" s="8" t="s">
        <v>3217</v>
      </c>
    </row>
    <row r="1729" spans="1:10">
      <c r="A1729" s="8" t="s">
        <v>3183</v>
      </c>
      <c r="D1729" s="8" t="s">
        <v>3143</v>
      </c>
      <c r="J1729" s="8" t="s">
        <v>3218</v>
      </c>
    </row>
    <row r="1730" spans="1:10">
      <c r="A1730" s="8" t="s">
        <v>3184</v>
      </c>
      <c r="D1730" s="8" t="s">
        <v>3144</v>
      </c>
      <c r="J1730" s="8" t="s">
        <v>3219</v>
      </c>
    </row>
    <row r="1731" spans="1:10">
      <c r="A1731" s="8" t="s">
        <v>3220</v>
      </c>
      <c r="D1731" s="8" t="s">
        <v>3145</v>
      </c>
      <c r="J1731" s="8" t="s">
        <v>3221</v>
      </c>
    </row>
    <row r="1732" spans="1:10">
      <c r="A1732" s="8" t="s">
        <v>3185</v>
      </c>
      <c r="D1732" s="8" t="s">
        <v>3146</v>
      </c>
      <c r="J1732" s="8" t="s">
        <v>3222</v>
      </c>
    </row>
    <row r="1733" spans="1:10">
      <c r="A1733" s="8" t="s">
        <v>3186</v>
      </c>
      <c r="D1733" s="8" t="s">
        <v>3147</v>
      </c>
      <c r="J1733" s="8" t="s">
        <v>3223</v>
      </c>
    </row>
    <row r="1734" spans="1:10">
      <c r="A1734" s="8" t="s">
        <v>3187</v>
      </c>
      <c r="D1734" s="8" t="s">
        <v>3148</v>
      </c>
      <c r="J1734" s="8" t="s">
        <v>3224</v>
      </c>
    </row>
    <row r="1735" spans="1:10">
      <c r="A1735" s="8" t="s">
        <v>3188</v>
      </c>
      <c r="D1735" s="8" t="s">
        <v>3149</v>
      </c>
      <c r="J1735" s="8" t="s">
        <v>3225</v>
      </c>
    </row>
    <row r="1736" spans="1:10">
      <c r="A1736" s="8" t="s">
        <v>3189</v>
      </c>
      <c r="D1736" s="8" t="s">
        <v>3150</v>
      </c>
      <c r="J1736" s="8" t="s">
        <v>3226</v>
      </c>
    </row>
    <row r="1737" spans="1:10">
      <c r="A1737" s="8" t="s">
        <v>3190</v>
      </c>
      <c r="D1737" s="8" t="s">
        <v>3151</v>
      </c>
      <c r="J1737" s="8" t="s">
        <v>3227</v>
      </c>
    </row>
    <row r="1738" spans="1:10">
      <c r="A1738" s="8" t="s">
        <v>3191</v>
      </c>
      <c r="D1738" s="8" t="s">
        <v>3152</v>
      </c>
      <c r="J1738" s="8" t="s">
        <v>3228</v>
      </c>
    </row>
    <row r="1739" spans="1:10">
      <c r="A1739" s="8" t="s">
        <v>3192</v>
      </c>
      <c r="D1739" s="8" t="s">
        <v>3153</v>
      </c>
      <c r="J1739" s="8" t="s">
        <v>3229</v>
      </c>
    </row>
    <row r="1740" spans="1:10">
      <c r="A1740" s="8" t="s">
        <v>3194</v>
      </c>
      <c r="D1740" s="8" t="s">
        <v>3156</v>
      </c>
      <c r="J1740" s="8" t="s">
        <v>3230</v>
      </c>
    </row>
    <row r="1741" spans="1:10">
      <c r="A1741" s="8" t="s">
        <v>3231</v>
      </c>
      <c r="D1741" s="8" t="s">
        <v>3158</v>
      </c>
      <c r="J1741" s="8" t="s">
        <v>3232</v>
      </c>
    </row>
    <row r="1742" spans="1:10">
      <c r="A1742" s="8" t="s">
        <v>3197</v>
      </c>
      <c r="D1742" s="8" t="s">
        <v>3159</v>
      </c>
      <c r="J1742" s="8" t="s">
        <v>3233</v>
      </c>
    </row>
    <row r="1743" spans="1:10">
      <c r="A1743" s="8" t="s">
        <v>3199</v>
      </c>
      <c r="D1743" s="8" t="s">
        <v>3160</v>
      </c>
      <c r="J1743" s="8" t="s">
        <v>3234</v>
      </c>
    </row>
    <row r="1744" spans="1:10">
      <c r="A1744" s="8" t="s">
        <v>3235</v>
      </c>
      <c r="D1744" s="8" t="s">
        <v>3196</v>
      </c>
      <c r="J1744" s="8" t="s">
        <v>3236</v>
      </c>
    </row>
    <row r="1745" spans="1:10">
      <c r="A1745" s="8" t="s">
        <v>3200</v>
      </c>
      <c r="D1745" s="8" t="s">
        <v>3161</v>
      </c>
      <c r="J1745" s="8" t="s">
        <v>3237</v>
      </c>
    </row>
    <row r="1746" spans="1:10">
      <c r="A1746" s="8" t="s">
        <v>3238</v>
      </c>
      <c r="D1746" s="8" t="s">
        <v>3162</v>
      </c>
      <c r="J1746" s="8" t="s">
        <v>3239</v>
      </c>
    </row>
    <row r="1747" spans="1:10">
      <c r="A1747" s="8" t="s">
        <v>3201</v>
      </c>
      <c r="D1747" s="8" t="s">
        <v>3163</v>
      </c>
      <c r="J1747" s="8" t="s">
        <v>3240</v>
      </c>
    </row>
    <row r="1748" spans="1:10">
      <c r="A1748" s="8" t="s">
        <v>3202</v>
      </c>
      <c r="D1748" s="8" t="s">
        <v>3164</v>
      </c>
      <c r="J1748" s="8" t="s">
        <v>3241</v>
      </c>
    </row>
    <row r="1749" spans="1:10">
      <c r="A1749" s="8" t="s">
        <v>3203</v>
      </c>
      <c r="D1749" s="8" t="s">
        <v>3166</v>
      </c>
      <c r="J1749" s="8" t="s">
        <v>3242</v>
      </c>
    </row>
    <row r="1750" spans="1:10">
      <c r="A1750" s="8" t="s">
        <v>3204</v>
      </c>
      <c r="D1750" s="8" t="s">
        <v>3168</v>
      </c>
      <c r="J1750" s="8" t="s">
        <v>3243</v>
      </c>
    </row>
    <row r="1751" spans="1:10">
      <c r="A1751" s="8" t="s">
        <v>3206</v>
      </c>
      <c r="D1751" s="8" t="s">
        <v>3169</v>
      </c>
      <c r="J1751" s="8" t="s">
        <v>3244</v>
      </c>
    </row>
    <row r="1752" spans="1:10">
      <c r="A1752" s="8" t="s">
        <v>3245</v>
      </c>
      <c r="D1752" s="8" t="s">
        <v>3205</v>
      </c>
      <c r="J1752" s="8" t="s">
        <v>3246</v>
      </c>
    </row>
    <row r="1753" spans="1:10">
      <c r="A1753" s="8" t="s">
        <v>3207</v>
      </c>
      <c r="D1753" s="8" t="s">
        <v>3170</v>
      </c>
      <c r="J1753" s="8" t="s">
        <v>3247</v>
      </c>
    </row>
    <row r="1754" spans="1:10">
      <c r="A1754" s="8" t="s">
        <v>3208</v>
      </c>
      <c r="D1754" s="8" t="s">
        <v>3172</v>
      </c>
      <c r="J1754" s="8" t="s">
        <v>3248</v>
      </c>
    </row>
    <row r="1755" spans="1:10">
      <c r="A1755" s="8" t="s">
        <v>3210</v>
      </c>
      <c r="D1755" s="8" t="s">
        <v>3174</v>
      </c>
      <c r="J1755" s="8" t="s">
        <v>3249</v>
      </c>
    </row>
    <row r="1756" spans="1:10">
      <c r="A1756" s="8" t="s">
        <v>3250</v>
      </c>
      <c r="D1756" s="8" t="s">
        <v>3175</v>
      </c>
      <c r="J1756" s="8" t="s">
        <v>3251</v>
      </c>
    </row>
    <row r="1757" spans="1:10">
      <c r="A1757" s="8" t="s">
        <v>3211</v>
      </c>
      <c r="D1757" s="8" t="s">
        <v>3176</v>
      </c>
      <c r="J1757" s="8" t="s">
        <v>3252</v>
      </c>
    </row>
    <row r="1758" spans="1:10">
      <c r="A1758" s="8" t="s">
        <v>3212</v>
      </c>
      <c r="D1758" s="8" t="s">
        <v>3177</v>
      </c>
      <c r="J1758" s="8" t="s">
        <v>3253</v>
      </c>
    </row>
    <row r="1759" spans="1:10">
      <c r="A1759" s="8" t="s">
        <v>3254</v>
      </c>
      <c r="D1759" s="8" t="s">
        <v>3178</v>
      </c>
      <c r="J1759" s="8" t="s">
        <v>3255</v>
      </c>
    </row>
    <row r="1760" spans="1:10">
      <c r="A1760" s="8" t="s">
        <v>3213</v>
      </c>
      <c r="D1760" s="8" t="s">
        <v>3179</v>
      </c>
      <c r="J1760" s="8" t="s">
        <v>3256</v>
      </c>
    </row>
    <row r="1761" spans="1:10">
      <c r="A1761" s="8" t="s">
        <v>3257</v>
      </c>
      <c r="D1761" s="8" t="s">
        <v>3180</v>
      </c>
      <c r="J1761" s="8" t="s">
        <v>3258</v>
      </c>
    </row>
    <row r="1762" spans="1:10">
      <c r="A1762" s="8" t="s">
        <v>3214</v>
      </c>
      <c r="D1762" s="8" t="s">
        <v>3181</v>
      </c>
      <c r="J1762" s="8" t="s">
        <v>3259</v>
      </c>
    </row>
    <row r="1763" spans="1:10">
      <c r="A1763" s="8" t="s">
        <v>3215</v>
      </c>
      <c r="D1763" s="8" t="s">
        <v>3182</v>
      </c>
      <c r="J1763" s="8" t="s">
        <v>3260</v>
      </c>
    </row>
    <row r="1764" spans="1:10">
      <c r="A1764" s="8" t="s">
        <v>3216</v>
      </c>
      <c r="D1764" s="8" t="s">
        <v>3183</v>
      </c>
      <c r="J1764" s="8" t="s">
        <v>3261</v>
      </c>
    </row>
    <row r="1765" spans="1:10">
      <c r="A1765" s="8" t="s">
        <v>3217</v>
      </c>
      <c r="D1765" s="8" t="s">
        <v>3184</v>
      </c>
      <c r="J1765" s="8" t="s">
        <v>3262</v>
      </c>
    </row>
    <row r="1766" spans="1:10">
      <c r="A1766" s="8" t="s">
        <v>3218</v>
      </c>
      <c r="D1766" s="8" t="s">
        <v>3220</v>
      </c>
      <c r="J1766" s="8" t="s">
        <v>3263</v>
      </c>
    </row>
    <row r="1767" spans="1:10">
      <c r="A1767" s="8" t="s">
        <v>3264</v>
      </c>
      <c r="D1767" s="8" t="s">
        <v>3265</v>
      </c>
      <c r="J1767" s="8" t="s">
        <v>3266</v>
      </c>
    </row>
    <row r="1768" spans="1:10">
      <c r="A1768" s="8" t="s">
        <v>3219</v>
      </c>
      <c r="D1768" s="8" t="s">
        <v>3185</v>
      </c>
      <c r="J1768" s="8" t="s">
        <v>3267</v>
      </c>
    </row>
    <row r="1769" spans="1:10">
      <c r="A1769" s="8" t="s">
        <v>3268</v>
      </c>
      <c r="D1769" s="8" t="s">
        <v>3186</v>
      </c>
      <c r="J1769" s="8" t="s">
        <v>3269</v>
      </c>
    </row>
    <row r="1770" spans="1:10">
      <c r="A1770" s="8" t="s">
        <v>3221</v>
      </c>
      <c r="D1770" s="8" t="s">
        <v>3187</v>
      </c>
      <c r="J1770" s="8" t="s">
        <v>3270</v>
      </c>
    </row>
    <row r="1771" spans="1:10">
      <c r="A1771" s="8" t="s">
        <v>3222</v>
      </c>
      <c r="D1771" s="8" t="s">
        <v>3188</v>
      </c>
      <c r="J1771" s="8" t="s">
        <v>3271</v>
      </c>
    </row>
    <row r="1772" spans="1:10">
      <c r="A1772" s="8" t="s">
        <v>3223</v>
      </c>
      <c r="D1772" s="8" t="s">
        <v>3189</v>
      </c>
      <c r="J1772" s="8" t="s">
        <v>3272</v>
      </c>
    </row>
    <row r="1773" spans="1:10">
      <c r="A1773" s="8" t="s">
        <v>3224</v>
      </c>
      <c r="D1773" s="8" t="s">
        <v>3190</v>
      </c>
      <c r="J1773" s="8" t="s">
        <v>3273</v>
      </c>
    </row>
    <row r="1774" spans="1:10">
      <c r="A1774" s="8" t="s">
        <v>3225</v>
      </c>
      <c r="D1774" s="8" t="s">
        <v>3191</v>
      </c>
      <c r="J1774" s="8" t="s">
        <v>3274</v>
      </c>
    </row>
    <row r="1775" spans="1:10">
      <c r="A1775" s="8" t="s">
        <v>3226</v>
      </c>
      <c r="D1775" s="8" t="s">
        <v>3192</v>
      </c>
      <c r="J1775" s="8" t="s">
        <v>3275</v>
      </c>
    </row>
    <row r="1776" spans="1:10">
      <c r="A1776" s="8" t="s">
        <v>3227</v>
      </c>
      <c r="D1776" s="8" t="s">
        <v>3193</v>
      </c>
      <c r="J1776" s="8" t="s">
        <v>3276</v>
      </c>
    </row>
    <row r="1777" spans="1:10">
      <c r="A1777" s="8" t="s">
        <v>3228</v>
      </c>
      <c r="D1777" s="8" t="s">
        <v>3194</v>
      </c>
      <c r="J1777" s="8" t="s">
        <v>3277</v>
      </c>
    </row>
    <row r="1778" spans="1:10">
      <c r="A1778" s="8" t="s">
        <v>3229</v>
      </c>
      <c r="D1778" s="8" t="s">
        <v>3231</v>
      </c>
      <c r="J1778" s="8" t="s">
        <v>3278</v>
      </c>
    </row>
    <row r="1779" spans="1:10">
      <c r="A1779" s="8" t="s">
        <v>3230</v>
      </c>
      <c r="D1779" s="8" t="s">
        <v>3197</v>
      </c>
      <c r="J1779" s="8" t="s">
        <v>3279</v>
      </c>
    </row>
    <row r="1780" spans="1:10">
      <c r="A1780" s="8" t="s">
        <v>3280</v>
      </c>
      <c r="D1780" s="8" t="s">
        <v>3199</v>
      </c>
      <c r="J1780" s="8" t="s">
        <v>3281</v>
      </c>
    </row>
    <row r="1781" spans="1:10">
      <c r="A1781" s="8" t="s">
        <v>3232</v>
      </c>
      <c r="D1781" s="8" t="s">
        <v>3235</v>
      </c>
      <c r="J1781" s="8" t="s">
        <v>3282</v>
      </c>
    </row>
    <row r="1782" spans="1:10">
      <c r="A1782" s="8" t="s">
        <v>3233</v>
      </c>
      <c r="D1782" s="8" t="s">
        <v>3200</v>
      </c>
      <c r="J1782" s="8" t="s">
        <v>3283</v>
      </c>
    </row>
    <row r="1783" spans="1:10">
      <c r="A1783" s="8" t="s">
        <v>3234</v>
      </c>
      <c r="D1783" s="8" t="s">
        <v>3238</v>
      </c>
      <c r="J1783" s="8" t="s">
        <v>3284</v>
      </c>
    </row>
    <row r="1784" spans="1:10">
      <c r="A1784" s="8" t="s">
        <v>3236</v>
      </c>
      <c r="D1784" s="8" t="s">
        <v>3201</v>
      </c>
      <c r="J1784" s="8" t="s">
        <v>3285</v>
      </c>
    </row>
    <row r="1785" spans="1:10">
      <c r="A1785" s="8" t="s">
        <v>3237</v>
      </c>
      <c r="D1785" s="8" t="s">
        <v>3202</v>
      </c>
      <c r="J1785" s="8" t="s">
        <v>3286</v>
      </c>
    </row>
    <row r="1786" spans="1:10">
      <c r="A1786" s="8" t="s">
        <v>3287</v>
      </c>
      <c r="D1786" s="8" t="s">
        <v>3203</v>
      </c>
      <c r="J1786" s="8" t="s">
        <v>3288</v>
      </c>
    </row>
    <row r="1787" spans="1:10">
      <c r="A1787" s="8" t="s">
        <v>3239</v>
      </c>
      <c r="D1787" s="8" t="s">
        <v>3204</v>
      </c>
      <c r="J1787" s="8" t="s">
        <v>3289</v>
      </c>
    </row>
    <row r="1788" spans="1:10">
      <c r="A1788" s="8" t="s">
        <v>3240</v>
      </c>
      <c r="D1788" s="8" t="s">
        <v>3290</v>
      </c>
      <c r="J1788" s="8" t="s">
        <v>3291</v>
      </c>
    </row>
    <row r="1789" spans="1:10">
      <c r="A1789" s="8" t="s">
        <v>3241</v>
      </c>
      <c r="D1789" s="8" t="s">
        <v>3206</v>
      </c>
      <c r="J1789" s="8" t="s">
        <v>3292</v>
      </c>
    </row>
    <row r="1790" spans="1:10">
      <c r="A1790" s="8" t="s">
        <v>3242</v>
      </c>
      <c r="D1790" s="8" t="s">
        <v>3245</v>
      </c>
      <c r="J1790" s="8" t="s">
        <v>3293</v>
      </c>
    </row>
    <row r="1791" spans="1:10">
      <c r="A1791" s="8" t="s">
        <v>3243</v>
      </c>
      <c r="D1791" s="8" t="s">
        <v>3207</v>
      </c>
      <c r="J1791" s="8" t="s">
        <v>3294</v>
      </c>
    </row>
    <row r="1792" spans="1:10">
      <c r="A1792" s="8" t="s">
        <v>3244</v>
      </c>
      <c r="D1792" s="8" t="s">
        <v>3208</v>
      </c>
      <c r="J1792" s="8" t="s">
        <v>3295</v>
      </c>
    </row>
    <row r="1793" spans="1:10">
      <c r="A1793" s="8" t="s">
        <v>3246</v>
      </c>
      <c r="D1793" s="8" t="s">
        <v>3210</v>
      </c>
      <c r="J1793" s="8" t="s">
        <v>3296</v>
      </c>
    </row>
    <row r="1794" spans="1:10">
      <c r="A1794" s="8" t="s">
        <v>3248</v>
      </c>
      <c r="D1794" s="8" t="s">
        <v>3250</v>
      </c>
      <c r="J1794" s="8" t="s">
        <v>3297</v>
      </c>
    </row>
    <row r="1795" spans="1:10">
      <c r="A1795" s="8" t="s">
        <v>3249</v>
      </c>
      <c r="D1795" s="8" t="s">
        <v>3211</v>
      </c>
      <c r="J1795" s="8" t="s">
        <v>3298</v>
      </c>
    </row>
    <row r="1796" spans="1:10">
      <c r="A1796" s="8" t="s">
        <v>3251</v>
      </c>
      <c r="D1796" s="8" t="s">
        <v>3212</v>
      </c>
      <c r="J1796" s="8" t="s">
        <v>3299</v>
      </c>
    </row>
    <row r="1797" spans="1:10">
      <c r="A1797" s="8" t="s">
        <v>3252</v>
      </c>
      <c r="D1797" s="8" t="s">
        <v>3254</v>
      </c>
      <c r="J1797" s="8" t="s">
        <v>3300</v>
      </c>
    </row>
    <row r="1798" spans="1:10">
      <c r="A1798" s="8" t="s">
        <v>3253</v>
      </c>
      <c r="D1798" s="8" t="s">
        <v>3213</v>
      </c>
      <c r="J1798" s="8" t="s">
        <v>3301</v>
      </c>
    </row>
    <row r="1799" spans="1:10">
      <c r="A1799" s="8" t="s">
        <v>3302</v>
      </c>
      <c r="D1799" s="8" t="s">
        <v>3257</v>
      </c>
      <c r="J1799" s="8" t="s">
        <v>3303</v>
      </c>
    </row>
    <row r="1800" spans="1:10">
      <c r="A1800" s="8" t="s">
        <v>3256</v>
      </c>
      <c r="D1800" s="8" t="s">
        <v>3214</v>
      </c>
      <c r="J1800" s="8" t="s">
        <v>3304</v>
      </c>
    </row>
    <row r="1801" spans="1:10">
      <c r="A1801" s="8" t="s">
        <v>3258</v>
      </c>
      <c r="D1801" s="8" t="s">
        <v>3215</v>
      </c>
      <c r="J1801" s="8" t="s">
        <v>3305</v>
      </c>
    </row>
    <row r="1802" spans="1:10">
      <c r="A1802" s="8" t="s">
        <v>3259</v>
      </c>
      <c r="D1802" s="8" t="s">
        <v>3216</v>
      </c>
      <c r="J1802" s="8" t="s">
        <v>3306</v>
      </c>
    </row>
    <row r="1803" spans="1:10">
      <c r="A1803" s="8" t="s">
        <v>3307</v>
      </c>
      <c r="D1803" s="8" t="s">
        <v>3217</v>
      </c>
      <c r="J1803" s="8" t="s">
        <v>3308</v>
      </c>
    </row>
    <row r="1804" spans="1:10">
      <c r="A1804" s="8" t="s">
        <v>3260</v>
      </c>
      <c r="D1804" s="8" t="s">
        <v>3218</v>
      </c>
      <c r="J1804" s="8" t="s">
        <v>3309</v>
      </c>
    </row>
    <row r="1805" spans="1:10">
      <c r="A1805" s="8" t="s">
        <v>3261</v>
      </c>
      <c r="D1805" s="8" t="s">
        <v>3264</v>
      </c>
      <c r="J1805" s="8" t="s">
        <v>3310</v>
      </c>
    </row>
    <row r="1806" spans="1:10">
      <c r="A1806" s="8" t="s">
        <v>3262</v>
      </c>
      <c r="D1806" s="8" t="s">
        <v>3219</v>
      </c>
      <c r="J1806" s="8" t="s">
        <v>3311</v>
      </c>
    </row>
    <row r="1807" spans="1:10">
      <c r="A1807" s="8" t="s">
        <v>3263</v>
      </c>
      <c r="D1807" s="8" t="s">
        <v>3268</v>
      </c>
      <c r="J1807" s="8" t="s">
        <v>3312</v>
      </c>
    </row>
    <row r="1808" spans="1:10">
      <c r="A1808" s="8" t="s">
        <v>3266</v>
      </c>
      <c r="D1808" s="8" t="s">
        <v>3221</v>
      </c>
      <c r="J1808" s="8" t="s">
        <v>3313</v>
      </c>
    </row>
    <row r="1809" spans="1:10">
      <c r="A1809" s="8" t="s">
        <v>3267</v>
      </c>
      <c r="D1809" s="8" t="s">
        <v>3222</v>
      </c>
      <c r="J1809" s="8" t="s">
        <v>3314</v>
      </c>
    </row>
    <row r="1810" spans="1:10">
      <c r="A1810" s="8" t="s">
        <v>3269</v>
      </c>
      <c r="D1810" s="8" t="s">
        <v>3223</v>
      </c>
      <c r="J1810" s="8" t="s">
        <v>3315</v>
      </c>
    </row>
    <row r="1811" spans="1:10">
      <c r="A1811" s="8" t="s">
        <v>3270</v>
      </c>
      <c r="D1811" s="8" t="s">
        <v>3224</v>
      </c>
      <c r="J1811" s="8" t="s">
        <v>3316</v>
      </c>
    </row>
    <row r="1812" spans="1:10">
      <c r="A1812" s="8" t="s">
        <v>3272</v>
      </c>
      <c r="D1812" s="8" t="s">
        <v>3225</v>
      </c>
      <c r="J1812" s="8" t="s">
        <v>3317</v>
      </c>
    </row>
    <row r="1813" spans="1:10">
      <c r="A1813" s="8" t="s">
        <v>3273</v>
      </c>
      <c r="D1813" s="8" t="s">
        <v>3226</v>
      </c>
      <c r="J1813" s="8" t="s">
        <v>3318</v>
      </c>
    </row>
    <row r="1814" spans="1:10">
      <c r="A1814" s="8" t="s">
        <v>3274</v>
      </c>
      <c r="D1814" s="8" t="s">
        <v>3227</v>
      </c>
      <c r="J1814" s="8" t="s">
        <v>3319</v>
      </c>
    </row>
    <row r="1815" spans="1:10">
      <c r="A1815" s="8" t="s">
        <v>3275</v>
      </c>
      <c r="D1815" s="8" t="s">
        <v>3228</v>
      </c>
      <c r="J1815" s="8" t="s">
        <v>3320</v>
      </c>
    </row>
    <row r="1816" spans="1:10">
      <c r="A1816" s="8" t="s">
        <v>3276</v>
      </c>
      <c r="D1816" s="8" t="s">
        <v>3229</v>
      </c>
      <c r="J1816" s="8" t="s">
        <v>3321</v>
      </c>
    </row>
    <row r="1817" spans="1:10">
      <c r="A1817" s="8" t="s">
        <v>3277</v>
      </c>
      <c r="D1817" s="8" t="s">
        <v>3230</v>
      </c>
      <c r="J1817" s="8" t="s">
        <v>3322</v>
      </c>
    </row>
    <row r="1818" spans="1:10">
      <c r="A1818" s="8" t="s">
        <v>3323</v>
      </c>
      <c r="D1818" s="8" t="s">
        <v>3280</v>
      </c>
      <c r="J1818" s="8" t="s">
        <v>3324</v>
      </c>
    </row>
    <row r="1819" spans="1:10">
      <c r="A1819" s="8" t="s">
        <v>3279</v>
      </c>
      <c r="D1819" s="8" t="s">
        <v>3232</v>
      </c>
      <c r="J1819" s="8" t="s">
        <v>3325</v>
      </c>
    </row>
    <row r="1820" spans="1:10">
      <c r="A1820" s="8" t="s">
        <v>3281</v>
      </c>
      <c r="D1820" s="8" t="s">
        <v>3233</v>
      </c>
      <c r="J1820" s="8" t="s">
        <v>3326</v>
      </c>
    </row>
    <row r="1821" spans="1:10">
      <c r="A1821" s="8" t="s">
        <v>3327</v>
      </c>
      <c r="D1821" s="8" t="s">
        <v>3234</v>
      </c>
      <c r="J1821" s="8" t="s">
        <v>3328</v>
      </c>
    </row>
    <row r="1822" spans="1:10">
      <c r="A1822" s="8" t="s">
        <v>3282</v>
      </c>
      <c r="D1822" s="8" t="s">
        <v>3236</v>
      </c>
      <c r="J1822" s="8" t="s">
        <v>3329</v>
      </c>
    </row>
    <row r="1823" spans="1:10">
      <c r="A1823" s="8" t="s">
        <v>3283</v>
      </c>
      <c r="D1823" s="8" t="s">
        <v>3237</v>
      </c>
      <c r="J1823" s="8" t="s">
        <v>3330</v>
      </c>
    </row>
    <row r="1824" spans="1:10">
      <c r="A1824" s="8" t="s">
        <v>3286</v>
      </c>
      <c r="D1824" s="8" t="s">
        <v>3287</v>
      </c>
      <c r="J1824" s="8" t="s">
        <v>3331</v>
      </c>
    </row>
    <row r="1825" spans="1:10">
      <c r="A1825" s="8" t="s">
        <v>3288</v>
      </c>
      <c r="D1825" s="8" t="s">
        <v>3239</v>
      </c>
      <c r="J1825" s="8" t="s">
        <v>3332</v>
      </c>
    </row>
    <row r="1826" spans="1:10">
      <c r="A1826" s="8" t="s">
        <v>3289</v>
      </c>
      <c r="D1826" s="8" t="s">
        <v>3240</v>
      </c>
      <c r="J1826" s="8" t="s">
        <v>3333</v>
      </c>
    </row>
    <row r="1827" spans="1:10">
      <c r="A1827" s="8" t="s">
        <v>3291</v>
      </c>
      <c r="D1827" s="8" t="s">
        <v>3241</v>
      </c>
      <c r="J1827" s="8" t="s">
        <v>3334</v>
      </c>
    </row>
    <row r="1828" spans="1:10">
      <c r="A1828" s="8" t="s">
        <v>3292</v>
      </c>
      <c r="D1828" s="8" t="s">
        <v>3242</v>
      </c>
      <c r="J1828" s="8" t="s">
        <v>3335</v>
      </c>
    </row>
    <row r="1829" spans="1:10">
      <c r="A1829" s="8" t="s">
        <v>3293</v>
      </c>
      <c r="D1829" s="8" t="s">
        <v>3243</v>
      </c>
      <c r="J1829" s="8" t="s">
        <v>3336</v>
      </c>
    </row>
    <row r="1830" spans="1:10">
      <c r="A1830" s="8" t="s">
        <v>3337</v>
      </c>
      <c r="D1830" s="8" t="s">
        <v>3244</v>
      </c>
      <c r="J1830" s="8" t="s">
        <v>3338</v>
      </c>
    </row>
    <row r="1831" spans="1:10">
      <c r="A1831" s="8" t="s">
        <v>3294</v>
      </c>
      <c r="D1831" s="8" t="s">
        <v>3246</v>
      </c>
      <c r="J1831" s="8" t="s">
        <v>3339</v>
      </c>
    </row>
    <row r="1832" spans="1:10">
      <c r="A1832" s="8" t="s">
        <v>3296</v>
      </c>
      <c r="D1832" s="8" t="s">
        <v>3247</v>
      </c>
      <c r="J1832" s="8" t="s">
        <v>3340</v>
      </c>
    </row>
    <row r="1833" spans="1:10">
      <c r="A1833" s="8" t="s">
        <v>3297</v>
      </c>
      <c r="D1833" s="8" t="s">
        <v>3248</v>
      </c>
      <c r="J1833" s="8" t="s">
        <v>3341</v>
      </c>
    </row>
    <row r="1834" spans="1:10">
      <c r="A1834" s="8" t="s">
        <v>3298</v>
      </c>
      <c r="D1834" s="8" t="s">
        <v>3249</v>
      </c>
      <c r="J1834" s="8" t="s">
        <v>3342</v>
      </c>
    </row>
    <row r="1835" spans="1:10">
      <c r="A1835" s="8" t="s">
        <v>3299</v>
      </c>
      <c r="D1835" s="8" t="s">
        <v>3251</v>
      </c>
      <c r="J1835" s="8" t="s">
        <v>3343</v>
      </c>
    </row>
    <row r="1836" spans="1:10">
      <c r="A1836" s="8" t="s">
        <v>3300</v>
      </c>
      <c r="D1836" s="8" t="s">
        <v>3252</v>
      </c>
      <c r="J1836" s="8" t="s">
        <v>3344</v>
      </c>
    </row>
    <row r="1837" spans="1:10">
      <c r="A1837" s="8" t="s">
        <v>3345</v>
      </c>
      <c r="D1837" s="8" t="s">
        <v>3253</v>
      </c>
      <c r="J1837" s="8" t="s">
        <v>3346</v>
      </c>
    </row>
    <row r="1838" spans="1:10">
      <c r="A1838" s="8" t="s">
        <v>3347</v>
      </c>
      <c r="D1838" s="8" t="s">
        <v>3302</v>
      </c>
      <c r="J1838" s="8" t="s">
        <v>3348</v>
      </c>
    </row>
    <row r="1839" spans="1:10">
      <c r="A1839" s="8" t="s">
        <v>3349</v>
      </c>
      <c r="D1839" s="8" t="s">
        <v>3255</v>
      </c>
      <c r="J1839" s="8" t="s">
        <v>3350</v>
      </c>
    </row>
    <row r="1840" spans="1:10">
      <c r="A1840" s="8" t="s">
        <v>3301</v>
      </c>
      <c r="D1840" s="8" t="s">
        <v>3256</v>
      </c>
      <c r="J1840" s="8" t="s">
        <v>3351</v>
      </c>
    </row>
    <row r="1841" spans="1:10">
      <c r="A1841" s="8" t="s">
        <v>3303</v>
      </c>
      <c r="D1841" s="8" t="s">
        <v>3258</v>
      </c>
      <c r="J1841" s="8" t="s">
        <v>3352</v>
      </c>
    </row>
    <row r="1842" spans="1:10">
      <c r="A1842" s="8" t="s">
        <v>3304</v>
      </c>
      <c r="D1842" s="8" t="s">
        <v>3259</v>
      </c>
      <c r="J1842" s="8" t="s">
        <v>3353</v>
      </c>
    </row>
    <row r="1843" spans="1:10">
      <c r="A1843" s="8" t="s">
        <v>3305</v>
      </c>
      <c r="D1843" s="8" t="s">
        <v>3307</v>
      </c>
      <c r="J1843" s="8" t="s">
        <v>3354</v>
      </c>
    </row>
    <row r="1844" spans="1:10">
      <c r="A1844" s="8" t="s">
        <v>3306</v>
      </c>
      <c r="D1844" s="8" t="s">
        <v>3260</v>
      </c>
      <c r="J1844" s="8" t="s">
        <v>3355</v>
      </c>
    </row>
    <row r="1845" spans="1:10">
      <c r="A1845" s="8" t="s">
        <v>3308</v>
      </c>
      <c r="D1845" s="8" t="s">
        <v>3261</v>
      </c>
      <c r="J1845" s="8" t="s">
        <v>3356</v>
      </c>
    </row>
    <row r="1846" spans="1:10">
      <c r="A1846" s="8" t="s">
        <v>3309</v>
      </c>
      <c r="D1846" s="8" t="s">
        <v>3262</v>
      </c>
      <c r="J1846" s="8" t="s">
        <v>3357</v>
      </c>
    </row>
    <row r="1847" spans="1:10">
      <c r="A1847" s="8" t="s">
        <v>3310</v>
      </c>
      <c r="D1847" s="8" t="s">
        <v>3263</v>
      </c>
      <c r="J1847" s="8" t="s">
        <v>3358</v>
      </c>
    </row>
    <row r="1848" spans="1:10">
      <c r="A1848" s="8" t="s">
        <v>3311</v>
      </c>
      <c r="D1848" s="8" t="s">
        <v>3266</v>
      </c>
      <c r="J1848" s="8" t="s">
        <v>3359</v>
      </c>
    </row>
    <row r="1849" spans="1:10">
      <c r="A1849" s="8" t="s">
        <v>3312</v>
      </c>
      <c r="D1849" s="8" t="s">
        <v>3267</v>
      </c>
      <c r="J1849" s="8" t="s">
        <v>3360</v>
      </c>
    </row>
    <row r="1850" spans="1:10">
      <c r="A1850" s="8" t="s">
        <v>3313</v>
      </c>
      <c r="D1850" s="8" t="s">
        <v>3269</v>
      </c>
      <c r="J1850" s="8" t="s">
        <v>3361</v>
      </c>
    </row>
    <row r="1851" spans="1:10">
      <c r="A1851" s="8" t="s">
        <v>3314</v>
      </c>
      <c r="D1851" s="8" t="s">
        <v>3270</v>
      </c>
      <c r="J1851" s="8" t="s">
        <v>3362</v>
      </c>
    </row>
    <row r="1852" spans="1:10">
      <c r="A1852" s="8" t="s">
        <v>3315</v>
      </c>
      <c r="D1852" s="8" t="s">
        <v>3272</v>
      </c>
      <c r="J1852" s="8" t="s">
        <v>3363</v>
      </c>
    </row>
    <row r="1853" spans="1:10">
      <c r="A1853" s="8" t="s">
        <v>3316</v>
      </c>
      <c r="D1853" s="8" t="s">
        <v>3273</v>
      </c>
      <c r="J1853" s="8" t="s">
        <v>3364</v>
      </c>
    </row>
    <row r="1854" spans="1:10">
      <c r="A1854" s="8" t="s">
        <v>3365</v>
      </c>
      <c r="D1854" s="8" t="s">
        <v>3274</v>
      </c>
      <c r="J1854" s="8" t="s">
        <v>3366</v>
      </c>
    </row>
    <row r="1855" spans="1:10">
      <c r="A1855" s="8" t="s">
        <v>3317</v>
      </c>
      <c r="D1855" s="8" t="s">
        <v>3275</v>
      </c>
      <c r="J1855" s="8" t="s">
        <v>3367</v>
      </c>
    </row>
    <row r="1856" spans="1:10">
      <c r="A1856" s="8" t="s">
        <v>3319</v>
      </c>
      <c r="D1856" s="8" t="s">
        <v>3276</v>
      </c>
      <c r="J1856" s="8" t="s">
        <v>3368</v>
      </c>
    </row>
    <row r="1857" spans="1:10">
      <c r="A1857" s="8" t="s">
        <v>3320</v>
      </c>
      <c r="D1857" s="8" t="s">
        <v>3277</v>
      </c>
      <c r="J1857" s="8" t="s">
        <v>3369</v>
      </c>
    </row>
    <row r="1858" spans="1:10">
      <c r="A1858" s="8" t="s">
        <v>3370</v>
      </c>
      <c r="D1858" s="8" t="s">
        <v>3323</v>
      </c>
      <c r="J1858" s="8" t="s">
        <v>3371</v>
      </c>
    </row>
    <row r="1859" spans="1:10">
      <c r="A1859" s="8" t="s">
        <v>3372</v>
      </c>
      <c r="D1859" s="8" t="s">
        <v>3279</v>
      </c>
      <c r="J1859" s="8" t="s">
        <v>3373</v>
      </c>
    </row>
    <row r="1860" spans="1:10">
      <c r="A1860" s="8" t="s">
        <v>3374</v>
      </c>
      <c r="D1860" s="8" t="s">
        <v>3281</v>
      </c>
      <c r="J1860" s="8" t="s">
        <v>3375</v>
      </c>
    </row>
    <row r="1861" spans="1:10">
      <c r="A1861" s="8" t="s">
        <v>3322</v>
      </c>
      <c r="D1861" s="8" t="s">
        <v>3327</v>
      </c>
      <c r="J1861" s="8" t="s">
        <v>3376</v>
      </c>
    </row>
    <row r="1862" spans="1:10">
      <c r="A1862" s="8" t="s">
        <v>3325</v>
      </c>
      <c r="D1862" s="8" t="s">
        <v>3282</v>
      </c>
      <c r="J1862" s="8" t="s">
        <v>3377</v>
      </c>
    </row>
    <row r="1863" spans="1:10">
      <c r="A1863" s="8" t="s">
        <v>3378</v>
      </c>
      <c r="D1863" s="8" t="s">
        <v>3283</v>
      </c>
      <c r="J1863" s="8" t="s">
        <v>3379</v>
      </c>
    </row>
    <row r="1864" spans="1:10">
      <c r="A1864" s="8" t="s">
        <v>3326</v>
      </c>
      <c r="D1864" s="8" t="s">
        <v>3284</v>
      </c>
      <c r="J1864" s="8" t="s">
        <v>3380</v>
      </c>
    </row>
    <row r="1865" spans="1:10">
      <c r="A1865" s="8" t="s">
        <v>3328</v>
      </c>
      <c r="D1865" s="8" t="s">
        <v>3286</v>
      </c>
      <c r="J1865" s="8" t="s">
        <v>3381</v>
      </c>
    </row>
    <row r="1866" spans="1:10">
      <c r="A1866" s="8" t="s">
        <v>3382</v>
      </c>
      <c r="D1866" s="8" t="s">
        <v>3288</v>
      </c>
      <c r="J1866" s="8" t="s">
        <v>3383</v>
      </c>
    </row>
    <row r="1867" spans="1:10">
      <c r="A1867" s="8" t="s">
        <v>3329</v>
      </c>
      <c r="D1867" s="8" t="s">
        <v>3289</v>
      </c>
      <c r="J1867" s="8" t="s">
        <v>3384</v>
      </c>
    </row>
    <row r="1868" spans="1:10">
      <c r="A1868" s="8" t="s">
        <v>3330</v>
      </c>
      <c r="D1868" s="8" t="s">
        <v>3291</v>
      </c>
      <c r="J1868" s="8" t="s">
        <v>3385</v>
      </c>
    </row>
    <row r="1869" spans="1:10">
      <c r="A1869" s="8" t="s">
        <v>3386</v>
      </c>
      <c r="D1869" s="8" t="s">
        <v>3292</v>
      </c>
      <c r="J1869" s="8" t="s">
        <v>3387</v>
      </c>
    </row>
    <row r="1870" spans="1:10">
      <c r="A1870" s="8" t="s">
        <v>3331</v>
      </c>
      <c r="D1870" s="8" t="s">
        <v>3293</v>
      </c>
      <c r="J1870" s="8" t="s">
        <v>3388</v>
      </c>
    </row>
    <row r="1871" spans="1:10">
      <c r="A1871" s="8" t="s">
        <v>3332</v>
      </c>
      <c r="D1871" s="8" t="s">
        <v>3337</v>
      </c>
      <c r="J1871" s="8" t="s">
        <v>3389</v>
      </c>
    </row>
    <row r="1872" spans="1:10">
      <c r="A1872" s="8" t="s">
        <v>3333</v>
      </c>
      <c r="D1872" s="8" t="s">
        <v>3294</v>
      </c>
      <c r="J1872" s="8" t="s">
        <v>3390</v>
      </c>
    </row>
    <row r="1873" spans="1:10">
      <c r="A1873" s="8" t="s">
        <v>3334</v>
      </c>
      <c r="D1873" s="8" t="s">
        <v>3296</v>
      </c>
      <c r="J1873" s="8" t="s">
        <v>3391</v>
      </c>
    </row>
    <row r="1874" spans="1:10">
      <c r="A1874" s="8" t="s">
        <v>3336</v>
      </c>
      <c r="D1874" s="8" t="s">
        <v>3297</v>
      </c>
      <c r="J1874" s="8" t="s">
        <v>3392</v>
      </c>
    </row>
    <row r="1875" spans="1:10">
      <c r="A1875" s="8" t="s">
        <v>3393</v>
      </c>
      <c r="D1875" s="8" t="s">
        <v>3298</v>
      </c>
      <c r="J1875" s="8" t="s">
        <v>3394</v>
      </c>
    </row>
    <row r="1876" spans="1:10">
      <c r="A1876" s="8" t="s">
        <v>3338</v>
      </c>
      <c r="D1876" s="8" t="s">
        <v>3299</v>
      </c>
      <c r="J1876" s="8" t="s">
        <v>3395</v>
      </c>
    </row>
    <row r="1877" spans="1:10">
      <c r="A1877" s="8" t="s">
        <v>3396</v>
      </c>
      <c r="D1877" s="8" t="s">
        <v>3300</v>
      </c>
      <c r="J1877" s="8" t="s">
        <v>3397</v>
      </c>
    </row>
    <row r="1878" spans="1:10">
      <c r="A1878" s="8" t="s">
        <v>3339</v>
      </c>
      <c r="D1878" s="8" t="s">
        <v>3345</v>
      </c>
      <c r="J1878" s="8" t="s">
        <v>3398</v>
      </c>
    </row>
    <row r="1879" spans="1:10">
      <c r="A1879" s="8" t="s">
        <v>3340</v>
      </c>
      <c r="D1879" s="8" t="s">
        <v>3347</v>
      </c>
      <c r="J1879" s="8" t="s">
        <v>3399</v>
      </c>
    </row>
    <row r="1880" spans="1:10">
      <c r="A1880" s="8" t="s">
        <v>3341</v>
      </c>
      <c r="D1880" s="8" t="s">
        <v>3349</v>
      </c>
      <c r="J1880" s="8" t="s">
        <v>3400</v>
      </c>
    </row>
    <row r="1881" spans="1:10">
      <c r="A1881" s="8" t="s">
        <v>3342</v>
      </c>
      <c r="D1881" s="8" t="s">
        <v>3301</v>
      </c>
      <c r="J1881" s="8" t="s">
        <v>3401</v>
      </c>
    </row>
    <row r="1882" spans="1:10">
      <c r="A1882" s="8" t="s">
        <v>3343</v>
      </c>
      <c r="D1882" s="8" t="s">
        <v>3303</v>
      </c>
      <c r="J1882" s="8" t="s">
        <v>3402</v>
      </c>
    </row>
    <row r="1883" spans="1:10">
      <c r="A1883" s="8" t="s">
        <v>3344</v>
      </c>
      <c r="D1883" s="8" t="s">
        <v>3304</v>
      </c>
      <c r="J1883" s="8" t="s">
        <v>3403</v>
      </c>
    </row>
    <row r="1884" spans="1:10">
      <c r="A1884" s="8" t="s">
        <v>3346</v>
      </c>
      <c r="D1884" s="8" t="s">
        <v>3305</v>
      </c>
      <c r="J1884" s="8" t="s">
        <v>3404</v>
      </c>
    </row>
    <row r="1885" spans="1:10">
      <c r="A1885" s="8" t="s">
        <v>3348</v>
      </c>
      <c r="D1885" s="8" t="s">
        <v>3306</v>
      </c>
      <c r="J1885" s="8" t="s">
        <v>3405</v>
      </c>
    </row>
    <row r="1886" spans="1:10">
      <c r="A1886" s="8" t="s">
        <v>3351</v>
      </c>
      <c r="D1886" s="8" t="s">
        <v>3406</v>
      </c>
      <c r="J1886" s="8" t="s">
        <v>3407</v>
      </c>
    </row>
    <row r="1887" spans="1:10">
      <c r="A1887" s="8" t="s">
        <v>3408</v>
      </c>
      <c r="D1887" s="8" t="s">
        <v>3308</v>
      </c>
      <c r="J1887" s="8" t="s">
        <v>3409</v>
      </c>
    </row>
    <row r="1888" spans="1:10">
      <c r="A1888" s="8" t="s">
        <v>3352</v>
      </c>
      <c r="D1888" s="8" t="s">
        <v>3309</v>
      </c>
      <c r="J1888" s="8" t="s">
        <v>3410</v>
      </c>
    </row>
    <row r="1889" spans="1:10">
      <c r="A1889" s="8" t="s">
        <v>3353</v>
      </c>
      <c r="D1889" s="8" t="s">
        <v>3310</v>
      </c>
      <c r="J1889" s="8" t="s">
        <v>3411</v>
      </c>
    </row>
    <row r="1890" spans="1:10">
      <c r="A1890" s="8" t="s">
        <v>3354</v>
      </c>
      <c r="D1890" s="8" t="s">
        <v>3311</v>
      </c>
      <c r="J1890" s="8" t="s">
        <v>3412</v>
      </c>
    </row>
    <row r="1891" spans="1:10">
      <c r="A1891" s="8" t="s">
        <v>3355</v>
      </c>
      <c r="D1891" s="8" t="s">
        <v>3312</v>
      </c>
      <c r="J1891" s="8" t="s">
        <v>3413</v>
      </c>
    </row>
    <row r="1892" spans="1:10">
      <c r="A1892" s="8" t="s">
        <v>3356</v>
      </c>
      <c r="D1892" s="8" t="s">
        <v>3313</v>
      </c>
      <c r="J1892" s="8" t="s">
        <v>3414</v>
      </c>
    </row>
    <row r="1893" spans="1:10">
      <c r="A1893" s="8" t="s">
        <v>3357</v>
      </c>
      <c r="D1893" s="8" t="s">
        <v>3314</v>
      </c>
      <c r="J1893" s="8" t="s">
        <v>3415</v>
      </c>
    </row>
    <row r="1894" spans="1:10">
      <c r="A1894" s="8" t="s">
        <v>3358</v>
      </c>
      <c r="D1894" s="8" t="s">
        <v>3315</v>
      </c>
      <c r="J1894" s="8" t="s">
        <v>3416</v>
      </c>
    </row>
    <row r="1895" spans="1:10">
      <c r="A1895" s="8" t="s">
        <v>3360</v>
      </c>
      <c r="D1895" s="8" t="s">
        <v>3365</v>
      </c>
      <c r="J1895" s="8" t="s">
        <v>3417</v>
      </c>
    </row>
    <row r="1896" spans="1:10">
      <c r="A1896" s="8" t="s">
        <v>3361</v>
      </c>
      <c r="D1896" s="8" t="s">
        <v>3317</v>
      </c>
      <c r="J1896" s="8" t="s">
        <v>3418</v>
      </c>
    </row>
    <row r="1897" spans="1:10">
      <c r="A1897" s="8" t="s">
        <v>3419</v>
      </c>
      <c r="D1897" s="8" t="s">
        <v>3319</v>
      </c>
      <c r="J1897" s="8" t="s">
        <v>3420</v>
      </c>
    </row>
    <row r="1898" spans="1:10">
      <c r="A1898" s="8" t="s">
        <v>3362</v>
      </c>
      <c r="D1898" s="8" t="s">
        <v>3320</v>
      </c>
      <c r="J1898" s="8" t="s">
        <v>3421</v>
      </c>
    </row>
    <row r="1899" spans="1:10">
      <c r="A1899" s="8" t="s">
        <v>3363</v>
      </c>
      <c r="D1899" s="8" t="s">
        <v>3370</v>
      </c>
      <c r="J1899" s="8" t="s">
        <v>3422</v>
      </c>
    </row>
    <row r="1900" spans="1:10">
      <c r="A1900" s="8" t="s">
        <v>3366</v>
      </c>
      <c r="D1900" s="8" t="s">
        <v>3372</v>
      </c>
      <c r="J1900" s="8" t="s">
        <v>3423</v>
      </c>
    </row>
    <row r="1901" spans="1:10">
      <c r="A1901" s="8" t="s">
        <v>3367</v>
      </c>
      <c r="D1901" s="8" t="s">
        <v>3374</v>
      </c>
      <c r="J1901" s="8" t="s">
        <v>3424</v>
      </c>
    </row>
    <row r="1902" spans="1:10">
      <c r="A1902" s="8" t="s">
        <v>3368</v>
      </c>
      <c r="D1902" s="8" t="s">
        <v>3322</v>
      </c>
      <c r="J1902" s="8" t="s">
        <v>3425</v>
      </c>
    </row>
    <row r="1903" spans="1:10">
      <c r="A1903" s="8" t="s">
        <v>3369</v>
      </c>
      <c r="D1903" s="8" t="s">
        <v>3325</v>
      </c>
      <c r="J1903" s="8" t="s">
        <v>3426</v>
      </c>
    </row>
    <row r="1904" spans="1:10">
      <c r="A1904" s="8" t="s">
        <v>3371</v>
      </c>
      <c r="D1904" s="8" t="s">
        <v>3378</v>
      </c>
      <c r="J1904" s="8" t="s">
        <v>3427</v>
      </c>
    </row>
    <row r="1905" spans="1:10">
      <c r="A1905" s="8" t="s">
        <v>3373</v>
      </c>
      <c r="D1905" s="8" t="s">
        <v>3326</v>
      </c>
      <c r="J1905" s="8" t="s">
        <v>3428</v>
      </c>
    </row>
    <row r="1906" spans="1:10">
      <c r="A1906" s="8" t="s">
        <v>3375</v>
      </c>
      <c r="D1906" s="8" t="s">
        <v>3328</v>
      </c>
      <c r="J1906" s="8" t="s">
        <v>3429</v>
      </c>
    </row>
    <row r="1907" spans="1:10">
      <c r="A1907" s="8" t="s">
        <v>3376</v>
      </c>
      <c r="D1907" s="8" t="s">
        <v>3382</v>
      </c>
      <c r="J1907" s="8" t="s">
        <v>3430</v>
      </c>
    </row>
    <row r="1908" spans="1:10">
      <c r="A1908" s="8" t="s">
        <v>3377</v>
      </c>
      <c r="D1908" s="8" t="s">
        <v>3329</v>
      </c>
      <c r="J1908" s="8" t="s">
        <v>3431</v>
      </c>
    </row>
    <row r="1909" spans="1:10">
      <c r="A1909" s="8" t="s">
        <v>3379</v>
      </c>
      <c r="D1909" s="8" t="s">
        <v>3330</v>
      </c>
      <c r="J1909" s="8" t="s">
        <v>3432</v>
      </c>
    </row>
    <row r="1910" spans="1:10">
      <c r="A1910" s="8" t="s">
        <v>3380</v>
      </c>
      <c r="D1910" s="8" t="s">
        <v>3386</v>
      </c>
      <c r="J1910" s="8" t="s">
        <v>3433</v>
      </c>
    </row>
    <row r="1911" spans="1:10">
      <c r="A1911" s="8" t="s">
        <v>3381</v>
      </c>
      <c r="D1911" s="8" t="s">
        <v>3331</v>
      </c>
      <c r="J1911" s="8" t="s">
        <v>3434</v>
      </c>
    </row>
    <row r="1912" spans="1:10">
      <c r="A1912" s="8" t="s">
        <v>3383</v>
      </c>
      <c r="D1912" s="8" t="s">
        <v>3332</v>
      </c>
      <c r="J1912" s="8" t="s">
        <v>3435</v>
      </c>
    </row>
    <row r="1913" spans="1:10">
      <c r="A1913" s="8" t="s">
        <v>3384</v>
      </c>
      <c r="D1913" s="8" t="s">
        <v>3333</v>
      </c>
      <c r="J1913" s="8" t="s">
        <v>3436</v>
      </c>
    </row>
    <row r="1914" spans="1:10">
      <c r="A1914" s="8" t="s">
        <v>3385</v>
      </c>
      <c r="D1914" s="8" t="s">
        <v>3334</v>
      </c>
      <c r="J1914" s="8" t="s">
        <v>3437</v>
      </c>
    </row>
    <row r="1915" spans="1:10">
      <c r="A1915" s="8" t="s">
        <v>3387</v>
      </c>
      <c r="D1915" s="8" t="s">
        <v>3336</v>
      </c>
      <c r="J1915" s="8" t="s">
        <v>3438</v>
      </c>
    </row>
    <row r="1916" spans="1:10">
      <c r="A1916" s="8" t="s">
        <v>3388</v>
      </c>
      <c r="D1916" s="8" t="s">
        <v>3393</v>
      </c>
      <c r="J1916" s="8" t="s">
        <v>3439</v>
      </c>
    </row>
    <row r="1917" spans="1:10">
      <c r="A1917" s="8" t="s">
        <v>3389</v>
      </c>
      <c r="D1917" s="8" t="s">
        <v>3338</v>
      </c>
      <c r="J1917" s="8" t="s">
        <v>3440</v>
      </c>
    </row>
    <row r="1918" spans="1:10">
      <c r="A1918" s="8" t="s">
        <v>3390</v>
      </c>
      <c r="D1918" s="8" t="s">
        <v>3396</v>
      </c>
      <c r="J1918" s="8" t="s">
        <v>3441</v>
      </c>
    </row>
    <row r="1919" spans="1:10">
      <c r="A1919" s="8" t="s">
        <v>3391</v>
      </c>
      <c r="D1919" s="8" t="s">
        <v>3339</v>
      </c>
      <c r="J1919" s="8" t="s">
        <v>3442</v>
      </c>
    </row>
    <row r="1920" spans="1:10">
      <c r="A1920" s="8" t="s">
        <v>3443</v>
      </c>
      <c r="D1920" s="8" t="s">
        <v>3340</v>
      </c>
      <c r="J1920" s="8" t="s">
        <v>3444</v>
      </c>
    </row>
    <row r="1921" spans="1:10">
      <c r="A1921" s="8" t="s">
        <v>3394</v>
      </c>
      <c r="D1921" s="8" t="s">
        <v>3341</v>
      </c>
      <c r="J1921" s="8" t="s">
        <v>3445</v>
      </c>
    </row>
    <row r="1922" spans="1:10">
      <c r="A1922" s="8" t="s">
        <v>3395</v>
      </c>
      <c r="D1922" s="8" t="s">
        <v>3342</v>
      </c>
      <c r="J1922" s="8" t="s">
        <v>3446</v>
      </c>
    </row>
    <row r="1923" spans="1:10">
      <c r="A1923" s="8" t="s">
        <v>3397</v>
      </c>
      <c r="D1923" s="8" t="s">
        <v>3343</v>
      </c>
      <c r="J1923" s="8" t="s">
        <v>3447</v>
      </c>
    </row>
    <row r="1924" spans="1:10">
      <c r="A1924" s="8" t="s">
        <v>3398</v>
      </c>
      <c r="D1924" s="8" t="s">
        <v>3344</v>
      </c>
      <c r="J1924" s="8" t="s">
        <v>3448</v>
      </c>
    </row>
    <row r="1925" spans="1:10">
      <c r="A1925" s="8" t="s">
        <v>3399</v>
      </c>
      <c r="D1925" s="8" t="s">
        <v>3346</v>
      </c>
      <c r="J1925" s="8" t="s">
        <v>3449</v>
      </c>
    </row>
    <row r="1926" spans="1:10">
      <c r="A1926" s="8" t="s">
        <v>3400</v>
      </c>
      <c r="D1926" s="8" t="s">
        <v>3348</v>
      </c>
      <c r="J1926" s="8" t="s">
        <v>3450</v>
      </c>
    </row>
    <row r="1927" spans="1:10">
      <c r="A1927" s="8" t="s">
        <v>3401</v>
      </c>
      <c r="D1927" s="8" t="s">
        <v>3351</v>
      </c>
      <c r="J1927" s="8" t="s">
        <v>3451</v>
      </c>
    </row>
    <row r="1928" spans="1:10">
      <c r="A1928" s="8" t="s">
        <v>3402</v>
      </c>
      <c r="D1928" s="8" t="s">
        <v>3408</v>
      </c>
      <c r="J1928" s="8" t="s">
        <v>3452</v>
      </c>
    </row>
    <row r="1929" spans="1:10">
      <c r="A1929" s="8" t="s">
        <v>3403</v>
      </c>
      <c r="D1929" s="8" t="s">
        <v>3352</v>
      </c>
      <c r="J1929" s="8" t="s">
        <v>3453</v>
      </c>
    </row>
    <row r="1930" spans="1:10">
      <c r="A1930" s="8" t="s">
        <v>3404</v>
      </c>
      <c r="D1930" s="8" t="s">
        <v>3353</v>
      </c>
      <c r="J1930" s="8" t="s">
        <v>3454</v>
      </c>
    </row>
    <row r="1931" spans="1:10">
      <c r="A1931" s="8" t="s">
        <v>3455</v>
      </c>
      <c r="D1931" s="8" t="s">
        <v>3354</v>
      </c>
      <c r="J1931" s="8" t="s">
        <v>3456</v>
      </c>
    </row>
    <row r="1932" spans="1:10">
      <c r="A1932" s="8" t="s">
        <v>3409</v>
      </c>
      <c r="D1932" s="8" t="s">
        <v>3355</v>
      </c>
      <c r="J1932" s="8" t="s">
        <v>3457</v>
      </c>
    </row>
    <row r="1933" spans="1:10">
      <c r="A1933" s="8" t="s">
        <v>3410</v>
      </c>
      <c r="D1933" s="8" t="s">
        <v>3356</v>
      </c>
      <c r="J1933" s="8" t="s">
        <v>3458</v>
      </c>
    </row>
    <row r="1934" spans="1:10">
      <c r="A1934" s="8" t="s">
        <v>3414</v>
      </c>
      <c r="D1934" s="8" t="s">
        <v>3357</v>
      </c>
      <c r="J1934" s="8" t="s">
        <v>3459</v>
      </c>
    </row>
    <row r="1935" spans="1:10">
      <c r="A1935" s="8" t="s">
        <v>3418</v>
      </c>
      <c r="D1935" s="8" t="s">
        <v>3358</v>
      </c>
      <c r="J1935" s="8" t="s">
        <v>3460</v>
      </c>
    </row>
    <row r="1936" spans="1:10">
      <c r="A1936" s="8" t="s">
        <v>3424</v>
      </c>
      <c r="D1936" s="8" t="s">
        <v>3360</v>
      </c>
      <c r="J1936" s="8" t="s">
        <v>3461</v>
      </c>
    </row>
    <row r="1937" spans="1:10">
      <c r="A1937" s="8" t="s">
        <v>3425</v>
      </c>
      <c r="D1937" s="8" t="s">
        <v>3361</v>
      </c>
      <c r="J1937" s="8" t="s">
        <v>3462</v>
      </c>
    </row>
    <row r="1938" spans="1:10">
      <c r="A1938" s="8" t="s">
        <v>3463</v>
      </c>
      <c r="D1938" s="8" t="s">
        <v>3419</v>
      </c>
      <c r="J1938" s="8" t="s">
        <v>3464</v>
      </c>
    </row>
    <row r="1939" spans="1:10">
      <c r="A1939" s="8" t="s">
        <v>3427</v>
      </c>
      <c r="D1939" s="8" t="s">
        <v>3362</v>
      </c>
      <c r="J1939" s="8" t="s">
        <v>3465</v>
      </c>
    </row>
    <row r="1940" spans="1:10">
      <c r="A1940" s="8" t="s">
        <v>3428</v>
      </c>
      <c r="D1940" s="8" t="s">
        <v>3363</v>
      </c>
      <c r="J1940" s="8" t="s">
        <v>3466</v>
      </c>
    </row>
    <row r="1941" spans="1:10">
      <c r="A1941" s="8" t="s">
        <v>3429</v>
      </c>
      <c r="D1941" s="8" t="s">
        <v>3366</v>
      </c>
      <c r="J1941" s="8" t="s">
        <v>3467</v>
      </c>
    </row>
    <row r="1942" spans="1:10">
      <c r="A1942" s="8" t="s">
        <v>3430</v>
      </c>
      <c r="D1942" s="8" t="s">
        <v>3367</v>
      </c>
      <c r="J1942" s="8" t="s">
        <v>3468</v>
      </c>
    </row>
    <row r="1943" spans="1:10">
      <c r="A1943" s="8" t="s">
        <v>3431</v>
      </c>
      <c r="D1943" s="8" t="s">
        <v>3368</v>
      </c>
      <c r="J1943" s="8" t="s">
        <v>3469</v>
      </c>
    </row>
    <row r="1944" spans="1:10">
      <c r="A1944" s="8" t="s">
        <v>3432</v>
      </c>
      <c r="D1944" s="8" t="s">
        <v>3369</v>
      </c>
      <c r="J1944" s="8" t="s">
        <v>3470</v>
      </c>
    </row>
    <row r="1945" spans="1:10">
      <c r="A1945" s="8" t="s">
        <v>3433</v>
      </c>
      <c r="D1945" s="8" t="s">
        <v>3371</v>
      </c>
      <c r="J1945" s="8" t="s">
        <v>3471</v>
      </c>
    </row>
    <row r="1946" spans="1:10">
      <c r="A1946" s="8" t="s">
        <v>3434</v>
      </c>
      <c r="D1946" s="8" t="s">
        <v>3373</v>
      </c>
      <c r="J1946" s="8" t="s">
        <v>3472</v>
      </c>
    </row>
    <row r="1947" spans="1:10">
      <c r="A1947" s="8" t="s">
        <v>3435</v>
      </c>
      <c r="D1947" s="8" t="s">
        <v>3375</v>
      </c>
      <c r="J1947" s="8" t="s">
        <v>3473</v>
      </c>
    </row>
    <row r="1948" spans="1:10">
      <c r="A1948" s="8" t="s">
        <v>3436</v>
      </c>
      <c r="D1948" s="8" t="s">
        <v>3376</v>
      </c>
      <c r="J1948" s="8" t="s">
        <v>3474</v>
      </c>
    </row>
    <row r="1949" spans="1:10">
      <c r="A1949" s="8" t="s">
        <v>3437</v>
      </c>
      <c r="D1949" s="8" t="s">
        <v>3377</v>
      </c>
      <c r="J1949" s="8" t="s">
        <v>3475</v>
      </c>
    </row>
    <row r="1950" spans="1:10">
      <c r="A1950" s="8" t="s">
        <v>3438</v>
      </c>
      <c r="D1950" s="8" t="s">
        <v>3379</v>
      </c>
      <c r="J1950" s="8" t="s">
        <v>3476</v>
      </c>
    </row>
    <row r="1951" spans="1:10">
      <c r="A1951" s="8" t="s">
        <v>3439</v>
      </c>
      <c r="D1951" s="8" t="s">
        <v>3380</v>
      </c>
      <c r="J1951" s="8" t="s">
        <v>3477</v>
      </c>
    </row>
    <row r="1952" spans="1:10">
      <c r="A1952" s="8" t="s">
        <v>3440</v>
      </c>
      <c r="D1952" s="8" t="s">
        <v>3381</v>
      </c>
      <c r="J1952" s="8" t="s">
        <v>3478</v>
      </c>
    </row>
    <row r="1953" spans="1:10">
      <c r="A1953" s="8" t="s">
        <v>3441</v>
      </c>
      <c r="D1953" s="8" t="s">
        <v>3383</v>
      </c>
      <c r="J1953" s="8" t="s">
        <v>3479</v>
      </c>
    </row>
    <row r="1954" spans="1:10">
      <c r="A1954" s="8" t="s">
        <v>3442</v>
      </c>
      <c r="D1954" s="8" t="s">
        <v>3384</v>
      </c>
      <c r="J1954" s="8" t="s">
        <v>3480</v>
      </c>
    </row>
    <row r="1955" spans="1:10">
      <c r="A1955" s="8" t="s">
        <v>3444</v>
      </c>
      <c r="D1955" s="8" t="s">
        <v>3385</v>
      </c>
      <c r="J1955" s="8" t="s">
        <v>3481</v>
      </c>
    </row>
    <row r="1956" spans="1:10">
      <c r="A1956" s="8" t="s">
        <v>3482</v>
      </c>
      <c r="D1956" s="8" t="s">
        <v>3387</v>
      </c>
      <c r="J1956" s="8" t="s">
        <v>3483</v>
      </c>
    </row>
    <row r="1957" spans="1:10">
      <c r="A1957" s="8" t="s">
        <v>3445</v>
      </c>
      <c r="D1957" s="8" t="s">
        <v>3388</v>
      </c>
      <c r="J1957" s="8" t="s">
        <v>3484</v>
      </c>
    </row>
    <row r="1958" spans="1:10">
      <c r="A1958" s="8" t="s">
        <v>3446</v>
      </c>
      <c r="D1958" s="8" t="s">
        <v>3389</v>
      </c>
      <c r="J1958" s="8" t="s">
        <v>3485</v>
      </c>
    </row>
    <row r="1959" spans="1:10">
      <c r="A1959" s="8" t="s">
        <v>3447</v>
      </c>
      <c r="D1959" s="8" t="s">
        <v>3390</v>
      </c>
      <c r="J1959" s="8" t="s">
        <v>3486</v>
      </c>
    </row>
    <row r="1960" spans="1:10">
      <c r="A1960" s="8" t="s">
        <v>3448</v>
      </c>
      <c r="D1960" s="8" t="s">
        <v>3391</v>
      </c>
      <c r="J1960" s="8" t="s">
        <v>3487</v>
      </c>
    </row>
    <row r="1961" spans="1:10">
      <c r="A1961" s="8" t="s">
        <v>3449</v>
      </c>
      <c r="D1961" s="8" t="s">
        <v>3443</v>
      </c>
      <c r="J1961" s="8" t="s">
        <v>3488</v>
      </c>
    </row>
    <row r="1962" spans="1:10">
      <c r="A1962" s="8" t="s">
        <v>3450</v>
      </c>
      <c r="D1962" s="8" t="s">
        <v>3394</v>
      </c>
      <c r="J1962" s="8" t="s">
        <v>3489</v>
      </c>
    </row>
    <row r="1963" spans="1:10">
      <c r="A1963" s="8" t="s">
        <v>3451</v>
      </c>
      <c r="D1963" s="8" t="s">
        <v>3395</v>
      </c>
      <c r="J1963" s="8" t="s">
        <v>3490</v>
      </c>
    </row>
    <row r="1964" spans="1:10">
      <c r="A1964" s="8" t="s">
        <v>3452</v>
      </c>
      <c r="D1964" s="8" t="s">
        <v>3397</v>
      </c>
      <c r="J1964" s="8" t="s">
        <v>3491</v>
      </c>
    </row>
    <row r="1965" spans="1:10">
      <c r="A1965" s="8" t="s">
        <v>3453</v>
      </c>
      <c r="D1965" s="8" t="s">
        <v>3398</v>
      </c>
      <c r="J1965" s="8" t="s">
        <v>3492</v>
      </c>
    </row>
    <row r="1966" spans="1:10">
      <c r="A1966" s="8" t="s">
        <v>3454</v>
      </c>
      <c r="D1966" s="8" t="s">
        <v>3399</v>
      </c>
      <c r="J1966" s="8" t="s">
        <v>3493</v>
      </c>
    </row>
    <row r="1967" spans="1:10">
      <c r="A1967" s="8" t="s">
        <v>3456</v>
      </c>
      <c r="D1967" s="8" t="s">
        <v>3400</v>
      </c>
      <c r="J1967" s="8" t="s">
        <v>3494</v>
      </c>
    </row>
    <row r="1968" spans="1:10">
      <c r="A1968" s="8" t="s">
        <v>3457</v>
      </c>
      <c r="D1968" s="8" t="s">
        <v>3401</v>
      </c>
      <c r="J1968" s="8" t="s">
        <v>3495</v>
      </c>
    </row>
    <row r="1969" spans="1:10">
      <c r="A1969" s="8" t="s">
        <v>3458</v>
      </c>
      <c r="D1969" s="8" t="s">
        <v>3402</v>
      </c>
      <c r="J1969" s="8" t="s">
        <v>3496</v>
      </c>
    </row>
    <row r="1970" spans="1:10">
      <c r="A1970" s="8" t="s">
        <v>3497</v>
      </c>
      <c r="D1970" s="8" t="s">
        <v>3403</v>
      </c>
      <c r="J1970" s="8" t="s">
        <v>3498</v>
      </c>
    </row>
    <row r="1971" spans="1:10">
      <c r="A1971" s="8" t="s">
        <v>3459</v>
      </c>
      <c r="D1971" s="8" t="s">
        <v>3404</v>
      </c>
      <c r="J1971" s="8" t="s">
        <v>3499</v>
      </c>
    </row>
    <row r="1972" spans="1:10">
      <c r="A1972" s="8" t="s">
        <v>3461</v>
      </c>
      <c r="D1972" s="8" t="s">
        <v>3455</v>
      </c>
      <c r="J1972" s="8" t="s">
        <v>3500</v>
      </c>
    </row>
    <row r="1973" spans="1:10">
      <c r="A1973" s="8" t="s">
        <v>3501</v>
      </c>
      <c r="D1973" s="8" t="s">
        <v>3409</v>
      </c>
      <c r="J1973" s="8" t="s">
        <v>3502</v>
      </c>
    </row>
    <row r="1974" spans="1:10">
      <c r="A1974" s="8" t="s">
        <v>3503</v>
      </c>
      <c r="D1974" s="8" t="s">
        <v>3410</v>
      </c>
      <c r="J1974" s="8" t="s">
        <v>3504</v>
      </c>
    </row>
    <row r="1975" spans="1:10">
      <c r="A1975" s="8" t="s">
        <v>3464</v>
      </c>
      <c r="D1975" s="8" t="s">
        <v>3414</v>
      </c>
      <c r="J1975" s="8" t="s">
        <v>3505</v>
      </c>
    </row>
    <row r="1976" spans="1:10">
      <c r="A1976" s="8" t="s">
        <v>3465</v>
      </c>
      <c r="D1976" s="8" t="s">
        <v>3418</v>
      </c>
      <c r="J1976" s="8" t="s">
        <v>3506</v>
      </c>
    </row>
    <row r="1977" spans="1:10">
      <c r="A1977" s="8" t="s">
        <v>3466</v>
      </c>
      <c r="D1977" s="8" t="s">
        <v>3424</v>
      </c>
      <c r="J1977" s="8" t="s">
        <v>3507</v>
      </c>
    </row>
    <row r="1978" spans="1:10">
      <c r="A1978" s="8" t="s">
        <v>3467</v>
      </c>
      <c r="D1978" s="8" t="s">
        <v>3425</v>
      </c>
      <c r="J1978" s="8" t="s">
        <v>3508</v>
      </c>
    </row>
    <row r="1979" spans="1:10">
      <c r="A1979" s="8" t="s">
        <v>3509</v>
      </c>
      <c r="D1979" s="8" t="s">
        <v>3463</v>
      </c>
      <c r="J1979" s="8" t="s">
        <v>3510</v>
      </c>
    </row>
    <row r="1980" spans="1:10">
      <c r="A1980" s="8" t="s">
        <v>3468</v>
      </c>
      <c r="D1980" s="8" t="s">
        <v>3427</v>
      </c>
      <c r="J1980" s="8" t="s">
        <v>3511</v>
      </c>
    </row>
    <row r="1981" spans="1:10">
      <c r="A1981" s="8" t="s">
        <v>3470</v>
      </c>
      <c r="D1981" s="8" t="s">
        <v>3428</v>
      </c>
      <c r="J1981" s="8" t="s">
        <v>3512</v>
      </c>
    </row>
    <row r="1982" spans="1:10">
      <c r="A1982" s="8" t="s">
        <v>3513</v>
      </c>
      <c r="D1982" s="8" t="s">
        <v>3429</v>
      </c>
      <c r="J1982" s="8" t="s">
        <v>3514</v>
      </c>
    </row>
    <row r="1983" spans="1:10">
      <c r="A1983" s="8" t="s">
        <v>3471</v>
      </c>
      <c r="D1983" s="8" t="s">
        <v>3430</v>
      </c>
      <c r="J1983" s="8" t="s">
        <v>3515</v>
      </c>
    </row>
    <row r="1984" spans="1:10">
      <c r="A1984" s="8" t="s">
        <v>3472</v>
      </c>
      <c r="D1984" s="8" t="s">
        <v>3431</v>
      </c>
      <c r="J1984" s="8" t="s">
        <v>3516</v>
      </c>
    </row>
    <row r="1985" spans="1:10">
      <c r="A1985" s="8" t="s">
        <v>3473</v>
      </c>
      <c r="D1985" s="8" t="s">
        <v>3432</v>
      </c>
      <c r="J1985" s="8" t="s">
        <v>3517</v>
      </c>
    </row>
    <row r="1986" spans="1:10">
      <c r="A1986" s="8" t="s">
        <v>3518</v>
      </c>
      <c r="D1986" s="8" t="s">
        <v>3433</v>
      </c>
      <c r="J1986" s="8" t="s">
        <v>3519</v>
      </c>
    </row>
    <row r="1987" spans="1:10">
      <c r="A1987" s="8" t="s">
        <v>3474</v>
      </c>
      <c r="D1987" s="8" t="s">
        <v>3434</v>
      </c>
      <c r="J1987" s="8" t="s">
        <v>3520</v>
      </c>
    </row>
    <row r="1988" spans="1:10">
      <c r="A1988" s="8" t="s">
        <v>3475</v>
      </c>
      <c r="D1988" s="8" t="s">
        <v>3435</v>
      </c>
      <c r="J1988" s="8" t="s">
        <v>3521</v>
      </c>
    </row>
    <row r="1989" spans="1:10">
      <c r="A1989" s="8" t="s">
        <v>3476</v>
      </c>
      <c r="D1989" s="8" t="s">
        <v>3436</v>
      </c>
      <c r="J1989" s="8" t="s">
        <v>3522</v>
      </c>
    </row>
    <row r="1990" spans="1:10">
      <c r="A1990" s="8" t="s">
        <v>3477</v>
      </c>
      <c r="D1990" s="8" t="s">
        <v>3437</v>
      </c>
      <c r="J1990" s="8" t="s">
        <v>3523</v>
      </c>
    </row>
    <row r="1991" spans="1:10">
      <c r="A1991" s="8" t="s">
        <v>3479</v>
      </c>
      <c r="D1991" s="8" t="s">
        <v>3438</v>
      </c>
      <c r="J1991" s="8" t="s">
        <v>3524</v>
      </c>
    </row>
    <row r="1992" spans="1:10">
      <c r="A1992" s="8" t="s">
        <v>3480</v>
      </c>
      <c r="D1992" s="8" t="s">
        <v>3439</v>
      </c>
      <c r="J1992" s="8" t="s">
        <v>3525</v>
      </c>
    </row>
    <row r="1993" spans="1:10">
      <c r="A1993" s="8" t="s">
        <v>3481</v>
      </c>
      <c r="D1993" s="8" t="s">
        <v>3440</v>
      </c>
      <c r="J1993" s="8" t="s">
        <v>3526</v>
      </c>
    </row>
    <row r="1994" spans="1:10">
      <c r="A1994" s="8" t="s">
        <v>3483</v>
      </c>
      <c r="D1994" s="8" t="s">
        <v>3441</v>
      </c>
      <c r="J1994" s="8" t="s">
        <v>3527</v>
      </c>
    </row>
    <row r="1995" spans="1:10">
      <c r="A1995" s="8" t="s">
        <v>3528</v>
      </c>
      <c r="D1995" s="8" t="s">
        <v>3442</v>
      </c>
      <c r="J1995" s="8" t="s">
        <v>3529</v>
      </c>
    </row>
    <row r="1996" spans="1:10">
      <c r="A1996" s="8" t="s">
        <v>3484</v>
      </c>
      <c r="D1996" s="8" t="s">
        <v>3530</v>
      </c>
      <c r="J1996" s="8" t="s">
        <v>3531</v>
      </c>
    </row>
    <row r="1997" spans="1:10">
      <c r="A1997" s="8" t="s">
        <v>3485</v>
      </c>
      <c r="D1997" s="8" t="s">
        <v>3444</v>
      </c>
      <c r="J1997" s="8" t="s">
        <v>3532</v>
      </c>
    </row>
    <row r="1998" spans="1:10">
      <c r="A1998" s="8" t="s">
        <v>3533</v>
      </c>
      <c r="D1998" s="8" t="s">
        <v>3482</v>
      </c>
      <c r="J1998" s="8" t="s">
        <v>3534</v>
      </c>
    </row>
    <row r="1999" spans="1:10">
      <c r="A1999" s="8" t="s">
        <v>3486</v>
      </c>
      <c r="D1999" s="8" t="s">
        <v>3535</v>
      </c>
      <c r="J1999" s="8" t="s">
        <v>3536</v>
      </c>
    </row>
    <row r="2000" spans="1:10">
      <c r="A2000" s="8" t="s">
        <v>3487</v>
      </c>
      <c r="D2000" s="8" t="s">
        <v>3445</v>
      </c>
      <c r="J2000" s="8" t="s">
        <v>3537</v>
      </c>
    </row>
    <row r="2001" spans="1:10">
      <c r="A2001" s="8" t="s">
        <v>3488</v>
      </c>
      <c r="D2001" s="8" t="s">
        <v>3446</v>
      </c>
      <c r="J2001" s="8" t="s">
        <v>3538</v>
      </c>
    </row>
    <row r="2002" spans="1:10">
      <c r="A2002" s="8" t="s">
        <v>3489</v>
      </c>
      <c r="D2002" s="8" t="s">
        <v>3447</v>
      </c>
      <c r="J2002" s="8" t="s">
        <v>3539</v>
      </c>
    </row>
    <row r="2003" spans="1:10">
      <c r="A2003" s="8" t="s">
        <v>3540</v>
      </c>
      <c r="D2003" s="8" t="s">
        <v>3448</v>
      </c>
      <c r="J2003" s="8" t="s">
        <v>3541</v>
      </c>
    </row>
    <row r="2004" spans="1:10">
      <c r="A2004" s="8" t="s">
        <v>3490</v>
      </c>
      <c r="D2004" s="8" t="s">
        <v>3449</v>
      </c>
      <c r="J2004" s="8" t="s">
        <v>3542</v>
      </c>
    </row>
    <row r="2005" spans="1:10">
      <c r="A2005" s="8" t="s">
        <v>3491</v>
      </c>
      <c r="D2005" s="8" t="s">
        <v>3450</v>
      </c>
      <c r="J2005" s="8" t="s">
        <v>3543</v>
      </c>
    </row>
    <row r="2006" spans="1:10">
      <c r="A2006" s="8" t="s">
        <v>3492</v>
      </c>
      <c r="D2006" s="8" t="s">
        <v>3451</v>
      </c>
      <c r="J2006" s="8" t="s">
        <v>3544</v>
      </c>
    </row>
    <row r="2007" spans="1:10">
      <c r="A2007" s="8" t="s">
        <v>3493</v>
      </c>
      <c r="D2007" s="8" t="s">
        <v>3452</v>
      </c>
      <c r="J2007" s="8" t="s">
        <v>3545</v>
      </c>
    </row>
    <row r="2008" spans="1:10">
      <c r="A2008" s="8" t="s">
        <v>3546</v>
      </c>
      <c r="D2008" s="8" t="s">
        <v>3453</v>
      </c>
      <c r="J2008" s="8" t="s">
        <v>3547</v>
      </c>
    </row>
    <row r="2009" spans="1:10">
      <c r="A2009" s="8" t="s">
        <v>3494</v>
      </c>
      <c r="D2009" s="8" t="s">
        <v>3454</v>
      </c>
      <c r="J2009" s="8" t="s">
        <v>3548</v>
      </c>
    </row>
    <row r="2010" spans="1:10">
      <c r="A2010" s="8" t="s">
        <v>3495</v>
      </c>
      <c r="D2010" s="8" t="s">
        <v>3456</v>
      </c>
      <c r="J2010" s="8" t="s">
        <v>3549</v>
      </c>
    </row>
    <row r="2011" spans="1:10">
      <c r="A2011" s="8" t="s">
        <v>3496</v>
      </c>
      <c r="D2011" s="8" t="s">
        <v>3457</v>
      </c>
      <c r="J2011" s="8" t="s">
        <v>3550</v>
      </c>
    </row>
    <row r="2012" spans="1:10">
      <c r="A2012" s="8" t="s">
        <v>3498</v>
      </c>
      <c r="D2012" s="8" t="s">
        <v>3458</v>
      </c>
      <c r="J2012" s="8" t="s">
        <v>3551</v>
      </c>
    </row>
    <row r="2013" spans="1:10">
      <c r="A2013" s="8" t="s">
        <v>3500</v>
      </c>
      <c r="D2013" s="8" t="s">
        <v>3497</v>
      </c>
      <c r="J2013" s="8" t="s">
        <v>3552</v>
      </c>
    </row>
    <row r="2014" spans="1:10">
      <c r="A2014" s="8" t="s">
        <v>3502</v>
      </c>
      <c r="D2014" s="8" t="s">
        <v>3459</v>
      </c>
      <c r="J2014" s="8" t="s">
        <v>3553</v>
      </c>
    </row>
    <row r="2015" spans="1:10">
      <c r="A2015" s="8" t="s">
        <v>3504</v>
      </c>
      <c r="D2015" s="8" t="s">
        <v>3461</v>
      </c>
      <c r="J2015" s="8" t="s">
        <v>3554</v>
      </c>
    </row>
    <row r="2016" spans="1:10">
      <c r="A2016" s="8" t="s">
        <v>3505</v>
      </c>
      <c r="D2016" s="8" t="s">
        <v>3501</v>
      </c>
      <c r="J2016" s="8" t="s">
        <v>3555</v>
      </c>
    </row>
    <row r="2017" spans="1:10">
      <c r="A2017" s="8" t="s">
        <v>3506</v>
      </c>
      <c r="D2017" s="8" t="s">
        <v>3503</v>
      </c>
      <c r="J2017" s="8" t="s">
        <v>3556</v>
      </c>
    </row>
    <row r="2018" spans="1:10">
      <c r="A2018" s="8" t="s">
        <v>3507</v>
      </c>
      <c r="D2018" s="8" t="s">
        <v>3464</v>
      </c>
      <c r="J2018" s="8" t="s">
        <v>3557</v>
      </c>
    </row>
    <row r="2019" spans="1:10">
      <c r="A2019" s="8" t="s">
        <v>3510</v>
      </c>
      <c r="D2019" s="8" t="s">
        <v>3465</v>
      </c>
      <c r="J2019" s="8" t="s">
        <v>3558</v>
      </c>
    </row>
    <row r="2020" spans="1:10">
      <c r="A2020" s="8" t="s">
        <v>3511</v>
      </c>
      <c r="D2020" s="8" t="s">
        <v>3466</v>
      </c>
      <c r="J2020" s="8" t="s">
        <v>3559</v>
      </c>
    </row>
    <row r="2021" spans="1:10">
      <c r="A2021" s="8" t="s">
        <v>3560</v>
      </c>
      <c r="D2021" s="8" t="s">
        <v>3467</v>
      </c>
      <c r="J2021" s="8" t="s">
        <v>3561</v>
      </c>
    </row>
    <row r="2022" spans="1:10">
      <c r="A2022" s="8" t="s">
        <v>3512</v>
      </c>
      <c r="D2022" s="8" t="s">
        <v>3509</v>
      </c>
      <c r="J2022" s="8" t="s">
        <v>3562</v>
      </c>
    </row>
    <row r="2023" spans="1:10">
      <c r="A2023" s="8" t="s">
        <v>3514</v>
      </c>
      <c r="D2023" s="8" t="s">
        <v>3468</v>
      </c>
      <c r="J2023" s="8" t="s">
        <v>3563</v>
      </c>
    </row>
    <row r="2024" spans="1:10">
      <c r="A2024" s="8" t="s">
        <v>3564</v>
      </c>
      <c r="D2024" s="8" t="s">
        <v>3470</v>
      </c>
      <c r="J2024" s="8" t="s">
        <v>3565</v>
      </c>
    </row>
    <row r="2025" spans="1:10">
      <c r="A2025" s="8" t="s">
        <v>3516</v>
      </c>
      <c r="D2025" s="8" t="s">
        <v>3513</v>
      </c>
      <c r="J2025" s="8" t="s">
        <v>3566</v>
      </c>
    </row>
    <row r="2026" spans="1:10">
      <c r="A2026" s="8" t="s">
        <v>3517</v>
      </c>
      <c r="D2026" s="8" t="s">
        <v>3471</v>
      </c>
      <c r="J2026" s="8" t="s">
        <v>3567</v>
      </c>
    </row>
    <row r="2027" spans="1:10">
      <c r="A2027" s="8" t="s">
        <v>3519</v>
      </c>
      <c r="D2027" s="8" t="s">
        <v>3472</v>
      </c>
      <c r="J2027" s="8" t="s">
        <v>3568</v>
      </c>
    </row>
    <row r="2028" spans="1:10">
      <c r="A2028" s="8" t="s">
        <v>3520</v>
      </c>
      <c r="D2028" s="8" t="s">
        <v>3473</v>
      </c>
      <c r="J2028" s="8" t="s">
        <v>3569</v>
      </c>
    </row>
    <row r="2029" spans="1:10">
      <c r="A2029" s="8" t="s">
        <v>3570</v>
      </c>
      <c r="D2029" s="8" t="s">
        <v>3474</v>
      </c>
      <c r="J2029" s="8" t="s">
        <v>3571</v>
      </c>
    </row>
    <row r="2030" spans="1:10">
      <c r="A2030" s="8" t="s">
        <v>3521</v>
      </c>
      <c r="D2030" s="8" t="s">
        <v>3475</v>
      </c>
      <c r="J2030" s="8" t="s">
        <v>3572</v>
      </c>
    </row>
    <row r="2031" spans="1:10">
      <c r="A2031" s="8" t="s">
        <v>3522</v>
      </c>
      <c r="D2031" s="8" t="s">
        <v>3573</v>
      </c>
      <c r="J2031" s="8" t="s">
        <v>3574</v>
      </c>
    </row>
    <row r="2032" spans="1:10">
      <c r="A2032" s="8" t="s">
        <v>3523</v>
      </c>
      <c r="D2032" s="8" t="s">
        <v>3476</v>
      </c>
      <c r="J2032" s="8" t="s">
        <v>3575</v>
      </c>
    </row>
    <row r="2033" spans="1:10">
      <c r="A2033" s="8" t="s">
        <v>3525</v>
      </c>
      <c r="D2033" s="8" t="s">
        <v>3477</v>
      </c>
      <c r="J2033" s="8" t="s">
        <v>3576</v>
      </c>
    </row>
    <row r="2034" spans="1:10">
      <c r="A2034" s="8" t="s">
        <v>3526</v>
      </c>
      <c r="D2034" s="8" t="s">
        <v>3479</v>
      </c>
      <c r="J2034" s="8" t="s">
        <v>3577</v>
      </c>
    </row>
    <row r="2035" spans="1:10">
      <c r="A2035" s="8" t="s">
        <v>3527</v>
      </c>
      <c r="D2035" s="8" t="s">
        <v>3480</v>
      </c>
      <c r="J2035" s="8" t="s">
        <v>3578</v>
      </c>
    </row>
    <row r="2036" spans="1:10">
      <c r="A2036" s="8" t="s">
        <v>3529</v>
      </c>
      <c r="D2036" s="8" t="s">
        <v>3481</v>
      </c>
      <c r="J2036" s="8" t="s">
        <v>3579</v>
      </c>
    </row>
    <row r="2037" spans="1:10">
      <c r="A2037" s="8" t="s">
        <v>3531</v>
      </c>
      <c r="D2037" s="8" t="s">
        <v>3483</v>
      </c>
      <c r="J2037" s="8" t="s">
        <v>3580</v>
      </c>
    </row>
    <row r="2038" spans="1:10">
      <c r="A2038" s="8" t="s">
        <v>3532</v>
      </c>
      <c r="D2038" s="8" t="s">
        <v>3528</v>
      </c>
      <c r="J2038" s="8" t="s">
        <v>3581</v>
      </c>
    </row>
    <row r="2039" spans="1:10">
      <c r="A2039" s="8" t="s">
        <v>3534</v>
      </c>
      <c r="D2039" s="8" t="s">
        <v>3484</v>
      </c>
      <c r="J2039" s="8" t="s">
        <v>3582</v>
      </c>
    </row>
    <row r="2040" spans="1:10">
      <c r="A2040" s="8" t="s">
        <v>3536</v>
      </c>
      <c r="D2040" s="8" t="s">
        <v>3485</v>
      </c>
      <c r="J2040" s="8" t="s">
        <v>3583</v>
      </c>
    </row>
    <row r="2041" spans="1:10">
      <c r="A2041" s="8" t="s">
        <v>3537</v>
      </c>
      <c r="D2041" s="8" t="s">
        <v>3533</v>
      </c>
      <c r="J2041" s="8" t="s">
        <v>3584</v>
      </c>
    </row>
    <row r="2042" spans="1:10">
      <c r="A2042" s="8" t="s">
        <v>3538</v>
      </c>
      <c r="D2042" s="8" t="s">
        <v>3486</v>
      </c>
      <c r="J2042" s="8" t="s">
        <v>3585</v>
      </c>
    </row>
    <row r="2043" spans="1:10">
      <c r="A2043" s="8" t="s">
        <v>3539</v>
      </c>
      <c r="D2043" s="8" t="s">
        <v>3487</v>
      </c>
      <c r="J2043" s="8" t="s">
        <v>3586</v>
      </c>
    </row>
    <row r="2044" spans="1:10">
      <c r="A2044" s="8" t="s">
        <v>3541</v>
      </c>
      <c r="D2044" s="8" t="s">
        <v>3488</v>
      </c>
      <c r="J2044" s="8" t="s">
        <v>3587</v>
      </c>
    </row>
    <row r="2045" spans="1:10">
      <c r="A2045" s="8" t="s">
        <v>3542</v>
      </c>
      <c r="D2045" s="8" t="s">
        <v>3489</v>
      </c>
      <c r="J2045" s="8" t="s">
        <v>3588</v>
      </c>
    </row>
    <row r="2046" spans="1:10">
      <c r="A2046" s="8" t="s">
        <v>3589</v>
      </c>
      <c r="D2046" s="8" t="s">
        <v>3540</v>
      </c>
      <c r="J2046" s="8" t="s">
        <v>3590</v>
      </c>
    </row>
    <row r="2047" spans="1:10">
      <c r="A2047" s="8" t="s">
        <v>3591</v>
      </c>
      <c r="D2047" s="8" t="s">
        <v>3490</v>
      </c>
      <c r="J2047" s="8" t="s">
        <v>3592</v>
      </c>
    </row>
    <row r="2048" spans="1:10">
      <c r="A2048" s="8" t="s">
        <v>3543</v>
      </c>
      <c r="D2048" s="8" t="s">
        <v>3491</v>
      </c>
      <c r="J2048" s="8" t="s">
        <v>3593</v>
      </c>
    </row>
    <row r="2049" spans="1:10">
      <c r="A2049" s="8" t="s">
        <v>3544</v>
      </c>
      <c r="D2049" s="8" t="s">
        <v>3492</v>
      </c>
      <c r="J2049" s="8" t="s">
        <v>3594</v>
      </c>
    </row>
    <row r="2050" spans="1:10">
      <c r="A2050" s="8" t="s">
        <v>3545</v>
      </c>
      <c r="D2050" s="8" t="s">
        <v>3493</v>
      </c>
      <c r="J2050" s="8" t="s">
        <v>3595</v>
      </c>
    </row>
    <row r="2051" spans="1:10">
      <c r="A2051" s="8" t="s">
        <v>3547</v>
      </c>
      <c r="D2051" s="8" t="s">
        <v>3546</v>
      </c>
      <c r="J2051" s="8" t="s">
        <v>3596</v>
      </c>
    </row>
    <row r="2052" spans="1:10">
      <c r="A2052" s="8" t="s">
        <v>3597</v>
      </c>
      <c r="D2052" s="8" t="s">
        <v>3494</v>
      </c>
      <c r="J2052" s="8" t="s">
        <v>3598</v>
      </c>
    </row>
    <row r="2053" spans="1:10">
      <c r="A2053" s="8" t="s">
        <v>3548</v>
      </c>
      <c r="D2053" s="8" t="s">
        <v>3495</v>
      </c>
      <c r="J2053" s="8" t="s">
        <v>3599</v>
      </c>
    </row>
    <row r="2054" spans="1:10">
      <c r="A2054" s="8" t="s">
        <v>3549</v>
      </c>
      <c r="D2054" s="8" t="s">
        <v>3496</v>
      </c>
      <c r="J2054" s="8" t="s">
        <v>3600</v>
      </c>
    </row>
    <row r="2055" spans="1:10">
      <c r="A2055" s="8" t="s">
        <v>3551</v>
      </c>
      <c r="D2055" s="8" t="s">
        <v>3498</v>
      </c>
      <c r="J2055" s="8" t="s">
        <v>3601</v>
      </c>
    </row>
    <row r="2056" spans="1:10">
      <c r="A2056" s="8" t="s">
        <v>3552</v>
      </c>
      <c r="D2056" s="8" t="s">
        <v>3500</v>
      </c>
      <c r="J2056" s="8" t="s">
        <v>3602</v>
      </c>
    </row>
    <row r="2057" spans="1:10">
      <c r="A2057" s="8" t="s">
        <v>3603</v>
      </c>
      <c r="D2057" s="8" t="s">
        <v>3502</v>
      </c>
      <c r="J2057" s="8" t="s">
        <v>3604</v>
      </c>
    </row>
    <row r="2058" spans="1:10">
      <c r="A2058" s="8" t="s">
        <v>3554</v>
      </c>
      <c r="D2058" s="8" t="s">
        <v>3504</v>
      </c>
      <c r="J2058" s="8" t="s">
        <v>3605</v>
      </c>
    </row>
    <row r="2059" spans="1:10">
      <c r="A2059" s="8" t="s">
        <v>3555</v>
      </c>
      <c r="D2059" s="8" t="s">
        <v>3505</v>
      </c>
      <c r="J2059" s="8" t="s">
        <v>3606</v>
      </c>
    </row>
    <row r="2060" spans="1:10">
      <c r="A2060" s="8" t="s">
        <v>3556</v>
      </c>
      <c r="D2060" s="8" t="s">
        <v>3506</v>
      </c>
      <c r="J2060" s="8" t="s">
        <v>3607</v>
      </c>
    </row>
    <row r="2061" spans="1:10">
      <c r="A2061" s="8" t="s">
        <v>3608</v>
      </c>
      <c r="D2061" s="8" t="s">
        <v>3507</v>
      </c>
      <c r="J2061" s="8" t="s">
        <v>3609</v>
      </c>
    </row>
    <row r="2062" spans="1:10">
      <c r="A2062" s="8" t="s">
        <v>3557</v>
      </c>
      <c r="D2062" s="8" t="s">
        <v>3508</v>
      </c>
      <c r="J2062" s="8" t="s">
        <v>3610</v>
      </c>
    </row>
    <row r="2063" spans="1:10">
      <c r="A2063" s="8" t="s">
        <v>3558</v>
      </c>
      <c r="D2063" s="8" t="s">
        <v>3510</v>
      </c>
      <c r="J2063" s="8" t="s">
        <v>3611</v>
      </c>
    </row>
    <row r="2064" spans="1:10">
      <c r="A2064" s="8" t="s">
        <v>3559</v>
      </c>
      <c r="D2064" s="8" t="s">
        <v>3511</v>
      </c>
      <c r="J2064" s="8" t="s">
        <v>3612</v>
      </c>
    </row>
    <row r="2065" spans="1:10">
      <c r="A2065" s="8" t="s">
        <v>3561</v>
      </c>
      <c r="D2065" s="8" t="s">
        <v>3512</v>
      </c>
      <c r="J2065" s="8" t="s">
        <v>3613</v>
      </c>
    </row>
    <row r="2066" spans="1:10">
      <c r="A2066" s="8" t="s">
        <v>3614</v>
      </c>
      <c r="D2066" s="8" t="s">
        <v>3514</v>
      </c>
      <c r="J2066" s="8" t="s">
        <v>3615</v>
      </c>
    </row>
    <row r="2067" spans="1:10">
      <c r="A2067" s="8" t="s">
        <v>3562</v>
      </c>
      <c r="D2067" s="8" t="s">
        <v>3564</v>
      </c>
      <c r="J2067" s="8" t="s">
        <v>3616</v>
      </c>
    </row>
    <row r="2068" spans="1:10">
      <c r="A2068" s="8" t="s">
        <v>3563</v>
      </c>
      <c r="D2068" s="8" t="s">
        <v>3516</v>
      </c>
      <c r="J2068" s="8" t="s">
        <v>3617</v>
      </c>
    </row>
    <row r="2069" spans="1:10">
      <c r="A2069" s="8" t="s">
        <v>3565</v>
      </c>
      <c r="D2069" s="8" t="s">
        <v>3517</v>
      </c>
      <c r="J2069" s="8" t="s">
        <v>3618</v>
      </c>
    </row>
    <row r="2070" spans="1:10">
      <c r="A2070" s="8" t="s">
        <v>3566</v>
      </c>
      <c r="D2070" s="8" t="s">
        <v>3519</v>
      </c>
      <c r="J2070" s="8" t="s">
        <v>3619</v>
      </c>
    </row>
    <row r="2071" spans="1:10">
      <c r="A2071" s="8" t="s">
        <v>3620</v>
      </c>
      <c r="D2071" s="8" t="s">
        <v>3520</v>
      </c>
      <c r="J2071" s="8" t="s">
        <v>3621</v>
      </c>
    </row>
    <row r="2072" spans="1:10">
      <c r="A2072" s="8" t="s">
        <v>3567</v>
      </c>
      <c r="D2072" s="8" t="s">
        <v>3570</v>
      </c>
      <c r="J2072" s="8" t="s">
        <v>3622</v>
      </c>
    </row>
    <row r="2073" spans="1:10">
      <c r="A2073" s="8" t="s">
        <v>3568</v>
      </c>
      <c r="D2073" s="8" t="s">
        <v>3521</v>
      </c>
      <c r="J2073" s="8" t="s">
        <v>3623</v>
      </c>
    </row>
    <row r="2074" spans="1:10">
      <c r="A2074" s="8" t="s">
        <v>3571</v>
      </c>
      <c r="D2074" s="8" t="s">
        <v>3522</v>
      </c>
      <c r="J2074" s="8" t="s">
        <v>3624</v>
      </c>
    </row>
    <row r="2075" spans="1:10">
      <c r="A2075" s="8" t="s">
        <v>3572</v>
      </c>
      <c r="D2075" s="8" t="s">
        <v>3523</v>
      </c>
      <c r="J2075" s="8" t="s">
        <v>3625</v>
      </c>
    </row>
    <row r="2076" spans="1:10">
      <c r="A2076" s="8" t="s">
        <v>3626</v>
      </c>
      <c r="D2076" s="8" t="s">
        <v>3525</v>
      </c>
      <c r="J2076" s="8" t="s">
        <v>3627</v>
      </c>
    </row>
    <row r="2077" spans="1:10">
      <c r="A2077" s="8" t="s">
        <v>3575</v>
      </c>
      <c r="D2077" s="8" t="s">
        <v>3526</v>
      </c>
      <c r="J2077" s="8" t="s">
        <v>3628</v>
      </c>
    </row>
    <row r="2078" spans="1:10">
      <c r="A2078" s="8" t="s">
        <v>3576</v>
      </c>
      <c r="D2078" s="8" t="s">
        <v>3527</v>
      </c>
      <c r="J2078" s="8" t="s">
        <v>3629</v>
      </c>
    </row>
    <row r="2079" spans="1:10">
      <c r="A2079" s="8" t="s">
        <v>3577</v>
      </c>
      <c r="D2079" s="8" t="s">
        <v>3529</v>
      </c>
      <c r="J2079" s="8" t="s">
        <v>3630</v>
      </c>
    </row>
    <row r="2080" spans="1:10">
      <c r="A2080" s="8" t="s">
        <v>3578</v>
      </c>
      <c r="D2080" s="8" t="s">
        <v>3531</v>
      </c>
      <c r="J2080" s="8" t="s">
        <v>3631</v>
      </c>
    </row>
    <row r="2081" spans="1:10">
      <c r="A2081" s="8" t="s">
        <v>3579</v>
      </c>
      <c r="D2081" s="8" t="s">
        <v>3532</v>
      </c>
      <c r="J2081" s="8" t="s">
        <v>3632</v>
      </c>
    </row>
    <row r="2082" spans="1:10">
      <c r="A2082" s="8" t="s">
        <v>3633</v>
      </c>
      <c r="D2082" s="8" t="s">
        <v>3534</v>
      </c>
      <c r="J2082" s="8" t="s">
        <v>3634</v>
      </c>
    </row>
    <row r="2083" spans="1:10">
      <c r="A2083" s="8" t="s">
        <v>3580</v>
      </c>
      <c r="D2083" s="8" t="s">
        <v>3536</v>
      </c>
      <c r="J2083" s="8" t="s">
        <v>3635</v>
      </c>
    </row>
    <row r="2084" spans="1:10">
      <c r="A2084" s="8" t="s">
        <v>3582</v>
      </c>
      <c r="D2084" s="8" t="s">
        <v>3537</v>
      </c>
      <c r="J2084" s="8" t="s">
        <v>3636</v>
      </c>
    </row>
    <row r="2085" spans="1:10">
      <c r="A2085" s="8" t="s">
        <v>3637</v>
      </c>
      <c r="D2085" s="8" t="s">
        <v>3538</v>
      </c>
      <c r="J2085" s="8" t="s">
        <v>3638</v>
      </c>
    </row>
    <row r="2086" spans="1:10">
      <c r="A2086" s="8" t="s">
        <v>3639</v>
      </c>
      <c r="D2086" s="8" t="s">
        <v>3539</v>
      </c>
      <c r="J2086" s="8" t="s">
        <v>3640</v>
      </c>
    </row>
    <row r="2087" spans="1:10">
      <c r="A2087" s="8" t="s">
        <v>3584</v>
      </c>
      <c r="D2087" s="8" t="s">
        <v>3541</v>
      </c>
      <c r="J2087" s="8" t="s">
        <v>3641</v>
      </c>
    </row>
    <row r="2088" spans="1:10">
      <c r="A2088" s="8" t="s">
        <v>3585</v>
      </c>
      <c r="D2088" s="8" t="s">
        <v>3542</v>
      </c>
      <c r="J2088" s="8" t="s">
        <v>3642</v>
      </c>
    </row>
    <row r="2089" spans="1:10">
      <c r="A2089" s="8" t="s">
        <v>3586</v>
      </c>
      <c r="D2089" s="8" t="s">
        <v>3589</v>
      </c>
      <c r="J2089" s="8" t="s">
        <v>3643</v>
      </c>
    </row>
    <row r="2090" spans="1:10">
      <c r="A2090" s="8" t="s">
        <v>3587</v>
      </c>
      <c r="D2090" s="8" t="s">
        <v>3591</v>
      </c>
      <c r="J2090" s="8" t="s">
        <v>3644</v>
      </c>
    </row>
    <row r="2091" spans="1:10">
      <c r="A2091" s="8" t="s">
        <v>3588</v>
      </c>
      <c r="D2091" s="8" t="s">
        <v>3543</v>
      </c>
      <c r="J2091" s="8" t="s">
        <v>3645</v>
      </c>
    </row>
    <row r="2092" spans="1:10">
      <c r="A2092" s="8" t="s">
        <v>3590</v>
      </c>
      <c r="D2092" s="8" t="s">
        <v>3544</v>
      </c>
      <c r="J2092" s="8" t="s">
        <v>3646</v>
      </c>
    </row>
    <row r="2093" spans="1:10">
      <c r="A2093" s="8" t="s">
        <v>3647</v>
      </c>
      <c r="D2093" s="8" t="s">
        <v>3545</v>
      </c>
      <c r="J2093" s="8" t="s">
        <v>3648</v>
      </c>
    </row>
    <row r="2094" spans="1:10">
      <c r="A2094" s="8" t="s">
        <v>3592</v>
      </c>
      <c r="D2094" s="8" t="s">
        <v>3547</v>
      </c>
      <c r="J2094" s="8" t="s">
        <v>3649</v>
      </c>
    </row>
    <row r="2095" spans="1:10">
      <c r="A2095" s="8" t="s">
        <v>3593</v>
      </c>
      <c r="D2095" s="8" t="s">
        <v>3597</v>
      </c>
      <c r="J2095" s="8" t="s">
        <v>3650</v>
      </c>
    </row>
    <row r="2096" spans="1:10">
      <c r="A2096" s="8" t="s">
        <v>3594</v>
      </c>
      <c r="D2096" s="8" t="s">
        <v>3548</v>
      </c>
      <c r="J2096" s="8" t="s">
        <v>3651</v>
      </c>
    </row>
    <row r="2097" spans="1:10">
      <c r="A2097" s="8" t="s">
        <v>3652</v>
      </c>
      <c r="D2097" s="8" t="s">
        <v>3549</v>
      </c>
      <c r="J2097" s="8" t="s">
        <v>3653</v>
      </c>
    </row>
    <row r="2098" spans="1:10">
      <c r="A2098" s="8" t="s">
        <v>3595</v>
      </c>
      <c r="D2098" s="8" t="s">
        <v>3551</v>
      </c>
      <c r="J2098" s="8" t="s">
        <v>3654</v>
      </c>
    </row>
    <row r="2099" spans="1:10">
      <c r="A2099" s="8" t="s">
        <v>3596</v>
      </c>
      <c r="D2099" s="8" t="s">
        <v>3552</v>
      </c>
      <c r="J2099" s="8" t="s">
        <v>3655</v>
      </c>
    </row>
    <row r="2100" spans="1:10">
      <c r="A2100" s="8" t="s">
        <v>3598</v>
      </c>
      <c r="D2100" s="8" t="s">
        <v>3603</v>
      </c>
      <c r="J2100" s="8" t="s">
        <v>3656</v>
      </c>
    </row>
    <row r="2101" spans="1:10">
      <c r="A2101" s="8" t="s">
        <v>3599</v>
      </c>
      <c r="D2101" s="8" t="s">
        <v>3554</v>
      </c>
      <c r="J2101" s="8" t="s">
        <v>3657</v>
      </c>
    </row>
    <row r="2102" spans="1:10">
      <c r="A2102" s="8" t="s">
        <v>3602</v>
      </c>
      <c r="D2102" s="8" t="s">
        <v>3555</v>
      </c>
      <c r="J2102" s="8" t="s">
        <v>3658</v>
      </c>
    </row>
    <row r="2103" spans="1:10">
      <c r="A2103" s="8" t="s">
        <v>3604</v>
      </c>
      <c r="D2103" s="8" t="s">
        <v>3556</v>
      </c>
      <c r="J2103" s="8" t="s">
        <v>3659</v>
      </c>
    </row>
    <row r="2104" spans="1:10">
      <c r="A2104" s="8" t="s">
        <v>3605</v>
      </c>
      <c r="D2104" s="8" t="s">
        <v>3608</v>
      </c>
      <c r="J2104" s="8" t="s">
        <v>3660</v>
      </c>
    </row>
    <row r="2105" spans="1:10">
      <c r="A2105" s="8" t="s">
        <v>3606</v>
      </c>
      <c r="D2105" s="8" t="s">
        <v>3557</v>
      </c>
      <c r="J2105" s="8" t="s">
        <v>3661</v>
      </c>
    </row>
    <row r="2106" spans="1:10">
      <c r="A2106" s="8" t="s">
        <v>3607</v>
      </c>
      <c r="D2106" s="8" t="s">
        <v>3558</v>
      </c>
      <c r="J2106" s="8" t="s">
        <v>3662</v>
      </c>
    </row>
    <row r="2107" spans="1:10">
      <c r="A2107" s="8" t="s">
        <v>3609</v>
      </c>
      <c r="D2107" s="8" t="s">
        <v>3559</v>
      </c>
      <c r="J2107" s="8" t="s">
        <v>3663</v>
      </c>
    </row>
    <row r="2108" spans="1:10">
      <c r="A2108" s="8" t="s">
        <v>3610</v>
      </c>
      <c r="D2108" s="8" t="s">
        <v>3561</v>
      </c>
      <c r="J2108" s="8" t="s">
        <v>3664</v>
      </c>
    </row>
    <row r="2109" spans="1:10">
      <c r="A2109" s="8" t="s">
        <v>3611</v>
      </c>
      <c r="D2109" s="8" t="s">
        <v>3614</v>
      </c>
      <c r="J2109" s="8" t="s">
        <v>3665</v>
      </c>
    </row>
    <row r="2110" spans="1:10">
      <c r="A2110" s="8" t="s">
        <v>3666</v>
      </c>
      <c r="D2110" s="8" t="s">
        <v>3562</v>
      </c>
      <c r="J2110" s="8" t="s">
        <v>3667</v>
      </c>
    </row>
    <row r="2111" spans="1:10">
      <c r="A2111" s="8" t="s">
        <v>3668</v>
      </c>
      <c r="D2111" s="8" t="s">
        <v>3563</v>
      </c>
      <c r="J2111" s="8" t="s">
        <v>3669</v>
      </c>
    </row>
    <row r="2112" spans="1:10">
      <c r="A2112" s="8" t="s">
        <v>3670</v>
      </c>
      <c r="D2112" s="8" t="s">
        <v>3565</v>
      </c>
      <c r="J2112" s="8" t="s">
        <v>3671</v>
      </c>
    </row>
    <row r="2113" spans="1:10">
      <c r="A2113" s="8" t="s">
        <v>3612</v>
      </c>
      <c r="D2113" s="8" t="s">
        <v>3566</v>
      </c>
      <c r="J2113" s="8" t="s">
        <v>3672</v>
      </c>
    </row>
    <row r="2114" spans="1:10">
      <c r="A2114" s="8" t="s">
        <v>3613</v>
      </c>
      <c r="D2114" s="8" t="s">
        <v>3620</v>
      </c>
      <c r="J2114" s="8" t="s">
        <v>3673</v>
      </c>
    </row>
    <row r="2115" spans="1:10">
      <c r="A2115" s="8" t="s">
        <v>3615</v>
      </c>
      <c r="D2115" s="8" t="s">
        <v>3567</v>
      </c>
      <c r="J2115" s="8" t="s">
        <v>3674</v>
      </c>
    </row>
    <row r="2116" spans="1:10">
      <c r="A2116" s="8" t="s">
        <v>3616</v>
      </c>
      <c r="D2116" s="8" t="s">
        <v>3568</v>
      </c>
      <c r="J2116" s="8" t="s">
        <v>3675</v>
      </c>
    </row>
    <row r="2117" spans="1:10">
      <c r="A2117" s="8" t="s">
        <v>3617</v>
      </c>
      <c r="D2117" s="8" t="s">
        <v>3571</v>
      </c>
      <c r="J2117" s="8" t="s">
        <v>3676</v>
      </c>
    </row>
    <row r="2118" spans="1:10">
      <c r="A2118" s="8" t="s">
        <v>3618</v>
      </c>
      <c r="D2118" s="8" t="s">
        <v>3572</v>
      </c>
      <c r="J2118" s="8" t="s">
        <v>3677</v>
      </c>
    </row>
    <row r="2119" spans="1:10">
      <c r="A2119" s="8" t="s">
        <v>3619</v>
      </c>
      <c r="D2119" s="8" t="s">
        <v>3626</v>
      </c>
      <c r="J2119" s="8" t="s">
        <v>3678</v>
      </c>
    </row>
    <row r="2120" spans="1:10">
      <c r="A2120" s="8" t="s">
        <v>3621</v>
      </c>
      <c r="D2120" s="8" t="s">
        <v>3574</v>
      </c>
      <c r="J2120" s="8" t="s">
        <v>3679</v>
      </c>
    </row>
    <row r="2121" spans="1:10">
      <c r="A2121" s="8" t="s">
        <v>3622</v>
      </c>
      <c r="D2121" s="8" t="s">
        <v>3575</v>
      </c>
      <c r="J2121" s="8" t="s">
        <v>3680</v>
      </c>
    </row>
    <row r="2122" spans="1:10">
      <c r="A2122" s="8" t="s">
        <v>3623</v>
      </c>
      <c r="D2122" s="8" t="s">
        <v>3576</v>
      </c>
      <c r="J2122" s="8" t="s">
        <v>3681</v>
      </c>
    </row>
    <row r="2123" spans="1:10">
      <c r="A2123" s="8" t="s">
        <v>3624</v>
      </c>
      <c r="D2123" s="8" t="s">
        <v>3577</v>
      </c>
      <c r="J2123" s="8" t="s">
        <v>3682</v>
      </c>
    </row>
    <row r="2124" spans="1:10">
      <c r="A2124" s="8" t="s">
        <v>3683</v>
      </c>
      <c r="D2124" s="8" t="s">
        <v>3578</v>
      </c>
      <c r="J2124" s="8" t="s">
        <v>3684</v>
      </c>
    </row>
    <row r="2125" spans="1:10">
      <c r="A2125" s="8" t="s">
        <v>3685</v>
      </c>
      <c r="D2125" s="8" t="s">
        <v>3579</v>
      </c>
      <c r="J2125" s="8" t="s">
        <v>3686</v>
      </c>
    </row>
    <row r="2126" spans="1:10">
      <c r="A2126" s="8" t="s">
        <v>3687</v>
      </c>
      <c r="D2126" s="8" t="s">
        <v>3633</v>
      </c>
      <c r="J2126" s="8" t="s">
        <v>3688</v>
      </c>
    </row>
    <row r="2127" spans="1:10">
      <c r="A2127" s="8" t="s">
        <v>3625</v>
      </c>
      <c r="D2127" s="8" t="s">
        <v>3580</v>
      </c>
      <c r="J2127" s="8" t="s">
        <v>3689</v>
      </c>
    </row>
    <row r="2128" spans="1:10">
      <c r="A2128" s="8" t="s">
        <v>3627</v>
      </c>
      <c r="D2128" s="8" t="s">
        <v>3582</v>
      </c>
      <c r="J2128" s="8" t="s">
        <v>3690</v>
      </c>
    </row>
    <row r="2129" spans="1:10">
      <c r="A2129" s="8" t="s">
        <v>3628</v>
      </c>
      <c r="D2129" s="8" t="s">
        <v>3637</v>
      </c>
      <c r="J2129" s="8" t="s">
        <v>3691</v>
      </c>
    </row>
    <row r="2130" spans="1:10">
      <c r="A2130" s="8" t="s">
        <v>3629</v>
      </c>
      <c r="D2130" s="8" t="s">
        <v>3583</v>
      </c>
      <c r="J2130" s="8" t="s">
        <v>3692</v>
      </c>
    </row>
    <row r="2131" spans="1:10">
      <c r="A2131" s="8" t="s">
        <v>3630</v>
      </c>
      <c r="D2131" s="8" t="s">
        <v>3639</v>
      </c>
      <c r="J2131" s="8" t="s">
        <v>3693</v>
      </c>
    </row>
    <row r="2132" spans="1:10">
      <c r="A2132" s="8" t="s">
        <v>3631</v>
      </c>
      <c r="D2132" s="8" t="s">
        <v>3584</v>
      </c>
      <c r="J2132" s="8" t="s">
        <v>3694</v>
      </c>
    </row>
    <row r="2133" spans="1:10">
      <c r="A2133" s="8" t="s">
        <v>3632</v>
      </c>
      <c r="D2133" s="8" t="s">
        <v>3585</v>
      </c>
      <c r="J2133" s="8" t="s">
        <v>3695</v>
      </c>
    </row>
    <row r="2134" spans="1:10">
      <c r="A2134" s="8" t="s">
        <v>3634</v>
      </c>
      <c r="D2134" s="8" t="s">
        <v>3586</v>
      </c>
      <c r="J2134" s="8" t="s">
        <v>3696</v>
      </c>
    </row>
    <row r="2135" spans="1:10">
      <c r="A2135" s="8" t="s">
        <v>3635</v>
      </c>
      <c r="D2135" s="8" t="s">
        <v>3587</v>
      </c>
      <c r="J2135" s="8" t="s">
        <v>3697</v>
      </c>
    </row>
    <row r="2136" spans="1:10">
      <c r="A2136" s="8" t="s">
        <v>3636</v>
      </c>
      <c r="D2136" s="8" t="s">
        <v>3588</v>
      </c>
      <c r="J2136" s="8" t="s">
        <v>3698</v>
      </c>
    </row>
    <row r="2137" spans="1:10">
      <c r="A2137" s="8" t="s">
        <v>3699</v>
      </c>
      <c r="D2137" s="8" t="s">
        <v>3590</v>
      </c>
      <c r="J2137" s="8" t="s">
        <v>3700</v>
      </c>
    </row>
    <row r="2138" spans="1:10">
      <c r="A2138" s="8" t="s">
        <v>3638</v>
      </c>
      <c r="D2138" s="8" t="s">
        <v>3647</v>
      </c>
      <c r="J2138" s="8" t="s">
        <v>3701</v>
      </c>
    </row>
    <row r="2139" spans="1:10">
      <c r="A2139" s="8" t="s">
        <v>3640</v>
      </c>
      <c r="D2139" s="8" t="s">
        <v>3592</v>
      </c>
      <c r="J2139" s="8" t="s">
        <v>3702</v>
      </c>
    </row>
    <row r="2140" spans="1:10">
      <c r="A2140" s="8" t="s">
        <v>3641</v>
      </c>
      <c r="D2140" s="8" t="s">
        <v>3593</v>
      </c>
      <c r="J2140" s="8" t="s">
        <v>3703</v>
      </c>
    </row>
    <row r="2141" spans="1:10">
      <c r="A2141" s="8" t="s">
        <v>3643</v>
      </c>
      <c r="D2141" s="8" t="s">
        <v>3594</v>
      </c>
      <c r="J2141" s="8" t="s">
        <v>3704</v>
      </c>
    </row>
    <row r="2142" spans="1:10">
      <c r="A2142" s="8" t="s">
        <v>3644</v>
      </c>
      <c r="D2142" s="8" t="s">
        <v>3652</v>
      </c>
      <c r="J2142" s="8" t="s">
        <v>3705</v>
      </c>
    </row>
    <row r="2143" spans="1:10">
      <c r="A2143" s="8" t="s">
        <v>3645</v>
      </c>
      <c r="D2143" s="8" t="s">
        <v>3595</v>
      </c>
      <c r="J2143" s="8" t="s">
        <v>3706</v>
      </c>
    </row>
    <row r="2144" spans="1:10">
      <c r="A2144" s="8" t="s">
        <v>3646</v>
      </c>
      <c r="D2144" s="8" t="s">
        <v>3596</v>
      </c>
      <c r="J2144" s="8" t="s">
        <v>3707</v>
      </c>
    </row>
    <row r="2145" spans="1:10">
      <c r="A2145" s="8" t="s">
        <v>3648</v>
      </c>
      <c r="D2145" s="8" t="s">
        <v>3598</v>
      </c>
      <c r="J2145" s="8" t="s">
        <v>3708</v>
      </c>
    </row>
    <row r="2146" spans="1:10">
      <c r="A2146" s="8" t="s">
        <v>3709</v>
      </c>
      <c r="D2146" s="8" t="s">
        <v>3599</v>
      </c>
      <c r="J2146" s="8" t="s">
        <v>3710</v>
      </c>
    </row>
    <row r="2147" spans="1:10">
      <c r="A2147" s="8" t="s">
        <v>3649</v>
      </c>
      <c r="D2147" s="8" t="s">
        <v>3602</v>
      </c>
      <c r="J2147" s="8" t="s">
        <v>3711</v>
      </c>
    </row>
    <row r="2148" spans="1:10">
      <c r="A2148" s="8" t="s">
        <v>3650</v>
      </c>
      <c r="D2148" s="8" t="s">
        <v>3604</v>
      </c>
      <c r="J2148" s="8" t="s">
        <v>3712</v>
      </c>
    </row>
    <row r="2149" spans="1:10">
      <c r="A2149" s="8" t="s">
        <v>3651</v>
      </c>
      <c r="D2149" s="8" t="s">
        <v>3605</v>
      </c>
      <c r="J2149" s="8" t="s">
        <v>3713</v>
      </c>
    </row>
    <row r="2150" spans="1:10">
      <c r="A2150" s="8" t="s">
        <v>3653</v>
      </c>
      <c r="D2150" s="8" t="s">
        <v>3606</v>
      </c>
      <c r="J2150" s="8" t="s">
        <v>3714</v>
      </c>
    </row>
    <row r="2151" spans="1:10">
      <c r="A2151" s="8" t="s">
        <v>3654</v>
      </c>
      <c r="D2151" s="8" t="s">
        <v>3607</v>
      </c>
      <c r="J2151" s="8" t="s">
        <v>3715</v>
      </c>
    </row>
    <row r="2152" spans="1:10">
      <c r="A2152" s="8" t="s">
        <v>3716</v>
      </c>
      <c r="D2152" s="8" t="s">
        <v>3609</v>
      </c>
      <c r="J2152" s="8" t="s">
        <v>3717</v>
      </c>
    </row>
    <row r="2153" spans="1:10">
      <c r="A2153" s="8" t="s">
        <v>3718</v>
      </c>
      <c r="D2153" s="8" t="s">
        <v>3610</v>
      </c>
      <c r="J2153" s="8" t="s">
        <v>3719</v>
      </c>
    </row>
    <row r="2154" spans="1:10">
      <c r="A2154" s="8" t="s">
        <v>3656</v>
      </c>
      <c r="D2154" s="8" t="s">
        <v>3611</v>
      </c>
      <c r="J2154" s="8" t="s">
        <v>3720</v>
      </c>
    </row>
    <row r="2155" spans="1:10">
      <c r="A2155" s="8" t="s">
        <v>3658</v>
      </c>
      <c r="D2155" s="8" t="s">
        <v>3666</v>
      </c>
      <c r="J2155" s="8" t="s">
        <v>3721</v>
      </c>
    </row>
    <row r="2156" spans="1:10">
      <c r="A2156" s="8" t="s">
        <v>3660</v>
      </c>
      <c r="D2156" s="8" t="s">
        <v>3668</v>
      </c>
      <c r="J2156" s="8" t="s">
        <v>3722</v>
      </c>
    </row>
    <row r="2157" spans="1:10">
      <c r="A2157" s="8" t="s">
        <v>3661</v>
      </c>
      <c r="D2157" s="8" t="s">
        <v>3612</v>
      </c>
      <c r="J2157" s="8" t="s">
        <v>3723</v>
      </c>
    </row>
    <row r="2158" spans="1:10">
      <c r="A2158" s="8" t="s">
        <v>3662</v>
      </c>
      <c r="D2158" s="8" t="s">
        <v>3613</v>
      </c>
      <c r="J2158" s="8" t="s">
        <v>3724</v>
      </c>
    </row>
    <row r="2159" spans="1:10">
      <c r="A2159" s="8" t="s">
        <v>3665</v>
      </c>
      <c r="D2159" s="8" t="s">
        <v>3615</v>
      </c>
      <c r="J2159" s="8" t="s">
        <v>3725</v>
      </c>
    </row>
    <row r="2160" spans="1:10">
      <c r="A2160" s="8" t="s">
        <v>3726</v>
      </c>
      <c r="D2160" s="8" t="s">
        <v>3616</v>
      </c>
      <c r="J2160" s="8" t="s">
        <v>3727</v>
      </c>
    </row>
    <row r="2161" spans="1:10">
      <c r="A2161" s="8" t="s">
        <v>3669</v>
      </c>
      <c r="D2161" s="8" t="s">
        <v>3617</v>
      </c>
      <c r="J2161" s="8" t="s">
        <v>3728</v>
      </c>
    </row>
    <row r="2162" spans="1:10">
      <c r="A2162" s="8" t="s">
        <v>3671</v>
      </c>
      <c r="D2162" s="8" t="s">
        <v>3618</v>
      </c>
      <c r="J2162" s="8" t="s">
        <v>3729</v>
      </c>
    </row>
    <row r="2163" spans="1:10">
      <c r="A2163" s="8" t="s">
        <v>3672</v>
      </c>
      <c r="D2163" s="8" t="s">
        <v>3619</v>
      </c>
      <c r="J2163" s="8" t="s">
        <v>3730</v>
      </c>
    </row>
    <row r="2164" spans="1:10">
      <c r="A2164" s="8" t="s">
        <v>3675</v>
      </c>
      <c r="D2164" s="8" t="s">
        <v>3621</v>
      </c>
      <c r="J2164" s="8" t="s">
        <v>3731</v>
      </c>
    </row>
    <row r="2165" spans="1:10">
      <c r="A2165" s="8" t="s">
        <v>3732</v>
      </c>
      <c r="D2165" s="8" t="s">
        <v>3622</v>
      </c>
      <c r="J2165" s="8" t="s">
        <v>3733</v>
      </c>
    </row>
    <row r="2166" spans="1:10">
      <c r="A2166" s="8" t="s">
        <v>3677</v>
      </c>
      <c r="D2166" s="8" t="s">
        <v>3623</v>
      </c>
      <c r="J2166" s="8" t="s">
        <v>3734</v>
      </c>
    </row>
    <row r="2167" spans="1:10">
      <c r="A2167" s="8" t="s">
        <v>3678</v>
      </c>
      <c r="D2167" s="8" t="s">
        <v>3624</v>
      </c>
      <c r="J2167" s="8" t="s">
        <v>3735</v>
      </c>
    </row>
    <row r="2168" spans="1:10">
      <c r="A2168" s="8" t="s">
        <v>3736</v>
      </c>
      <c r="D2168" s="8" t="s">
        <v>3683</v>
      </c>
      <c r="J2168" s="8" t="s">
        <v>3737</v>
      </c>
    </row>
    <row r="2169" spans="1:10">
      <c r="A2169" s="8" t="s">
        <v>3679</v>
      </c>
      <c r="D2169" s="8" t="s">
        <v>3685</v>
      </c>
      <c r="J2169" s="8" t="s">
        <v>3738</v>
      </c>
    </row>
    <row r="2170" spans="1:10">
      <c r="A2170" s="8" t="s">
        <v>3680</v>
      </c>
      <c r="D2170" s="8" t="s">
        <v>3687</v>
      </c>
      <c r="J2170" s="8" t="s">
        <v>3739</v>
      </c>
    </row>
    <row r="2171" spans="1:10">
      <c r="A2171" s="8" t="s">
        <v>3681</v>
      </c>
      <c r="D2171" s="8" t="s">
        <v>3625</v>
      </c>
      <c r="J2171" s="8" t="s">
        <v>3740</v>
      </c>
    </row>
    <row r="2172" spans="1:10">
      <c r="A2172" s="8" t="s">
        <v>3682</v>
      </c>
      <c r="D2172" s="8" t="s">
        <v>3627</v>
      </c>
      <c r="J2172" s="8" t="s">
        <v>3741</v>
      </c>
    </row>
    <row r="2173" spans="1:10">
      <c r="A2173" s="8" t="s">
        <v>3684</v>
      </c>
      <c r="D2173" s="8" t="s">
        <v>3628</v>
      </c>
      <c r="J2173" s="8" t="s">
        <v>3742</v>
      </c>
    </row>
    <row r="2174" spans="1:10">
      <c r="A2174" s="8" t="s">
        <v>3743</v>
      </c>
      <c r="D2174" s="8" t="s">
        <v>3629</v>
      </c>
      <c r="J2174" s="8" t="s">
        <v>3744</v>
      </c>
    </row>
    <row r="2175" spans="1:10">
      <c r="A2175" s="8" t="s">
        <v>3686</v>
      </c>
      <c r="D2175" s="8" t="s">
        <v>3630</v>
      </c>
      <c r="J2175" s="8" t="s">
        <v>3745</v>
      </c>
    </row>
    <row r="2176" spans="1:10">
      <c r="A2176" s="8" t="s">
        <v>3688</v>
      </c>
      <c r="D2176" s="8" t="s">
        <v>3631</v>
      </c>
      <c r="J2176" s="8" t="s">
        <v>3746</v>
      </c>
    </row>
    <row r="2177" spans="1:10">
      <c r="A2177" s="8" t="s">
        <v>3689</v>
      </c>
      <c r="D2177" s="8" t="s">
        <v>3632</v>
      </c>
      <c r="J2177" s="8" t="s">
        <v>3747</v>
      </c>
    </row>
    <row r="2178" spans="1:10">
      <c r="A2178" s="8" t="s">
        <v>3691</v>
      </c>
      <c r="D2178" s="8" t="s">
        <v>3634</v>
      </c>
      <c r="J2178" s="8" t="s">
        <v>3748</v>
      </c>
    </row>
    <row r="2179" spans="1:10">
      <c r="A2179" s="8" t="s">
        <v>3692</v>
      </c>
      <c r="D2179" s="8" t="s">
        <v>3635</v>
      </c>
      <c r="J2179" s="8" t="s">
        <v>3749</v>
      </c>
    </row>
    <row r="2180" spans="1:10">
      <c r="A2180" s="8" t="s">
        <v>3693</v>
      </c>
      <c r="D2180" s="8" t="s">
        <v>3636</v>
      </c>
      <c r="J2180" s="8" t="s">
        <v>3750</v>
      </c>
    </row>
    <row r="2181" spans="1:10">
      <c r="A2181" s="8" t="s">
        <v>3751</v>
      </c>
      <c r="D2181" s="8" t="s">
        <v>3699</v>
      </c>
      <c r="J2181" s="8" t="s">
        <v>3752</v>
      </c>
    </row>
    <row r="2182" spans="1:10">
      <c r="A2182" s="8" t="s">
        <v>3753</v>
      </c>
      <c r="D2182" s="8" t="s">
        <v>3638</v>
      </c>
      <c r="J2182" s="8" t="s">
        <v>3754</v>
      </c>
    </row>
    <row r="2183" spans="1:10">
      <c r="A2183" s="8" t="s">
        <v>3755</v>
      </c>
      <c r="D2183" s="8" t="s">
        <v>3640</v>
      </c>
      <c r="J2183" s="8" t="s">
        <v>3756</v>
      </c>
    </row>
    <row r="2184" spans="1:10">
      <c r="A2184" s="8" t="s">
        <v>3694</v>
      </c>
      <c r="D2184" s="8" t="s">
        <v>3641</v>
      </c>
      <c r="J2184" s="8" t="s">
        <v>3757</v>
      </c>
    </row>
    <row r="2185" spans="1:10">
      <c r="A2185" s="8" t="s">
        <v>3696</v>
      </c>
      <c r="D2185" s="8" t="s">
        <v>3643</v>
      </c>
      <c r="J2185" s="8" t="s">
        <v>3758</v>
      </c>
    </row>
    <row r="2186" spans="1:10">
      <c r="A2186" s="8" t="s">
        <v>3697</v>
      </c>
      <c r="D2186" s="8" t="s">
        <v>3644</v>
      </c>
      <c r="J2186" s="8" t="s">
        <v>3759</v>
      </c>
    </row>
    <row r="2187" spans="1:10">
      <c r="A2187" s="8" t="s">
        <v>3698</v>
      </c>
      <c r="D2187" s="8" t="s">
        <v>3645</v>
      </c>
      <c r="J2187" s="8" t="s">
        <v>3760</v>
      </c>
    </row>
    <row r="2188" spans="1:10">
      <c r="A2188" s="8" t="s">
        <v>3700</v>
      </c>
      <c r="D2188" s="8" t="s">
        <v>3646</v>
      </c>
      <c r="J2188" s="8" t="s">
        <v>3761</v>
      </c>
    </row>
    <row r="2189" spans="1:10">
      <c r="A2189" s="8" t="s">
        <v>3701</v>
      </c>
      <c r="D2189" s="8" t="s">
        <v>3762</v>
      </c>
      <c r="J2189" s="8" t="s">
        <v>3763</v>
      </c>
    </row>
    <row r="2190" spans="1:10">
      <c r="A2190" s="8" t="s">
        <v>3702</v>
      </c>
      <c r="D2190" s="8" t="s">
        <v>3648</v>
      </c>
      <c r="J2190" s="8" t="s">
        <v>3764</v>
      </c>
    </row>
    <row r="2191" spans="1:10">
      <c r="A2191" s="8" t="s">
        <v>3704</v>
      </c>
      <c r="D2191" s="8" t="s">
        <v>3709</v>
      </c>
      <c r="J2191" s="8" t="s">
        <v>3765</v>
      </c>
    </row>
    <row r="2192" spans="1:10">
      <c r="A2192" s="8" t="s">
        <v>3705</v>
      </c>
      <c r="D2192" s="8" t="s">
        <v>3766</v>
      </c>
      <c r="J2192" s="8" t="s">
        <v>3767</v>
      </c>
    </row>
    <row r="2193" spans="1:10">
      <c r="A2193" s="8" t="s">
        <v>3706</v>
      </c>
      <c r="D2193" s="8" t="s">
        <v>3649</v>
      </c>
      <c r="J2193" s="8" t="s">
        <v>3768</v>
      </c>
    </row>
    <row r="2194" spans="1:10">
      <c r="A2194" s="8" t="s">
        <v>3707</v>
      </c>
      <c r="D2194" s="8" t="s">
        <v>3650</v>
      </c>
      <c r="J2194" s="8" t="s">
        <v>3769</v>
      </c>
    </row>
    <row r="2195" spans="1:10">
      <c r="A2195" s="8" t="s">
        <v>3708</v>
      </c>
      <c r="D2195" s="8" t="s">
        <v>3651</v>
      </c>
      <c r="J2195" s="8" t="s">
        <v>3770</v>
      </c>
    </row>
    <row r="2196" spans="1:10">
      <c r="A2196" s="8" t="s">
        <v>3710</v>
      </c>
      <c r="D2196" s="8" t="s">
        <v>3653</v>
      </c>
      <c r="J2196" s="8" t="s">
        <v>3771</v>
      </c>
    </row>
    <row r="2197" spans="1:10">
      <c r="A2197" s="8" t="s">
        <v>3711</v>
      </c>
      <c r="D2197" s="8" t="s">
        <v>3654</v>
      </c>
      <c r="J2197" s="8" t="s">
        <v>3772</v>
      </c>
    </row>
    <row r="2198" spans="1:10">
      <c r="A2198" s="8" t="s">
        <v>3773</v>
      </c>
      <c r="D2198" s="8" t="s">
        <v>3716</v>
      </c>
      <c r="J2198" s="8" t="s">
        <v>3774</v>
      </c>
    </row>
    <row r="2199" spans="1:10">
      <c r="A2199" s="8" t="s">
        <v>3712</v>
      </c>
      <c r="D2199" s="8" t="s">
        <v>3718</v>
      </c>
      <c r="J2199" s="8" t="s">
        <v>3775</v>
      </c>
    </row>
    <row r="2200" spans="1:10">
      <c r="A2200" s="8" t="s">
        <v>3713</v>
      </c>
      <c r="D2200" s="8" t="s">
        <v>3656</v>
      </c>
      <c r="J2200" s="8" t="s">
        <v>3776</v>
      </c>
    </row>
    <row r="2201" spans="1:10">
      <c r="A2201" s="8" t="s">
        <v>3714</v>
      </c>
      <c r="D2201" s="8" t="s">
        <v>3658</v>
      </c>
      <c r="J2201" s="8" t="s">
        <v>3777</v>
      </c>
    </row>
    <row r="2202" spans="1:10">
      <c r="A2202" s="8" t="s">
        <v>3717</v>
      </c>
      <c r="D2202" s="8" t="s">
        <v>3660</v>
      </c>
      <c r="J2202" s="8" t="s">
        <v>3778</v>
      </c>
    </row>
    <row r="2203" spans="1:10">
      <c r="A2203" s="8" t="s">
        <v>3719</v>
      </c>
      <c r="D2203" s="8" t="s">
        <v>3661</v>
      </c>
      <c r="J2203" s="8" t="s">
        <v>3779</v>
      </c>
    </row>
    <row r="2204" spans="1:10">
      <c r="A2204" s="8" t="s">
        <v>3720</v>
      </c>
      <c r="D2204" s="8" t="s">
        <v>3662</v>
      </c>
      <c r="J2204" s="8" t="s">
        <v>3780</v>
      </c>
    </row>
    <row r="2205" spans="1:10">
      <c r="A2205" s="8" t="s">
        <v>3722</v>
      </c>
      <c r="D2205" s="8" t="s">
        <v>3665</v>
      </c>
      <c r="J2205" s="8" t="s">
        <v>3781</v>
      </c>
    </row>
    <row r="2206" spans="1:10">
      <c r="A2206" s="8" t="s">
        <v>3723</v>
      </c>
      <c r="D2206" s="8" t="s">
        <v>3726</v>
      </c>
      <c r="J2206" s="8" t="s">
        <v>3782</v>
      </c>
    </row>
    <row r="2207" spans="1:10">
      <c r="A2207" s="8" t="s">
        <v>3724</v>
      </c>
      <c r="D2207" s="8" t="s">
        <v>3669</v>
      </c>
      <c r="J2207" s="8" t="s">
        <v>3783</v>
      </c>
    </row>
    <row r="2208" spans="1:10">
      <c r="A2208" s="8" t="s">
        <v>3725</v>
      </c>
      <c r="D2208" s="8" t="s">
        <v>3671</v>
      </c>
      <c r="J2208" s="8" t="s">
        <v>3784</v>
      </c>
    </row>
    <row r="2209" spans="1:10">
      <c r="A2209" s="8" t="s">
        <v>3727</v>
      </c>
      <c r="D2209" s="8" t="s">
        <v>3672</v>
      </c>
      <c r="J2209" s="8" t="s">
        <v>3785</v>
      </c>
    </row>
    <row r="2210" spans="1:10">
      <c r="A2210" s="8" t="s">
        <v>3786</v>
      </c>
      <c r="D2210" s="8" t="s">
        <v>3674</v>
      </c>
      <c r="J2210" s="8" t="s">
        <v>3787</v>
      </c>
    </row>
    <row r="2211" spans="1:10">
      <c r="A2211" s="8" t="s">
        <v>3788</v>
      </c>
      <c r="D2211" s="8" t="s">
        <v>3732</v>
      </c>
      <c r="J2211" s="8" t="s">
        <v>3789</v>
      </c>
    </row>
    <row r="2212" spans="1:10">
      <c r="A2212" s="8" t="s">
        <v>3728</v>
      </c>
      <c r="D2212" s="8" t="s">
        <v>3677</v>
      </c>
      <c r="J2212" s="8" t="s">
        <v>3790</v>
      </c>
    </row>
    <row r="2213" spans="1:10">
      <c r="A2213" s="8" t="s">
        <v>3729</v>
      </c>
      <c r="D2213" s="8" t="s">
        <v>3678</v>
      </c>
      <c r="J2213" s="8" t="s">
        <v>3791</v>
      </c>
    </row>
    <row r="2214" spans="1:10">
      <c r="A2214" s="8" t="s">
        <v>3730</v>
      </c>
      <c r="D2214" s="8" t="s">
        <v>3736</v>
      </c>
      <c r="J2214" s="8" t="s">
        <v>3792</v>
      </c>
    </row>
    <row r="2215" spans="1:10">
      <c r="A2215" s="8" t="s">
        <v>3733</v>
      </c>
      <c r="D2215" s="8" t="s">
        <v>3679</v>
      </c>
      <c r="J2215" s="8" t="s">
        <v>3793</v>
      </c>
    </row>
    <row r="2216" spans="1:10">
      <c r="A2216" s="8" t="s">
        <v>3734</v>
      </c>
      <c r="D2216" s="8" t="s">
        <v>3680</v>
      </c>
      <c r="J2216" s="8" t="s">
        <v>3794</v>
      </c>
    </row>
    <row r="2217" spans="1:10">
      <c r="A2217" s="8" t="s">
        <v>3735</v>
      </c>
      <c r="D2217" s="8" t="s">
        <v>3681</v>
      </c>
      <c r="J2217" s="8" t="s">
        <v>3795</v>
      </c>
    </row>
    <row r="2218" spans="1:10">
      <c r="A2218" s="8" t="s">
        <v>3737</v>
      </c>
      <c r="D2218" s="8" t="s">
        <v>3682</v>
      </c>
      <c r="J2218" s="8" t="s">
        <v>3796</v>
      </c>
    </row>
    <row r="2219" spans="1:10">
      <c r="A2219" s="8" t="s">
        <v>3738</v>
      </c>
      <c r="D2219" s="8" t="s">
        <v>3684</v>
      </c>
      <c r="J2219" s="8" t="s">
        <v>3797</v>
      </c>
    </row>
    <row r="2220" spans="1:10">
      <c r="A2220" s="8" t="s">
        <v>3739</v>
      </c>
      <c r="D2220" s="8" t="s">
        <v>3743</v>
      </c>
      <c r="J2220" s="8" t="s">
        <v>3798</v>
      </c>
    </row>
    <row r="2221" spans="1:10">
      <c r="A2221" s="8" t="s">
        <v>3740</v>
      </c>
      <c r="D2221" s="8" t="s">
        <v>3686</v>
      </c>
      <c r="J2221" s="8" t="s">
        <v>3799</v>
      </c>
    </row>
    <row r="2222" spans="1:10">
      <c r="A2222" s="8" t="s">
        <v>3741</v>
      </c>
      <c r="D2222" s="8" t="s">
        <v>3688</v>
      </c>
      <c r="J2222" s="8" t="s">
        <v>3800</v>
      </c>
    </row>
    <row r="2223" spans="1:10">
      <c r="A2223" s="8" t="s">
        <v>3742</v>
      </c>
      <c r="D2223" s="8" t="s">
        <v>3689</v>
      </c>
      <c r="J2223" s="8" t="s">
        <v>3801</v>
      </c>
    </row>
    <row r="2224" spans="1:10">
      <c r="A2224" s="8" t="s">
        <v>3744</v>
      </c>
      <c r="D2224" s="8" t="s">
        <v>3691</v>
      </c>
      <c r="J2224" s="8" t="s">
        <v>3802</v>
      </c>
    </row>
    <row r="2225" spans="1:10">
      <c r="A2225" s="8" t="s">
        <v>3745</v>
      </c>
      <c r="D2225" s="8" t="s">
        <v>3692</v>
      </c>
      <c r="J2225" s="8" t="s">
        <v>3803</v>
      </c>
    </row>
    <row r="2226" spans="1:10">
      <c r="A2226" s="8" t="s">
        <v>3746</v>
      </c>
      <c r="D2226" s="8" t="s">
        <v>3693</v>
      </c>
      <c r="J2226" s="8" t="s">
        <v>3804</v>
      </c>
    </row>
    <row r="2227" spans="1:10">
      <c r="A2227" s="8" t="s">
        <v>3747</v>
      </c>
      <c r="D2227" s="8" t="s">
        <v>3751</v>
      </c>
      <c r="J2227" s="8" t="s">
        <v>3805</v>
      </c>
    </row>
    <row r="2228" spans="1:10">
      <c r="A2228" s="8" t="s">
        <v>3748</v>
      </c>
      <c r="D2228" s="8" t="s">
        <v>3753</v>
      </c>
      <c r="J2228" s="8" t="s">
        <v>3806</v>
      </c>
    </row>
    <row r="2229" spans="1:10">
      <c r="A2229" s="8" t="s">
        <v>3749</v>
      </c>
      <c r="D2229" s="8" t="s">
        <v>3755</v>
      </c>
      <c r="J2229" s="8" t="s">
        <v>3807</v>
      </c>
    </row>
    <row r="2230" spans="1:10">
      <c r="A2230" s="8" t="s">
        <v>3808</v>
      </c>
      <c r="D2230" s="8" t="s">
        <v>3694</v>
      </c>
      <c r="J2230" s="8" t="s">
        <v>3809</v>
      </c>
    </row>
    <row r="2231" spans="1:10">
      <c r="A2231" s="8" t="s">
        <v>3750</v>
      </c>
      <c r="D2231" s="8" t="s">
        <v>3696</v>
      </c>
      <c r="J2231" s="8" t="s">
        <v>3810</v>
      </c>
    </row>
    <row r="2232" spans="1:10">
      <c r="A2232" s="8" t="s">
        <v>3752</v>
      </c>
      <c r="D2232" s="8" t="s">
        <v>3697</v>
      </c>
      <c r="J2232" s="8" t="s">
        <v>3811</v>
      </c>
    </row>
    <row r="2233" spans="1:10">
      <c r="A2233" s="8" t="s">
        <v>3754</v>
      </c>
      <c r="D2233" s="8" t="s">
        <v>3698</v>
      </c>
      <c r="J2233" s="8" t="s">
        <v>3812</v>
      </c>
    </row>
    <row r="2234" spans="1:10">
      <c r="A2234" s="8" t="s">
        <v>3756</v>
      </c>
      <c r="D2234" s="8" t="s">
        <v>3700</v>
      </c>
      <c r="J2234" s="8" t="s">
        <v>3813</v>
      </c>
    </row>
    <row r="2235" spans="1:10">
      <c r="A2235" s="8" t="s">
        <v>3814</v>
      </c>
      <c r="D2235" s="8" t="s">
        <v>3701</v>
      </c>
      <c r="J2235" s="8" t="s">
        <v>3815</v>
      </c>
    </row>
    <row r="2236" spans="1:10">
      <c r="A2236" s="8" t="s">
        <v>3757</v>
      </c>
      <c r="D2236" s="8" t="s">
        <v>3702</v>
      </c>
      <c r="J2236" s="8" t="s">
        <v>3816</v>
      </c>
    </row>
    <row r="2237" spans="1:10">
      <c r="A2237" s="8" t="s">
        <v>3758</v>
      </c>
      <c r="D2237" s="8" t="s">
        <v>3704</v>
      </c>
      <c r="J2237" s="8" t="s">
        <v>3817</v>
      </c>
    </row>
    <row r="2238" spans="1:10">
      <c r="A2238" s="8" t="s">
        <v>3759</v>
      </c>
      <c r="D2238" s="8" t="s">
        <v>3705</v>
      </c>
      <c r="J2238" s="8" t="s">
        <v>3818</v>
      </c>
    </row>
    <row r="2239" spans="1:10">
      <c r="A2239" s="8" t="s">
        <v>3760</v>
      </c>
      <c r="D2239" s="8" t="s">
        <v>3706</v>
      </c>
      <c r="J2239" s="8" t="s">
        <v>3819</v>
      </c>
    </row>
    <row r="2240" spans="1:10">
      <c r="A2240" s="8" t="s">
        <v>3761</v>
      </c>
      <c r="D2240" s="8" t="s">
        <v>3707</v>
      </c>
      <c r="J2240" s="8" t="s">
        <v>3820</v>
      </c>
    </row>
    <row r="2241" spans="1:10">
      <c r="A2241" s="8" t="s">
        <v>3763</v>
      </c>
      <c r="D2241" s="8" t="s">
        <v>3708</v>
      </c>
      <c r="J2241" s="8" t="s">
        <v>3821</v>
      </c>
    </row>
    <row r="2242" spans="1:10">
      <c r="A2242" s="8" t="s">
        <v>3764</v>
      </c>
      <c r="D2242" s="8" t="s">
        <v>3710</v>
      </c>
      <c r="J2242" s="8" t="s">
        <v>3822</v>
      </c>
    </row>
    <row r="2243" spans="1:10">
      <c r="A2243" s="8" t="s">
        <v>3765</v>
      </c>
      <c r="D2243" s="8" t="s">
        <v>3711</v>
      </c>
      <c r="J2243" s="8" t="s">
        <v>3823</v>
      </c>
    </row>
    <row r="2244" spans="1:10">
      <c r="A2244" s="8" t="s">
        <v>3767</v>
      </c>
      <c r="D2244" s="8" t="s">
        <v>3773</v>
      </c>
      <c r="J2244" s="8" t="s">
        <v>3824</v>
      </c>
    </row>
    <row r="2245" spans="1:10">
      <c r="A2245" s="8" t="s">
        <v>3768</v>
      </c>
      <c r="D2245" s="8" t="s">
        <v>3712</v>
      </c>
      <c r="J2245" s="8" t="s">
        <v>3825</v>
      </c>
    </row>
    <row r="2246" spans="1:10">
      <c r="A2246" s="8" t="s">
        <v>3826</v>
      </c>
      <c r="D2246" s="8" t="s">
        <v>3713</v>
      </c>
      <c r="J2246" s="8" t="s">
        <v>3827</v>
      </c>
    </row>
    <row r="2247" spans="1:10">
      <c r="A2247" s="8" t="s">
        <v>3769</v>
      </c>
      <c r="D2247" s="8" t="s">
        <v>3714</v>
      </c>
      <c r="J2247" s="8" t="s">
        <v>3828</v>
      </c>
    </row>
    <row r="2248" spans="1:10">
      <c r="A2248" s="8" t="s">
        <v>3770</v>
      </c>
      <c r="D2248" s="8" t="s">
        <v>3717</v>
      </c>
      <c r="J2248" s="8" t="s">
        <v>3829</v>
      </c>
    </row>
    <row r="2249" spans="1:10">
      <c r="A2249" s="8" t="s">
        <v>3771</v>
      </c>
      <c r="D2249" s="8" t="s">
        <v>3719</v>
      </c>
      <c r="J2249" s="8" t="s">
        <v>3830</v>
      </c>
    </row>
    <row r="2250" spans="1:10">
      <c r="A2250" s="8" t="s">
        <v>3772</v>
      </c>
      <c r="D2250" s="8" t="s">
        <v>3720</v>
      </c>
      <c r="J2250" s="8" t="s">
        <v>3831</v>
      </c>
    </row>
    <row r="2251" spans="1:10">
      <c r="A2251" s="8" t="s">
        <v>3774</v>
      </c>
      <c r="D2251" s="8" t="s">
        <v>3722</v>
      </c>
      <c r="J2251" s="8" t="s">
        <v>3832</v>
      </c>
    </row>
    <row r="2252" spans="1:10">
      <c r="A2252" s="8" t="s">
        <v>3775</v>
      </c>
      <c r="D2252" s="8" t="s">
        <v>3723</v>
      </c>
      <c r="J2252" s="8" t="s">
        <v>3833</v>
      </c>
    </row>
    <row r="2253" spans="1:10">
      <c r="A2253" s="8" t="s">
        <v>3776</v>
      </c>
      <c r="D2253" s="8" t="s">
        <v>3724</v>
      </c>
      <c r="J2253" s="8" t="s">
        <v>3834</v>
      </c>
    </row>
    <row r="2254" spans="1:10">
      <c r="A2254" s="8" t="s">
        <v>3777</v>
      </c>
      <c r="D2254" s="8" t="s">
        <v>3725</v>
      </c>
      <c r="J2254" s="8" t="s">
        <v>3835</v>
      </c>
    </row>
    <row r="2255" spans="1:10">
      <c r="A2255" s="8" t="s">
        <v>3778</v>
      </c>
      <c r="D2255" s="8" t="s">
        <v>3727</v>
      </c>
      <c r="J2255" s="8" t="s">
        <v>3836</v>
      </c>
    </row>
    <row r="2256" spans="1:10">
      <c r="A2256" s="8" t="s">
        <v>3780</v>
      </c>
      <c r="D2256" s="8" t="s">
        <v>3786</v>
      </c>
      <c r="J2256" s="8" t="s">
        <v>3837</v>
      </c>
    </row>
    <row r="2257" spans="1:10">
      <c r="A2257" s="8" t="s">
        <v>3781</v>
      </c>
      <c r="D2257" s="8" t="s">
        <v>3788</v>
      </c>
      <c r="J2257" s="8" t="s">
        <v>3838</v>
      </c>
    </row>
    <row r="2258" spans="1:10">
      <c r="A2258" s="8" t="s">
        <v>3782</v>
      </c>
      <c r="D2258" s="8" t="s">
        <v>3728</v>
      </c>
      <c r="J2258" s="8" t="s">
        <v>3839</v>
      </c>
    </row>
    <row r="2259" spans="1:10">
      <c r="A2259" s="8" t="s">
        <v>3783</v>
      </c>
      <c r="D2259" s="8" t="s">
        <v>3729</v>
      </c>
      <c r="J2259" s="8" t="s">
        <v>3840</v>
      </c>
    </row>
    <row r="2260" spans="1:10">
      <c r="A2260" s="8" t="s">
        <v>3785</v>
      </c>
      <c r="D2260" s="8" t="s">
        <v>3730</v>
      </c>
      <c r="J2260" s="8" t="s">
        <v>3841</v>
      </c>
    </row>
    <row r="2261" spans="1:10">
      <c r="A2261" s="8" t="s">
        <v>3787</v>
      </c>
      <c r="D2261" s="8" t="s">
        <v>3734</v>
      </c>
      <c r="J2261" s="8" t="s">
        <v>3842</v>
      </c>
    </row>
    <row r="2262" spans="1:10">
      <c r="A2262" s="8" t="s">
        <v>3789</v>
      </c>
      <c r="D2262" s="8" t="s">
        <v>3735</v>
      </c>
      <c r="J2262" s="8" t="s">
        <v>3843</v>
      </c>
    </row>
    <row r="2263" spans="1:10">
      <c r="A2263" s="8" t="s">
        <v>3790</v>
      </c>
      <c r="D2263" s="8" t="s">
        <v>3737</v>
      </c>
      <c r="J2263" s="8" t="s">
        <v>3844</v>
      </c>
    </row>
    <row r="2264" spans="1:10">
      <c r="A2264" s="8" t="s">
        <v>3791</v>
      </c>
      <c r="D2264" s="8" t="s">
        <v>3738</v>
      </c>
      <c r="J2264" s="8" t="s">
        <v>3845</v>
      </c>
    </row>
    <row r="2265" spans="1:10">
      <c r="A2265" s="8" t="s">
        <v>3792</v>
      </c>
      <c r="D2265" s="8" t="s">
        <v>3739</v>
      </c>
      <c r="J2265" s="8" t="s">
        <v>3846</v>
      </c>
    </row>
    <row r="2266" spans="1:10">
      <c r="A2266" s="8" t="s">
        <v>3793</v>
      </c>
      <c r="D2266" s="8" t="s">
        <v>3740</v>
      </c>
      <c r="J2266" s="8" t="s">
        <v>3847</v>
      </c>
    </row>
    <row r="2267" spans="1:10">
      <c r="A2267" s="8" t="s">
        <v>3794</v>
      </c>
      <c r="D2267" s="8" t="s">
        <v>3741</v>
      </c>
      <c r="J2267" s="8" t="s">
        <v>3848</v>
      </c>
    </row>
    <row r="2268" spans="1:10">
      <c r="A2268" s="8" t="s">
        <v>3795</v>
      </c>
      <c r="D2268" s="8" t="s">
        <v>3742</v>
      </c>
      <c r="J2268" s="8" t="s">
        <v>3849</v>
      </c>
    </row>
    <row r="2269" spans="1:10">
      <c r="A2269" s="8" t="s">
        <v>3796</v>
      </c>
      <c r="D2269" s="8" t="s">
        <v>3744</v>
      </c>
      <c r="J2269" s="8" t="s">
        <v>3850</v>
      </c>
    </row>
    <row r="2270" spans="1:10">
      <c r="A2270" s="8" t="s">
        <v>3797</v>
      </c>
      <c r="D2270" s="8" t="s">
        <v>3745</v>
      </c>
      <c r="J2270" s="8" t="s">
        <v>3851</v>
      </c>
    </row>
    <row r="2271" spans="1:10">
      <c r="A2271" s="8" t="s">
        <v>3798</v>
      </c>
      <c r="D2271" s="8" t="s">
        <v>3746</v>
      </c>
      <c r="J2271" s="8" t="s">
        <v>3852</v>
      </c>
    </row>
    <row r="2272" spans="1:10">
      <c r="A2272" s="8" t="s">
        <v>3799</v>
      </c>
      <c r="D2272" s="8" t="s">
        <v>3747</v>
      </c>
      <c r="J2272" s="8" t="s">
        <v>3853</v>
      </c>
    </row>
    <row r="2273" spans="1:10">
      <c r="A2273" s="8" t="s">
        <v>3800</v>
      </c>
      <c r="D2273" s="8" t="s">
        <v>3748</v>
      </c>
      <c r="J2273" s="8" t="s">
        <v>3854</v>
      </c>
    </row>
    <row r="2274" spans="1:10">
      <c r="A2274" s="8" t="s">
        <v>3801</v>
      </c>
      <c r="D2274" s="8" t="s">
        <v>3749</v>
      </c>
      <c r="J2274" s="8" t="s">
        <v>3855</v>
      </c>
    </row>
    <row r="2275" spans="1:10">
      <c r="A2275" s="8" t="s">
        <v>3802</v>
      </c>
      <c r="D2275" s="8" t="s">
        <v>3808</v>
      </c>
      <c r="J2275" s="8" t="s">
        <v>3856</v>
      </c>
    </row>
    <row r="2276" spans="1:10">
      <c r="A2276" s="8" t="s">
        <v>3857</v>
      </c>
      <c r="D2276" s="8" t="s">
        <v>3750</v>
      </c>
      <c r="J2276" s="8" t="s">
        <v>3858</v>
      </c>
    </row>
    <row r="2277" spans="1:10">
      <c r="A2277" s="8" t="s">
        <v>3859</v>
      </c>
      <c r="D2277" s="8" t="s">
        <v>3752</v>
      </c>
      <c r="J2277" s="8" t="s">
        <v>3860</v>
      </c>
    </row>
    <row r="2278" spans="1:10">
      <c r="A2278" s="8" t="s">
        <v>3803</v>
      </c>
      <c r="D2278" s="8" t="s">
        <v>3754</v>
      </c>
      <c r="J2278" s="8" t="s">
        <v>3861</v>
      </c>
    </row>
    <row r="2279" spans="1:10">
      <c r="A2279" s="8" t="s">
        <v>3804</v>
      </c>
      <c r="D2279" s="8" t="s">
        <v>3756</v>
      </c>
      <c r="J2279" s="8" t="s">
        <v>3862</v>
      </c>
    </row>
    <row r="2280" spans="1:10">
      <c r="A2280" s="8" t="s">
        <v>3805</v>
      </c>
      <c r="D2280" s="8" t="s">
        <v>3757</v>
      </c>
      <c r="J2280" s="8" t="s">
        <v>3863</v>
      </c>
    </row>
    <row r="2281" spans="1:10">
      <c r="A2281" s="8" t="s">
        <v>3806</v>
      </c>
      <c r="D2281" s="8" t="s">
        <v>3758</v>
      </c>
      <c r="J2281" s="8" t="s">
        <v>3864</v>
      </c>
    </row>
    <row r="2282" spans="1:10">
      <c r="A2282" s="8" t="s">
        <v>3807</v>
      </c>
      <c r="D2282" s="8" t="s">
        <v>3759</v>
      </c>
      <c r="J2282" s="8" t="s">
        <v>3865</v>
      </c>
    </row>
    <row r="2283" spans="1:10">
      <c r="A2283" s="8" t="s">
        <v>3809</v>
      </c>
      <c r="D2283" s="8" t="s">
        <v>3760</v>
      </c>
      <c r="J2283" s="8" t="s">
        <v>3866</v>
      </c>
    </row>
    <row r="2284" spans="1:10">
      <c r="A2284" s="8" t="s">
        <v>3810</v>
      </c>
      <c r="D2284" s="8" t="s">
        <v>3761</v>
      </c>
      <c r="J2284" s="8" t="s">
        <v>3867</v>
      </c>
    </row>
    <row r="2285" spans="1:10">
      <c r="A2285" s="8" t="s">
        <v>3868</v>
      </c>
      <c r="D2285" s="8" t="s">
        <v>3763</v>
      </c>
      <c r="J2285" s="8" t="s">
        <v>3869</v>
      </c>
    </row>
    <row r="2286" spans="1:10">
      <c r="A2286" s="8" t="s">
        <v>3811</v>
      </c>
      <c r="D2286" s="8" t="s">
        <v>3764</v>
      </c>
      <c r="J2286" s="8" t="s">
        <v>3870</v>
      </c>
    </row>
    <row r="2287" spans="1:10">
      <c r="A2287" s="8" t="s">
        <v>3812</v>
      </c>
      <c r="D2287" s="8" t="s">
        <v>3765</v>
      </c>
      <c r="J2287" s="8" t="s">
        <v>3871</v>
      </c>
    </row>
    <row r="2288" spans="1:10">
      <c r="A2288" s="8" t="s">
        <v>3872</v>
      </c>
      <c r="D2288" s="8" t="s">
        <v>3767</v>
      </c>
      <c r="J2288" s="8" t="s">
        <v>3873</v>
      </c>
    </row>
    <row r="2289" spans="1:10">
      <c r="A2289" s="8" t="s">
        <v>3813</v>
      </c>
      <c r="D2289" s="8" t="s">
        <v>3874</v>
      </c>
      <c r="J2289" s="8" t="s">
        <v>3875</v>
      </c>
    </row>
    <row r="2290" spans="1:10">
      <c r="A2290" s="8" t="s">
        <v>3815</v>
      </c>
      <c r="D2290" s="8" t="s">
        <v>3768</v>
      </c>
      <c r="J2290" s="8" t="s">
        <v>3876</v>
      </c>
    </row>
    <row r="2291" spans="1:10">
      <c r="A2291" s="8" t="s">
        <v>3817</v>
      </c>
      <c r="D2291" s="8" t="s">
        <v>3877</v>
      </c>
      <c r="J2291" s="8" t="s">
        <v>3878</v>
      </c>
    </row>
    <row r="2292" spans="1:10">
      <c r="A2292" s="8" t="s">
        <v>3879</v>
      </c>
      <c r="D2292" s="8" t="s">
        <v>3826</v>
      </c>
      <c r="J2292" s="8" t="s">
        <v>3880</v>
      </c>
    </row>
    <row r="2293" spans="1:10">
      <c r="A2293" s="8" t="s">
        <v>3881</v>
      </c>
      <c r="D2293" s="8" t="s">
        <v>3769</v>
      </c>
      <c r="J2293" s="8" t="s">
        <v>3882</v>
      </c>
    </row>
    <row r="2294" spans="1:10">
      <c r="A2294" s="8" t="s">
        <v>3883</v>
      </c>
      <c r="D2294" s="8" t="s">
        <v>3770</v>
      </c>
      <c r="J2294" s="8" t="s">
        <v>3884</v>
      </c>
    </row>
    <row r="2295" spans="1:10">
      <c r="A2295" s="8" t="s">
        <v>3818</v>
      </c>
      <c r="D2295" s="8" t="s">
        <v>3771</v>
      </c>
      <c r="J2295" s="8" t="s">
        <v>3885</v>
      </c>
    </row>
    <row r="2296" spans="1:10">
      <c r="A2296" s="8" t="s">
        <v>3819</v>
      </c>
      <c r="D2296" s="8" t="s">
        <v>3772</v>
      </c>
      <c r="J2296" s="8" t="s">
        <v>3886</v>
      </c>
    </row>
    <row r="2297" spans="1:10">
      <c r="A2297" s="8" t="s">
        <v>3820</v>
      </c>
      <c r="D2297" s="8" t="s">
        <v>3774</v>
      </c>
      <c r="J2297" s="8" t="s">
        <v>3887</v>
      </c>
    </row>
    <row r="2298" spans="1:10">
      <c r="A2298" s="8" t="s">
        <v>3821</v>
      </c>
      <c r="D2298" s="8" t="s">
        <v>3775</v>
      </c>
      <c r="J2298" s="8" t="s">
        <v>3888</v>
      </c>
    </row>
    <row r="2299" spans="1:10">
      <c r="A2299" s="8" t="s">
        <v>3822</v>
      </c>
      <c r="D2299" s="8" t="s">
        <v>3889</v>
      </c>
      <c r="J2299" s="8" t="s">
        <v>3890</v>
      </c>
    </row>
    <row r="2300" spans="1:10">
      <c r="A2300" s="8" t="s">
        <v>3891</v>
      </c>
      <c r="D2300" s="8" t="s">
        <v>3776</v>
      </c>
      <c r="J2300" s="8" t="s">
        <v>3892</v>
      </c>
    </row>
    <row r="2301" spans="1:10">
      <c r="A2301" s="8" t="s">
        <v>3823</v>
      </c>
      <c r="D2301" s="8" t="s">
        <v>3777</v>
      </c>
      <c r="J2301" s="8" t="s">
        <v>3893</v>
      </c>
    </row>
    <row r="2302" spans="1:10">
      <c r="A2302" s="8" t="s">
        <v>3824</v>
      </c>
      <c r="D2302" s="8" t="s">
        <v>3778</v>
      </c>
      <c r="J2302" s="8" t="s">
        <v>3894</v>
      </c>
    </row>
    <row r="2303" spans="1:10">
      <c r="A2303" s="8" t="s">
        <v>3827</v>
      </c>
      <c r="D2303" s="8" t="s">
        <v>3780</v>
      </c>
      <c r="J2303" s="8" t="s">
        <v>3895</v>
      </c>
    </row>
    <row r="2304" spans="1:10">
      <c r="A2304" s="8" t="s">
        <v>3828</v>
      </c>
      <c r="D2304" s="8" t="s">
        <v>3781</v>
      </c>
      <c r="J2304" s="8" t="s">
        <v>3896</v>
      </c>
    </row>
    <row r="2305" spans="1:10">
      <c r="A2305" s="8" t="s">
        <v>3897</v>
      </c>
      <c r="D2305" s="8" t="s">
        <v>3782</v>
      </c>
      <c r="J2305" s="8" t="s">
        <v>3898</v>
      </c>
    </row>
    <row r="2306" spans="1:10">
      <c r="A2306" s="8" t="s">
        <v>3829</v>
      </c>
      <c r="D2306" s="8" t="s">
        <v>3783</v>
      </c>
      <c r="J2306" s="8" t="s">
        <v>3899</v>
      </c>
    </row>
    <row r="2307" spans="1:10">
      <c r="A2307" s="8" t="s">
        <v>3830</v>
      </c>
      <c r="D2307" s="8" t="s">
        <v>3785</v>
      </c>
      <c r="J2307" s="8" t="s">
        <v>3900</v>
      </c>
    </row>
    <row r="2308" spans="1:10">
      <c r="A2308" s="8" t="s">
        <v>3832</v>
      </c>
      <c r="D2308" s="8" t="s">
        <v>3787</v>
      </c>
      <c r="J2308" s="8" t="s">
        <v>3901</v>
      </c>
    </row>
    <row r="2309" spans="1:10">
      <c r="A2309" s="8" t="s">
        <v>3834</v>
      </c>
      <c r="D2309" s="8" t="s">
        <v>3789</v>
      </c>
      <c r="J2309" s="8" t="s">
        <v>3902</v>
      </c>
    </row>
    <row r="2310" spans="1:10">
      <c r="A2310" s="8" t="s">
        <v>3903</v>
      </c>
      <c r="D2310" s="8" t="s">
        <v>3790</v>
      </c>
      <c r="J2310" s="8" t="s">
        <v>3904</v>
      </c>
    </row>
    <row r="2311" spans="1:10">
      <c r="A2311" s="8" t="s">
        <v>3835</v>
      </c>
      <c r="D2311" s="8" t="s">
        <v>3791</v>
      </c>
      <c r="J2311" s="8" t="s">
        <v>3905</v>
      </c>
    </row>
    <row r="2312" spans="1:10">
      <c r="A2312" s="8" t="s">
        <v>3906</v>
      </c>
      <c r="D2312" s="8" t="s">
        <v>3792</v>
      </c>
      <c r="J2312" s="8" t="s">
        <v>3907</v>
      </c>
    </row>
    <row r="2313" spans="1:10">
      <c r="A2313" s="8" t="s">
        <v>3836</v>
      </c>
      <c r="D2313" s="8" t="s">
        <v>3793</v>
      </c>
      <c r="J2313" s="8" t="s">
        <v>3908</v>
      </c>
    </row>
    <row r="2314" spans="1:10">
      <c r="A2314" s="8" t="s">
        <v>3909</v>
      </c>
      <c r="D2314" s="8" t="s">
        <v>3794</v>
      </c>
      <c r="J2314" s="8" t="s">
        <v>3910</v>
      </c>
    </row>
    <row r="2315" spans="1:10">
      <c r="A2315" s="8" t="s">
        <v>3837</v>
      </c>
      <c r="D2315" s="8" t="s">
        <v>3795</v>
      </c>
      <c r="J2315" s="8" t="s">
        <v>3911</v>
      </c>
    </row>
    <row r="2316" spans="1:10">
      <c r="A2316" s="8" t="s">
        <v>3838</v>
      </c>
      <c r="D2316" s="8" t="s">
        <v>3796</v>
      </c>
      <c r="J2316" s="8" t="s">
        <v>3912</v>
      </c>
    </row>
    <row r="2317" spans="1:10">
      <c r="A2317" s="8" t="s">
        <v>3913</v>
      </c>
      <c r="D2317" s="8" t="s">
        <v>3797</v>
      </c>
      <c r="J2317" s="8" t="s">
        <v>3914</v>
      </c>
    </row>
    <row r="2318" spans="1:10">
      <c r="A2318" s="8" t="s">
        <v>3839</v>
      </c>
      <c r="D2318" s="8" t="s">
        <v>3798</v>
      </c>
      <c r="J2318" s="8" t="s">
        <v>3915</v>
      </c>
    </row>
    <row r="2319" spans="1:10">
      <c r="A2319" s="8" t="s">
        <v>3840</v>
      </c>
      <c r="D2319" s="8" t="s">
        <v>3799</v>
      </c>
      <c r="J2319" s="8" t="s">
        <v>3916</v>
      </c>
    </row>
    <row r="2320" spans="1:10">
      <c r="A2320" s="8" t="s">
        <v>3841</v>
      </c>
      <c r="D2320" s="8" t="s">
        <v>3800</v>
      </c>
      <c r="J2320" s="8" t="s">
        <v>3917</v>
      </c>
    </row>
    <row r="2321" spans="1:10">
      <c r="A2321" s="8" t="s">
        <v>3918</v>
      </c>
      <c r="D2321" s="8" t="s">
        <v>3801</v>
      </c>
      <c r="J2321" s="8" t="s">
        <v>3919</v>
      </c>
    </row>
    <row r="2322" spans="1:10">
      <c r="A2322" s="8" t="s">
        <v>3842</v>
      </c>
      <c r="D2322" s="8" t="s">
        <v>3802</v>
      </c>
      <c r="J2322" s="8" t="s">
        <v>3920</v>
      </c>
    </row>
    <row r="2323" spans="1:10">
      <c r="A2323" s="8" t="s">
        <v>3843</v>
      </c>
      <c r="D2323" s="8" t="s">
        <v>3857</v>
      </c>
      <c r="J2323" s="8" t="s">
        <v>3921</v>
      </c>
    </row>
    <row r="2324" spans="1:10">
      <c r="A2324" s="8" t="s">
        <v>3844</v>
      </c>
      <c r="D2324" s="8" t="s">
        <v>3859</v>
      </c>
      <c r="J2324" s="8" t="s">
        <v>3922</v>
      </c>
    </row>
    <row r="2325" spans="1:10">
      <c r="A2325" s="8" t="s">
        <v>3845</v>
      </c>
      <c r="D2325" s="8" t="s">
        <v>3803</v>
      </c>
      <c r="J2325" s="8" t="s">
        <v>3923</v>
      </c>
    </row>
    <row r="2326" spans="1:10">
      <c r="A2326" s="8" t="s">
        <v>3924</v>
      </c>
      <c r="D2326" s="8" t="s">
        <v>3925</v>
      </c>
      <c r="J2326" s="8" t="s">
        <v>3926</v>
      </c>
    </row>
    <row r="2327" spans="1:10">
      <c r="A2327" s="8" t="s">
        <v>3846</v>
      </c>
      <c r="D2327" s="8" t="s">
        <v>3804</v>
      </c>
      <c r="J2327" s="8" t="s">
        <v>3927</v>
      </c>
    </row>
    <row r="2328" spans="1:10">
      <c r="A2328" s="8" t="s">
        <v>3847</v>
      </c>
      <c r="D2328" s="8" t="s">
        <v>3928</v>
      </c>
      <c r="J2328" s="8" t="s">
        <v>3929</v>
      </c>
    </row>
    <row r="2329" spans="1:10">
      <c r="A2329" s="8" t="s">
        <v>3848</v>
      </c>
      <c r="D2329" s="8" t="s">
        <v>3805</v>
      </c>
      <c r="J2329" s="8" t="s">
        <v>3930</v>
      </c>
    </row>
    <row r="2330" spans="1:10">
      <c r="A2330" s="8" t="s">
        <v>3849</v>
      </c>
      <c r="D2330" s="8" t="s">
        <v>3806</v>
      </c>
      <c r="J2330" s="8" t="s">
        <v>3931</v>
      </c>
    </row>
    <row r="2331" spans="1:10">
      <c r="A2331" s="8" t="s">
        <v>3850</v>
      </c>
      <c r="D2331" s="8" t="s">
        <v>3807</v>
      </c>
      <c r="J2331" s="8" t="s">
        <v>3932</v>
      </c>
    </row>
    <row r="2332" spans="1:10">
      <c r="A2332" s="8" t="s">
        <v>3851</v>
      </c>
      <c r="D2332" s="8" t="s">
        <v>3809</v>
      </c>
      <c r="J2332" s="8" t="s">
        <v>3933</v>
      </c>
    </row>
    <row r="2333" spans="1:10">
      <c r="A2333" s="8" t="s">
        <v>3934</v>
      </c>
      <c r="D2333" s="8" t="s">
        <v>3810</v>
      </c>
      <c r="J2333" s="8" t="s">
        <v>3935</v>
      </c>
    </row>
    <row r="2334" spans="1:10">
      <c r="A2334" s="8" t="s">
        <v>3852</v>
      </c>
      <c r="D2334" s="8" t="s">
        <v>3868</v>
      </c>
      <c r="J2334" s="8" t="s">
        <v>3936</v>
      </c>
    </row>
    <row r="2335" spans="1:10">
      <c r="A2335" s="8" t="s">
        <v>3853</v>
      </c>
      <c r="D2335" s="8" t="s">
        <v>3811</v>
      </c>
      <c r="J2335" s="8" t="s">
        <v>3937</v>
      </c>
    </row>
    <row r="2336" spans="1:10">
      <c r="A2336" s="8" t="s">
        <v>3854</v>
      </c>
      <c r="D2336" s="8" t="s">
        <v>3812</v>
      </c>
      <c r="J2336" s="8" t="s">
        <v>3938</v>
      </c>
    </row>
    <row r="2337" spans="1:10">
      <c r="A2337" s="8" t="s">
        <v>3939</v>
      </c>
      <c r="D2337" s="8" t="s">
        <v>3872</v>
      </c>
      <c r="J2337" s="8" t="s">
        <v>3940</v>
      </c>
    </row>
    <row r="2338" spans="1:10">
      <c r="A2338" s="8" t="s">
        <v>3855</v>
      </c>
      <c r="D2338" s="8" t="s">
        <v>3813</v>
      </c>
      <c r="J2338" s="8" t="s">
        <v>3941</v>
      </c>
    </row>
    <row r="2339" spans="1:10">
      <c r="A2339" s="8" t="s">
        <v>3856</v>
      </c>
      <c r="D2339" s="8" t="s">
        <v>3815</v>
      </c>
      <c r="J2339" s="8" t="s">
        <v>3942</v>
      </c>
    </row>
    <row r="2340" spans="1:10">
      <c r="A2340" s="8" t="s">
        <v>3858</v>
      </c>
      <c r="D2340" s="8" t="s">
        <v>3817</v>
      </c>
      <c r="J2340" s="8" t="s">
        <v>3943</v>
      </c>
    </row>
    <row r="2341" spans="1:10">
      <c r="A2341" s="8" t="s">
        <v>3860</v>
      </c>
      <c r="D2341" s="8" t="s">
        <v>3879</v>
      </c>
      <c r="J2341" s="8" t="s">
        <v>3944</v>
      </c>
    </row>
    <row r="2342" spans="1:10">
      <c r="A2342" s="8" t="s">
        <v>3861</v>
      </c>
      <c r="D2342" s="8" t="s">
        <v>3881</v>
      </c>
      <c r="J2342" s="8" t="s">
        <v>3945</v>
      </c>
    </row>
    <row r="2343" spans="1:10">
      <c r="A2343" s="8" t="s">
        <v>3862</v>
      </c>
      <c r="D2343" s="8" t="s">
        <v>3883</v>
      </c>
      <c r="J2343" s="8" t="s">
        <v>3946</v>
      </c>
    </row>
    <row r="2344" spans="1:10">
      <c r="A2344" s="8" t="s">
        <v>3863</v>
      </c>
      <c r="D2344" s="8" t="s">
        <v>3818</v>
      </c>
      <c r="J2344" s="8" t="s">
        <v>3947</v>
      </c>
    </row>
    <row r="2345" spans="1:10">
      <c r="A2345" s="8" t="s">
        <v>3864</v>
      </c>
      <c r="D2345" s="8" t="s">
        <v>3819</v>
      </c>
      <c r="J2345" s="8" t="s">
        <v>3948</v>
      </c>
    </row>
    <row r="2346" spans="1:10">
      <c r="A2346" s="8" t="s">
        <v>3865</v>
      </c>
      <c r="D2346" s="8" t="s">
        <v>3820</v>
      </c>
      <c r="J2346" s="8" t="s">
        <v>3949</v>
      </c>
    </row>
    <row r="2347" spans="1:10">
      <c r="A2347" s="8" t="s">
        <v>3866</v>
      </c>
      <c r="D2347" s="8" t="s">
        <v>3821</v>
      </c>
      <c r="J2347" s="8" t="s">
        <v>3950</v>
      </c>
    </row>
    <row r="2348" spans="1:10">
      <c r="A2348" s="8" t="s">
        <v>3951</v>
      </c>
      <c r="D2348" s="8" t="s">
        <v>3822</v>
      </c>
      <c r="J2348" s="8" t="s">
        <v>3952</v>
      </c>
    </row>
    <row r="2349" spans="1:10">
      <c r="A2349" s="8" t="s">
        <v>3867</v>
      </c>
      <c r="D2349" s="8" t="s">
        <v>3891</v>
      </c>
      <c r="J2349" s="8" t="s">
        <v>3953</v>
      </c>
    </row>
    <row r="2350" spans="1:10">
      <c r="A2350" s="8" t="s">
        <v>3954</v>
      </c>
      <c r="D2350" s="8" t="s">
        <v>3824</v>
      </c>
      <c r="J2350" s="8" t="s">
        <v>3955</v>
      </c>
    </row>
    <row r="2351" spans="1:10">
      <c r="A2351" s="8" t="s">
        <v>3869</v>
      </c>
      <c r="D2351" s="8" t="s">
        <v>3827</v>
      </c>
      <c r="J2351" s="8" t="s">
        <v>3956</v>
      </c>
    </row>
    <row r="2352" spans="1:10">
      <c r="A2352" s="8" t="s">
        <v>3870</v>
      </c>
      <c r="D2352" s="8" t="s">
        <v>3828</v>
      </c>
      <c r="J2352" s="8" t="s">
        <v>3957</v>
      </c>
    </row>
    <row r="2353" spans="1:10">
      <c r="A2353" s="8" t="s">
        <v>3871</v>
      </c>
      <c r="D2353" s="8" t="s">
        <v>3897</v>
      </c>
      <c r="J2353" s="8" t="s">
        <v>3958</v>
      </c>
    </row>
    <row r="2354" spans="1:10">
      <c r="A2354" s="8" t="s">
        <v>3875</v>
      </c>
      <c r="D2354" s="8" t="s">
        <v>3829</v>
      </c>
      <c r="J2354" s="8" t="s">
        <v>3959</v>
      </c>
    </row>
    <row r="2355" spans="1:10">
      <c r="A2355" s="8" t="s">
        <v>3960</v>
      </c>
      <c r="D2355" s="8" t="s">
        <v>3830</v>
      </c>
      <c r="J2355" s="8" t="s">
        <v>3961</v>
      </c>
    </row>
    <row r="2356" spans="1:10">
      <c r="A2356" s="8" t="s">
        <v>3876</v>
      </c>
      <c r="D2356" s="8" t="s">
        <v>3832</v>
      </c>
      <c r="J2356" s="8" t="s">
        <v>3962</v>
      </c>
    </row>
    <row r="2357" spans="1:10">
      <c r="A2357" s="8" t="s">
        <v>3963</v>
      </c>
      <c r="D2357" s="8" t="s">
        <v>3834</v>
      </c>
      <c r="J2357" s="8" t="s">
        <v>3964</v>
      </c>
    </row>
    <row r="2358" spans="1:10">
      <c r="A2358" s="8" t="s">
        <v>3880</v>
      </c>
      <c r="D2358" s="8" t="s">
        <v>3903</v>
      </c>
      <c r="J2358" s="8" t="s">
        <v>3965</v>
      </c>
    </row>
    <row r="2359" spans="1:10">
      <c r="A2359" s="8" t="s">
        <v>3966</v>
      </c>
      <c r="D2359" s="8" t="s">
        <v>3835</v>
      </c>
      <c r="J2359" s="8" t="s">
        <v>3967</v>
      </c>
    </row>
    <row r="2360" spans="1:10">
      <c r="A2360" s="8" t="s">
        <v>3882</v>
      </c>
      <c r="D2360" s="8" t="s">
        <v>3906</v>
      </c>
      <c r="J2360" s="8" t="s">
        <v>3968</v>
      </c>
    </row>
    <row r="2361" spans="1:10">
      <c r="A2361" s="8" t="s">
        <v>3884</v>
      </c>
      <c r="D2361" s="8" t="s">
        <v>3836</v>
      </c>
      <c r="J2361" s="8" t="s">
        <v>3969</v>
      </c>
    </row>
    <row r="2362" spans="1:10">
      <c r="A2362" s="8" t="s">
        <v>3885</v>
      </c>
      <c r="D2362" s="8" t="s">
        <v>3909</v>
      </c>
      <c r="J2362" s="8" t="s">
        <v>3970</v>
      </c>
    </row>
    <row r="2363" spans="1:10">
      <c r="A2363" s="8" t="s">
        <v>3886</v>
      </c>
      <c r="D2363" s="8" t="s">
        <v>3837</v>
      </c>
      <c r="J2363" s="8" t="s">
        <v>3971</v>
      </c>
    </row>
    <row r="2364" spans="1:10">
      <c r="A2364" s="8" t="s">
        <v>3887</v>
      </c>
      <c r="D2364" s="8" t="s">
        <v>3838</v>
      </c>
      <c r="J2364" s="8" t="s">
        <v>3972</v>
      </c>
    </row>
    <row r="2365" spans="1:10">
      <c r="A2365" s="8" t="s">
        <v>3888</v>
      </c>
      <c r="D2365" s="8" t="s">
        <v>3913</v>
      </c>
      <c r="J2365" s="8" t="s">
        <v>3973</v>
      </c>
    </row>
    <row r="2366" spans="1:10">
      <c r="A2366" s="8" t="s">
        <v>3892</v>
      </c>
      <c r="D2366" s="8" t="s">
        <v>3839</v>
      </c>
      <c r="J2366" s="8" t="s">
        <v>3974</v>
      </c>
    </row>
    <row r="2367" spans="1:10">
      <c r="A2367" s="8" t="s">
        <v>3893</v>
      </c>
      <c r="D2367" s="8" t="s">
        <v>3840</v>
      </c>
      <c r="J2367" s="8" t="s">
        <v>3975</v>
      </c>
    </row>
    <row r="2368" spans="1:10">
      <c r="A2368" s="8" t="s">
        <v>3894</v>
      </c>
      <c r="D2368" s="8" t="s">
        <v>3841</v>
      </c>
      <c r="J2368" s="8" t="s">
        <v>3976</v>
      </c>
    </row>
    <row r="2369" spans="1:10">
      <c r="A2369" s="8" t="s">
        <v>3895</v>
      </c>
      <c r="D2369" s="8" t="s">
        <v>3918</v>
      </c>
      <c r="J2369" s="8" t="s">
        <v>3977</v>
      </c>
    </row>
    <row r="2370" spans="1:10">
      <c r="A2370" s="8" t="s">
        <v>3896</v>
      </c>
      <c r="D2370" s="8" t="s">
        <v>3842</v>
      </c>
      <c r="J2370" s="8" t="s">
        <v>3978</v>
      </c>
    </row>
    <row r="2371" spans="1:10">
      <c r="A2371" s="8" t="s">
        <v>3898</v>
      </c>
      <c r="D2371" s="8" t="s">
        <v>3843</v>
      </c>
      <c r="J2371" s="8" t="s">
        <v>3979</v>
      </c>
    </row>
    <row r="2372" spans="1:10">
      <c r="A2372" s="8" t="s">
        <v>3899</v>
      </c>
      <c r="D2372" s="8" t="s">
        <v>3844</v>
      </c>
      <c r="J2372" s="8" t="s">
        <v>3980</v>
      </c>
    </row>
    <row r="2373" spans="1:10">
      <c r="A2373" s="8" t="s">
        <v>3900</v>
      </c>
      <c r="D2373" s="8" t="s">
        <v>3845</v>
      </c>
      <c r="J2373" s="8" t="s">
        <v>3981</v>
      </c>
    </row>
    <row r="2374" spans="1:10">
      <c r="A2374" s="8" t="s">
        <v>3901</v>
      </c>
      <c r="D2374" s="8" t="s">
        <v>3924</v>
      </c>
      <c r="J2374" s="8" t="s">
        <v>3982</v>
      </c>
    </row>
    <row r="2375" spans="1:10">
      <c r="A2375" s="8" t="s">
        <v>3983</v>
      </c>
      <c r="D2375" s="8" t="s">
        <v>3846</v>
      </c>
      <c r="J2375" s="8" t="s">
        <v>3984</v>
      </c>
    </row>
    <row r="2376" spans="1:10">
      <c r="A2376" s="8" t="s">
        <v>3902</v>
      </c>
      <c r="D2376" s="8" t="s">
        <v>3847</v>
      </c>
      <c r="J2376" s="8" t="s">
        <v>3985</v>
      </c>
    </row>
    <row r="2377" spans="1:10">
      <c r="A2377" s="8" t="s">
        <v>3904</v>
      </c>
      <c r="D2377" s="8" t="s">
        <v>3848</v>
      </c>
      <c r="J2377" s="8" t="s">
        <v>3986</v>
      </c>
    </row>
    <row r="2378" spans="1:10">
      <c r="A2378" s="8" t="s">
        <v>3905</v>
      </c>
      <c r="D2378" s="8" t="s">
        <v>3849</v>
      </c>
      <c r="J2378" s="8" t="s">
        <v>3987</v>
      </c>
    </row>
    <row r="2379" spans="1:10">
      <c r="A2379" s="8" t="s">
        <v>3907</v>
      </c>
      <c r="D2379" s="8" t="s">
        <v>3850</v>
      </c>
      <c r="J2379" s="8" t="s">
        <v>3988</v>
      </c>
    </row>
    <row r="2380" spans="1:10">
      <c r="A2380" s="8" t="s">
        <v>3908</v>
      </c>
      <c r="D2380" s="8" t="s">
        <v>3851</v>
      </c>
      <c r="J2380" s="8" t="s">
        <v>3989</v>
      </c>
    </row>
    <row r="2381" spans="1:10">
      <c r="A2381" s="8" t="s">
        <v>3990</v>
      </c>
      <c r="D2381" s="8" t="s">
        <v>3934</v>
      </c>
      <c r="J2381" s="8" t="s">
        <v>3991</v>
      </c>
    </row>
    <row r="2382" spans="1:10">
      <c r="A2382" s="8" t="s">
        <v>3910</v>
      </c>
      <c r="D2382" s="8" t="s">
        <v>3852</v>
      </c>
      <c r="J2382" s="8" t="s">
        <v>3992</v>
      </c>
    </row>
    <row r="2383" spans="1:10">
      <c r="A2383" s="8" t="s">
        <v>3911</v>
      </c>
      <c r="D2383" s="8" t="s">
        <v>3853</v>
      </c>
      <c r="J2383" s="8" t="s">
        <v>3993</v>
      </c>
    </row>
    <row r="2384" spans="1:10">
      <c r="A2384" s="8" t="s">
        <v>3994</v>
      </c>
      <c r="D2384" s="8" t="s">
        <v>3854</v>
      </c>
      <c r="J2384" s="8" t="s">
        <v>3995</v>
      </c>
    </row>
    <row r="2385" spans="1:10">
      <c r="A2385" s="8" t="s">
        <v>3912</v>
      </c>
      <c r="D2385" s="8" t="s">
        <v>3939</v>
      </c>
      <c r="J2385" s="8" t="s">
        <v>3996</v>
      </c>
    </row>
    <row r="2386" spans="1:10">
      <c r="A2386" s="8" t="s">
        <v>3914</v>
      </c>
      <c r="D2386" s="8" t="s">
        <v>3855</v>
      </c>
      <c r="J2386" s="8" t="s">
        <v>3997</v>
      </c>
    </row>
    <row r="2387" spans="1:10">
      <c r="A2387" s="8" t="s">
        <v>3915</v>
      </c>
      <c r="D2387" s="8" t="s">
        <v>3856</v>
      </c>
      <c r="J2387" s="8" t="s">
        <v>3998</v>
      </c>
    </row>
    <row r="2388" spans="1:10">
      <c r="A2388" s="8" t="s">
        <v>3916</v>
      </c>
      <c r="D2388" s="8" t="s">
        <v>3858</v>
      </c>
      <c r="J2388" s="8" t="s">
        <v>3999</v>
      </c>
    </row>
    <row r="2389" spans="1:10">
      <c r="A2389" s="8" t="s">
        <v>3917</v>
      </c>
      <c r="D2389" s="8" t="s">
        <v>3860</v>
      </c>
      <c r="J2389" s="8" t="s">
        <v>4000</v>
      </c>
    </row>
    <row r="2390" spans="1:10">
      <c r="A2390" s="8" t="s">
        <v>3919</v>
      </c>
      <c r="D2390" s="8" t="s">
        <v>3861</v>
      </c>
      <c r="J2390" s="8" t="s">
        <v>4001</v>
      </c>
    </row>
    <row r="2391" spans="1:10">
      <c r="A2391" s="8" t="s">
        <v>3920</v>
      </c>
      <c r="D2391" s="8" t="s">
        <v>3862</v>
      </c>
      <c r="J2391" s="8" t="s">
        <v>4002</v>
      </c>
    </row>
    <row r="2392" spans="1:10">
      <c r="A2392" s="8" t="s">
        <v>3921</v>
      </c>
      <c r="D2392" s="8" t="s">
        <v>3863</v>
      </c>
      <c r="J2392" s="8" t="s">
        <v>4003</v>
      </c>
    </row>
    <row r="2393" spans="1:10">
      <c r="A2393" s="8" t="s">
        <v>3922</v>
      </c>
      <c r="D2393" s="8" t="s">
        <v>3864</v>
      </c>
      <c r="J2393" s="8" t="s">
        <v>4004</v>
      </c>
    </row>
    <row r="2394" spans="1:10">
      <c r="A2394" s="8" t="s">
        <v>3923</v>
      </c>
      <c r="D2394" s="8" t="s">
        <v>3865</v>
      </c>
      <c r="J2394" s="8" t="s">
        <v>4005</v>
      </c>
    </row>
    <row r="2395" spans="1:10">
      <c r="A2395" s="8" t="s">
        <v>3926</v>
      </c>
      <c r="D2395" s="8" t="s">
        <v>3866</v>
      </c>
      <c r="J2395" s="8" t="s">
        <v>4006</v>
      </c>
    </row>
    <row r="2396" spans="1:10">
      <c r="A2396" s="8" t="s">
        <v>3927</v>
      </c>
      <c r="D2396" s="8" t="s">
        <v>3951</v>
      </c>
      <c r="J2396" s="8" t="s">
        <v>4007</v>
      </c>
    </row>
    <row r="2397" spans="1:10">
      <c r="A2397" s="8" t="s">
        <v>3929</v>
      </c>
      <c r="D2397" s="8" t="s">
        <v>3867</v>
      </c>
      <c r="J2397" s="8" t="s">
        <v>4008</v>
      </c>
    </row>
    <row r="2398" spans="1:10">
      <c r="A2398" s="8" t="s">
        <v>3930</v>
      </c>
      <c r="D2398" s="8" t="s">
        <v>3869</v>
      </c>
      <c r="J2398" s="8" t="s">
        <v>4009</v>
      </c>
    </row>
    <row r="2399" spans="1:10">
      <c r="A2399" s="8" t="s">
        <v>3931</v>
      </c>
      <c r="D2399" s="8" t="s">
        <v>3870</v>
      </c>
      <c r="J2399" s="8" t="s">
        <v>4010</v>
      </c>
    </row>
    <row r="2400" spans="1:10">
      <c r="A2400" s="8" t="s">
        <v>3932</v>
      </c>
      <c r="D2400" s="8" t="s">
        <v>3871</v>
      </c>
      <c r="J2400" s="8" t="s">
        <v>4011</v>
      </c>
    </row>
    <row r="2401" spans="1:10">
      <c r="A2401" s="8" t="s">
        <v>3935</v>
      </c>
      <c r="D2401" s="8" t="s">
        <v>3875</v>
      </c>
      <c r="J2401" s="8" t="s">
        <v>4012</v>
      </c>
    </row>
    <row r="2402" spans="1:10">
      <c r="A2402" s="8" t="s">
        <v>3936</v>
      </c>
      <c r="D2402" s="8" t="s">
        <v>3960</v>
      </c>
      <c r="J2402" s="8" t="s">
        <v>4013</v>
      </c>
    </row>
    <row r="2403" spans="1:10">
      <c r="A2403" s="8" t="s">
        <v>3937</v>
      </c>
      <c r="D2403" s="8" t="s">
        <v>3876</v>
      </c>
      <c r="J2403" s="8" t="s">
        <v>4014</v>
      </c>
    </row>
    <row r="2404" spans="1:10">
      <c r="A2404" s="8" t="s">
        <v>3938</v>
      </c>
      <c r="D2404" s="8" t="s">
        <v>3963</v>
      </c>
      <c r="J2404" s="8" t="s">
        <v>4015</v>
      </c>
    </row>
    <row r="2405" spans="1:10">
      <c r="A2405" s="8" t="s">
        <v>3940</v>
      </c>
      <c r="D2405" s="8" t="s">
        <v>3880</v>
      </c>
      <c r="J2405" s="8" t="s">
        <v>4016</v>
      </c>
    </row>
    <row r="2406" spans="1:10">
      <c r="A2406" s="8" t="s">
        <v>3941</v>
      </c>
      <c r="D2406" s="8" t="s">
        <v>3966</v>
      </c>
      <c r="J2406" s="8" t="s">
        <v>4017</v>
      </c>
    </row>
    <row r="2407" spans="1:10">
      <c r="A2407" s="8" t="s">
        <v>3942</v>
      </c>
      <c r="D2407" s="8" t="s">
        <v>3882</v>
      </c>
      <c r="J2407" s="8" t="s">
        <v>4018</v>
      </c>
    </row>
    <row r="2408" spans="1:10">
      <c r="A2408" s="8" t="s">
        <v>3943</v>
      </c>
      <c r="D2408" s="8" t="s">
        <v>3884</v>
      </c>
      <c r="J2408" s="8" t="s">
        <v>4019</v>
      </c>
    </row>
    <row r="2409" spans="1:10">
      <c r="A2409" s="8" t="s">
        <v>3944</v>
      </c>
      <c r="D2409" s="8" t="s">
        <v>3885</v>
      </c>
      <c r="J2409" s="8" t="s">
        <v>4020</v>
      </c>
    </row>
    <row r="2410" spans="1:10">
      <c r="A2410" s="8" t="s">
        <v>4021</v>
      </c>
      <c r="D2410" s="8" t="s">
        <v>3886</v>
      </c>
      <c r="J2410" s="8" t="s">
        <v>4022</v>
      </c>
    </row>
    <row r="2411" spans="1:10">
      <c r="A2411" s="8" t="s">
        <v>4023</v>
      </c>
      <c r="D2411" s="8" t="s">
        <v>3887</v>
      </c>
      <c r="J2411" s="8" t="s">
        <v>4024</v>
      </c>
    </row>
    <row r="2412" spans="1:10">
      <c r="A2412" s="8" t="s">
        <v>3945</v>
      </c>
      <c r="D2412" s="8" t="s">
        <v>3888</v>
      </c>
      <c r="J2412" s="8" t="s">
        <v>4025</v>
      </c>
    </row>
    <row r="2413" spans="1:10">
      <c r="A2413" s="8" t="s">
        <v>3946</v>
      </c>
      <c r="D2413" s="8" t="s">
        <v>3892</v>
      </c>
      <c r="J2413" s="8" t="s">
        <v>4026</v>
      </c>
    </row>
    <row r="2414" spans="1:10">
      <c r="A2414" s="8" t="s">
        <v>3947</v>
      </c>
      <c r="D2414" s="8" t="s">
        <v>3893</v>
      </c>
      <c r="J2414" s="8" t="s">
        <v>4027</v>
      </c>
    </row>
    <row r="2415" spans="1:10">
      <c r="A2415" s="8" t="s">
        <v>3948</v>
      </c>
      <c r="D2415" s="8" t="s">
        <v>3894</v>
      </c>
      <c r="J2415" s="8" t="s">
        <v>4028</v>
      </c>
    </row>
    <row r="2416" spans="1:10">
      <c r="A2416" s="8" t="s">
        <v>3949</v>
      </c>
      <c r="D2416" s="8" t="s">
        <v>3895</v>
      </c>
      <c r="J2416" s="8" t="s">
        <v>4029</v>
      </c>
    </row>
    <row r="2417" spans="1:10">
      <c r="A2417" s="8" t="s">
        <v>3950</v>
      </c>
      <c r="D2417" s="8" t="s">
        <v>3896</v>
      </c>
      <c r="J2417" s="8" t="s">
        <v>4030</v>
      </c>
    </row>
    <row r="2418" spans="1:10">
      <c r="A2418" s="8" t="s">
        <v>3952</v>
      </c>
      <c r="D2418" s="8" t="s">
        <v>3898</v>
      </c>
      <c r="J2418" s="8" t="s">
        <v>4031</v>
      </c>
    </row>
    <row r="2419" spans="1:10">
      <c r="A2419" s="8" t="s">
        <v>3953</v>
      </c>
      <c r="D2419" s="8" t="s">
        <v>3899</v>
      </c>
      <c r="J2419" s="8" t="s">
        <v>4032</v>
      </c>
    </row>
    <row r="2420" spans="1:10">
      <c r="A2420" s="8" t="s">
        <v>3955</v>
      </c>
      <c r="D2420" s="8" t="s">
        <v>3900</v>
      </c>
      <c r="J2420" s="8" t="s">
        <v>4033</v>
      </c>
    </row>
    <row r="2421" spans="1:10">
      <c r="A2421" s="8" t="s">
        <v>3956</v>
      </c>
      <c r="D2421" s="8" t="s">
        <v>3901</v>
      </c>
      <c r="J2421" s="8" t="s">
        <v>4034</v>
      </c>
    </row>
    <row r="2422" spans="1:10">
      <c r="A2422" s="8" t="s">
        <v>3957</v>
      </c>
      <c r="D2422" s="8" t="s">
        <v>3983</v>
      </c>
      <c r="J2422" s="8" t="s">
        <v>4035</v>
      </c>
    </row>
    <row r="2423" spans="1:10">
      <c r="A2423" s="8" t="s">
        <v>3958</v>
      </c>
      <c r="D2423" s="8" t="s">
        <v>3902</v>
      </c>
      <c r="J2423" s="8" t="s">
        <v>4036</v>
      </c>
    </row>
    <row r="2424" spans="1:10">
      <c r="A2424" s="8" t="s">
        <v>4037</v>
      </c>
      <c r="D2424" s="8" t="s">
        <v>3904</v>
      </c>
      <c r="J2424" s="8" t="s">
        <v>4038</v>
      </c>
    </row>
    <row r="2425" spans="1:10">
      <c r="A2425" s="8" t="s">
        <v>3959</v>
      </c>
      <c r="D2425" s="8" t="s">
        <v>3905</v>
      </c>
      <c r="J2425" s="8" t="s">
        <v>4039</v>
      </c>
    </row>
    <row r="2426" spans="1:10">
      <c r="A2426" s="8" t="s">
        <v>3961</v>
      </c>
      <c r="D2426" s="8" t="s">
        <v>3907</v>
      </c>
      <c r="J2426" s="8" t="s">
        <v>4040</v>
      </c>
    </row>
    <row r="2427" spans="1:10">
      <c r="A2427" s="8" t="s">
        <v>3962</v>
      </c>
      <c r="D2427" s="8" t="s">
        <v>3908</v>
      </c>
      <c r="J2427" s="8" t="s">
        <v>4041</v>
      </c>
    </row>
    <row r="2428" spans="1:10">
      <c r="A2428" s="8" t="s">
        <v>3964</v>
      </c>
      <c r="D2428" s="8" t="s">
        <v>3990</v>
      </c>
      <c r="J2428" s="8" t="s">
        <v>4042</v>
      </c>
    </row>
    <row r="2429" spans="1:10">
      <c r="A2429" s="8" t="s">
        <v>3965</v>
      </c>
      <c r="D2429" s="8" t="s">
        <v>3910</v>
      </c>
      <c r="J2429" s="8" t="s">
        <v>4043</v>
      </c>
    </row>
    <row r="2430" spans="1:10">
      <c r="A2430" s="8" t="s">
        <v>3967</v>
      </c>
      <c r="D2430" s="8" t="s">
        <v>3911</v>
      </c>
      <c r="J2430" s="8" t="s">
        <v>4044</v>
      </c>
    </row>
    <row r="2431" spans="1:10">
      <c r="A2431" s="8" t="s">
        <v>3968</v>
      </c>
      <c r="D2431" s="8" t="s">
        <v>3994</v>
      </c>
      <c r="J2431" s="8" t="s">
        <v>4045</v>
      </c>
    </row>
    <row r="2432" spans="1:10">
      <c r="A2432" s="8" t="s">
        <v>3969</v>
      </c>
      <c r="D2432" s="8" t="s">
        <v>3912</v>
      </c>
      <c r="J2432" s="8" t="s">
        <v>4046</v>
      </c>
    </row>
    <row r="2433" spans="1:10">
      <c r="A2433" s="8" t="s">
        <v>3970</v>
      </c>
      <c r="D2433" s="8" t="s">
        <v>3914</v>
      </c>
      <c r="J2433" s="8" t="s">
        <v>4047</v>
      </c>
    </row>
    <row r="2434" spans="1:10">
      <c r="A2434" s="8" t="s">
        <v>3971</v>
      </c>
      <c r="D2434" s="8" t="s">
        <v>3915</v>
      </c>
      <c r="J2434" s="8" t="s">
        <v>4048</v>
      </c>
    </row>
    <row r="2435" spans="1:10">
      <c r="A2435" s="8" t="s">
        <v>3972</v>
      </c>
      <c r="D2435" s="8" t="s">
        <v>3916</v>
      </c>
      <c r="J2435" s="8" t="s">
        <v>4049</v>
      </c>
    </row>
    <row r="2436" spans="1:10">
      <c r="A2436" s="8" t="s">
        <v>3973</v>
      </c>
      <c r="D2436" s="8" t="s">
        <v>3917</v>
      </c>
      <c r="J2436" s="8" t="s">
        <v>4050</v>
      </c>
    </row>
    <row r="2437" spans="1:10">
      <c r="A2437" s="8" t="s">
        <v>3974</v>
      </c>
      <c r="D2437" s="8" t="s">
        <v>3919</v>
      </c>
      <c r="J2437" s="8" t="s">
        <v>4051</v>
      </c>
    </row>
    <row r="2438" spans="1:10">
      <c r="A2438" s="8" t="s">
        <v>3975</v>
      </c>
      <c r="D2438" s="8" t="s">
        <v>3920</v>
      </c>
      <c r="J2438" s="8" t="s">
        <v>4052</v>
      </c>
    </row>
    <row r="2439" spans="1:10">
      <c r="A2439" s="8" t="s">
        <v>3976</v>
      </c>
      <c r="D2439" s="8" t="s">
        <v>3921</v>
      </c>
      <c r="J2439" s="8" t="s">
        <v>4053</v>
      </c>
    </row>
    <row r="2440" spans="1:10">
      <c r="A2440" s="8" t="s">
        <v>3977</v>
      </c>
      <c r="D2440" s="8" t="s">
        <v>3922</v>
      </c>
      <c r="J2440" s="8" t="s">
        <v>4054</v>
      </c>
    </row>
    <row r="2441" spans="1:10">
      <c r="A2441" s="8" t="s">
        <v>3978</v>
      </c>
      <c r="D2441" s="8" t="s">
        <v>3926</v>
      </c>
      <c r="J2441" s="8" t="s">
        <v>4055</v>
      </c>
    </row>
    <row r="2442" spans="1:10">
      <c r="A2442" s="8" t="s">
        <v>4056</v>
      </c>
      <c r="D2442" s="8" t="s">
        <v>3927</v>
      </c>
      <c r="J2442" s="8" t="s">
        <v>4057</v>
      </c>
    </row>
    <row r="2443" spans="1:10">
      <c r="A2443" s="8" t="s">
        <v>4058</v>
      </c>
      <c r="D2443" s="8" t="s">
        <v>3929</v>
      </c>
      <c r="J2443" s="8" t="s">
        <v>4059</v>
      </c>
    </row>
    <row r="2444" spans="1:10">
      <c r="A2444" s="8" t="s">
        <v>3979</v>
      </c>
      <c r="D2444" s="8" t="s">
        <v>3930</v>
      </c>
      <c r="J2444" s="8" t="s">
        <v>4060</v>
      </c>
    </row>
    <row r="2445" spans="1:10">
      <c r="A2445" s="8" t="s">
        <v>3980</v>
      </c>
      <c r="D2445" s="8" t="s">
        <v>3931</v>
      </c>
      <c r="J2445" s="8" t="s">
        <v>4061</v>
      </c>
    </row>
    <row r="2446" spans="1:10">
      <c r="A2446" s="8" t="s">
        <v>3981</v>
      </c>
      <c r="D2446" s="8" t="s">
        <v>3932</v>
      </c>
      <c r="J2446" s="8" t="s">
        <v>4062</v>
      </c>
    </row>
    <row r="2447" spans="1:10">
      <c r="A2447" s="8" t="s">
        <v>3982</v>
      </c>
      <c r="D2447" s="8" t="s">
        <v>3935</v>
      </c>
      <c r="J2447" s="8" t="s">
        <v>4063</v>
      </c>
    </row>
    <row r="2448" spans="1:10">
      <c r="A2448" s="8" t="s">
        <v>3984</v>
      </c>
      <c r="D2448" s="8" t="s">
        <v>3936</v>
      </c>
      <c r="J2448" s="8" t="s">
        <v>4064</v>
      </c>
    </row>
    <row r="2449" spans="1:10">
      <c r="A2449" s="8" t="s">
        <v>3985</v>
      </c>
      <c r="D2449" s="8" t="s">
        <v>3937</v>
      </c>
      <c r="J2449" s="8" t="s">
        <v>4065</v>
      </c>
    </row>
    <row r="2450" spans="1:10">
      <c r="A2450" s="8" t="s">
        <v>3986</v>
      </c>
      <c r="D2450" s="8" t="s">
        <v>3938</v>
      </c>
      <c r="J2450" s="8" t="s">
        <v>4066</v>
      </c>
    </row>
    <row r="2451" spans="1:10">
      <c r="A2451" s="8" t="s">
        <v>3987</v>
      </c>
      <c r="D2451" s="8" t="s">
        <v>3940</v>
      </c>
      <c r="J2451" s="8" t="s">
        <v>4067</v>
      </c>
    </row>
    <row r="2452" spans="1:10">
      <c r="A2452" s="8" t="s">
        <v>3988</v>
      </c>
      <c r="D2452" s="8" t="s">
        <v>3941</v>
      </c>
      <c r="J2452" s="8" t="s">
        <v>4068</v>
      </c>
    </row>
    <row r="2453" spans="1:10">
      <c r="A2453" s="8" t="s">
        <v>3989</v>
      </c>
      <c r="D2453" s="8" t="s">
        <v>3942</v>
      </c>
      <c r="J2453" s="8" t="s">
        <v>4069</v>
      </c>
    </row>
    <row r="2454" spans="1:10">
      <c r="A2454" s="8" t="s">
        <v>3991</v>
      </c>
      <c r="D2454" s="8" t="s">
        <v>3943</v>
      </c>
      <c r="J2454" s="8" t="s">
        <v>4070</v>
      </c>
    </row>
    <row r="2455" spans="1:10">
      <c r="A2455" s="8" t="s">
        <v>3992</v>
      </c>
      <c r="D2455" s="8" t="s">
        <v>3944</v>
      </c>
      <c r="J2455" s="8" t="s">
        <v>4071</v>
      </c>
    </row>
    <row r="2456" spans="1:10">
      <c r="A2456" s="8" t="s">
        <v>3993</v>
      </c>
      <c r="D2456" s="8" t="s">
        <v>4021</v>
      </c>
      <c r="J2456" s="8" t="s">
        <v>4072</v>
      </c>
    </row>
    <row r="2457" spans="1:10">
      <c r="A2457" s="8" t="s">
        <v>4073</v>
      </c>
      <c r="D2457" s="8" t="s">
        <v>4023</v>
      </c>
      <c r="J2457" s="8" t="s">
        <v>4074</v>
      </c>
    </row>
    <row r="2458" spans="1:10">
      <c r="A2458" s="8" t="s">
        <v>4075</v>
      </c>
      <c r="D2458" s="8" t="s">
        <v>3945</v>
      </c>
      <c r="J2458" s="8" t="s">
        <v>4076</v>
      </c>
    </row>
    <row r="2459" spans="1:10">
      <c r="A2459" s="8" t="s">
        <v>3995</v>
      </c>
      <c r="D2459" s="8" t="s">
        <v>3946</v>
      </c>
      <c r="J2459" s="8" t="s">
        <v>4077</v>
      </c>
    </row>
    <row r="2460" spans="1:10">
      <c r="A2460" s="8" t="s">
        <v>3996</v>
      </c>
      <c r="D2460" s="8" t="s">
        <v>3947</v>
      </c>
      <c r="J2460" s="8" t="s">
        <v>4078</v>
      </c>
    </row>
    <row r="2461" spans="1:10">
      <c r="A2461" s="8" t="s">
        <v>3999</v>
      </c>
      <c r="D2461" s="8" t="s">
        <v>3948</v>
      </c>
      <c r="J2461" s="8" t="s">
        <v>4079</v>
      </c>
    </row>
    <row r="2462" spans="1:10">
      <c r="A2462" s="8" t="s">
        <v>4000</v>
      </c>
      <c r="D2462" s="8" t="s">
        <v>3949</v>
      </c>
      <c r="J2462" s="8" t="s">
        <v>4080</v>
      </c>
    </row>
    <row r="2463" spans="1:10">
      <c r="A2463" s="8" t="s">
        <v>4001</v>
      </c>
      <c r="D2463" s="8" t="s">
        <v>3950</v>
      </c>
      <c r="J2463" s="8" t="s">
        <v>4081</v>
      </c>
    </row>
    <row r="2464" spans="1:10">
      <c r="A2464" s="8" t="s">
        <v>4002</v>
      </c>
      <c r="D2464" s="8" t="s">
        <v>3952</v>
      </c>
      <c r="J2464" s="8" t="s">
        <v>4082</v>
      </c>
    </row>
    <row r="2465" spans="1:10">
      <c r="A2465" s="8" t="s">
        <v>4083</v>
      </c>
      <c r="D2465" s="8" t="s">
        <v>3953</v>
      </c>
      <c r="J2465" s="8" t="s">
        <v>4084</v>
      </c>
    </row>
    <row r="2466" spans="1:10">
      <c r="A2466" s="8" t="s">
        <v>4003</v>
      </c>
      <c r="D2466" s="8" t="s">
        <v>3955</v>
      </c>
      <c r="J2466" s="8" t="s">
        <v>4085</v>
      </c>
    </row>
    <row r="2467" spans="1:10">
      <c r="A2467" s="8" t="s">
        <v>4004</v>
      </c>
      <c r="D2467" s="8" t="s">
        <v>3956</v>
      </c>
      <c r="J2467" s="8" t="s">
        <v>4086</v>
      </c>
    </row>
    <row r="2468" spans="1:10">
      <c r="A2468" s="8" t="s">
        <v>4005</v>
      </c>
      <c r="D2468" s="8" t="s">
        <v>3957</v>
      </c>
      <c r="J2468" s="8" t="s">
        <v>4087</v>
      </c>
    </row>
    <row r="2469" spans="1:10">
      <c r="A2469" s="8" t="s">
        <v>4006</v>
      </c>
      <c r="D2469" s="8" t="s">
        <v>3958</v>
      </c>
      <c r="J2469" s="8" t="s">
        <v>4088</v>
      </c>
    </row>
    <row r="2470" spans="1:10">
      <c r="A2470" s="8" t="s">
        <v>4089</v>
      </c>
      <c r="D2470" s="8" t="s">
        <v>4037</v>
      </c>
      <c r="J2470" s="8" t="s">
        <v>4090</v>
      </c>
    </row>
    <row r="2471" spans="1:10">
      <c r="A2471" s="8" t="s">
        <v>4091</v>
      </c>
      <c r="D2471" s="8" t="s">
        <v>3959</v>
      </c>
      <c r="J2471" s="8" t="s">
        <v>4092</v>
      </c>
    </row>
    <row r="2472" spans="1:10">
      <c r="A2472" s="8" t="s">
        <v>4009</v>
      </c>
      <c r="D2472" s="8" t="s">
        <v>3961</v>
      </c>
      <c r="J2472" s="8" t="s">
        <v>4093</v>
      </c>
    </row>
    <row r="2473" spans="1:10">
      <c r="A2473" s="8" t="s">
        <v>4010</v>
      </c>
      <c r="D2473" s="8" t="s">
        <v>3962</v>
      </c>
      <c r="J2473" s="8" t="s">
        <v>4094</v>
      </c>
    </row>
    <row r="2474" spans="1:10">
      <c r="A2474" s="8" t="s">
        <v>4011</v>
      </c>
      <c r="D2474" s="8" t="s">
        <v>3964</v>
      </c>
      <c r="J2474" s="8" t="s">
        <v>4095</v>
      </c>
    </row>
    <row r="2475" spans="1:10">
      <c r="A2475" s="8" t="s">
        <v>4013</v>
      </c>
      <c r="D2475" s="8" t="s">
        <v>3965</v>
      </c>
      <c r="J2475" s="8" t="s">
        <v>4096</v>
      </c>
    </row>
    <row r="2476" spans="1:10">
      <c r="A2476" s="8" t="s">
        <v>4097</v>
      </c>
      <c r="D2476" s="8" t="s">
        <v>3967</v>
      </c>
      <c r="J2476" s="8" t="s">
        <v>4098</v>
      </c>
    </row>
    <row r="2477" spans="1:10">
      <c r="A2477" s="8" t="s">
        <v>4014</v>
      </c>
      <c r="D2477" s="8" t="s">
        <v>3968</v>
      </c>
      <c r="J2477" s="8" t="s">
        <v>4099</v>
      </c>
    </row>
    <row r="2478" spans="1:10">
      <c r="A2478" s="8" t="s">
        <v>4015</v>
      </c>
      <c r="D2478" s="8" t="s">
        <v>3969</v>
      </c>
      <c r="J2478" s="8" t="s">
        <v>4100</v>
      </c>
    </row>
    <row r="2479" spans="1:10">
      <c r="A2479" s="8" t="s">
        <v>4016</v>
      </c>
      <c r="D2479" s="8" t="s">
        <v>3970</v>
      </c>
      <c r="J2479" s="8" t="s">
        <v>4101</v>
      </c>
    </row>
    <row r="2480" spans="1:10">
      <c r="A2480" s="8" t="s">
        <v>4017</v>
      </c>
      <c r="D2480" s="8" t="s">
        <v>3971</v>
      </c>
      <c r="J2480" s="8" t="s">
        <v>4102</v>
      </c>
    </row>
    <row r="2481" spans="1:10">
      <c r="A2481" s="8" t="s">
        <v>4018</v>
      </c>
      <c r="D2481" s="8" t="s">
        <v>3972</v>
      </c>
      <c r="J2481" s="8" t="s">
        <v>4103</v>
      </c>
    </row>
    <row r="2482" spans="1:10">
      <c r="A2482" s="8" t="s">
        <v>4019</v>
      </c>
      <c r="D2482" s="8" t="s">
        <v>3973</v>
      </c>
      <c r="J2482" s="8" t="s">
        <v>4104</v>
      </c>
    </row>
    <row r="2483" spans="1:10">
      <c r="A2483" s="8" t="s">
        <v>4020</v>
      </c>
      <c r="D2483" s="8" t="s">
        <v>3974</v>
      </c>
      <c r="J2483" s="8" t="s">
        <v>4105</v>
      </c>
    </row>
    <row r="2484" spans="1:10">
      <c r="A2484" s="8" t="s">
        <v>4022</v>
      </c>
      <c r="D2484" s="8" t="s">
        <v>3975</v>
      </c>
      <c r="J2484" s="8" t="s">
        <v>4106</v>
      </c>
    </row>
    <row r="2485" spans="1:10">
      <c r="A2485" s="8" t="s">
        <v>4024</v>
      </c>
      <c r="D2485" s="8" t="s">
        <v>3976</v>
      </c>
      <c r="J2485" s="8" t="s">
        <v>4107</v>
      </c>
    </row>
    <row r="2486" spans="1:10">
      <c r="A2486" s="8" t="s">
        <v>4025</v>
      </c>
      <c r="D2486" s="8" t="s">
        <v>3977</v>
      </c>
      <c r="J2486" s="8" t="s">
        <v>4108</v>
      </c>
    </row>
    <row r="2487" spans="1:10">
      <c r="A2487" s="8" t="s">
        <v>4026</v>
      </c>
      <c r="D2487" s="8" t="s">
        <v>3978</v>
      </c>
      <c r="J2487" s="8" t="s">
        <v>4109</v>
      </c>
    </row>
    <row r="2488" spans="1:10">
      <c r="A2488" s="8" t="s">
        <v>4027</v>
      </c>
      <c r="D2488" s="8" t="s">
        <v>4056</v>
      </c>
      <c r="J2488" s="8" t="s">
        <v>4110</v>
      </c>
    </row>
    <row r="2489" spans="1:10">
      <c r="A2489" s="8" t="s">
        <v>4028</v>
      </c>
      <c r="D2489" s="8" t="s">
        <v>3979</v>
      </c>
      <c r="J2489" s="8" t="s">
        <v>4111</v>
      </c>
    </row>
    <row r="2490" spans="1:10">
      <c r="A2490" s="8" t="s">
        <v>4029</v>
      </c>
      <c r="D2490" s="8" t="s">
        <v>3980</v>
      </c>
      <c r="J2490" s="8" t="s">
        <v>4112</v>
      </c>
    </row>
    <row r="2491" spans="1:10">
      <c r="A2491" s="8" t="s">
        <v>4030</v>
      </c>
      <c r="D2491" s="8" t="s">
        <v>3981</v>
      </c>
      <c r="J2491" s="8" t="s">
        <v>4113</v>
      </c>
    </row>
    <row r="2492" spans="1:10">
      <c r="A2492" s="8" t="s">
        <v>4031</v>
      </c>
      <c r="D2492" s="8" t="s">
        <v>3982</v>
      </c>
      <c r="J2492" s="8" t="s">
        <v>4114</v>
      </c>
    </row>
    <row r="2493" spans="1:10">
      <c r="A2493" s="8" t="s">
        <v>4032</v>
      </c>
      <c r="D2493" s="8" t="s">
        <v>3984</v>
      </c>
      <c r="J2493" s="8" t="s">
        <v>4115</v>
      </c>
    </row>
    <row r="2494" spans="1:10">
      <c r="A2494" s="8" t="s">
        <v>4033</v>
      </c>
      <c r="D2494" s="8" t="s">
        <v>3985</v>
      </c>
      <c r="J2494" s="8" t="s">
        <v>4116</v>
      </c>
    </row>
    <row r="2495" spans="1:10">
      <c r="A2495" s="8" t="s">
        <v>4034</v>
      </c>
      <c r="D2495" s="8" t="s">
        <v>3986</v>
      </c>
      <c r="J2495" s="8" t="s">
        <v>4117</v>
      </c>
    </row>
    <row r="2496" spans="1:10">
      <c r="A2496" s="8" t="s">
        <v>4035</v>
      </c>
      <c r="D2496" s="8" t="s">
        <v>3987</v>
      </c>
      <c r="J2496" s="8" t="s">
        <v>4118</v>
      </c>
    </row>
    <row r="2497" spans="1:10">
      <c r="A2497" s="8" t="s">
        <v>4119</v>
      </c>
      <c r="D2497" s="8" t="s">
        <v>3988</v>
      </c>
      <c r="J2497" s="8" t="s">
        <v>4120</v>
      </c>
    </row>
    <row r="2498" spans="1:10">
      <c r="A2498" s="8" t="s">
        <v>4036</v>
      </c>
      <c r="D2498" s="8" t="s">
        <v>3989</v>
      </c>
      <c r="J2498" s="8" t="s">
        <v>4121</v>
      </c>
    </row>
    <row r="2499" spans="1:10">
      <c r="A2499" s="8" t="s">
        <v>4122</v>
      </c>
      <c r="D2499" s="8" t="s">
        <v>3991</v>
      </c>
      <c r="J2499" s="8" t="s">
        <v>4123</v>
      </c>
    </row>
    <row r="2500" spans="1:10">
      <c r="A2500" s="8" t="s">
        <v>4038</v>
      </c>
      <c r="D2500" s="8" t="s">
        <v>3992</v>
      </c>
      <c r="J2500" s="8" t="s">
        <v>4124</v>
      </c>
    </row>
    <row r="2501" spans="1:10">
      <c r="A2501" s="8" t="s">
        <v>4039</v>
      </c>
      <c r="D2501" s="8" t="s">
        <v>3993</v>
      </c>
      <c r="J2501" s="8" t="s">
        <v>4125</v>
      </c>
    </row>
    <row r="2502" spans="1:10">
      <c r="A2502" s="8" t="s">
        <v>4040</v>
      </c>
      <c r="D2502" s="8" t="s">
        <v>4126</v>
      </c>
      <c r="J2502" s="8" t="s">
        <v>4127</v>
      </c>
    </row>
    <row r="2503" spans="1:10">
      <c r="A2503" s="8" t="s">
        <v>4042</v>
      </c>
      <c r="D2503" s="8" t="s">
        <v>4073</v>
      </c>
      <c r="J2503" s="8" t="s">
        <v>4128</v>
      </c>
    </row>
    <row r="2504" spans="1:10">
      <c r="A2504" s="8" t="s">
        <v>4129</v>
      </c>
      <c r="D2504" s="8" t="s">
        <v>4075</v>
      </c>
      <c r="J2504" s="8" t="s">
        <v>4130</v>
      </c>
    </row>
    <row r="2505" spans="1:10">
      <c r="A2505" s="8" t="s">
        <v>4043</v>
      </c>
      <c r="D2505" s="8" t="s">
        <v>3995</v>
      </c>
      <c r="J2505" s="8" t="s">
        <v>4131</v>
      </c>
    </row>
    <row r="2506" spans="1:10">
      <c r="A2506" s="8" t="s">
        <v>4044</v>
      </c>
      <c r="D2506" s="8" t="s">
        <v>3996</v>
      </c>
      <c r="J2506" s="8" t="s">
        <v>4132</v>
      </c>
    </row>
    <row r="2507" spans="1:10">
      <c r="A2507" s="8" t="s">
        <v>4046</v>
      </c>
      <c r="D2507" s="8" t="s">
        <v>3999</v>
      </c>
      <c r="J2507" s="8" t="s">
        <v>4133</v>
      </c>
    </row>
    <row r="2508" spans="1:10">
      <c r="A2508" s="8" t="s">
        <v>4047</v>
      </c>
      <c r="D2508" s="8" t="s">
        <v>4000</v>
      </c>
      <c r="J2508" s="8" t="s">
        <v>4134</v>
      </c>
    </row>
    <row r="2509" spans="1:10">
      <c r="A2509" s="8" t="s">
        <v>4048</v>
      </c>
      <c r="D2509" s="8" t="s">
        <v>4001</v>
      </c>
      <c r="J2509" s="8" t="s">
        <v>4135</v>
      </c>
    </row>
    <row r="2510" spans="1:10">
      <c r="A2510" s="8" t="s">
        <v>4049</v>
      </c>
      <c r="D2510" s="8" t="s">
        <v>4002</v>
      </c>
      <c r="J2510" s="8" t="s">
        <v>4136</v>
      </c>
    </row>
    <row r="2511" spans="1:10">
      <c r="A2511" s="8" t="s">
        <v>4050</v>
      </c>
      <c r="D2511" s="8" t="s">
        <v>4083</v>
      </c>
      <c r="J2511" s="8" t="s">
        <v>4137</v>
      </c>
    </row>
    <row r="2512" spans="1:10">
      <c r="A2512" s="8" t="s">
        <v>4051</v>
      </c>
      <c r="D2512" s="8" t="s">
        <v>4003</v>
      </c>
      <c r="J2512" s="8" t="s">
        <v>4138</v>
      </c>
    </row>
    <row r="2513" spans="1:10">
      <c r="A2513" s="8" t="s">
        <v>4052</v>
      </c>
      <c r="D2513" s="8" t="s">
        <v>4004</v>
      </c>
      <c r="J2513" s="8" t="s">
        <v>4139</v>
      </c>
    </row>
    <row r="2514" spans="1:10">
      <c r="A2514" s="8" t="s">
        <v>4053</v>
      </c>
      <c r="D2514" s="8" t="s">
        <v>4005</v>
      </c>
      <c r="J2514" s="8" t="s">
        <v>4140</v>
      </c>
    </row>
    <row r="2515" spans="1:10">
      <c r="A2515" s="8" t="s">
        <v>4054</v>
      </c>
      <c r="D2515" s="8" t="s">
        <v>4006</v>
      </c>
      <c r="J2515" s="8" t="s">
        <v>4141</v>
      </c>
    </row>
    <row r="2516" spans="1:10">
      <c r="A2516" s="8" t="s">
        <v>4057</v>
      </c>
      <c r="D2516" s="8" t="s">
        <v>4089</v>
      </c>
      <c r="J2516" s="8" t="s">
        <v>4142</v>
      </c>
    </row>
    <row r="2517" spans="1:10">
      <c r="A2517" s="8" t="s">
        <v>4143</v>
      </c>
      <c r="D2517" s="8" t="s">
        <v>4091</v>
      </c>
      <c r="J2517" s="8" t="s">
        <v>4144</v>
      </c>
    </row>
    <row r="2518" spans="1:10">
      <c r="A2518" s="8" t="s">
        <v>4059</v>
      </c>
      <c r="D2518" s="8" t="s">
        <v>4009</v>
      </c>
      <c r="J2518" s="8" t="s">
        <v>4145</v>
      </c>
    </row>
    <row r="2519" spans="1:10">
      <c r="A2519" s="8" t="s">
        <v>4060</v>
      </c>
      <c r="D2519" s="8" t="s">
        <v>4010</v>
      </c>
      <c r="J2519" s="8" t="s">
        <v>4146</v>
      </c>
    </row>
    <row r="2520" spans="1:10">
      <c r="A2520" s="8" t="s">
        <v>4061</v>
      </c>
      <c r="D2520" s="8" t="s">
        <v>4011</v>
      </c>
      <c r="J2520" s="8" t="s">
        <v>4147</v>
      </c>
    </row>
    <row r="2521" spans="1:10">
      <c r="A2521" s="8" t="s">
        <v>4062</v>
      </c>
      <c r="D2521" s="8" t="s">
        <v>4013</v>
      </c>
      <c r="J2521" s="8" t="s">
        <v>4148</v>
      </c>
    </row>
    <row r="2522" spans="1:10">
      <c r="A2522" s="8" t="s">
        <v>4063</v>
      </c>
      <c r="D2522" s="8" t="s">
        <v>4097</v>
      </c>
      <c r="J2522" s="8" t="s">
        <v>4149</v>
      </c>
    </row>
    <row r="2523" spans="1:10">
      <c r="A2523" s="8" t="s">
        <v>4064</v>
      </c>
      <c r="D2523" s="8" t="s">
        <v>4014</v>
      </c>
      <c r="J2523" s="8" t="s">
        <v>4150</v>
      </c>
    </row>
    <row r="2524" spans="1:10">
      <c r="A2524" s="8" t="s">
        <v>4065</v>
      </c>
      <c r="D2524" s="8" t="s">
        <v>4015</v>
      </c>
      <c r="J2524" s="8" t="s">
        <v>4151</v>
      </c>
    </row>
    <row r="2525" spans="1:10">
      <c r="A2525" s="8" t="s">
        <v>4066</v>
      </c>
      <c r="D2525" s="8" t="s">
        <v>4016</v>
      </c>
      <c r="J2525" s="8" t="s">
        <v>4152</v>
      </c>
    </row>
    <row r="2526" spans="1:10">
      <c r="A2526" s="8" t="s">
        <v>4067</v>
      </c>
      <c r="D2526" s="8" t="s">
        <v>4017</v>
      </c>
      <c r="J2526" s="8" t="s">
        <v>4153</v>
      </c>
    </row>
    <row r="2527" spans="1:10">
      <c r="A2527" s="8" t="s">
        <v>4068</v>
      </c>
      <c r="D2527" s="8" t="s">
        <v>4018</v>
      </c>
      <c r="J2527" s="8" t="s">
        <v>4154</v>
      </c>
    </row>
    <row r="2528" spans="1:10">
      <c r="A2528" s="8" t="s">
        <v>4069</v>
      </c>
      <c r="D2528" s="8" t="s">
        <v>4019</v>
      </c>
      <c r="J2528" s="8" t="s">
        <v>4155</v>
      </c>
    </row>
    <row r="2529" spans="1:10">
      <c r="A2529" s="8" t="s">
        <v>4070</v>
      </c>
      <c r="D2529" s="8" t="s">
        <v>4020</v>
      </c>
      <c r="J2529" s="8" t="s">
        <v>4156</v>
      </c>
    </row>
    <row r="2530" spans="1:10">
      <c r="A2530" s="8" t="s">
        <v>4072</v>
      </c>
      <c r="D2530" s="8" t="s">
        <v>4022</v>
      </c>
      <c r="J2530" s="8" t="s">
        <v>4157</v>
      </c>
    </row>
    <row r="2531" spans="1:10">
      <c r="A2531" s="8" t="s">
        <v>4158</v>
      </c>
      <c r="D2531" s="8" t="s">
        <v>4024</v>
      </c>
      <c r="J2531" s="8" t="s">
        <v>4159</v>
      </c>
    </row>
    <row r="2532" spans="1:10">
      <c r="A2532" s="8" t="s">
        <v>4074</v>
      </c>
      <c r="D2532" s="8" t="s">
        <v>4025</v>
      </c>
      <c r="J2532" s="8" t="s">
        <v>4160</v>
      </c>
    </row>
    <row r="2533" spans="1:10">
      <c r="A2533" s="8" t="s">
        <v>4076</v>
      </c>
      <c r="D2533" s="8" t="s">
        <v>4026</v>
      </c>
      <c r="J2533" s="8" t="s">
        <v>4161</v>
      </c>
    </row>
    <row r="2534" spans="1:10">
      <c r="A2534" s="8" t="s">
        <v>4077</v>
      </c>
      <c r="D2534" s="8" t="s">
        <v>4027</v>
      </c>
      <c r="J2534" s="8" t="s">
        <v>4162</v>
      </c>
    </row>
    <row r="2535" spans="1:10">
      <c r="A2535" s="8" t="s">
        <v>4163</v>
      </c>
      <c r="D2535" s="8" t="s">
        <v>4028</v>
      </c>
      <c r="J2535" s="8" t="s">
        <v>4164</v>
      </c>
    </row>
    <row r="2536" spans="1:10">
      <c r="A2536" s="8" t="s">
        <v>4078</v>
      </c>
      <c r="D2536" s="8" t="s">
        <v>4029</v>
      </c>
      <c r="J2536" s="8" t="s">
        <v>4165</v>
      </c>
    </row>
    <row r="2537" spans="1:10">
      <c r="A2537" s="8" t="s">
        <v>4079</v>
      </c>
      <c r="D2537" s="8" t="s">
        <v>4030</v>
      </c>
      <c r="J2537" s="8" t="s">
        <v>4166</v>
      </c>
    </row>
    <row r="2538" spans="1:10">
      <c r="A2538" s="8" t="s">
        <v>4080</v>
      </c>
      <c r="D2538" s="8" t="s">
        <v>4031</v>
      </c>
      <c r="J2538" s="8" t="s">
        <v>4167</v>
      </c>
    </row>
    <row r="2539" spans="1:10">
      <c r="A2539" s="8" t="s">
        <v>4081</v>
      </c>
      <c r="D2539" s="8" t="s">
        <v>4032</v>
      </c>
      <c r="J2539" s="8" t="s">
        <v>4168</v>
      </c>
    </row>
    <row r="2540" spans="1:10">
      <c r="A2540" s="8" t="s">
        <v>4084</v>
      </c>
      <c r="D2540" s="8" t="s">
        <v>4033</v>
      </c>
      <c r="J2540" s="8" t="s">
        <v>4169</v>
      </c>
    </row>
    <row r="2541" spans="1:10">
      <c r="A2541" s="8" t="s">
        <v>4170</v>
      </c>
      <c r="D2541" s="8" t="s">
        <v>4034</v>
      </c>
      <c r="J2541" s="8" t="s">
        <v>4171</v>
      </c>
    </row>
    <row r="2542" spans="1:10">
      <c r="A2542" s="8" t="s">
        <v>4085</v>
      </c>
      <c r="D2542" s="8" t="s">
        <v>4035</v>
      </c>
      <c r="J2542" s="8" t="s">
        <v>4172</v>
      </c>
    </row>
    <row r="2543" spans="1:10">
      <c r="A2543" s="8" t="s">
        <v>4087</v>
      </c>
      <c r="D2543" s="8" t="s">
        <v>4119</v>
      </c>
      <c r="J2543" s="8" t="s">
        <v>4173</v>
      </c>
    </row>
    <row r="2544" spans="1:10">
      <c r="A2544" s="8" t="s">
        <v>4088</v>
      </c>
      <c r="D2544" s="8" t="s">
        <v>4038</v>
      </c>
      <c r="J2544" s="8" t="s">
        <v>4174</v>
      </c>
    </row>
    <row r="2545" spans="1:10">
      <c r="A2545" s="8" t="s">
        <v>4090</v>
      </c>
      <c r="D2545" s="8" t="s">
        <v>4039</v>
      </c>
      <c r="J2545" s="8" t="s">
        <v>4175</v>
      </c>
    </row>
    <row r="2546" spans="1:10">
      <c r="A2546" s="8" t="s">
        <v>4092</v>
      </c>
      <c r="D2546" s="8" t="s">
        <v>4040</v>
      </c>
      <c r="J2546" s="8" t="s">
        <v>4176</v>
      </c>
    </row>
    <row r="2547" spans="1:10">
      <c r="A2547" s="8" t="s">
        <v>4093</v>
      </c>
      <c r="D2547" s="8" t="s">
        <v>4042</v>
      </c>
      <c r="J2547" s="8" t="s">
        <v>4177</v>
      </c>
    </row>
    <row r="2548" spans="1:10">
      <c r="A2548" s="8" t="s">
        <v>4094</v>
      </c>
      <c r="D2548" s="8" t="s">
        <v>4129</v>
      </c>
      <c r="J2548" s="8" t="s">
        <v>4178</v>
      </c>
    </row>
    <row r="2549" spans="1:10">
      <c r="A2549" s="8" t="s">
        <v>4098</v>
      </c>
      <c r="D2549" s="8" t="s">
        <v>4043</v>
      </c>
      <c r="J2549" s="8" t="s">
        <v>4179</v>
      </c>
    </row>
    <row r="2550" spans="1:10">
      <c r="A2550" s="8" t="s">
        <v>4099</v>
      </c>
      <c r="D2550" s="8" t="s">
        <v>4044</v>
      </c>
      <c r="J2550" s="8" t="s">
        <v>4180</v>
      </c>
    </row>
    <row r="2551" spans="1:10">
      <c r="A2551" s="8" t="s">
        <v>4100</v>
      </c>
      <c r="D2551" s="8" t="s">
        <v>4046</v>
      </c>
      <c r="J2551" s="8" t="s">
        <v>4181</v>
      </c>
    </row>
    <row r="2552" spans="1:10">
      <c r="A2552" s="8" t="s">
        <v>4101</v>
      </c>
      <c r="D2552" s="8" t="s">
        <v>4047</v>
      </c>
      <c r="J2552" s="8" t="s">
        <v>4182</v>
      </c>
    </row>
    <row r="2553" spans="1:10">
      <c r="A2553" s="8" t="s">
        <v>4102</v>
      </c>
      <c r="D2553" s="8" t="s">
        <v>4048</v>
      </c>
      <c r="J2553" s="8" t="s">
        <v>4183</v>
      </c>
    </row>
    <row r="2554" spans="1:10">
      <c r="A2554" s="8" t="s">
        <v>4104</v>
      </c>
      <c r="D2554" s="8" t="s">
        <v>4049</v>
      </c>
      <c r="J2554" s="8" t="s">
        <v>4184</v>
      </c>
    </row>
    <row r="2555" spans="1:10">
      <c r="A2555" s="8" t="s">
        <v>4105</v>
      </c>
      <c r="D2555" s="8" t="s">
        <v>4050</v>
      </c>
      <c r="J2555" s="8" t="s">
        <v>4185</v>
      </c>
    </row>
    <row r="2556" spans="1:10">
      <c r="A2556" s="8" t="s">
        <v>4186</v>
      </c>
      <c r="D2556" s="8" t="s">
        <v>4051</v>
      </c>
      <c r="J2556" s="8" t="s">
        <v>4187</v>
      </c>
    </row>
    <row r="2557" spans="1:10">
      <c r="A2557" s="8" t="s">
        <v>4106</v>
      </c>
      <c r="D2557" s="8" t="s">
        <v>4052</v>
      </c>
      <c r="J2557" s="8" t="s">
        <v>4188</v>
      </c>
    </row>
    <row r="2558" spans="1:10">
      <c r="A2558" s="8" t="s">
        <v>4107</v>
      </c>
      <c r="D2558" s="8" t="s">
        <v>4053</v>
      </c>
      <c r="J2558" s="8" t="s">
        <v>4189</v>
      </c>
    </row>
    <row r="2559" spans="1:10">
      <c r="A2559" s="8" t="s">
        <v>4110</v>
      </c>
      <c r="D2559" s="8" t="s">
        <v>4054</v>
      </c>
      <c r="J2559" s="8" t="s">
        <v>4190</v>
      </c>
    </row>
    <row r="2560" spans="1:10">
      <c r="A2560" s="8" t="s">
        <v>4111</v>
      </c>
      <c r="D2560" s="8" t="s">
        <v>4057</v>
      </c>
      <c r="J2560" s="8" t="s">
        <v>4191</v>
      </c>
    </row>
    <row r="2561" spans="1:10">
      <c r="A2561" s="8" t="s">
        <v>4112</v>
      </c>
      <c r="D2561" s="8" t="s">
        <v>4143</v>
      </c>
      <c r="J2561" s="8" t="s">
        <v>4192</v>
      </c>
    </row>
    <row r="2562" spans="1:10">
      <c r="A2562" s="8" t="s">
        <v>4113</v>
      </c>
      <c r="D2562" s="8" t="s">
        <v>4059</v>
      </c>
      <c r="J2562" s="8" t="s">
        <v>4193</v>
      </c>
    </row>
    <row r="2563" spans="1:10">
      <c r="A2563" s="8" t="s">
        <v>4114</v>
      </c>
      <c r="D2563" s="8" t="s">
        <v>4060</v>
      </c>
      <c r="J2563" s="8" t="s">
        <v>4194</v>
      </c>
    </row>
    <row r="2564" spans="1:10">
      <c r="A2564" s="8" t="s">
        <v>4115</v>
      </c>
      <c r="D2564" s="8" t="s">
        <v>4062</v>
      </c>
      <c r="J2564" s="8" t="s">
        <v>4195</v>
      </c>
    </row>
    <row r="2565" spans="1:10">
      <c r="A2565" s="8" t="s">
        <v>4116</v>
      </c>
      <c r="D2565" s="8" t="s">
        <v>4063</v>
      </c>
      <c r="J2565" s="8" t="s">
        <v>4196</v>
      </c>
    </row>
    <row r="2566" spans="1:10">
      <c r="A2566" s="8" t="s">
        <v>4117</v>
      </c>
      <c r="D2566" s="8" t="s">
        <v>4064</v>
      </c>
      <c r="J2566" s="8" t="s">
        <v>4197</v>
      </c>
    </row>
    <row r="2567" spans="1:10">
      <c r="A2567" s="8" t="s">
        <v>4118</v>
      </c>
      <c r="D2567" s="8" t="s">
        <v>4198</v>
      </c>
      <c r="J2567" s="8" t="s">
        <v>4199</v>
      </c>
    </row>
    <row r="2568" spans="1:10">
      <c r="A2568" s="8" t="s">
        <v>4120</v>
      </c>
      <c r="D2568" s="8" t="s">
        <v>4065</v>
      </c>
      <c r="J2568" s="8" t="s">
        <v>4200</v>
      </c>
    </row>
    <row r="2569" spans="1:10">
      <c r="A2569" s="8" t="s">
        <v>4201</v>
      </c>
      <c r="D2569" s="8" t="s">
        <v>4067</v>
      </c>
      <c r="J2569" s="8" t="s">
        <v>4202</v>
      </c>
    </row>
    <row r="2570" spans="1:10">
      <c r="A2570" s="8" t="s">
        <v>4121</v>
      </c>
      <c r="D2570" s="8" t="s">
        <v>4068</v>
      </c>
      <c r="J2570" s="8" t="s">
        <v>4203</v>
      </c>
    </row>
    <row r="2571" spans="1:10">
      <c r="A2571" s="8" t="s">
        <v>4123</v>
      </c>
      <c r="D2571" s="8" t="s">
        <v>4069</v>
      </c>
      <c r="J2571" s="8" t="s">
        <v>4204</v>
      </c>
    </row>
    <row r="2572" spans="1:10">
      <c r="A2572" s="8" t="s">
        <v>4125</v>
      </c>
      <c r="D2572" s="8" t="s">
        <v>4070</v>
      </c>
      <c r="J2572" s="8" t="s">
        <v>4205</v>
      </c>
    </row>
    <row r="2573" spans="1:10">
      <c r="A2573" s="8" t="s">
        <v>4127</v>
      </c>
      <c r="D2573" s="8" t="s">
        <v>4072</v>
      </c>
      <c r="J2573" s="8" t="s">
        <v>4206</v>
      </c>
    </row>
    <row r="2574" spans="1:10">
      <c r="A2574" s="8" t="s">
        <v>4128</v>
      </c>
      <c r="D2574" s="8" t="s">
        <v>4158</v>
      </c>
      <c r="J2574" s="8" t="s">
        <v>4207</v>
      </c>
    </row>
    <row r="2575" spans="1:10">
      <c r="A2575" s="8" t="s">
        <v>4208</v>
      </c>
      <c r="D2575" s="8" t="s">
        <v>4074</v>
      </c>
      <c r="J2575" s="8" t="s">
        <v>4209</v>
      </c>
    </row>
    <row r="2576" spans="1:10">
      <c r="A2576" s="8" t="s">
        <v>4130</v>
      </c>
      <c r="D2576" s="8" t="s">
        <v>4076</v>
      </c>
      <c r="J2576" s="8" t="s">
        <v>4210</v>
      </c>
    </row>
    <row r="2577" spans="1:10">
      <c r="A2577" s="8" t="s">
        <v>4131</v>
      </c>
      <c r="D2577" s="8" t="s">
        <v>4077</v>
      </c>
      <c r="J2577" s="8" t="s">
        <v>4211</v>
      </c>
    </row>
    <row r="2578" spans="1:10">
      <c r="A2578" s="8" t="s">
        <v>4132</v>
      </c>
      <c r="D2578" s="8" t="s">
        <v>4163</v>
      </c>
      <c r="J2578" s="8" t="s">
        <v>4212</v>
      </c>
    </row>
    <row r="2579" spans="1:10">
      <c r="A2579" s="8" t="s">
        <v>4133</v>
      </c>
      <c r="D2579" s="8" t="s">
        <v>4078</v>
      </c>
      <c r="J2579" s="8" t="s">
        <v>4213</v>
      </c>
    </row>
    <row r="2580" spans="1:10">
      <c r="A2580" s="8" t="s">
        <v>4134</v>
      </c>
      <c r="D2580" s="8" t="s">
        <v>4079</v>
      </c>
      <c r="J2580" s="8" t="s">
        <v>4214</v>
      </c>
    </row>
    <row r="2581" spans="1:10">
      <c r="A2581" s="8" t="s">
        <v>4136</v>
      </c>
      <c r="D2581" s="8" t="s">
        <v>4080</v>
      </c>
      <c r="J2581" s="8" t="s">
        <v>4215</v>
      </c>
    </row>
    <row r="2582" spans="1:10">
      <c r="A2582" s="8" t="s">
        <v>4137</v>
      </c>
      <c r="D2582" s="8" t="s">
        <v>4081</v>
      </c>
      <c r="J2582" s="8" t="s">
        <v>4216</v>
      </c>
    </row>
    <row r="2583" spans="1:10">
      <c r="A2583" s="8" t="s">
        <v>4138</v>
      </c>
      <c r="D2583" s="8" t="s">
        <v>4084</v>
      </c>
      <c r="J2583" s="8" t="s">
        <v>4217</v>
      </c>
    </row>
    <row r="2584" spans="1:10">
      <c r="A2584" s="8" t="s">
        <v>4218</v>
      </c>
      <c r="D2584" s="8" t="s">
        <v>4170</v>
      </c>
      <c r="J2584" s="8" t="s">
        <v>4219</v>
      </c>
    </row>
    <row r="2585" spans="1:10">
      <c r="A2585" s="8" t="s">
        <v>4139</v>
      </c>
      <c r="D2585" s="8" t="s">
        <v>4085</v>
      </c>
      <c r="J2585" s="8" t="s">
        <v>4220</v>
      </c>
    </row>
    <row r="2586" spans="1:10">
      <c r="A2586" s="8" t="s">
        <v>4141</v>
      </c>
      <c r="D2586" s="8" t="s">
        <v>4087</v>
      </c>
      <c r="J2586" s="8" t="s">
        <v>4221</v>
      </c>
    </row>
    <row r="2587" spans="1:10">
      <c r="A2587" s="8" t="s">
        <v>4142</v>
      </c>
      <c r="D2587" s="8" t="s">
        <v>4088</v>
      </c>
      <c r="J2587" s="8" t="s">
        <v>4222</v>
      </c>
    </row>
    <row r="2588" spans="1:10">
      <c r="A2588" s="8" t="s">
        <v>4144</v>
      </c>
      <c r="D2588" s="8" t="s">
        <v>4090</v>
      </c>
      <c r="J2588" s="8" t="s">
        <v>4223</v>
      </c>
    </row>
    <row r="2589" spans="1:10">
      <c r="A2589" s="8" t="s">
        <v>4145</v>
      </c>
      <c r="D2589" s="8" t="s">
        <v>4092</v>
      </c>
      <c r="J2589" s="8" t="s">
        <v>4224</v>
      </c>
    </row>
    <row r="2590" spans="1:10">
      <c r="A2590" s="8" t="s">
        <v>4146</v>
      </c>
      <c r="D2590" s="8" t="s">
        <v>4093</v>
      </c>
      <c r="J2590" s="8" t="s">
        <v>4225</v>
      </c>
    </row>
    <row r="2591" spans="1:10">
      <c r="A2591" s="8" t="s">
        <v>4147</v>
      </c>
      <c r="D2591" s="8" t="s">
        <v>4094</v>
      </c>
      <c r="J2591" s="8" t="s">
        <v>4226</v>
      </c>
    </row>
    <row r="2592" spans="1:10">
      <c r="A2592" s="8" t="s">
        <v>4148</v>
      </c>
      <c r="D2592" s="8" t="s">
        <v>4095</v>
      </c>
      <c r="J2592" s="8" t="s">
        <v>4227</v>
      </c>
    </row>
    <row r="2593" spans="1:10">
      <c r="A2593" s="8" t="s">
        <v>4149</v>
      </c>
      <c r="D2593" s="8" t="s">
        <v>4098</v>
      </c>
      <c r="J2593" s="8" t="s">
        <v>4228</v>
      </c>
    </row>
    <row r="2594" spans="1:10">
      <c r="A2594" s="8" t="s">
        <v>4150</v>
      </c>
      <c r="D2594" s="8" t="s">
        <v>4099</v>
      </c>
      <c r="J2594" s="8" t="s">
        <v>4229</v>
      </c>
    </row>
    <row r="2595" spans="1:10">
      <c r="A2595" s="8" t="s">
        <v>4151</v>
      </c>
      <c r="D2595" s="8" t="s">
        <v>4100</v>
      </c>
      <c r="J2595" s="8" t="s">
        <v>4230</v>
      </c>
    </row>
    <row r="2596" spans="1:10">
      <c r="A2596" s="8" t="s">
        <v>4152</v>
      </c>
      <c r="D2596" s="8" t="s">
        <v>4101</v>
      </c>
      <c r="J2596" s="8" t="s">
        <v>4231</v>
      </c>
    </row>
    <row r="2597" spans="1:10">
      <c r="A2597" s="8" t="s">
        <v>4153</v>
      </c>
      <c r="D2597" s="8" t="s">
        <v>4102</v>
      </c>
      <c r="J2597" s="8" t="s">
        <v>4232</v>
      </c>
    </row>
    <row r="2598" spans="1:10">
      <c r="A2598" s="8" t="s">
        <v>4154</v>
      </c>
      <c r="D2598" s="8" t="s">
        <v>4104</v>
      </c>
      <c r="J2598" s="8" t="s">
        <v>4233</v>
      </c>
    </row>
    <row r="2599" spans="1:10">
      <c r="A2599" s="8" t="s">
        <v>4155</v>
      </c>
      <c r="D2599" s="8" t="s">
        <v>4105</v>
      </c>
      <c r="J2599" s="8" t="s">
        <v>4234</v>
      </c>
    </row>
    <row r="2600" spans="1:10">
      <c r="A2600" s="8" t="s">
        <v>4156</v>
      </c>
      <c r="D2600" s="8" t="s">
        <v>4186</v>
      </c>
      <c r="J2600" s="8" t="s">
        <v>4235</v>
      </c>
    </row>
    <row r="2601" spans="1:10">
      <c r="A2601" s="8" t="s">
        <v>4236</v>
      </c>
      <c r="D2601" s="8" t="s">
        <v>4106</v>
      </c>
      <c r="J2601" s="8" t="s">
        <v>4237</v>
      </c>
    </row>
    <row r="2602" spans="1:10">
      <c r="A2602" s="8" t="s">
        <v>4157</v>
      </c>
      <c r="D2602" s="8" t="s">
        <v>4107</v>
      </c>
      <c r="J2602" s="8" t="s">
        <v>4238</v>
      </c>
    </row>
    <row r="2603" spans="1:10">
      <c r="A2603" s="8" t="s">
        <v>4159</v>
      </c>
      <c r="D2603" s="8" t="s">
        <v>4110</v>
      </c>
      <c r="J2603" s="8" t="s">
        <v>4239</v>
      </c>
    </row>
    <row r="2604" spans="1:10">
      <c r="A2604" s="8" t="s">
        <v>4160</v>
      </c>
      <c r="D2604" s="8" t="s">
        <v>4111</v>
      </c>
      <c r="J2604" s="8" t="s">
        <v>4240</v>
      </c>
    </row>
    <row r="2605" spans="1:10">
      <c r="A2605" s="8" t="s">
        <v>4162</v>
      </c>
      <c r="D2605" s="8" t="s">
        <v>4112</v>
      </c>
      <c r="J2605" s="8" t="s">
        <v>4241</v>
      </c>
    </row>
    <row r="2606" spans="1:10">
      <c r="A2606" s="8" t="s">
        <v>4164</v>
      </c>
      <c r="D2606" s="8" t="s">
        <v>4113</v>
      </c>
      <c r="J2606" s="8" t="s">
        <v>4242</v>
      </c>
    </row>
    <row r="2607" spans="1:10">
      <c r="A2607" s="8" t="s">
        <v>4165</v>
      </c>
      <c r="D2607" s="8" t="s">
        <v>4114</v>
      </c>
      <c r="J2607" s="8" t="s">
        <v>4243</v>
      </c>
    </row>
    <row r="2608" spans="1:10">
      <c r="A2608" s="8" t="s">
        <v>4166</v>
      </c>
      <c r="D2608" s="8" t="s">
        <v>4115</v>
      </c>
      <c r="J2608" s="8" t="s">
        <v>4244</v>
      </c>
    </row>
    <row r="2609" spans="1:10">
      <c r="A2609" s="8" t="s">
        <v>4167</v>
      </c>
      <c r="D2609" s="8" t="s">
        <v>4116</v>
      </c>
      <c r="J2609" s="8" t="s">
        <v>4245</v>
      </c>
    </row>
    <row r="2610" spans="1:10">
      <c r="A2610" s="8" t="s">
        <v>4168</v>
      </c>
      <c r="D2610" s="8" t="s">
        <v>4117</v>
      </c>
      <c r="J2610" s="8" t="s">
        <v>4246</v>
      </c>
    </row>
    <row r="2611" spans="1:10">
      <c r="A2611" s="8" t="s">
        <v>4169</v>
      </c>
      <c r="D2611" s="8" t="s">
        <v>4118</v>
      </c>
      <c r="J2611" s="8" t="s">
        <v>4247</v>
      </c>
    </row>
    <row r="2612" spans="1:10">
      <c r="A2612" s="8" t="s">
        <v>4171</v>
      </c>
      <c r="D2612" s="8" t="s">
        <v>4120</v>
      </c>
      <c r="J2612" s="8" t="s">
        <v>4248</v>
      </c>
    </row>
    <row r="2613" spans="1:10">
      <c r="A2613" s="8" t="s">
        <v>4173</v>
      </c>
      <c r="D2613" s="8" t="s">
        <v>4201</v>
      </c>
      <c r="J2613" s="8" t="s">
        <v>4249</v>
      </c>
    </row>
    <row r="2614" spans="1:10">
      <c r="A2614" s="8" t="s">
        <v>4250</v>
      </c>
      <c r="D2614" s="8" t="s">
        <v>4121</v>
      </c>
      <c r="J2614" s="8" t="s">
        <v>4251</v>
      </c>
    </row>
    <row r="2615" spans="1:10">
      <c r="A2615" s="8" t="s">
        <v>4174</v>
      </c>
      <c r="D2615" s="8" t="s">
        <v>4123</v>
      </c>
      <c r="J2615" s="8" t="s">
        <v>4252</v>
      </c>
    </row>
    <row r="2616" spans="1:10">
      <c r="A2616" s="8" t="s">
        <v>4176</v>
      </c>
      <c r="D2616" s="8" t="s">
        <v>4124</v>
      </c>
      <c r="J2616" s="8" t="s">
        <v>4253</v>
      </c>
    </row>
    <row r="2617" spans="1:10">
      <c r="A2617" s="8" t="s">
        <v>4254</v>
      </c>
      <c r="D2617" s="8" t="s">
        <v>4125</v>
      </c>
      <c r="J2617" s="8" t="s">
        <v>4255</v>
      </c>
    </row>
    <row r="2618" spans="1:10">
      <c r="A2618" s="8" t="s">
        <v>4177</v>
      </c>
      <c r="D2618" s="8" t="s">
        <v>4127</v>
      </c>
      <c r="J2618" s="8" t="s">
        <v>4256</v>
      </c>
    </row>
    <row r="2619" spans="1:10">
      <c r="A2619" s="8" t="s">
        <v>4178</v>
      </c>
      <c r="D2619" s="8" t="s">
        <v>4128</v>
      </c>
      <c r="J2619" s="8" t="s">
        <v>4257</v>
      </c>
    </row>
    <row r="2620" spans="1:10">
      <c r="A2620" s="8" t="s">
        <v>4179</v>
      </c>
      <c r="D2620" s="8" t="s">
        <v>4130</v>
      </c>
      <c r="J2620" s="8" t="s">
        <v>4258</v>
      </c>
    </row>
    <row r="2621" spans="1:10">
      <c r="A2621" s="8" t="s">
        <v>4180</v>
      </c>
      <c r="D2621" s="8" t="s">
        <v>4131</v>
      </c>
      <c r="J2621" s="8" t="s">
        <v>4259</v>
      </c>
    </row>
    <row r="2622" spans="1:10">
      <c r="A2622" s="8" t="s">
        <v>4181</v>
      </c>
      <c r="D2622" s="8" t="s">
        <v>4132</v>
      </c>
      <c r="J2622" s="8" t="s">
        <v>4260</v>
      </c>
    </row>
    <row r="2623" spans="1:10">
      <c r="A2623" s="8" t="s">
        <v>4183</v>
      </c>
      <c r="D2623" s="8" t="s">
        <v>4133</v>
      </c>
      <c r="J2623" s="8" t="s">
        <v>4261</v>
      </c>
    </row>
    <row r="2624" spans="1:10">
      <c r="A2624" s="8" t="s">
        <v>4262</v>
      </c>
      <c r="D2624" s="8" t="s">
        <v>4134</v>
      </c>
      <c r="J2624" s="8" t="s">
        <v>4263</v>
      </c>
    </row>
    <row r="2625" spans="1:10">
      <c r="A2625" s="8" t="s">
        <v>4184</v>
      </c>
      <c r="D2625" s="8" t="s">
        <v>4136</v>
      </c>
      <c r="J2625" s="8" t="s">
        <v>4264</v>
      </c>
    </row>
    <row r="2626" spans="1:10">
      <c r="A2626" s="8" t="s">
        <v>4185</v>
      </c>
      <c r="D2626" s="8" t="s">
        <v>4137</v>
      </c>
      <c r="J2626" s="8" t="s">
        <v>4265</v>
      </c>
    </row>
    <row r="2627" spans="1:10">
      <c r="A2627" s="8" t="s">
        <v>4187</v>
      </c>
      <c r="D2627" s="8" t="s">
        <v>4138</v>
      </c>
      <c r="J2627" s="8" t="s">
        <v>4266</v>
      </c>
    </row>
    <row r="2628" spans="1:10">
      <c r="A2628" s="8" t="s">
        <v>4188</v>
      </c>
      <c r="D2628" s="8" t="s">
        <v>4218</v>
      </c>
      <c r="J2628" s="8" t="s">
        <v>4267</v>
      </c>
    </row>
    <row r="2629" spans="1:10">
      <c r="A2629" s="8" t="s">
        <v>4189</v>
      </c>
      <c r="D2629" s="8" t="s">
        <v>4139</v>
      </c>
      <c r="J2629" s="8" t="s">
        <v>4268</v>
      </c>
    </row>
    <row r="2630" spans="1:10">
      <c r="A2630" s="8" t="s">
        <v>4269</v>
      </c>
      <c r="D2630" s="8" t="s">
        <v>4140</v>
      </c>
      <c r="J2630" s="8" t="s">
        <v>4270</v>
      </c>
    </row>
    <row r="2631" spans="1:10">
      <c r="A2631" s="8" t="s">
        <v>4271</v>
      </c>
      <c r="D2631" s="8" t="s">
        <v>4141</v>
      </c>
      <c r="J2631" s="8" t="s">
        <v>4272</v>
      </c>
    </row>
    <row r="2632" spans="1:10">
      <c r="A2632" s="8" t="s">
        <v>4190</v>
      </c>
      <c r="D2632" s="8" t="s">
        <v>4142</v>
      </c>
      <c r="J2632" s="8" t="s">
        <v>4273</v>
      </c>
    </row>
    <row r="2633" spans="1:10">
      <c r="A2633" s="8" t="s">
        <v>4191</v>
      </c>
      <c r="D2633" s="8" t="s">
        <v>4144</v>
      </c>
      <c r="J2633" s="8" t="s">
        <v>4274</v>
      </c>
    </row>
    <row r="2634" spans="1:10">
      <c r="A2634" s="8" t="s">
        <v>4275</v>
      </c>
      <c r="D2634" s="8" t="s">
        <v>4145</v>
      </c>
      <c r="J2634" s="8" t="s">
        <v>4276</v>
      </c>
    </row>
    <row r="2635" spans="1:10">
      <c r="A2635" s="8" t="s">
        <v>4193</v>
      </c>
      <c r="D2635" s="8" t="s">
        <v>4146</v>
      </c>
      <c r="J2635" s="8" t="s">
        <v>4277</v>
      </c>
    </row>
    <row r="2636" spans="1:10">
      <c r="A2636" s="8" t="s">
        <v>4195</v>
      </c>
      <c r="D2636" s="8" t="s">
        <v>4147</v>
      </c>
      <c r="J2636" s="8" t="s">
        <v>4278</v>
      </c>
    </row>
    <row r="2637" spans="1:10">
      <c r="A2637" s="8" t="s">
        <v>4196</v>
      </c>
      <c r="D2637" s="8" t="s">
        <v>4148</v>
      </c>
      <c r="J2637" s="8" t="s">
        <v>4279</v>
      </c>
    </row>
    <row r="2638" spans="1:10">
      <c r="A2638" s="8" t="s">
        <v>4197</v>
      </c>
      <c r="D2638" s="8" t="s">
        <v>4149</v>
      </c>
      <c r="J2638" s="8" t="s">
        <v>4280</v>
      </c>
    </row>
    <row r="2639" spans="1:10">
      <c r="A2639" s="8" t="s">
        <v>4199</v>
      </c>
      <c r="D2639" s="8" t="s">
        <v>4150</v>
      </c>
      <c r="J2639" s="8" t="s">
        <v>4281</v>
      </c>
    </row>
    <row r="2640" spans="1:10">
      <c r="A2640" s="8" t="s">
        <v>4282</v>
      </c>
      <c r="D2640" s="8" t="s">
        <v>4151</v>
      </c>
      <c r="J2640" s="8" t="s">
        <v>4283</v>
      </c>
    </row>
    <row r="2641" spans="1:10">
      <c r="A2641" s="8" t="s">
        <v>4200</v>
      </c>
      <c r="D2641" s="8" t="s">
        <v>4152</v>
      </c>
      <c r="J2641" s="8" t="s">
        <v>4284</v>
      </c>
    </row>
    <row r="2642" spans="1:10">
      <c r="A2642" s="8" t="s">
        <v>4202</v>
      </c>
      <c r="D2642" s="8" t="s">
        <v>4153</v>
      </c>
      <c r="J2642" s="8" t="s">
        <v>4285</v>
      </c>
    </row>
    <row r="2643" spans="1:10">
      <c r="A2643" s="8" t="s">
        <v>4203</v>
      </c>
      <c r="D2643" s="8" t="s">
        <v>4154</v>
      </c>
      <c r="J2643" s="8" t="s">
        <v>4286</v>
      </c>
    </row>
    <row r="2644" spans="1:10">
      <c r="A2644" s="8" t="s">
        <v>4204</v>
      </c>
      <c r="D2644" s="8" t="s">
        <v>4155</v>
      </c>
      <c r="J2644" s="8" t="s">
        <v>4287</v>
      </c>
    </row>
    <row r="2645" spans="1:10">
      <c r="A2645" s="8" t="s">
        <v>4205</v>
      </c>
      <c r="D2645" s="8" t="s">
        <v>4156</v>
      </c>
      <c r="J2645" s="8" t="s">
        <v>4288</v>
      </c>
    </row>
    <row r="2646" spans="1:10">
      <c r="A2646" s="8" t="s">
        <v>4206</v>
      </c>
      <c r="D2646" s="8" t="s">
        <v>4236</v>
      </c>
      <c r="J2646" s="8" t="s">
        <v>4289</v>
      </c>
    </row>
    <row r="2647" spans="1:10">
      <c r="A2647" s="8" t="s">
        <v>4207</v>
      </c>
      <c r="D2647" s="8" t="s">
        <v>4157</v>
      </c>
      <c r="J2647" s="8" t="s">
        <v>4290</v>
      </c>
    </row>
    <row r="2648" spans="1:10">
      <c r="A2648" s="8" t="s">
        <v>4291</v>
      </c>
      <c r="D2648" s="8" t="s">
        <v>4159</v>
      </c>
      <c r="J2648" s="8" t="s">
        <v>4292</v>
      </c>
    </row>
    <row r="2649" spans="1:10">
      <c r="A2649" s="8" t="s">
        <v>4209</v>
      </c>
      <c r="D2649" s="8" t="s">
        <v>4160</v>
      </c>
      <c r="J2649" s="8" t="s">
        <v>4293</v>
      </c>
    </row>
    <row r="2650" spans="1:10">
      <c r="A2650" s="8" t="s">
        <v>4210</v>
      </c>
      <c r="D2650" s="8" t="s">
        <v>4161</v>
      </c>
      <c r="J2650" s="8" t="s">
        <v>4294</v>
      </c>
    </row>
    <row r="2651" spans="1:10">
      <c r="A2651" s="8" t="s">
        <v>4211</v>
      </c>
      <c r="D2651" s="8" t="s">
        <v>4162</v>
      </c>
      <c r="J2651" s="8" t="s">
        <v>4295</v>
      </c>
    </row>
    <row r="2652" spans="1:10">
      <c r="A2652" s="8" t="s">
        <v>4212</v>
      </c>
      <c r="D2652" s="8" t="s">
        <v>4296</v>
      </c>
      <c r="J2652" s="8" t="s">
        <v>4297</v>
      </c>
    </row>
    <row r="2653" spans="1:10">
      <c r="A2653" s="8" t="s">
        <v>4214</v>
      </c>
      <c r="D2653" s="8" t="s">
        <v>4164</v>
      </c>
      <c r="J2653" s="8" t="s">
        <v>4298</v>
      </c>
    </row>
    <row r="2654" spans="1:10">
      <c r="A2654" s="8" t="s">
        <v>4216</v>
      </c>
      <c r="D2654" s="8" t="s">
        <v>4165</v>
      </c>
      <c r="J2654" s="8" t="s">
        <v>4299</v>
      </c>
    </row>
    <row r="2655" spans="1:10">
      <c r="A2655" s="8" t="s">
        <v>4300</v>
      </c>
      <c r="D2655" s="8" t="s">
        <v>4166</v>
      </c>
      <c r="J2655" s="8" t="s">
        <v>4301</v>
      </c>
    </row>
    <row r="2656" spans="1:10">
      <c r="A2656" s="8" t="s">
        <v>4217</v>
      </c>
      <c r="D2656" s="8" t="s">
        <v>4167</v>
      </c>
      <c r="J2656" s="8" t="s">
        <v>4302</v>
      </c>
    </row>
    <row r="2657" spans="1:10">
      <c r="A2657" s="8" t="s">
        <v>4219</v>
      </c>
      <c r="D2657" s="8" t="s">
        <v>4168</v>
      </c>
      <c r="J2657" s="8" t="s">
        <v>4303</v>
      </c>
    </row>
    <row r="2658" spans="1:10">
      <c r="A2658" s="8" t="s">
        <v>4220</v>
      </c>
      <c r="D2658" s="8" t="s">
        <v>4169</v>
      </c>
      <c r="J2658" s="8" t="s">
        <v>4304</v>
      </c>
    </row>
    <row r="2659" spans="1:10">
      <c r="A2659" s="8" t="s">
        <v>4221</v>
      </c>
      <c r="D2659" s="8" t="s">
        <v>4171</v>
      </c>
      <c r="J2659" s="8" t="s">
        <v>4305</v>
      </c>
    </row>
    <row r="2660" spans="1:10">
      <c r="A2660" s="8" t="s">
        <v>4222</v>
      </c>
      <c r="D2660" s="8" t="s">
        <v>4173</v>
      </c>
      <c r="J2660" s="8" t="s">
        <v>4306</v>
      </c>
    </row>
    <row r="2661" spans="1:10">
      <c r="A2661" s="8" t="s">
        <v>4223</v>
      </c>
      <c r="D2661" s="8" t="s">
        <v>4250</v>
      </c>
      <c r="J2661" s="8" t="s">
        <v>4307</v>
      </c>
    </row>
    <row r="2662" spans="1:10">
      <c r="A2662" s="8" t="s">
        <v>4225</v>
      </c>
      <c r="D2662" s="8" t="s">
        <v>4174</v>
      </c>
      <c r="J2662" s="8" t="s">
        <v>4308</v>
      </c>
    </row>
    <row r="2663" spans="1:10">
      <c r="A2663" s="8" t="s">
        <v>4226</v>
      </c>
      <c r="D2663" s="8" t="s">
        <v>4175</v>
      </c>
      <c r="J2663" s="8" t="s">
        <v>4309</v>
      </c>
    </row>
    <row r="2664" spans="1:10">
      <c r="A2664" s="8" t="s">
        <v>4310</v>
      </c>
      <c r="D2664" s="8" t="s">
        <v>4176</v>
      </c>
      <c r="J2664" s="8" t="s">
        <v>4311</v>
      </c>
    </row>
    <row r="2665" spans="1:10">
      <c r="A2665" s="8" t="s">
        <v>4227</v>
      </c>
      <c r="D2665" s="8" t="s">
        <v>4254</v>
      </c>
      <c r="J2665" s="8" t="s">
        <v>4312</v>
      </c>
    </row>
    <row r="2666" spans="1:10">
      <c r="A2666" s="8" t="s">
        <v>4228</v>
      </c>
      <c r="D2666" s="8" t="s">
        <v>4177</v>
      </c>
      <c r="J2666" s="8" t="s">
        <v>4313</v>
      </c>
    </row>
    <row r="2667" spans="1:10">
      <c r="A2667" s="8" t="s">
        <v>4314</v>
      </c>
      <c r="D2667" s="8" t="s">
        <v>4178</v>
      </c>
      <c r="J2667" s="8" t="s">
        <v>4315</v>
      </c>
    </row>
    <row r="2668" spans="1:10">
      <c r="A2668" s="8" t="s">
        <v>4232</v>
      </c>
      <c r="D2668" s="8" t="s">
        <v>4179</v>
      </c>
      <c r="J2668" s="8" t="s">
        <v>4316</v>
      </c>
    </row>
    <row r="2669" spans="1:10">
      <c r="A2669" s="8" t="s">
        <v>4233</v>
      </c>
      <c r="D2669" s="8" t="s">
        <v>4180</v>
      </c>
      <c r="J2669" s="8" t="s">
        <v>4317</v>
      </c>
    </row>
    <row r="2670" spans="1:10">
      <c r="A2670" s="8" t="s">
        <v>4234</v>
      </c>
      <c r="D2670" s="8" t="s">
        <v>4181</v>
      </c>
      <c r="J2670" s="8" t="s">
        <v>4318</v>
      </c>
    </row>
    <row r="2671" spans="1:10">
      <c r="A2671" s="8" t="s">
        <v>4235</v>
      </c>
      <c r="D2671" s="8" t="s">
        <v>4183</v>
      </c>
      <c r="J2671" s="8" t="s">
        <v>4319</v>
      </c>
    </row>
    <row r="2672" spans="1:10">
      <c r="A2672" s="8" t="s">
        <v>4237</v>
      </c>
      <c r="D2672" s="8" t="s">
        <v>4262</v>
      </c>
      <c r="J2672" s="8" t="s">
        <v>4320</v>
      </c>
    </row>
    <row r="2673" spans="1:10">
      <c r="A2673" s="8" t="s">
        <v>4238</v>
      </c>
      <c r="D2673" s="8" t="s">
        <v>4184</v>
      </c>
      <c r="J2673" s="8" t="s">
        <v>4321</v>
      </c>
    </row>
    <row r="2674" spans="1:10">
      <c r="A2674" s="8" t="s">
        <v>4239</v>
      </c>
      <c r="D2674" s="8" t="s">
        <v>4185</v>
      </c>
      <c r="J2674" s="8" t="s">
        <v>4322</v>
      </c>
    </row>
    <row r="2675" spans="1:10">
      <c r="A2675" s="8" t="s">
        <v>4240</v>
      </c>
      <c r="D2675" s="8" t="s">
        <v>4187</v>
      </c>
      <c r="J2675" s="8" t="s">
        <v>4323</v>
      </c>
    </row>
    <row r="2676" spans="1:10">
      <c r="A2676" s="8" t="s">
        <v>4242</v>
      </c>
      <c r="D2676" s="8" t="s">
        <v>4188</v>
      </c>
      <c r="J2676" s="8" t="s">
        <v>4324</v>
      </c>
    </row>
    <row r="2677" spans="1:10">
      <c r="A2677" s="8" t="s">
        <v>4243</v>
      </c>
      <c r="D2677" s="8" t="s">
        <v>4189</v>
      </c>
      <c r="J2677" s="8" t="s">
        <v>4325</v>
      </c>
    </row>
    <row r="2678" spans="1:10">
      <c r="A2678" s="8" t="s">
        <v>4244</v>
      </c>
      <c r="D2678" s="8" t="s">
        <v>4269</v>
      </c>
      <c r="J2678" s="8" t="s">
        <v>4326</v>
      </c>
    </row>
    <row r="2679" spans="1:10">
      <c r="A2679" s="8" t="s">
        <v>4245</v>
      </c>
      <c r="D2679" s="8" t="s">
        <v>4271</v>
      </c>
      <c r="J2679" s="8" t="s">
        <v>4327</v>
      </c>
    </row>
    <row r="2680" spans="1:10">
      <c r="A2680" s="8" t="s">
        <v>4246</v>
      </c>
      <c r="D2680" s="8" t="s">
        <v>4190</v>
      </c>
      <c r="J2680" s="8" t="s">
        <v>4328</v>
      </c>
    </row>
    <row r="2681" spans="1:10">
      <c r="A2681" s="8" t="s">
        <v>4247</v>
      </c>
      <c r="D2681" s="8" t="s">
        <v>4191</v>
      </c>
      <c r="J2681" s="8" t="s">
        <v>4329</v>
      </c>
    </row>
    <row r="2682" spans="1:10">
      <c r="A2682" s="8" t="s">
        <v>4248</v>
      </c>
      <c r="D2682" s="8" t="s">
        <v>4275</v>
      </c>
      <c r="J2682" s="8" t="s">
        <v>4330</v>
      </c>
    </row>
    <row r="2683" spans="1:10">
      <c r="A2683" s="8" t="s">
        <v>4249</v>
      </c>
      <c r="D2683" s="8" t="s">
        <v>4193</v>
      </c>
      <c r="J2683" s="8" t="s">
        <v>4331</v>
      </c>
    </row>
    <row r="2684" spans="1:10">
      <c r="A2684" s="8" t="s">
        <v>4251</v>
      </c>
      <c r="D2684" s="8" t="s">
        <v>4194</v>
      </c>
      <c r="J2684" s="8" t="s">
        <v>4332</v>
      </c>
    </row>
    <row r="2685" spans="1:10">
      <c r="A2685" s="8" t="s">
        <v>4252</v>
      </c>
      <c r="D2685" s="8" t="s">
        <v>4196</v>
      </c>
      <c r="J2685" s="8" t="s">
        <v>4333</v>
      </c>
    </row>
    <row r="2686" spans="1:10">
      <c r="A2686" s="8" t="s">
        <v>4253</v>
      </c>
      <c r="D2686" s="8" t="s">
        <v>4197</v>
      </c>
      <c r="J2686" s="8" t="s">
        <v>4334</v>
      </c>
    </row>
    <row r="2687" spans="1:10">
      <c r="A2687" s="8" t="s">
        <v>4255</v>
      </c>
      <c r="D2687" s="8" t="s">
        <v>4199</v>
      </c>
      <c r="J2687" s="8" t="s">
        <v>4335</v>
      </c>
    </row>
    <row r="2688" spans="1:10">
      <c r="A2688" s="8" t="s">
        <v>4256</v>
      </c>
      <c r="D2688" s="8" t="s">
        <v>4282</v>
      </c>
      <c r="J2688" s="8" t="s">
        <v>4336</v>
      </c>
    </row>
    <row r="2689" spans="1:10">
      <c r="A2689" s="8" t="s">
        <v>4257</v>
      </c>
      <c r="D2689" s="8" t="s">
        <v>4200</v>
      </c>
      <c r="J2689" s="8" t="s">
        <v>4337</v>
      </c>
    </row>
    <row r="2690" spans="1:10">
      <c r="A2690" s="8" t="s">
        <v>4258</v>
      </c>
      <c r="D2690" s="8" t="s">
        <v>4202</v>
      </c>
      <c r="J2690" s="8" t="s">
        <v>4338</v>
      </c>
    </row>
    <row r="2691" spans="1:10">
      <c r="A2691" s="8" t="s">
        <v>4259</v>
      </c>
      <c r="D2691" s="8" t="s">
        <v>4203</v>
      </c>
      <c r="J2691" s="8" t="s">
        <v>4339</v>
      </c>
    </row>
    <row r="2692" spans="1:10">
      <c r="A2692" s="8" t="s">
        <v>4260</v>
      </c>
      <c r="D2692" s="8" t="s">
        <v>4204</v>
      </c>
      <c r="J2692" s="8" t="s">
        <v>4340</v>
      </c>
    </row>
    <row r="2693" spans="1:10">
      <c r="A2693" s="8" t="s">
        <v>4261</v>
      </c>
      <c r="D2693" s="8" t="s">
        <v>4205</v>
      </c>
      <c r="J2693" s="8" t="s">
        <v>4341</v>
      </c>
    </row>
    <row r="2694" spans="1:10">
      <c r="A2694" s="8" t="s">
        <v>4263</v>
      </c>
      <c r="D2694" s="8" t="s">
        <v>4206</v>
      </c>
      <c r="J2694" s="8" t="s">
        <v>4342</v>
      </c>
    </row>
    <row r="2695" spans="1:10">
      <c r="A2695" s="8" t="s">
        <v>4264</v>
      </c>
      <c r="D2695" s="8" t="s">
        <v>4207</v>
      </c>
      <c r="J2695" s="8" t="s">
        <v>4343</v>
      </c>
    </row>
    <row r="2696" spans="1:10">
      <c r="A2696" s="8" t="s">
        <v>4344</v>
      </c>
      <c r="D2696" s="8" t="s">
        <v>4291</v>
      </c>
      <c r="J2696" s="8" t="s">
        <v>4345</v>
      </c>
    </row>
    <row r="2697" spans="1:10">
      <c r="A2697" s="8" t="s">
        <v>4265</v>
      </c>
      <c r="D2697" s="8" t="s">
        <v>4346</v>
      </c>
      <c r="J2697" s="8" t="s">
        <v>4347</v>
      </c>
    </row>
    <row r="2698" spans="1:10">
      <c r="A2698" s="8" t="s">
        <v>4266</v>
      </c>
      <c r="D2698" s="8" t="s">
        <v>4209</v>
      </c>
      <c r="J2698" s="8" t="s">
        <v>4348</v>
      </c>
    </row>
    <row r="2699" spans="1:10">
      <c r="A2699" s="8" t="s">
        <v>4267</v>
      </c>
      <c r="D2699" s="8" t="s">
        <v>4210</v>
      </c>
      <c r="J2699" s="8" t="s">
        <v>4349</v>
      </c>
    </row>
    <row r="2700" spans="1:10">
      <c r="A2700" s="8" t="s">
        <v>4268</v>
      </c>
      <c r="D2700" s="8" t="s">
        <v>4211</v>
      </c>
      <c r="J2700" s="8" t="s">
        <v>4350</v>
      </c>
    </row>
    <row r="2701" spans="1:10">
      <c r="A2701" s="8" t="s">
        <v>4270</v>
      </c>
      <c r="D2701" s="8" t="s">
        <v>4214</v>
      </c>
      <c r="J2701" s="8" t="s">
        <v>4351</v>
      </c>
    </row>
    <row r="2702" spans="1:10">
      <c r="A2702" s="8" t="s">
        <v>4272</v>
      </c>
      <c r="D2702" s="8" t="s">
        <v>4216</v>
      </c>
      <c r="J2702" s="8" t="s">
        <v>4352</v>
      </c>
    </row>
    <row r="2703" spans="1:10">
      <c r="A2703" s="8" t="s">
        <v>4273</v>
      </c>
      <c r="D2703" s="8" t="s">
        <v>4300</v>
      </c>
      <c r="J2703" s="8" t="s">
        <v>4353</v>
      </c>
    </row>
    <row r="2704" spans="1:10">
      <c r="A2704" s="8" t="s">
        <v>4274</v>
      </c>
      <c r="D2704" s="8" t="s">
        <v>4219</v>
      </c>
      <c r="J2704" s="8" t="s">
        <v>4354</v>
      </c>
    </row>
    <row r="2705" spans="1:10">
      <c r="A2705" s="8" t="s">
        <v>4276</v>
      </c>
      <c r="D2705" s="8" t="s">
        <v>4220</v>
      </c>
      <c r="J2705" s="8" t="s">
        <v>4355</v>
      </c>
    </row>
    <row r="2706" spans="1:10">
      <c r="A2706" s="8" t="s">
        <v>4277</v>
      </c>
      <c r="D2706" s="8" t="s">
        <v>4221</v>
      </c>
      <c r="J2706" s="8" t="s">
        <v>4356</v>
      </c>
    </row>
    <row r="2707" spans="1:10">
      <c r="A2707" s="8" t="s">
        <v>4279</v>
      </c>
      <c r="D2707" s="8" t="s">
        <v>4222</v>
      </c>
      <c r="J2707" s="8" t="s">
        <v>4357</v>
      </c>
    </row>
    <row r="2708" spans="1:10">
      <c r="A2708" s="8" t="s">
        <v>4358</v>
      </c>
      <c r="D2708" s="8" t="s">
        <v>4223</v>
      </c>
      <c r="J2708" s="8" t="s">
        <v>4359</v>
      </c>
    </row>
    <row r="2709" spans="1:10">
      <c r="A2709" s="8" t="s">
        <v>4360</v>
      </c>
      <c r="D2709" s="8" t="s">
        <v>4225</v>
      </c>
      <c r="J2709" s="8" t="s">
        <v>4361</v>
      </c>
    </row>
    <row r="2710" spans="1:10">
      <c r="A2710" s="8" t="s">
        <v>4280</v>
      </c>
      <c r="D2710" s="8" t="s">
        <v>4226</v>
      </c>
      <c r="J2710" s="8" t="s">
        <v>4362</v>
      </c>
    </row>
    <row r="2711" spans="1:10">
      <c r="A2711" s="8" t="s">
        <v>4281</v>
      </c>
      <c r="D2711" s="8" t="s">
        <v>4310</v>
      </c>
      <c r="J2711" s="8" t="s">
        <v>4363</v>
      </c>
    </row>
    <row r="2712" spans="1:10">
      <c r="A2712" s="8" t="s">
        <v>4283</v>
      </c>
      <c r="D2712" s="8" t="s">
        <v>4227</v>
      </c>
      <c r="J2712" s="8" t="s">
        <v>4364</v>
      </c>
    </row>
    <row r="2713" spans="1:10">
      <c r="A2713" s="8" t="s">
        <v>4284</v>
      </c>
      <c r="D2713" s="8" t="s">
        <v>4228</v>
      </c>
      <c r="J2713" s="8" t="s">
        <v>4365</v>
      </c>
    </row>
    <row r="2714" spans="1:10">
      <c r="A2714" s="8" t="s">
        <v>4285</v>
      </c>
      <c r="D2714" s="8" t="s">
        <v>4229</v>
      </c>
      <c r="J2714" s="8" t="s">
        <v>4366</v>
      </c>
    </row>
    <row r="2715" spans="1:10">
      <c r="A2715" s="8" t="s">
        <v>4286</v>
      </c>
      <c r="D2715" s="8" t="s">
        <v>4314</v>
      </c>
      <c r="J2715" s="8" t="s">
        <v>4367</v>
      </c>
    </row>
    <row r="2716" spans="1:10">
      <c r="A2716" s="8" t="s">
        <v>4287</v>
      </c>
      <c r="D2716" s="8" t="s">
        <v>4368</v>
      </c>
      <c r="J2716" s="8" t="s">
        <v>4369</v>
      </c>
    </row>
    <row r="2717" spans="1:10">
      <c r="A2717" s="8" t="s">
        <v>4288</v>
      </c>
      <c r="D2717" s="8" t="s">
        <v>4232</v>
      </c>
      <c r="J2717" s="8" t="s">
        <v>4370</v>
      </c>
    </row>
    <row r="2718" spans="1:10">
      <c r="A2718" s="8" t="s">
        <v>4289</v>
      </c>
      <c r="D2718" s="8" t="s">
        <v>4234</v>
      </c>
      <c r="J2718" s="8" t="s">
        <v>4371</v>
      </c>
    </row>
    <row r="2719" spans="1:10">
      <c r="A2719" s="8" t="s">
        <v>4290</v>
      </c>
      <c r="D2719" s="8" t="s">
        <v>4235</v>
      </c>
      <c r="J2719" s="8" t="s">
        <v>4372</v>
      </c>
    </row>
    <row r="2720" spans="1:10">
      <c r="A2720" s="8" t="s">
        <v>4293</v>
      </c>
      <c r="D2720" s="8" t="s">
        <v>4237</v>
      </c>
      <c r="J2720" s="8" t="s">
        <v>4373</v>
      </c>
    </row>
    <row r="2721" spans="1:10">
      <c r="A2721" s="8" t="s">
        <v>4294</v>
      </c>
      <c r="D2721" s="8" t="s">
        <v>4238</v>
      </c>
      <c r="J2721" s="8" t="s">
        <v>4374</v>
      </c>
    </row>
    <row r="2722" spans="1:10">
      <c r="A2722" s="8" t="s">
        <v>4295</v>
      </c>
      <c r="D2722" s="8" t="s">
        <v>4239</v>
      </c>
      <c r="J2722" s="8" t="s">
        <v>4375</v>
      </c>
    </row>
    <row r="2723" spans="1:10">
      <c r="A2723" s="8" t="s">
        <v>4297</v>
      </c>
      <c r="D2723" s="8" t="s">
        <v>4240</v>
      </c>
      <c r="J2723" s="8" t="s">
        <v>4376</v>
      </c>
    </row>
    <row r="2724" spans="1:10">
      <c r="A2724" s="8" t="s">
        <v>4298</v>
      </c>
      <c r="D2724" s="8" t="s">
        <v>4242</v>
      </c>
      <c r="J2724" s="8" t="s">
        <v>4377</v>
      </c>
    </row>
    <row r="2725" spans="1:10">
      <c r="A2725" s="8" t="s">
        <v>4299</v>
      </c>
      <c r="D2725" s="8" t="s">
        <v>4243</v>
      </c>
      <c r="J2725" s="8" t="s">
        <v>4378</v>
      </c>
    </row>
    <row r="2726" spans="1:10">
      <c r="A2726" s="8" t="s">
        <v>4301</v>
      </c>
      <c r="D2726" s="8" t="s">
        <v>4244</v>
      </c>
      <c r="J2726" s="8" t="s">
        <v>4379</v>
      </c>
    </row>
    <row r="2727" spans="1:10">
      <c r="A2727" s="8" t="s">
        <v>4302</v>
      </c>
      <c r="D2727" s="8" t="s">
        <v>4245</v>
      </c>
      <c r="J2727" s="8" t="s">
        <v>4380</v>
      </c>
    </row>
    <row r="2728" spans="1:10">
      <c r="A2728" s="8" t="s">
        <v>4381</v>
      </c>
      <c r="D2728" s="8" t="s">
        <v>4246</v>
      </c>
      <c r="J2728" s="8" t="s">
        <v>4382</v>
      </c>
    </row>
    <row r="2729" spans="1:10">
      <c r="A2729" s="8" t="s">
        <v>4383</v>
      </c>
      <c r="D2729" s="8" t="s">
        <v>4247</v>
      </c>
      <c r="J2729" s="8" t="s">
        <v>4384</v>
      </c>
    </row>
    <row r="2730" spans="1:10">
      <c r="A2730" s="8" t="s">
        <v>4303</v>
      </c>
      <c r="D2730" s="8" t="s">
        <v>4248</v>
      </c>
      <c r="J2730" s="8" t="s">
        <v>4385</v>
      </c>
    </row>
    <row r="2731" spans="1:10">
      <c r="A2731" s="8" t="s">
        <v>4304</v>
      </c>
      <c r="D2731" s="8" t="s">
        <v>4249</v>
      </c>
      <c r="J2731" s="8" t="s">
        <v>4386</v>
      </c>
    </row>
    <row r="2732" spans="1:10">
      <c r="A2732" s="8" t="s">
        <v>4305</v>
      </c>
      <c r="D2732" s="8" t="s">
        <v>4251</v>
      </c>
      <c r="J2732" s="8" t="s">
        <v>4387</v>
      </c>
    </row>
    <row r="2733" spans="1:10">
      <c r="A2733" s="8" t="s">
        <v>4306</v>
      </c>
      <c r="D2733" s="8" t="s">
        <v>4252</v>
      </c>
      <c r="J2733" s="8" t="s">
        <v>4388</v>
      </c>
    </row>
    <row r="2734" spans="1:10">
      <c r="A2734" s="8" t="s">
        <v>4307</v>
      </c>
      <c r="D2734" s="8" t="s">
        <v>4253</v>
      </c>
      <c r="J2734" s="8" t="s">
        <v>4389</v>
      </c>
    </row>
    <row r="2735" spans="1:10">
      <c r="A2735" s="8" t="s">
        <v>4308</v>
      </c>
      <c r="D2735" s="8" t="s">
        <v>4255</v>
      </c>
      <c r="J2735" s="8" t="s">
        <v>4390</v>
      </c>
    </row>
    <row r="2736" spans="1:10">
      <c r="A2736" s="8" t="s">
        <v>4309</v>
      </c>
      <c r="D2736" s="8" t="s">
        <v>4256</v>
      </c>
      <c r="J2736" s="8" t="s">
        <v>4391</v>
      </c>
    </row>
    <row r="2737" spans="1:10">
      <c r="A2737" s="8" t="s">
        <v>4392</v>
      </c>
      <c r="D2737" s="8" t="s">
        <v>4393</v>
      </c>
      <c r="J2737" s="8" t="s">
        <v>4394</v>
      </c>
    </row>
    <row r="2738" spans="1:10">
      <c r="A2738" s="8" t="s">
        <v>4311</v>
      </c>
      <c r="D2738" s="8" t="s">
        <v>4257</v>
      </c>
      <c r="J2738" s="8" t="s">
        <v>4395</v>
      </c>
    </row>
    <row r="2739" spans="1:10">
      <c r="A2739" s="8" t="s">
        <v>4312</v>
      </c>
      <c r="D2739" s="8" t="s">
        <v>4396</v>
      </c>
      <c r="J2739" s="8" t="s">
        <v>4397</v>
      </c>
    </row>
    <row r="2740" spans="1:10">
      <c r="A2740" s="8" t="s">
        <v>4313</v>
      </c>
      <c r="D2740" s="8" t="s">
        <v>4258</v>
      </c>
      <c r="J2740" s="8" t="s">
        <v>4398</v>
      </c>
    </row>
    <row r="2741" spans="1:10">
      <c r="A2741" s="8" t="s">
        <v>4315</v>
      </c>
      <c r="D2741" s="8" t="s">
        <v>4259</v>
      </c>
      <c r="J2741" s="8" t="s">
        <v>4399</v>
      </c>
    </row>
    <row r="2742" spans="1:10">
      <c r="A2742" s="8" t="s">
        <v>4316</v>
      </c>
      <c r="D2742" s="8" t="s">
        <v>4260</v>
      </c>
      <c r="J2742" s="8" t="s">
        <v>4400</v>
      </c>
    </row>
    <row r="2743" spans="1:10">
      <c r="A2743" s="8" t="s">
        <v>4401</v>
      </c>
      <c r="D2743" s="8" t="s">
        <v>4261</v>
      </c>
      <c r="J2743" s="8" t="s">
        <v>4402</v>
      </c>
    </row>
    <row r="2744" spans="1:10">
      <c r="A2744" s="8" t="s">
        <v>4317</v>
      </c>
      <c r="D2744" s="8" t="s">
        <v>4263</v>
      </c>
      <c r="J2744" s="8" t="s">
        <v>4403</v>
      </c>
    </row>
    <row r="2745" spans="1:10">
      <c r="A2745" s="8" t="s">
        <v>4404</v>
      </c>
      <c r="D2745" s="8" t="s">
        <v>4264</v>
      </c>
      <c r="J2745" s="8" t="s">
        <v>4405</v>
      </c>
    </row>
    <row r="2746" spans="1:10">
      <c r="A2746" s="8" t="s">
        <v>4318</v>
      </c>
      <c r="D2746" s="8" t="s">
        <v>4344</v>
      </c>
      <c r="J2746" s="8" t="s">
        <v>4406</v>
      </c>
    </row>
    <row r="2747" spans="1:10">
      <c r="A2747" s="8" t="s">
        <v>4320</v>
      </c>
      <c r="D2747" s="8" t="s">
        <v>4265</v>
      </c>
      <c r="J2747" s="8" t="s">
        <v>4407</v>
      </c>
    </row>
    <row r="2748" spans="1:10">
      <c r="A2748" s="8" t="s">
        <v>4321</v>
      </c>
      <c r="D2748" s="8" t="s">
        <v>4266</v>
      </c>
      <c r="J2748" s="8" t="s">
        <v>4408</v>
      </c>
    </row>
    <row r="2749" spans="1:10">
      <c r="A2749" s="8" t="s">
        <v>4322</v>
      </c>
      <c r="D2749" s="8" t="s">
        <v>4267</v>
      </c>
      <c r="J2749" s="8" t="s">
        <v>4409</v>
      </c>
    </row>
    <row r="2750" spans="1:10">
      <c r="A2750" s="8" t="s">
        <v>4410</v>
      </c>
      <c r="D2750" s="8" t="s">
        <v>4268</v>
      </c>
      <c r="J2750" s="8" t="s">
        <v>4411</v>
      </c>
    </row>
    <row r="2751" spans="1:10">
      <c r="A2751" s="8" t="s">
        <v>4412</v>
      </c>
      <c r="D2751" s="8" t="s">
        <v>4270</v>
      </c>
      <c r="J2751" s="8" t="s">
        <v>4413</v>
      </c>
    </row>
    <row r="2752" spans="1:10">
      <c r="A2752" s="8" t="s">
        <v>4323</v>
      </c>
      <c r="D2752" s="8" t="s">
        <v>4272</v>
      </c>
      <c r="J2752" s="8" t="s">
        <v>4414</v>
      </c>
    </row>
    <row r="2753" spans="1:10">
      <c r="A2753" s="8" t="s">
        <v>4324</v>
      </c>
      <c r="D2753" s="8" t="s">
        <v>4273</v>
      </c>
      <c r="J2753" s="8" t="s">
        <v>4415</v>
      </c>
    </row>
    <row r="2754" spans="1:10">
      <c r="A2754" s="8" t="s">
        <v>4325</v>
      </c>
      <c r="D2754" s="8" t="s">
        <v>4274</v>
      </c>
      <c r="J2754" s="8" t="s">
        <v>4416</v>
      </c>
    </row>
    <row r="2755" spans="1:10">
      <c r="A2755" s="8" t="s">
        <v>4326</v>
      </c>
      <c r="D2755" s="8" t="s">
        <v>4276</v>
      </c>
      <c r="J2755" s="8" t="s">
        <v>4417</v>
      </c>
    </row>
    <row r="2756" spans="1:10">
      <c r="A2756" s="8" t="s">
        <v>4418</v>
      </c>
      <c r="D2756" s="8" t="s">
        <v>4277</v>
      </c>
      <c r="J2756" s="8" t="s">
        <v>4419</v>
      </c>
    </row>
    <row r="2757" spans="1:10">
      <c r="A2757" s="8" t="s">
        <v>4327</v>
      </c>
      <c r="D2757" s="8" t="s">
        <v>4279</v>
      </c>
      <c r="J2757" s="8" t="s">
        <v>4420</v>
      </c>
    </row>
    <row r="2758" spans="1:10">
      <c r="A2758" s="8" t="s">
        <v>4329</v>
      </c>
      <c r="D2758" s="8" t="s">
        <v>4358</v>
      </c>
      <c r="J2758" s="8" t="s">
        <v>4421</v>
      </c>
    </row>
    <row r="2759" spans="1:10">
      <c r="A2759" s="8" t="s">
        <v>4422</v>
      </c>
      <c r="D2759" s="8" t="s">
        <v>4360</v>
      </c>
      <c r="J2759" s="8" t="s">
        <v>4423</v>
      </c>
    </row>
    <row r="2760" spans="1:10">
      <c r="A2760" s="8" t="s">
        <v>4331</v>
      </c>
      <c r="D2760" s="8" t="s">
        <v>4280</v>
      </c>
      <c r="J2760" s="8" t="s">
        <v>4424</v>
      </c>
    </row>
    <row r="2761" spans="1:10">
      <c r="A2761" s="8" t="s">
        <v>4332</v>
      </c>
      <c r="D2761" s="8" t="s">
        <v>4281</v>
      </c>
      <c r="J2761" s="8" t="s">
        <v>4425</v>
      </c>
    </row>
    <row r="2762" spans="1:10">
      <c r="A2762" s="8" t="s">
        <v>4426</v>
      </c>
      <c r="D2762" s="8" t="s">
        <v>4283</v>
      </c>
      <c r="J2762" s="8" t="s">
        <v>4427</v>
      </c>
    </row>
    <row r="2763" spans="1:10">
      <c r="A2763" s="8" t="s">
        <v>4333</v>
      </c>
      <c r="D2763" s="8" t="s">
        <v>4284</v>
      </c>
      <c r="J2763" s="8" t="s">
        <v>4428</v>
      </c>
    </row>
    <row r="2764" spans="1:10">
      <c r="A2764" s="8" t="s">
        <v>4334</v>
      </c>
      <c r="D2764" s="8" t="s">
        <v>4285</v>
      </c>
      <c r="J2764" s="8" t="s">
        <v>4429</v>
      </c>
    </row>
    <row r="2765" spans="1:10">
      <c r="A2765" s="8" t="s">
        <v>4335</v>
      </c>
      <c r="D2765" s="8" t="s">
        <v>4286</v>
      </c>
      <c r="J2765" s="8" t="s">
        <v>4430</v>
      </c>
    </row>
    <row r="2766" spans="1:10">
      <c r="A2766" s="8" t="s">
        <v>4336</v>
      </c>
      <c r="D2766" s="8" t="s">
        <v>4287</v>
      </c>
      <c r="J2766" s="8" t="s">
        <v>4431</v>
      </c>
    </row>
    <row r="2767" spans="1:10">
      <c r="A2767" s="8" t="s">
        <v>4337</v>
      </c>
      <c r="D2767" s="8" t="s">
        <v>4288</v>
      </c>
      <c r="J2767" s="8" t="s">
        <v>4432</v>
      </c>
    </row>
    <row r="2768" spans="1:10">
      <c r="A2768" s="8" t="s">
        <v>4338</v>
      </c>
      <c r="D2768" s="8" t="s">
        <v>4289</v>
      </c>
      <c r="J2768" s="8" t="s">
        <v>4433</v>
      </c>
    </row>
    <row r="2769" spans="1:10">
      <c r="A2769" s="8" t="s">
        <v>4339</v>
      </c>
      <c r="D2769" s="8" t="s">
        <v>4290</v>
      </c>
      <c r="J2769" s="8" t="s">
        <v>4434</v>
      </c>
    </row>
    <row r="2770" spans="1:10">
      <c r="A2770" s="8" t="s">
        <v>4340</v>
      </c>
      <c r="D2770" s="8" t="s">
        <v>4293</v>
      </c>
      <c r="J2770" s="8" t="s">
        <v>4435</v>
      </c>
    </row>
    <row r="2771" spans="1:10">
      <c r="A2771" s="8" t="s">
        <v>4341</v>
      </c>
      <c r="D2771" s="8" t="s">
        <v>4294</v>
      </c>
      <c r="J2771" s="8" t="s">
        <v>4436</v>
      </c>
    </row>
    <row r="2772" spans="1:10">
      <c r="A2772" s="8" t="s">
        <v>4342</v>
      </c>
      <c r="D2772" s="8" t="s">
        <v>4295</v>
      </c>
      <c r="J2772" s="8" t="s">
        <v>4437</v>
      </c>
    </row>
    <row r="2773" spans="1:10">
      <c r="A2773" s="8" t="s">
        <v>4343</v>
      </c>
      <c r="D2773" s="8" t="s">
        <v>4297</v>
      </c>
      <c r="J2773" s="8" t="s">
        <v>4438</v>
      </c>
    </row>
    <row r="2774" spans="1:10">
      <c r="A2774" s="8" t="s">
        <v>4439</v>
      </c>
      <c r="D2774" s="8" t="s">
        <v>4298</v>
      </c>
      <c r="J2774" s="8" t="s">
        <v>4440</v>
      </c>
    </row>
    <row r="2775" spans="1:10">
      <c r="A2775" s="8" t="s">
        <v>4345</v>
      </c>
      <c r="D2775" s="8" t="s">
        <v>4299</v>
      </c>
      <c r="J2775" s="8" t="s">
        <v>4441</v>
      </c>
    </row>
    <row r="2776" spans="1:10">
      <c r="A2776" s="8" t="s">
        <v>4347</v>
      </c>
      <c r="D2776" s="8" t="s">
        <v>4301</v>
      </c>
      <c r="J2776" s="8" t="s">
        <v>4442</v>
      </c>
    </row>
    <row r="2777" spans="1:10">
      <c r="A2777" s="8" t="s">
        <v>4348</v>
      </c>
      <c r="D2777" s="8" t="s">
        <v>4302</v>
      </c>
      <c r="J2777" s="8" t="s">
        <v>4443</v>
      </c>
    </row>
    <row r="2778" spans="1:10">
      <c r="A2778" s="8" t="s">
        <v>4350</v>
      </c>
      <c r="D2778" s="8" t="s">
        <v>4381</v>
      </c>
      <c r="J2778" s="8" t="s">
        <v>4444</v>
      </c>
    </row>
    <row r="2779" spans="1:10">
      <c r="A2779" s="8" t="s">
        <v>4351</v>
      </c>
      <c r="D2779" s="8" t="s">
        <v>4383</v>
      </c>
      <c r="J2779" s="8" t="s">
        <v>4445</v>
      </c>
    </row>
    <row r="2780" spans="1:10">
      <c r="A2780" s="8" t="s">
        <v>4352</v>
      </c>
      <c r="D2780" s="8" t="s">
        <v>4303</v>
      </c>
      <c r="J2780" s="8" t="s">
        <v>4446</v>
      </c>
    </row>
    <row r="2781" spans="1:10">
      <c r="A2781" s="8" t="s">
        <v>4353</v>
      </c>
      <c r="D2781" s="8" t="s">
        <v>4304</v>
      </c>
      <c r="J2781" s="8" t="s">
        <v>4447</v>
      </c>
    </row>
    <row r="2782" spans="1:10">
      <c r="A2782" s="8" t="s">
        <v>4354</v>
      </c>
      <c r="D2782" s="8" t="s">
        <v>4305</v>
      </c>
      <c r="J2782" s="8" t="s">
        <v>4448</v>
      </c>
    </row>
    <row r="2783" spans="1:10">
      <c r="A2783" s="8" t="s">
        <v>4355</v>
      </c>
      <c r="D2783" s="8" t="s">
        <v>4306</v>
      </c>
      <c r="J2783" s="8" t="s">
        <v>4449</v>
      </c>
    </row>
    <row r="2784" spans="1:10">
      <c r="A2784" s="8" t="s">
        <v>4356</v>
      </c>
      <c r="D2784" s="8" t="s">
        <v>4307</v>
      </c>
      <c r="J2784" s="8" t="s">
        <v>4450</v>
      </c>
    </row>
    <row r="2785" spans="1:10">
      <c r="A2785" s="8" t="s">
        <v>4357</v>
      </c>
      <c r="D2785" s="8" t="s">
        <v>4308</v>
      </c>
      <c r="J2785" s="8" t="s">
        <v>4451</v>
      </c>
    </row>
    <row r="2786" spans="1:10">
      <c r="A2786" s="8" t="s">
        <v>4359</v>
      </c>
      <c r="D2786" s="8" t="s">
        <v>4309</v>
      </c>
      <c r="J2786" s="8" t="s">
        <v>4452</v>
      </c>
    </row>
    <row r="2787" spans="1:10">
      <c r="A2787" s="8" t="s">
        <v>4361</v>
      </c>
      <c r="D2787" s="8" t="s">
        <v>4392</v>
      </c>
      <c r="J2787" s="8" t="s">
        <v>4453</v>
      </c>
    </row>
    <row r="2788" spans="1:10">
      <c r="A2788" s="8" t="s">
        <v>4362</v>
      </c>
      <c r="D2788" s="8" t="s">
        <v>4311</v>
      </c>
      <c r="J2788" s="8" t="s">
        <v>4454</v>
      </c>
    </row>
    <row r="2789" spans="1:10">
      <c r="A2789" s="8" t="s">
        <v>4363</v>
      </c>
      <c r="D2789" s="8" t="s">
        <v>4312</v>
      </c>
      <c r="J2789" s="8" t="s">
        <v>4455</v>
      </c>
    </row>
    <row r="2790" spans="1:10">
      <c r="A2790" s="8" t="s">
        <v>4456</v>
      </c>
      <c r="D2790" s="8" t="s">
        <v>4313</v>
      </c>
      <c r="J2790" s="8" t="s">
        <v>4457</v>
      </c>
    </row>
    <row r="2791" spans="1:10">
      <c r="A2791" s="8" t="s">
        <v>4364</v>
      </c>
      <c r="D2791" s="8" t="s">
        <v>4315</v>
      </c>
      <c r="J2791" s="8" t="s">
        <v>4458</v>
      </c>
    </row>
    <row r="2792" spans="1:10">
      <c r="A2792" s="8" t="s">
        <v>4365</v>
      </c>
      <c r="D2792" s="8" t="s">
        <v>4316</v>
      </c>
      <c r="J2792" s="8" t="s">
        <v>4459</v>
      </c>
    </row>
    <row r="2793" spans="1:10">
      <c r="A2793" s="8" t="s">
        <v>4460</v>
      </c>
      <c r="D2793" s="8" t="s">
        <v>4401</v>
      </c>
      <c r="J2793" s="8" t="s">
        <v>4461</v>
      </c>
    </row>
    <row r="2794" spans="1:10">
      <c r="A2794" s="8" t="s">
        <v>4366</v>
      </c>
      <c r="D2794" s="8" t="s">
        <v>4462</v>
      </c>
      <c r="J2794" s="8" t="s">
        <v>4463</v>
      </c>
    </row>
    <row r="2795" spans="1:10">
      <c r="A2795" s="8" t="s">
        <v>4367</v>
      </c>
      <c r="D2795" s="8" t="s">
        <v>4317</v>
      </c>
      <c r="J2795" s="8" t="s">
        <v>4464</v>
      </c>
    </row>
    <row r="2796" spans="1:10">
      <c r="A2796" s="8" t="s">
        <v>4369</v>
      </c>
      <c r="D2796" s="8" t="s">
        <v>4404</v>
      </c>
      <c r="J2796" s="8" t="s">
        <v>4465</v>
      </c>
    </row>
    <row r="2797" spans="1:10">
      <c r="A2797" s="8" t="s">
        <v>4370</v>
      </c>
      <c r="D2797" s="8" t="s">
        <v>4318</v>
      </c>
      <c r="J2797" s="8" t="s">
        <v>4466</v>
      </c>
    </row>
    <row r="2798" spans="1:10">
      <c r="A2798" s="8" t="s">
        <v>4371</v>
      </c>
      <c r="D2798" s="8" t="s">
        <v>4320</v>
      </c>
      <c r="J2798" s="8" t="s">
        <v>4467</v>
      </c>
    </row>
    <row r="2799" spans="1:10">
      <c r="A2799" s="8" t="s">
        <v>4468</v>
      </c>
      <c r="D2799" s="8" t="s">
        <v>4321</v>
      </c>
      <c r="J2799" s="8" t="s">
        <v>4469</v>
      </c>
    </row>
    <row r="2800" spans="1:10">
      <c r="A2800" s="8" t="s">
        <v>4372</v>
      </c>
      <c r="D2800" s="8" t="s">
        <v>4322</v>
      </c>
      <c r="J2800" s="8" t="s">
        <v>4470</v>
      </c>
    </row>
    <row r="2801" spans="1:10">
      <c r="A2801" s="8" t="s">
        <v>4373</v>
      </c>
      <c r="D2801" s="8" t="s">
        <v>4410</v>
      </c>
      <c r="J2801" s="8" t="s">
        <v>4471</v>
      </c>
    </row>
    <row r="2802" spans="1:10">
      <c r="A2802" s="8" t="s">
        <v>4374</v>
      </c>
      <c r="D2802" s="8" t="s">
        <v>4412</v>
      </c>
      <c r="J2802" s="8" t="s">
        <v>4472</v>
      </c>
    </row>
    <row r="2803" spans="1:10">
      <c r="A2803" s="8" t="s">
        <v>4375</v>
      </c>
      <c r="D2803" s="8" t="s">
        <v>4323</v>
      </c>
      <c r="J2803" s="8" t="s">
        <v>4473</v>
      </c>
    </row>
    <row r="2804" spans="1:10">
      <c r="A2804" s="8" t="s">
        <v>4376</v>
      </c>
      <c r="D2804" s="8" t="s">
        <v>4325</v>
      </c>
      <c r="J2804" s="8" t="s">
        <v>4474</v>
      </c>
    </row>
    <row r="2805" spans="1:10">
      <c r="A2805" s="8" t="s">
        <v>4377</v>
      </c>
      <c r="D2805" s="8" t="s">
        <v>4326</v>
      </c>
      <c r="J2805" s="8" t="s">
        <v>4475</v>
      </c>
    </row>
    <row r="2806" spans="1:10">
      <c r="A2806" s="8" t="s">
        <v>4378</v>
      </c>
      <c r="D2806" s="8" t="s">
        <v>4418</v>
      </c>
      <c r="J2806" s="8" t="s">
        <v>4476</v>
      </c>
    </row>
    <row r="2807" spans="1:10">
      <c r="A2807" s="8" t="s">
        <v>4379</v>
      </c>
      <c r="D2807" s="8" t="s">
        <v>4477</v>
      </c>
      <c r="J2807" s="8" t="s">
        <v>4478</v>
      </c>
    </row>
    <row r="2808" spans="1:10">
      <c r="A2808" s="8" t="s">
        <v>4479</v>
      </c>
      <c r="D2808" s="8" t="s">
        <v>4327</v>
      </c>
      <c r="J2808" s="8" t="s">
        <v>4480</v>
      </c>
    </row>
    <row r="2809" spans="1:10">
      <c r="A2809" s="8" t="s">
        <v>4380</v>
      </c>
      <c r="D2809" s="8" t="s">
        <v>4329</v>
      </c>
      <c r="J2809" s="8" t="s">
        <v>4481</v>
      </c>
    </row>
    <row r="2810" spans="1:10">
      <c r="A2810" s="8" t="s">
        <v>4382</v>
      </c>
      <c r="D2810" s="8" t="s">
        <v>4422</v>
      </c>
      <c r="J2810" s="8" t="s">
        <v>4482</v>
      </c>
    </row>
    <row r="2811" spans="1:10">
      <c r="A2811" s="8" t="s">
        <v>4483</v>
      </c>
      <c r="D2811" s="8" t="s">
        <v>4331</v>
      </c>
      <c r="J2811" s="8" t="s">
        <v>4484</v>
      </c>
    </row>
    <row r="2812" spans="1:10">
      <c r="A2812" s="8" t="s">
        <v>4384</v>
      </c>
      <c r="D2812" s="8" t="s">
        <v>4332</v>
      </c>
      <c r="J2812" s="8" t="s">
        <v>4485</v>
      </c>
    </row>
    <row r="2813" spans="1:10">
      <c r="A2813" s="8" t="s">
        <v>4385</v>
      </c>
      <c r="D2813" s="8" t="s">
        <v>4333</v>
      </c>
      <c r="J2813" s="8" t="s">
        <v>4486</v>
      </c>
    </row>
    <row r="2814" spans="1:10">
      <c r="A2814" s="8" t="s">
        <v>4386</v>
      </c>
      <c r="D2814" s="8" t="s">
        <v>4334</v>
      </c>
      <c r="J2814" s="8" t="s">
        <v>4487</v>
      </c>
    </row>
    <row r="2815" spans="1:10">
      <c r="A2815" s="8" t="s">
        <v>4387</v>
      </c>
      <c r="D2815" s="8" t="s">
        <v>4335</v>
      </c>
      <c r="J2815" s="8" t="s">
        <v>4488</v>
      </c>
    </row>
    <row r="2816" spans="1:10">
      <c r="A2816" s="8" t="s">
        <v>4388</v>
      </c>
      <c r="D2816" s="8" t="s">
        <v>4336</v>
      </c>
      <c r="J2816" s="8" t="s">
        <v>4489</v>
      </c>
    </row>
    <row r="2817" spans="1:10">
      <c r="A2817" s="8" t="s">
        <v>4389</v>
      </c>
      <c r="D2817" s="8" t="s">
        <v>4337</v>
      </c>
      <c r="J2817" s="8" t="s">
        <v>4490</v>
      </c>
    </row>
    <row r="2818" spans="1:10">
      <c r="A2818" s="8" t="s">
        <v>4390</v>
      </c>
      <c r="D2818" s="8" t="s">
        <v>4338</v>
      </c>
      <c r="J2818" s="8" t="s">
        <v>4491</v>
      </c>
    </row>
    <row r="2819" spans="1:10">
      <c r="A2819" s="8" t="s">
        <v>4391</v>
      </c>
      <c r="D2819" s="8" t="s">
        <v>4339</v>
      </c>
      <c r="J2819" s="8" t="s">
        <v>4492</v>
      </c>
    </row>
    <row r="2820" spans="1:10">
      <c r="A2820" s="8" t="s">
        <v>4394</v>
      </c>
      <c r="D2820" s="8" t="s">
        <v>4340</v>
      </c>
      <c r="J2820" s="8" t="s">
        <v>4493</v>
      </c>
    </row>
    <row r="2821" spans="1:10">
      <c r="A2821" s="8" t="s">
        <v>4494</v>
      </c>
      <c r="D2821" s="8" t="s">
        <v>4341</v>
      </c>
      <c r="J2821" s="8" t="s">
        <v>4495</v>
      </c>
    </row>
    <row r="2822" spans="1:10">
      <c r="A2822" s="8" t="s">
        <v>4397</v>
      </c>
      <c r="D2822" s="8" t="s">
        <v>4342</v>
      </c>
      <c r="J2822" s="8" t="s">
        <v>4496</v>
      </c>
    </row>
    <row r="2823" spans="1:10">
      <c r="A2823" s="8" t="s">
        <v>4398</v>
      </c>
      <c r="D2823" s="8" t="s">
        <v>4343</v>
      </c>
      <c r="J2823" s="8" t="s">
        <v>4497</v>
      </c>
    </row>
    <row r="2824" spans="1:10">
      <c r="A2824" s="8" t="s">
        <v>4399</v>
      </c>
      <c r="D2824" s="8" t="s">
        <v>4439</v>
      </c>
      <c r="J2824" s="8" t="s">
        <v>4498</v>
      </c>
    </row>
    <row r="2825" spans="1:10">
      <c r="A2825" s="8" t="s">
        <v>4400</v>
      </c>
      <c r="D2825" s="8" t="s">
        <v>4345</v>
      </c>
      <c r="J2825" s="8" t="s">
        <v>4499</v>
      </c>
    </row>
    <row r="2826" spans="1:10">
      <c r="A2826" s="8" t="s">
        <v>4402</v>
      </c>
      <c r="D2826" s="8" t="s">
        <v>4347</v>
      </c>
      <c r="J2826" s="8" t="s">
        <v>4500</v>
      </c>
    </row>
    <row r="2827" spans="1:10">
      <c r="A2827" s="8" t="s">
        <v>4403</v>
      </c>
      <c r="D2827" s="8" t="s">
        <v>4348</v>
      </c>
      <c r="J2827" s="8" t="s">
        <v>4501</v>
      </c>
    </row>
    <row r="2828" spans="1:10">
      <c r="A2828" s="8" t="s">
        <v>4405</v>
      </c>
      <c r="D2828" s="8" t="s">
        <v>4350</v>
      </c>
      <c r="J2828" s="8" t="s">
        <v>4502</v>
      </c>
    </row>
    <row r="2829" spans="1:10">
      <c r="A2829" s="8" t="s">
        <v>4406</v>
      </c>
      <c r="D2829" s="8" t="s">
        <v>4351</v>
      </c>
      <c r="J2829" s="8" t="s">
        <v>4503</v>
      </c>
    </row>
    <row r="2830" spans="1:10">
      <c r="A2830" s="8" t="s">
        <v>4407</v>
      </c>
      <c r="D2830" s="8" t="s">
        <v>4352</v>
      </c>
      <c r="J2830" s="8" t="s">
        <v>4504</v>
      </c>
    </row>
    <row r="2831" spans="1:10">
      <c r="A2831" s="8" t="s">
        <v>4408</v>
      </c>
      <c r="D2831" s="8" t="s">
        <v>4353</v>
      </c>
      <c r="J2831" s="8" t="s">
        <v>4505</v>
      </c>
    </row>
    <row r="2832" spans="1:10">
      <c r="A2832" s="8" t="s">
        <v>4411</v>
      </c>
      <c r="D2832" s="8" t="s">
        <v>4354</v>
      </c>
      <c r="J2832" s="8" t="s">
        <v>4506</v>
      </c>
    </row>
    <row r="2833" spans="1:10">
      <c r="A2833" s="8" t="s">
        <v>4413</v>
      </c>
      <c r="D2833" s="8" t="s">
        <v>4355</v>
      </c>
      <c r="J2833" s="8" t="s">
        <v>4507</v>
      </c>
    </row>
    <row r="2834" spans="1:10">
      <c r="A2834" s="8" t="s">
        <v>4414</v>
      </c>
      <c r="D2834" s="8" t="s">
        <v>4356</v>
      </c>
      <c r="J2834" s="8" t="s">
        <v>4508</v>
      </c>
    </row>
    <row r="2835" spans="1:10">
      <c r="A2835" s="8" t="s">
        <v>4415</v>
      </c>
      <c r="D2835" s="8" t="s">
        <v>4357</v>
      </c>
      <c r="J2835" s="8" t="s">
        <v>4509</v>
      </c>
    </row>
    <row r="2836" spans="1:10">
      <c r="A2836" s="8" t="s">
        <v>4416</v>
      </c>
      <c r="D2836" s="8" t="s">
        <v>4359</v>
      </c>
      <c r="J2836" s="8" t="s">
        <v>4510</v>
      </c>
    </row>
    <row r="2837" spans="1:10">
      <c r="A2837" s="8" t="s">
        <v>4417</v>
      </c>
      <c r="D2837" s="8" t="s">
        <v>4361</v>
      </c>
      <c r="J2837" s="8" t="s">
        <v>4511</v>
      </c>
    </row>
    <row r="2838" spans="1:10">
      <c r="A2838" s="8" t="s">
        <v>4419</v>
      </c>
      <c r="D2838" s="8" t="s">
        <v>4362</v>
      </c>
      <c r="J2838" s="8" t="s">
        <v>4512</v>
      </c>
    </row>
    <row r="2839" spans="1:10">
      <c r="A2839" s="8" t="s">
        <v>4423</v>
      </c>
      <c r="D2839" s="8" t="s">
        <v>4363</v>
      </c>
      <c r="J2839" s="8" t="s">
        <v>4513</v>
      </c>
    </row>
    <row r="2840" spans="1:10">
      <c r="A2840" s="8" t="s">
        <v>4424</v>
      </c>
      <c r="D2840" s="8" t="s">
        <v>4456</v>
      </c>
      <c r="J2840" s="8" t="s">
        <v>4514</v>
      </c>
    </row>
    <row r="2841" spans="1:10">
      <c r="A2841" s="8" t="s">
        <v>4425</v>
      </c>
      <c r="D2841" s="8" t="s">
        <v>4364</v>
      </c>
      <c r="J2841" s="8" t="s">
        <v>4515</v>
      </c>
    </row>
    <row r="2842" spans="1:10">
      <c r="A2842" s="8" t="s">
        <v>4427</v>
      </c>
      <c r="D2842" s="8" t="s">
        <v>4365</v>
      </c>
      <c r="J2842" s="8" t="s">
        <v>4516</v>
      </c>
    </row>
    <row r="2843" spans="1:10">
      <c r="A2843" s="8" t="s">
        <v>4517</v>
      </c>
      <c r="D2843" s="8" t="s">
        <v>4460</v>
      </c>
      <c r="J2843" s="8" t="s">
        <v>4518</v>
      </c>
    </row>
    <row r="2844" spans="1:10">
      <c r="A2844" s="8" t="s">
        <v>4428</v>
      </c>
      <c r="D2844" s="8" t="s">
        <v>4519</v>
      </c>
      <c r="J2844" s="8" t="s">
        <v>4520</v>
      </c>
    </row>
    <row r="2845" spans="1:10">
      <c r="A2845" s="8" t="s">
        <v>4429</v>
      </c>
      <c r="D2845" s="8" t="s">
        <v>4366</v>
      </c>
      <c r="J2845" s="8" t="s">
        <v>4521</v>
      </c>
    </row>
    <row r="2846" spans="1:10">
      <c r="A2846" s="8" t="s">
        <v>4430</v>
      </c>
      <c r="D2846" s="8" t="s">
        <v>4367</v>
      </c>
      <c r="J2846" s="8" t="s">
        <v>4522</v>
      </c>
    </row>
    <row r="2847" spans="1:10">
      <c r="A2847" s="8" t="s">
        <v>4431</v>
      </c>
      <c r="D2847" s="8" t="s">
        <v>4369</v>
      </c>
      <c r="J2847" s="8" t="s">
        <v>4523</v>
      </c>
    </row>
    <row r="2848" spans="1:10">
      <c r="A2848" s="8" t="s">
        <v>4433</v>
      </c>
      <c r="D2848" s="8" t="s">
        <v>4370</v>
      </c>
      <c r="J2848" s="8" t="s">
        <v>4524</v>
      </c>
    </row>
    <row r="2849" spans="1:10">
      <c r="A2849" s="8" t="s">
        <v>4434</v>
      </c>
      <c r="D2849" s="8" t="s">
        <v>4371</v>
      </c>
      <c r="J2849" s="8" t="s">
        <v>4525</v>
      </c>
    </row>
    <row r="2850" spans="1:10">
      <c r="A2850" s="8" t="s">
        <v>4435</v>
      </c>
      <c r="D2850" s="8" t="s">
        <v>4468</v>
      </c>
      <c r="J2850" s="8" t="s">
        <v>4526</v>
      </c>
    </row>
    <row r="2851" spans="1:10">
      <c r="A2851" s="8" t="s">
        <v>4436</v>
      </c>
      <c r="D2851" s="8" t="s">
        <v>4527</v>
      </c>
      <c r="J2851" s="8" t="s">
        <v>4528</v>
      </c>
    </row>
    <row r="2852" spans="1:10">
      <c r="A2852" s="8" t="s">
        <v>4529</v>
      </c>
      <c r="D2852" s="8" t="s">
        <v>4372</v>
      </c>
      <c r="J2852" s="8" t="s">
        <v>4530</v>
      </c>
    </row>
    <row r="2853" spans="1:10">
      <c r="A2853" s="8" t="s">
        <v>4437</v>
      </c>
      <c r="D2853" s="8" t="s">
        <v>4373</v>
      </c>
      <c r="J2853" s="8" t="s">
        <v>4531</v>
      </c>
    </row>
    <row r="2854" spans="1:10">
      <c r="A2854" s="8" t="s">
        <v>4438</v>
      </c>
      <c r="D2854" s="8" t="s">
        <v>4374</v>
      </c>
      <c r="J2854" s="8" t="s">
        <v>4532</v>
      </c>
    </row>
    <row r="2855" spans="1:10">
      <c r="A2855" s="8" t="s">
        <v>4440</v>
      </c>
      <c r="D2855" s="8" t="s">
        <v>4375</v>
      </c>
      <c r="J2855" s="8" t="s">
        <v>4533</v>
      </c>
    </row>
    <row r="2856" spans="1:10">
      <c r="A2856" s="8" t="s">
        <v>4441</v>
      </c>
      <c r="D2856" s="8" t="s">
        <v>4376</v>
      </c>
      <c r="J2856" s="8" t="s">
        <v>4534</v>
      </c>
    </row>
    <row r="2857" spans="1:10">
      <c r="A2857" s="8" t="s">
        <v>4442</v>
      </c>
      <c r="D2857" s="8" t="s">
        <v>4377</v>
      </c>
      <c r="J2857" s="8" t="s">
        <v>4535</v>
      </c>
    </row>
    <row r="2858" spans="1:10">
      <c r="A2858" s="8" t="s">
        <v>4443</v>
      </c>
      <c r="D2858" s="8" t="s">
        <v>4378</v>
      </c>
      <c r="J2858" s="8" t="s">
        <v>4536</v>
      </c>
    </row>
    <row r="2859" spans="1:10">
      <c r="A2859" s="8" t="s">
        <v>4444</v>
      </c>
      <c r="D2859" s="8" t="s">
        <v>4379</v>
      </c>
      <c r="J2859" s="8" t="s">
        <v>4537</v>
      </c>
    </row>
    <row r="2860" spans="1:10">
      <c r="A2860" s="8" t="s">
        <v>4445</v>
      </c>
      <c r="D2860" s="8" t="s">
        <v>4479</v>
      </c>
      <c r="J2860" s="8" t="s">
        <v>4538</v>
      </c>
    </row>
    <row r="2861" spans="1:10">
      <c r="A2861" s="8" t="s">
        <v>4446</v>
      </c>
      <c r="D2861" s="8" t="s">
        <v>4380</v>
      </c>
      <c r="J2861" s="8" t="s">
        <v>4539</v>
      </c>
    </row>
    <row r="2862" spans="1:10">
      <c r="A2862" s="8" t="s">
        <v>4447</v>
      </c>
      <c r="D2862" s="8" t="s">
        <v>4382</v>
      </c>
      <c r="J2862" s="8" t="s">
        <v>4540</v>
      </c>
    </row>
    <row r="2863" spans="1:10">
      <c r="A2863" s="8" t="s">
        <v>4541</v>
      </c>
      <c r="D2863" s="8" t="s">
        <v>4483</v>
      </c>
      <c r="J2863" s="8" t="s">
        <v>4542</v>
      </c>
    </row>
    <row r="2864" spans="1:10">
      <c r="A2864" s="8" t="s">
        <v>4543</v>
      </c>
      <c r="D2864" s="8" t="s">
        <v>4384</v>
      </c>
      <c r="J2864" s="8" t="s">
        <v>4544</v>
      </c>
    </row>
    <row r="2865" spans="1:10">
      <c r="A2865" s="8" t="s">
        <v>4448</v>
      </c>
      <c r="D2865" s="8" t="s">
        <v>4385</v>
      </c>
      <c r="J2865" s="8" t="s">
        <v>4545</v>
      </c>
    </row>
    <row r="2866" spans="1:10">
      <c r="A2866" s="8" t="s">
        <v>4449</v>
      </c>
      <c r="D2866" s="8" t="s">
        <v>4386</v>
      </c>
      <c r="J2866" s="8" t="s">
        <v>4546</v>
      </c>
    </row>
    <row r="2867" spans="1:10">
      <c r="A2867" s="8" t="s">
        <v>4450</v>
      </c>
      <c r="D2867" s="8" t="s">
        <v>4387</v>
      </c>
      <c r="J2867" s="8" t="s">
        <v>4547</v>
      </c>
    </row>
    <row r="2868" spans="1:10">
      <c r="A2868" s="8" t="s">
        <v>4451</v>
      </c>
      <c r="D2868" s="8" t="s">
        <v>4388</v>
      </c>
      <c r="J2868" s="8" t="s">
        <v>4548</v>
      </c>
    </row>
    <row r="2869" spans="1:10">
      <c r="A2869" s="8" t="s">
        <v>4452</v>
      </c>
      <c r="D2869" s="8" t="s">
        <v>4389</v>
      </c>
      <c r="J2869" s="8" t="s">
        <v>4549</v>
      </c>
    </row>
    <row r="2870" spans="1:10">
      <c r="A2870" s="8" t="s">
        <v>4453</v>
      </c>
      <c r="D2870" s="8" t="s">
        <v>4390</v>
      </c>
      <c r="J2870" s="8" t="s">
        <v>4550</v>
      </c>
    </row>
    <row r="2871" spans="1:10">
      <c r="A2871" s="8" t="s">
        <v>4454</v>
      </c>
      <c r="D2871" s="8" t="s">
        <v>4391</v>
      </c>
      <c r="J2871" s="8" t="s">
        <v>4551</v>
      </c>
    </row>
    <row r="2872" spans="1:10">
      <c r="A2872" s="8" t="s">
        <v>4455</v>
      </c>
      <c r="D2872" s="8" t="s">
        <v>4394</v>
      </c>
      <c r="J2872" s="8" t="s">
        <v>4552</v>
      </c>
    </row>
    <row r="2873" spans="1:10">
      <c r="A2873" s="8" t="s">
        <v>4458</v>
      </c>
      <c r="D2873" s="8" t="s">
        <v>4494</v>
      </c>
      <c r="J2873" s="8" t="s">
        <v>4553</v>
      </c>
    </row>
    <row r="2874" spans="1:10">
      <c r="A2874" s="8" t="s">
        <v>4461</v>
      </c>
      <c r="D2874" s="8" t="s">
        <v>4398</v>
      </c>
      <c r="J2874" s="8" t="s">
        <v>4554</v>
      </c>
    </row>
    <row r="2875" spans="1:10">
      <c r="A2875" s="8" t="s">
        <v>4463</v>
      </c>
      <c r="D2875" s="8" t="s">
        <v>4399</v>
      </c>
      <c r="J2875" s="8" t="s">
        <v>4555</v>
      </c>
    </row>
    <row r="2876" spans="1:10">
      <c r="A2876" s="8" t="s">
        <v>4464</v>
      </c>
      <c r="D2876" s="8" t="s">
        <v>4400</v>
      </c>
      <c r="J2876" s="8" t="s">
        <v>4556</v>
      </c>
    </row>
    <row r="2877" spans="1:10">
      <c r="A2877" s="8" t="s">
        <v>4465</v>
      </c>
      <c r="D2877" s="8" t="s">
        <v>4557</v>
      </c>
      <c r="J2877" s="8" t="s">
        <v>4558</v>
      </c>
    </row>
    <row r="2878" spans="1:10">
      <c r="A2878" s="8" t="s">
        <v>4466</v>
      </c>
      <c r="D2878" s="8" t="s">
        <v>4402</v>
      </c>
      <c r="J2878" s="8" t="s">
        <v>4559</v>
      </c>
    </row>
    <row r="2879" spans="1:10">
      <c r="A2879" s="8" t="s">
        <v>4467</v>
      </c>
      <c r="D2879" s="8" t="s">
        <v>4403</v>
      </c>
      <c r="J2879" s="8" t="s">
        <v>4560</v>
      </c>
    </row>
    <row r="2880" spans="1:10">
      <c r="A2880" s="8" t="s">
        <v>4561</v>
      </c>
      <c r="D2880" s="8" t="s">
        <v>4405</v>
      </c>
      <c r="J2880" s="8" t="s">
        <v>4562</v>
      </c>
    </row>
    <row r="2881" spans="1:10">
      <c r="A2881" s="8" t="s">
        <v>4469</v>
      </c>
      <c r="D2881" s="8" t="s">
        <v>4406</v>
      </c>
      <c r="J2881" s="8" t="s">
        <v>4563</v>
      </c>
    </row>
    <row r="2882" spans="1:10">
      <c r="A2882" s="8" t="s">
        <v>4470</v>
      </c>
      <c r="D2882" s="8" t="s">
        <v>4407</v>
      </c>
      <c r="J2882" s="8" t="s">
        <v>4564</v>
      </c>
    </row>
    <row r="2883" spans="1:10">
      <c r="A2883" s="8" t="s">
        <v>4471</v>
      </c>
      <c r="D2883" s="8" t="s">
        <v>4408</v>
      </c>
      <c r="J2883" s="8" t="s">
        <v>4565</v>
      </c>
    </row>
    <row r="2884" spans="1:10">
      <c r="A2884" s="8" t="s">
        <v>4566</v>
      </c>
      <c r="D2884" s="8" t="s">
        <v>4409</v>
      </c>
      <c r="J2884" s="8" t="s">
        <v>4567</v>
      </c>
    </row>
    <row r="2885" spans="1:10">
      <c r="A2885" s="8" t="s">
        <v>4472</v>
      </c>
      <c r="D2885" s="8" t="s">
        <v>4411</v>
      </c>
      <c r="J2885" s="8" t="s">
        <v>4568</v>
      </c>
    </row>
    <row r="2886" spans="1:10">
      <c r="A2886" s="8" t="s">
        <v>4475</v>
      </c>
      <c r="D2886" s="8" t="s">
        <v>4413</v>
      </c>
      <c r="J2886" s="8" t="s">
        <v>4569</v>
      </c>
    </row>
    <row r="2887" spans="1:10">
      <c r="A2887" s="8" t="s">
        <v>4476</v>
      </c>
      <c r="D2887" s="8" t="s">
        <v>4414</v>
      </c>
      <c r="J2887" s="8" t="s">
        <v>4570</v>
      </c>
    </row>
    <row r="2888" spans="1:10">
      <c r="A2888" s="8" t="s">
        <v>4571</v>
      </c>
      <c r="D2888" s="8" t="s">
        <v>4415</v>
      </c>
      <c r="J2888" s="8" t="s">
        <v>4572</v>
      </c>
    </row>
    <row r="2889" spans="1:10">
      <c r="A2889" s="8" t="s">
        <v>4478</v>
      </c>
      <c r="D2889" s="8" t="s">
        <v>4416</v>
      </c>
      <c r="J2889" s="8" t="s">
        <v>4573</v>
      </c>
    </row>
    <row r="2890" spans="1:10">
      <c r="A2890" s="8" t="s">
        <v>4574</v>
      </c>
      <c r="D2890" s="8" t="s">
        <v>4417</v>
      </c>
      <c r="J2890" s="8" t="s">
        <v>4575</v>
      </c>
    </row>
    <row r="2891" spans="1:10">
      <c r="A2891" s="8" t="s">
        <v>4576</v>
      </c>
      <c r="D2891" s="8" t="s">
        <v>4419</v>
      </c>
      <c r="J2891" s="8" t="s">
        <v>4577</v>
      </c>
    </row>
    <row r="2892" spans="1:10">
      <c r="A2892" s="8" t="s">
        <v>4481</v>
      </c>
      <c r="D2892" s="8" t="s">
        <v>4423</v>
      </c>
      <c r="J2892" s="8" t="s">
        <v>4578</v>
      </c>
    </row>
    <row r="2893" spans="1:10">
      <c r="A2893" s="8" t="s">
        <v>4482</v>
      </c>
      <c r="D2893" s="8" t="s">
        <v>4424</v>
      </c>
      <c r="J2893" s="8" t="s">
        <v>4579</v>
      </c>
    </row>
    <row r="2894" spans="1:10">
      <c r="A2894" s="8" t="s">
        <v>4484</v>
      </c>
      <c r="D2894" s="8" t="s">
        <v>4425</v>
      </c>
      <c r="J2894" s="8" t="s">
        <v>4580</v>
      </c>
    </row>
    <row r="2895" spans="1:10">
      <c r="A2895" s="8" t="s">
        <v>4485</v>
      </c>
      <c r="D2895" s="8" t="s">
        <v>4427</v>
      </c>
      <c r="J2895" s="8" t="s">
        <v>4581</v>
      </c>
    </row>
    <row r="2896" spans="1:10">
      <c r="A2896" s="8" t="s">
        <v>4486</v>
      </c>
      <c r="D2896" s="8" t="s">
        <v>4517</v>
      </c>
      <c r="J2896" s="8" t="s">
        <v>4582</v>
      </c>
    </row>
    <row r="2897" spans="1:10">
      <c r="A2897" s="8" t="s">
        <v>4487</v>
      </c>
      <c r="D2897" s="8" t="s">
        <v>4428</v>
      </c>
      <c r="J2897" s="8" t="s">
        <v>4583</v>
      </c>
    </row>
    <row r="2898" spans="1:10">
      <c r="A2898" s="8" t="s">
        <v>4488</v>
      </c>
      <c r="D2898" s="8" t="s">
        <v>4429</v>
      </c>
      <c r="J2898" s="8" t="s">
        <v>4584</v>
      </c>
    </row>
    <row r="2899" spans="1:10">
      <c r="A2899" s="8" t="s">
        <v>4489</v>
      </c>
      <c r="D2899" s="8" t="s">
        <v>4430</v>
      </c>
      <c r="J2899" s="8" t="s">
        <v>4585</v>
      </c>
    </row>
    <row r="2900" spans="1:10">
      <c r="A2900" s="8" t="s">
        <v>4490</v>
      </c>
      <c r="D2900" s="8" t="s">
        <v>4431</v>
      </c>
      <c r="J2900" s="8" t="s">
        <v>4586</v>
      </c>
    </row>
    <row r="2901" spans="1:10">
      <c r="A2901" s="8" t="s">
        <v>4587</v>
      </c>
      <c r="D2901" s="8" t="s">
        <v>4433</v>
      </c>
      <c r="J2901" s="8" t="s">
        <v>4588</v>
      </c>
    </row>
    <row r="2902" spans="1:10">
      <c r="A2902" s="8" t="s">
        <v>4491</v>
      </c>
      <c r="D2902" s="8" t="s">
        <v>4434</v>
      </c>
      <c r="J2902" s="8" t="s">
        <v>4589</v>
      </c>
    </row>
    <row r="2903" spans="1:10">
      <c r="A2903" s="8" t="s">
        <v>4590</v>
      </c>
      <c r="D2903" s="8" t="s">
        <v>4435</v>
      </c>
      <c r="J2903" s="8" t="s">
        <v>4591</v>
      </c>
    </row>
    <row r="2904" spans="1:10">
      <c r="A2904" s="8" t="s">
        <v>4492</v>
      </c>
      <c r="D2904" s="8" t="s">
        <v>4436</v>
      </c>
      <c r="J2904" s="8" t="s">
        <v>4592</v>
      </c>
    </row>
    <row r="2905" spans="1:10">
      <c r="A2905" s="8" t="s">
        <v>4493</v>
      </c>
      <c r="D2905" s="8" t="s">
        <v>4529</v>
      </c>
      <c r="J2905" s="8" t="s">
        <v>4593</v>
      </c>
    </row>
    <row r="2906" spans="1:10">
      <c r="A2906" s="8" t="s">
        <v>4495</v>
      </c>
      <c r="D2906" s="8" t="s">
        <v>4437</v>
      </c>
      <c r="J2906" s="8" t="s">
        <v>4594</v>
      </c>
    </row>
    <row r="2907" spans="1:10">
      <c r="A2907" s="8" t="s">
        <v>4595</v>
      </c>
      <c r="D2907" s="8" t="s">
        <v>4438</v>
      </c>
      <c r="J2907" s="8" t="s">
        <v>4596</v>
      </c>
    </row>
    <row r="2908" spans="1:10">
      <c r="A2908" s="8" t="s">
        <v>4597</v>
      </c>
      <c r="D2908" s="8" t="s">
        <v>4440</v>
      </c>
      <c r="J2908" s="8" t="s">
        <v>4598</v>
      </c>
    </row>
    <row r="2909" spans="1:10">
      <c r="A2909" s="8" t="s">
        <v>4599</v>
      </c>
      <c r="D2909" s="8" t="s">
        <v>4441</v>
      </c>
      <c r="J2909" s="8" t="s">
        <v>4600</v>
      </c>
    </row>
    <row r="2910" spans="1:10">
      <c r="A2910" s="8" t="s">
        <v>4601</v>
      </c>
      <c r="D2910" s="8" t="s">
        <v>4442</v>
      </c>
      <c r="J2910" s="8" t="s">
        <v>4602</v>
      </c>
    </row>
    <row r="2911" spans="1:10">
      <c r="A2911" s="8" t="s">
        <v>4603</v>
      </c>
      <c r="D2911" s="8" t="s">
        <v>4443</v>
      </c>
      <c r="J2911" s="8" t="s">
        <v>4604</v>
      </c>
    </row>
    <row r="2912" spans="1:10">
      <c r="A2912" s="8" t="s">
        <v>4605</v>
      </c>
      <c r="D2912" s="8" t="s">
        <v>4444</v>
      </c>
      <c r="J2912" s="8" t="s">
        <v>4606</v>
      </c>
    </row>
    <row r="2913" spans="1:10">
      <c r="A2913" s="8" t="s">
        <v>4607</v>
      </c>
      <c r="D2913" s="8" t="s">
        <v>4445</v>
      </c>
      <c r="J2913" s="8" t="s">
        <v>4608</v>
      </c>
    </row>
    <row r="2914" spans="1:10">
      <c r="A2914" s="8" t="s">
        <v>4609</v>
      </c>
      <c r="D2914" s="8" t="s">
        <v>4446</v>
      </c>
      <c r="J2914" s="8" t="s">
        <v>4610</v>
      </c>
    </row>
    <row r="2915" spans="1:10">
      <c r="A2915" s="8" t="s">
        <v>4611</v>
      </c>
      <c r="D2915" s="8" t="s">
        <v>4447</v>
      </c>
      <c r="J2915" s="8" t="s">
        <v>4612</v>
      </c>
    </row>
    <row r="2916" spans="1:10">
      <c r="A2916" s="8" t="s">
        <v>4613</v>
      </c>
      <c r="D2916" s="8" t="s">
        <v>4541</v>
      </c>
      <c r="J2916" s="8" t="s">
        <v>4614</v>
      </c>
    </row>
    <row r="2917" spans="1:10">
      <c r="A2917" s="8" t="s">
        <v>4615</v>
      </c>
      <c r="D2917" s="8" t="s">
        <v>4616</v>
      </c>
      <c r="J2917" s="8" t="s">
        <v>4617</v>
      </c>
    </row>
    <row r="2918" spans="1:10">
      <c r="A2918" s="8" t="s">
        <v>4618</v>
      </c>
      <c r="D2918" s="8" t="s">
        <v>4543</v>
      </c>
      <c r="J2918" s="8" t="s">
        <v>4619</v>
      </c>
    </row>
    <row r="2919" spans="1:10">
      <c r="A2919" s="8" t="s">
        <v>4620</v>
      </c>
      <c r="D2919" s="8" t="s">
        <v>4448</v>
      </c>
      <c r="J2919" s="8" t="s">
        <v>4621</v>
      </c>
    </row>
    <row r="2920" spans="1:10">
      <c r="A2920" s="8" t="s">
        <v>4622</v>
      </c>
      <c r="D2920" s="8" t="s">
        <v>4449</v>
      </c>
      <c r="J2920" s="8" t="s">
        <v>4623</v>
      </c>
    </row>
    <row r="2921" spans="1:10">
      <c r="A2921" s="8" t="s">
        <v>4624</v>
      </c>
      <c r="D2921" s="8" t="s">
        <v>4450</v>
      </c>
      <c r="J2921" s="8" t="s">
        <v>4625</v>
      </c>
    </row>
    <row r="2922" spans="1:10">
      <c r="A2922" s="8" t="s">
        <v>4626</v>
      </c>
      <c r="D2922" s="8" t="s">
        <v>4451</v>
      </c>
      <c r="J2922" s="8" t="s">
        <v>4627</v>
      </c>
    </row>
    <row r="2923" spans="1:10">
      <c r="A2923" s="8" t="s">
        <v>4628</v>
      </c>
      <c r="D2923" s="8" t="s">
        <v>4452</v>
      </c>
      <c r="J2923" s="8" t="s">
        <v>4629</v>
      </c>
    </row>
    <row r="2924" spans="1:10">
      <c r="A2924" s="8" t="s">
        <v>4498</v>
      </c>
      <c r="D2924" s="8" t="s">
        <v>4453</v>
      </c>
      <c r="J2924" s="8" t="s">
        <v>4630</v>
      </c>
    </row>
    <row r="2925" spans="1:10">
      <c r="A2925" s="8" t="s">
        <v>4631</v>
      </c>
      <c r="D2925" s="8" t="s">
        <v>4454</v>
      </c>
      <c r="J2925" s="8" t="s">
        <v>4632</v>
      </c>
    </row>
    <row r="2926" spans="1:10">
      <c r="A2926" s="8" t="s">
        <v>4633</v>
      </c>
      <c r="D2926" s="8" t="s">
        <v>4455</v>
      </c>
      <c r="J2926" s="8" t="s">
        <v>4634</v>
      </c>
    </row>
    <row r="2927" spans="1:10">
      <c r="A2927" s="8" t="s">
        <v>4635</v>
      </c>
      <c r="D2927" s="8" t="s">
        <v>4458</v>
      </c>
      <c r="J2927" s="8" t="s">
        <v>4636</v>
      </c>
    </row>
    <row r="2928" spans="1:10">
      <c r="A2928" s="8" t="s">
        <v>4499</v>
      </c>
      <c r="D2928" s="8" t="s">
        <v>4461</v>
      </c>
      <c r="J2928" s="8" t="s">
        <v>4637</v>
      </c>
    </row>
    <row r="2929" spans="1:10">
      <c r="A2929" s="8" t="s">
        <v>4638</v>
      </c>
      <c r="D2929" s="8" t="s">
        <v>4463</v>
      </c>
      <c r="J2929" s="8" t="s">
        <v>4639</v>
      </c>
    </row>
    <row r="2930" spans="1:10">
      <c r="A2930" s="8" t="s">
        <v>4501</v>
      </c>
      <c r="D2930" s="8" t="s">
        <v>4464</v>
      </c>
      <c r="J2930" s="8" t="s">
        <v>4640</v>
      </c>
    </row>
    <row r="2931" spans="1:10">
      <c r="A2931" s="8" t="s">
        <v>4503</v>
      </c>
      <c r="D2931" s="8" t="s">
        <v>4465</v>
      </c>
      <c r="J2931" s="8" t="s">
        <v>4641</v>
      </c>
    </row>
    <row r="2932" spans="1:10">
      <c r="A2932" s="8" t="s">
        <v>4642</v>
      </c>
      <c r="D2932" s="8" t="s">
        <v>4466</v>
      </c>
      <c r="J2932" s="8" t="s">
        <v>4643</v>
      </c>
    </row>
    <row r="2933" spans="1:10">
      <c r="A2933" s="8" t="s">
        <v>4644</v>
      </c>
      <c r="D2933" s="8" t="s">
        <v>4467</v>
      </c>
      <c r="J2933" s="8" t="s">
        <v>4645</v>
      </c>
    </row>
    <row r="2934" spans="1:10">
      <c r="A2934" s="8" t="s">
        <v>4646</v>
      </c>
      <c r="D2934" s="8" t="s">
        <v>4561</v>
      </c>
      <c r="J2934" s="8" t="s">
        <v>4647</v>
      </c>
    </row>
    <row r="2935" spans="1:10">
      <c r="A2935" s="8" t="s">
        <v>4504</v>
      </c>
      <c r="D2935" s="8" t="s">
        <v>4469</v>
      </c>
      <c r="J2935" s="8" t="s">
        <v>4648</v>
      </c>
    </row>
    <row r="2936" spans="1:10">
      <c r="A2936" s="8" t="s">
        <v>4505</v>
      </c>
      <c r="D2936" s="8" t="s">
        <v>4470</v>
      </c>
      <c r="J2936" s="8" t="s">
        <v>4649</v>
      </c>
    </row>
    <row r="2937" spans="1:10">
      <c r="A2937" s="8" t="s">
        <v>4506</v>
      </c>
      <c r="D2937" s="8" t="s">
        <v>4471</v>
      </c>
      <c r="J2937" s="8" t="s">
        <v>4650</v>
      </c>
    </row>
    <row r="2938" spans="1:10">
      <c r="A2938" s="8" t="s">
        <v>4508</v>
      </c>
      <c r="D2938" s="8" t="s">
        <v>4566</v>
      </c>
      <c r="J2938" s="8" t="s">
        <v>4651</v>
      </c>
    </row>
    <row r="2939" spans="1:10">
      <c r="A2939" s="8" t="s">
        <v>4652</v>
      </c>
      <c r="D2939" s="8" t="s">
        <v>4472</v>
      </c>
      <c r="J2939" s="8" t="s">
        <v>4653</v>
      </c>
    </row>
    <row r="2940" spans="1:10">
      <c r="A2940" s="8" t="s">
        <v>4509</v>
      </c>
      <c r="D2940" s="8" t="s">
        <v>4475</v>
      </c>
      <c r="J2940" s="8" t="s">
        <v>4654</v>
      </c>
    </row>
    <row r="2941" spans="1:10">
      <c r="A2941" s="8" t="s">
        <v>4511</v>
      </c>
      <c r="D2941" s="8" t="s">
        <v>4476</v>
      </c>
      <c r="J2941" s="8" t="s">
        <v>4655</v>
      </c>
    </row>
    <row r="2942" spans="1:10">
      <c r="A2942" s="8" t="s">
        <v>4656</v>
      </c>
      <c r="D2942" s="8" t="s">
        <v>4571</v>
      </c>
      <c r="J2942" s="8" t="s">
        <v>4657</v>
      </c>
    </row>
    <row r="2943" spans="1:10">
      <c r="A2943" s="8" t="s">
        <v>4512</v>
      </c>
      <c r="D2943" s="8" t="s">
        <v>4478</v>
      </c>
      <c r="J2943" s="8" t="s">
        <v>4658</v>
      </c>
    </row>
    <row r="2944" spans="1:10">
      <c r="A2944" s="8" t="s">
        <v>4513</v>
      </c>
      <c r="D2944" s="8" t="s">
        <v>4574</v>
      </c>
      <c r="J2944" s="8" t="s">
        <v>4659</v>
      </c>
    </row>
    <row r="2945" spans="1:10">
      <c r="A2945" s="8" t="s">
        <v>4514</v>
      </c>
      <c r="D2945" s="8" t="s">
        <v>4576</v>
      </c>
      <c r="J2945" s="8" t="s">
        <v>4660</v>
      </c>
    </row>
    <row r="2946" spans="1:10">
      <c r="A2946" s="8" t="s">
        <v>4515</v>
      </c>
      <c r="D2946" s="8" t="s">
        <v>4481</v>
      </c>
      <c r="J2946" s="8" t="s">
        <v>4661</v>
      </c>
    </row>
    <row r="2947" spans="1:10">
      <c r="A2947" s="8" t="s">
        <v>4516</v>
      </c>
      <c r="D2947" s="8" t="s">
        <v>4482</v>
      </c>
      <c r="J2947" s="8" t="s">
        <v>4662</v>
      </c>
    </row>
    <row r="2948" spans="1:10">
      <c r="A2948" s="8" t="s">
        <v>4518</v>
      </c>
      <c r="D2948" s="8" t="s">
        <v>4484</v>
      </c>
      <c r="J2948" s="8" t="s">
        <v>4663</v>
      </c>
    </row>
    <row r="2949" spans="1:10">
      <c r="A2949" s="8" t="s">
        <v>4520</v>
      </c>
      <c r="D2949" s="8" t="s">
        <v>4485</v>
      </c>
      <c r="J2949" s="8" t="s">
        <v>4664</v>
      </c>
    </row>
    <row r="2950" spans="1:10">
      <c r="A2950" s="8" t="s">
        <v>4521</v>
      </c>
      <c r="D2950" s="8" t="s">
        <v>4486</v>
      </c>
      <c r="J2950" s="8" t="s">
        <v>4665</v>
      </c>
    </row>
    <row r="2951" spans="1:10">
      <c r="A2951" s="8" t="s">
        <v>4522</v>
      </c>
      <c r="D2951" s="8" t="s">
        <v>4487</v>
      </c>
      <c r="J2951" s="8" t="s">
        <v>4666</v>
      </c>
    </row>
    <row r="2952" spans="1:10">
      <c r="A2952" s="8" t="s">
        <v>4524</v>
      </c>
      <c r="D2952" s="8" t="s">
        <v>4488</v>
      </c>
      <c r="J2952" s="8" t="s">
        <v>4667</v>
      </c>
    </row>
    <row r="2953" spans="1:10">
      <c r="A2953" s="8" t="s">
        <v>4525</v>
      </c>
      <c r="D2953" s="8" t="s">
        <v>4489</v>
      </c>
      <c r="J2953" s="8" t="s">
        <v>4668</v>
      </c>
    </row>
    <row r="2954" spans="1:10">
      <c r="A2954" s="8" t="s">
        <v>4526</v>
      </c>
      <c r="D2954" s="8" t="s">
        <v>4490</v>
      </c>
      <c r="J2954" s="8" t="s">
        <v>4669</v>
      </c>
    </row>
    <row r="2955" spans="1:10">
      <c r="A2955" s="8" t="s">
        <v>4528</v>
      </c>
      <c r="D2955" s="8" t="s">
        <v>4670</v>
      </c>
      <c r="J2955" s="8" t="s">
        <v>4671</v>
      </c>
    </row>
    <row r="2956" spans="1:10">
      <c r="A2956" s="8" t="s">
        <v>4530</v>
      </c>
      <c r="D2956" s="8" t="s">
        <v>4587</v>
      </c>
      <c r="J2956" s="8" t="s">
        <v>4672</v>
      </c>
    </row>
    <row r="2957" spans="1:10">
      <c r="A2957" s="8" t="s">
        <v>4531</v>
      </c>
      <c r="D2957" s="8" t="s">
        <v>4491</v>
      </c>
      <c r="J2957" s="8" t="s">
        <v>4673</v>
      </c>
    </row>
    <row r="2958" spans="1:10">
      <c r="A2958" s="8" t="s">
        <v>4532</v>
      </c>
      <c r="D2958" s="8" t="s">
        <v>4590</v>
      </c>
      <c r="J2958" s="8" t="s">
        <v>4674</v>
      </c>
    </row>
    <row r="2959" spans="1:10">
      <c r="A2959" s="8" t="s">
        <v>4533</v>
      </c>
      <c r="D2959" s="8" t="s">
        <v>4492</v>
      </c>
      <c r="J2959" s="8" t="s">
        <v>4675</v>
      </c>
    </row>
    <row r="2960" spans="1:10">
      <c r="A2960" s="8" t="s">
        <v>4534</v>
      </c>
      <c r="D2960" s="8" t="s">
        <v>4493</v>
      </c>
      <c r="J2960" s="8" t="s">
        <v>4676</v>
      </c>
    </row>
    <row r="2961" spans="1:10">
      <c r="A2961" s="8" t="s">
        <v>4677</v>
      </c>
      <c r="D2961" s="8" t="s">
        <v>4495</v>
      </c>
      <c r="J2961" s="8" t="s">
        <v>4678</v>
      </c>
    </row>
    <row r="2962" spans="1:10">
      <c r="A2962" s="8" t="s">
        <v>4535</v>
      </c>
      <c r="D2962" s="8" t="s">
        <v>4595</v>
      </c>
      <c r="J2962" s="8" t="s">
        <v>4679</v>
      </c>
    </row>
    <row r="2963" spans="1:10">
      <c r="A2963" s="8" t="s">
        <v>4536</v>
      </c>
      <c r="D2963" s="8" t="s">
        <v>4597</v>
      </c>
      <c r="J2963" s="8" t="s">
        <v>4680</v>
      </c>
    </row>
    <row r="2964" spans="1:10">
      <c r="A2964" s="8" t="s">
        <v>4537</v>
      </c>
      <c r="D2964" s="8" t="s">
        <v>4599</v>
      </c>
      <c r="J2964" s="8" t="s">
        <v>4681</v>
      </c>
    </row>
    <row r="2965" spans="1:10">
      <c r="A2965" s="8" t="s">
        <v>4538</v>
      </c>
      <c r="D2965" s="8" t="s">
        <v>4601</v>
      </c>
      <c r="J2965" s="8" t="s">
        <v>4682</v>
      </c>
    </row>
    <row r="2966" spans="1:10">
      <c r="A2966" s="8" t="s">
        <v>4539</v>
      </c>
      <c r="D2966" s="8" t="s">
        <v>4603</v>
      </c>
      <c r="J2966" s="8" t="s">
        <v>4683</v>
      </c>
    </row>
    <row r="2967" spans="1:10">
      <c r="A2967" s="8" t="s">
        <v>4540</v>
      </c>
      <c r="D2967" s="8" t="s">
        <v>4605</v>
      </c>
      <c r="J2967" s="8" t="s">
        <v>4684</v>
      </c>
    </row>
    <row r="2968" spans="1:10">
      <c r="A2968" s="8" t="s">
        <v>4542</v>
      </c>
      <c r="D2968" s="8" t="s">
        <v>4607</v>
      </c>
      <c r="J2968" s="8" t="s">
        <v>4685</v>
      </c>
    </row>
    <row r="2969" spans="1:10">
      <c r="A2969" s="8" t="s">
        <v>4544</v>
      </c>
      <c r="D2969" s="8" t="s">
        <v>4609</v>
      </c>
      <c r="J2969" s="8" t="s">
        <v>4686</v>
      </c>
    </row>
    <row r="2970" spans="1:10">
      <c r="A2970" s="8" t="s">
        <v>4687</v>
      </c>
      <c r="D2970" s="8" t="s">
        <v>4611</v>
      </c>
      <c r="J2970" s="8" t="s">
        <v>4688</v>
      </c>
    </row>
    <row r="2971" spans="1:10">
      <c r="A2971" s="8" t="s">
        <v>4689</v>
      </c>
      <c r="D2971" s="8" t="s">
        <v>4613</v>
      </c>
      <c r="J2971" s="8" t="s">
        <v>4690</v>
      </c>
    </row>
    <row r="2972" spans="1:10">
      <c r="A2972" s="8" t="s">
        <v>4545</v>
      </c>
      <c r="D2972" s="8" t="s">
        <v>4615</v>
      </c>
      <c r="J2972" s="8" t="s">
        <v>4691</v>
      </c>
    </row>
    <row r="2973" spans="1:10">
      <c r="A2973" s="8" t="s">
        <v>4547</v>
      </c>
      <c r="D2973" s="8" t="s">
        <v>4618</v>
      </c>
      <c r="J2973" s="8" t="s">
        <v>4692</v>
      </c>
    </row>
    <row r="2974" spans="1:10">
      <c r="A2974" s="8" t="s">
        <v>4548</v>
      </c>
      <c r="D2974" s="8" t="s">
        <v>4620</v>
      </c>
      <c r="J2974" s="8" t="s">
        <v>4693</v>
      </c>
    </row>
    <row r="2975" spans="1:10">
      <c r="A2975" s="8" t="s">
        <v>4694</v>
      </c>
      <c r="D2975" s="8" t="s">
        <v>4622</v>
      </c>
      <c r="J2975" s="8" t="s">
        <v>4695</v>
      </c>
    </row>
    <row r="2976" spans="1:10">
      <c r="A2976" s="8" t="s">
        <v>4549</v>
      </c>
      <c r="D2976" s="8" t="s">
        <v>4624</v>
      </c>
      <c r="J2976" s="8" t="s">
        <v>4696</v>
      </c>
    </row>
    <row r="2977" spans="1:10">
      <c r="A2977" s="8" t="s">
        <v>4550</v>
      </c>
      <c r="D2977" s="8" t="s">
        <v>4626</v>
      </c>
      <c r="J2977" s="8" t="s">
        <v>4697</v>
      </c>
    </row>
    <row r="2978" spans="1:10">
      <c r="A2978" s="8" t="s">
        <v>4551</v>
      </c>
      <c r="D2978" s="8" t="s">
        <v>4628</v>
      </c>
      <c r="J2978" s="8" t="s">
        <v>4698</v>
      </c>
    </row>
    <row r="2979" spans="1:10">
      <c r="A2979" s="8" t="s">
        <v>4552</v>
      </c>
      <c r="D2979" s="8" t="s">
        <v>4498</v>
      </c>
      <c r="J2979" s="8" t="s">
        <v>4699</v>
      </c>
    </row>
    <row r="2980" spans="1:10">
      <c r="A2980" s="8" t="s">
        <v>4700</v>
      </c>
      <c r="D2980" s="8" t="s">
        <v>4633</v>
      </c>
      <c r="J2980" s="8" t="s">
        <v>4701</v>
      </c>
    </row>
    <row r="2981" spans="1:10">
      <c r="A2981" s="8" t="s">
        <v>4702</v>
      </c>
      <c r="D2981" s="8" t="s">
        <v>4635</v>
      </c>
      <c r="J2981" s="8" t="s">
        <v>4703</v>
      </c>
    </row>
    <row r="2982" spans="1:10">
      <c r="A2982" s="8" t="s">
        <v>4553</v>
      </c>
      <c r="D2982" s="8" t="s">
        <v>4499</v>
      </c>
      <c r="J2982" s="8" t="s">
        <v>4704</v>
      </c>
    </row>
    <row r="2983" spans="1:10">
      <c r="A2983" s="8" t="s">
        <v>4554</v>
      </c>
      <c r="D2983" s="8" t="s">
        <v>4638</v>
      </c>
      <c r="J2983" s="8" t="s">
        <v>4705</v>
      </c>
    </row>
    <row r="2984" spans="1:10">
      <c r="A2984" s="8" t="s">
        <v>4556</v>
      </c>
      <c r="D2984" s="8" t="s">
        <v>4501</v>
      </c>
      <c r="J2984" s="8" t="s">
        <v>4706</v>
      </c>
    </row>
    <row r="2985" spans="1:10">
      <c r="A2985" s="8" t="s">
        <v>4558</v>
      </c>
      <c r="D2985" s="8" t="s">
        <v>4502</v>
      </c>
      <c r="J2985" s="8" t="s">
        <v>4707</v>
      </c>
    </row>
    <row r="2986" spans="1:10">
      <c r="A2986" s="8" t="s">
        <v>4708</v>
      </c>
      <c r="D2986" s="8" t="s">
        <v>4503</v>
      </c>
      <c r="J2986" s="8" t="s">
        <v>4709</v>
      </c>
    </row>
    <row r="2987" spans="1:10">
      <c r="A2987" s="8" t="s">
        <v>4559</v>
      </c>
      <c r="D2987" s="8" t="s">
        <v>4644</v>
      </c>
      <c r="J2987" s="8" t="s">
        <v>4710</v>
      </c>
    </row>
    <row r="2988" spans="1:10">
      <c r="A2988" s="8" t="s">
        <v>4711</v>
      </c>
      <c r="D2988" s="8" t="s">
        <v>4646</v>
      </c>
      <c r="J2988" s="8" t="s">
        <v>4712</v>
      </c>
    </row>
    <row r="2989" spans="1:10">
      <c r="A2989" s="8" t="s">
        <v>4560</v>
      </c>
      <c r="D2989" s="8" t="s">
        <v>4504</v>
      </c>
      <c r="J2989" s="8" t="s">
        <v>4713</v>
      </c>
    </row>
    <row r="2990" spans="1:10">
      <c r="A2990" s="8" t="s">
        <v>4562</v>
      </c>
      <c r="D2990" s="8" t="s">
        <v>4505</v>
      </c>
      <c r="J2990" s="8" t="s">
        <v>4714</v>
      </c>
    </row>
    <row r="2991" spans="1:10">
      <c r="A2991" s="8" t="s">
        <v>4564</v>
      </c>
      <c r="D2991" s="8" t="s">
        <v>4506</v>
      </c>
      <c r="J2991" s="8" t="s">
        <v>4715</v>
      </c>
    </row>
    <row r="2992" spans="1:10">
      <c r="A2992" s="8" t="s">
        <v>4716</v>
      </c>
      <c r="D2992" s="8" t="s">
        <v>4508</v>
      </c>
      <c r="J2992" s="8" t="s">
        <v>4717</v>
      </c>
    </row>
    <row r="2993" spans="1:10">
      <c r="A2993" s="8" t="s">
        <v>4567</v>
      </c>
      <c r="D2993" s="8" t="s">
        <v>4652</v>
      </c>
      <c r="J2993" s="8" t="s">
        <v>4718</v>
      </c>
    </row>
    <row r="2994" spans="1:10">
      <c r="A2994" s="8" t="s">
        <v>4568</v>
      </c>
      <c r="D2994" s="8" t="s">
        <v>4509</v>
      </c>
      <c r="J2994" s="8" t="s">
        <v>4719</v>
      </c>
    </row>
    <row r="2995" spans="1:10">
      <c r="A2995" s="8" t="s">
        <v>4569</v>
      </c>
      <c r="D2995" s="8" t="s">
        <v>4511</v>
      </c>
      <c r="J2995" s="8" t="s">
        <v>4720</v>
      </c>
    </row>
    <row r="2996" spans="1:10">
      <c r="A2996" s="8" t="s">
        <v>4570</v>
      </c>
      <c r="D2996" s="8" t="s">
        <v>4656</v>
      </c>
      <c r="J2996" s="8" t="s">
        <v>4721</v>
      </c>
    </row>
    <row r="2997" spans="1:10">
      <c r="A2997" s="8" t="s">
        <v>4573</v>
      </c>
      <c r="D2997" s="8" t="s">
        <v>4512</v>
      </c>
      <c r="J2997" s="8" t="s">
        <v>4722</v>
      </c>
    </row>
    <row r="2998" spans="1:10">
      <c r="A2998" s="8" t="s">
        <v>4575</v>
      </c>
      <c r="D2998" s="8" t="s">
        <v>4513</v>
      </c>
      <c r="J2998" s="8" t="s">
        <v>4723</v>
      </c>
    </row>
    <row r="2999" spans="1:10">
      <c r="A2999" s="8" t="s">
        <v>4577</v>
      </c>
      <c r="D2999" s="8" t="s">
        <v>4514</v>
      </c>
      <c r="J2999" s="8" t="s">
        <v>4724</v>
      </c>
    </row>
    <row r="3000" spans="1:10">
      <c r="A3000" s="8" t="s">
        <v>4578</v>
      </c>
      <c r="D3000" s="8" t="s">
        <v>4515</v>
      </c>
      <c r="J3000" s="8" t="s">
        <v>4725</v>
      </c>
    </row>
    <row r="3001" spans="1:10">
      <c r="A3001" s="8" t="s">
        <v>4579</v>
      </c>
      <c r="D3001" s="8" t="s">
        <v>4516</v>
      </c>
      <c r="J3001" s="8" t="s">
        <v>4726</v>
      </c>
    </row>
    <row r="3002" spans="1:10">
      <c r="A3002" s="8" t="s">
        <v>4580</v>
      </c>
      <c r="D3002" s="8" t="s">
        <v>4518</v>
      </c>
      <c r="J3002" s="8" t="s">
        <v>4727</v>
      </c>
    </row>
    <row r="3003" spans="1:10">
      <c r="A3003" s="8" t="s">
        <v>4581</v>
      </c>
      <c r="D3003" s="8" t="s">
        <v>4520</v>
      </c>
      <c r="J3003" s="8" t="s">
        <v>4728</v>
      </c>
    </row>
    <row r="3004" spans="1:10">
      <c r="A3004" s="8" t="s">
        <v>4582</v>
      </c>
      <c r="D3004" s="8" t="s">
        <v>4521</v>
      </c>
      <c r="J3004" s="8" t="s">
        <v>4729</v>
      </c>
    </row>
    <row r="3005" spans="1:10">
      <c r="A3005" s="8" t="s">
        <v>4583</v>
      </c>
      <c r="D3005" s="8" t="s">
        <v>4522</v>
      </c>
      <c r="J3005" s="8" t="s">
        <v>4730</v>
      </c>
    </row>
    <row r="3006" spans="1:10">
      <c r="A3006" s="8" t="s">
        <v>4584</v>
      </c>
      <c r="D3006" s="8" t="s">
        <v>4524</v>
      </c>
      <c r="J3006" s="8" t="s">
        <v>4731</v>
      </c>
    </row>
    <row r="3007" spans="1:10">
      <c r="A3007" s="8" t="s">
        <v>4585</v>
      </c>
      <c r="D3007" s="8" t="s">
        <v>4525</v>
      </c>
      <c r="J3007" s="8" t="s">
        <v>4732</v>
      </c>
    </row>
    <row r="3008" spans="1:10">
      <c r="A3008" s="8" t="s">
        <v>4586</v>
      </c>
      <c r="D3008" s="8" t="s">
        <v>4526</v>
      </c>
      <c r="J3008" s="8" t="s">
        <v>4733</v>
      </c>
    </row>
    <row r="3009" spans="1:10">
      <c r="A3009" s="8" t="s">
        <v>4588</v>
      </c>
      <c r="D3009" s="8" t="s">
        <v>4528</v>
      </c>
      <c r="J3009" s="8" t="s">
        <v>4734</v>
      </c>
    </row>
    <row r="3010" spans="1:10">
      <c r="A3010" s="8" t="s">
        <v>4592</v>
      </c>
      <c r="D3010" s="8" t="s">
        <v>4530</v>
      </c>
      <c r="J3010" s="8" t="s">
        <v>4735</v>
      </c>
    </row>
    <row r="3011" spans="1:10">
      <c r="A3011" s="8" t="s">
        <v>4593</v>
      </c>
      <c r="D3011" s="8" t="s">
        <v>4531</v>
      </c>
      <c r="J3011" s="8" t="s">
        <v>4736</v>
      </c>
    </row>
    <row r="3012" spans="1:10">
      <c r="A3012" s="8" t="s">
        <v>4594</v>
      </c>
      <c r="D3012" s="8" t="s">
        <v>4532</v>
      </c>
      <c r="J3012" s="8" t="s">
        <v>4737</v>
      </c>
    </row>
    <row r="3013" spans="1:10">
      <c r="A3013" s="8" t="s">
        <v>4596</v>
      </c>
      <c r="D3013" s="8" t="s">
        <v>4533</v>
      </c>
      <c r="J3013" s="8" t="s">
        <v>4738</v>
      </c>
    </row>
    <row r="3014" spans="1:10">
      <c r="A3014" s="8" t="s">
        <v>4598</v>
      </c>
      <c r="D3014" s="8" t="s">
        <v>4534</v>
      </c>
      <c r="J3014" s="8" t="s">
        <v>4739</v>
      </c>
    </row>
    <row r="3015" spans="1:10">
      <c r="A3015" s="8" t="s">
        <v>4600</v>
      </c>
      <c r="D3015" s="8" t="s">
        <v>4677</v>
      </c>
      <c r="J3015" s="8" t="s">
        <v>4740</v>
      </c>
    </row>
    <row r="3016" spans="1:10">
      <c r="A3016" s="8" t="s">
        <v>4741</v>
      </c>
      <c r="D3016" s="8" t="s">
        <v>4535</v>
      </c>
      <c r="J3016" s="8" t="s">
        <v>4742</v>
      </c>
    </row>
    <row r="3017" spans="1:10">
      <c r="A3017" s="8" t="s">
        <v>4743</v>
      </c>
      <c r="D3017" s="8" t="s">
        <v>4536</v>
      </c>
      <c r="J3017" s="8" t="s">
        <v>4744</v>
      </c>
    </row>
    <row r="3018" spans="1:10">
      <c r="A3018" s="8" t="s">
        <v>4745</v>
      </c>
      <c r="D3018" s="8" t="s">
        <v>4537</v>
      </c>
      <c r="J3018" s="8" t="s">
        <v>4746</v>
      </c>
    </row>
    <row r="3019" spans="1:10">
      <c r="A3019" s="8" t="s">
        <v>4602</v>
      </c>
      <c r="D3019" s="8" t="s">
        <v>4538</v>
      </c>
      <c r="J3019" s="8" t="s">
        <v>4747</v>
      </c>
    </row>
    <row r="3020" spans="1:10">
      <c r="A3020" s="8" t="s">
        <v>4604</v>
      </c>
      <c r="D3020" s="8" t="s">
        <v>4539</v>
      </c>
      <c r="J3020" s="8" t="s">
        <v>4748</v>
      </c>
    </row>
    <row r="3021" spans="1:10">
      <c r="A3021" s="8" t="s">
        <v>4749</v>
      </c>
      <c r="D3021" s="8" t="s">
        <v>4540</v>
      </c>
      <c r="J3021" s="8" t="s">
        <v>4750</v>
      </c>
    </row>
    <row r="3022" spans="1:10">
      <c r="A3022" s="8" t="s">
        <v>4606</v>
      </c>
      <c r="D3022" s="8" t="s">
        <v>4542</v>
      </c>
      <c r="J3022" s="8" t="s">
        <v>4751</v>
      </c>
    </row>
    <row r="3023" spans="1:10">
      <c r="A3023" s="8" t="s">
        <v>4608</v>
      </c>
      <c r="D3023" s="8" t="s">
        <v>4544</v>
      </c>
      <c r="J3023" s="8" t="s">
        <v>4752</v>
      </c>
    </row>
    <row r="3024" spans="1:10">
      <c r="A3024" s="8" t="s">
        <v>4610</v>
      </c>
      <c r="D3024" s="8" t="s">
        <v>4687</v>
      </c>
      <c r="J3024" s="8" t="s">
        <v>4753</v>
      </c>
    </row>
    <row r="3025" spans="1:10">
      <c r="A3025" s="8" t="s">
        <v>4612</v>
      </c>
      <c r="D3025" s="8" t="s">
        <v>4689</v>
      </c>
      <c r="J3025" s="8" t="s">
        <v>4754</v>
      </c>
    </row>
    <row r="3026" spans="1:10">
      <c r="A3026" s="8" t="s">
        <v>4614</v>
      </c>
      <c r="D3026" s="8" t="s">
        <v>4545</v>
      </c>
      <c r="J3026" s="8" t="s">
        <v>4755</v>
      </c>
    </row>
    <row r="3027" spans="1:10">
      <c r="A3027" s="8" t="s">
        <v>4617</v>
      </c>
      <c r="D3027" s="8" t="s">
        <v>4547</v>
      </c>
      <c r="J3027" s="8" t="s">
        <v>4756</v>
      </c>
    </row>
    <row r="3028" spans="1:10">
      <c r="A3028" s="8" t="s">
        <v>4619</v>
      </c>
      <c r="D3028" s="8" t="s">
        <v>4548</v>
      </c>
      <c r="J3028" s="8" t="s">
        <v>4757</v>
      </c>
    </row>
    <row r="3029" spans="1:10">
      <c r="A3029" s="8" t="s">
        <v>4621</v>
      </c>
      <c r="D3029" s="8" t="s">
        <v>4694</v>
      </c>
      <c r="J3029" s="8" t="s">
        <v>4758</v>
      </c>
    </row>
    <row r="3030" spans="1:10">
      <c r="A3030" s="8" t="s">
        <v>4623</v>
      </c>
      <c r="D3030" s="8" t="s">
        <v>4550</v>
      </c>
      <c r="J3030" s="8" t="s">
        <v>4759</v>
      </c>
    </row>
    <row r="3031" spans="1:10">
      <c r="A3031" s="8" t="s">
        <v>4760</v>
      </c>
      <c r="D3031" s="8" t="s">
        <v>4551</v>
      </c>
      <c r="J3031" s="8" t="s">
        <v>4761</v>
      </c>
    </row>
    <row r="3032" spans="1:10">
      <c r="A3032" s="8" t="s">
        <v>4627</v>
      </c>
      <c r="D3032" s="8" t="s">
        <v>4552</v>
      </c>
      <c r="J3032" s="8" t="s">
        <v>4762</v>
      </c>
    </row>
    <row r="3033" spans="1:10">
      <c r="A3033" s="8" t="s">
        <v>4629</v>
      </c>
      <c r="D3033" s="8" t="s">
        <v>4700</v>
      </c>
      <c r="J3033" s="8" t="s">
        <v>4763</v>
      </c>
    </row>
    <row r="3034" spans="1:10">
      <c r="A3034" s="8" t="s">
        <v>4630</v>
      </c>
      <c r="D3034" s="8" t="s">
        <v>4702</v>
      </c>
      <c r="J3034" s="8" t="s">
        <v>4764</v>
      </c>
    </row>
    <row r="3035" spans="1:10">
      <c r="A3035" s="8" t="s">
        <v>4632</v>
      </c>
      <c r="D3035" s="8" t="s">
        <v>4553</v>
      </c>
      <c r="J3035" s="8" t="s">
        <v>4765</v>
      </c>
    </row>
    <row r="3036" spans="1:10">
      <c r="A3036" s="8" t="s">
        <v>4634</v>
      </c>
      <c r="D3036" s="8" t="s">
        <v>4554</v>
      </c>
      <c r="J3036" s="8" t="s">
        <v>4766</v>
      </c>
    </row>
    <row r="3037" spans="1:10">
      <c r="A3037" s="8" t="s">
        <v>4767</v>
      </c>
      <c r="D3037" s="8" t="s">
        <v>4556</v>
      </c>
      <c r="J3037" s="8" t="s">
        <v>4768</v>
      </c>
    </row>
    <row r="3038" spans="1:10">
      <c r="A3038" s="8" t="s">
        <v>4769</v>
      </c>
      <c r="D3038" s="8" t="s">
        <v>4558</v>
      </c>
      <c r="J3038" s="8" t="s">
        <v>4770</v>
      </c>
    </row>
    <row r="3039" spans="1:10">
      <c r="A3039" s="8" t="s">
        <v>4636</v>
      </c>
      <c r="D3039" s="8" t="s">
        <v>4559</v>
      </c>
      <c r="J3039" s="8" t="s">
        <v>4771</v>
      </c>
    </row>
    <row r="3040" spans="1:10">
      <c r="A3040" s="8" t="s">
        <v>4637</v>
      </c>
      <c r="D3040" s="8" t="s">
        <v>4711</v>
      </c>
      <c r="J3040" s="8" t="s">
        <v>4772</v>
      </c>
    </row>
    <row r="3041" spans="1:10">
      <c r="A3041" s="8" t="s">
        <v>4639</v>
      </c>
      <c r="D3041" s="8" t="s">
        <v>4560</v>
      </c>
      <c r="J3041" s="8" t="s">
        <v>4773</v>
      </c>
    </row>
    <row r="3042" spans="1:10">
      <c r="A3042" s="8" t="s">
        <v>4640</v>
      </c>
      <c r="D3042" s="8" t="s">
        <v>4562</v>
      </c>
      <c r="J3042" s="8" t="s">
        <v>4774</v>
      </c>
    </row>
    <row r="3043" spans="1:10">
      <c r="A3043" s="8" t="s">
        <v>4641</v>
      </c>
      <c r="D3043" s="8" t="s">
        <v>4564</v>
      </c>
      <c r="J3043" s="8" t="s">
        <v>4775</v>
      </c>
    </row>
    <row r="3044" spans="1:10">
      <c r="A3044" s="8" t="s">
        <v>4643</v>
      </c>
      <c r="D3044" s="8" t="s">
        <v>4716</v>
      </c>
      <c r="J3044" s="8" t="s">
        <v>4776</v>
      </c>
    </row>
    <row r="3045" spans="1:10">
      <c r="A3045" s="8" t="s">
        <v>4647</v>
      </c>
      <c r="D3045" s="8" t="s">
        <v>4567</v>
      </c>
      <c r="J3045" s="8" t="s">
        <v>4777</v>
      </c>
    </row>
    <row r="3046" spans="1:10">
      <c r="A3046" s="8" t="s">
        <v>4648</v>
      </c>
      <c r="D3046" s="8" t="s">
        <v>4568</v>
      </c>
      <c r="J3046" s="8" t="s">
        <v>4778</v>
      </c>
    </row>
    <row r="3047" spans="1:10">
      <c r="A3047" s="8" t="s">
        <v>4649</v>
      </c>
      <c r="D3047" s="8" t="s">
        <v>4569</v>
      </c>
      <c r="J3047" s="8" t="s">
        <v>4779</v>
      </c>
    </row>
    <row r="3048" spans="1:10">
      <c r="A3048" s="8" t="s">
        <v>4651</v>
      </c>
      <c r="D3048" s="8" t="s">
        <v>4570</v>
      </c>
      <c r="J3048" s="8" t="s">
        <v>4780</v>
      </c>
    </row>
    <row r="3049" spans="1:10">
      <c r="A3049" s="8" t="s">
        <v>4653</v>
      </c>
      <c r="D3049" s="8" t="s">
        <v>4572</v>
      </c>
      <c r="J3049" s="8" t="s">
        <v>4781</v>
      </c>
    </row>
    <row r="3050" spans="1:10">
      <c r="A3050" s="8" t="s">
        <v>4782</v>
      </c>
      <c r="D3050" s="8" t="s">
        <v>4783</v>
      </c>
      <c r="J3050" s="8" t="s">
        <v>4784</v>
      </c>
    </row>
    <row r="3051" spans="1:10">
      <c r="A3051" s="8" t="s">
        <v>4654</v>
      </c>
      <c r="D3051" s="8" t="s">
        <v>4573</v>
      </c>
      <c r="J3051" s="8" t="s">
        <v>4785</v>
      </c>
    </row>
    <row r="3052" spans="1:10">
      <c r="A3052" s="8" t="s">
        <v>4655</v>
      </c>
      <c r="D3052" s="8" t="s">
        <v>4575</v>
      </c>
      <c r="J3052" s="8" t="s">
        <v>4786</v>
      </c>
    </row>
    <row r="3053" spans="1:10">
      <c r="A3053" s="8" t="s">
        <v>4658</v>
      </c>
      <c r="D3053" s="8" t="s">
        <v>4577</v>
      </c>
      <c r="J3053" s="8" t="s">
        <v>4787</v>
      </c>
    </row>
    <row r="3054" spans="1:10">
      <c r="A3054" s="8" t="s">
        <v>4659</v>
      </c>
      <c r="D3054" s="8" t="s">
        <v>4578</v>
      </c>
      <c r="J3054" s="8" t="s">
        <v>4788</v>
      </c>
    </row>
    <row r="3055" spans="1:10">
      <c r="A3055" s="8" t="s">
        <v>4660</v>
      </c>
      <c r="D3055" s="8" t="s">
        <v>4579</v>
      </c>
      <c r="J3055" s="8" t="s">
        <v>4789</v>
      </c>
    </row>
    <row r="3056" spans="1:10">
      <c r="A3056" s="8" t="s">
        <v>4661</v>
      </c>
      <c r="D3056" s="8" t="s">
        <v>4580</v>
      </c>
      <c r="J3056" s="8" t="s">
        <v>4790</v>
      </c>
    </row>
    <row r="3057" spans="1:10">
      <c r="A3057" s="8" t="s">
        <v>4662</v>
      </c>
      <c r="D3057" s="8" t="s">
        <v>4581</v>
      </c>
      <c r="J3057" s="8" t="s">
        <v>4791</v>
      </c>
    </row>
    <row r="3058" spans="1:10">
      <c r="A3058" s="8" t="s">
        <v>4663</v>
      </c>
      <c r="D3058" s="8" t="s">
        <v>4582</v>
      </c>
      <c r="J3058" s="8" t="s">
        <v>4792</v>
      </c>
    </row>
    <row r="3059" spans="1:10">
      <c r="A3059" s="8" t="s">
        <v>4664</v>
      </c>
      <c r="D3059" s="8" t="s">
        <v>4583</v>
      </c>
      <c r="J3059" s="8" t="s">
        <v>4793</v>
      </c>
    </row>
    <row r="3060" spans="1:10">
      <c r="A3060" s="8" t="s">
        <v>4794</v>
      </c>
      <c r="D3060" s="8" t="s">
        <v>4584</v>
      </c>
      <c r="J3060" s="8" t="s">
        <v>4795</v>
      </c>
    </row>
    <row r="3061" spans="1:10">
      <c r="A3061" s="8" t="s">
        <v>4665</v>
      </c>
      <c r="D3061" s="8" t="s">
        <v>4585</v>
      </c>
      <c r="J3061" s="8" t="s">
        <v>4796</v>
      </c>
    </row>
    <row r="3062" spans="1:10">
      <c r="A3062" s="8" t="s">
        <v>4666</v>
      </c>
      <c r="D3062" s="8" t="s">
        <v>4586</v>
      </c>
      <c r="J3062" s="8" t="s">
        <v>4797</v>
      </c>
    </row>
    <row r="3063" spans="1:10">
      <c r="A3063" s="8" t="s">
        <v>4667</v>
      </c>
      <c r="D3063" s="8" t="s">
        <v>4588</v>
      </c>
      <c r="J3063" s="8" t="s">
        <v>4798</v>
      </c>
    </row>
    <row r="3064" spans="1:10">
      <c r="A3064" s="8" t="s">
        <v>4668</v>
      </c>
      <c r="D3064" s="8" t="s">
        <v>4592</v>
      </c>
      <c r="J3064" s="8" t="s">
        <v>4799</v>
      </c>
    </row>
    <row r="3065" spans="1:10">
      <c r="A3065" s="8" t="s">
        <v>4669</v>
      </c>
      <c r="D3065" s="8" t="s">
        <v>4593</v>
      </c>
      <c r="J3065" s="8" t="s">
        <v>4800</v>
      </c>
    </row>
    <row r="3066" spans="1:10">
      <c r="A3066" s="8" t="s">
        <v>4671</v>
      </c>
      <c r="D3066" s="8" t="s">
        <v>4594</v>
      </c>
      <c r="J3066" s="8" t="s">
        <v>4801</v>
      </c>
    </row>
    <row r="3067" spans="1:10">
      <c r="A3067" s="8" t="s">
        <v>4672</v>
      </c>
      <c r="D3067" s="8" t="s">
        <v>4596</v>
      </c>
      <c r="J3067" s="8" t="s">
        <v>4802</v>
      </c>
    </row>
    <row r="3068" spans="1:10">
      <c r="A3068" s="8" t="s">
        <v>4673</v>
      </c>
      <c r="D3068" s="8" t="s">
        <v>4598</v>
      </c>
      <c r="J3068" s="8" t="s">
        <v>4803</v>
      </c>
    </row>
    <row r="3069" spans="1:10">
      <c r="A3069" s="8" t="s">
        <v>4675</v>
      </c>
      <c r="D3069" s="8" t="s">
        <v>4600</v>
      </c>
      <c r="J3069" s="8" t="s">
        <v>4804</v>
      </c>
    </row>
    <row r="3070" spans="1:10">
      <c r="A3070" s="8" t="s">
        <v>4676</v>
      </c>
      <c r="D3070" s="8" t="s">
        <v>4741</v>
      </c>
      <c r="J3070" s="8" t="s">
        <v>4805</v>
      </c>
    </row>
    <row r="3071" spans="1:10">
      <c r="A3071" s="8" t="s">
        <v>4679</v>
      </c>
      <c r="D3071" s="8" t="s">
        <v>4743</v>
      </c>
      <c r="J3071" s="8" t="s">
        <v>4806</v>
      </c>
    </row>
    <row r="3072" spans="1:10">
      <c r="A3072" s="8" t="s">
        <v>4807</v>
      </c>
      <c r="D3072" s="8" t="s">
        <v>4745</v>
      </c>
      <c r="J3072" s="8" t="s">
        <v>4808</v>
      </c>
    </row>
    <row r="3073" spans="1:10">
      <c r="A3073" s="8" t="s">
        <v>4680</v>
      </c>
      <c r="D3073" s="8" t="s">
        <v>4602</v>
      </c>
      <c r="J3073" s="8" t="s">
        <v>4809</v>
      </c>
    </row>
    <row r="3074" spans="1:10">
      <c r="A3074" s="8" t="s">
        <v>4681</v>
      </c>
      <c r="D3074" s="8" t="s">
        <v>4604</v>
      </c>
      <c r="J3074" s="8" t="s">
        <v>4810</v>
      </c>
    </row>
    <row r="3075" spans="1:10">
      <c r="A3075" s="8" t="s">
        <v>4682</v>
      </c>
      <c r="D3075" s="8" t="s">
        <v>4749</v>
      </c>
      <c r="J3075" s="8" t="s">
        <v>4811</v>
      </c>
    </row>
    <row r="3076" spans="1:10">
      <c r="A3076" s="8" t="s">
        <v>4812</v>
      </c>
      <c r="D3076" s="8" t="s">
        <v>4813</v>
      </c>
      <c r="J3076" s="8" t="s">
        <v>4814</v>
      </c>
    </row>
    <row r="3077" spans="1:10">
      <c r="A3077" s="8" t="s">
        <v>4683</v>
      </c>
      <c r="D3077" s="8" t="s">
        <v>4606</v>
      </c>
      <c r="J3077" s="8" t="s">
        <v>4815</v>
      </c>
    </row>
    <row r="3078" spans="1:10">
      <c r="A3078" s="8" t="s">
        <v>4685</v>
      </c>
      <c r="D3078" s="8" t="s">
        <v>4608</v>
      </c>
      <c r="J3078" s="8" t="s">
        <v>4816</v>
      </c>
    </row>
    <row r="3079" spans="1:10">
      <c r="A3079" s="8" t="s">
        <v>4686</v>
      </c>
      <c r="D3079" s="8" t="s">
        <v>4610</v>
      </c>
      <c r="J3079" s="8" t="s">
        <v>4817</v>
      </c>
    </row>
    <row r="3080" spans="1:10">
      <c r="A3080" s="8" t="s">
        <v>4688</v>
      </c>
      <c r="D3080" s="8" t="s">
        <v>4612</v>
      </c>
      <c r="J3080" s="8" t="s">
        <v>4818</v>
      </c>
    </row>
    <row r="3081" spans="1:10">
      <c r="A3081" s="8" t="s">
        <v>4690</v>
      </c>
      <c r="D3081" s="8" t="s">
        <v>4614</v>
      </c>
      <c r="J3081" s="8" t="s">
        <v>4819</v>
      </c>
    </row>
    <row r="3082" spans="1:10">
      <c r="A3082" s="8" t="s">
        <v>4691</v>
      </c>
      <c r="D3082" s="8" t="s">
        <v>4617</v>
      </c>
      <c r="J3082" s="8" t="s">
        <v>4820</v>
      </c>
    </row>
    <row r="3083" spans="1:10">
      <c r="A3083" s="8" t="s">
        <v>4692</v>
      </c>
      <c r="D3083" s="8" t="s">
        <v>4619</v>
      </c>
      <c r="J3083" s="8" t="s">
        <v>4821</v>
      </c>
    </row>
    <row r="3084" spans="1:10">
      <c r="A3084" s="8" t="s">
        <v>4693</v>
      </c>
      <c r="D3084" s="8" t="s">
        <v>4621</v>
      </c>
      <c r="J3084" s="8" t="s">
        <v>4822</v>
      </c>
    </row>
    <row r="3085" spans="1:10">
      <c r="A3085" s="8" t="s">
        <v>4823</v>
      </c>
      <c r="D3085" s="8" t="s">
        <v>4824</v>
      </c>
      <c r="J3085" s="8" t="s">
        <v>4825</v>
      </c>
    </row>
    <row r="3086" spans="1:10">
      <c r="A3086" s="8" t="s">
        <v>4695</v>
      </c>
      <c r="D3086" s="8" t="s">
        <v>4623</v>
      </c>
      <c r="J3086" s="8" t="s">
        <v>4826</v>
      </c>
    </row>
    <row r="3087" spans="1:10">
      <c r="A3087" s="8" t="s">
        <v>4696</v>
      </c>
      <c r="D3087" s="8" t="s">
        <v>4760</v>
      </c>
      <c r="J3087" s="8" t="s">
        <v>4827</v>
      </c>
    </row>
    <row r="3088" spans="1:10">
      <c r="A3088" s="8" t="s">
        <v>4697</v>
      </c>
      <c r="D3088" s="8" t="s">
        <v>4627</v>
      </c>
      <c r="J3088" s="8" t="s">
        <v>4828</v>
      </c>
    </row>
    <row r="3089" spans="1:10">
      <c r="A3089" s="8" t="s">
        <v>4829</v>
      </c>
      <c r="D3089" s="8" t="s">
        <v>4830</v>
      </c>
      <c r="J3089" s="8" t="s">
        <v>4831</v>
      </c>
    </row>
    <row r="3090" spans="1:10">
      <c r="A3090" s="8" t="s">
        <v>4699</v>
      </c>
      <c r="D3090" s="8" t="s">
        <v>4629</v>
      </c>
      <c r="J3090" s="8" t="s">
        <v>4832</v>
      </c>
    </row>
    <row r="3091" spans="1:10">
      <c r="A3091" s="8" t="s">
        <v>4701</v>
      </c>
      <c r="D3091" s="8" t="s">
        <v>4630</v>
      </c>
      <c r="J3091" s="8" t="s">
        <v>4833</v>
      </c>
    </row>
    <row r="3092" spans="1:10">
      <c r="A3092" s="8" t="s">
        <v>4834</v>
      </c>
      <c r="D3092" s="8" t="s">
        <v>4632</v>
      </c>
      <c r="J3092" s="8" t="s">
        <v>4835</v>
      </c>
    </row>
    <row r="3093" spans="1:10">
      <c r="A3093" s="8" t="s">
        <v>4703</v>
      </c>
      <c r="D3093" s="8" t="s">
        <v>4634</v>
      </c>
      <c r="J3093" s="8" t="s">
        <v>4836</v>
      </c>
    </row>
    <row r="3094" spans="1:10">
      <c r="A3094" s="8" t="s">
        <v>4704</v>
      </c>
      <c r="D3094" s="8" t="s">
        <v>4767</v>
      </c>
      <c r="J3094" s="8" t="s">
        <v>4837</v>
      </c>
    </row>
    <row r="3095" spans="1:10">
      <c r="A3095" s="8" t="s">
        <v>4838</v>
      </c>
      <c r="D3095" s="8" t="s">
        <v>4769</v>
      </c>
      <c r="J3095" s="8" t="s">
        <v>4839</v>
      </c>
    </row>
    <row r="3096" spans="1:10">
      <c r="A3096" s="8" t="s">
        <v>4705</v>
      </c>
      <c r="D3096" s="8" t="s">
        <v>4636</v>
      </c>
      <c r="J3096" s="8" t="s">
        <v>4840</v>
      </c>
    </row>
    <row r="3097" spans="1:10">
      <c r="A3097" s="8" t="s">
        <v>4706</v>
      </c>
      <c r="D3097" s="8" t="s">
        <v>4637</v>
      </c>
      <c r="J3097" s="8" t="s">
        <v>4841</v>
      </c>
    </row>
    <row r="3098" spans="1:10">
      <c r="A3098" s="8" t="s">
        <v>4842</v>
      </c>
      <c r="D3098" s="8" t="s">
        <v>4639</v>
      </c>
      <c r="J3098" s="8" t="s">
        <v>4843</v>
      </c>
    </row>
    <row r="3099" spans="1:10">
      <c r="A3099" s="8" t="s">
        <v>4709</v>
      </c>
      <c r="D3099" s="8" t="s">
        <v>4640</v>
      </c>
      <c r="J3099" s="8" t="s">
        <v>4844</v>
      </c>
    </row>
    <row r="3100" spans="1:10">
      <c r="A3100" s="8" t="s">
        <v>4712</v>
      </c>
      <c r="D3100" s="8" t="s">
        <v>4641</v>
      </c>
      <c r="J3100" s="8" t="s">
        <v>4845</v>
      </c>
    </row>
    <row r="3101" spans="1:10">
      <c r="A3101" s="8" t="s">
        <v>4846</v>
      </c>
      <c r="D3101" s="8" t="s">
        <v>4643</v>
      </c>
      <c r="J3101" s="8" t="s">
        <v>4847</v>
      </c>
    </row>
    <row r="3102" spans="1:10">
      <c r="A3102" s="8" t="s">
        <v>4713</v>
      </c>
      <c r="D3102" s="8" t="s">
        <v>4645</v>
      </c>
      <c r="J3102" s="8" t="s">
        <v>4848</v>
      </c>
    </row>
    <row r="3103" spans="1:10">
      <c r="A3103" s="8" t="s">
        <v>4714</v>
      </c>
      <c r="D3103" s="8" t="s">
        <v>4647</v>
      </c>
      <c r="J3103" s="8" t="s">
        <v>4849</v>
      </c>
    </row>
    <row r="3104" spans="1:10">
      <c r="A3104" s="8" t="s">
        <v>4850</v>
      </c>
      <c r="D3104" s="8" t="s">
        <v>4648</v>
      </c>
      <c r="J3104" s="8" t="s">
        <v>4851</v>
      </c>
    </row>
    <row r="3105" spans="1:10">
      <c r="A3105" s="8" t="s">
        <v>4715</v>
      </c>
      <c r="D3105" s="8" t="s">
        <v>4649</v>
      </c>
      <c r="J3105" s="8" t="s">
        <v>4852</v>
      </c>
    </row>
    <row r="3106" spans="1:10">
      <c r="A3106" s="8" t="s">
        <v>4717</v>
      </c>
      <c r="D3106" s="8" t="s">
        <v>4651</v>
      </c>
      <c r="J3106" s="8" t="s">
        <v>4853</v>
      </c>
    </row>
    <row r="3107" spans="1:10">
      <c r="A3107" s="8" t="s">
        <v>4718</v>
      </c>
      <c r="D3107" s="8" t="s">
        <v>4653</v>
      </c>
      <c r="J3107" s="8" t="s">
        <v>4854</v>
      </c>
    </row>
    <row r="3108" spans="1:10">
      <c r="A3108" s="8" t="s">
        <v>4719</v>
      </c>
      <c r="D3108" s="8" t="s">
        <v>4782</v>
      </c>
      <c r="J3108" s="8" t="s">
        <v>4855</v>
      </c>
    </row>
    <row r="3109" spans="1:10">
      <c r="A3109" s="8" t="s">
        <v>4720</v>
      </c>
      <c r="D3109" s="8" t="s">
        <v>4654</v>
      </c>
      <c r="J3109" s="8" t="s">
        <v>4856</v>
      </c>
    </row>
    <row r="3110" spans="1:10">
      <c r="A3110" s="8" t="s">
        <v>4721</v>
      </c>
      <c r="D3110" s="8" t="s">
        <v>4655</v>
      </c>
      <c r="J3110" s="8" t="s">
        <v>4857</v>
      </c>
    </row>
    <row r="3111" spans="1:10">
      <c r="A3111" s="8" t="s">
        <v>4858</v>
      </c>
      <c r="D3111" s="8" t="s">
        <v>4658</v>
      </c>
      <c r="J3111" s="8" t="s">
        <v>4859</v>
      </c>
    </row>
    <row r="3112" spans="1:10">
      <c r="A3112" s="8" t="s">
        <v>4860</v>
      </c>
      <c r="D3112" s="8" t="s">
        <v>4659</v>
      </c>
      <c r="J3112" s="8" t="s">
        <v>4861</v>
      </c>
    </row>
    <row r="3113" spans="1:10">
      <c r="A3113" s="8" t="s">
        <v>4724</v>
      </c>
      <c r="D3113" s="8" t="s">
        <v>4660</v>
      </c>
      <c r="J3113" s="8" t="s">
        <v>4862</v>
      </c>
    </row>
    <row r="3114" spans="1:10">
      <c r="A3114" s="8" t="s">
        <v>4726</v>
      </c>
      <c r="D3114" s="8" t="s">
        <v>4661</v>
      </c>
      <c r="J3114" s="8" t="s">
        <v>4863</v>
      </c>
    </row>
    <row r="3115" spans="1:10">
      <c r="A3115" s="8" t="s">
        <v>4727</v>
      </c>
      <c r="D3115" s="8" t="s">
        <v>4662</v>
      </c>
      <c r="J3115" s="8" t="s">
        <v>4864</v>
      </c>
    </row>
    <row r="3116" spans="1:10">
      <c r="A3116" s="8" t="s">
        <v>4728</v>
      </c>
      <c r="D3116" s="8" t="s">
        <v>4663</v>
      </c>
      <c r="J3116" s="8" t="s">
        <v>4865</v>
      </c>
    </row>
    <row r="3117" spans="1:10">
      <c r="A3117" s="8" t="s">
        <v>4730</v>
      </c>
      <c r="D3117" s="8" t="s">
        <v>4664</v>
      </c>
      <c r="J3117" s="8" t="s">
        <v>4866</v>
      </c>
    </row>
    <row r="3118" spans="1:10">
      <c r="A3118" s="8" t="s">
        <v>4731</v>
      </c>
      <c r="D3118" s="8" t="s">
        <v>4794</v>
      </c>
      <c r="J3118" s="8" t="s">
        <v>4867</v>
      </c>
    </row>
    <row r="3119" spans="1:10">
      <c r="A3119" s="8" t="s">
        <v>4732</v>
      </c>
      <c r="D3119" s="8" t="s">
        <v>4665</v>
      </c>
      <c r="J3119" s="8" t="s">
        <v>4868</v>
      </c>
    </row>
    <row r="3120" spans="1:10">
      <c r="A3120" s="8" t="s">
        <v>4869</v>
      </c>
      <c r="D3120" s="8" t="s">
        <v>4666</v>
      </c>
      <c r="J3120" s="8" t="s">
        <v>4870</v>
      </c>
    </row>
    <row r="3121" spans="1:10">
      <c r="A3121" s="8" t="s">
        <v>4871</v>
      </c>
      <c r="D3121" s="8" t="s">
        <v>4667</v>
      </c>
      <c r="J3121" s="8" t="s">
        <v>4872</v>
      </c>
    </row>
    <row r="3122" spans="1:10">
      <c r="A3122" s="8" t="s">
        <v>4735</v>
      </c>
      <c r="D3122" s="8" t="s">
        <v>4668</v>
      </c>
      <c r="J3122" s="8" t="s">
        <v>4873</v>
      </c>
    </row>
    <row r="3123" spans="1:10">
      <c r="A3123" s="8" t="s">
        <v>4874</v>
      </c>
      <c r="D3123" s="8" t="s">
        <v>4669</v>
      </c>
      <c r="J3123" s="8" t="s">
        <v>4875</v>
      </c>
    </row>
    <row r="3124" spans="1:10">
      <c r="A3124" s="8" t="s">
        <v>4876</v>
      </c>
      <c r="D3124" s="8" t="s">
        <v>4671</v>
      </c>
      <c r="J3124" s="8" t="s">
        <v>4877</v>
      </c>
    </row>
    <row r="3125" spans="1:10">
      <c r="A3125" s="8" t="s">
        <v>4736</v>
      </c>
      <c r="D3125" s="8" t="s">
        <v>4672</v>
      </c>
      <c r="J3125" s="8" t="s">
        <v>4878</v>
      </c>
    </row>
    <row r="3126" spans="1:10">
      <c r="A3126" s="8" t="s">
        <v>4737</v>
      </c>
      <c r="D3126" s="8" t="s">
        <v>4673</v>
      </c>
      <c r="J3126" s="8" t="s">
        <v>4879</v>
      </c>
    </row>
    <row r="3127" spans="1:10">
      <c r="A3127" s="8" t="s">
        <v>4738</v>
      </c>
      <c r="D3127" s="8" t="s">
        <v>4675</v>
      </c>
      <c r="J3127" s="8" t="s">
        <v>4880</v>
      </c>
    </row>
    <row r="3128" spans="1:10">
      <c r="A3128" s="8" t="s">
        <v>4739</v>
      </c>
      <c r="D3128" s="8" t="s">
        <v>4676</v>
      </c>
      <c r="J3128" s="8" t="s">
        <v>4881</v>
      </c>
    </row>
    <row r="3129" spans="1:10">
      <c r="A3129" s="8" t="s">
        <v>4740</v>
      </c>
      <c r="D3129" s="8" t="s">
        <v>4679</v>
      </c>
      <c r="J3129" s="8" t="s">
        <v>4882</v>
      </c>
    </row>
    <row r="3130" spans="1:10">
      <c r="A3130" s="8" t="s">
        <v>4742</v>
      </c>
      <c r="D3130" s="8" t="s">
        <v>4807</v>
      </c>
      <c r="J3130" s="8" t="s">
        <v>4883</v>
      </c>
    </row>
    <row r="3131" spans="1:10">
      <c r="A3131" s="8" t="s">
        <v>4746</v>
      </c>
      <c r="D3131" s="8" t="s">
        <v>4680</v>
      </c>
      <c r="J3131" s="8" t="s">
        <v>4884</v>
      </c>
    </row>
    <row r="3132" spans="1:10">
      <c r="A3132" s="8" t="s">
        <v>4747</v>
      </c>
      <c r="D3132" s="8" t="s">
        <v>4681</v>
      </c>
      <c r="J3132" s="8" t="s">
        <v>4885</v>
      </c>
    </row>
    <row r="3133" spans="1:10">
      <c r="A3133" s="8" t="s">
        <v>4886</v>
      </c>
      <c r="D3133" s="8" t="s">
        <v>4682</v>
      </c>
      <c r="J3133" s="8" t="s">
        <v>4887</v>
      </c>
    </row>
    <row r="3134" spans="1:10">
      <c r="A3134" s="8" t="s">
        <v>4748</v>
      </c>
      <c r="D3134" s="8" t="s">
        <v>4812</v>
      </c>
      <c r="J3134" s="8" t="s">
        <v>4888</v>
      </c>
    </row>
    <row r="3135" spans="1:10">
      <c r="A3135" s="8" t="s">
        <v>4889</v>
      </c>
      <c r="D3135" s="8" t="s">
        <v>4683</v>
      </c>
      <c r="J3135" s="8" t="s">
        <v>4890</v>
      </c>
    </row>
    <row r="3136" spans="1:10">
      <c r="A3136" s="8" t="s">
        <v>4750</v>
      </c>
      <c r="D3136" s="8" t="s">
        <v>4685</v>
      </c>
      <c r="J3136" s="8" t="s">
        <v>4891</v>
      </c>
    </row>
    <row r="3137" spans="1:10">
      <c r="A3137" s="8" t="s">
        <v>4892</v>
      </c>
      <c r="D3137" s="8" t="s">
        <v>4688</v>
      </c>
      <c r="J3137" s="8" t="s">
        <v>4893</v>
      </c>
    </row>
    <row r="3138" spans="1:10">
      <c r="A3138" s="8" t="s">
        <v>4894</v>
      </c>
      <c r="D3138" s="8" t="s">
        <v>4690</v>
      </c>
      <c r="J3138" s="8" t="s">
        <v>4895</v>
      </c>
    </row>
    <row r="3139" spans="1:10">
      <c r="A3139" s="8" t="s">
        <v>4751</v>
      </c>
      <c r="D3139" s="8" t="s">
        <v>4691</v>
      </c>
      <c r="J3139" s="8" t="s">
        <v>4896</v>
      </c>
    </row>
    <row r="3140" spans="1:10">
      <c r="A3140" s="8" t="s">
        <v>4897</v>
      </c>
      <c r="D3140" s="8" t="s">
        <v>4898</v>
      </c>
      <c r="J3140" s="8" t="s">
        <v>4899</v>
      </c>
    </row>
    <row r="3141" spans="1:10">
      <c r="A3141" s="8" t="s">
        <v>4753</v>
      </c>
      <c r="D3141" s="8" t="s">
        <v>4692</v>
      </c>
      <c r="J3141" s="8" t="s">
        <v>4900</v>
      </c>
    </row>
    <row r="3142" spans="1:10">
      <c r="A3142" s="8" t="s">
        <v>4754</v>
      </c>
      <c r="D3142" s="8" t="s">
        <v>4693</v>
      </c>
      <c r="J3142" s="8" t="s">
        <v>4901</v>
      </c>
    </row>
    <row r="3143" spans="1:10">
      <c r="A3143" s="8" t="s">
        <v>4755</v>
      </c>
      <c r="D3143" s="8" t="s">
        <v>4823</v>
      </c>
      <c r="J3143" s="8" t="s">
        <v>4902</v>
      </c>
    </row>
    <row r="3144" spans="1:10">
      <c r="A3144" s="8" t="s">
        <v>4757</v>
      </c>
      <c r="D3144" s="8" t="s">
        <v>4695</v>
      </c>
      <c r="J3144" s="8" t="s">
        <v>4903</v>
      </c>
    </row>
    <row r="3145" spans="1:10">
      <c r="A3145" s="8" t="s">
        <v>4904</v>
      </c>
      <c r="D3145" s="8" t="s">
        <v>4696</v>
      </c>
      <c r="J3145" s="8" t="s">
        <v>4905</v>
      </c>
    </row>
    <row r="3146" spans="1:10">
      <c r="A3146" s="8" t="s">
        <v>4758</v>
      </c>
      <c r="D3146" s="8" t="s">
        <v>4697</v>
      </c>
      <c r="J3146" s="8" t="s">
        <v>4906</v>
      </c>
    </row>
    <row r="3147" spans="1:10">
      <c r="A3147" s="8" t="s">
        <v>4759</v>
      </c>
      <c r="D3147" s="8" t="s">
        <v>4829</v>
      </c>
      <c r="J3147" s="8" t="s">
        <v>4907</v>
      </c>
    </row>
    <row r="3148" spans="1:10">
      <c r="A3148" s="8" t="s">
        <v>4761</v>
      </c>
      <c r="D3148" s="8" t="s">
        <v>4698</v>
      </c>
      <c r="J3148" s="8" t="s">
        <v>4908</v>
      </c>
    </row>
    <row r="3149" spans="1:10">
      <c r="A3149" s="8" t="s">
        <v>4909</v>
      </c>
      <c r="D3149" s="8" t="s">
        <v>4699</v>
      </c>
      <c r="J3149" s="8" t="s">
        <v>4910</v>
      </c>
    </row>
    <row r="3150" spans="1:10">
      <c r="A3150" s="8" t="s">
        <v>4764</v>
      </c>
      <c r="D3150" s="8" t="s">
        <v>4701</v>
      </c>
      <c r="J3150" s="8" t="s">
        <v>4911</v>
      </c>
    </row>
    <row r="3151" spans="1:10">
      <c r="A3151" s="8" t="s">
        <v>4765</v>
      </c>
      <c r="D3151" s="8" t="s">
        <v>4834</v>
      </c>
      <c r="J3151" s="8" t="s">
        <v>4912</v>
      </c>
    </row>
    <row r="3152" spans="1:10">
      <c r="A3152" s="8" t="s">
        <v>4766</v>
      </c>
      <c r="D3152" s="8" t="s">
        <v>4703</v>
      </c>
      <c r="J3152" s="8" t="s">
        <v>4913</v>
      </c>
    </row>
    <row r="3153" spans="1:10">
      <c r="A3153" s="8" t="s">
        <v>4768</v>
      </c>
      <c r="D3153" s="8" t="s">
        <v>4704</v>
      </c>
      <c r="J3153" s="8" t="s">
        <v>4914</v>
      </c>
    </row>
    <row r="3154" spans="1:10">
      <c r="A3154" s="8" t="s">
        <v>4771</v>
      </c>
      <c r="D3154" s="8" t="s">
        <v>4838</v>
      </c>
      <c r="J3154" s="8" t="s">
        <v>4915</v>
      </c>
    </row>
    <row r="3155" spans="1:10">
      <c r="A3155" s="8" t="s">
        <v>4772</v>
      </c>
      <c r="D3155" s="8" t="s">
        <v>4705</v>
      </c>
      <c r="J3155" s="8" t="s">
        <v>4916</v>
      </c>
    </row>
    <row r="3156" spans="1:10">
      <c r="A3156" s="8" t="s">
        <v>4773</v>
      </c>
      <c r="D3156" s="8" t="s">
        <v>4706</v>
      </c>
      <c r="J3156" s="8" t="s">
        <v>4917</v>
      </c>
    </row>
    <row r="3157" spans="1:10">
      <c r="A3157" s="8" t="s">
        <v>4774</v>
      </c>
      <c r="D3157" s="8" t="s">
        <v>4842</v>
      </c>
      <c r="J3157" s="8" t="s">
        <v>4918</v>
      </c>
    </row>
    <row r="3158" spans="1:10">
      <c r="A3158" s="8" t="s">
        <v>4775</v>
      </c>
      <c r="D3158" s="8" t="s">
        <v>4709</v>
      </c>
      <c r="J3158" s="8" t="s">
        <v>4919</v>
      </c>
    </row>
    <row r="3159" spans="1:10">
      <c r="A3159" s="8" t="s">
        <v>4776</v>
      </c>
      <c r="D3159" s="8" t="s">
        <v>4712</v>
      </c>
      <c r="J3159" s="8" t="s">
        <v>4920</v>
      </c>
    </row>
    <row r="3160" spans="1:10">
      <c r="A3160" s="8" t="s">
        <v>4777</v>
      </c>
      <c r="D3160" s="8" t="s">
        <v>4846</v>
      </c>
      <c r="J3160" s="8" t="s">
        <v>4921</v>
      </c>
    </row>
    <row r="3161" spans="1:10">
      <c r="A3161" s="8" t="s">
        <v>4778</v>
      </c>
      <c r="D3161" s="8" t="s">
        <v>4713</v>
      </c>
      <c r="J3161" s="8" t="s">
        <v>4922</v>
      </c>
    </row>
    <row r="3162" spans="1:10">
      <c r="A3162" s="8" t="s">
        <v>4779</v>
      </c>
      <c r="D3162" s="8" t="s">
        <v>4714</v>
      </c>
      <c r="J3162" s="8" t="s">
        <v>4923</v>
      </c>
    </row>
    <row r="3163" spans="1:10">
      <c r="A3163" s="8" t="s">
        <v>4780</v>
      </c>
      <c r="D3163" s="8" t="s">
        <v>4715</v>
      </c>
      <c r="J3163" s="8" t="s">
        <v>4924</v>
      </c>
    </row>
    <row r="3164" spans="1:10">
      <c r="A3164" s="8" t="s">
        <v>4925</v>
      </c>
      <c r="D3164" s="8" t="s">
        <v>4717</v>
      </c>
      <c r="J3164" s="8" t="s">
        <v>4926</v>
      </c>
    </row>
    <row r="3165" spans="1:10">
      <c r="A3165" s="8" t="s">
        <v>4781</v>
      </c>
      <c r="D3165" s="8" t="s">
        <v>4718</v>
      </c>
      <c r="J3165" s="8" t="s">
        <v>4927</v>
      </c>
    </row>
    <row r="3166" spans="1:10">
      <c r="A3166" s="8" t="s">
        <v>4784</v>
      </c>
      <c r="D3166" s="8" t="s">
        <v>4719</v>
      </c>
      <c r="J3166" s="8" t="s">
        <v>4928</v>
      </c>
    </row>
    <row r="3167" spans="1:10">
      <c r="A3167" s="8" t="s">
        <v>4785</v>
      </c>
      <c r="D3167" s="8" t="s">
        <v>4720</v>
      </c>
      <c r="J3167" s="8" t="s">
        <v>4929</v>
      </c>
    </row>
    <row r="3168" spans="1:10">
      <c r="A3168" s="8" t="s">
        <v>4786</v>
      </c>
      <c r="D3168" s="8" t="s">
        <v>4721</v>
      </c>
      <c r="J3168" s="8" t="s">
        <v>4930</v>
      </c>
    </row>
    <row r="3169" spans="1:10">
      <c r="A3169" s="8" t="s">
        <v>4787</v>
      </c>
      <c r="D3169" s="8" t="s">
        <v>4858</v>
      </c>
      <c r="J3169" s="8" t="s">
        <v>4931</v>
      </c>
    </row>
    <row r="3170" spans="1:10">
      <c r="A3170" s="8" t="s">
        <v>4788</v>
      </c>
      <c r="D3170" s="8" t="s">
        <v>4860</v>
      </c>
      <c r="J3170" s="8" t="s">
        <v>4932</v>
      </c>
    </row>
    <row r="3171" spans="1:10">
      <c r="A3171" s="8" t="s">
        <v>4789</v>
      </c>
      <c r="D3171" s="8" t="s">
        <v>4724</v>
      </c>
      <c r="J3171" s="8" t="s">
        <v>4933</v>
      </c>
    </row>
    <row r="3172" spans="1:10">
      <c r="A3172" s="8" t="s">
        <v>4790</v>
      </c>
      <c r="D3172" s="8" t="s">
        <v>4726</v>
      </c>
      <c r="J3172" s="8" t="s">
        <v>4934</v>
      </c>
    </row>
    <row r="3173" spans="1:10">
      <c r="A3173" s="8" t="s">
        <v>4791</v>
      </c>
      <c r="D3173" s="8" t="s">
        <v>4727</v>
      </c>
      <c r="J3173" s="8" t="s">
        <v>4935</v>
      </c>
    </row>
    <row r="3174" spans="1:10">
      <c r="A3174" s="8" t="s">
        <v>4792</v>
      </c>
      <c r="D3174" s="8" t="s">
        <v>4728</v>
      </c>
      <c r="J3174" s="8" t="s">
        <v>4936</v>
      </c>
    </row>
    <row r="3175" spans="1:10">
      <c r="A3175" s="8" t="s">
        <v>4937</v>
      </c>
      <c r="D3175" s="8" t="s">
        <v>4730</v>
      </c>
      <c r="J3175" s="8" t="s">
        <v>4938</v>
      </c>
    </row>
    <row r="3176" spans="1:10">
      <c r="A3176" s="8" t="s">
        <v>4793</v>
      </c>
      <c r="D3176" s="8" t="s">
        <v>4731</v>
      </c>
      <c r="J3176" s="8" t="s">
        <v>4939</v>
      </c>
    </row>
    <row r="3177" spans="1:10">
      <c r="A3177" s="8" t="s">
        <v>4795</v>
      </c>
      <c r="D3177" s="8" t="s">
        <v>4732</v>
      </c>
      <c r="J3177" s="8" t="s">
        <v>4940</v>
      </c>
    </row>
    <row r="3178" spans="1:10">
      <c r="A3178" s="8" t="s">
        <v>4796</v>
      </c>
      <c r="D3178" s="8" t="s">
        <v>4869</v>
      </c>
      <c r="J3178" s="8" t="s">
        <v>4941</v>
      </c>
    </row>
    <row r="3179" spans="1:10">
      <c r="A3179" s="8" t="s">
        <v>4797</v>
      </c>
      <c r="D3179" s="8" t="s">
        <v>4871</v>
      </c>
      <c r="J3179" s="8" t="s">
        <v>4942</v>
      </c>
    </row>
    <row r="3180" spans="1:10">
      <c r="A3180" s="8" t="s">
        <v>4798</v>
      </c>
      <c r="D3180" s="8" t="s">
        <v>4735</v>
      </c>
      <c r="J3180" s="8" t="s">
        <v>4943</v>
      </c>
    </row>
    <row r="3181" spans="1:10">
      <c r="A3181" s="8" t="s">
        <v>4800</v>
      </c>
      <c r="D3181" s="8" t="s">
        <v>4874</v>
      </c>
      <c r="J3181" s="8" t="s">
        <v>4944</v>
      </c>
    </row>
    <row r="3182" spans="1:10">
      <c r="A3182" s="8" t="s">
        <v>4801</v>
      </c>
      <c r="D3182" s="8" t="s">
        <v>4876</v>
      </c>
      <c r="J3182" s="8" t="s">
        <v>4945</v>
      </c>
    </row>
    <row r="3183" spans="1:10">
      <c r="A3183" s="8" t="s">
        <v>4802</v>
      </c>
      <c r="D3183" s="8" t="s">
        <v>4736</v>
      </c>
      <c r="J3183" s="8" t="s">
        <v>4946</v>
      </c>
    </row>
    <row r="3184" spans="1:10">
      <c r="A3184" s="8" t="s">
        <v>4947</v>
      </c>
      <c r="D3184" s="8" t="s">
        <v>4737</v>
      </c>
      <c r="J3184" s="8" t="s">
        <v>4948</v>
      </c>
    </row>
    <row r="3185" spans="1:10">
      <c r="A3185" s="8" t="s">
        <v>4803</v>
      </c>
      <c r="D3185" s="8" t="s">
        <v>4738</v>
      </c>
      <c r="J3185" s="8" t="s">
        <v>4949</v>
      </c>
    </row>
    <row r="3186" spans="1:10">
      <c r="A3186" s="8" t="s">
        <v>4805</v>
      </c>
      <c r="D3186" s="8" t="s">
        <v>4739</v>
      </c>
      <c r="J3186" s="8" t="s">
        <v>4950</v>
      </c>
    </row>
    <row r="3187" spans="1:10">
      <c r="A3187" s="8" t="s">
        <v>4806</v>
      </c>
      <c r="D3187" s="8" t="s">
        <v>4740</v>
      </c>
      <c r="J3187" s="8" t="s">
        <v>4951</v>
      </c>
    </row>
    <row r="3188" spans="1:10">
      <c r="A3188" s="8" t="s">
        <v>4808</v>
      </c>
      <c r="D3188" s="8" t="s">
        <v>4742</v>
      </c>
      <c r="J3188" s="8" t="s">
        <v>4952</v>
      </c>
    </row>
    <row r="3189" spans="1:10">
      <c r="A3189" s="8" t="s">
        <v>4809</v>
      </c>
      <c r="D3189" s="8" t="s">
        <v>4746</v>
      </c>
      <c r="J3189" s="8" t="s">
        <v>4953</v>
      </c>
    </row>
    <row r="3190" spans="1:10">
      <c r="A3190" s="8" t="s">
        <v>4810</v>
      </c>
      <c r="D3190" s="8" t="s">
        <v>4747</v>
      </c>
      <c r="J3190" s="8" t="s">
        <v>4954</v>
      </c>
    </row>
    <row r="3191" spans="1:10">
      <c r="A3191" s="8" t="s">
        <v>4811</v>
      </c>
      <c r="D3191" s="8" t="s">
        <v>4886</v>
      </c>
      <c r="J3191" s="8" t="s">
        <v>4955</v>
      </c>
    </row>
    <row r="3192" spans="1:10">
      <c r="A3192" s="8" t="s">
        <v>4814</v>
      </c>
      <c r="D3192" s="8" t="s">
        <v>4748</v>
      </c>
      <c r="J3192" s="8" t="s">
        <v>4956</v>
      </c>
    </row>
    <row r="3193" spans="1:10">
      <c r="A3193" s="8" t="s">
        <v>4957</v>
      </c>
      <c r="D3193" s="8" t="s">
        <v>4889</v>
      </c>
      <c r="J3193" s="8" t="s">
        <v>4958</v>
      </c>
    </row>
    <row r="3194" spans="1:10">
      <c r="A3194" s="8" t="s">
        <v>4815</v>
      </c>
      <c r="D3194" s="8" t="s">
        <v>4750</v>
      </c>
      <c r="J3194" s="8" t="s">
        <v>4959</v>
      </c>
    </row>
    <row r="3195" spans="1:10">
      <c r="A3195" s="8" t="s">
        <v>4816</v>
      </c>
      <c r="D3195" s="8" t="s">
        <v>4892</v>
      </c>
      <c r="J3195" s="8" t="s">
        <v>4960</v>
      </c>
    </row>
    <row r="3196" spans="1:10">
      <c r="A3196" s="8" t="s">
        <v>4817</v>
      </c>
      <c r="D3196" s="8" t="s">
        <v>4894</v>
      </c>
      <c r="J3196" s="8" t="s">
        <v>4961</v>
      </c>
    </row>
    <row r="3197" spans="1:10">
      <c r="A3197" s="8" t="s">
        <v>4818</v>
      </c>
      <c r="D3197" s="8" t="s">
        <v>4751</v>
      </c>
      <c r="J3197" s="8" t="s">
        <v>4962</v>
      </c>
    </row>
    <row r="3198" spans="1:10">
      <c r="A3198" s="8" t="s">
        <v>4819</v>
      </c>
      <c r="D3198" s="8" t="s">
        <v>4897</v>
      </c>
      <c r="J3198" s="8" t="s">
        <v>4963</v>
      </c>
    </row>
    <row r="3199" spans="1:10">
      <c r="A3199" s="8" t="s">
        <v>4820</v>
      </c>
      <c r="D3199" s="8" t="s">
        <v>4753</v>
      </c>
      <c r="J3199" s="8" t="s">
        <v>4964</v>
      </c>
    </row>
    <row r="3200" spans="1:10">
      <c r="A3200" s="8" t="s">
        <v>4821</v>
      </c>
      <c r="D3200" s="8" t="s">
        <v>4754</v>
      </c>
      <c r="J3200" s="8" t="s">
        <v>4965</v>
      </c>
    </row>
    <row r="3201" spans="1:10">
      <c r="A3201" s="8" t="s">
        <v>4822</v>
      </c>
      <c r="D3201" s="8" t="s">
        <v>4966</v>
      </c>
      <c r="J3201" s="8" t="s">
        <v>4967</v>
      </c>
    </row>
    <row r="3202" spans="1:10">
      <c r="A3202" s="8" t="s">
        <v>4825</v>
      </c>
      <c r="D3202" s="8" t="s">
        <v>4755</v>
      </c>
      <c r="J3202" s="8" t="s">
        <v>4968</v>
      </c>
    </row>
    <row r="3203" spans="1:10">
      <c r="A3203" s="8" t="s">
        <v>4826</v>
      </c>
      <c r="D3203" s="8" t="s">
        <v>4757</v>
      </c>
      <c r="J3203" s="8" t="s">
        <v>4969</v>
      </c>
    </row>
    <row r="3204" spans="1:10">
      <c r="A3204" s="8" t="s">
        <v>4827</v>
      </c>
      <c r="D3204" s="8" t="s">
        <v>4904</v>
      </c>
      <c r="J3204" s="8" t="s">
        <v>4970</v>
      </c>
    </row>
    <row r="3205" spans="1:10">
      <c r="A3205" s="8" t="s">
        <v>4828</v>
      </c>
      <c r="D3205" s="8" t="s">
        <v>4758</v>
      </c>
      <c r="J3205" s="8" t="s">
        <v>4971</v>
      </c>
    </row>
    <row r="3206" spans="1:10">
      <c r="A3206" s="8" t="s">
        <v>4831</v>
      </c>
      <c r="D3206" s="8" t="s">
        <v>4759</v>
      </c>
      <c r="J3206" s="8" t="s">
        <v>4972</v>
      </c>
    </row>
    <row r="3207" spans="1:10">
      <c r="A3207" s="8" t="s">
        <v>4832</v>
      </c>
      <c r="D3207" s="8" t="s">
        <v>4761</v>
      </c>
      <c r="J3207" s="8" t="s">
        <v>4973</v>
      </c>
    </row>
    <row r="3208" spans="1:10">
      <c r="A3208" s="8" t="s">
        <v>4833</v>
      </c>
      <c r="D3208" s="8" t="s">
        <v>4909</v>
      </c>
      <c r="J3208" s="8" t="s">
        <v>4974</v>
      </c>
    </row>
    <row r="3209" spans="1:10">
      <c r="A3209" s="8" t="s">
        <v>4835</v>
      </c>
      <c r="D3209" s="8" t="s">
        <v>4764</v>
      </c>
      <c r="J3209" s="8" t="s">
        <v>4975</v>
      </c>
    </row>
    <row r="3210" spans="1:10">
      <c r="A3210" s="8" t="s">
        <v>4836</v>
      </c>
      <c r="D3210" s="8" t="s">
        <v>4765</v>
      </c>
      <c r="J3210" s="8" t="s">
        <v>4976</v>
      </c>
    </row>
    <row r="3211" spans="1:10">
      <c r="A3211" s="8" t="s">
        <v>4837</v>
      </c>
      <c r="D3211" s="8" t="s">
        <v>4766</v>
      </c>
      <c r="J3211" s="8" t="s">
        <v>4977</v>
      </c>
    </row>
    <row r="3212" spans="1:10">
      <c r="A3212" s="8" t="s">
        <v>4839</v>
      </c>
      <c r="D3212" s="8" t="s">
        <v>4768</v>
      </c>
      <c r="J3212" s="8" t="s">
        <v>4978</v>
      </c>
    </row>
    <row r="3213" spans="1:10">
      <c r="A3213" s="8" t="s">
        <v>4979</v>
      </c>
      <c r="D3213" s="8" t="s">
        <v>4770</v>
      </c>
      <c r="J3213" s="8" t="s">
        <v>4980</v>
      </c>
    </row>
    <row r="3214" spans="1:10">
      <c r="A3214" s="8" t="s">
        <v>4840</v>
      </c>
      <c r="D3214" s="8" t="s">
        <v>4771</v>
      </c>
      <c r="J3214" s="8" t="s">
        <v>4981</v>
      </c>
    </row>
    <row r="3215" spans="1:10">
      <c r="A3215" s="8" t="s">
        <v>4841</v>
      </c>
      <c r="D3215" s="8" t="s">
        <v>4772</v>
      </c>
      <c r="J3215" s="8" t="s">
        <v>4982</v>
      </c>
    </row>
    <row r="3216" spans="1:10">
      <c r="A3216" s="8" t="s">
        <v>4983</v>
      </c>
      <c r="D3216" s="8" t="s">
        <v>4773</v>
      </c>
      <c r="J3216" s="8" t="s">
        <v>4984</v>
      </c>
    </row>
    <row r="3217" spans="1:10">
      <c r="A3217" s="8" t="s">
        <v>4843</v>
      </c>
      <c r="D3217" s="8" t="s">
        <v>4774</v>
      </c>
      <c r="J3217" s="8" t="s">
        <v>4985</v>
      </c>
    </row>
    <row r="3218" spans="1:10">
      <c r="A3218" s="8" t="s">
        <v>4844</v>
      </c>
      <c r="D3218" s="8" t="s">
        <v>4775</v>
      </c>
      <c r="J3218" s="8" t="s">
        <v>4986</v>
      </c>
    </row>
    <row r="3219" spans="1:10">
      <c r="A3219" s="8" t="s">
        <v>4845</v>
      </c>
      <c r="D3219" s="8" t="s">
        <v>4776</v>
      </c>
      <c r="J3219" s="8" t="s">
        <v>4987</v>
      </c>
    </row>
    <row r="3220" spans="1:10">
      <c r="A3220" s="8" t="s">
        <v>4847</v>
      </c>
      <c r="D3220" s="8" t="s">
        <v>4777</v>
      </c>
      <c r="J3220" s="8" t="s">
        <v>4988</v>
      </c>
    </row>
    <row r="3221" spans="1:10">
      <c r="A3221" s="8" t="s">
        <v>4848</v>
      </c>
      <c r="D3221" s="8" t="s">
        <v>4778</v>
      </c>
      <c r="J3221" s="8" t="s">
        <v>4989</v>
      </c>
    </row>
    <row r="3222" spans="1:10">
      <c r="A3222" s="8" t="s">
        <v>4849</v>
      </c>
      <c r="D3222" s="8" t="s">
        <v>4779</v>
      </c>
      <c r="J3222" s="8" t="s">
        <v>4990</v>
      </c>
    </row>
    <row r="3223" spans="1:10">
      <c r="A3223" s="8" t="s">
        <v>4851</v>
      </c>
      <c r="D3223" s="8" t="s">
        <v>4780</v>
      </c>
      <c r="J3223" s="8" t="s">
        <v>4991</v>
      </c>
    </row>
    <row r="3224" spans="1:10">
      <c r="A3224" s="8" t="s">
        <v>4853</v>
      </c>
      <c r="D3224" s="8" t="s">
        <v>4925</v>
      </c>
      <c r="J3224" s="8" t="s">
        <v>4992</v>
      </c>
    </row>
    <row r="3225" spans="1:10">
      <c r="A3225" s="8" t="s">
        <v>4854</v>
      </c>
      <c r="D3225" s="8" t="s">
        <v>4781</v>
      </c>
      <c r="J3225" s="8" t="s">
        <v>4993</v>
      </c>
    </row>
    <row r="3226" spans="1:10">
      <c r="A3226" s="8" t="s">
        <v>4855</v>
      </c>
      <c r="D3226" s="8" t="s">
        <v>4784</v>
      </c>
      <c r="J3226" s="8" t="s">
        <v>4994</v>
      </c>
    </row>
    <row r="3227" spans="1:10">
      <c r="A3227" s="8" t="s">
        <v>4856</v>
      </c>
      <c r="D3227" s="8" t="s">
        <v>4785</v>
      </c>
      <c r="J3227" s="8" t="s">
        <v>4995</v>
      </c>
    </row>
    <row r="3228" spans="1:10">
      <c r="A3228" s="8" t="s">
        <v>4857</v>
      </c>
      <c r="D3228" s="8" t="s">
        <v>4786</v>
      </c>
      <c r="J3228" s="8" t="s">
        <v>4996</v>
      </c>
    </row>
    <row r="3229" spans="1:10">
      <c r="A3229" s="8" t="s">
        <v>4859</v>
      </c>
      <c r="D3229" s="8" t="s">
        <v>4787</v>
      </c>
      <c r="J3229" s="8" t="s">
        <v>4997</v>
      </c>
    </row>
    <row r="3230" spans="1:10">
      <c r="A3230" s="8" t="s">
        <v>4998</v>
      </c>
      <c r="D3230" s="8" t="s">
        <v>4788</v>
      </c>
      <c r="J3230" s="8" t="s">
        <v>4999</v>
      </c>
    </row>
    <row r="3231" spans="1:10">
      <c r="A3231" s="8" t="s">
        <v>4861</v>
      </c>
      <c r="D3231" s="8" t="s">
        <v>4789</v>
      </c>
      <c r="J3231" s="8" t="s">
        <v>5000</v>
      </c>
    </row>
    <row r="3232" spans="1:10">
      <c r="A3232" s="8" t="s">
        <v>4862</v>
      </c>
      <c r="D3232" s="8" t="s">
        <v>4791</v>
      </c>
      <c r="J3232" s="8" t="s">
        <v>5001</v>
      </c>
    </row>
    <row r="3233" spans="1:10">
      <c r="A3233" s="8" t="s">
        <v>4863</v>
      </c>
      <c r="D3233" s="8" t="s">
        <v>4792</v>
      </c>
      <c r="J3233" s="8" t="s">
        <v>5002</v>
      </c>
    </row>
    <row r="3234" spans="1:10">
      <c r="A3234" s="8" t="s">
        <v>4864</v>
      </c>
      <c r="D3234" s="8" t="s">
        <v>4937</v>
      </c>
      <c r="J3234" s="8" t="s">
        <v>5003</v>
      </c>
    </row>
    <row r="3235" spans="1:10">
      <c r="A3235" s="8" t="s">
        <v>4865</v>
      </c>
      <c r="D3235" s="8" t="s">
        <v>4793</v>
      </c>
      <c r="J3235" s="8" t="s">
        <v>5004</v>
      </c>
    </row>
    <row r="3236" spans="1:10">
      <c r="A3236" s="8" t="s">
        <v>4866</v>
      </c>
      <c r="D3236" s="8" t="s">
        <v>4795</v>
      </c>
      <c r="J3236" s="8" t="s">
        <v>5005</v>
      </c>
    </row>
    <row r="3237" spans="1:10">
      <c r="A3237" s="8" t="s">
        <v>4867</v>
      </c>
      <c r="D3237" s="8" t="s">
        <v>4797</v>
      </c>
      <c r="J3237" s="8" t="s">
        <v>5006</v>
      </c>
    </row>
    <row r="3238" spans="1:10">
      <c r="A3238" s="8" t="s">
        <v>4868</v>
      </c>
      <c r="D3238" s="8" t="s">
        <v>4798</v>
      </c>
      <c r="J3238" s="8" t="s">
        <v>5007</v>
      </c>
    </row>
    <row r="3239" spans="1:10">
      <c r="A3239" s="8" t="s">
        <v>4870</v>
      </c>
      <c r="D3239" s="8" t="s">
        <v>4800</v>
      </c>
      <c r="J3239" s="8" t="s">
        <v>5008</v>
      </c>
    </row>
    <row r="3240" spans="1:10">
      <c r="A3240" s="8" t="s">
        <v>4873</v>
      </c>
      <c r="D3240" s="8" t="s">
        <v>4801</v>
      </c>
      <c r="J3240" s="8" t="s">
        <v>5009</v>
      </c>
    </row>
    <row r="3241" spans="1:10">
      <c r="A3241" s="8" t="s">
        <v>4875</v>
      </c>
      <c r="D3241" s="8" t="s">
        <v>4802</v>
      </c>
      <c r="J3241" s="8" t="s">
        <v>5010</v>
      </c>
    </row>
    <row r="3242" spans="1:10">
      <c r="A3242" s="8" t="s">
        <v>5011</v>
      </c>
      <c r="D3242" s="8" t="s">
        <v>4947</v>
      </c>
      <c r="J3242" s="8" t="s">
        <v>5012</v>
      </c>
    </row>
    <row r="3243" spans="1:10">
      <c r="A3243" s="8" t="s">
        <v>5013</v>
      </c>
      <c r="D3243" s="8" t="s">
        <v>4803</v>
      </c>
      <c r="J3243" s="8" t="s">
        <v>5014</v>
      </c>
    </row>
    <row r="3244" spans="1:10">
      <c r="A3244" s="8" t="s">
        <v>4877</v>
      </c>
      <c r="D3244" s="8" t="s">
        <v>4805</v>
      </c>
      <c r="J3244" s="8" t="s">
        <v>5015</v>
      </c>
    </row>
    <row r="3245" spans="1:10">
      <c r="A3245" s="8" t="s">
        <v>4878</v>
      </c>
      <c r="D3245" s="8" t="s">
        <v>4806</v>
      </c>
      <c r="J3245" s="8" t="s">
        <v>5016</v>
      </c>
    </row>
    <row r="3246" spans="1:10">
      <c r="A3246" s="8" t="s">
        <v>4879</v>
      </c>
      <c r="D3246" s="8" t="s">
        <v>4808</v>
      </c>
      <c r="J3246" s="8" t="s">
        <v>5017</v>
      </c>
    </row>
    <row r="3247" spans="1:10">
      <c r="A3247" s="8" t="s">
        <v>5018</v>
      </c>
      <c r="D3247" s="8" t="s">
        <v>4809</v>
      </c>
      <c r="J3247" s="8" t="s">
        <v>5019</v>
      </c>
    </row>
    <row r="3248" spans="1:10">
      <c r="A3248" s="8" t="s">
        <v>4880</v>
      </c>
      <c r="D3248" s="8" t="s">
        <v>4810</v>
      </c>
      <c r="J3248" s="8" t="s">
        <v>5020</v>
      </c>
    </row>
    <row r="3249" spans="1:10">
      <c r="A3249" s="8" t="s">
        <v>4881</v>
      </c>
      <c r="D3249" s="8" t="s">
        <v>4811</v>
      </c>
      <c r="J3249" s="8" t="s">
        <v>5021</v>
      </c>
    </row>
    <row r="3250" spans="1:10">
      <c r="A3250" s="8" t="s">
        <v>5022</v>
      </c>
      <c r="D3250" s="8" t="s">
        <v>4814</v>
      </c>
      <c r="J3250" s="8" t="s">
        <v>5023</v>
      </c>
    </row>
    <row r="3251" spans="1:10">
      <c r="A3251" s="8" t="s">
        <v>5024</v>
      </c>
      <c r="D3251" s="8" t="s">
        <v>4957</v>
      </c>
      <c r="J3251" s="8" t="s">
        <v>5025</v>
      </c>
    </row>
    <row r="3252" spans="1:10">
      <c r="A3252" s="8" t="s">
        <v>4882</v>
      </c>
      <c r="D3252" s="8" t="s">
        <v>4815</v>
      </c>
      <c r="J3252" s="8" t="s">
        <v>5026</v>
      </c>
    </row>
    <row r="3253" spans="1:10">
      <c r="A3253" s="8" t="s">
        <v>4883</v>
      </c>
      <c r="D3253" s="8" t="s">
        <v>4816</v>
      </c>
      <c r="J3253" s="8" t="s">
        <v>5027</v>
      </c>
    </row>
    <row r="3254" spans="1:10">
      <c r="A3254" s="8" t="s">
        <v>4884</v>
      </c>
      <c r="D3254" s="8" t="s">
        <v>4817</v>
      </c>
      <c r="J3254" s="8" t="s">
        <v>5028</v>
      </c>
    </row>
    <row r="3255" spans="1:10">
      <c r="A3255" s="8" t="s">
        <v>5029</v>
      </c>
      <c r="D3255" s="8" t="s">
        <v>4818</v>
      </c>
      <c r="J3255" s="8" t="s">
        <v>5030</v>
      </c>
    </row>
    <row r="3256" spans="1:10">
      <c r="A3256" s="8" t="s">
        <v>4885</v>
      </c>
      <c r="D3256" s="8" t="s">
        <v>4819</v>
      </c>
      <c r="J3256" s="8" t="s">
        <v>5031</v>
      </c>
    </row>
    <row r="3257" spans="1:10">
      <c r="A3257" s="8" t="s">
        <v>4887</v>
      </c>
      <c r="D3257" s="8" t="s">
        <v>4820</v>
      </c>
      <c r="J3257" s="8" t="s">
        <v>5032</v>
      </c>
    </row>
    <row r="3258" spans="1:10">
      <c r="A3258" s="8" t="s">
        <v>4888</v>
      </c>
      <c r="D3258" s="8" t="s">
        <v>4821</v>
      </c>
      <c r="J3258" s="8" t="s">
        <v>5033</v>
      </c>
    </row>
    <row r="3259" spans="1:10">
      <c r="A3259" s="8" t="s">
        <v>4891</v>
      </c>
      <c r="D3259" s="8" t="s">
        <v>4822</v>
      </c>
      <c r="J3259" s="8" t="s">
        <v>5034</v>
      </c>
    </row>
    <row r="3260" spans="1:10">
      <c r="A3260" s="8" t="s">
        <v>4893</v>
      </c>
      <c r="D3260" s="8" t="s">
        <v>4825</v>
      </c>
      <c r="J3260" s="8" t="s">
        <v>5035</v>
      </c>
    </row>
    <row r="3261" spans="1:10">
      <c r="A3261" s="8" t="s">
        <v>4895</v>
      </c>
      <c r="D3261" s="8" t="s">
        <v>4826</v>
      </c>
      <c r="J3261" s="8" t="s">
        <v>5036</v>
      </c>
    </row>
    <row r="3262" spans="1:10">
      <c r="A3262" s="8" t="s">
        <v>4896</v>
      </c>
      <c r="D3262" s="8" t="s">
        <v>4827</v>
      </c>
      <c r="J3262" s="8" t="s">
        <v>5037</v>
      </c>
    </row>
    <row r="3263" spans="1:10">
      <c r="A3263" s="8" t="s">
        <v>4899</v>
      </c>
      <c r="D3263" s="8" t="s">
        <v>4828</v>
      </c>
      <c r="J3263" s="8" t="s">
        <v>5038</v>
      </c>
    </row>
    <row r="3264" spans="1:10">
      <c r="A3264" s="8" t="s">
        <v>4900</v>
      </c>
      <c r="D3264" s="8" t="s">
        <v>4831</v>
      </c>
      <c r="J3264" s="8" t="s">
        <v>5039</v>
      </c>
    </row>
    <row r="3265" spans="1:10">
      <c r="A3265" s="8" t="s">
        <v>4903</v>
      </c>
      <c r="D3265" s="8" t="s">
        <v>5040</v>
      </c>
      <c r="J3265" s="8" t="s">
        <v>5041</v>
      </c>
    </row>
    <row r="3266" spans="1:10">
      <c r="A3266" s="8" t="s">
        <v>4905</v>
      </c>
      <c r="D3266" s="8" t="s">
        <v>4832</v>
      </c>
      <c r="J3266" s="8" t="s">
        <v>5042</v>
      </c>
    </row>
    <row r="3267" spans="1:10">
      <c r="A3267" s="8" t="s">
        <v>5043</v>
      </c>
      <c r="D3267" s="8" t="s">
        <v>4833</v>
      </c>
      <c r="J3267" s="8" t="s">
        <v>5044</v>
      </c>
    </row>
    <row r="3268" spans="1:10">
      <c r="A3268" s="8" t="s">
        <v>5045</v>
      </c>
      <c r="D3268" s="8" t="s">
        <v>4835</v>
      </c>
      <c r="J3268" s="8" t="s">
        <v>5046</v>
      </c>
    </row>
    <row r="3269" spans="1:10">
      <c r="A3269" s="8" t="s">
        <v>4908</v>
      </c>
      <c r="D3269" s="8" t="s">
        <v>4836</v>
      </c>
      <c r="J3269" s="8" t="s">
        <v>5047</v>
      </c>
    </row>
    <row r="3270" spans="1:10">
      <c r="A3270" s="8" t="s">
        <v>4910</v>
      </c>
      <c r="D3270" s="8" t="s">
        <v>4837</v>
      </c>
      <c r="J3270" s="8" t="s">
        <v>5048</v>
      </c>
    </row>
    <row r="3271" spans="1:10">
      <c r="A3271" s="8" t="s">
        <v>4911</v>
      </c>
      <c r="D3271" s="8" t="s">
        <v>4839</v>
      </c>
      <c r="J3271" s="8" t="s">
        <v>5049</v>
      </c>
    </row>
    <row r="3272" spans="1:10">
      <c r="A3272" s="8" t="s">
        <v>4912</v>
      </c>
      <c r="D3272" s="8" t="s">
        <v>4979</v>
      </c>
      <c r="J3272" s="8" t="s">
        <v>5050</v>
      </c>
    </row>
    <row r="3273" spans="1:10">
      <c r="A3273" s="8" t="s">
        <v>4913</v>
      </c>
      <c r="D3273" s="8" t="s">
        <v>4840</v>
      </c>
      <c r="J3273" s="8" t="s">
        <v>5051</v>
      </c>
    </row>
    <row r="3274" spans="1:10">
      <c r="A3274" s="8" t="s">
        <v>5052</v>
      </c>
      <c r="D3274" s="8" t="s">
        <v>4841</v>
      </c>
      <c r="J3274" s="8" t="s">
        <v>5053</v>
      </c>
    </row>
    <row r="3275" spans="1:10">
      <c r="A3275" s="8" t="s">
        <v>4915</v>
      </c>
      <c r="D3275" s="8" t="s">
        <v>4983</v>
      </c>
      <c r="J3275" s="8" t="s">
        <v>5054</v>
      </c>
    </row>
    <row r="3276" spans="1:10">
      <c r="A3276" s="8" t="s">
        <v>5055</v>
      </c>
      <c r="D3276" s="8" t="s">
        <v>4843</v>
      </c>
      <c r="J3276" s="8" t="s">
        <v>5056</v>
      </c>
    </row>
    <row r="3277" spans="1:10">
      <c r="A3277" s="8" t="s">
        <v>4916</v>
      </c>
      <c r="D3277" s="8" t="s">
        <v>4844</v>
      </c>
      <c r="J3277" s="8" t="s">
        <v>5057</v>
      </c>
    </row>
    <row r="3278" spans="1:10">
      <c r="A3278" s="8" t="s">
        <v>4917</v>
      </c>
      <c r="D3278" s="8" t="s">
        <v>4845</v>
      </c>
      <c r="J3278" s="8" t="s">
        <v>5058</v>
      </c>
    </row>
    <row r="3279" spans="1:10">
      <c r="A3279" s="8" t="s">
        <v>4919</v>
      </c>
      <c r="D3279" s="8" t="s">
        <v>4847</v>
      </c>
      <c r="J3279" s="8" t="s">
        <v>5059</v>
      </c>
    </row>
    <row r="3280" spans="1:10">
      <c r="A3280" s="8" t="s">
        <v>4920</v>
      </c>
      <c r="D3280" s="8" t="s">
        <v>4848</v>
      </c>
      <c r="J3280" s="8" t="s">
        <v>5060</v>
      </c>
    </row>
    <row r="3281" spans="1:10">
      <c r="A3281" s="8" t="s">
        <v>4921</v>
      </c>
      <c r="D3281" s="8" t="s">
        <v>4849</v>
      </c>
      <c r="J3281" s="8" t="s">
        <v>5061</v>
      </c>
    </row>
    <row r="3282" spans="1:10">
      <c r="A3282" s="8" t="s">
        <v>4924</v>
      </c>
      <c r="D3282" s="8" t="s">
        <v>4851</v>
      </c>
      <c r="J3282" s="8" t="s">
        <v>5062</v>
      </c>
    </row>
    <row r="3283" spans="1:10">
      <c r="A3283" s="8" t="s">
        <v>4926</v>
      </c>
      <c r="D3283" s="8" t="s">
        <v>4853</v>
      </c>
      <c r="J3283" s="8" t="s">
        <v>5063</v>
      </c>
    </row>
    <row r="3284" spans="1:10">
      <c r="A3284" s="8" t="s">
        <v>5064</v>
      </c>
      <c r="D3284" s="8" t="s">
        <v>4854</v>
      </c>
      <c r="J3284" s="8" t="s">
        <v>5065</v>
      </c>
    </row>
    <row r="3285" spans="1:10">
      <c r="A3285" s="8" t="s">
        <v>4927</v>
      </c>
      <c r="D3285" s="8" t="s">
        <v>4855</v>
      </c>
      <c r="J3285" s="8" t="s">
        <v>5066</v>
      </c>
    </row>
    <row r="3286" spans="1:10">
      <c r="A3286" s="8" t="s">
        <v>5067</v>
      </c>
      <c r="D3286" s="8" t="s">
        <v>4856</v>
      </c>
      <c r="J3286" s="8" t="s">
        <v>5068</v>
      </c>
    </row>
    <row r="3287" spans="1:10">
      <c r="A3287" s="8" t="s">
        <v>4928</v>
      </c>
      <c r="D3287" s="8" t="s">
        <v>4857</v>
      </c>
      <c r="J3287" s="8" t="s">
        <v>5069</v>
      </c>
    </row>
    <row r="3288" spans="1:10">
      <c r="A3288" s="8" t="s">
        <v>4929</v>
      </c>
      <c r="D3288" s="8" t="s">
        <v>4859</v>
      </c>
      <c r="J3288" s="8" t="s">
        <v>5070</v>
      </c>
    </row>
    <row r="3289" spans="1:10">
      <c r="A3289" s="8" t="s">
        <v>4930</v>
      </c>
      <c r="D3289" s="8" t="s">
        <v>4998</v>
      </c>
      <c r="J3289" s="8" t="s">
        <v>5071</v>
      </c>
    </row>
    <row r="3290" spans="1:10">
      <c r="A3290" s="8" t="s">
        <v>4931</v>
      </c>
      <c r="D3290" s="8" t="s">
        <v>4861</v>
      </c>
      <c r="J3290" s="8" t="s">
        <v>5072</v>
      </c>
    </row>
    <row r="3291" spans="1:10">
      <c r="A3291" s="8" t="s">
        <v>4932</v>
      </c>
      <c r="D3291" s="8" t="s">
        <v>4862</v>
      </c>
      <c r="J3291" s="8" t="s">
        <v>5073</v>
      </c>
    </row>
    <row r="3292" spans="1:10">
      <c r="A3292" s="8" t="s">
        <v>4933</v>
      </c>
      <c r="D3292" s="8" t="s">
        <v>4863</v>
      </c>
      <c r="J3292" s="8" t="s">
        <v>5074</v>
      </c>
    </row>
    <row r="3293" spans="1:10">
      <c r="A3293" s="8" t="s">
        <v>5075</v>
      </c>
      <c r="D3293" s="8" t="s">
        <v>4864</v>
      </c>
      <c r="J3293" s="8" t="s">
        <v>5076</v>
      </c>
    </row>
    <row r="3294" spans="1:10">
      <c r="A3294" s="8" t="s">
        <v>4935</v>
      </c>
      <c r="D3294" s="8" t="s">
        <v>5077</v>
      </c>
      <c r="J3294" s="8" t="s">
        <v>5078</v>
      </c>
    </row>
    <row r="3295" spans="1:10">
      <c r="A3295" s="8" t="s">
        <v>4936</v>
      </c>
      <c r="D3295" s="8" t="s">
        <v>4865</v>
      </c>
      <c r="J3295" s="8" t="s">
        <v>5079</v>
      </c>
    </row>
    <row r="3296" spans="1:10">
      <c r="A3296" s="8" t="s">
        <v>4938</v>
      </c>
      <c r="D3296" s="8" t="s">
        <v>4866</v>
      </c>
      <c r="J3296" s="8" t="s">
        <v>5080</v>
      </c>
    </row>
    <row r="3297" spans="1:10">
      <c r="A3297" s="8" t="s">
        <v>4941</v>
      </c>
      <c r="D3297" s="8" t="s">
        <v>4867</v>
      </c>
      <c r="J3297" s="8" t="s">
        <v>5081</v>
      </c>
    </row>
    <row r="3298" spans="1:10">
      <c r="A3298" s="8" t="s">
        <v>4942</v>
      </c>
      <c r="D3298" s="8" t="s">
        <v>4868</v>
      </c>
      <c r="J3298" s="8" t="s">
        <v>5082</v>
      </c>
    </row>
    <row r="3299" spans="1:10">
      <c r="A3299" s="8" t="s">
        <v>5083</v>
      </c>
      <c r="D3299" s="8" t="s">
        <v>4870</v>
      </c>
      <c r="J3299" s="8" t="s">
        <v>5084</v>
      </c>
    </row>
    <row r="3300" spans="1:10">
      <c r="A3300" s="8" t="s">
        <v>4943</v>
      </c>
      <c r="D3300" s="8" t="s">
        <v>4872</v>
      </c>
      <c r="J3300" s="8" t="s">
        <v>5085</v>
      </c>
    </row>
    <row r="3301" spans="1:10">
      <c r="A3301" s="8" t="s">
        <v>4946</v>
      </c>
      <c r="D3301" s="8" t="s">
        <v>4873</v>
      </c>
      <c r="J3301" s="8" t="s">
        <v>5086</v>
      </c>
    </row>
    <row r="3302" spans="1:10">
      <c r="A3302" s="8" t="s">
        <v>4948</v>
      </c>
      <c r="D3302" s="8" t="s">
        <v>4875</v>
      </c>
      <c r="J3302" s="8" t="s">
        <v>5087</v>
      </c>
    </row>
    <row r="3303" spans="1:10">
      <c r="A3303" s="8" t="s">
        <v>5088</v>
      </c>
      <c r="D3303" s="8" t="s">
        <v>5011</v>
      </c>
      <c r="J3303" s="8" t="s">
        <v>5089</v>
      </c>
    </row>
    <row r="3304" spans="1:10">
      <c r="A3304" s="8" t="s">
        <v>4949</v>
      </c>
      <c r="D3304" s="8" t="s">
        <v>4877</v>
      </c>
      <c r="J3304" s="8" t="s">
        <v>5090</v>
      </c>
    </row>
    <row r="3305" spans="1:10">
      <c r="A3305" s="8" t="s">
        <v>4951</v>
      </c>
      <c r="D3305" s="8" t="s">
        <v>4878</v>
      </c>
      <c r="J3305" s="8" t="s">
        <v>5091</v>
      </c>
    </row>
    <row r="3306" spans="1:10">
      <c r="A3306" s="8" t="s">
        <v>5092</v>
      </c>
      <c r="D3306" s="8" t="s">
        <v>4879</v>
      </c>
      <c r="J3306" s="8" t="s">
        <v>5093</v>
      </c>
    </row>
    <row r="3307" spans="1:10">
      <c r="A3307" s="8" t="s">
        <v>5094</v>
      </c>
      <c r="D3307" s="8" t="s">
        <v>5018</v>
      </c>
      <c r="J3307" s="8" t="s">
        <v>5095</v>
      </c>
    </row>
    <row r="3308" spans="1:10">
      <c r="A3308" s="8" t="s">
        <v>5096</v>
      </c>
      <c r="D3308" s="8" t="s">
        <v>4880</v>
      </c>
      <c r="J3308" s="8" t="s">
        <v>5097</v>
      </c>
    </row>
    <row r="3309" spans="1:10">
      <c r="A3309" s="8" t="s">
        <v>4952</v>
      </c>
      <c r="D3309" s="8" t="s">
        <v>4881</v>
      </c>
      <c r="J3309" s="8" t="s">
        <v>5098</v>
      </c>
    </row>
    <row r="3310" spans="1:10">
      <c r="A3310" s="8" t="s">
        <v>4953</v>
      </c>
      <c r="D3310" s="8" t="s">
        <v>5022</v>
      </c>
      <c r="J3310" s="8" t="s">
        <v>5099</v>
      </c>
    </row>
    <row r="3311" spans="1:10">
      <c r="A3311" s="8" t="s">
        <v>4954</v>
      </c>
      <c r="D3311" s="8" t="s">
        <v>5024</v>
      </c>
      <c r="J3311" s="8" t="s">
        <v>5100</v>
      </c>
    </row>
    <row r="3312" spans="1:10">
      <c r="A3312" s="8" t="s">
        <v>4955</v>
      </c>
      <c r="D3312" s="8" t="s">
        <v>4882</v>
      </c>
      <c r="J3312" s="8" t="s">
        <v>5101</v>
      </c>
    </row>
    <row r="3313" spans="1:10">
      <c r="A3313" s="8" t="s">
        <v>4956</v>
      </c>
      <c r="D3313" s="8" t="s">
        <v>4883</v>
      </c>
      <c r="J3313" s="8" t="s">
        <v>5102</v>
      </c>
    </row>
    <row r="3314" spans="1:10">
      <c r="A3314" s="8" t="s">
        <v>4959</v>
      </c>
      <c r="D3314" s="8" t="s">
        <v>4884</v>
      </c>
      <c r="J3314" s="8" t="s">
        <v>5103</v>
      </c>
    </row>
    <row r="3315" spans="1:10">
      <c r="A3315" s="8" t="s">
        <v>5104</v>
      </c>
      <c r="D3315" s="8" t="s">
        <v>5105</v>
      </c>
      <c r="J3315" s="8" t="s">
        <v>5106</v>
      </c>
    </row>
    <row r="3316" spans="1:10">
      <c r="A3316" s="8" t="s">
        <v>4960</v>
      </c>
      <c r="D3316" s="8" t="s">
        <v>4885</v>
      </c>
      <c r="J3316" s="8" t="s">
        <v>5107</v>
      </c>
    </row>
    <row r="3317" spans="1:10">
      <c r="A3317" s="8" t="s">
        <v>4961</v>
      </c>
      <c r="D3317" s="8" t="s">
        <v>4887</v>
      </c>
      <c r="J3317" s="8" t="s">
        <v>5108</v>
      </c>
    </row>
    <row r="3318" spans="1:10">
      <c r="A3318" s="8" t="s">
        <v>4962</v>
      </c>
      <c r="D3318" s="8" t="s">
        <v>4888</v>
      </c>
      <c r="J3318" s="8" t="s">
        <v>5109</v>
      </c>
    </row>
    <row r="3319" spans="1:10">
      <c r="A3319" s="8" t="s">
        <v>4963</v>
      </c>
      <c r="D3319" s="8" t="s">
        <v>4891</v>
      </c>
      <c r="J3319" s="8" t="s">
        <v>5110</v>
      </c>
    </row>
    <row r="3320" spans="1:10">
      <c r="A3320" s="8" t="s">
        <v>4964</v>
      </c>
      <c r="D3320" s="8" t="s">
        <v>4893</v>
      </c>
      <c r="J3320" s="8" t="s">
        <v>5111</v>
      </c>
    </row>
    <row r="3321" spans="1:10">
      <c r="A3321" s="8" t="s">
        <v>4965</v>
      </c>
      <c r="D3321" s="8" t="s">
        <v>4895</v>
      </c>
      <c r="J3321" s="8" t="s">
        <v>5112</v>
      </c>
    </row>
    <row r="3322" spans="1:10">
      <c r="A3322" s="8" t="s">
        <v>4967</v>
      </c>
      <c r="D3322" s="8" t="s">
        <v>4896</v>
      </c>
      <c r="J3322" s="8" t="s">
        <v>5113</v>
      </c>
    </row>
    <row r="3323" spans="1:10">
      <c r="A3323" s="8" t="s">
        <v>4968</v>
      </c>
      <c r="D3323" s="8" t="s">
        <v>4899</v>
      </c>
      <c r="J3323" s="8" t="s">
        <v>5114</v>
      </c>
    </row>
    <row r="3324" spans="1:10">
      <c r="A3324" s="8" t="s">
        <v>4971</v>
      </c>
      <c r="D3324" s="8" t="s">
        <v>4900</v>
      </c>
      <c r="J3324" s="8" t="s">
        <v>5115</v>
      </c>
    </row>
    <row r="3325" spans="1:10">
      <c r="A3325" s="8" t="s">
        <v>4972</v>
      </c>
      <c r="D3325" s="8" t="s">
        <v>4903</v>
      </c>
      <c r="J3325" s="8" t="s">
        <v>5116</v>
      </c>
    </row>
    <row r="3326" spans="1:10">
      <c r="A3326" s="8" t="s">
        <v>4973</v>
      </c>
      <c r="D3326" s="8" t="s">
        <v>4905</v>
      </c>
      <c r="J3326" s="8" t="s">
        <v>5117</v>
      </c>
    </row>
    <row r="3327" spans="1:10">
      <c r="A3327" s="8" t="s">
        <v>4974</v>
      </c>
      <c r="D3327" s="8" t="s">
        <v>5043</v>
      </c>
      <c r="J3327" s="8" t="s">
        <v>5118</v>
      </c>
    </row>
    <row r="3328" spans="1:10">
      <c r="A3328" s="8" t="s">
        <v>4975</v>
      </c>
      <c r="D3328" s="8" t="s">
        <v>5045</v>
      </c>
      <c r="J3328" s="8" t="s">
        <v>5119</v>
      </c>
    </row>
    <row r="3329" spans="1:10">
      <c r="A3329" s="8" t="s">
        <v>4976</v>
      </c>
      <c r="D3329" s="8" t="s">
        <v>4908</v>
      </c>
      <c r="J3329" s="8" t="s">
        <v>5120</v>
      </c>
    </row>
    <row r="3330" spans="1:10">
      <c r="A3330" s="8" t="s">
        <v>4980</v>
      </c>
      <c r="D3330" s="8" t="s">
        <v>4910</v>
      </c>
      <c r="J3330" s="8" t="s">
        <v>5121</v>
      </c>
    </row>
    <row r="3331" spans="1:10">
      <c r="A3331" s="8" t="s">
        <v>5122</v>
      </c>
      <c r="D3331" s="8" t="s">
        <v>4911</v>
      </c>
      <c r="J3331" s="8" t="s">
        <v>5123</v>
      </c>
    </row>
    <row r="3332" spans="1:10">
      <c r="A3332" s="8" t="s">
        <v>4981</v>
      </c>
      <c r="D3332" s="8" t="s">
        <v>4912</v>
      </c>
      <c r="J3332" s="8" t="s">
        <v>5124</v>
      </c>
    </row>
    <row r="3333" spans="1:10">
      <c r="A3333" s="8" t="s">
        <v>4982</v>
      </c>
      <c r="D3333" s="8" t="s">
        <v>4913</v>
      </c>
      <c r="J3333" s="8" t="s">
        <v>5125</v>
      </c>
    </row>
    <row r="3334" spans="1:10">
      <c r="A3334" s="8" t="s">
        <v>4984</v>
      </c>
      <c r="D3334" s="8" t="s">
        <v>5052</v>
      </c>
      <c r="J3334" s="8" t="s">
        <v>5126</v>
      </c>
    </row>
    <row r="3335" spans="1:10">
      <c r="A3335" s="8" t="s">
        <v>4985</v>
      </c>
      <c r="D3335" s="8" t="s">
        <v>4915</v>
      </c>
      <c r="J3335" s="8" t="s">
        <v>5127</v>
      </c>
    </row>
    <row r="3336" spans="1:10">
      <c r="A3336" s="8" t="s">
        <v>4986</v>
      </c>
      <c r="D3336" s="8" t="s">
        <v>4916</v>
      </c>
      <c r="J3336" s="8" t="s">
        <v>5128</v>
      </c>
    </row>
    <row r="3337" spans="1:10">
      <c r="A3337" s="8" t="s">
        <v>4987</v>
      </c>
      <c r="D3337" s="8" t="s">
        <v>4917</v>
      </c>
      <c r="J3337" s="8" t="s">
        <v>5129</v>
      </c>
    </row>
    <row r="3338" spans="1:10">
      <c r="A3338" s="8" t="s">
        <v>4988</v>
      </c>
      <c r="D3338" s="8" t="s">
        <v>4919</v>
      </c>
      <c r="J3338" s="8" t="s">
        <v>5130</v>
      </c>
    </row>
    <row r="3339" spans="1:10">
      <c r="A3339" s="8" t="s">
        <v>4989</v>
      </c>
      <c r="D3339" s="8" t="s">
        <v>4920</v>
      </c>
      <c r="J3339" s="8" t="s">
        <v>5131</v>
      </c>
    </row>
    <row r="3340" spans="1:10">
      <c r="A3340" s="8" t="s">
        <v>4991</v>
      </c>
      <c r="D3340" s="8" t="s">
        <v>4921</v>
      </c>
      <c r="J3340" s="8" t="s">
        <v>5132</v>
      </c>
    </row>
    <row r="3341" spans="1:10">
      <c r="A3341" s="8" t="s">
        <v>4992</v>
      </c>
      <c r="D3341" s="8" t="s">
        <v>4923</v>
      </c>
      <c r="J3341" s="8" t="s">
        <v>5133</v>
      </c>
    </row>
    <row r="3342" spans="1:10">
      <c r="A3342" s="8" t="s">
        <v>4993</v>
      </c>
      <c r="D3342" s="8" t="s">
        <v>4924</v>
      </c>
      <c r="J3342" s="8" t="s">
        <v>5134</v>
      </c>
    </row>
    <row r="3343" spans="1:10">
      <c r="A3343" s="8" t="s">
        <v>4994</v>
      </c>
      <c r="D3343" s="8" t="s">
        <v>4926</v>
      </c>
      <c r="J3343" s="8" t="s">
        <v>5135</v>
      </c>
    </row>
    <row r="3344" spans="1:10">
      <c r="A3344" s="8" t="s">
        <v>4995</v>
      </c>
      <c r="D3344" s="8" t="s">
        <v>5064</v>
      </c>
      <c r="J3344" s="8" t="s">
        <v>5136</v>
      </c>
    </row>
    <row r="3345" spans="1:10">
      <c r="A3345" s="8" t="s">
        <v>4996</v>
      </c>
      <c r="D3345" s="8" t="s">
        <v>4927</v>
      </c>
      <c r="J3345" s="8" t="s">
        <v>5137</v>
      </c>
    </row>
    <row r="3346" spans="1:10">
      <c r="A3346" s="8" t="s">
        <v>4997</v>
      </c>
      <c r="D3346" s="8" t="s">
        <v>5067</v>
      </c>
      <c r="J3346" s="8" t="s">
        <v>5138</v>
      </c>
    </row>
    <row r="3347" spans="1:10">
      <c r="A3347" s="8" t="s">
        <v>4999</v>
      </c>
      <c r="D3347" s="8" t="s">
        <v>4928</v>
      </c>
      <c r="J3347" s="8" t="s">
        <v>5139</v>
      </c>
    </row>
    <row r="3348" spans="1:10">
      <c r="A3348" s="8" t="s">
        <v>5140</v>
      </c>
      <c r="D3348" s="8" t="s">
        <v>4929</v>
      </c>
      <c r="J3348" s="8" t="s">
        <v>5141</v>
      </c>
    </row>
    <row r="3349" spans="1:10">
      <c r="A3349" s="8" t="s">
        <v>5000</v>
      </c>
      <c r="D3349" s="8" t="s">
        <v>4930</v>
      </c>
      <c r="J3349" s="8" t="s">
        <v>5142</v>
      </c>
    </row>
    <row r="3350" spans="1:10">
      <c r="A3350" s="8" t="s">
        <v>5001</v>
      </c>
      <c r="D3350" s="8" t="s">
        <v>4931</v>
      </c>
      <c r="J3350" s="8" t="s">
        <v>5143</v>
      </c>
    </row>
    <row r="3351" spans="1:10">
      <c r="A3351" s="8" t="s">
        <v>5002</v>
      </c>
      <c r="D3351" s="8" t="s">
        <v>4932</v>
      </c>
      <c r="J3351" s="8" t="s">
        <v>5144</v>
      </c>
    </row>
    <row r="3352" spans="1:10">
      <c r="A3352" s="8" t="s">
        <v>5003</v>
      </c>
      <c r="D3352" s="8" t="s">
        <v>4933</v>
      </c>
      <c r="J3352" s="8" t="s">
        <v>5145</v>
      </c>
    </row>
    <row r="3353" spans="1:10">
      <c r="A3353" s="8" t="s">
        <v>5004</v>
      </c>
      <c r="D3353" s="8" t="s">
        <v>4934</v>
      </c>
      <c r="J3353" s="8" t="s">
        <v>5146</v>
      </c>
    </row>
    <row r="3354" spans="1:10">
      <c r="A3354" s="8" t="s">
        <v>5006</v>
      </c>
      <c r="D3354" s="8" t="s">
        <v>5075</v>
      </c>
      <c r="J3354" s="8" t="s">
        <v>5147</v>
      </c>
    </row>
    <row r="3355" spans="1:10">
      <c r="A3355" s="8" t="s">
        <v>5007</v>
      </c>
      <c r="D3355" s="8" t="s">
        <v>5148</v>
      </c>
      <c r="J3355" s="8" t="s">
        <v>5149</v>
      </c>
    </row>
    <row r="3356" spans="1:10">
      <c r="A3356" s="8" t="s">
        <v>5150</v>
      </c>
      <c r="D3356" s="8" t="s">
        <v>4935</v>
      </c>
      <c r="J3356" s="8" t="s">
        <v>5151</v>
      </c>
    </row>
    <row r="3357" spans="1:10">
      <c r="A3357" s="8" t="s">
        <v>5008</v>
      </c>
      <c r="D3357" s="8" t="s">
        <v>4936</v>
      </c>
      <c r="J3357" s="8" t="s">
        <v>5152</v>
      </c>
    </row>
    <row r="3358" spans="1:10">
      <c r="A3358" s="8" t="s">
        <v>5009</v>
      </c>
      <c r="D3358" s="8" t="s">
        <v>4938</v>
      </c>
      <c r="J3358" s="8" t="s">
        <v>5153</v>
      </c>
    </row>
    <row r="3359" spans="1:10">
      <c r="A3359" s="8" t="s">
        <v>5012</v>
      </c>
      <c r="D3359" s="8" t="s">
        <v>4941</v>
      </c>
      <c r="J3359" s="8" t="s">
        <v>5154</v>
      </c>
    </row>
    <row r="3360" spans="1:10">
      <c r="A3360" s="8" t="s">
        <v>5155</v>
      </c>
      <c r="D3360" s="8" t="s">
        <v>4942</v>
      </c>
      <c r="J3360" s="8" t="s">
        <v>5156</v>
      </c>
    </row>
    <row r="3361" spans="1:10">
      <c r="A3361" s="8" t="s">
        <v>5014</v>
      </c>
      <c r="D3361" s="8" t="s">
        <v>5083</v>
      </c>
      <c r="J3361" s="8" t="s">
        <v>5157</v>
      </c>
    </row>
    <row r="3362" spans="1:10">
      <c r="A3362" s="8" t="s">
        <v>5015</v>
      </c>
      <c r="D3362" s="8" t="s">
        <v>4943</v>
      </c>
      <c r="J3362" s="8" t="s">
        <v>5158</v>
      </c>
    </row>
    <row r="3363" spans="1:10">
      <c r="A3363" s="8" t="s">
        <v>5016</v>
      </c>
      <c r="D3363" s="8" t="s">
        <v>4946</v>
      </c>
      <c r="J3363" s="8" t="s">
        <v>5159</v>
      </c>
    </row>
    <row r="3364" spans="1:10">
      <c r="A3364" s="8" t="s">
        <v>5017</v>
      </c>
      <c r="D3364" s="8" t="s">
        <v>4948</v>
      </c>
      <c r="J3364" s="8" t="s">
        <v>5160</v>
      </c>
    </row>
    <row r="3365" spans="1:10">
      <c r="A3365" s="8" t="s">
        <v>5019</v>
      </c>
      <c r="D3365" s="8" t="s">
        <v>5088</v>
      </c>
      <c r="J3365" s="8" t="s">
        <v>5161</v>
      </c>
    </row>
    <row r="3366" spans="1:10">
      <c r="A3366" s="8" t="s">
        <v>5020</v>
      </c>
      <c r="D3366" s="8" t="s">
        <v>4949</v>
      </c>
      <c r="J3366" s="8" t="s">
        <v>5162</v>
      </c>
    </row>
    <row r="3367" spans="1:10">
      <c r="A3367" s="8" t="s">
        <v>5021</v>
      </c>
      <c r="D3367" s="8" t="s">
        <v>4951</v>
      </c>
      <c r="J3367" s="8" t="s">
        <v>5163</v>
      </c>
    </row>
    <row r="3368" spans="1:10">
      <c r="A3368" s="8" t="s">
        <v>5023</v>
      </c>
      <c r="D3368" s="8" t="s">
        <v>5092</v>
      </c>
      <c r="J3368" s="8" t="s">
        <v>5164</v>
      </c>
    </row>
    <row r="3369" spans="1:10">
      <c r="A3369" s="8" t="s">
        <v>5025</v>
      </c>
      <c r="D3369" s="8" t="s">
        <v>5094</v>
      </c>
      <c r="J3369" s="8" t="s">
        <v>5165</v>
      </c>
    </row>
    <row r="3370" spans="1:10">
      <c r="A3370" s="8" t="s">
        <v>5026</v>
      </c>
      <c r="D3370" s="8" t="s">
        <v>5096</v>
      </c>
      <c r="J3370" s="8" t="s">
        <v>5166</v>
      </c>
    </row>
    <row r="3371" spans="1:10">
      <c r="A3371" s="8" t="s">
        <v>5027</v>
      </c>
      <c r="D3371" s="8" t="s">
        <v>4952</v>
      </c>
      <c r="J3371" s="8" t="s">
        <v>5167</v>
      </c>
    </row>
    <row r="3372" spans="1:10">
      <c r="A3372" s="8" t="s">
        <v>5028</v>
      </c>
      <c r="D3372" s="8" t="s">
        <v>4953</v>
      </c>
      <c r="J3372" s="8" t="s">
        <v>5168</v>
      </c>
    </row>
    <row r="3373" spans="1:10">
      <c r="A3373" s="8" t="s">
        <v>5030</v>
      </c>
      <c r="D3373" s="8" t="s">
        <v>4954</v>
      </c>
      <c r="J3373" s="8" t="s">
        <v>5169</v>
      </c>
    </row>
    <row r="3374" spans="1:10">
      <c r="A3374" s="8" t="s">
        <v>5031</v>
      </c>
      <c r="D3374" s="8" t="s">
        <v>4955</v>
      </c>
      <c r="J3374" s="8" t="s">
        <v>5170</v>
      </c>
    </row>
    <row r="3375" spans="1:10">
      <c r="A3375" s="8" t="s">
        <v>5032</v>
      </c>
      <c r="D3375" s="8" t="s">
        <v>4956</v>
      </c>
      <c r="J3375" s="8" t="s">
        <v>5171</v>
      </c>
    </row>
    <row r="3376" spans="1:10">
      <c r="A3376" s="8" t="s">
        <v>5033</v>
      </c>
      <c r="D3376" s="8" t="s">
        <v>4959</v>
      </c>
      <c r="J3376" s="8" t="s">
        <v>5172</v>
      </c>
    </row>
    <row r="3377" spans="1:10">
      <c r="A3377" s="8" t="s">
        <v>5034</v>
      </c>
      <c r="D3377" s="8" t="s">
        <v>5104</v>
      </c>
      <c r="J3377" s="8" t="s">
        <v>5173</v>
      </c>
    </row>
    <row r="3378" spans="1:10">
      <c r="A3378" s="8" t="s">
        <v>5035</v>
      </c>
      <c r="D3378" s="8" t="s">
        <v>4960</v>
      </c>
      <c r="J3378" s="8" t="s">
        <v>5174</v>
      </c>
    </row>
    <row r="3379" spans="1:10">
      <c r="A3379" s="8" t="s">
        <v>5036</v>
      </c>
      <c r="D3379" s="8" t="s">
        <v>4961</v>
      </c>
      <c r="J3379" s="8" t="s">
        <v>5175</v>
      </c>
    </row>
    <row r="3380" spans="1:10">
      <c r="A3380" s="8" t="s">
        <v>5037</v>
      </c>
      <c r="D3380" s="8" t="s">
        <v>4962</v>
      </c>
      <c r="J3380" s="8" t="s">
        <v>5176</v>
      </c>
    </row>
    <row r="3381" spans="1:10">
      <c r="A3381" s="8" t="s">
        <v>5039</v>
      </c>
      <c r="D3381" s="8" t="s">
        <v>4963</v>
      </c>
      <c r="J3381" s="8" t="s">
        <v>5177</v>
      </c>
    </row>
    <row r="3382" spans="1:10">
      <c r="A3382" s="8" t="s">
        <v>5041</v>
      </c>
      <c r="D3382" s="8" t="s">
        <v>4964</v>
      </c>
      <c r="J3382" s="8" t="s">
        <v>5178</v>
      </c>
    </row>
    <row r="3383" spans="1:10">
      <c r="A3383" s="8" t="s">
        <v>5042</v>
      </c>
      <c r="D3383" s="8" t="s">
        <v>4965</v>
      </c>
      <c r="J3383" s="8" t="s">
        <v>5179</v>
      </c>
    </row>
    <row r="3384" spans="1:10">
      <c r="A3384" s="8" t="s">
        <v>5044</v>
      </c>
      <c r="D3384" s="8" t="s">
        <v>4967</v>
      </c>
      <c r="J3384" s="8" t="s">
        <v>5180</v>
      </c>
    </row>
    <row r="3385" spans="1:10">
      <c r="A3385" s="8" t="s">
        <v>5046</v>
      </c>
      <c r="D3385" s="8" t="s">
        <v>4968</v>
      </c>
      <c r="J3385" s="8" t="s">
        <v>5181</v>
      </c>
    </row>
    <row r="3386" spans="1:10">
      <c r="A3386" s="8" t="s">
        <v>5047</v>
      </c>
      <c r="D3386" s="8" t="s">
        <v>4971</v>
      </c>
      <c r="J3386" s="8" t="s">
        <v>5182</v>
      </c>
    </row>
    <row r="3387" spans="1:10">
      <c r="A3387" s="8" t="s">
        <v>5048</v>
      </c>
      <c r="D3387" s="8" t="s">
        <v>4972</v>
      </c>
      <c r="J3387" s="8" t="s">
        <v>5183</v>
      </c>
    </row>
    <row r="3388" spans="1:10">
      <c r="A3388" s="8" t="s">
        <v>5049</v>
      </c>
      <c r="D3388" s="8" t="s">
        <v>4973</v>
      </c>
      <c r="J3388" s="8" t="s">
        <v>5184</v>
      </c>
    </row>
    <row r="3389" spans="1:10">
      <c r="A3389" s="8" t="s">
        <v>5050</v>
      </c>
      <c r="D3389" s="8" t="s">
        <v>5185</v>
      </c>
      <c r="J3389" s="8" t="s">
        <v>5186</v>
      </c>
    </row>
    <row r="3390" spans="1:10">
      <c r="A3390" s="8" t="s">
        <v>5053</v>
      </c>
      <c r="D3390" s="8" t="s">
        <v>4974</v>
      </c>
      <c r="J3390" s="8" t="s">
        <v>5187</v>
      </c>
    </row>
    <row r="3391" spans="1:10">
      <c r="A3391" s="8" t="s">
        <v>5188</v>
      </c>
      <c r="D3391" s="8" t="s">
        <v>4975</v>
      </c>
      <c r="J3391" s="8" t="s">
        <v>5189</v>
      </c>
    </row>
    <row r="3392" spans="1:10">
      <c r="A3392" s="8" t="s">
        <v>5054</v>
      </c>
      <c r="D3392" s="8" t="s">
        <v>4976</v>
      </c>
      <c r="J3392" s="8" t="s">
        <v>5190</v>
      </c>
    </row>
    <row r="3393" spans="1:10">
      <c r="A3393" s="8" t="s">
        <v>5056</v>
      </c>
      <c r="D3393" s="8" t="s">
        <v>4980</v>
      </c>
      <c r="J3393" s="8" t="s">
        <v>5191</v>
      </c>
    </row>
    <row r="3394" spans="1:10">
      <c r="A3394" s="8" t="s">
        <v>5057</v>
      </c>
      <c r="D3394" s="8" t="s">
        <v>5122</v>
      </c>
      <c r="J3394" s="8" t="s">
        <v>5192</v>
      </c>
    </row>
    <row r="3395" spans="1:10">
      <c r="A3395" s="8" t="s">
        <v>5058</v>
      </c>
      <c r="D3395" s="8" t="s">
        <v>4981</v>
      </c>
      <c r="J3395" s="8" t="s">
        <v>5193</v>
      </c>
    </row>
    <row r="3396" spans="1:10">
      <c r="A3396" s="8" t="s">
        <v>5059</v>
      </c>
      <c r="D3396" s="8" t="s">
        <v>4982</v>
      </c>
      <c r="J3396" s="8" t="s">
        <v>5194</v>
      </c>
    </row>
    <row r="3397" spans="1:10">
      <c r="A3397" s="8" t="s">
        <v>5060</v>
      </c>
      <c r="D3397" s="8" t="s">
        <v>4984</v>
      </c>
      <c r="J3397" s="8" t="s">
        <v>5195</v>
      </c>
    </row>
    <row r="3398" spans="1:10">
      <c r="A3398" s="8" t="s">
        <v>5061</v>
      </c>
      <c r="D3398" s="8" t="s">
        <v>4985</v>
      </c>
      <c r="J3398" s="8" t="s">
        <v>5196</v>
      </c>
    </row>
    <row r="3399" spans="1:10">
      <c r="A3399" s="8" t="s">
        <v>5062</v>
      </c>
      <c r="D3399" s="8" t="s">
        <v>4986</v>
      </c>
      <c r="J3399" s="8" t="s">
        <v>5197</v>
      </c>
    </row>
    <row r="3400" spans="1:10">
      <c r="A3400" s="8" t="s">
        <v>5063</v>
      </c>
      <c r="D3400" s="8" t="s">
        <v>4987</v>
      </c>
      <c r="J3400" s="8" t="s">
        <v>5198</v>
      </c>
    </row>
    <row r="3401" spans="1:10">
      <c r="A3401" s="8" t="s">
        <v>5065</v>
      </c>
      <c r="D3401" s="8" t="s">
        <v>5199</v>
      </c>
      <c r="J3401" s="8" t="s">
        <v>5200</v>
      </c>
    </row>
    <row r="3402" spans="1:10">
      <c r="A3402" s="8" t="s">
        <v>5066</v>
      </c>
      <c r="D3402" s="8" t="s">
        <v>4988</v>
      </c>
      <c r="J3402" s="8" t="s">
        <v>5201</v>
      </c>
    </row>
    <row r="3403" spans="1:10">
      <c r="A3403" s="8" t="s">
        <v>5202</v>
      </c>
      <c r="D3403" s="8" t="s">
        <v>4989</v>
      </c>
      <c r="J3403" s="8" t="s">
        <v>5203</v>
      </c>
    </row>
    <row r="3404" spans="1:10">
      <c r="A3404" s="8" t="s">
        <v>5068</v>
      </c>
      <c r="D3404" s="8" t="s">
        <v>4992</v>
      </c>
      <c r="J3404" s="8" t="s">
        <v>5204</v>
      </c>
    </row>
    <row r="3405" spans="1:10">
      <c r="A3405" s="8" t="s">
        <v>5070</v>
      </c>
      <c r="D3405" s="8" t="s">
        <v>4993</v>
      </c>
      <c r="J3405" s="8" t="s">
        <v>5205</v>
      </c>
    </row>
    <row r="3406" spans="1:10">
      <c r="A3406" s="8" t="s">
        <v>5071</v>
      </c>
      <c r="D3406" s="8" t="s">
        <v>4994</v>
      </c>
      <c r="J3406" s="8" t="s">
        <v>5206</v>
      </c>
    </row>
    <row r="3407" spans="1:10">
      <c r="A3407" s="8" t="s">
        <v>5073</v>
      </c>
      <c r="D3407" s="8" t="s">
        <v>4995</v>
      </c>
      <c r="J3407" s="8" t="s">
        <v>5207</v>
      </c>
    </row>
    <row r="3408" spans="1:10">
      <c r="A3408" s="8" t="s">
        <v>5208</v>
      </c>
      <c r="D3408" s="8" t="s">
        <v>4996</v>
      </c>
      <c r="J3408" s="8" t="s">
        <v>5209</v>
      </c>
    </row>
    <row r="3409" spans="1:10">
      <c r="A3409" s="8" t="s">
        <v>5074</v>
      </c>
      <c r="D3409" s="8" t="s">
        <v>4997</v>
      </c>
      <c r="J3409" s="8" t="s">
        <v>5210</v>
      </c>
    </row>
    <row r="3410" spans="1:10">
      <c r="A3410" s="8" t="s">
        <v>5076</v>
      </c>
      <c r="D3410" s="8" t="s">
        <v>4999</v>
      </c>
      <c r="J3410" s="8" t="s">
        <v>5211</v>
      </c>
    </row>
    <row r="3411" spans="1:10">
      <c r="A3411" s="8" t="s">
        <v>5212</v>
      </c>
      <c r="D3411" s="8" t="s">
        <v>5000</v>
      </c>
      <c r="J3411" s="8" t="s">
        <v>5213</v>
      </c>
    </row>
    <row r="3412" spans="1:10">
      <c r="A3412" s="8" t="s">
        <v>5078</v>
      </c>
      <c r="D3412" s="8" t="s">
        <v>5001</v>
      </c>
      <c r="J3412" s="8" t="s">
        <v>5214</v>
      </c>
    </row>
    <row r="3413" spans="1:10">
      <c r="A3413" s="8" t="s">
        <v>5079</v>
      </c>
      <c r="D3413" s="8" t="s">
        <v>5002</v>
      </c>
      <c r="J3413" s="8" t="s">
        <v>5215</v>
      </c>
    </row>
    <row r="3414" spans="1:10">
      <c r="A3414" s="8" t="s">
        <v>5080</v>
      </c>
      <c r="D3414" s="8" t="s">
        <v>5003</v>
      </c>
      <c r="J3414" s="8" t="s">
        <v>5216</v>
      </c>
    </row>
    <row r="3415" spans="1:10">
      <c r="A3415" s="8" t="s">
        <v>5081</v>
      </c>
      <c r="D3415" s="8" t="s">
        <v>5004</v>
      </c>
      <c r="J3415" s="8" t="s">
        <v>5217</v>
      </c>
    </row>
    <row r="3416" spans="1:10">
      <c r="A3416" s="8" t="s">
        <v>5082</v>
      </c>
      <c r="D3416" s="8" t="s">
        <v>5006</v>
      </c>
      <c r="J3416" s="8" t="s">
        <v>5218</v>
      </c>
    </row>
    <row r="3417" spans="1:10">
      <c r="A3417" s="8" t="s">
        <v>5219</v>
      </c>
      <c r="D3417" s="8" t="s">
        <v>5007</v>
      </c>
      <c r="J3417" s="8" t="s">
        <v>5220</v>
      </c>
    </row>
    <row r="3418" spans="1:10">
      <c r="A3418" s="8" t="s">
        <v>5084</v>
      </c>
      <c r="D3418" s="8" t="s">
        <v>5150</v>
      </c>
      <c r="J3418" s="8" t="s">
        <v>5221</v>
      </c>
    </row>
    <row r="3419" spans="1:10">
      <c r="A3419" s="8" t="s">
        <v>5085</v>
      </c>
      <c r="D3419" s="8" t="s">
        <v>5008</v>
      </c>
      <c r="J3419" s="8" t="s">
        <v>5222</v>
      </c>
    </row>
    <row r="3420" spans="1:10">
      <c r="A3420" s="8" t="s">
        <v>5087</v>
      </c>
      <c r="D3420" s="8" t="s">
        <v>5009</v>
      </c>
      <c r="J3420" s="8" t="s">
        <v>5223</v>
      </c>
    </row>
    <row r="3421" spans="1:10">
      <c r="A3421" s="8" t="s">
        <v>5089</v>
      </c>
      <c r="D3421" s="8" t="s">
        <v>5010</v>
      </c>
      <c r="J3421" s="8" t="s">
        <v>5224</v>
      </c>
    </row>
    <row r="3422" spans="1:10">
      <c r="A3422" s="8" t="s">
        <v>5090</v>
      </c>
      <c r="D3422" s="8" t="s">
        <v>5012</v>
      </c>
      <c r="J3422" s="8" t="s">
        <v>5225</v>
      </c>
    </row>
    <row r="3423" spans="1:10">
      <c r="A3423" s="8" t="s">
        <v>5091</v>
      </c>
      <c r="D3423" s="8" t="s">
        <v>5155</v>
      </c>
      <c r="J3423" s="8" t="s">
        <v>5226</v>
      </c>
    </row>
    <row r="3424" spans="1:10">
      <c r="A3424" s="8" t="s">
        <v>5093</v>
      </c>
      <c r="D3424" s="8" t="s">
        <v>5014</v>
      </c>
      <c r="J3424" s="8" t="s">
        <v>5227</v>
      </c>
    </row>
    <row r="3425" spans="1:10">
      <c r="A3425" s="8" t="s">
        <v>5095</v>
      </c>
      <c r="D3425" s="8" t="s">
        <v>5015</v>
      </c>
      <c r="J3425" s="8" t="s">
        <v>5228</v>
      </c>
    </row>
    <row r="3426" spans="1:10">
      <c r="A3426" s="8" t="s">
        <v>5097</v>
      </c>
      <c r="D3426" s="8" t="s">
        <v>5016</v>
      </c>
      <c r="J3426" s="8" t="s">
        <v>5229</v>
      </c>
    </row>
    <row r="3427" spans="1:10">
      <c r="A3427" s="8" t="s">
        <v>5098</v>
      </c>
      <c r="D3427" s="8" t="s">
        <v>5017</v>
      </c>
      <c r="J3427" s="8" t="s">
        <v>5230</v>
      </c>
    </row>
    <row r="3428" spans="1:10">
      <c r="A3428" s="8" t="s">
        <v>5100</v>
      </c>
      <c r="D3428" s="8" t="s">
        <v>5019</v>
      </c>
      <c r="J3428" s="8" t="s">
        <v>5231</v>
      </c>
    </row>
    <row r="3429" spans="1:10">
      <c r="A3429" s="8" t="s">
        <v>5101</v>
      </c>
      <c r="D3429" s="8" t="s">
        <v>5020</v>
      </c>
      <c r="J3429" s="8" t="s">
        <v>5232</v>
      </c>
    </row>
    <row r="3430" spans="1:10">
      <c r="A3430" s="8" t="s">
        <v>5102</v>
      </c>
      <c r="D3430" s="8" t="s">
        <v>5021</v>
      </c>
      <c r="J3430" s="8" t="s">
        <v>5233</v>
      </c>
    </row>
    <row r="3431" spans="1:10">
      <c r="A3431" s="8" t="s">
        <v>5234</v>
      </c>
      <c r="D3431" s="8" t="s">
        <v>5023</v>
      </c>
      <c r="J3431" s="8" t="s">
        <v>5235</v>
      </c>
    </row>
    <row r="3432" spans="1:10">
      <c r="A3432" s="8" t="s">
        <v>5106</v>
      </c>
      <c r="D3432" s="8" t="s">
        <v>5025</v>
      </c>
      <c r="J3432" s="8" t="s">
        <v>5236</v>
      </c>
    </row>
    <row r="3433" spans="1:10">
      <c r="A3433" s="8" t="s">
        <v>5107</v>
      </c>
      <c r="D3433" s="8" t="s">
        <v>5026</v>
      </c>
      <c r="J3433" s="8" t="s">
        <v>5237</v>
      </c>
    </row>
    <row r="3434" spans="1:10">
      <c r="A3434" s="8" t="s">
        <v>5108</v>
      </c>
      <c r="D3434" s="8" t="s">
        <v>5027</v>
      </c>
      <c r="J3434" s="8" t="s">
        <v>5238</v>
      </c>
    </row>
    <row r="3435" spans="1:10">
      <c r="A3435" s="8" t="s">
        <v>5109</v>
      </c>
      <c r="D3435" s="8" t="s">
        <v>5028</v>
      </c>
      <c r="J3435" s="8" t="s">
        <v>5239</v>
      </c>
    </row>
    <row r="3436" spans="1:10">
      <c r="A3436" s="8" t="s">
        <v>5111</v>
      </c>
      <c r="D3436" s="8" t="s">
        <v>5030</v>
      </c>
      <c r="J3436" s="8" t="s">
        <v>5240</v>
      </c>
    </row>
    <row r="3437" spans="1:10">
      <c r="A3437" s="8" t="s">
        <v>5113</v>
      </c>
      <c r="D3437" s="8" t="s">
        <v>5031</v>
      </c>
      <c r="J3437" s="8" t="s">
        <v>5241</v>
      </c>
    </row>
    <row r="3438" spans="1:10">
      <c r="A3438" s="8" t="s">
        <v>5242</v>
      </c>
      <c r="D3438" s="8" t="s">
        <v>5032</v>
      </c>
      <c r="J3438" s="8" t="s">
        <v>5243</v>
      </c>
    </row>
    <row r="3439" spans="1:10">
      <c r="A3439" s="8" t="s">
        <v>5114</v>
      </c>
      <c r="D3439" s="8" t="s">
        <v>5033</v>
      </c>
      <c r="J3439" s="8" t="s">
        <v>5244</v>
      </c>
    </row>
    <row r="3440" spans="1:10">
      <c r="A3440" s="8" t="s">
        <v>5115</v>
      </c>
      <c r="D3440" s="8" t="s">
        <v>5034</v>
      </c>
      <c r="J3440" s="8" t="s">
        <v>5245</v>
      </c>
    </row>
    <row r="3441" spans="1:10">
      <c r="A3441" s="8" t="s">
        <v>5116</v>
      </c>
      <c r="D3441" s="8" t="s">
        <v>5035</v>
      </c>
      <c r="J3441" s="8" t="s">
        <v>5246</v>
      </c>
    </row>
    <row r="3442" spans="1:10">
      <c r="A3442" s="8" t="s">
        <v>5117</v>
      </c>
      <c r="D3442" s="8" t="s">
        <v>5036</v>
      </c>
      <c r="J3442" s="8" t="s">
        <v>5247</v>
      </c>
    </row>
    <row r="3443" spans="1:10">
      <c r="A3443" s="8" t="s">
        <v>5248</v>
      </c>
      <c r="D3443" s="8" t="s">
        <v>5037</v>
      </c>
      <c r="J3443" s="8" t="s">
        <v>5249</v>
      </c>
    </row>
    <row r="3444" spans="1:10">
      <c r="A3444" s="8" t="s">
        <v>5250</v>
      </c>
      <c r="D3444" s="8" t="s">
        <v>5039</v>
      </c>
      <c r="J3444" s="8" t="s">
        <v>5251</v>
      </c>
    </row>
    <row r="3445" spans="1:10">
      <c r="A3445" s="8" t="s">
        <v>5118</v>
      </c>
      <c r="D3445" s="8" t="s">
        <v>5041</v>
      </c>
      <c r="J3445" s="8" t="s">
        <v>5252</v>
      </c>
    </row>
    <row r="3446" spans="1:10">
      <c r="A3446" s="8" t="s">
        <v>5119</v>
      </c>
      <c r="D3446" s="8" t="s">
        <v>5042</v>
      </c>
      <c r="J3446" s="8" t="s">
        <v>5253</v>
      </c>
    </row>
    <row r="3447" spans="1:10">
      <c r="A3447" s="8" t="s">
        <v>5121</v>
      </c>
      <c r="D3447" s="8" t="s">
        <v>5044</v>
      </c>
      <c r="J3447" s="8" t="s">
        <v>5254</v>
      </c>
    </row>
    <row r="3448" spans="1:10">
      <c r="A3448" s="8" t="s">
        <v>5123</v>
      </c>
      <c r="D3448" s="8" t="s">
        <v>5046</v>
      </c>
      <c r="J3448" s="8" t="s">
        <v>5255</v>
      </c>
    </row>
    <row r="3449" spans="1:10">
      <c r="A3449" s="8" t="s">
        <v>5124</v>
      </c>
      <c r="D3449" s="8" t="s">
        <v>5047</v>
      </c>
      <c r="J3449" s="8" t="s">
        <v>5256</v>
      </c>
    </row>
    <row r="3450" spans="1:10">
      <c r="A3450" s="8" t="s">
        <v>5126</v>
      </c>
      <c r="D3450" s="8" t="s">
        <v>5048</v>
      </c>
      <c r="J3450" s="8" t="s">
        <v>5257</v>
      </c>
    </row>
    <row r="3451" spans="1:10">
      <c r="A3451" s="8" t="s">
        <v>5127</v>
      </c>
      <c r="D3451" s="8" t="s">
        <v>5049</v>
      </c>
      <c r="J3451" s="8" t="s">
        <v>5258</v>
      </c>
    </row>
    <row r="3452" spans="1:10">
      <c r="A3452" s="8" t="s">
        <v>5128</v>
      </c>
      <c r="D3452" s="8" t="s">
        <v>5050</v>
      </c>
      <c r="J3452" s="8" t="s">
        <v>5259</v>
      </c>
    </row>
    <row r="3453" spans="1:10">
      <c r="A3453" s="8" t="s">
        <v>5129</v>
      </c>
      <c r="D3453" s="8" t="s">
        <v>5053</v>
      </c>
      <c r="J3453" s="8" t="s">
        <v>5260</v>
      </c>
    </row>
    <row r="3454" spans="1:10">
      <c r="A3454" s="8" t="s">
        <v>5131</v>
      </c>
      <c r="D3454" s="8" t="s">
        <v>5188</v>
      </c>
      <c r="J3454" s="8" t="s">
        <v>5261</v>
      </c>
    </row>
    <row r="3455" spans="1:10">
      <c r="A3455" s="8" t="s">
        <v>5132</v>
      </c>
      <c r="D3455" s="8" t="s">
        <v>5054</v>
      </c>
      <c r="J3455" s="8" t="s">
        <v>5262</v>
      </c>
    </row>
    <row r="3456" spans="1:10">
      <c r="A3456" s="8" t="s">
        <v>5133</v>
      </c>
      <c r="D3456" s="8" t="s">
        <v>5056</v>
      </c>
      <c r="J3456" s="8" t="s">
        <v>5263</v>
      </c>
    </row>
    <row r="3457" spans="1:10">
      <c r="A3457" s="8" t="s">
        <v>5134</v>
      </c>
      <c r="D3457" s="8" t="s">
        <v>5057</v>
      </c>
      <c r="J3457" s="8" t="s">
        <v>5264</v>
      </c>
    </row>
    <row r="3458" spans="1:10">
      <c r="A3458" s="8" t="s">
        <v>5135</v>
      </c>
      <c r="D3458" s="8" t="s">
        <v>5058</v>
      </c>
      <c r="J3458" s="8" t="s">
        <v>5265</v>
      </c>
    </row>
    <row r="3459" spans="1:10">
      <c r="A3459" s="8" t="s">
        <v>5266</v>
      </c>
      <c r="D3459" s="8" t="s">
        <v>5059</v>
      </c>
      <c r="J3459" s="8" t="s">
        <v>5267</v>
      </c>
    </row>
    <row r="3460" spans="1:10">
      <c r="A3460" s="8" t="s">
        <v>5136</v>
      </c>
      <c r="D3460" s="8" t="s">
        <v>5060</v>
      </c>
      <c r="J3460" s="8" t="s">
        <v>5268</v>
      </c>
    </row>
    <row r="3461" spans="1:10">
      <c r="A3461" s="8" t="s">
        <v>5137</v>
      </c>
      <c r="D3461" s="8" t="s">
        <v>5061</v>
      </c>
      <c r="J3461" s="8" t="s">
        <v>5269</v>
      </c>
    </row>
    <row r="3462" spans="1:10">
      <c r="A3462" s="8" t="s">
        <v>5138</v>
      </c>
      <c r="D3462" s="8" t="s">
        <v>5062</v>
      </c>
      <c r="J3462" s="8" t="s">
        <v>5270</v>
      </c>
    </row>
    <row r="3463" spans="1:10">
      <c r="A3463" s="8" t="s">
        <v>5139</v>
      </c>
      <c r="D3463" s="8" t="s">
        <v>5063</v>
      </c>
      <c r="J3463" s="8" t="s">
        <v>5271</v>
      </c>
    </row>
    <row r="3464" spans="1:10">
      <c r="A3464" s="8" t="s">
        <v>5141</v>
      </c>
      <c r="D3464" s="8" t="s">
        <v>5065</v>
      </c>
      <c r="J3464" s="8" t="s">
        <v>5272</v>
      </c>
    </row>
    <row r="3465" spans="1:10">
      <c r="A3465" s="8" t="s">
        <v>5142</v>
      </c>
      <c r="D3465" s="8" t="s">
        <v>5066</v>
      </c>
      <c r="J3465" s="8" t="s">
        <v>5273</v>
      </c>
    </row>
    <row r="3466" spans="1:10">
      <c r="A3466" s="8" t="s">
        <v>5143</v>
      </c>
      <c r="D3466" s="8" t="s">
        <v>5202</v>
      </c>
      <c r="J3466" s="8" t="s">
        <v>5274</v>
      </c>
    </row>
    <row r="3467" spans="1:10">
      <c r="A3467" s="8" t="s">
        <v>5144</v>
      </c>
      <c r="D3467" s="8" t="s">
        <v>5068</v>
      </c>
      <c r="J3467" s="8" t="s">
        <v>5275</v>
      </c>
    </row>
    <row r="3468" spans="1:10">
      <c r="A3468" s="8" t="s">
        <v>5146</v>
      </c>
      <c r="D3468" s="8" t="s">
        <v>5070</v>
      </c>
      <c r="J3468" s="8" t="s">
        <v>5276</v>
      </c>
    </row>
    <row r="3469" spans="1:10">
      <c r="A3469" s="8" t="s">
        <v>5147</v>
      </c>
      <c r="D3469" s="8" t="s">
        <v>5071</v>
      </c>
      <c r="J3469" s="8" t="s">
        <v>5277</v>
      </c>
    </row>
    <row r="3470" spans="1:10">
      <c r="A3470" s="8" t="s">
        <v>5151</v>
      </c>
      <c r="D3470" s="8" t="s">
        <v>5073</v>
      </c>
      <c r="J3470" s="8" t="s">
        <v>5278</v>
      </c>
    </row>
    <row r="3471" spans="1:10">
      <c r="A3471" s="8" t="s">
        <v>5279</v>
      </c>
      <c r="D3471" s="8" t="s">
        <v>5208</v>
      </c>
      <c r="J3471" s="8" t="s">
        <v>5280</v>
      </c>
    </row>
    <row r="3472" spans="1:10">
      <c r="A3472" s="8" t="s">
        <v>5152</v>
      </c>
      <c r="D3472" s="8" t="s">
        <v>5074</v>
      </c>
      <c r="J3472" s="8" t="s">
        <v>5281</v>
      </c>
    </row>
    <row r="3473" spans="1:10">
      <c r="A3473" s="8" t="s">
        <v>5154</v>
      </c>
      <c r="D3473" s="8" t="s">
        <v>5076</v>
      </c>
      <c r="J3473" s="8" t="s">
        <v>5282</v>
      </c>
    </row>
    <row r="3474" spans="1:10">
      <c r="A3474" s="8" t="s">
        <v>5156</v>
      </c>
      <c r="D3474" s="8" t="s">
        <v>5212</v>
      </c>
      <c r="J3474" s="8" t="s">
        <v>5283</v>
      </c>
    </row>
    <row r="3475" spans="1:10">
      <c r="A3475" s="8" t="s">
        <v>5157</v>
      </c>
      <c r="D3475" s="8" t="s">
        <v>5078</v>
      </c>
      <c r="J3475" s="8" t="s">
        <v>5284</v>
      </c>
    </row>
    <row r="3476" spans="1:10">
      <c r="A3476" s="8" t="s">
        <v>5158</v>
      </c>
      <c r="D3476" s="8" t="s">
        <v>5080</v>
      </c>
      <c r="J3476" s="8" t="s">
        <v>5285</v>
      </c>
    </row>
    <row r="3477" spans="1:10">
      <c r="A3477" s="8" t="s">
        <v>5159</v>
      </c>
      <c r="D3477" s="8" t="s">
        <v>5081</v>
      </c>
      <c r="J3477" s="8" t="s">
        <v>5286</v>
      </c>
    </row>
    <row r="3478" spans="1:10">
      <c r="A3478" s="8" t="s">
        <v>5160</v>
      </c>
      <c r="D3478" s="8" t="s">
        <v>5082</v>
      </c>
      <c r="J3478" s="8" t="s">
        <v>5287</v>
      </c>
    </row>
    <row r="3479" spans="1:10">
      <c r="A3479" s="8" t="s">
        <v>5161</v>
      </c>
      <c r="D3479" s="8" t="s">
        <v>5219</v>
      </c>
      <c r="J3479" s="8" t="s">
        <v>5288</v>
      </c>
    </row>
    <row r="3480" spans="1:10">
      <c r="A3480" s="8" t="s">
        <v>5162</v>
      </c>
      <c r="D3480" s="8" t="s">
        <v>5084</v>
      </c>
      <c r="J3480" s="8" t="s">
        <v>5289</v>
      </c>
    </row>
    <row r="3481" spans="1:10">
      <c r="A3481" s="8" t="s">
        <v>5163</v>
      </c>
      <c r="D3481" s="8" t="s">
        <v>5085</v>
      </c>
      <c r="J3481" s="8" t="s">
        <v>5290</v>
      </c>
    </row>
    <row r="3482" spans="1:10">
      <c r="A3482" s="8" t="s">
        <v>5164</v>
      </c>
      <c r="D3482" s="8" t="s">
        <v>5087</v>
      </c>
      <c r="J3482" s="8" t="s">
        <v>5291</v>
      </c>
    </row>
    <row r="3483" spans="1:10">
      <c r="A3483" s="8" t="s">
        <v>5166</v>
      </c>
      <c r="D3483" s="8" t="s">
        <v>5089</v>
      </c>
      <c r="J3483" s="8" t="s">
        <v>5292</v>
      </c>
    </row>
    <row r="3484" spans="1:10">
      <c r="A3484" s="8" t="s">
        <v>5167</v>
      </c>
      <c r="D3484" s="8" t="s">
        <v>5090</v>
      </c>
      <c r="J3484" s="8" t="s">
        <v>5293</v>
      </c>
    </row>
    <row r="3485" spans="1:10">
      <c r="A3485" s="8" t="s">
        <v>5168</v>
      </c>
      <c r="D3485" s="8" t="s">
        <v>5091</v>
      </c>
      <c r="J3485" s="8" t="s">
        <v>5294</v>
      </c>
    </row>
    <row r="3486" spans="1:10">
      <c r="A3486" s="8" t="s">
        <v>5169</v>
      </c>
      <c r="D3486" s="8" t="s">
        <v>5093</v>
      </c>
      <c r="J3486" s="8" t="s">
        <v>5295</v>
      </c>
    </row>
    <row r="3487" spans="1:10">
      <c r="A3487" s="8" t="s">
        <v>5170</v>
      </c>
      <c r="D3487" s="8" t="s">
        <v>5095</v>
      </c>
      <c r="J3487" s="8" t="s">
        <v>5296</v>
      </c>
    </row>
    <row r="3488" spans="1:10">
      <c r="A3488" s="8" t="s">
        <v>5171</v>
      </c>
      <c r="D3488" s="8" t="s">
        <v>5097</v>
      </c>
      <c r="J3488" s="8" t="s">
        <v>5297</v>
      </c>
    </row>
    <row r="3489" spans="1:10">
      <c r="A3489" s="8" t="s">
        <v>5172</v>
      </c>
      <c r="D3489" s="8" t="s">
        <v>5098</v>
      </c>
      <c r="J3489" s="8" t="s">
        <v>5298</v>
      </c>
    </row>
    <row r="3490" spans="1:10">
      <c r="A3490" s="8" t="s">
        <v>5173</v>
      </c>
      <c r="D3490" s="8" t="s">
        <v>5100</v>
      </c>
      <c r="J3490" s="8" t="s">
        <v>5299</v>
      </c>
    </row>
    <row r="3491" spans="1:10">
      <c r="A3491" s="8" t="s">
        <v>5174</v>
      </c>
      <c r="D3491" s="8" t="s">
        <v>5101</v>
      </c>
      <c r="J3491" s="8" t="s">
        <v>5300</v>
      </c>
    </row>
    <row r="3492" spans="1:10">
      <c r="A3492" s="8" t="s">
        <v>5175</v>
      </c>
      <c r="D3492" s="8" t="s">
        <v>5102</v>
      </c>
      <c r="J3492" s="8" t="s">
        <v>5301</v>
      </c>
    </row>
    <row r="3493" spans="1:10">
      <c r="A3493" s="8" t="s">
        <v>5176</v>
      </c>
      <c r="D3493" s="8" t="s">
        <v>5234</v>
      </c>
      <c r="J3493" s="8" t="s">
        <v>5302</v>
      </c>
    </row>
    <row r="3494" spans="1:10">
      <c r="A3494" s="8" t="s">
        <v>5177</v>
      </c>
      <c r="D3494" s="8" t="s">
        <v>5106</v>
      </c>
      <c r="J3494" s="8" t="s">
        <v>5303</v>
      </c>
    </row>
    <row r="3495" spans="1:10">
      <c r="A3495" s="8" t="s">
        <v>5304</v>
      </c>
      <c r="D3495" s="8" t="s">
        <v>5107</v>
      </c>
      <c r="J3495" s="8" t="s">
        <v>5305</v>
      </c>
    </row>
    <row r="3496" spans="1:10">
      <c r="A3496" s="8" t="s">
        <v>5178</v>
      </c>
      <c r="D3496" s="8" t="s">
        <v>5108</v>
      </c>
      <c r="J3496" s="8" t="s">
        <v>5306</v>
      </c>
    </row>
    <row r="3497" spans="1:10">
      <c r="A3497" s="8" t="s">
        <v>5179</v>
      </c>
      <c r="D3497" s="8" t="s">
        <v>5109</v>
      </c>
      <c r="J3497" s="8" t="s">
        <v>5307</v>
      </c>
    </row>
    <row r="3498" spans="1:10">
      <c r="A3498" s="8" t="s">
        <v>5180</v>
      </c>
      <c r="D3498" s="8" t="s">
        <v>5111</v>
      </c>
      <c r="J3498" s="8" t="s">
        <v>5308</v>
      </c>
    </row>
    <row r="3499" spans="1:10">
      <c r="A3499" s="8" t="s">
        <v>5181</v>
      </c>
      <c r="D3499" s="8" t="s">
        <v>5113</v>
      </c>
      <c r="J3499" s="8" t="s">
        <v>5309</v>
      </c>
    </row>
    <row r="3500" spans="1:10">
      <c r="A3500" s="8" t="s">
        <v>5182</v>
      </c>
      <c r="D3500" s="8" t="s">
        <v>5242</v>
      </c>
      <c r="J3500" s="8" t="s">
        <v>5310</v>
      </c>
    </row>
    <row r="3501" spans="1:10">
      <c r="A3501" s="8" t="s">
        <v>5183</v>
      </c>
      <c r="D3501" s="8" t="s">
        <v>5311</v>
      </c>
      <c r="J3501" s="8" t="s">
        <v>5312</v>
      </c>
    </row>
    <row r="3502" spans="1:10">
      <c r="A3502" s="8" t="s">
        <v>5186</v>
      </c>
      <c r="D3502" s="8" t="s">
        <v>5114</v>
      </c>
      <c r="J3502" s="8" t="s">
        <v>5313</v>
      </c>
    </row>
    <row r="3503" spans="1:10">
      <c r="A3503" s="8" t="s">
        <v>5314</v>
      </c>
      <c r="D3503" s="8" t="s">
        <v>5115</v>
      </c>
      <c r="J3503" s="8" t="s">
        <v>5315</v>
      </c>
    </row>
    <row r="3504" spans="1:10">
      <c r="A3504" s="8" t="s">
        <v>5187</v>
      </c>
      <c r="D3504" s="8" t="s">
        <v>5116</v>
      </c>
      <c r="J3504" s="8" t="s">
        <v>5316</v>
      </c>
    </row>
    <row r="3505" spans="1:10">
      <c r="A3505" s="8" t="s">
        <v>5317</v>
      </c>
      <c r="D3505" s="8" t="s">
        <v>5117</v>
      </c>
      <c r="J3505" s="8" t="s">
        <v>5318</v>
      </c>
    </row>
    <row r="3506" spans="1:10">
      <c r="A3506" s="8" t="s">
        <v>5189</v>
      </c>
      <c r="D3506" s="8" t="s">
        <v>5248</v>
      </c>
      <c r="J3506" s="8" t="s">
        <v>5319</v>
      </c>
    </row>
    <row r="3507" spans="1:10">
      <c r="A3507" s="8" t="s">
        <v>5190</v>
      </c>
      <c r="D3507" s="8" t="s">
        <v>5250</v>
      </c>
      <c r="J3507" s="8" t="s">
        <v>5320</v>
      </c>
    </row>
    <row r="3508" spans="1:10">
      <c r="A3508" s="8" t="s">
        <v>5191</v>
      </c>
      <c r="D3508" s="8" t="s">
        <v>5118</v>
      </c>
      <c r="J3508" s="8" t="s">
        <v>5321</v>
      </c>
    </row>
    <row r="3509" spans="1:10">
      <c r="A3509" s="8" t="s">
        <v>5192</v>
      </c>
      <c r="D3509" s="8" t="s">
        <v>5119</v>
      </c>
      <c r="J3509" s="8" t="s">
        <v>5322</v>
      </c>
    </row>
    <row r="3510" spans="1:10">
      <c r="A3510" s="8" t="s">
        <v>5194</v>
      </c>
      <c r="D3510" s="8" t="s">
        <v>5121</v>
      </c>
      <c r="J3510" s="8" t="s">
        <v>5323</v>
      </c>
    </row>
    <row r="3511" spans="1:10">
      <c r="A3511" s="8" t="s">
        <v>5195</v>
      </c>
      <c r="D3511" s="8" t="s">
        <v>5123</v>
      </c>
      <c r="J3511" s="8" t="s">
        <v>5324</v>
      </c>
    </row>
    <row r="3512" spans="1:10">
      <c r="A3512" s="8" t="s">
        <v>5196</v>
      </c>
      <c r="D3512" s="8" t="s">
        <v>5124</v>
      </c>
      <c r="J3512" s="8" t="s">
        <v>5325</v>
      </c>
    </row>
    <row r="3513" spans="1:10">
      <c r="A3513" s="8" t="s">
        <v>5197</v>
      </c>
      <c r="D3513" s="8" t="s">
        <v>5126</v>
      </c>
      <c r="J3513" s="8" t="s">
        <v>5326</v>
      </c>
    </row>
    <row r="3514" spans="1:10">
      <c r="A3514" s="8" t="s">
        <v>5198</v>
      </c>
      <c r="D3514" s="8" t="s">
        <v>5127</v>
      </c>
      <c r="J3514" s="8" t="s">
        <v>5327</v>
      </c>
    </row>
    <row r="3515" spans="1:10">
      <c r="A3515" s="8" t="s">
        <v>5200</v>
      </c>
      <c r="D3515" s="8" t="s">
        <v>5128</v>
      </c>
      <c r="J3515" s="8" t="s">
        <v>5328</v>
      </c>
    </row>
    <row r="3516" spans="1:10">
      <c r="A3516" s="8" t="s">
        <v>5201</v>
      </c>
      <c r="D3516" s="8" t="s">
        <v>5129</v>
      </c>
      <c r="J3516" s="8" t="s">
        <v>5329</v>
      </c>
    </row>
    <row r="3517" spans="1:10">
      <c r="A3517" s="8" t="s">
        <v>5203</v>
      </c>
      <c r="D3517" s="8" t="s">
        <v>5131</v>
      </c>
      <c r="J3517" s="8" t="s">
        <v>5330</v>
      </c>
    </row>
    <row r="3518" spans="1:10">
      <c r="A3518" s="8" t="s">
        <v>5204</v>
      </c>
      <c r="D3518" s="8" t="s">
        <v>5132</v>
      </c>
      <c r="J3518" s="8" t="s">
        <v>5331</v>
      </c>
    </row>
    <row r="3519" spans="1:10">
      <c r="A3519" s="8" t="s">
        <v>5205</v>
      </c>
      <c r="D3519" s="8" t="s">
        <v>5133</v>
      </c>
      <c r="J3519" s="8" t="s">
        <v>5332</v>
      </c>
    </row>
    <row r="3520" spans="1:10">
      <c r="A3520" s="8" t="s">
        <v>5333</v>
      </c>
      <c r="D3520" s="8" t="s">
        <v>5134</v>
      </c>
      <c r="J3520" s="8" t="s">
        <v>5334</v>
      </c>
    </row>
    <row r="3521" spans="1:10">
      <c r="A3521" s="8" t="s">
        <v>5335</v>
      </c>
      <c r="D3521" s="8" t="s">
        <v>5135</v>
      </c>
      <c r="J3521" s="8" t="s">
        <v>5336</v>
      </c>
    </row>
    <row r="3522" spans="1:10">
      <c r="A3522" s="8" t="s">
        <v>5207</v>
      </c>
      <c r="D3522" s="8" t="s">
        <v>5266</v>
      </c>
      <c r="J3522" s="8" t="s">
        <v>5337</v>
      </c>
    </row>
    <row r="3523" spans="1:10">
      <c r="A3523" s="8" t="s">
        <v>5209</v>
      </c>
      <c r="D3523" s="8" t="s">
        <v>5136</v>
      </c>
      <c r="J3523" s="8" t="s">
        <v>5338</v>
      </c>
    </row>
    <row r="3524" spans="1:10">
      <c r="A3524" s="8" t="s">
        <v>5210</v>
      </c>
      <c r="D3524" s="8" t="s">
        <v>5137</v>
      </c>
      <c r="J3524" s="8" t="s">
        <v>5339</v>
      </c>
    </row>
    <row r="3525" spans="1:10">
      <c r="A3525" s="8" t="s">
        <v>5211</v>
      </c>
      <c r="D3525" s="8" t="s">
        <v>5340</v>
      </c>
      <c r="J3525" s="8" t="s">
        <v>5341</v>
      </c>
    </row>
    <row r="3526" spans="1:10">
      <c r="A3526" s="8" t="s">
        <v>5342</v>
      </c>
      <c r="D3526" s="8" t="s">
        <v>5139</v>
      </c>
      <c r="J3526" s="8" t="s">
        <v>5343</v>
      </c>
    </row>
    <row r="3527" spans="1:10">
      <c r="A3527" s="8" t="s">
        <v>5214</v>
      </c>
      <c r="D3527" s="8" t="s">
        <v>5141</v>
      </c>
      <c r="J3527" s="8" t="s">
        <v>5344</v>
      </c>
    </row>
    <row r="3528" spans="1:10">
      <c r="A3528" s="8" t="s">
        <v>5215</v>
      </c>
      <c r="D3528" s="8" t="s">
        <v>5142</v>
      </c>
      <c r="J3528" s="8" t="s">
        <v>5345</v>
      </c>
    </row>
    <row r="3529" spans="1:10">
      <c r="A3529" s="8" t="s">
        <v>5216</v>
      </c>
      <c r="D3529" s="8" t="s">
        <v>5143</v>
      </c>
      <c r="J3529" s="8" t="s">
        <v>5346</v>
      </c>
    </row>
    <row r="3530" spans="1:10">
      <c r="A3530" s="8" t="s">
        <v>5217</v>
      </c>
      <c r="D3530" s="8" t="s">
        <v>5144</v>
      </c>
      <c r="J3530" s="8" t="s">
        <v>5347</v>
      </c>
    </row>
    <row r="3531" spans="1:10">
      <c r="A3531" s="8" t="s">
        <v>5218</v>
      </c>
      <c r="D3531" s="8" t="s">
        <v>5145</v>
      </c>
      <c r="J3531" s="8" t="s">
        <v>5348</v>
      </c>
    </row>
    <row r="3532" spans="1:10">
      <c r="A3532" s="8" t="s">
        <v>5220</v>
      </c>
      <c r="D3532" s="8" t="s">
        <v>5146</v>
      </c>
      <c r="J3532" s="8" t="s">
        <v>5349</v>
      </c>
    </row>
    <row r="3533" spans="1:10">
      <c r="A3533" s="8" t="s">
        <v>5350</v>
      </c>
      <c r="D3533" s="8" t="s">
        <v>5147</v>
      </c>
      <c r="J3533" s="8" t="s">
        <v>5351</v>
      </c>
    </row>
    <row r="3534" spans="1:10">
      <c r="A3534" s="8" t="s">
        <v>5352</v>
      </c>
      <c r="D3534" s="8" t="s">
        <v>5151</v>
      </c>
      <c r="J3534" s="8" t="s">
        <v>5353</v>
      </c>
    </row>
    <row r="3535" spans="1:10">
      <c r="A3535" s="8" t="s">
        <v>5221</v>
      </c>
      <c r="D3535" s="8" t="s">
        <v>5279</v>
      </c>
      <c r="J3535" s="8" t="s">
        <v>5354</v>
      </c>
    </row>
    <row r="3536" spans="1:10">
      <c r="A3536" s="8" t="s">
        <v>5222</v>
      </c>
      <c r="D3536" s="8" t="s">
        <v>5152</v>
      </c>
      <c r="J3536" s="8" t="s">
        <v>5355</v>
      </c>
    </row>
    <row r="3537" spans="1:10">
      <c r="A3537" s="8" t="s">
        <v>5223</v>
      </c>
      <c r="D3537" s="8" t="s">
        <v>5154</v>
      </c>
      <c r="J3537" s="8" t="s">
        <v>5356</v>
      </c>
    </row>
    <row r="3538" spans="1:10">
      <c r="A3538" s="8" t="s">
        <v>5224</v>
      </c>
      <c r="D3538" s="8" t="s">
        <v>5156</v>
      </c>
      <c r="J3538" s="8" t="s">
        <v>5357</v>
      </c>
    </row>
    <row r="3539" spans="1:10">
      <c r="A3539" s="8" t="s">
        <v>5226</v>
      </c>
      <c r="D3539" s="8" t="s">
        <v>5358</v>
      </c>
      <c r="J3539" s="8" t="s">
        <v>5359</v>
      </c>
    </row>
    <row r="3540" spans="1:10">
      <c r="A3540" s="8" t="s">
        <v>5360</v>
      </c>
      <c r="D3540" s="8" t="s">
        <v>5157</v>
      </c>
      <c r="J3540" s="8" t="s">
        <v>5361</v>
      </c>
    </row>
    <row r="3541" spans="1:10">
      <c r="A3541" s="8" t="s">
        <v>5362</v>
      </c>
      <c r="D3541" s="8" t="s">
        <v>5159</v>
      </c>
      <c r="J3541" s="8" t="s">
        <v>5363</v>
      </c>
    </row>
    <row r="3542" spans="1:10">
      <c r="A3542" s="8" t="s">
        <v>5228</v>
      </c>
      <c r="D3542" s="8" t="s">
        <v>5160</v>
      </c>
      <c r="J3542" s="8" t="s">
        <v>5364</v>
      </c>
    </row>
    <row r="3543" spans="1:10">
      <c r="A3543" s="8" t="s">
        <v>5229</v>
      </c>
      <c r="D3543" s="8" t="s">
        <v>5161</v>
      </c>
      <c r="J3543" s="8" t="s">
        <v>5365</v>
      </c>
    </row>
    <row r="3544" spans="1:10">
      <c r="A3544" s="8" t="s">
        <v>5230</v>
      </c>
      <c r="D3544" s="8" t="s">
        <v>5162</v>
      </c>
      <c r="J3544" s="8" t="s">
        <v>5366</v>
      </c>
    </row>
    <row r="3545" spans="1:10">
      <c r="A3545" s="8" t="s">
        <v>5231</v>
      </c>
      <c r="D3545" s="8" t="s">
        <v>5163</v>
      </c>
      <c r="J3545" s="8" t="s">
        <v>5367</v>
      </c>
    </row>
    <row r="3546" spans="1:10">
      <c r="A3546" s="8" t="s">
        <v>5232</v>
      </c>
      <c r="D3546" s="8" t="s">
        <v>5164</v>
      </c>
      <c r="J3546" s="8" t="s">
        <v>5368</v>
      </c>
    </row>
    <row r="3547" spans="1:10">
      <c r="A3547" s="8" t="s">
        <v>5369</v>
      </c>
      <c r="D3547" s="8" t="s">
        <v>5166</v>
      </c>
      <c r="J3547" s="8" t="s">
        <v>5370</v>
      </c>
    </row>
    <row r="3548" spans="1:10">
      <c r="A3548" s="8" t="s">
        <v>5233</v>
      </c>
      <c r="D3548" s="8" t="s">
        <v>5167</v>
      </c>
      <c r="J3548" s="8" t="s">
        <v>5371</v>
      </c>
    </row>
    <row r="3549" spans="1:10">
      <c r="A3549" s="8" t="s">
        <v>5236</v>
      </c>
      <c r="D3549" s="8" t="s">
        <v>5168</v>
      </c>
      <c r="J3549" s="8" t="s">
        <v>5372</v>
      </c>
    </row>
    <row r="3550" spans="1:10">
      <c r="A3550" s="8" t="s">
        <v>5237</v>
      </c>
      <c r="D3550" s="8" t="s">
        <v>5169</v>
      </c>
      <c r="J3550" s="8" t="s">
        <v>5373</v>
      </c>
    </row>
    <row r="3551" spans="1:10">
      <c r="A3551" s="8" t="s">
        <v>5238</v>
      </c>
      <c r="D3551" s="8" t="s">
        <v>5170</v>
      </c>
      <c r="J3551" s="8" t="s">
        <v>5374</v>
      </c>
    </row>
    <row r="3552" spans="1:10">
      <c r="A3552" s="8" t="s">
        <v>5239</v>
      </c>
      <c r="D3552" s="8" t="s">
        <v>5171</v>
      </c>
      <c r="J3552" s="8" t="s">
        <v>5375</v>
      </c>
    </row>
    <row r="3553" spans="1:10">
      <c r="A3553" s="8" t="s">
        <v>5376</v>
      </c>
      <c r="D3553" s="8" t="s">
        <v>5172</v>
      </c>
      <c r="J3553" s="8" t="s">
        <v>5377</v>
      </c>
    </row>
    <row r="3554" spans="1:10">
      <c r="A3554" s="8" t="s">
        <v>5378</v>
      </c>
      <c r="D3554" s="8" t="s">
        <v>5173</v>
      </c>
      <c r="J3554" s="8" t="s">
        <v>5379</v>
      </c>
    </row>
    <row r="3555" spans="1:10">
      <c r="A3555" s="8" t="s">
        <v>5240</v>
      </c>
      <c r="D3555" s="8" t="s">
        <v>5174</v>
      </c>
      <c r="J3555" s="8" t="s">
        <v>5380</v>
      </c>
    </row>
    <row r="3556" spans="1:10">
      <c r="A3556" s="8" t="s">
        <v>5241</v>
      </c>
      <c r="D3556" s="8" t="s">
        <v>5175</v>
      </c>
      <c r="J3556" s="8" t="s">
        <v>5381</v>
      </c>
    </row>
    <row r="3557" spans="1:10">
      <c r="A3557" s="8" t="s">
        <v>5244</v>
      </c>
      <c r="D3557" s="8" t="s">
        <v>5176</v>
      </c>
      <c r="J3557" s="8" t="s">
        <v>5382</v>
      </c>
    </row>
    <row r="3558" spans="1:10">
      <c r="A3558" s="8" t="s">
        <v>5245</v>
      </c>
      <c r="D3558" s="8" t="s">
        <v>5177</v>
      </c>
      <c r="J3558" s="8" t="s">
        <v>5383</v>
      </c>
    </row>
    <row r="3559" spans="1:10">
      <c r="A3559" s="8" t="s">
        <v>5246</v>
      </c>
      <c r="D3559" s="8" t="s">
        <v>5304</v>
      </c>
      <c r="J3559" s="8" t="s">
        <v>5384</v>
      </c>
    </row>
    <row r="3560" spans="1:10">
      <c r="A3560" s="8" t="s">
        <v>5247</v>
      </c>
      <c r="D3560" s="8" t="s">
        <v>5178</v>
      </c>
      <c r="J3560" s="8" t="s">
        <v>5385</v>
      </c>
    </row>
    <row r="3561" spans="1:10">
      <c r="A3561" s="8" t="s">
        <v>5249</v>
      </c>
      <c r="D3561" s="8" t="s">
        <v>5180</v>
      </c>
      <c r="J3561" s="8" t="s">
        <v>5386</v>
      </c>
    </row>
    <row r="3562" spans="1:10">
      <c r="A3562" s="8" t="s">
        <v>5251</v>
      </c>
      <c r="D3562" s="8" t="s">
        <v>5181</v>
      </c>
      <c r="J3562" s="8" t="s">
        <v>5387</v>
      </c>
    </row>
    <row r="3563" spans="1:10">
      <c r="A3563" s="8" t="s">
        <v>5252</v>
      </c>
      <c r="D3563" s="8" t="s">
        <v>5182</v>
      </c>
      <c r="J3563" s="8" t="s">
        <v>5388</v>
      </c>
    </row>
    <row r="3564" spans="1:10">
      <c r="A3564" s="8" t="s">
        <v>5253</v>
      </c>
      <c r="D3564" s="8" t="s">
        <v>5183</v>
      </c>
      <c r="J3564" s="8" t="s">
        <v>5389</v>
      </c>
    </row>
    <row r="3565" spans="1:10">
      <c r="A3565" s="8" t="s">
        <v>5254</v>
      </c>
      <c r="D3565" s="8" t="s">
        <v>5186</v>
      </c>
      <c r="J3565" s="8" t="s">
        <v>5390</v>
      </c>
    </row>
    <row r="3566" spans="1:10">
      <c r="A3566" s="8" t="s">
        <v>5255</v>
      </c>
      <c r="D3566" s="8" t="s">
        <v>5314</v>
      </c>
      <c r="J3566" s="8" t="s">
        <v>5391</v>
      </c>
    </row>
    <row r="3567" spans="1:10">
      <c r="A3567" s="8" t="s">
        <v>5392</v>
      </c>
      <c r="D3567" s="8" t="s">
        <v>5187</v>
      </c>
      <c r="J3567" s="8" t="s">
        <v>5393</v>
      </c>
    </row>
    <row r="3568" spans="1:10">
      <c r="A3568" s="8" t="s">
        <v>5394</v>
      </c>
      <c r="D3568" s="8" t="s">
        <v>5317</v>
      </c>
      <c r="J3568" s="8" t="s">
        <v>5395</v>
      </c>
    </row>
    <row r="3569" spans="1:10">
      <c r="A3569" s="8" t="s">
        <v>5256</v>
      </c>
      <c r="D3569" s="8" t="s">
        <v>5189</v>
      </c>
      <c r="J3569" s="8" t="s">
        <v>5396</v>
      </c>
    </row>
    <row r="3570" spans="1:10">
      <c r="A3570" s="8" t="s">
        <v>5257</v>
      </c>
      <c r="D3570" s="8" t="s">
        <v>5190</v>
      </c>
      <c r="J3570" s="8" t="s">
        <v>5397</v>
      </c>
    </row>
    <row r="3571" spans="1:10">
      <c r="A3571" s="8" t="s">
        <v>5259</v>
      </c>
      <c r="D3571" s="8" t="s">
        <v>5191</v>
      </c>
      <c r="J3571" s="8" t="s">
        <v>5398</v>
      </c>
    </row>
    <row r="3572" spans="1:10">
      <c r="A3572" s="8" t="s">
        <v>5260</v>
      </c>
      <c r="D3572" s="8" t="s">
        <v>5192</v>
      </c>
      <c r="J3572" s="8" t="s">
        <v>5399</v>
      </c>
    </row>
    <row r="3573" spans="1:10">
      <c r="A3573" s="8" t="s">
        <v>5400</v>
      </c>
      <c r="D3573" s="8" t="s">
        <v>5194</v>
      </c>
      <c r="J3573" s="8" t="s">
        <v>5401</v>
      </c>
    </row>
    <row r="3574" spans="1:10">
      <c r="A3574" s="8" t="s">
        <v>5402</v>
      </c>
      <c r="D3574" s="8" t="s">
        <v>5195</v>
      </c>
      <c r="J3574" s="8" t="s">
        <v>5403</v>
      </c>
    </row>
    <row r="3575" spans="1:10">
      <c r="A3575" s="8" t="s">
        <v>5262</v>
      </c>
      <c r="D3575" s="8" t="s">
        <v>5196</v>
      </c>
      <c r="J3575" s="8" t="s">
        <v>5404</v>
      </c>
    </row>
    <row r="3576" spans="1:10">
      <c r="A3576" s="8" t="s">
        <v>5263</v>
      </c>
      <c r="D3576" s="8" t="s">
        <v>5197</v>
      </c>
      <c r="J3576" s="8" t="s">
        <v>5405</v>
      </c>
    </row>
    <row r="3577" spans="1:10">
      <c r="A3577" s="8" t="s">
        <v>5264</v>
      </c>
      <c r="D3577" s="8" t="s">
        <v>5198</v>
      </c>
      <c r="J3577" s="8" t="s">
        <v>5406</v>
      </c>
    </row>
    <row r="3578" spans="1:10">
      <c r="A3578" s="8" t="s">
        <v>5265</v>
      </c>
      <c r="D3578" s="8" t="s">
        <v>5200</v>
      </c>
      <c r="J3578" s="8" t="s">
        <v>5407</v>
      </c>
    </row>
    <row r="3579" spans="1:10">
      <c r="A3579" s="8" t="s">
        <v>5267</v>
      </c>
      <c r="D3579" s="8" t="s">
        <v>5201</v>
      </c>
      <c r="J3579" s="8" t="s">
        <v>5408</v>
      </c>
    </row>
    <row r="3580" spans="1:10">
      <c r="A3580" s="8" t="s">
        <v>5268</v>
      </c>
      <c r="D3580" s="8" t="s">
        <v>5203</v>
      </c>
      <c r="J3580" s="8" t="s">
        <v>5409</v>
      </c>
    </row>
    <row r="3581" spans="1:10">
      <c r="A3581" s="8" t="s">
        <v>5269</v>
      </c>
      <c r="D3581" s="8" t="s">
        <v>5204</v>
      </c>
      <c r="J3581" s="8" t="s">
        <v>5410</v>
      </c>
    </row>
    <row r="3582" spans="1:10">
      <c r="A3582" s="8" t="s">
        <v>5270</v>
      </c>
      <c r="D3582" s="8" t="s">
        <v>5205</v>
      </c>
      <c r="J3582" s="8" t="s">
        <v>5411</v>
      </c>
    </row>
    <row r="3583" spans="1:10">
      <c r="A3583" s="8" t="s">
        <v>5271</v>
      </c>
      <c r="D3583" s="8" t="s">
        <v>5206</v>
      </c>
      <c r="J3583" s="8" t="s">
        <v>5412</v>
      </c>
    </row>
    <row r="3584" spans="1:10">
      <c r="A3584" s="8" t="s">
        <v>5413</v>
      </c>
      <c r="D3584" s="8" t="s">
        <v>5335</v>
      </c>
      <c r="J3584" s="8" t="s">
        <v>5414</v>
      </c>
    </row>
    <row r="3585" spans="1:10">
      <c r="A3585" s="8" t="s">
        <v>5272</v>
      </c>
      <c r="D3585" s="8" t="s">
        <v>5207</v>
      </c>
      <c r="J3585" s="8" t="s">
        <v>5415</v>
      </c>
    </row>
    <row r="3586" spans="1:10">
      <c r="A3586" s="8" t="s">
        <v>5273</v>
      </c>
      <c r="D3586" s="8" t="s">
        <v>5209</v>
      </c>
      <c r="J3586" s="8" t="s">
        <v>5416</v>
      </c>
    </row>
    <row r="3587" spans="1:10">
      <c r="A3587" s="8" t="s">
        <v>5274</v>
      </c>
      <c r="D3587" s="8" t="s">
        <v>5210</v>
      </c>
      <c r="J3587" s="8" t="s">
        <v>5417</v>
      </c>
    </row>
    <row r="3588" spans="1:10">
      <c r="A3588" s="8" t="s">
        <v>5276</v>
      </c>
      <c r="D3588" s="8" t="s">
        <v>5211</v>
      </c>
      <c r="J3588" s="8" t="s">
        <v>5418</v>
      </c>
    </row>
    <row r="3589" spans="1:10">
      <c r="A3589" s="8" t="s">
        <v>5277</v>
      </c>
      <c r="D3589" s="8" t="s">
        <v>5342</v>
      </c>
      <c r="J3589" s="8" t="s">
        <v>5419</v>
      </c>
    </row>
    <row r="3590" spans="1:10">
      <c r="A3590" s="8" t="s">
        <v>5278</v>
      </c>
      <c r="D3590" s="8" t="s">
        <v>5214</v>
      </c>
      <c r="J3590" s="8" t="s">
        <v>5420</v>
      </c>
    </row>
    <row r="3591" spans="1:10">
      <c r="A3591" s="8" t="s">
        <v>5280</v>
      </c>
      <c r="D3591" s="8" t="s">
        <v>5215</v>
      </c>
      <c r="J3591" s="8" t="s">
        <v>5421</v>
      </c>
    </row>
    <row r="3592" spans="1:10">
      <c r="A3592" s="8" t="s">
        <v>5281</v>
      </c>
      <c r="D3592" s="8" t="s">
        <v>5216</v>
      </c>
      <c r="J3592" s="8" t="s">
        <v>5422</v>
      </c>
    </row>
    <row r="3593" spans="1:10">
      <c r="A3593" s="8" t="s">
        <v>5282</v>
      </c>
      <c r="D3593" s="8" t="s">
        <v>5217</v>
      </c>
      <c r="J3593" s="8" t="s">
        <v>5423</v>
      </c>
    </row>
    <row r="3594" spans="1:10">
      <c r="A3594" s="8" t="s">
        <v>5283</v>
      </c>
      <c r="D3594" s="8" t="s">
        <v>5218</v>
      </c>
      <c r="J3594" s="8" t="s">
        <v>5424</v>
      </c>
    </row>
    <row r="3595" spans="1:10">
      <c r="A3595" s="8" t="s">
        <v>5284</v>
      </c>
      <c r="D3595" s="8" t="s">
        <v>5220</v>
      </c>
      <c r="J3595" s="8" t="s">
        <v>5425</v>
      </c>
    </row>
    <row r="3596" spans="1:10">
      <c r="A3596" s="8" t="s">
        <v>5285</v>
      </c>
      <c r="D3596" s="8" t="s">
        <v>5350</v>
      </c>
      <c r="J3596" s="8" t="s">
        <v>5426</v>
      </c>
    </row>
    <row r="3597" spans="1:10">
      <c r="A3597" s="8" t="s">
        <v>5286</v>
      </c>
      <c r="D3597" s="8" t="s">
        <v>5352</v>
      </c>
      <c r="J3597" s="8" t="s">
        <v>5427</v>
      </c>
    </row>
    <row r="3598" spans="1:10">
      <c r="A3598" s="8" t="s">
        <v>5287</v>
      </c>
      <c r="D3598" s="8" t="s">
        <v>5222</v>
      </c>
      <c r="J3598" s="8" t="s">
        <v>5428</v>
      </c>
    </row>
    <row r="3599" spans="1:10">
      <c r="A3599" s="8" t="s">
        <v>5288</v>
      </c>
      <c r="D3599" s="8" t="s">
        <v>5429</v>
      </c>
      <c r="J3599" s="8" t="s">
        <v>5430</v>
      </c>
    </row>
    <row r="3600" spans="1:10">
      <c r="A3600" s="8" t="s">
        <v>5289</v>
      </c>
      <c r="D3600" s="8" t="s">
        <v>5223</v>
      </c>
      <c r="J3600" s="8" t="s">
        <v>5431</v>
      </c>
    </row>
    <row r="3601" spans="1:10">
      <c r="A3601" s="8" t="s">
        <v>5290</v>
      </c>
      <c r="D3601" s="8" t="s">
        <v>5224</v>
      </c>
      <c r="J3601" s="8" t="s">
        <v>5432</v>
      </c>
    </row>
    <row r="3602" spans="1:10">
      <c r="A3602" s="8" t="s">
        <v>5433</v>
      </c>
      <c r="D3602" s="8" t="s">
        <v>5226</v>
      </c>
      <c r="J3602" s="8" t="s">
        <v>5434</v>
      </c>
    </row>
    <row r="3603" spans="1:10">
      <c r="A3603" s="8" t="s">
        <v>5291</v>
      </c>
      <c r="D3603" s="8" t="s">
        <v>5360</v>
      </c>
      <c r="J3603" s="8" t="s">
        <v>5435</v>
      </c>
    </row>
    <row r="3604" spans="1:10">
      <c r="A3604" s="8" t="s">
        <v>5292</v>
      </c>
      <c r="D3604" s="8" t="s">
        <v>5362</v>
      </c>
      <c r="J3604" s="8" t="s">
        <v>5436</v>
      </c>
    </row>
    <row r="3605" spans="1:10">
      <c r="A3605" s="8" t="s">
        <v>5293</v>
      </c>
      <c r="D3605" s="8" t="s">
        <v>5228</v>
      </c>
      <c r="J3605" s="8" t="s">
        <v>5437</v>
      </c>
    </row>
    <row r="3606" spans="1:10">
      <c r="A3606" s="8" t="s">
        <v>5294</v>
      </c>
      <c r="D3606" s="8" t="s">
        <v>5229</v>
      </c>
      <c r="J3606" s="8" t="s">
        <v>5438</v>
      </c>
    </row>
    <row r="3607" spans="1:10">
      <c r="A3607" s="8" t="s">
        <v>5439</v>
      </c>
      <c r="D3607" s="8" t="s">
        <v>5230</v>
      </c>
      <c r="J3607" s="8" t="s">
        <v>5440</v>
      </c>
    </row>
    <row r="3608" spans="1:10">
      <c r="A3608" s="8" t="s">
        <v>5295</v>
      </c>
      <c r="D3608" s="8" t="s">
        <v>5231</v>
      </c>
      <c r="J3608" s="8" t="s">
        <v>5441</v>
      </c>
    </row>
    <row r="3609" spans="1:10">
      <c r="A3609" s="8" t="s">
        <v>5296</v>
      </c>
      <c r="D3609" s="8" t="s">
        <v>5232</v>
      </c>
      <c r="J3609" s="8" t="s">
        <v>5442</v>
      </c>
    </row>
    <row r="3610" spans="1:10">
      <c r="A3610" s="8" t="s">
        <v>5297</v>
      </c>
      <c r="D3610" s="8" t="s">
        <v>5369</v>
      </c>
      <c r="J3610" s="8" t="s">
        <v>5443</v>
      </c>
    </row>
    <row r="3611" spans="1:10">
      <c r="A3611" s="8" t="s">
        <v>5298</v>
      </c>
      <c r="D3611" s="8" t="s">
        <v>5233</v>
      </c>
      <c r="J3611" s="8" t="s">
        <v>5444</v>
      </c>
    </row>
    <row r="3612" spans="1:10">
      <c r="A3612" s="8" t="s">
        <v>5299</v>
      </c>
      <c r="D3612" s="8" t="s">
        <v>5236</v>
      </c>
      <c r="J3612" s="8" t="s">
        <v>5445</v>
      </c>
    </row>
    <row r="3613" spans="1:10">
      <c r="A3613" s="8" t="s">
        <v>5300</v>
      </c>
      <c r="D3613" s="8" t="s">
        <v>5237</v>
      </c>
      <c r="J3613" s="8" t="s">
        <v>5446</v>
      </c>
    </row>
    <row r="3614" spans="1:10">
      <c r="A3614" s="8" t="s">
        <v>5301</v>
      </c>
      <c r="D3614" s="8" t="s">
        <v>5238</v>
      </c>
      <c r="J3614" s="8" t="s">
        <v>5447</v>
      </c>
    </row>
    <row r="3615" spans="1:10">
      <c r="A3615" s="8" t="s">
        <v>5302</v>
      </c>
      <c r="D3615" s="8" t="s">
        <v>5239</v>
      </c>
      <c r="J3615" s="8" t="s">
        <v>5448</v>
      </c>
    </row>
    <row r="3616" spans="1:10">
      <c r="A3616" s="8" t="s">
        <v>5303</v>
      </c>
      <c r="D3616" s="8" t="s">
        <v>5376</v>
      </c>
      <c r="J3616" s="8" t="s">
        <v>5449</v>
      </c>
    </row>
    <row r="3617" spans="1:10">
      <c r="A3617" s="8" t="s">
        <v>5305</v>
      </c>
      <c r="D3617" s="8" t="s">
        <v>5378</v>
      </c>
      <c r="J3617" s="8" t="s">
        <v>5450</v>
      </c>
    </row>
    <row r="3618" spans="1:10">
      <c r="A3618" s="8" t="s">
        <v>5306</v>
      </c>
      <c r="D3618" s="8" t="s">
        <v>5240</v>
      </c>
      <c r="J3618" s="8" t="s">
        <v>5451</v>
      </c>
    </row>
    <row r="3619" spans="1:10">
      <c r="A3619" s="8" t="s">
        <v>5307</v>
      </c>
      <c r="D3619" s="8" t="s">
        <v>5241</v>
      </c>
      <c r="J3619" s="8" t="s">
        <v>5452</v>
      </c>
    </row>
    <row r="3620" spans="1:10">
      <c r="A3620" s="8" t="s">
        <v>5453</v>
      </c>
      <c r="D3620" s="8" t="s">
        <v>5244</v>
      </c>
      <c r="J3620" s="8" t="s">
        <v>5454</v>
      </c>
    </row>
    <row r="3621" spans="1:10">
      <c r="A3621" s="8" t="s">
        <v>5308</v>
      </c>
      <c r="D3621" s="8" t="s">
        <v>5245</v>
      </c>
      <c r="J3621" s="8" t="s">
        <v>5455</v>
      </c>
    </row>
    <row r="3622" spans="1:10">
      <c r="A3622" s="8" t="s">
        <v>5309</v>
      </c>
      <c r="D3622" s="8" t="s">
        <v>5246</v>
      </c>
      <c r="J3622" s="8" t="s">
        <v>5456</v>
      </c>
    </row>
    <row r="3623" spans="1:10">
      <c r="A3623" s="8" t="s">
        <v>5310</v>
      </c>
      <c r="D3623" s="8" t="s">
        <v>5247</v>
      </c>
      <c r="J3623" s="8" t="s">
        <v>5457</v>
      </c>
    </row>
    <row r="3624" spans="1:10">
      <c r="A3624" s="8" t="s">
        <v>5312</v>
      </c>
      <c r="D3624" s="8" t="s">
        <v>5249</v>
      </c>
      <c r="J3624" s="8" t="s">
        <v>5458</v>
      </c>
    </row>
    <row r="3625" spans="1:10">
      <c r="A3625" s="8" t="s">
        <v>5313</v>
      </c>
      <c r="D3625" s="8" t="s">
        <v>5251</v>
      </c>
      <c r="J3625" s="8" t="s">
        <v>5459</v>
      </c>
    </row>
    <row r="3626" spans="1:10">
      <c r="A3626" s="8" t="s">
        <v>5316</v>
      </c>
      <c r="D3626" s="8" t="s">
        <v>5252</v>
      </c>
      <c r="J3626" s="8" t="s">
        <v>5460</v>
      </c>
    </row>
    <row r="3627" spans="1:10">
      <c r="A3627" s="8" t="s">
        <v>5318</v>
      </c>
      <c r="D3627" s="8" t="s">
        <v>5253</v>
      </c>
      <c r="J3627" s="8" t="s">
        <v>5461</v>
      </c>
    </row>
    <row r="3628" spans="1:10">
      <c r="A3628" s="8" t="s">
        <v>5319</v>
      </c>
      <c r="D3628" s="8" t="s">
        <v>5254</v>
      </c>
      <c r="J3628" s="8" t="s">
        <v>5462</v>
      </c>
    </row>
    <row r="3629" spans="1:10">
      <c r="A3629" s="8" t="s">
        <v>5320</v>
      </c>
      <c r="D3629" s="8" t="s">
        <v>5255</v>
      </c>
      <c r="J3629" s="8" t="s">
        <v>5463</v>
      </c>
    </row>
    <row r="3630" spans="1:10">
      <c r="A3630" s="8" t="s">
        <v>5321</v>
      </c>
      <c r="D3630" s="8" t="s">
        <v>5392</v>
      </c>
      <c r="J3630" s="8" t="s">
        <v>5464</v>
      </c>
    </row>
    <row r="3631" spans="1:10">
      <c r="A3631" s="8" t="s">
        <v>5465</v>
      </c>
      <c r="D3631" s="8" t="s">
        <v>5394</v>
      </c>
      <c r="J3631" s="8" t="s">
        <v>5466</v>
      </c>
    </row>
    <row r="3632" spans="1:10">
      <c r="A3632" s="8" t="s">
        <v>5467</v>
      </c>
      <c r="D3632" s="8" t="s">
        <v>5256</v>
      </c>
      <c r="J3632" s="8" t="s">
        <v>5468</v>
      </c>
    </row>
    <row r="3633" spans="1:10">
      <c r="A3633" s="8" t="s">
        <v>5322</v>
      </c>
      <c r="D3633" s="8" t="s">
        <v>5257</v>
      </c>
      <c r="J3633" s="8" t="s">
        <v>5469</v>
      </c>
    </row>
    <row r="3634" spans="1:10">
      <c r="A3634" s="8" t="s">
        <v>5323</v>
      </c>
      <c r="D3634" s="8" t="s">
        <v>5259</v>
      </c>
      <c r="J3634" s="8" t="s">
        <v>5470</v>
      </c>
    </row>
    <row r="3635" spans="1:10">
      <c r="A3635" s="8" t="s">
        <v>5324</v>
      </c>
      <c r="D3635" s="8" t="s">
        <v>5260</v>
      </c>
      <c r="J3635" s="8" t="s">
        <v>5471</v>
      </c>
    </row>
    <row r="3636" spans="1:10">
      <c r="A3636" s="8" t="s">
        <v>5325</v>
      </c>
      <c r="D3636" s="8" t="s">
        <v>5400</v>
      </c>
      <c r="J3636" s="8" t="s">
        <v>5472</v>
      </c>
    </row>
    <row r="3637" spans="1:10">
      <c r="A3637" s="8" t="s">
        <v>5326</v>
      </c>
      <c r="D3637" s="8" t="s">
        <v>5402</v>
      </c>
      <c r="J3637" s="8" t="s">
        <v>5473</v>
      </c>
    </row>
    <row r="3638" spans="1:10">
      <c r="A3638" s="8" t="s">
        <v>5327</v>
      </c>
      <c r="D3638" s="8" t="s">
        <v>5262</v>
      </c>
      <c r="J3638" s="8" t="s">
        <v>5474</v>
      </c>
    </row>
    <row r="3639" spans="1:10">
      <c r="A3639" s="8" t="s">
        <v>5475</v>
      </c>
      <c r="D3639" s="8" t="s">
        <v>5263</v>
      </c>
      <c r="J3639" s="8" t="s">
        <v>5476</v>
      </c>
    </row>
    <row r="3640" spans="1:10">
      <c r="A3640" s="8" t="s">
        <v>5328</v>
      </c>
      <c r="D3640" s="8" t="s">
        <v>5264</v>
      </c>
      <c r="J3640" s="8" t="s">
        <v>5477</v>
      </c>
    </row>
    <row r="3641" spans="1:10">
      <c r="A3641" s="8" t="s">
        <v>5329</v>
      </c>
      <c r="D3641" s="8" t="s">
        <v>5265</v>
      </c>
      <c r="J3641" s="8" t="s">
        <v>5478</v>
      </c>
    </row>
    <row r="3642" spans="1:10">
      <c r="A3642" s="8" t="s">
        <v>5331</v>
      </c>
      <c r="D3642" s="8" t="s">
        <v>5267</v>
      </c>
      <c r="J3642" s="8" t="s">
        <v>5479</v>
      </c>
    </row>
    <row r="3643" spans="1:10">
      <c r="A3643" s="8" t="s">
        <v>5332</v>
      </c>
      <c r="D3643" s="8" t="s">
        <v>5268</v>
      </c>
      <c r="J3643" s="8" t="s">
        <v>5480</v>
      </c>
    </row>
    <row r="3644" spans="1:10">
      <c r="A3644" s="8" t="s">
        <v>5334</v>
      </c>
      <c r="D3644" s="8" t="s">
        <v>5269</v>
      </c>
      <c r="J3644" s="8" t="s">
        <v>5481</v>
      </c>
    </row>
    <row r="3645" spans="1:10">
      <c r="A3645" s="8" t="s">
        <v>5336</v>
      </c>
      <c r="D3645" s="8" t="s">
        <v>5270</v>
      </c>
      <c r="J3645" s="8" t="s">
        <v>5482</v>
      </c>
    </row>
    <row r="3646" spans="1:10">
      <c r="A3646" s="8" t="s">
        <v>5337</v>
      </c>
      <c r="D3646" s="8" t="s">
        <v>5271</v>
      </c>
      <c r="J3646" s="8" t="s">
        <v>5483</v>
      </c>
    </row>
    <row r="3647" spans="1:10">
      <c r="A3647" s="8" t="s">
        <v>5338</v>
      </c>
      <c r="D3647" s="8" t="s">
        <v>5413</v>
      </c>
      <c r="J3647" s="8" t="s">
        <v>5484</v>
      </c>
    </row>
    <row r="3648" spans="1:10">
      <c r="A3648" s="8" t="s">
        <v>5341</v>
      </c>
      <c r="D3648" s="8" t="s">
        <v>5272</v>
      </c>
      <c r="J3648" s="8" t="s">
        <v>5485</v>
      </c>
    </row>
    <row r="3649" spans="1:10">
      <c r="A3649" s="8" t="s">
        <v>5343</v>
      </c>
      <c r="D3649" s="8" t="s">
        <v>5273</v>
      </c>
      <c r="J3649" s="8" t="s">
        <v>5486</v>
      </c>
    </row>
    <row r="3650" spans="1:10">
      <c r="A3650" s="8" t="s">
        <v>5344</v>
      </c>
      <c r="D3650" s="8" t="s">
        <v>5274</v>
      </c>
      <c r="J3650" s="8" t="s">
        <v>5487</v>
      </c>
    </row>
    <row r="3651" spans="1:10">
      <c r="A3651" s="8" t="s">
        <v>5345</v>
      </c>
      <c r="D3651" s="8" t="s">
        <v>5276</v>
      </c>
      <c r="J3651" s="8" t="s">
        <v>5488</v>
      </c>
    </row>
    <row r="3652" spans="1:10">
      <c r="A3652" s="8" t="s">
        <v>5346</v>
      </c>
      <c r="D3652" s="8" t="s">
        <v>5277</v>
      </c>
      <c r="J3652" s="8" t="s">
        <v>5489</v>
      </c>
    </row>
    <row r="3653" spans="1:10">
      <c r="A3653" s="8" t="s">
        <v>5347</v>
      </c>
      <c r="D3653" s="8" t="s">
        <v>5278</v>
      </c>
      <c r="J3653" s="8" t="s">
        <v>5490</v>
      </c>
    </row>
    <row r="3654" spans="1:10">
      <c r="A3654" s="8" t="s">
        <v>5491</v>
      </c>
      <c r="D3654" s="8" t="s">
        <v>5280</v>
      </c>
      <c r="J3654" s="8" t="s">
        <v>5492</v>
      </c>
    </row>
    <row r="3655" spans="1:10">
      <c r="A3655" s="8" t="s">
        <v>5348</v>
      </c>
      <c r="D3655" s="8" t="s">
        <v>5281</v>
      </c>
      <c r="J3655" s="8" t="s">
        <v>5493</v>
      </c>
    </row>
    <row r="3656" spans="1:10">
      <c r="A3656" s="8" t="s">
        <v>5349</v>
      </c>
      <c r="D3656" s="8" t="s">
        <v>5282</v>
      </c>
      <c r="J3656" s="8" t="s">
        <v>5494</v>
      </c>
    </row>
    <row r="3657" spans="1:10">
      <c r="A3657" s="8" t="s">
        <v>5351</v>
      </c>
      <c r="D3657" s="8" t="s">
        <v>5283</v>
      </c>
      <c r="J3657" s="8" t="s">
        <v>5495</v>
      </c>
    </row>
    <row r="3658" spans="1:10">
      <c r="A3658" s="8" t="s">
        <v>5353</v>
      </c>
      <c r="D3658" s="8" t="s">
        <v>5284</v>
      </c>
      <c r="J3658" s="8" t="s">
        <v>5496</v>
      </c>
    </row>
    <row r="3659" spans="1:10">
      <c r="A3659" s="8" t="s">
        <v>5354</v>
      </c>
      <c r="D3659" s="8" t="s">
        <v>5285</v>
      </c>
      <c r="J3659" s="8" t="s">
        <v>5497</v>
      </c>
    </row>
    <row r="3660" spans="1:10">
      <c r="A3660" s="8" t="s">
        <v>5355</v>
      </c>
      <c r="D3660" s="8" t="s">
        <v>5286</v>
      </c>
      <c r="J3660" s="8" t="s">
        <v>5498</v>
      </c>
    </row>
    <row r="3661" spans="1:10">
      <c r="A3661" s="8" t="s">
        <v>5356</v>
      </c>
      <c r="D3661" s="8" t="s">
        <v>5287</v>
      </c>
      <c r="J3661" s="8" t="s">
        <v>5499</v>
      </c>
    </row>
    <row r="3662" spans="1:10">
      <c r="A3662" s="8" t="s">
        <v>5357</v>
      </c>
      <c r="D3662" s="8" t="s">
        <v>5288</v>
      </c>
      <c r="J3662" s="8" t="s">
        <v>5500</v>
      </c>
    </row>
    <row r="3663" spans="1:10">
      <c r="A3663" s="8" t="s">
        <v>5359</v>
      </c>
      <c r="D3663" s="8" t="s">
        <v>5289</v>
      </c>
      <c r="J3663" s="8" t="s">
        <v>5501</v>
      </c>
    </row>
    <row r="3664" spans="1:10">
      <c r="A3664" s="8" t="s">
        <v>5361</v>
      </c>
      <c r="D3664" s="8" t="s">
        <v>5290</v>
      </c>
      <c r="J3664" s="8" t="s">
        <v>5502</v>
      </c>
    </row>
    <row r="3665" spans="1:10">
      <c r="A3665" s="8" t="s">
        <v>5363</v>
      </c>
      <c r="D3665" s="8" t="s">
        <v>5433</v>
      </c>
      <c r="J3665" s="8" t="s">
        <v>5503</v>
      </c>
    </row>
    <row r="3666" spans="1:10">
      <c r="A3666" s="8" t="s">
        <v>5364</v>
      </c>
      <c r="D3666" s="8" t="s">
        <v>5291</v>
      </c>
      <c r="J3666" s="8" t="s">
        <v>5504</v>
      </c>
    </row>
    <row r="3667" spans="1:10">
      <c r="A3667" s="8" t="s">
        <v>5365</v>
      </c>
      <c r="D3667" s="8" t="s">
        <v>5292</v>
      </c>
      <c r="J3667" s="8" t="s">
        <v>5505</v>
      </c>
    </row>
    <row r="3668" spans="1:10">
      <c r="A3668" s="8" t="s">
        <v>5366</v>
      </c>
      <c r="D3668" s="8" t="s">
        <v>5506</v>
      </c>
      <c r="J3668" s="8" t="s">
        <v>5507</v>
      </c>
    </row>
    <row r="3669" spans="1:10">
      <c r="A3669" s="8" t="s">
        <v>5367</v>
      </c>
      <c r="D3669" s="8" t="s">
        <v>5293</v>
      </c>
      <c r="J3669" s="8" t="s">
        <v>5508</v>
      </c>
    </row>
    <row r="3670" spans="1:10">
      <c r="A3670" s="8" t="s">
        <v>5370</v>
      </c>
      <c r="D3670" s="8" t="s">
        <v>5294</v>
      </c>
      <c r="J3670" s="8" t="s">
        <v>5509</v>
      </c>
    </row>
    <row r="3671" spans="1:10">
      <c r="A3671" s="8" t="s">
        <v>5371</v>
      </c>
      <c r="D3671" s="8" t="s">
        <v>5439</v>
      </c>
      <c r="J3671" s="8" t="s">
        <v>5510</v>
      </c>
    </row>
    <row r="3672" spans="1:10">
      <c r="A3672" s="8" t="s">
        <v>5511</v>
      </c>
      <c r="D3672" s="8" t="s">
        <v>5295</v>
      </c>
      <c r="J3672" s="8" t="s">
        <v>5512</v>
      </c>
    </row>
    <row r="3673" spans="1:10">
      <c r="A3673" s="8" t="s">
        <v>5372</v>
      </c>
      <c r="D3673" s="8" t="s">
        <v>5296</v>
      </c>
      <c r="J3673" s="8" t="s">
        <v>5513</v>
      </c>
    </row>
    <row r="3674" spans="1:10">
      <c r="A3674" s="8" t="s">
        <v>5373</v>
      </c>
      <c r="D3674" s="8" t="s">
        <v>5297</v>
      </c>
      <c r="J3674" s="8" t="s">
        <v>5514</v>
      </c>
    </row>
    <row r="3675" spans="1:10">
      <c r="A3675" s="8" t="s">
        <v>5374</v>
      </c>
      <c r="D3675" s="8" t="s">
        <v>5298</v>
      </c>
      <c r="J3675" s="8" t="s">
        <v>5515</v>
      </c>
    </row>
    <row r="3676" spans="1:10">
      <c r="A3676" s="8" t="s">
        <v>5375</v>
      </c>
      <c r="D3676" s="8" t="s">
        <v>5299</v>
      </c>
      <c r="J3676" s="8" t="s">
        <v>5516</v>
      </c>
    </row>
    <row r="3677" spans="1:10">
      <c r="A3677" s="8" t="s">
        <v>5517</v>
      </c>
      <c r="D3677" s="8" t="s">
        <v>5300</v>
      </c>
      <c r="J3677" s="8" t="s">
        <v>5518</v>
      </c>
    </row>
    <row r="3678" spans="1:10">
      <c r="A3678" s="8" t="s">
        <v>5377</v>
      </c>
      <c r="D3678" s="8" t="s">
        <v>5301</v>
      </c>
      <c r="J3678" s="8" t="s">
        <v>5519</v>
      </c>
    </row>
    <row r="3679" spans="1:10">
      <c r="A3679" s="8" t="s">
        <v>5381</v>
      </c>
      <c r="D3679" s="8" t="s">
        <v>5302</v>
      </c>
      <c r="J3679" s="8" t="s">
        <v>5520</v>
      </c>
    </row>
    <row r="3680" spans="1:10">
      <c r="A3680" s="8" t="s">
        <v>5382</v>
      </c>
      <c r="D3680" s="8" t="s">
        <v>5303</v>
      </c>
      <c r="J3680" s="8" t="s">
        <v>5521</v>
      </c>
    </row>
    <row r="3681" spans="1:10">
      <c r="A3681" s="8" t="s">
        <v>5383</v>
      </c>
      <c r="D3681" s="8" t="s">
        <v>5305</v>
      </c>
      <c r="J3681" s="8" t="s">
        <v>5522</v>
      </c>
    </row>
    <row r="3682" spans="1:10">
      <c r="A3682" s="8" t="s">
        <v>5384</v>
      </c>
      <c r="D3682" s="8" t="s">
        <v>5306</v>
      </c>
      <c r="J3682" s="8" t="s">
        <v>5523</v>
      </c>
    </row>
    <row r="3683" spans="1:10">
      <c r="A3683" s="8" t="s">
        <v>5385</v>
      </c>
      <c r="D3683" s="8" t="s">
        <v>5307</v>
      </c>
      <c r="J3683" s="8" t="s">
        <v>5524</v>
      </c>
    </row>
    <row r="3684" spans="1:10">
      <c r="A3684" s="8" t="s">
        <v>5386</v>
      </c>
      <c r="D3684" s="8" t="s">
        <v>5453</v>
      </c>
      <c r="J3684" s="8" t="s">
        <v>5525</v>
      </c>
    </row>
    <row r="3685" spans="1:10">
      <c r="A3685" s="8" t="s">
        <v>5387</v>
      </c>
      <c r="D3685" s="8" t="s">
        <v>5308</v>
      </c>
      <c r="J3685" s="8" t="s">
        <v>5526</v>
      </c>
    </row>
    <row r="3686" spans="1:10">
      <c r="A3686" s="8" t="s">
        <v>5389</v>
      </c>
      <c r="D3686" s="8" t="s">
        <v>5309</v>
      </c>
      <c r="J3686" s="8" t="s">
        <v>5527</v>
      </c>
    </row>
    <row r="3687" spans="1:10">
      <c r="A3687" s="8" t="s">
        <v>5390</v>
      </c>
      <c r="D3687" s="8" t="s">
        <v>5310</v>
      </c>
      <c r="J3687" s="8" t="s">
        <v>5528</v>
      </c>
    </row>
    <row r="3688" spans="1:10">
      <c r="A3688" s="8" t="s">
        <v>5391</v>
      </c>
      <c r="D3688" s="8" t="s">
        <v>5312</v>
      </c>
      <c r="J3688" s="8" t="s">
        <v>5529</v>
      </c>
    </row>
    <row r="3689" spans="1:10">
      <c r="A3689" s="8" t="s">
        <v>5393</v>
      </c>
      <c r="D3689" s="8" t="s">
        <v>5313</v>
      </c>
      <c r="J3689" s="8" t="s">
        <v>5530</v>
      </c>
    </row>
    <row r="3690" spans="1:10">
      <c r="A3690" s="8" t="s">
        <v>5395</v>
      </c>
      <c r="D3690" s="8" t="s">
        <v>5316</v>
      </c>
      <c r="J3690" s="8" t="s">
        <v>5531</v>
      </c>
    </row>
    <row r="3691" spans="1:10">
      <c r="A3691" s="8" t="s">
        <v>5532</v>
      </c>
      <c r="D3691" s="8" t="s">
        <v>5318</v>
      </c>
      <c r="J3691" s="8" t="s">
        <v>5533</v>
      </c>
    </row>
    <row r="3692" spans="1:10">
      <c r="A3692" s="8" t="s">
        <v>5396</v>
      </c>
      <c r="D3692" s="8" t="s">
        <v>5319</v>
      </c>
      <c r="J3692" s="8" t="s">
        <v>5534</v>
      </c>
    </row>
    <row r="3693" spans="1:10">
      <c r="A3693" s="8" t="s">
        <v>5397</v>
      </c>
      <c r="D3693" s="8" t="s">
        <v>5320</v>
      </c>
      <c r="J3693" s="8" t="s">
        <v>5535</v>
      </c>
    </row>
    <row r="3694" spans="1:10">
      <c r="A3694" s="8" t="s">
        <v>5398</v>
      </c>
      <c r="D3694" s="8" t="s">
        <v>5536</v>
      </c>
      <c r="J3694" s="8" t="s">
        <v>5537</v>
      </c>
    </row>
    <row r="3695" spans="1:10">
      <c r="A3695" s="8" t="s">
        <v>5399</v>
      </c>
      <c r="D3695" s="8" t="s">
        <v>5321</v>
      </c>
      <c r="J3695" s="8" t="s">
        <v>5538</v>
      </c>
    </row>
    <row r="3696" spans="1:10">
      <c r="A3696" s="8" t="s">
        <v>5401</v>
      </c>
      <c r="D3696" s="8" t="s">
        <v>5539</v>
      </c>
      <c r="J3696" s="8" t="s">
        <v>5540</v>
      </c>
    </row>
    <row r="3697" spans="1:10">
      <c r="A3697" s="8" t="s">
        <v>5541</v>
      </c>
      <c r="D3697" s="8" t="s">
        <v>5465</v>
      </c>
      <c r="J3697" s="8" t="s">
        <v>5542</v>
      </c>
    </row>
    <row r="3698" spans="1:10">
      <c r="A3698" s="8" t="s">
        <v>5403</v>
      </c>
      <c r="D3698" s="8" t="s">
        <v>5467</v>
      </c>
      <c r="J3698" s="8" t="s">
        <v>5543</v>
      </c>
    </row>
    <row r="3699" spans="1:10">
      <c r="A3699" s="8" t="s">
        <v>5544</v>
      </c>
      <c r="D3699" s="8" t="s">
        <v>5322</v>
      </c>
      <c r="J3699" s="8" t="s">
        <v>5545</v>
      </c>
    </row>
    <row r="3700" spans="1:10">
      <c r="A3700" s="8" t="s">
        <v>5405</v>
      </c>
      <c r="D3700" s="8" t="s">
        <v>5323</v>
      </c>
      <c r="J3700" s="8" t="s">
        <v>5546</v>
      </c>
    </row>
    <row r="3701" spans="1:10">
      <c r="A3701" s="8" t="s">
        <v>5547</v>
      </c>
      <c r="D3701" s="8" t="s">
        <v>5324</v>
      </c>
      <c r="J3701" s="8" t="s">
        <v>5548</v>
      </c>
    </row>
    <row r="3702" spans="1:10">
      <c r="A3702" s="8" t="s">
        <v>5407</v>
      </c>
      <c r="D3702" s="8" t="s">
        <v>5325</v>
      </c>
      <c r="J3702" s="8" t="s">
        <v>5549</v>
      </c>
    </row>
    <row r="3703" spans="1:10">
      <c r="A3703" s="8" t="s">
        <v>5550</v>
      </c>
      <c r="D3703" s="8" t="s">
        <v>5326</v>
      </c>
      <c r="J3703" s="8" t="s">
        <v>5551</v>
      </c>
    </row>
    <row r="3704" spans="1:10">
      <c r="A3704" s="8" t="s">
        <v>5552</v>
      </c>
      <c r="D3704" s="8" t="s">
        <v>5327</v>
      </c>
      <c r="J3704" s="8" t="s">
        <v>5553</v>
      </c>
    </row>
    <row r="3705" spans="1:10">
      <c r="A3705" s="8" t="s">
        <v>5410</v>
      </c>
      <c r="D3705" s="8" t="s">
        <v>5475</v>
      </c>
      <c r="J3705" s="8" t="s">
        <v>5554</v>
      </c>
    </row>
    <row r="3706" spans="1:10">
      <c r="A3706" s="8" t="s">
        <v>5411</v>
      </c>
      <c r="D3706" s="8" t="s">
        <v>5328</v>
      </c>
      <c r="J3706" s="8" t="s">
        <v>5555</v>
      </c>
    </row>
    <row r="3707" spans="1:10">
      <c r="A3707" s="8" t="s">
        <v>5556</v>
      </c>
      <c r="D3707" s="8" t="s">
        <v>5329</v>
      </c>
      <c r="J3707" s="8" t="s">
        <v>5557</v>
      </c>
    </row>
    <row r="3708" spans="1:10">
      <c r="A3708" s="8" t="s">
        <v>5412</v>
      </c>
      <c r="D3708" s="8" t="s">
        <v>5331</v>
      </c>
      <c r="J3708" s="8" t="s">
        <v>5558</v>
      </c>
    </row>
    <row r="3709" spans="1:10">
      <c r="A3709" s="8" t="s">
        <v>5559</v>
      </c>
      <c r="D3709" s="8" t="s">
        <v>5332</v>
      </c>
      <c r="J3709" s="8" t="s">
        <v>5560</v>
      </c>
    </row>
    <row r="3710" spans="1:10">
      <c r="A3710" s="8" t="s">
        <v>5561</v>
      </c>
      <c r="D3710" s="8" t="s">
        <v>5334</v>
      </c>
      <c r="J3710" s="8" t="s">
        <v>5562</v>
      </c>
    </row>
    <row r="3711" spans="1:10">
      <c r="A3711" s="8" t="s">
        <v>5415</v>
      </c>
      <c r="D3711" s="8" t="s">
        <v>5336</v>
      </c>
      <c r="J3711" s="8" t="s">
        <v>5563</v>
      </c>
    </row>
    <row r="3712" spans="1:10">
      <c r="A3712" s="8" t="s">
        <v>5416</v>
      </c>
      <c r="D3712" s="8" t="s">
        <v>5337</v>
      </c>
      <c r="J3712" s="8" t="s">
        <v>5564</v>
      </c>
    </row>
    <row r="3713" spans="1:10">
      <c r="A3713" s="8" t="s">
        <v>5417</v>
      </c>
      <c r="D3713" s="8" t="s">
        <v>5338</v>
      </c>
      <c r="J3713" s="8" t="s">
        <v>5565</v>
      </c>
    </row>
    <row r="3714" spans="1:10">
      <c r="A3714" s="8" t="s">
        <v>5418</v>
      </c>
      <c r="D3714" s="8" t="s">
        <v>5341</v>
      </c>
      <c r="J3714" s="8" t="s">
        <v>5566</v>
      </c>
    </row>
    <row r="3715" spans="1:10">
      <c r="A3715" s="8" t="s">
        <v>5567</v>
      </c>
      <c r="D3715" s="8" t="s">
        <v>5343</v>
      </c>
      <c r="J3715" s="8" t="s">
        <v>5568</v>
      </c>
    </row>
    <row r="3716" spans="1:10">
      <c r="A3716" s="8" t="s">
        <v>5419</v>
      </c>
      <c r="D3716" s="8" t="s">
        <v>5344</v>
      </c>
      <c r="J3716" s="8" t="s">
        <v>5569</v>
      </c>
    </row>
    <row r="3717" spans="1:10">
      <c r="A3717" s="8" t="s">
        <v>5421</v>
      </c>
      <c r="D3717" s="8" t="s">
        <v>5345</v>
      </c>
      <c r="J3717" s="8" t="s">
        <v>5570</v>
      </c>
    </row>
    <row r="3718" spans="1:10">
      <c r="A3718" s="8" t="s">
        <v>5422</v>
      </c>
      <c r="D3718" s="8" t="s">
        <v>5346</v>
      </c>
      <c r="J3718" s="8" t="s">
        <v>5571</v>
      </c>
    </row>
    <row r="3719" spans="1:10">
      <c r="A3719" s="8" t="s">
        <v>5423</v>
      </c>
      <c r="D3719" s="8" t="s">
        <v>5347</v>
      </c>
      <c r="J3719" s="8" t="s">
        <v>5572</v>
      </c>
    </row>
    <row r="3720" spans="1:10">
      <c r="A3720" s="8" t="s">
        <v>5424</v>
      </c>
      <c r="D3720" s="8" t="s">
        <v>5491</v>
      </c>
      <c r="J3720" s="8" t="s">
        <v>5573</v>
      </c>
    </row>
    <row r="3721" spans="1:10">
      <c r="A3721" s="8" t="s">
        <v>5425</v>
      </c>
      <c r="D3721" s="8" t="s">
        <v>5574</v>
      </c>
      <c r="J3721" s="8" t="s">
        <v>5575</v>
      </c>
    </row>
    <row r="3722" spans="1:10">
      <c r="A3722" s="8" t="s">
        <v>5426</v>
      </c>
      <c r="D3722" s="8" t="s">
        <v>5576</v>
      </c>
      <c r="J3722" s="8" t="s">
        <v>5577</v>
      </c>
    </row>
    <row r="3723" spans="1:10">
      <c r="A3723" s="8" t="s">
        <v>5428</v>
      </c>
      <c r="D3723" s="8" t="s">
        <v>5348</v>
      </c>
      <c r="J3723" s="8" t="s">
        <v>5578</v>
      </c>
    </row>
    <row r="3724" spans="1:10">
      <c r="A3724" s="8" t="s">
        <v>5430</v>
      </c>
      <c r="D3724" s="8" t="s">
        <v>5349</v>
      </c>
      <c r="J3724" s="8" t="s">
        <v>5579</v>
      </c>
    </row>
    <row r="3725" spans="1:10">
      <c r="A3725" s="8" t="s">
        <v>5431</v>
      </c>
      <c r="D3725" s="8" t="s">
        <v>5580</v>
      </c>
      <c r="J3725" s="8" t="s">
        <v>5581</v>
      </c>
    </row>
    <row r="3726" spans="1:10">
      <c r="A3726" s="8" t="s">
        <v>5432</v>
      </c>
      <c r="D3726" s="8" t="s">
        <v>5351</v>
      </c>
      <c r="J3726" s="8" t="s">
        <v>5582</v>
      </c>
    </row>
    <row r="3727" spans="1:10">
      <c r="A3727" s="8" t="s">
        <v>5434</v>
      </c>
      <c r="D3727" s="8" t="s">
        <v>5353</v>
      </c>
      <c r="J3727" s="8" t="s">
        <v>5583</v>
      </c>
    </row>
    <row r="3728" spans="1:10">
      <c r="A3728" s="8" t="s">
        <v>5435</v>
      </c>
      <c r="D3728" s="8" t="s">
        <v>5354</v>
      </c>
      <c r="J3728" s="8" t="s">
        <v>5584</v>
      </c>
    </row>
    <row r="3729" spans="1:10">
      <c r="A3729" s="8" t="s">
        <v>5585</v>
      </c>
      <c r="D3729" s="8" t="s">
        <v>5355</v>
      </c>
      <c r="J3729" s="8" t="s">
        <v>5586</v>
      </c>
    </row>
    <row r="3730" spans="1:10">
      <c r="A3730" s="8" t="s">
        <v>5436</v>
      </c>
      <c r="D3730" s="8" t="s">
        <v>5356</v>
      </c>
      <c r="J3730" s="8" t="s">
        <v>5587</v>
      </c>
    </row>
    <row r="3731" spans="1:10">
      <c r="A3731" s="8" t="s">
        <v>5588</v>
      </c>
      <c r="D3731" s="8" t="s">
        <v>5357</v>
      </c>
      <c r="J3731" s="8" t="s">
        <v>5589</v>
      </c>
    </row>
    <row r="3732" spans="1:10">
      <c r="A3732" s="8" t="s">
        <v>5437</v>
      </c>
      <c r="D3732" s="8" t="s">
        <v>5359</v>
      </c>
      <c r="J3732" s="8" t="s">
        <v>5590</v>
      </c>
    </row>
    <row r="3733" spans="1:10">
      <c r="A3733" s="8" t="s">
        <v>5440</v>
      </c>
      <c r="D3733" s="8" t="s">
        <v>5361</v>
      </c>
      <c r="J3733" s="8" t="s">
        <v>5591</v>
      </c>
    </row>
    <row r="3734" spans="1:10">
      <c r="A3734" s="8" t="s">
        <v>5441</v>
      </c>
      <c r="D3734" s="8" t="s">
        <v>5363</v>
      </c>
      <c r="J3734" s="8" t="s">
        <v>5592</v>
      </c>
    </row>
    <row r="3735" spans="1:10">
      <c r="A3735" s="8" t="s">
        <v>5442</v>
      </c>
      <c r="D3735" s="8" t="s">
        <v>5364</v>
      </c>
      <c r="J3735" s="8" t="s">
        <v>5593</v>
      </c>
    </row>
    <row r="3736" spans="1:10">
      <c r="A3736" s="8" t="s">
        <v>5443</v>
      </c>
      <c r="D3736" s="8" t="s">
        <v>5365</v>
      </c>
      <c r="J3736" s="8" t="s">
        <v>5594</v>
      </c>
    </row>
    <row r="3737" spans="1:10">
      <c r="A3737" s="8" t="s">
        <v>5444</v>
      </c>
      <c r="D3737" s="8" t="s">
        <v>5366</v>
      </c>
      <c r="J3737" s="8" t="s">
        <v>5595</v>
      </c>
    </row>
    <row r="3738" spans="1:10">
      <c r="A3738" s="8" t="s">
        <v>5596</v>
      </c>
      <c r="D3738" s="8" t="s">
        <v>5367</v>
      </c>
      <c r="J3738" s="8" t="s">
        <v>5597</v>
      </c>
    </row>
    <row r="3739" spans="1:10">
      <c r="A3739" s="8" t="s">
        <v>5445</v>
      </c>
      <c r="D3739" s="8" t="s">
        <v>5370</v>
      </c>
      <c r="J3739" s="8" t="s">
        <v>5598</v>
      </c>
    </row>
    <row r="3740" spans="1:10">
      <c r="A3740" s="8" t="s">
        <v>5447</v>
      </c>
      <c r="D3740" s="8" t="s">
        <v>5371</v>
      </c>
      <c r="J3740" s="8" t="s">
        <v>5599</v>
      </c>
    </row>
    <row r="3741" spans="1:10">
      <c r="A3741" s="8" t="s">
        <v>5448</v>
      </c>
      <c r="D3741" s="8" t="s">
        <v>5511</v>
      </c>
      <c r="J3741" s="8" t="s">
        <v>5600</v>
      </c>
    </row>
    <row r="3742" spans="1:10">
      <c r="A3742" s="8" t="s">
        <v>5449</v>
      </c>
      <c r="D3742" s="8" t="s">
        <v>5372</v>
      </c>
      <c r="J3742" s="8" t="s">
        <v>5601</v>
      </c>
    </row>
    <row r="3743" spans="1:10">
      <c r="A3743" s="8" t="s">
        <v>5450</v>
      </c>
      <c r="D3743" s="8" t="s">
        <v>5373</v>
      </c>
      <c r="J3743" s="8" t="s">
        <v>5602</v>
      </c>
    </row>
    <row r="3744" spans="1:10">
      <c r="A3744" s="8" t="s">
        <v>5451</v>
      </c>
      <c r="D3744" s="8" t="s">
        <v>5374</v>
      </c>
      <c r="J3744" s="8" t="s">
        <v>5603</v>
      </c>
    </row>
    <row r="3745" spans="1:10">
      <c r="A3745" s="8" t="s">
        <v>5452</v>
      </c>
      <c r="D3745" s="8" t="s">
        <v>5375</v>
      </c>
      <c r="J3745" s="8" t="s">
        <v>5604</v>
      </c>
    </row>
    <row r="3746" spans="1:10">
      <c r="A3746" s="8" t="s">
        <v>5454</v>
      </c>
      <c r="D3746" s="8" t="s">
        <v>5517</v>
      </c>
      <c r="J3746" s="8" t="s">
        <v>5605</v>
      </c>
    </row>
    <row r="3747" spans="1:10">
      <c r="A3747" s="8" t="s">
        <v>5455</v>
      </c>
      <c r="D3747" s="8" t="s">
        <v>5377</v>
      </c>
      <c r="J3747" s="8" t="s">
        <v>5606</v>
      </c>
    </row>
    <row r="3748" spans="1:10">
      <c r="A3748" s="8" t="s">
        <v>5456</v>
      </c>
      <c r="D3748" s="8" t="s">
        <v>5381</v>
      </c>
      <c r="J3748" s="8" t="s">
        <v>5607</v>
      </c>
    </row>
    <row r="3749" spans="1:10">
      <c r="A3749" s="8" t="s">
        <v>5457</v>
      </c>
      <c r="D3749" s="8" t="s">
        <v>5382</v>
      </c>
      <c r="J3749" s="8" t="s">
        <v>5608</v>
      </c>
    </row>
    <row r="3750" spans="1:10">
      <c r="A3750" s="8" t="s">
        <v>5458</v>
      </c>
      <c r="D3750" s="8" t="s">
        <v>5383</v>
      </c>
      <c r="J3750" s="8" t="s">
        <v>5609</v>
      </c>
    </row>
    <row r="3751" spans="1:10">
      <c r="A3751" s="8" t="s">
        <v>5459</v>
      </c>
      <c r="D3751" s="8" t="s">
        <v>5384</v>
      </c>
      <c r="J3751" s="8" t="s">
        <v>5610</v>
      </c>
    </row>
    <row r="3752" spans="1:10">
      <c r="A3752" s="8" t="s">
        <v>5611</v>
      </c>
      <c r="D3752" s="8" t="s">
        <v>5385</v>
      </c>
      <c r="J3752" s="8" t="s">
        <v>5612</v>
      </c>
    </row>
    <row r="3753" spans="1:10">
      <c r="A3753" s="8" t="s">
        <v>5460</v>
      </c>
      <c r="D3753" s="8" t="s">
        <v>5386</v>
      </c>
      <c r="J3753" s="8" t="s">
        <v>5613</v>
      </c>
    </row>
    <row r="3754" spans="1:10">
      <c r="A3754" s="8" t="s">
        <v>5461</v>
      </c>
      <c r="D3754" s="8" t="s">
        <v>5614</v>
      </c>
      <c r="J3754" s="8" t="s">
        <v>5615</v>
      </c>
    </row>
    <row r="3755" spans="1:10">
      <c r="A3755" s="8" t="s">
        <v>5462</v>
      </c>
      <c r="D3755" s="8" t="s">
        <v>5387</v>
      </c>
      <c r="J3755" s="8" t="s">
        <v>5616</v>
      </c>
    </row>
    <row r="3756" spans="1:10">
      <c r="A3756" s="8" t="s">
        <v>5463</v>
      </c>
      <c r="D3756" s="8" t="s">
        <v>5389</v>
      </c>
      <c r="J3756" s="8" t="s">
        <v>5617</v>
      </c>
    </row>
    <row r="3757" spans="1:10">
      <c r="A3757" s="8" t="s">
        <v>5464</v>
      </c>
      <c r="D3757" s="8" t="s">
        <v>5390</v>
      </c>
      <c r="J3757" s="8" t="s">
        <v>5618</v>
      </c>
    </row>
    <row r="3758" spans="1:10">
      <c r="A3758" s="8" t="s">
        <v>5466</v>
      </c>
      <c r="D3758" s="8" t="s">
        <v>5391</v>
      </c>
      <c r="J3758" s="8" t="s">
        <v>5619</v>
      </c>
    </row>
    <row r="3759" spans="1:10">
      <c r="A3759" s="8" t="s">
        <v>5468</v>
      </c>
      <c r="D3759" s="8" t="s">
        <v>5393</v>
      </c>
      <c r="J3759" s="8" t="s">
        <v>5620</v>
      </c>
    </row>
    <row r="3760" spans="1:10">
      <c r="A3760" s="8" t="s">
        <v>5469</v>
      </c>
      <c r="D3760" s="8" t="s">
        <v>5395</v>
      </c>
      <c r="J3760" s="8" t="s">
        <v>5621</v>
      </c>
    </row>
    <row r="3761" spans="1:10">
      <c r="A3761" s="8" t="s">
        <v>5470</v>
      </c>
      <c r="D3761" s="8" t="s">
        <v>5532</v>
      </c>
      <c r="J3761" s="8" t="s">
        <v>5622</v>
      </c>
    </row>
    <row r="3762" spans="1:10">
      <c r="A3762" s="8" t="s">
        <v>5472</v>
      </c>
      <c r="D3762" s="8" t="s">
        <v>5396</v>
      </c>
      <c r="J3762" s="8" t="s">
        <v>5623</v>
      </c>
    </row>
    <row r="3763" spans="1:10">
      <c r="A3763" s="8" t="s">
        <v>5473</v>
      </c>
      <c r="D3763" s="8" t="s">
        <v>5397</v>
      </c>
      <c r="J3763" s="8" t="s">
        <v>5624</v>
      </c>
    </row>
    <row r="3764" spans="1:10">
      <c r="A3764" s="8" t="s">
        <v>5625</v>
      </c>
      <c r="D3764" s="8" t="s">
        <v>5398</v>
      </c>
      <c r="J3764" s="8" t="s">
        <v>5626</v>
      </c>
    </row>
    <row r="3765" spans="1:10">
      <c r="A3765" s="8" t="s">
        <v>5627</v>
      </c>
      <c r="D3765" s="8" t="s">
        <v>5399</v>
      </c>
      <c r="J3765" s="8" t="s">
        <v>5628</v>
      </c>
    </row>
    <row r="3766" spans="1:10">
      <c r="A3766" s="8" t="s">
        <v>5474</v>
      </c>
      <c r="D3766" s="8" t="s">
        <v>5401</v>
      </c>
      <c r="J3766" s="8" t="s">
        <v>5629</v>
      </c>
    </row>
    <row r="3767" spans="1:10">
      <c r="A3767" s="8" t="s">
        <v>5476</v>
      </c>
      <c r="D3767" s="8" t="s">
        <v>5403</v>
      </c>
      <c r="J3767" s="8" t="s">
        <v>5630</v>
      </c>
    </row>
    <row r="3768" spans="1:10">
      <c r="A3768" s="8" t="s">
        <v>5477</v>
      </c>
      <c r="D3768" s="8" t="s">
        <v>5544</v>
      </c>
      <c r="J3768" s="8" t="s">
        <v>5631</v>
      </c>
    </row>
    <row r="3769" spans="1:10">
      <c r="A3769" s="8" t="s">
        <v>5478</v>
      </c>
      <c r="D3769" s="8" t="s">
        <v>5405</v>
      </c>
      <c r="J3769" s="8" t="s">
        <v>5632</v>
      </c>
    </row>
    <row r="3770" spans="1:10">
      <c r="A3770" s="8" t="s">
        <v>5479</v>
      </c>
      <c r="D3770" s="8" t="s">
        <v>5547</v>
      </c>
      <c r="J3770" s="8" t="s">
        <v>5633</v>
      </c>
    </row>
    <row r="3771" spans="1:10">
      <c r="A3771" s="8" t="s">
        <v>5480</v>
      </c>
      <c r="D3771" s="8" t="s">
        <v>5407</v>
      </c>
      <c r="J3771" s="8" t="s">
        <v>5634</v>
      </c>
    </row>
    <row r="3772" spans="1:10">
      <c r="A3772" s="8" t="s">
        <v>5481</v>
      </c>
      <c r="D3772" s="8" t="s">
        <v>5550</v>
      </c>
      <c r="J3772" s="8" t="s">
        <v>5635</v>
      </c>
    </row>
    <row r="3773" spans="1:10">
      <c r="A3773" s="8" t="s">
        <v>5483</v>
      </c>
      <c r="D3773" s="8" t="s">
        <v>5552</v>
      </c>
      <c r="J3773" s="8" t="s">
        <v>5636</v>
      </c>
    </row>
    <row r="3774" spans="1:10">
      <c r="A3774" s="8" t="s">
        <v>5484</v>
      </c>
      <c r="D3774" s="8" t="s">
        <v>5410</v>
      </c>
      <c r="J3774" s="8" t="s">
        <v>5637</v>
      </c>
    </row>
    <row r="3775" spans="1:10">
      <c r="A3775" s="8" t="s">
        <v>5485</v>
      </c>
      <c r="D3775" s="8" t="s">
        <v>5411</v>
      </c>
      <c r="J3775" s="8" t="s">
        <v>5638</v>
      </c>
    </row>
    <row r="3776" spans="1:10">
      <c r="A3776" s="8" t="s">
        <v>5486</v>
      </c>
      <c r="D3776" s="8" t="s">
        <v>5556</v>
      </c>
      <c r="J3776" s="8" t="s">
        <v>5639</v>
      </c>
    </row>
    <row r="3777" spans="1:10">
      <c r="A3777" s="8" t="s">
        <v>5487</v>
      </c>
      <c r="D3777" s="8" t="s">
        <v>5412</v>
      </c>
      <c r="J3777" s="8" t="s">
        <v>5640</v>
      </c>
    </row>
    <row r="3778" spans="1:10">
      <c r="A3778" s="8" t="s">
        <v>5488</v>
      </c>
      <c r="D3778" s="8" t="s">
        <v>5559</v>
      </c>
      <c r="J3778" s="8" t="s">
        <v>5641</v>
      </c>
    </row>
    <row r="3779" spans="1:10">
      <c r="A3779" s="8" t="s">
        <v>5489</v>
      </c>
      <c r="D3779" s="8" t="s">
        <v>5561</v>
      </c>
      <c r="J3779" s="8" t="s">
        <v>5642</v>
      </c>
    </row>
    <row r="3780" spans="1:10">
      <c r="A3780" s="8" t="s">
        <v>5490</v>
      </c>
      <c r="D3780" s="8" t="s">
        <v>5415</v>
      </c>
      <c r="J3780" s="8" t="s">
        <v>5643</v>
      </c>
    </row>
    <row r="3781" spans="1:10">
      <c r="A3781" s="8" t="s">
        <v>5492</v>
      </c>
      <c r="D3781" s="8" t="s">
        <v>5416</v>
      </c>
      <c r="J3781" s="8" t="s">
        <v>5644</v>
      </c>
    </row>
    <row r="3782" spans="1:10">
      <c r="A3782" s="8" t="s">
        <v>5645</v>
      </c>
      <c r="D3782" s="8" t="s">
        <v>5417</v>
      </c>
      <c r="J3782" s="8" t="s">
        <v>5646</v>
      </c>
    </row>
    <row r="3783" spans="1:10">
      <c r="A3783" s="8" t="s">
        <v>5493</v>
      </c>
      <c r="D3783" s="8" t="s">
        <v>5418</v>
      </c>
      <c r="J3783" s="8" t="s">
        <v>5647</v>
      </c>
    </row>
    <row r="3784" spans="1:10">
      <c r="A3784" s="8" t="s">
        <v>5494</v>
      </c>
      <c r="D3784" s="8" t="s">
        <v>5567</v>
      </c>
      <c r="J3784" s="8" t="s">
        <v>5648</v>
      </c>
    </row>
    <row r="3785" spans="1:10">
      <c r="A3785" s="8" t="s">
        <v>5495</v>
      </c>
      <c r="D3785" s="8" t="s">
        <v>5419</v>
      </c>
      <c r="J3785" s="8" t="s">
        <v>5649</v>
      </c>
    </row>
    <row r="3786" spans="1:10">
      <c r="A3786" s="8" t="s">
        <v>5497</v>
      </c>
      <c r="D3786" s="8" t="s">
        <v>5421</v>
      </c>
      <c r="J3786" s="8" t="s">
        <v>5650</v>
      </c>
    </row>
    <row r="3787" spans="1:10">
      <c r="A3787" s="8" t="s">
        <v>5498</v>
      </c>
      <c r="D3787" s="8" t="s">
        <v>5422</v>
      </c>
      <c r="J3787" s="8" t="s">
        <v>5651</v>
      </c>
    </row>
    <row r="3788" spans="1:10">
      <c r="A3788" s="8" t="s">
        <v>5499</v>
      </c>
      <c r="D3788" s="8" t="s">
        <v>5423</v>
      </c>
      <c r="J3788" s="8" t="s">
        <v>5652</v>
      </c>
    </row>
    <row r="3789" spans="1:10">
      <c r="A3789" s="8" t="s">
        <v>5653</v>
      </c>
      <c r="D3789" s="8" t="s">
        <v>5424</v>
      </c>
      <c r="J3789" s="8" t="s">
        <v>5654</v>
      </c>
    </row>
    <row r="3790" spans="1:10">
      <c r="A3790" s="8" t="s">
        <v>5655</v>
      </c>
      <c r="D3790" s="8" t="s">
        <v>5425</v>
      </c>
      <c r="J3790" s="8" t="s">
        <v>5656</v>
      </c>
    </row>
    <row r="3791" spans="1:10">
      <c r="A3791" s="8" t="s">
        <v>5500</v>
      </c>
      <c r="D3791" s="8" t="s">
        <v>5426</v>
      </c>
      <c r="J3791" s="8" t="s">
        <v>5657</v>
      </c>
    </row>
    <row r="3792" spans="1:10">
      <c r="A3792" s="8" t="s">
        <v>5658</v>
      </c>
      <c r="D3792" s="8" t="s">
        <v>5427</v>
      </c>
      <c r="J3792" s="8" t="s">
        <v>5659</v>
      </c>
    </row>
    <row r="3793" spans="1:10">
      <c r="A3793" s="8" t="s">
        <v>5660</v>
      </c>
      <c r="D3793" s="8" t="s">
        <v>5428</v>
      </c>
      <c r="J3793" s="8" t="s">
        <v>5661</v>
      </c>
    </row>
    <row r="3794" spans="1:10">
      <c r="A3794" s="8" t="s">
        <v>5501</v>
      </c>
      <c r="D3794" s="8" t="s">
        <v>5430</v>
      </c>
      <c r="J3794" s="8" t="s">
        <v>5662</v>
      </c>
    </row>
    <row r="3795" spans="1:10">
      <c r="A3795" s="8" t="s">
        <v>5502</v>
      </c>
      <c r="D3795" s="8" t="s">
        <v>5431</v>
      </c>
      <c r="J3795" s="8" t="s">
        <v>5663</v>
      </c>
    </row>
    <row r="3796" spans="1:10">
      <c r="A3796" s="8" t="s">
        <v>5503</v>
      </c>
      <c r="D3796" s="8" t="s">
        <v>5432</v>
      </c>
      <c r="J3796" s="8" t="s">
        <v>5664</v>
      </c>
    </row>
    <row r="3797" spans="1:10">
      <c r="A3797" s="8" t="s">
        <v>5665</v>
      </c>
      <c r="D3797" s="8" t="s">
        <v>5434</v>
      </c>
      <c r="J3797" s="8" t="s">
        <v>5666</v>
      </c>
    </row>
    <row r="3798" spans="1:10">
      <c r="A3798" s="8" t="s">
        <v>5504</v>
      </c>
      <c r="D3798" s="8" t="s">
        <v>5435</v>
      </c>
      <c r="J3798" s="8" t="s">
        <v>5667</v>
      </c>
    </row>
    <row r="3799" spans="1:10">
      <c r="A3799" s="8" t="s">
        <v>5505</v>
      </c>
      <c r="D3799" s="8" t="s">
        <v>5585</v>
      </c>
      <c r="J3799" s="8" t="s">
        <v>5668</v>
      </c>
    </row>
    <row r="3800" spans="1:10">
      <c r="A3800" s="8" t="s">
        <v>5669</v>
      </c>
      <c r="D3800" s="8" t="s">
        <v>5436</v>
      </c>
      <c r="J3800" s="8" t="s">
        <v>5670</v>
      </c>
    </row>
    <row r="3801" spans="1:10">
      <c r="A3801" s="8" t="s">
        <v>5508</v>
      </c>
      <c r="D3801" s="8" t="s">
        <v>5588</v>
      </c>
      <c r="J3801" s="8" t="s">
        <v>5671</v>
      </c>
    </row>
    <row r="3802" spans="1:10">
      <c r="A3802" s="8" t="s">
        <v>5509</v>
      </c>
      <c r="D3802" s="8" t="s">
        <v>5437</v>
      </c>
      <c r="J3802" s="8" t="s">
        <v>5672</v>
      </c>
    </row>
    <row r="3803" spans="1:10">
      <c r="A3803" s="8" t="s">
        <v>5510</v>
      </c>
      <c r="D3803" s="8" t="s">
        <v>5440</v>
      </c>
      <c r="J3803" s="8" t="s">
        <v>5673</v>
      </c>
    </row>
    <row r="3804" spans="1:10">
      <c r="A3804" s="8" t="s">
        <v>5674</v>
      </c>
      <c r="D3804" s="8" t="s">
        <v>5441</v>
      </c>
      <c r="J3804" s="8" t="s">
        <v>5675</v>
      </c>
    </row>
    <row r="3805" spans="1:10">
      <c r="A3805" s="8" t="s">
        <v>5512</v>
      </c>
      <c r="D3805" s="8" t="s">
        <v>5442</v>
      </c>
      <c r="J3805" s="8" t="s">
        <v>5676</v>
      </c>
    </row>
    <row r="3806" spans="1:10">
      <c r="A3806" s="8" t="s">
        <v>5513</v>
      </c>
      <c r="D3806" s="8" t="s">
        <v>5443</v>
      </c>
      <c r="J3806" s="8" t="s">
        <v>5677</v>
      </c>
    </row>
    <row r="3807" spans="1:10">
      <c r="A3807" s="8" t="s">
        <v>5514</v>
      </c>
      <c r="D3807" s="8" t="s">
        <v>5444</v>
      </c>
      <c r="J3807" s="8" t="s">
        <v>5678</v>
      </c>
    </row>
    <row r="3808" spans="1:10">
      <c r="A3808" s="8" t="s">
        <v>5679</v>
      </c>
      <c r="D3808" s="8" t="s">
        <v>5596</v>
      </c>
      <c r="J3808" s="8" t="s">
        <v>5680</v>
      </c>
    </row>
    <row r="3809" spans="1:10">
      <c r="A3809" s="8" t="s">
        <v>5515</v>
      </c>
      <c r="D3809" s="8" t="s">
        <v>5445</v>
      </c>
      <c r="J3809" s="8" t="s">
        <v>5681</v>
      </c>
    </row>
    <row r="3810" spans="1:10">
      <c r="A3810" s="8" t="s">
        <v>5516</v>
      </c>
      <c r="D3810" s="8" t="s">
        <v>5447</v>
      </c>
      <c r="J3810" s="8" t="s">
        <v>5682</v>
      </c>
    </row>
    <row r="3811" spans="1:10">
      <c r="A3811" s="8" t="s">
        <v>5518</v>
      </c>
      <c r="D3811" s="8" t="s">
        <v>5683</v>
      </c>
      <c r="J3811" s="8" t="s">
        <v>5684</v>
      </c>
    </row>
    <row r="3812" spans="1:10">
      <c r="A3812" s="8" t="s">
        <v>5519</v>
      </c>
      <c r="D3812" s="8" t="s">
        <v>5448</v>
      </c>
      <c r="J3812" s="8" t="s">
        <v>5685</v>
      </c>
    </row>
    <row r="3813" spans="1:10">
      <c r="A3813" s="8" t="s">
        <v>5520</v>
      </c>
      <c r="D3813" s="8" t="s">
        <v>5449</v>
      </c>
      <c r="J3813" s="8" t="s">
        <v>5686</v>
      </c>
    </row>
    <row r="3814" spans="1:10">
      <c r="A3814" s="8" t="s">
        <v>5521</v>
      </c>
      <c r="D3814" s="8" t="s">
        <v>5450</v>
      </c>
      <c r="J3814" s="8" t="s">
        <v>5687</v>
      </c>
    </row>
    <row r="3815" spans="1:10">
      <c r="A3815" s="8" t="s">
        <v>5522</v>
      </c>
      <c r="D3815" s="8" t="s">
        <v>5451</v>
      </c>
      <c r="J3815" s="8" t="s">
        <v>5688</v>
      </c>
    </row>
    <row r="3816" spans="1:10">
      <c r="A3816" s="8" t="s">
        <v>5523</v>
      </c>
      <c r="D3816" s="8" t="s">
        <v>5452</v>
      </c>
      <c r="J3816" s="8" t="s">
        <v>5689</v>
      </c>
    </row>
    <row r="3817" spans="1:10">
      <c r="A3817" s="8" t="s">
        <v>5524</v>
      </c>
      <c r="D3817" s="8" t="s">
        <v>5454</v>
      </c>
      <c r="J3817" s="8" t="s">
        <v>5690</v>
      </c>
    </row>
    <row r="3818" spans="1:10">
      <c r="A3818" s="8" t="s">
        <v>5525</v>
      </c>
      <c r="D3818" s="8" t="s">
        <v>5455</v>
      </c>
      <c r="J3818" s="8" t="s">
        <v>5691</v>
      </c>
    </row>
    <row r="3819" spans="1:10">
      <c r="A3819" s="8" t="s">
        <v>5526</v>
      </c>
      <c r="D3819" s="8" t="s">
        <v>5456</v>
      </c>
      <c r="J3819" s="8" t="s">
        <v>5692</v>
      </c>
    </row>
    <row r="3820" spans="1:10">
      <c r="A3820" s="8" t="s">
        <v>5527</v>
      </c>
      <c r="D3820" s="8" t="s">
        <v>5457</v>
      </c>
      <c r="J3820" s="8" t="s">
        <v>5693</v>
      </c>
    </row>
    <row r="3821" spans="1:10">
      <c r="A3821" s="8" t="s">
        <v>5528</v>
      </c>
      <c r="D3821" s="8" t="s">
        <v>5458</v>
      </c>
      <c r="J3821" s="8" t="s">
        <v>5694</v>
      </c>
    </row>
    <row r="3822" spans="1:10">
      <c r="A3822" s="8" t="s">
        <v>5529</v>
      </c>
      <c r="D3822" s="8" t="s">
        <v>5459</v>
      </c>
      <c r="J3822" s="8" t="s">
        <v>5695</v>
      </c>
    </row>
    <row r="3823" spans="1:10">
      <c r="A3823" s="8" t="s">
        <v>5530</v>
      </c>
      <c r="D3823" s="8" t="s">
        <v>5611</v>
      </c>
      <c r="J3823" s="8" t="s">
        <v>5696</v>
      </c>
    </row>
    <row r="3824" spans="1:10">
      <c r="A3824" s="8" t="s">
        <v>5531</v>
      </c>
      <c r="D3824" s="8" t="s">
        <v>5460</v>
      </c>
      <c r="J3824" s="8" t="s">
        <v>5697</v>
      </c>
    </row>
    <row r="3825" spans="1:10">
      <c r="A3825" s="8" t="s">
        <v>5533</v>
      </c>
      <c r="D3825" s="8" t="s">
        <v>5461</v>
      </c>
      <c r="J3825" s="8" t="s">
        <v>5698</v>
      </c>
    </row>
    <row r="3826" spans="1:10">
      <c r="A3826" s="8" t="s">
        <v>5535</v>
      </c>
      <c r="D3826" s="8" t="s">
        <v>5462</v>
      </c>
      <c r="J3826" s="8" t="s">
        <v>5699</v>
      </c>
    </row>
    <row r="3827" spans="1:10">
      <c r="A3827" s="8" t="s">
        <v>5537</v>
      </c>
      <c r="D3827" s="8" t="s">
        <v>5463</v>
      </c>
      <c r="J3827" s="8" t="s">
        <v>5700</v>
      </c>
    </row>
    <row r="3828" spans="1:10">
      <c r="A3828" s="8" t="s">
        <v>5540</v>
      </c>
      <c r="D3828" s="8" t="s">
        <v>5464</v>
      </c>
      <c r="J3828" s="8" t="s">
        <v>5701</v>
      </c>
    </row>
    <row r="3829" spans="1:10">
      <c r="A3829" s="8" t="s">
        <v>5542</v>
      </c>
      <c r="D3829" s="8" t="s">
        <v>5466</v>
      </c>
      <c r="J3829" s="8" t="s">
        <v>5702</v>
      </c>
    </row>
    <row r="3830" spans="1:10">
      <c r="A3830" s="8" t="s">
        <v>5543</v>
      </c>
      <c r="D3830" s="8" t="s">
        <v>5468</v>
      </c>
      <c r="J3830" s="8" t="s">
        <v>5703</v>
      </c>
    </row>
    <row r="3831" spans="1:10">
      <c r="A3831" s="8" t="s">
        <v>5545</v>
      </c>
      <c r="D3831" s="8" t="s">
        <v>5469</v>
      </c>
      <c r="J3831" s="8" t="s">
        <v>5704</v>
      </c>
    </row>
    <row r="3832" spans="1:10">
      <c r="A3832" s="8" t="s">
        <v>5546</v>
      </c>
      <c r="D3832" s="8" t="s">
        <v>5470</v>
      </c>
      <c r="J3832" s="8" t="s">
        <v>5705</v>
      </c>
    </row>
    <row r="3833" spans="1:10">
      <c r="A3833" s="8" t="s">
        <v>5551</v>
      </c>
      <c r="D3833" s="8" t="s">
        <v>5472</v>
      </c>
      <c r="J3833" s="8" t="s">
        <v>5706</v>
      </c>
    </row>
    <row r="3834" spans="1:10">
      <c r="A3834" s="8" t="s">
        <v>5553</v>
      </c>
      <c r="D3834" s="8" t="s">
        <v>5473</v>
      </c>
      <c r="J3834" s="8" t="s">
        <v>5707</v>
      </c>
    </row>
    <row r="3835" spans="1:10">
      <c r="A3835" s="8" t="s">
        <v>5554</v>
      </c>
      <c r="D3835" s="8" t="s">
        <v>5625</v>
      </c>
      <c r="J3835" s="8" t="s">
        <v>5708</v>
      </c>
    </row>
    <row r="3836" spans="1:10">
      <c r="A3836" s="8" t="s">
        <v>5555</v>
      </c>
      <c r="D3836" s="8" t="s">
        <v>5627</v>
      </c>
      <c r="J3836" s="8" t="s">
        <v>5709</v>
      </c>
    </row>
    <row r="3837" spans="1:10">
      <c r="A3837" s="8" t="s">
        <v>5558</v>
      </c>
      <c r="D3837" s="8" t="s">
        <v>5474</v>
      </c>
      <c r="J3837" s="8" t="s">
        <v>5710</v>
      </c>
    </row>
    <row r="3838" spans="1:10">
      <c r="A3838" s="8" t="s">
        <v>5560</v>
      </c>
      <c r="D3838" s="8" t="s">
        <v>5476</v>
      </c>
      <c r="J3838" s="8" t="s">
        <v>5711</v>
      </c>
    </row>
    <row r="3839" spans="1:10">
      <c r="A3839" s="8" t="s">
        <v>5712</v>
      </c>
      <c r="D3839" s="8" t="s">
        <v>5477</v>
      </c>
      <c r="J3839" s="8" t="s">
        <v>5713</v>
      </c>
    </row>
    <row r="3840" spans="1:10">
      <c r="A3840" s="8" t="s">
        <v>5562</v>
      </c>
      <c r="D3840" s="8" t="s">
        <v>5478</v>
      </c>
      <c r="J3840" s="8" t="s">
        <v>5714</v>
      </c>
    </row>
    <row r="3841" spans="1:10">
      <c r="A3841" s="8" t="s">
        <v>5563</v>
      </c>
      <c r="D3841" s="8" t="s">
        <v>5479</v>
      </c>
      <c r="J3841" s="8" t="s">
        <v>5715</v>
      </c>
    </row>
    <row r="3842" spans="1:10">
      <c r="A3842" s="8" t="s">
        <v>5716</v>
      </c>
      <c r="D3842" s="8" t="s">
        <v>5480</v>
      </c>
      <c r="J3842" s="8" t="s">
        <v>5717</v>
      </c>
    </row>
    <row r="3843" spans="1:10">
      <c r="A3843" s="8" t="s">
        <v>5564</v>
      </c>
      <c r="D3843" s="8" t="s">
        <v>5481</v>
      </c>
      <c r="J3843" s="8" t="s">
        <v>5718</v>
      </c>
    </row>
    <row r="3844" spans="1:10">
      <c r="A3844" s="8" t="s">
        <v>5719</v>
      </c>
      <c r="D3844" s="8" t="s">
        <v>5483</v>
      </c>
      <c r="J3844" s="8" t="s">
        <v>5720</v>
      </c>
    </row>
    <row r="3845" spans="1:10">
      <c r="A3845" s="8" t="s">
        <v>5566</v>
      </c>
      <c r="D3845" s="8" t="s">
        <v>5484</v>
      </c>
      <c r="J3845" s="8" t="s">
        <v>5721</v>
      </c>
    </row>
    <row r="3846" spans="1:10">
      <c r="A3846" s="8" t="s">
        <v>5568</v>
      </c>
      <c r="D3846" s="8" t="s">
        <v>5485</v>
      </c>
      <c r="J3846" s="8" t="s">
        <v>5722</v>
      </c>
    </row>
    <row r="3847" spans="1:10">
      <c r="A3847" s="8" t="s">
        <v>5569</v>
      </c>
      <c r="D3847" s="8" t="s">
        <v>5486</v>
      </c>
      <c r="J3847" s="8" t="s">
        <v>5723</v>
      </c>
    </row>
    <row r="3848" spans="1:10">
      <c r="A3848" s="8" t="s">
        <v>5570</v>
      </c>
      <c r="D3848" s="8" t="s">
        <v>5487</v>
      </c>
      <c r="J3848" s="8" t="s">
        <v>5724</v>
      </c>
    </row>
    <row r="3849" spans="1:10">
      <c r="A3849" s="8" t="s">
        <v>5725</v>
      </c>
      <c r="D3849" s="8" t="s">
        <v>5488</v>
      </c>
      <c r="J3849" s="8" t="s">
        <v>5726</v>
      </c>
    </row>
    <row r="3850" spans="1:10">
      <c r="A3850" s="8" t="s">
        <v>5571</v>
      </c>
      <c r="D3850" s="8" t="s">
        <v>5489</v>
      </c>
      <c r="J3850" s="8" t="s">
        <v>5727</v>
      </c>
    </row>
    <row r="3851" spans="1:10">
      <c r="A3851" s="8" t="s">
        <v>5572</v>
      </c>
      <c r="D3851" s="8" t="s">
        <v>5490</v>
      </c>
      <c r="J3851" s="8" t="s">
        <v>5728</v>
      </c>
    </row>
    <row r="3852" spans="1:10">
      <c r="A3852" s="8" t="s">
        <v>5729</v>
      </c>
      <c r="D3852" s="8" t="s">
        <v>5492</v>
      </c>
      <c r="J3852" s="8" t="s">
        <v>5730</v>
      </c>
    </row>
    <row r="3853" spans="1:10">
      <c r="A3853" s="8" t="s">
        <v>5575</v>
      </c>
      <c r="D3853" s="8" t="s">
        <v>5645</v>
      </c>
      <c r="J3853" s="8" t="s">
        <v>5731</v>
      </c>
    </row>
    <row r="3854" spans="1:10">
      <c r="A3854" s="8" t="s">
        <v>5732</v>
      </c>
      <c r="D3854" s="8" t="s">
        <v>5493</v>
      </c>
      <c r="J3854" s="8" t="s">
        <v>5733</v>
      </c>
    </row>
    <row r="3855" spans="1:10">
      <c r="A3855" s="8" t="s">
        <v>5577</v>
      </c>
      <c r="D3855" s="8" t="s">
        <v>5494</v>
      </c>
      <c r="J3855" s="8" t="s">
        <v>5734</v>
      </c>
    </row>
    <row r="3856" spans="1:10">
      <c r="A3856" s="8" t="s">
        <v>5579</v>
      </c>
      <c r="D3856" s="8" t="s">
        <v>5495</v>
      </c>
      <c r="J3856" s="8" t="s">
        <v>5735</v>
      </c>
    </row>
    <row r="3857" spans="1:10">
      <c r="A3857" s="8" t="s">
        <v>5736</v>
      </c>
      <c r="D3857" s="8" t="s">
        <v>5497</v>
      </c>
      <c r="J3857" s="8" t="s">
        <v>5737</v>
      </c>
    </row>
    <row r="3858" spans="1:10">
      <c r="A3858" s="8" t="s">
        <v>5584</v>
      </c>
      <c r="D3858" s="8" t="s">
        <v>5498</v>
      </c>
      <c r="J3858" s="8" t="s">
        <v>5738</v>
      </c>
    </row>
    <row r="3859" spans="1:10">
      <c r="A3859" s="8" t="s">
        <v>5586</v>
      </c>
      <c r="D3859" s="8" t="s">
        <v>5499</v>
      </c>
      <c r="J3859" s="8" t="s">
        <v>5739</v>
      </c>
    </row>
    <row r="3860" spans="1:10">
      <c r="A3860" s="8" t="s">
        <v>5587</v>
      </c>
      <c r="D3860" s="8" t="s">
        <v>5653</v>
      </c>
      <c r="J3860" s="8" t="s">
        <v>5740</v>
      </c>
    </row>
    <row r="3861" spans="1:10">
      <c r="A3861" s="8" t="s">
        <v>5589</v>
      </c>
      <c r="D3861" s="8" t="s">
        <v>5655</v>
      </c>
      <c r="J3861" s="8" t="s">
        <v>5741</v>
      </c>
    </row>
    <row r="3862" spans="1:10">
      <c r="A3862" s="8" t="s">
        <v>5590</v>
      </c>
      <c r="D3862" s="8" t="s">
        <v>5500</v>
      </c>
      <c r="J3862" s="8" t="s">
        <v>5742</v>
      </c>
    </row>
    <row r="3863" spans="1:10">
      <c r="A3863" s="8" t="s">
        <v>5591</v>
      </c>
      <c r="D3863" s="8" t="s">
        <v>5658</v>
      </c>
      <c r="J3863" s="8" t="s">
        <v>5743</v>
      </c>
    </row>
    <row r="3864" spans="1:10">
      <c r="A3864" s="8" t="s">
        <v>5592</v>
      </c>
      <c r="D3864" s="8" t="s">
        <v>5660</v>
      </c>
      <c r="J3864" s="8" t="s">
        <v>5744</v>
      </c>
    </row>
    <row r="3865" spans="1:10">
      <c r="A3865" s="8" t="s">
        <v>5593</v>
      </c>
      <c r="D3865" s="8" t="s">
        <v>5501</v>
      </c>
      <c r="J3865" s="8" t="s">
        <v>5745</v>
      </c>
    </row>
    <row r="3866" spans="1:10">
      <c r="A3866" s="8" t="s">
        <v>5594</v>
      </c>
      <c r="D3866" s="8" t="s">
        <v>5502</v>
      </c>
      <c r="J3866" s="8" t="s">
        <v>5746</v>
      </c>
    </row>
    <row r="3867" spans="1:10">
      <c r="A3867" s="8" t="s">
        <v>5595</v>
      </c>
      <c r="D3867" s="8" t="s">
        <v>5503</v>
      </c>
      <c r="J3867" s="8" t="s">
        <v>5747</v>
      </c>
    </row>
    <row r="3868" spans="1:10">
      <c r="A3868" s="8" t="s">
        <v>5598</v>
      </c>
      <c r="D3868" s="8" t="s">
        <v>5665</v>
      </c>
      <c r="J3868" s="8" t="s">
        <v>5748</v>
      </c>
    </row>
    <row r="3869" spans="1:10">
      <c r="A3869" s="8" t="s">
        <v>5599</v>
      </c>
      <c r="D3869" s="8" t="s">
        <v>5504</v>
      </c>
      <c r="J3869" s="8" t="s">
        <v>5749</v>
      </c>
    </row>
    <row r="3870" spans="1:10">
      <c r="A3870" s="8" t="s">
        <v>5750</v>
      </c>
      <c r="D3870" s="8" t="s">
        <v>5505</v>
      </c>
      <c r="J3870" s="8" t="s">
        <v>5751</v>
      </c>
    </row>
    <row r="3871" spans="1:10">
      <c r="A3871" s="8" t="s">
        <v>5600</v>
      </c>
      <c r="D3871" s="8" t="s">
        <v>5669</v>
      </c>
      <c r="J3871" s="8" t="s">
        <v>5752</v>
      </c>
    </row>
    <row r="3872" spans="1:10">
      <c r="A3872" s="8" t="s">
        <v>5753</v>
      </c>
      <c r="D3872" s="8" t="s">
        <v>5508</v>
      </c>
      <c r="J3872" s="8" t="s">
        <v>5754</v>
      </c>
    </row>
    <row r="3873" spans="1:10">
      <c r="A3873" s="8" t="s">
        <v>5601</v>
      </c>
      <c r="D3873" s="8" t="s">
        <v>5509</v>
      </c>
      <c r="J3873" s="8" t="s">
        <v>5755</v>
      </c>
    </row>
    <row r="3874" spans="1:10">
      <c r="A3874" s="8" t="s">
        <v>5602</v>
      </c>
      <c r="D3874" s="8" t="s">
        <v>5510</v>
      </c>
      <c r="J3874" s="8" t="s">
        <v>5756</v>
      </c>
    </row>
    <row r="3875" spans="1:10">
      <c r="A3875" s="8" t="s">
        <v>5604</v>
      </c>
      <c r="D3875" s="8" t="s">
        <v>5674</v>
      </c>
      <c r="J3875" s="8" t="s">
        <v>5757</v>
      </c>
    </row>
    <row r="3876" spans="1:10">
      <c r="A3876" s="8" t="s">
        <v>5758</v>
      </c>
      <c r="D3876" s="8" t="s">
        <v>5512</v>
      </c>
      <c r="J3876" s="8" t="s">
        <v>5759</v>
      </c>
    </row>
    <row r="3877" spans="1:10">
      <c r="A3877" s="8" t="s">
        <v>5605</v>
      </c>
      <c r="D3877" s="8" t="s">
        <v>5513</v>
      </c>
      <c r="J3877" s="8" t="s">
        <v>5760</v>
      </c>
    </row>
    <row r="3878" spans="1:10">
      <c r="A3878" s="8" t="s">
        <v>5606</v>
      </c>
      <c r="D3878" s="8" t="s">
        <v>5514</v>
      </c>
      <c r="J3878" s="8" t="s">
        <v>5761</v>
      </c>
    </row>
    <row r="3879" spans="1:10">
      <c r="A3879" s="8" t="s">
        <v>5762</v>
      </c>
      <c r="D3879" s="8" t="s">
        <v>5679</v>
      </c>
      <c r="J3879" s="8" t="s">
        <v>5763</v>
      </c>
    </row>
    <row r="3880" spans="1:10">
      <c r="A3880" s="8" t="s">
        <v>5608</v>
      </c>
      <c r="D3880" s="8" t="s">
        <v>5515</v>
      </c>
      <c r="J3880" s="8" t="s">
        <v>5764</v>
      </c>
    </row>
    <row r="3881" spans="1:10">
      <c r="A3881" s="8" t="s">
        <v>5609</v>
      </c>
      <c r="D3881" s="8" t="s">
        <v>5516</v>
      </c>
      <c r="J3881" s="8" t="s">
        <v>5765</v>
      </c>
    </row>
    <row r="3882" spans="1:10">
      <c r="A3882" s="8" t="s">
        <v>5610</v>
      </c>
      <c r="D3882" s="8" t="s">
        <v>5518</v>
      </c>
      <c r="J3882" s="8" t="s">
        <v>5766</v>
      </c>
    </row>
    <row r="3883" spans="1:10">
      <c r="A3883" s="8" t="s">
        <v>5612</v>
      </c>
      <c r="D3883" s="8" t="s">
        <v>5519</v>
      </c>
      <c r="J3883" s="8" t="s">
        <v>5767</v>
      </c>
    </row>
    <row r="3884" spans="1:10">
      <c r="A3884" s="8" t="s">
        <v>5613</v>
      </c>
      <c r="D3884" s="8" t="s">
        <v>5520</v>
      </c>
      <c r="J3884" s="8" t="s">
        <v>5768</v>
      </c>
    </row>
    <row r="3885" spans="1:10">
      <c r="A3885" s="8" t="s">
        <v>5615</v>
      </c>
      <c r="D3885" s="8" t="s">
        <v>5521</v>
      </c>
      <c r="J3885" s="8" t="s">
        <v>5769</v>
      </c>
    </row>
    <row r="3886" spans="1:10">
      <c r="A3886" s="8" t="s">
        <v>5616</v>
      </c>
      <c r="D3886" s="8" t="s">
        <v>5522</v>
      </c>
      <c r="J3886" s="8" t="s">
        <v>5770</v>
      </c>
    </row>
    <row r="3887" spans="1:10">
      <c r="A3887" s="8" t="s">
        <v>5617</v>
      </c>
      <c r="D3887" s="8" t="s">
        <v>5523</v>
      </c>
      <c r="J3887" s="8" t="s">
        <v>5771</v>
      </c>
    </row>
    <row r="3888" spans="1:10">
      <c r="A3888" s="8" t="s">
        <v>5772</v>
      </c>
      <c r="D3888" s="8" t="s">
        <v>5524</v>
      </c>
      <c r="J3888" s="8" t="s">
        <v>5773</v>
      </c>
    </row>
    <row r="3889" spans="1:10">
      <c r="A3889" s="8" t="s">
        <v>5618</v>
      </c>
      <c r="D3889" s="8" t="s">
        <v>5525</v>
      </c>
      <c r="J3889" s="8" t="s">
        <v>5774</v>
      </c>
    </row>
    <row r="3890" spans="1:10">
      <c r="A3890" s="8" t="s">
        <v>5620</v>
      </c>
      <c r="D3890" s="8" t="s">
        <v>5526</v>
      </c>
      <c r="J3890" s="8" t="s">
        <v>5775</v>
      </c>
    </row>
    <row r="3891" spans="1:10">
      <c r="A3891" s="8" t="s">
        <v>5622</v>
      </c>
      <c r="D3891" s="8" t="s">
        <v>5776</v>
      </c>
      <c r="J3891" s="8" t="s">
        <v>5777</v>
      </c>
    </row>
    <row r="3892" spans="1:10">
      <c r="A3892" s="8" t="s">
        <v>5623</v>
      </c>
      <c r="D3892" s="8" t="s">
        <v>5527</v>
      </c>
      <c r="J3892" s="8" t="s">
        <v>5778</v>
      </c>
    </row>
    <row r="3893" spans="1:10">
      <c r="A3893" s="8" t="s">
        <v>5624</v>
      </c>
      <c r="D3893" s="8" t="s">
        <v>5528</v>
      </c>
      <c r="J3893" s="8" t="s">
        <v>5779</v>
      </c>
    </row>
    <row r="3894" spans="1:10">
      <c r="A3894" s="8" t="s">
        <v>5626</v>
      </c>
      <c r="D3894" s="8" t="s">
        <v>5529</v>
      </c>
      <c r="J3894" s="8" t="s">
        <v>5780</v>
      </c>
    </row>
    <row r="3895" spans="1:10">
      <c r="A3895" s="8" t="s">
        <v>5628</v>
      </c>
      <c r="D3895" s="8" t="s">
        <v>5530</v>
      </c>
      <c r="J3895" s="8" t="s">
        <v>5781</v>
      </c>
    </row>
    <row r="3896" spans="1:10">
      <c r="A3896" s="8" t="s">
        <v>5629</v>
      </c>
      <c r="D3896" s="8" t="s">
        <v>5531</v>
      </c>
      <c r="J3896" s="8" t="s">
        <v>5782</v>
      </c>
    </row>
    <row r="3897" spans="1:10">
      <c r="A3897" s="8" t="s">
        <v>5630</v>
      </c>
      <c r="D3897" s="8" t="s">
        <v>5533</v>
      </c>
      <c r="J3897" s="8" t="s">
        <v>5783</v>
      </c>
    </row>
    <row r="3898" spans="1:10">
      <c r="A3898" s="8" t="s">
        <v>5631</v>
      </c>
      <c r="D3898" s="8" t="s">
        <v>5540</v>
      </c>
      <c r="J3898" s="8" t="s">
        <v>5784</v>
      </c>
    </row>
    <row r="3899" spans="1:10">
      <c r="A3899" s="8" t="s">
        <v>5632</v>
      </c>
      <c r="D3899" s="8" t="s">
        <v>5542</v>
      </c>
      <c r="J3899" s="8" t="s">
        <v>5785</v>
      </c>
    </row>
    <row r="3900" spans="1:10">
      <c r="A3900" s="8" t="s">
        <v>5633</v>
      </c>
      <c r="D3900" s="8" t="s">
        <v>5543</v>
      </c>
      <c r="J3900" s="8" t="s">
        <v>5786</v>
      </c>
    </row>
    <row r="3901" spans="1:10">
      <c r="A3901" s="8" t="s">
        <v>5634</v>
      </c>
      <c r="D3901" s="8" t="s">
        <v>5545</v>
      </c>
      <c r="J3901" s="8" t="s">
        <v>5787</v>
      </c>
    </row>
    <row r="3902" spans="1:10">
      <c r="A3902" s="8" t="s">
        <v>5635</v>
      </c>
      <c r="D3902" s="8" t="s">
        <v>5546</v>
      </c>
      <c r="J3902" s="8" t="s">
        <v>5788</v>
      </c>
    </row>
    <row r="3903" spans="1:10">
      <c r="A3903" s="8" t="s">
        <v>5636</v>
      </c>
      <c r="D3903" s="8" t="s">
        <v>5551</v>
      </c>
      <c r="J3903" s="8" t="s">
        <v>5789</v>
      </c>
    </row>
    <row r="3904" spans="1:10">
      <c r="A3904" s="8" t="s">
        <v>5637</v>
      </c>
      <c r="D3904" s="8" t="s">
        <v>5553</v>
      </c>
      <c r="J3904" s="8" t="s">
        <v>5790</v>
      </c>
    </row>
    <row r="3905" spans="1:10">
      <c r="A3905" s="8" t="s">
        <v>5638</v>
      </c>
      <c r="D3905" s="8" t="s">
        <v>5554</v>
      </c>
      <c r="J3905" s="8" t="s">
        <v>5791</v>
      </c>
    </row>
    <row r="3906" spans="1:10">
      <c r="A3906" s="8" t="s">
        <v>5639</v>
      </c>
      <c r="D3906" s="8" t="s">
        <v>5555</v>
      </c>
      <c r="J3906" s="8" t="s">
        <v>5792</v>
      </c>
    </row>
    <row r="3907" spans="1:10">
      <c r="A3907" s="8" t="s">
        <v>5640</v>
      </c>
      <c r="D3907" s="8" t="s">
        <v>5558</v>
      </c>
      <c r="J3907" s="8" t="s">
        <v>5793</v>
      </c>
    </row>
    <row r="3908" spans="1:10">
      <c r="A3908" s="8" t="s">
        <v>5641</v>
      </c>
      <c r="D3908" s="8" t="s">
        <v>5560</v>
      </c>
      <c r="J3908" s="8" t="s">
        <v>5794</v>
      </c>
    </row>
    <row r="3909" spans="1:10">
      <c r="A3909" s="8" t="s">
        <v>5795</v>
      </c>
      <c r="D3909" s="8" t="s">
        <v>5712</v>
      </c>
      <c r="J3909" s="8" t="s">
        <v>5796</v>
      </c>
    </row>
    <row r="3910" spans="1:10">
      <c r="A3910" s="8" t="s">
        <v>5642</v>
      </c>
      <c r="D3910" s="8" t="s">
        <v>5562</v>
      </c>
      <c r="J3910" s="8" t="s">
        <v>5797</v>
      </c>
    </row>
    <row r="3911" spans="1:10">
      <c r="A3911" s="8" t="s">
        <v>5643</v>
      </c>
      <c r="D3911" s="8" t="s">
        <v>5563</v>
      </c>
      <c r="J3911" s="8" t="s">
        <v>5798</v>
      </c>
    </row>
    <row r="3912" spans="1:10">
      <c r="A3912" s="8" t="s">
        <v>5644</v>
      </c>
      <c r="D3912" s="8" t="s">
        <v>5716</v>
      </c>
      <c r="J3912" s="8" t="s">
        <v>5799</v>
      </c>
    </row>
    <row r="3913" spans="1:10">
      <c r="A3913" s="8" t="s">
        <v>5646</v>
      </c>
      <c r="D3913" s="8" t="s">
        <v>5564</v>
      </c>
      <c r="J3913" s="8" t="s">
        <v>5800</v>
      </c>
    </row>
    <row r="3914" spans="1:10">
      <c r="A3914" s="8" t="s">
        <v>5647</v>
      </c>
      <c r="D3914" s="8" t="s">
        <v>5719</v>
      </c>
      <c r="J3914" s="8" t="s">
        <v>5801</v>
      </c>
    </row>
    <row r="3915" spans="1:10">
      <c r="A3915" s="8" t="s">
        <v>5648</v>
      </c>
      <c r="D3915" s="8" t="s">
        <v>5566</v>
      </c>
      <c r="J3915" s="8" t="s">
        <v>5802</v>
      </c>
    </row>
    <row r="3916" spans="1:10">
      <c r="A3916" s="8" t="s">
        <v>5649</v>
      </c>
      <c r="D3916" s="8" t="s">
        <v>5568</v>
      </c>
      <c r="J3916" s="8" t="s">
        <v>5803</v>
      </c>
    </row>
    <row r="3917" spans="1:10">
      <c r="A3917" s="8" t="s">
        <v>5650</v>
      </c>
      <c r="D3917" s="8" t="s">
        <v>5569</v>
      </c>
      <c r="J3917" s="8" t="s">
        <v>5804</v>
      </c>
    </row>
    <row r="3918" spans="1:10">
      <c r="A3918" s="8" t="s">
        <v>5805</v>
      </c>
      <c r="D3918" s="8" t="s">
        <v>5570</v>
      </c>
      <c r="J3918" s="8" t="s">
        <v>5806</v>
      </c>
    </row>
    <row r="3919" spans="1:10">
      <c r="A3919" s="8" t="s">
        <v>5651</v>
      </c>
      <c r="D3919" s="8" t="s">
        <v>5725</v>
      </c>
      <c r="J3919" s="8" t="s">
        <v>5807</v>
      </c>
    </row>
    <row r="3920" spans="1:10">
      <c r="A3920" s="8" t="s">
        <v>5652</v>
      </c>
      <c r="D3920" s="8" t="s">
        <v>5571</v>
      </c>
      <c r="J3920" s="8" t="s">
        <v>5808</v>
      </c>
    </row>
    <row r="3921" spans="1:10">
      <c r="A3921" s="8" t="s">
        <v>5654</v>
      </c>
      <c r="D3921" s="8" t="s">
        <v>5572</v>
      </c>
      <c r="J3921" s="8" t="s">
        <v>5809</v>
      </c>
    </row>
    <row r="3922" spans="1:10">
      <c r="A3922" s="8" t="s">
        <v>5656</v>
      </c>
      <c r="D3922" s="8" t="s">
        <v>5729</v>
      </c>
      <c r="J3922" s="8" t="s">
        <v>5810</v>
      </c>
    </row>
    <row r="3923" spans="1:10">
      <c r="A3923" s="8" t="s">
        <v>5657</v>
      </c>
      <c r="D3923" s="8" t="s">
        <v>5575</v>
      </c>
      <c r="J3923" s="8" t="s">
        <v>5811</v>
      </c>
    </row>
    <row r="3924" spans="1:10">
      <c r="A3924" s="8" t="s">
        <v>5659</v>
      </c>
      <c r="D3924" s="8" t="s">
        <v>5732</v>
      </c>
      <c r="J3924" s="8" t="s">
        <v>5812</v>
      </c>
    </row>
    <row r="3925" spans="1:10">
      <c r="A3925" s="8" t="s">
        <v>5661</v>
      </c>
      <c r="D3925" s="8" t="s">
        <v>5577</v>
      </c>
      <c r="J3925" s="8" t="s">
        <v>5813</v>
      </c>
    </row>
    <row r="3926" spans="1:10">
      <c r="A3926" s="8" t="s">
        <v>5662</v>
      </c>
      <c r="D3926" s="8" t="s">
        <v>5579</v>
      </c>
      <c r="J3926" s="8" t="s">
        <v>5814</v>
      </c>
    </row>
    <row r="3927" spans="1:10">
      <c r="A3927" s="8" t="s">
        <v>5663</v>
      </c>
      <c r="D3927" s="8" t="s">
        <v>5736</v>
      </c>
      <c r="J3927" s="8" t="s">
        <v>5815</v>
      </c>
    </row>
    <row r="3928" spans="1:10">
      <c r="A3928" s="8" t="s">
        <v>5664</v>
      </c>
      <c r="D3928" s="8" t="s">
        <v>5581</v>
      </c>
      <c r="J3928" s="8" t="s">
        <v>5816</v>
      </c>
    </row>
    <row r="3929" spans="1:10">
      <c r="A3929" s="8" t="s">
        <v>5666</v>
      </c>
      <c r="D3929" s="8" t="s">
        <v>5582</v>
      </c>
      <c r="J3929" s="8" t="s">
        <v>5817</v>
      </c>
    </row>
    <row r="3930" spans="1:10">
      <c r="A3930" s="8" t="s">
        <v>5667</v>
      </c>
      <c r="D3930" s="8" t="s">
        <v>5584</v>
      </c>
      <c r="J3930" s="8" t="s">
        <v>5818</v>
      </c>
    </row>
    <row r="3931" spans="1:10">
      <c r="A3931" s="8" t="s">
        <v>5668</v>
      </c>
      <c r="D3931" s="8" t="s">
        <v>5586</v>
      </c>
      <c r="J3931" s="8" t="s">
        <v>5819</v>
      </c>
    </row>
    <row r="3932" spans="1:10">
      <c r="A3932" s="8" t="s">
        <v>5670</v>
      </c>
      <c r="D3932" s="8" t="s">
        <v>5587</v>
      </c>
      <c r="J3932" s="8" t="s">
        <v>5820</v>
      </c>
    </row>
    <row r="3933" spans="1:10">
      <c r="A3933" s="8" t="s">
        <v>5671</v>
      </c>
      <c r="D3933" s="8" t="s">
        <v>5589</v>
      </c>
      <c r="J3933" s="8" t="s">
        <v>5821</v>
      </c>
    </row>
    <row r="3934" spans="1:10">
      <c r="A3934" s="8" t="s">
        <v>5822</v>
      </c>
      <c r="D3934" s="8" t="s">
        <v>5590</v>
      </c>
      <c r="J3934" s="8" t="s">
        <v>5823</v>
      </c>
    </row>
    <row r="3935" spans="1:10">
      <c r="A3935" s="8" t="s">
        <v>5672</v>
      </c>
      <c r="D3935" s="8" t="s">
        <v>5591</v>
      </c>
      <c r="J3935" s="8" t="s">
        <v>5824</v>
      </c>
    </row>
    <row r="3936" spans="1:10">
      <c r="A3936" s="8" t="s">
        <v>5673</v>
      </c>
      <c r="D3936" s="8" t="s">
        <v>5592</v>
      </c>
      <c r="J3936" s="8" t="s">
        <v>5825</v>
      </c>
    </row>
    <row r="3937" spans="1:10">
      <c r="A3937" s="8" t="s">
        <v>5675</v>
      </c>
      <c r="D3937" s="8" t="s">
        <v>5593</v>
      </c>
      <c r="J3937" s="8" t="s">
        <v>5826</v>
      </c>
    </row>
    <row r="3938" spans="1:10">
      <c r="A3938" s="8" t="s">
        <v>5676</v>
      </c>
      <c r="D3938" s="8" t="s">
        <v>5594</v>
      </c>
      <c r="J3938" s="8" t="s">
        <v>5827</v>
      </c>
    </row>
    <row r="3939" spans="1:10">
      <c r="A3939" s="8" t="s">
        <v>5678</v>
      </c>
      <c r="D3939" s="8" t="s">
        <v>5595</v>
      </c>
      <c r="J3939" s="8" t="s">
        <v>5828</v>
      </c>
    </row>
    <row r="3940" spans="1:10">
      <c r="A3940" s="8" t="s">
        <v>5680</v>
      </c>
      <c r="D3940" s="8" t="s">
        <v>5598</v>
      </c>
      <c r="J3940" s="8" t="s">
        <v>5829</v>
      </c>
    </row>
    <row r="3941" spans="1:10">
      <c r="A3941" s="8" t="s">
        <v>5681</v>
      </c>
      <c r="D3941" s="8" t="s">
        <v>5599</v>
      </c>
      <c r="J3941" s="8" t="s">
        <v>5830</v>
      </c>
    </row>
    <row r="3942" spans="1:10">
      <c r="A3942" s="8" t="s">
        <v>5682</v>
      </c>
      <c r="D3942" s="8" t="s">
        <v>5750</v>
      </c>
      <c r="J3942" s="8" t="s">
        <v>5831</v>
      </c>
    </row>
    <row r="3943" spans="1:10">
      <c r="A3943" s="8" t="s">
        <v>5684</v>
      </c>
      <c r="D3943" s="8" t="s">
        <v>5600</v>
      </c>
      <c r="J3943" s="8" t="s">
        <v>5832</v>
      </c>
    </row>
    <row r="3944" spans="1:10">
      <c r="A3944" s="8" t="s">
        <v>5685</v>
      </c>
      <c r="D3944" s="8" t="s">
        <v>5753</v>
      </c>
      <c r="J3944" s="8" t="s">
        <v>5833</v>
      </c>
    </row>
    <row r="3945" spans="1:10">
      <c r="A3945" s="8" t="s">
        <v>5686</v>
      </c>
      <c r="D3945" s="8" t="s">
        <v>5601</v>
      </c>
      <c r="J3945" s="8" t="s">
        <v>5834</v>
      </c>
    </row>
    <row r="3946" spans="1:10">
      <c r="A3946" s="8" t="s">
        <v>5687</v>
      </c>
      <c r="D3946" s="8" t="s">
        <v>5602</v>
      </c>
      <c r="J3946" s="8" t="s">
        <v>5835</v>
      </c>
    </row>
    <row r="3947" spans="1:10">
      <c r="A3947" s="8" t="s">
        <v>5688</v>
      </c>
      <c r="D3947" s="8" t="s">
        <v>5604</v>
      </c>
      <c r="J3947" s="8" t="s">
        <v>5836</v>
      </c>
    </row>
    <row r="3948" spans="1:10">
      <c r="A3948" s="8" t="s">
        <v>5837</v>
      </c>
      <c r="D3948" s="8" t="s">
        <v>5758</v>
      </c>
      <c r="J3948" s="8" t="s">
        <v>5838</v>
      </c>
    </row>
    <row r="3949" spans="1:10">
      <c r="A3949" s="8" t="s">
        <v>5839</v>
      </c>
      <c r="D3949" s="8" t="s">
        <v>5605</v>
      </c>
      <c r="J3949" s="8" t="s">
        <v>5840</v>
      </c>
    </row>
    <row r="3950" spans="1:10">
      <c r="A3950" s="8" t="s">
        <v>5691</v>
      </c>
      <c r="D3950" s="8" t="s">
        <v>5606</v>
      </c>
      <c r="J3950" s="8" t="s">
        <v>5841</v>
      </c>
    </row>
    <row r="3951" spans="1:10">
      <c r="A3951" s="8" t="s">
        <v>5692</v>
      </c>
      <c r="D3951" s="8" t="s">
        <v>5762</v>
      </c>
      <c r="J3951" s="8" t="s">
        <v>5842</v>
      </c>
    </row>
    <row r="3952" spans="1:10">
      <c r="A3952" s="8" t="s">
        <v>5693</v>
      </c>
      <c r="D3952" s="8" t="s">
        <v>5608</v>
      </c>
      <c r="J3952" s="8" t="s">
        <v>5843</v>
      </c>
    </row>
    <row r="3953" spans="1:10">
      <c r="A3953" s="8" t="s">
        <v>5694</v>
      </c>
      <c r="D3953" s="8" t="s">
        <v>5609</v>
      </c>
      <c r="J3953" s="8" t="s">
        <v>5844</v>
      </c>
    </row>
    <row r="3954" spans="1:10">
      <c r="A3954" s="8" t="s">
        <v>5695</v>
      </c>
      <c r="D3954" s="8" t="s">
        <v>5610</v>
      </c>
      <c r="J3954" s="8" t="s">
        <v>5845</v>
      </c>
    </row>
    <row r="3955" spans="1:10">
      <c r="A3955" s="8" t="s">
        <v>5696</v>
      </c>
      <c r="D3955" s="8" t="s">
        <v>5612</v>
      </c>
      <c r="J3955" s="8" t="s">
        <v>5846</v>
      </c>
    </row>
    <row r="3956" spans="1:10">
      <c r="A3956" s="8" t="s">
        <v>5697</v>
      </c>
      <c r="D3956" s="8" t="s">
        <v>5613</v>
      </c>
      <c r="J3956" s="8" t="s">
        <v>5847</v>
      </c>
    </row>
    <row r="3957" spans="1:10">
      <c r="A3957" s="8" t="s">
        <v>5848</v>
      </c>
      <c r="D3957" s="8" t="s">
        <v>5615</v>
      </c>
      <c r="J3957" s="8" t="s">
        <v>5849</v>
      </c>
    </row>
    <row r="3958" spans="1:10">
      <c r="A3958" s="8" t="s">
        <v>5698</v>
      </c>
      <c r="D3958" s="8" t="s">
        <v>5616</v>
      </c>
      <c r="J3958" s="8" t="s">
        <v>5850</v>
      </c>
    </row>
    <row r="3959" spans="1:10">
      <c r="A3959" s="8" t="s">
        <v>5699</v>
      </c>
      <c r="D3959" s="8" t="s">
        <v>5617</v>
      </c>
      <c r="J3959" s="8" t="s">
        <v>5851</v>
      </c>
    </row>
    <row r="3960" spans="1:10">
      <c r="A3960" s="8" t="s">
        <v>5701</v>
      </c>
      <c r="D3960" s="8" t="s">
        <v>5772</v>
      </c>
      <c r="J3960" s="8" t="s">
        <v>5852</v>
      </c>
    </row>
    <row r="3961" spans="1:10">
      <c r="A3961" s="8" t="s">
        <v>5702</v>
      </c>
      <c r="D3961" s="8" t="s">
        <v>5618</v>
      </c>
      <c r="J3961" s="8" t="s">
        <v>5853</v>
      </c>
    </row>
    <row r="3962" spans="1:10">
      <c r="A3962" s="8" t="s">
        <v>5703</v>
      </c>
      <c r="D3962" s="8" t="s">
        <v>5620</v>
      </c>
      <c r="J3962" s="8" t="s">
        <v>5854</v>
      </c>
    </row>
    <row r="3963" spans="1:10">
      <c r="A3963" s="8" t="s">
        <v>5704</v>
      </c>
      <c r="D3963" s="8" t="s">
        <v>5622</v>
      </c>
      <c r="J3963" s="8" t="s">
        <v>5855</v>
      </c>
    </row>
    <row r="3964" spans="1:10">
      <c r="A3964" s="8" t="s">
        <v>5705</v>
      </c>
      <c r="D3964" s="8" t="s">
        <v>5623</v>
      </c>
      <c r="J3964" s="8" t="s">
        <v>5856</v>
      </c>
    </row>
    <row r="3965" spans="1:10">
      <c r="A3965" s="8" t="s">
        <v>5706</v>
      </c>
      <c r="D3965" s="8" t="s">
        <v>5624</v>
      </c>
      <c r="J3965" s="8" t="s">
        <v>5857</v>
      </c>
    </row>
    <row r="3966" spans="1:10">
      <c r="A3966" s="8" t="s">
        <v>5707</v>
      </c>
      <c r="D3966" s="8" t="s">
        <v>5626</v>
      </c>
      <c r="J3966" s="8" t="s">
        <v>5858</v>
      </c>
    </row>
    <row r="3967" spans="1:10">
      <c r="A3967" s="8" t="s">
        <v>5859</v>
      </c>
      <c r="D3967" s="8" t="s">
        <v>5628</v>
      </c>
      <c r="J3967" s="8" t="s">
        <v>5860</v>
      </c>
    </row>
    <row r="3968" spans="1:10">
      <c r="A3968" s="8" t="s">
        <v>5861</v>
      </c>
      <c r="D3968" s="8" t="s">
        <v>5629</v>
      </c>
      <c r="J3968" s="8" t="s">
        <v>5862</v>
      </c>
    </row>
    <row r="3969" spans="1:10">
      <c r="A3969" s="8" t="s">
        <v>5708</v>
      </c>
      <c r="D3969" s="8" t="s">
        <v>5630</v>
      </c>
      <c r="J3969" s="8" t="s">
        <v>5863</v>
      </c>
    </row>
    <row r="3970" spans="1:10">
      <c r="A3970" s="8" t="s">
        <v>5864</v>
      </c>
      <c r="D3970" s="8" t="s">
        <v>5631</v>
      </c>
      <c r="J3970" s="8" t="s">
        <v>5865</v>
      </c>
    </row>
    <row r="3971" spans="1:10">
      <c r="A3971" s="8" t="s">
        <v>5710</v>
      </c>
      <c r="D3971" s="8" t="s">
        <v>5632</v>
      </c>
      <c r="J3971" s="8" t="s">
        <v>5866</v>
      </c>
    </row>
    <row r="3972" spans="1:10">
      <c r="A3972" s="8" t="s">
        <v>5711</v>
      </c>
      <c r="D3972" s="8" t="s">
        <v>5633</v>
      </c>
      <c r="J3972" s="8" t="s">
        <v>5867</v>
      </c>
    </row>
    <row r="3973" spans="1:10">
      <c r="A3973" s="8" t="s">
        <v>5713</v>
      </c>
      <c r="D3973" s="8" t="s">
        <v>5634</v>
      </c>
      <c r="J3973" s="8" t="s">
        <v>5868</v>
      </c>
    </row>
    <row r="3974" spans="1:10">
      <c r="A3974" s="8" t="s">
        <v>5714</v>
      </c>
      <c r="D3974" s="8" t="s">
        <v>5635</v>
      </c>
      <c r="J3974" s="8" t="s">
        <v>5869</v>
      </c>
    </row>
    <row r="3975" spans="1:10">
      <c r="A3975" s="8" t="s">
        <v>5715</v>
      </c>
      <c r="D3975" s="8" t="s">
        <v>5636</v>
      </c>
      <c r="J3975" s="8" t="s">
        <v>5870</v>
      </c>
    </row>
    <row r="3976" spans="1:10">
      <c r="A3976" s="8" t="s">
        <v>5717</v>
      </c>
      <c r="D3976" s="8" t="s">
        <v>5637</v>
      </c>
      <c r="J3976" s="8" t="s">
        <v>5871</v>
      </c>
    </row>
    <row r="3977" spans="1:10">
      <c r="A3977" s="8" t="s">
        <v>5718</v>
      </c>
      <c r="D3977" s="8" t="s">
        <v>5638</v>
      </c>
      <c r="J3977" s="8" t="s">
        <v>5872</v>
      </c>
    </row>
    <row r="3978" spans="1:10">
      <c r="A3978" s="8" t="s">
        <v>5720</v>
      </c>
      <c r="D3978" s="8" t="s">
        <v>5639</v>
      </c>
      <c r="J3978" s="8" t="s">
        <v>5873</v>
      </c>
    </row>
    <row r="3979" spans="1:10">
      <c r="A3979" s="8" t="s">
        <v>5721</v>
      </c>
      <c r="D3979" s="8" t="s">
        <v>5640</v>
      </c>
      <c r="J3979" s="8" t="s">
        <v>5874</v>
      </c>
    </row>
    <row r="3980" spans="1:10">
      <c r="A3980" s="8" t="s">
        <v>5875</v>
      </c>
      <c r="D3980" s="8" t="s">
        <v>5641</v>
      </c>
      <c r="J3980" s="8" t="s">
        <v>5876</v>
      </c>
    </row>
    <row r="3981" spans="1:10">
      <c r="A3981" s="8" t="s">
        <v>5722</v>
      </c>
      <c r="D3981" s="8" t="s">
        <v>5795</v>
      </c>
      <c r="J3981" s="8" t="s">
        <v>5877</v>
      </c>
    </row>
    <row r="3982" spans="1:10">
      <c r="A3982" s="8" t="s">
        <v>5723</v>
      </c>
      <c r="D3982" s="8" t="s">
        <v>5642</v>
      </c>
      <c r="J3982" s="8" t="s">
        <v>5878</v>
      </c>
    </row>
    <row r="3983" spans="1:10">
      <c r="A3983" s="8" t="s">
        <v>5724</v>
      </c>
      <c r="D3983" s="8" t="s">
        <v>5643</v>
      </c>
      <c r="J3983" s="8" t="s">
        <v>5879</v>
      </c>
    </row>
    <row r="3984" spans="1:10">
      <c r="A3984" s="8" t="s">
        <v>5728</v>
      </c>
      <c r="D3984" s="8" t="s">
        <v>5880</v>
      </c>
      <c r="J3984" s="8" t="s">
        <v>5881</v>
      </c>
    </row>
    <row r="3985" spans="1:10">
      <c r="A3985" s="8" t="s">
        <v>5730</v>
      </c>
      <c r="D3985" s="8" t="s">
        <v>5644</v>
      </c>
      <c r="J3985" s="8" t="s">
        <v>5882</v>
      </c>
    </row>
    <row r="3986" spans="1:10">
      <c r="A3986" s="8" t="s">
        <v>5731</v>
      </c>
      <c r="D3986" s="8" t="s">
        <v>5646</v>
      </c>
      <c r="J3986" s="8" t="s">
        <v>5883</v>
      </c>
    </row>
    <row r="3987" spans="1:10">
      <c r="A3987" s="8" t="s">
        <v>5733</v>
      </c>
      <c r="D3987" s="8" t="s">
        <v>5647</v>
      </c>
      <c r="J3987" s="8" t="s">
        <v>5884</v>
      </c>
    </row>
    <row r="3988" spans="1:10">
      <c r="A3988" s="8" t="s">
        <v>5734</v>
      </c>
      <c r="D3988" s="8" t="s">
        <v>5648</v>
      </c>
      <c r="J3988" s="8" t="s">
        <v>5885</v>
      </c>
    </row>
    <row r="3989" spans="1:10">
      <c r="A3989" s="8" t="s">
        <v>5735</v>
      </c>
      <c r="D3989" s="8" t="s">
        <v>5649</v>
      </c>
      <c r="J3989" s="8" t="s">
        <v>5886</v>
      </c>
    </row>
    <row r="3990" spans="1:10">
      <c r="A3990" s="8" t="s">
        <v>5737</v>
      </c>
      <c r="D3990" s="8" t="s">
        <v>5650</v>
      </c>
      <c r="J3990" s="8" t="s">
        <v>5887</v>
      </c>
    </row>
    <row r="3991" spans="1:10">
      <c r="A3991" s="8" t="s">
        <v>5738</v>
      </c>
      <c r="D3991" s="8" t="s">
        <v>5805</v>
      </c>
      <c r="J3991" s="8" t="s">
        <v>5888</v>
      </c>
    </row>
    <row r="3992" spans="1:10">
      <c r="A3992" s="8" t="s">
        <v>5889</v>
      </c>
      <c r="D3992" s="8" t="s">
        <v>5651</v>
      </c>
      <c r="J3992" s="8" t="s">
        <v>5890</v>
      </c>
    </row>
    <row r="3993" spans="1:10">
      <c r="A3993" s="8" t="s">
        <v>5891</v>
      </c>
      <c r="D3993" s="8" t="s">
        <v>5652</v>
      </c>
      <c r="J3993" s="8" t="s">
        <v>5892</v>
      </c>
    </row>
    <row r="3994" spans="1:10">
      <c r="A3994" s="8" t="s">
        <v>5739</v>
      </c>
      <c r="D3994" s="8" t="s">
        <v>5654</v>
      </c>
      <c r="J3994" s="8" t="s">
        <v>5893</v>
      </c>
    </row>
    <row r="3995" spans="1:10">
      <c r="A3995" s="8" t="s">
        <v>5740</v>
      </c>
      <c r="D3995" s="8" t="s">
        <v>5656</v>
      </c>
      <c r="J3995" s="8" t="s">
        <v>5894</v>
      </c>
    </row>
    <row r="3996" spans="1:10">
      <c r="A3996" s="8" t="s">
        <v>5741</v>
      </c>
      <c r="D3996" s="8" t="s">
        <v>5657</v>
      </c>
      <c r="J3996" s="8" t="s">
        <v>5895</v>
      </c>
    </row>
    <row r="3997" spans="1:10">
      <c r="A3997" s="8" t="s">
        <v>5742</v>
      </c>
      <c r="D3997" s="8" t="s">
        <v>5659</v>
      </c>
      <c r="J3997" s="8" t="s">
        <v>5896</v>
      </c>
    </row>
    <row r="3998" spans="1:10">
      <c r="A3998" s="8" t="s">
        <v>5743</v>
      </c>
      <c r="D3998" s="8" t="s">
        <v>5661</v>
      </c>
      <c r="J3998" s="8" t="s">
        <v>5897</v>
      </c>
    </row>
    <row r="3999" spans="1:10">
      <c r="A3999" s="8" t="s">
        <v>5745</v>
      </c>
      <c r="D3999" s="8" t="s">
        <v>5662</v>
      </c>
      <c r="J3999" s="8" t="s">
        <v>5898</v>
      </c>
    </row>
    <row r="4000" spans="1:10">
      <c r="A4000" s="8" t="s">
        <v>5746</v>
      </c>
      <c r="D4000" s="8" t="s">
        <v>5663</v>
      </c>
      <c r="J4000" s="8" t="s">
        <v>5899</v>
      </c>
    </row>
    <row r="4001" spans="1:10">
      <c r="A4001" s="8" t="s">
        <v>5747</v>
      </c>
      <c r="D4001" s="8" t="s">
        <v>5664</v>
      </c>
      <c r="J4001" s="8" t="s">
        <v>5900</v>
      </c>
    </row>
    <row r="4002" spans="1:10">
      <c r="A4002" s="8" t="s">
        <v>5901</v>
      </c>
      <c r="D4002" s="8" t="s">
        <v>5666</v>
      </c>
      <c r="J4002" s="8" t="s">
        <v>5902</v>
      </c>
    </row>
    <row r="4003" spans="1:10">
      <c r="A4003" s="8" t="s">
        <v>5748</v>
      </c>
      <c r="D4003" s="8" t="s">
        <v>5667</v>
      </c>
      <c r="J4003" s="8" t="s">
        <v>5903</v>
      </c>
    </row>
    <row r="4004" spans="1:10">
      <c r="A4004" s="8" t="s">
        <v>5749</v>
      </c>
      <c r="D4004" s="8" t="s">
        <v>5668</v>
      </c>
      <c r="J4004" s="8" t="s">
        <v>5904</v>
      </c>
    </row>
    <row r="4005" spans="1:10">
      <c r="A4005" s="8" t="s">
        <v>5751</v>
      </c>
      <c r="D4005" s="8" t="s">
        <v>5670</v>
      </c>
      <c r="J4005" s="8" t="s">
        <v>5905</v>
      </c>
    </row>
    <row r="4006" spans="1:10">
      <c r="A4006" s="8" t="s">
        <v>5752</v>
      </c>
      <c r="D4006" s="8" t="s">
        <v>5671</v>
      </c>
      <c r="J4006" s="8" t="s">
        <v>5906</v>
      </c>
    </row>
    <row r="4007" spans="1:10">
      <c r="A4007" s="8" t="s">
        <v>5754</v>
      </c>
      <c r="D4007" s="8" t="s">
        <v>5822</v>
      </c>
      <c r="J4007" s="8" t="s">
        <v>5907</v>
      </c>
    </row>
    <row r="4008" spans="1:10">
      <c r="A4008" s="8" t="s">
        <v>5755</v>
      </c>
      <c r="D4008" s="8" t="s">
        <v>5672</v>
      </c>
      <c r="J4008" s="8" t="s">
        <v>5908</v>
      </c>
    </row>
    <row r="4009" spans="1:10">
      <c r="A4009" s="8" t="s">
        <v>5909</v>
      </c>
      <c r="D4009" s="8" t="s">
        <v>5673</v>
      </c>
      <c r="J4009" s="8" t="s">
        <v>5910</v>
      </c>
    </row>
    <row r="4010" spans="1:10">
      <c r="A4010" s="8" t="s">
        <v>5757</v>
      </c>
      <c r="D4010" s="8" t="s">
        <v>5675</v>
      </c>
      <c r="J4010" s="8" t="s">
        <v>5911</v>
      </c>
    </row>
    <row r="4011" spans="1:10">
      <c r="A4011" s="8" t="s">
        <v>5759</v>
      </c>
      <c r="D4011" s="8" t="s">
        <v>5676</v>
      </c>
      <c r="J4011" s="8" t="s">
        <v>5912</v>
      </c>
    </row>
    <row r="4012" spans="1:10">
      <c r="A4012" s="8" t="s">
        <v>5760</v>
      </c>
      <c r="D4012" s="8" t="s">
        <v>5678</v>
      </c>
      <c r="J4012" s="8" t="s">
        <v>5913</v>
      </c>
    </row>
    <row r="4013" spans="1:10">
      <c r="A4013" s="8" t="s">
        <v>5761</v>
      </c>
      <c r="D4013" s="8" t="s">
        <v>5680</v>
      </c>
      <c r="J4013" s="8" t="s">
        <v>5914</v>
      </c>
    </row>
    <row r="4014" spans="1:10">
      <c r="A4014" s="8" t="s">
        <v>5763</v>
      </c>
      <c r="D4014" s="8" t="s">
        <v>5681</v>
      </c>
      <c r="J4014" s="8" t="s">
        <v>5915</v>
      </c>
    </row>
    <row r="4015" spans="1:10">
      <c r="A4015" s="8" t="s">
        <v>5764</v>
      </c>
      <c r="D4015" s="8" t="s">
        <v>5682</v>
      </c>
      <c r="J4015" s="8" t="s">
        <v>5916</v>
      </c>
    </row>
    <row r="4016" spans="1:10">
      <c r="A4016" s="8" t="s">
        <v>5765</v>
      </c>
      <c r="D4016" s="8" t="s">
        <v>5684</v>
      </c>
      <c r="J4016" s="8" t="s">
        <v>5917</v>
      </c>
    </row>
    <row r="4017" spans="1:10">
      <c r="A4017" s="8" t="s">
        <v>5766</v>
      </c>
      <c r="D4017" s="8" t="s">
        <v>5685</v>
      </c>
      <c r="J4017" s="8" t="s">
        <v>5918</v>
      </c>
    </row>
    <row r="4018" spans="1:10">
      <c r="A4018" s="8" t="s">
        <v>5767</v>
      </c>
      <c r="D4018" s="8" t="s">
        <v>5686</v>
      </c>
      <c r="J4018" s="8" t="s">
        <v>5919</v>
      </c>
    </row>
    <row r="4019" spans="1:10">
      <c r="A4019" s="8" t="s">
        <v>5768</v>
      </c>
      <c r="D4019" s="8" t="s">
        <v>5687</v>
      </c>
      <c r="J4019" s="8" t="s">
        <v>5920</v>
      </c>
    </row>
    <row r="4020" spans="1:10">
      <c r="A4020" s="8" t="s">
        <v>5769</v>
      </c>
      <c r="D4020" s="8" t="s">
        <v>5688</v>
      </c>
      <c r="J4020" s="8" t="s">
        <v>5921</v>
      </c>
    </row>
    <row r="4021" spans="1:10">
      <c r="A4021" s="8" t="s">
        <v>5770</v>
      </c>
      <c r="D4021" s="8" t="s">
        <v>5837</v>
      </c>
      <c r="J4021" s="8" t="s">
        <v>5922</v>
      </c>
    </row>
    <row r="4022" spans="1:10">
      <c r="A4022" s="8" t="s">
        <v>5771</v>
      </c>
      <c r="D4022" s="8" t="s">
        <v>5839</v>
      </c>
      <c r="J4022" s="8" t="s">
        <v>5923</v>
      </c>
    </row>
    <row r="4023" spans="1:10">
      <c r="A4023" s="8" t="s">
        <v>5773</v>
      </c>
      <c r="D4023" s="8" t="s">
        <v>5691</v>
      </c>
      <c r="J4023" s="8" t="s">
        <v>5924</v>
      </c>
    </row>
    <row r="4024" spans="1:10">
      <c r="A4024" s="8" t="s">
        <v>5774</v>
      </c>
      <c r="D4024" s="8" t="s">
        <v>5692</v>
      </c>
      <c r="J4024" s="8" t="s">
        <v>5925</v>
      </c>
    </row>
    <row r="4025" spans="1:10">
      <c r="A4025" s="8" t="s">
        <v>5775</v>
      </c>
      <c r="D4025" s="8" t="s">
        <v>5693</v>
      </c>
      <c r="J4025" s="8" t="s">
        <v>5926</v>
      </c>
    </row>
    <row r="4026" spans="1:10">
      <c r="A4026" s="8" t="s">
        <v>5777</v>
      </c>
      <c r="D4026" s="8" t="s">
        <v>5694</v>
      </c>
      <c r="J4026" s="8" t="s">
        <v>5927</v>
      </c>
    </row>
    <row r="4027" spans="1:10">
      <c r="A4027" s="8" t="s">
        <v>5778</v>
      </c>
      <c r="D4027" s="8" t="s">
        <v>5695</v>
      </c>
      <c r="J4027" s="8" t="s">
        <v>5928</v>
      </c>
    </row>
    <row r="4028" spans="1:10">
      <c r="A4028" s="8" t="s">
        <v>5929</v>
      </c>
      <c r="D4028" s="8" t="s">
        <v>5696</v>
      </c>
      <c r="J4028" s="8" t="s">
        <v>5930</v>
      </c>
    </row>
    <row r="4029" spans="1:10">
      <c r="A4029" s="8" t="s">
        <v>5779</v>
      </c>
      <c r="D4029" s="8" t="s">
        <v>5697</v>
      </c>
      <c r="J4029" s="8" t="s">
        <v>5931</v>
      </c>
    </row>
    <row r="4030" spans="1:10">
      <c r="A4030" s="8" t="s">
        <v>5780</v>
      </c>
      <c r="D4030" s="8" t="s">
        <v>5848</v>
      </c>
      <c r="J4030" s="8" t="s">
        <v>5932</v>
      </c>
    </row>
    <row r="4031" spans="1:10">
      <c r="A4031" s="8" t="s">
        <v>5782</v>
      </c>
      <c r="D4031" s="8" t="s">
        <v>5698</v>
      </c>
      <c r="J4031" s="8" t="s">
        <v>5933</v>
      </c>
    </row>
    <row r="4032" spans="1:10">
      <c r="A4032" s="8" t="s">
        <v>5783</v>
      </c>
      <c r="D4032" s="8" t="s">
        <v>5699</v>
      </c>
      <c r="J4032" s="8" t="s">
        <v>5934</v>
      </c>
    </row>
    <row r="4033" spans="1:10">
      <c r="A4033" s="8" t="s">
        <v>5784</v>
      </c>
      <c r="D4033" s="8" t="s">
        <v>5701</v>
      </c>
      <c r="J4033" s="8" t="s">
        <v>5935</v>
      </c>
    </row>
    <row r="4034" spans="1:10">
      <c r="A4034" s="8" t="s">
        <v>5936</v>
      </c>
      <c r="D4034" s="8" t="s">
        <v>5702</v>
      </c>
      <c r="J4034" s="8" t="s">
        <v>5937</v>
      </c>
    </row>
    <row r="4035" spans="1:10">
      <c r="A4035" s="8" t="s">
        <v>5785</v>
      </c>
      <c r="D4035" s="8" t="s">
        <v>5703</v>
      </c>
      <c r="J4035" s="8" t="s">
        <v>5938</v>
      </c>
    </row>
    <row r="4036" spans="1:10">
      <c r="A4036" s="8" t="s">
        <v>5786</v>
      </c>
      <c r="D4036" s="8" t="s">
        <v>5704</v>
      </c>
      <c r="J4036" s="8" t="s">
        <v>5939</v>
      </c>
    </row>
    <row r="4037" spans="1:10">
      <c r="A4037" s="8" t="s">
        <v>5787</v>
      </c>
      <c r="D4037" s="8" t="s">
        <v>5705</v>
      </c>
      <c r="J4037" s="8" t="s">
        <v>5940</v>
      </c>
    </row>
    <row r="4038" spans="1:10">
      <c r="A4038" s="8" t="s">
        <v>5789</v>
      </c>
      <c r="D4038" s="8" t="s">
        <v>5706</v>
      </c>
      <c r="J4038" s="8" t="s">
        <v>5941</v>
      </c>
    </row>
    <row r="4039" spans="1:10">
      <c r="A4039" s="8" t="s">
        <v>5790</v>
      </c>
      <c r="D4039" s="8" t="s">
        <v>5707</v>
      </c>
      <c r="J4039" s="8" t="s">
        <v>5942</v>
      </c>
    </row>
    <row r="4040" spans="1:10">
      <c r="A4040" s="8" t="s">
        <v>5791</v>
      </c>
      <c r="D4040" s="8" t="s">
        <v>5859</v>
      </c>
      <c r="J4040" s="8" t="s">
        <v>5943</v>
      </c>
    </row>
    <row r="4041" spans="1:10">
      <c r="A4041" s="8" t="s">
        <v>5944</v>
      </c>
      <c r="D4041" s="8" t="s">
        <v>5861</v>
      </c>
      <c r="J4041" s="8" t="s">
        <v>5945</v>
      </c>
    </row>
    <row r="4042" spans="1:10">
      <c r="A4042" s="8" t="s">
        <v>5792</v>
      </c>
      <c r="D4042" s="8" t="s">
        <v>5708</v>
      </c>
      <c r="J4042" s="8" t="s">
        <v>5946</v>
      </c>
    </row>
    <row r="4043" spans="1:10">
      <c r="A4043" s="8" t="s">
        <v>5793</v>
      </c>
      <c r="D4043" s="8" t="s">
        <v>5864</v>
      </c>
      <c r="J4043" s="8" t="s">
        <v>5947</v>
      </c>
    </row>
    <row r="4044" spans="1:10">
      <c r="A4044" s="8" t="s">
        <v>5794</v>
      </c>
      <c r="D4044" s="8" t="s">
        <v>5710</v>
      </c>
      <c r="J4044" s="8" t="s">
        <v>5948</v>
      </c>
    </row>
    <row r="4045" spans="1:10">
      <c r="A4045" s="8" t="s">
        <v>5949</v>
      </c>
      <c r="D4045" s="8" t="s">
        <v>5711</v>
      </c>
      <c r="J4045" s="8" t="s">
        <v>5950</v>
      </c>
    </row>
    <row r="4046" spans="1:10">
      <c r="A4046" s="8" t="s">
        <v>5796</v>
      </c>
      <c r="D4046" s="8" t="s">
        <v>5713</v>
      </c>
      <c r="J4046" s="8" t="s">
        <v>5951</v>
      </c>
    </row>
    <row r="4047" spans="1:10">
      <c r="A4047" s="8" t="s">
        <v>5797</v>
      </c>
      <c r="D4047" s="8" t="s">
        <v>5714</v>
      </c>
      <c r="J4047" s="8" t="s">
        <v>5952</v>
      </c>
    </row>
    <row r="4048" spans="1:10">
      <c r="A4048" s="8" t="s">
        <v>5798</v>
      </c>
      <c r="D4048" s="8" t="s">
        <v>5715</v>
      </c>
      <c r="J4048" s="8" t="s">
        <v>5953</v>
      </c>
    </row>
    <row r="4049" spans="1:10">
      <c r="A4049" s="8" t="s">
        <v>5799</v>
      </c>
      <c r="D4049" s="8" t="s">
        <v>5717</v>
      </c>
      <c r="J4049" s="8" t="s">
        <v>5954</v>
      </c>
    </row>
    <row r="4050" spans="1:10">
      <c r="A4050" s="8" t="s">
        <v>5800</v>
      </c>
      <c r="D4050" s="8" t="s">
        <v>5955</v>
      </c>
      <c r="J4050" s="8" t="s">
        <v>5956</v>
      </c>
    </row>
    <row r="4051" spans="1:10">
      <c r="A4051" s="8" t="s">
        <v>5957</v>
      </c>
      <c r="D4051" s="8" t="s">
        <v>5718</v>
      </c>
      <c r="J4051" s="8" t="s">
        <v>5958</v>
      </c>
    </row>
    <row r="4052" spans="1:10">
      <c r="A4052" s="8" t="s">
        <v>5801</v>
      </c>
      <c r="D4052" s="8" t="s">
        <v>5720</v>
      </c>
      <c r="J4052" s="8" t="s">
        <v>5959</v>
      </c>
    </row>
    <row r="4053" spans="1:10">
      <c r="A4053" s="8" t="s">
        <v>5802</v>
      </c>
      <c r="D4053" s="8" t="s">
        <v>5721</v>
      </c>
      <c r="J4053" s="8" t="s">
        <v>5960</v>
      </c>
    </row>
    <row r="4054" spans="1:10">
      <c r="A4054" s="8" t="s">
        <v>5961</v>
      </c>
      <c r="D4054" s="8" t="s">
        <v>5875</v>
      </c>
      <c r="J4054" s="8" t="s">
        <v>5962</v>
      </c>
    </row>
    <row r="4055" spans="1:10">
      <c r="A4055" s="8" t="s">
        <v>5963</v>
      </c>
      <c r="D4055" s="8" t="s">
        <v>5722</v>
      </c>
      <c r="J4055" s="8" t="s">
        <v>5964</v>
      </c>
    </row>
    <row r="4056" spans="1:10">
      <c r="A4056" s="8" t="s">
        <v>5803</v>
      </c>
      <c r="D4056" s="8" t="s">
        <v>5723</v>
      </c>
      <c r="J4056" s="8" t="s">
        <v>5965</v>
      </c>
    </row>
    <row r="4057" spans="1:10">
      <c r="A4057" s="8" t="s">
        <v>5804</v>
      </c>
      <c r="D4057" s="8" t="s">
        <v>5724</v>
      </c>
      <c r="J4057" s="8" t="s">
        <v>5966</v>
      </c>
    </row>
    <row r="4058" spans="1:10">
      <c r="A4058" s="8" t="s">
        <v>5806</v>
      </c>
      <c r="D4058" s="8" t="s">
        <v>5728</v>
      </c>
      <c r="J4058" s="8" t="s">
        <v>5967</v>
      </c>
    </row>
    <row r="4059" spans="1:10">
      <c r="A4059" s="8" t="s">
        <v>5807</v>
      </c>
      <c r="D4059" s="8" t="s">
        <v>5730</v>
      </c>
      <c r="J4059" s="8" t="s">
        <v>5968</v>
      </c>
    </row>
    <row r="4060" spans="1:10">
      <c r="A4060" s="8" t="s">
        <v>5808</v>
      </c>
      <c r="D4060" s="8" t="s">
        <v>5731</v>
      </c>
      <c r="J4060" s="8" t="s">
        <v>5969</v>
      </c>
    </row>
    <row r="4061" spans="1:10">
      <c r="A4061" s="8" t="s">
        <v>5809</v>
      </c>
      <c r="D4061" s="8" t="s">
        <v>5733</v>
      </c>
      <c r="J4061" s="8" t="s">
        <v>5970</v>
      </c>
    </row>
    <row r="4062" spans="1:10">
      <c r="A4062" s="8" t="s">
        <v>5810</v>
      </c>
      <c r="D4062" s="8" t="s">
        <v>5734</v>
      </c>
      <c r="J4062" s="8" t="s">
        <v>5971</v>
      </c>
    </row>
    <row r="4063" spans="1:10">
      <c r="A4063" s="8" t="s">
        <v>5811</v>
      </c>
      <c r="D4063" s="8" t="s">
        <v>5735</v>
      </c>
      <c r="J4063" s="8" t="s">
        <v>5972</v>
      </c>
    </row>
    <row r="4064" spans="1:10">
      <c r="A4064" s="8" t="s">
        <v>5812</v>
      </c>
      <c r="D4064" s="8" t="s">
        <v>5737</v>
      </c>
      <c r="J4064" s="8" t="s">
        <v>5973</v>
      </c>
    </row>
    <row r="4065" spans="1:10">
      <c r="A4065" s="8" t="s">
        <v>5814</v>
      </c>
      <c r="D4065" s="8" t="s">
        <v>5738</v>
      </c>
      <c r="J4065" s="8" t="s">
        <v>5974</v>
      </c>
    </row>
    <row r="4066" spans="1:10">
      <c r="A4066" s="8" t="s">
        <v>5815</v>
      </c>
      <c r="D4066" s="8" t="s">
        <v>5889</v>
      </c>
      <c r="J4066" s="8" t="s">
        <v>5975</v>
      </c>
    </row>
    <row r="4067" spans="1:10">
      <c r="A4067" s="8" t="s">
        <v>5816</v>
      </c>
      <c r="D4067" s="8" t="s">
        <v>5891</v>
      </c>
      <c r="J4067" s="8" t="s">
        <v>5976</v>
      </c>
    </row>
    <row r="4068" spans="1:10">
      <c r="A4068" s="8" t="s">
        <v>5817</v>
      </c>
      <c r="D4068" s="8" t="s">
        <v>5739</v>
      </c>
      <c r="J4068" s="8" t="s">
        <v>5977</v>
      </c>
    </row>
    <row r="4069" spans="1:10">
      <c r="A4069" s="8" t="s">
        <v>5818</v>
      </c>
      <c r="D4069" s="8" t="s">
        <v>5740</v>
      </c>
      <c r="J4069" s="8" t="s">
        <v>5978</v>
      </c>
    </row>
    <row r="4070" spans="1:10">
      <c r="A4070" s="8" t="s">
        <v>5819</v>
      </c>
      <c r="D4070" s="8" t="s">
        <v>5741</v>
      </c>
      <c r="J4070" s="8" t="s">
        <v>5979</v>
      </c>
    </row>
    <row r="4071" spans="1:10">
      <c r="A4071" s="8" t="s">
        <v>5980</v>
      </c>
      <c r="D4071" s="8" t="s">
        <v>5742</v>
      </c>
      <c r="J4071" s="8" t="s">
        <v>5981</v>
      </c>
    </row>
    <row r="4072" spans="1:10">
      <c r="A4072" s="8" t="s">
        <v>5820</v>
      </c>
      <c r="D4072" s="8" t="s">
        <v>5743</v>
      </c>
      <c r="J4072" s="8" t="s">
        <v>5982</v>
      </c>
    </row>
    <row r="4073" spans="1:10">
      <c r="A4073" s="8" t="s">
        <v>5821</v>
      </c>
      <c r="D4073" s="8" t="s">
        <v>5745</v>
      </c>
      <c r="J4073" s="8" t="s">
        <v>5983</v>
      </c>
    </row>
    <row r="4074" spans="1:10">
      <c r="A4074" s="8" t="s">
        <v>5823</v>
      </c>
      <c r="D4074" s="8" t="s">
        <v>5746</v>
      </c>
      <c r="J4074" s="8" t="s">
        <v>5984</v>
      </c>
    </row>
    <row r="4075" spans="1:10">
      <c r="A4075" s="8" t="s">
        <v>5824</v>
      </c>
      <c r="D4075" s="8" t="s">
        <v>5985</v>
      </c>
      <c r="J4075" s="8" t="s">
        <v>5986</v>
      </c>
    </row>
    <row r="4076" spans="1:10">
      <c r="A4076" s="8" t="s">
        <v>5825</v>
      </c>
      <c r="D4076" s="8" t="s">
        <v>5747</v>
      </c>
      <c r="J4076" s="8" t="s">
        <v>5987</v>
      </c>
    </row>
    <row r="4077" spans="1:10">
      <c r="A4077" s="8" t="s">
        <v>5826</v>
      </c>
      <c r="D4077" s="8" t="s">
        <v>5901</v>
      </c>
      <c r="J4077" s="8" t="s">
        <v>5988</v>
      </c>
    </row>
    <row r="4078" spans="1:10">
      <c r="A4078" s="8" t="s">
        <v>5827</v>
      </c>
      <c r="D4078" s="8" t="s">
        <v>5748</v>
      </c>
      <c r="J4078" s="8" t="s">
        <v>5989</v>
      </c>
    </row>
    <row r="4079" spans="1:10">
      <c r="A4079" s="8" t="s">
        <v>5828</v>
      </c>
      <c r="D4079" s="8" t="s">
        <v>5749</v>
      </c>
      <c r="J4079" s="8" t="s">
        <v>5990</v>
      </c>
    </row>
    <row r="4080" spans="1:10">
      <c r="A4080" s="8" t="s">
        <v>5829</v>
      </c>
      <c r="D4080" s="8" t="s">
        <v>5751</v>
      </c>
      <c r="J4080" s="8" t="s">
        <v>5991</v>
      </c>
    </row>
    <row r="4081" spans="1:10">
      <c r="A4081" s="8" t="s">
        <v>5830</v>
      </c>
      <c r="D4081" s="8" t="s">
        <v>5752</v>
      </c>
      <c r="J4081" s="8" t="s">
        <v>5992</v>
      </c>
    </row>
    <row r="4082" spans="1:10">
      <c r="A4082" s="8" t="s">
        <v>5831</v>
      </c>
      <c r="D4082" s="8" t="s">
        <v>5754</v>
      </c>
      <c r="J4082" s="8" t="s">
        <v>5993</v>
      </c>
    </row>
    <row r="4083" spans="1:10">
      <c r="A4083" s="8" t="s">
        <v>5832</v>
      </c>
      <c r="D4083" s="8" t="s">
        <v>5755</v>
      </c>
      <c r="J4083" s="8" t="s">
        <v>5994</v>
      </c>
    </row>
    <row r="4084" spans="1:10">
      <c r="A4084" s="8" t="s">
        <v>5833</v>
      </c>
      <c r="D4084" s="8" t="s">
        <v>5909</v>
      </c>
      <c r="J4084" s="8" t="s">
        <v>5995</v>
      </c>
    </row>
    <row r="4085" spans="1:10">
      <c r="A4085" s="8" t="s">
        <v>5834</v>
      </c>
      <c r="D4085" s="8" t="s">
        <v>5757</v>
      </c>
      <c r="J4085" s="8" t="s">
        <v>5996</v>
      </c>
    </row>
    <row r="4086" spans="1:10">
      <c r="A4086" s="8" t="s">
        <v>5835</v>
      </c>
      <c r="D4086" s="8" t="s">
        <v>5759</v>
      </c>
      <c r="J4086" s="8" t="s">
        <v>5997</v>
      </c>
    </row>
    <row r="4087" spans="1:10">
      <c r="A4087" s="8" t="s">
        <v>5998</v>
      </c>
      <c r="D4087" s="8" t="s">
        <v>5760</v>
      </c>
      <c r="J4087" s="8" t="s">
        <v>5999</v>
      </c>
    </row>
    <row r="4088" spans="1:10">
      <c r="A4088" s="8" t="s">
        <v>5836</v>
      </c>
      <c r="D4088" s="8" t="s">
        <v>5761</v>
      </c>
      <c r="J4088" s="8" t="s">
        <v>6000</v>
      </c>
    </row>
    <row r="4089" spans="1:10">
      <c r="A4089" s="8" t="s">
        <v>5838</v>
      </c>
      <c r="D4089" s="8" t="s">
        <v>5763</v>
      </c>
      <c r="J4089" s="8" t="s">
        <v>6001</v>
      </c>
    </row>
    <row r="4090" spans="1:10">
      <c r="A4090" s="8" t="s">
        <v>5840</v>
      </c>
      <c r="D4090" s="8" t="s">
        <v>5764</v>
      </c>
      <c r="J4090" s="8" t="s">
        <v>6002</v>
      </c>
    </row>
    <row r="4091" spans="1:10">
      <c r="A4091" s="8" t="s">
        <v>5841</v>
      </c>
      <c r="D4091" s="8" t="s">
        <v>5765</v>
      </c>
      <c r="J4091" s="8" t="s">
        <v>6003</v>
      </c>
    </row>
    <row r="4092" spans="1:10">
      <c r="A4092" s="8" t="s">
        <v>5842</v>
      </c>
      <c r="D4092" s="8" t="s">
        <v>5766</v>
      </c>
      <c r="J4092" s="8" t="s">
        <v>6004</v>
      </c>
    </row>
    <row r="4093" spans="1:10">
      <c r="A4093" s="8" t="s">
        <v>5843</v>
      </c>
      <c r="D4093" s="8" t="s">
        <v>5767</v>
      </c>
      <c r="J4093" s="8" t="s">
        <v>6005</v>
      </c>
    </row>
    <row r="4094" spans="1:10">
      <c r="A4094" s="8" t="s">
        <v>6006</v>
      </c>
      <c r="D4094" s="8" t="s">
        <v>5768</v>
      </c>
      <c r="J4094" s="8" t="s">
        <v>6007</v>
      </c>
    </row>
    <row r="4095" spans="1:10">
      <c r="A4095" s="8" t="s">
        <v>5844</v>
      </c>
      <c r="D4095" s="8" t="s">
        <v>5769</v>
      </c>
      <c r="J4095" s="8" t="s">
        <v>6008</v>
      </c>
    </row>
    <row r="4096" spans="1:10">
      <c r="A4096" s="8" t="s">
        <v>5845</v>
      </c>
      <c r="D4096" s="8" t="s">
        <v>5770</v>
      </c>
      <c r="J4096" s="8" t="s">
        <v>6009</v>
      </c>
    </row>
    <row r="4097" spans="1:10">
      <c r="A4097" s="8" t="s">
        <v>5846</v>
      </c>
      <c r="D4097" s="8" t="s">
        <v>5771</v>
      </c>
      <c r="J4097" s="8" t="s">
        <v>6010</v>
      </c>
    </row>
    <row r="4098" spans="1:10">
      <c r="A4098" s="8" t="s">
        <v>5847</v>
      </c>
      <c r="D4098" s="8" t="s">
        <v>5773</v>
      </c>
      <c r="J4098" s="8" t="s">
        <v>6011</v>
      </c>
    </row>
    <row r="4099" spans="1:10">
      <c r="A4099" s="8" t="s">
        <v>5849</v>
      </c>
      <c r="D4099" s="8" t="s">
        <v>5774</v>
      </c>
      <c r="J4099" s="8" t="s">
        <v>6012</v>
      </c>
    </row>
    <row r="4100" spans="1:10">
      <c r="A4100" s="8" t="s">
        <v>5850</v>
      </c>
      <c r="D4100" s="8" t="s">
        <v>5775</v>
      </c>
      <c r="J4100" s="8" t="s">
        <v>6013</v>
      </c>
    </row>
    <row r="4101" spans="1:10">
      <c r="A4101" s="8" t="s">
        <v>5851</v>
      </c>
      <c r="D4101" s="8" t="s">
        <v>5777</v>
      </c>
      <c r="J4101" s="8" t="s">
        <v>6014</v>
      </c>
    </row>
    <row r="4102" spans="1:10">
      <c r="A4102" s="8" t="s">
        <v>5852</v>
      </c>
      <c r="D4102" s="8" t="s">
        <v>5778</v>
      </c>
      <c r="J4102" s="8" t="s">
        <v>6015</v>
      </c>
    </row>
    <row r="4103" spans="1:10">
      <c r="A4103" s="8" t="s">
        <v>5853</v>
      </c>
      <c r="D4103" s="8" t="s">
        <v>5929</v>
      </c>
      <c r="J4103" s="8" t="s">
        <v>6016</v>
      </c>
    </row>
    <row r="4104" spans="1:10">
      <c r="A4104" s="8" t="s">
        <v>5855</v>
      </c>
      <c r="D4104" s="8" t="s">
        <v>5779</v>
      </c>
      <c r="J4104" s="8" t="s">
        <v>6017</v>
      </c>
    </row>
    <row r="4105" spans="1:10">
      <c r="A4105" s="8" t="s">
        <v>5856</v>
      </c>
      <c r="D4105" s="8" t="s">
        <v>5780</v>
      </c>
      <c r="J4105" s="8" t="s">
        <v>6018</v>
      </c>
    </row>
    <row r="4106" spans="1:10">
      <c r="A4106" s="8" t="s">
        <v>6019</v>
      </c>
      <c r="D4106" s="8" t="s">
        <v>5782</v>
      </c>
      <c r="J4106" s="8" t="s">
        <v>6020</v>
      </c>
    </row>
    <row r="4107" spans="1:10">
      <c r="A4107" s="8" t="s">
        <v>5857</v>
      </c>
      <c r="D4107" s="8" t="s">
        <v>5783</v>
      </c>
      <c r="J4107" s="8" t="s">
        <v>6021</v>
      </c>
    </row>
    <row r="4108" spans="1:10">
      <c r="A4108" s="8" t="s">
        <v>5858</v>
      </c>
      <c r="D4108" s="8" t="s">
        <v>5784</v>
      </c>
      <c r="J4108" s="8" t="s">
        <v>6022</v>
      </c>
    </row>
    <row r="4109" spans="1:10">
      <c r="A4109" s="8" t="s">
        <v>6023</v>
      </c>
      <c r="D4109" s="8" t="s">
        <v>5936</v>
      </c>
      <c r="J4109" s="8" t="s">
        <v>6024</v>
      </c>
    </row>
    <row r="4110" spans="1:10">
      <c r="A4110" s="8" t="s">
        <v>5860</v>
      </c>
      <c r="D4110" s="8" t="s">
        <v>5785</v>
      </c>
      <c r="J4110" s="8" t="s">
        <v>6025</v>
      </c>
    </row>
    <row r="4111" spans="1:10">
      <c r="A4111" s="8" t="s">
        <v>6026</v>
      </c>
      <c r="D4111" s="8" t="s">
        <v>5786</v>
      </c>
      <c r="J4111" s="8" t="s">
        <v>6027</v>
      </c>
    </row>
    <row r="4112" spans="1:10">
      <c r="A4112" s="8" t="s">
        <v>5862</v>
      </c>
      <c r="D4112" s="8" t="s">
        <v>5787</v>
      </c>
      <c r="J4112" s="8" t="s">
        <v>6028</v>
      </c>
    </row>
    <row r="4113" spans="1:10">
      <c r="A4113" s="8" t="s">
        <v>5863</v>
      </c>
      <c r="D4113" s="8" t="s">
        <v>5789</v>
      </c>
      <c r="J4113" s="8" t="s">
        <v>6029</v>
      </c>
    </row>
    <row r="4114" spans="1:10">
      <c r="A4114" s="8" t="s">
        <v>5865</v>
      </c>
      <c r="D4114" s="8" t="s">
        <v>5790</v>
      </c>
      <c r="J4114" s="8" t="s">
        <v>6030</v>
      </c>
    </row>
    <row r="4115" spans="1:10">
      <c r="A4115" s="8" t="s">
        <v>5867</v>
      </c>
      <c r="D4115" s="8" t="s">
        <v>5791</v>
      </c>
      <c r="J4115" s="8" t="s">
        <v>6031</v>
      </c>
    </row>
    <row r="4116" spans="1:10">
      <c r="A4116" s="8" t="s">
        <v>6032</v>
      </c>
      <c r="D4116" s="8" t="s">
        <v>5944</v>
      </c>
      <c r="J4116" s="8" t="s">
        <v>6033</v>
      </c>
    </row>
    <row r="4117" spans="1:10">
      <c r="A4117" s="8" t="s">
        <v>5868</v>
      </c>
      <c r="D4117" s="8" t="s">
        <v>5792</v>
      </c>
      <c r="J4117" s="8" t="s">
        <v>6034</v>
      </c>
    </row>
    <row r="4118" spans="1:10">
      <c r="A4118" s="8" t="s">
        <v>5869</v>
      </c>
      <c r="D4118" s="8" t="s">
        <v>5793</v>
      </c>
      <c r="J4118" s="8" t="s">
        <v>6035</v>
      </c>
    </row>
    <row r="4119" spans="1:10">
      <c r="A4119" s="8" t="s">
        <v>5870</v>
      </c>
      <c r="D4119" s="8" t="s">
        <v>5794</v>
      </c>
      <c r="J4119" s="8" t="s">
        <v>6036</v>
      </c>
    </row>
    <row r="4120" spans="1:10">
      <c r="A4120" s="8" t="s">
        <v>5871</v>
      </c>
      <c r="D4120" s="8" t="s">
        <v>5949</v>
      </c>
      <c r="J4120" s="8" t="s">
        <v>6037</v>
      </c>
    </row>
    <row r="4121" spans="1:10">
      <c r="A4121" s="8" t="s">
        <v>6038</v>
      </c>
      <c r="D4121" s="8" t="s">
        <v>5796</v>
      </c>
      <c r="J4121" s="8" t="s">
        <v>6039</v>
      </c>
    </row>
    <row r="4122" spans="1:10">
      <c r="A4122" s="8" t="s">
        <v>5872</v>
      </c>
      <c r="D4122" s="8" t="s">
        <v>5797</v>
      </c>
      <c r="J4122" s="8" t="s">
        <v>6040</v>
      </c>
    </row>
    <row r="4123" spans="1:10">
      <c r="A4123" s="8" t="s">
        <v>6041</v>
      </c>
      <c r="D4123" s="8" t="s">
        <v>5798</v>
      </c>
      <c r="J4123" s="8" t="s">
        <v>6042</v>
      </c>
    </row>
    <row r="4124" spans="1:10">
      <c r="A4124" s="8" t="s">
        <v>5873</v>
      </c>
      <c r="D4124" s="8" t="s">
        <v>5799</v>
      </c>
      <c r="J4124" s="8" t="s">
        <v>6043</v>
      </c>
    </row>
    <row r="4125" spans="1:10">
      <c r="A4125" s="8" t="s">
        <v>5874</v>
      </c>
      <c r="D4125" s="8" t="s">
        <v>5800</v>
      </c>
      <c r="J4125" s="8" t="s">
        <v>6044</v>
      </c>
    </row>
    <row r="4126" spans="1:10">
      <c r="A4126" s="8" t="s">
        <v>5876</v>
      </c>
      <c r="D4126" s="8" t="s">
        <v>5957</v>
      </c>
      <c r="J4126" s="8" t="s">
        <v>6045</v>
      </c>
    </row>
    <row r="4127" spans="1:10">
      <c r="A4127" s="8" t="s">
        <v>5877</v>
      </c>
      <c r="D4127" s="8" t="s">
        <v>5801</v>
      </c>
      <c r="J4127" s="8" t="s">
        <v>6046</v>
      </c>
    </row>
    <row r="4128" spans="1:10">
      <c r="A4128" s="8" t="s">
        <v>5878</v>
      </c>
      <c r="D4128" s="8" t="s">
        <v>5802</v>
      </c>
      <c r="J4128" s="8" t="s">
        <v>6047</v>
      </c>
    </row>
    <row r="4129" spans="1:10">
      <c r="A4129" s="8" t="s">
        <v>5879</v>
      </c>
      <c r="D4129" s="8" t="s">
        <v>6048</v>
      </c>
      <c r="J4129" s="8" t="s">
        <v>6049</v>
      </c>
    </row>
    <row r="4130" spans="1:10">
      <c r="A4130" s="8" t="s">
        <v>6050</v>
      </c>
      <c r="D4130" s="8" t="s">
        <v>5961</v>
      </c>
      <c r="J4130" s="8" t="s">
        <v>6051</v>
      </c>
    </row>
    <row r="4131" spans="1:10">
      <c r="A4131" s="8" t="s">
        <v>5882</v>
      </c>
      <c r="D4131" s="8" t="s">
        <v>5963</v>
      </c>
      <c r="J4131" s="8" t="s">
        <v>6052</v>
      </c>
    </row>
    <row r="4132" spans="1:10">
      <c r="A4132" s="8" t="s">
        <v>5884</v>
      </c>
      <c r="D4132" s="8" t="s">
        <v>5806</v>
      </c>
      <c r="J4132" s="8" t="s">
        <v>6053</v>
      </c>
    </row>
    <row r="4133" spans="1:10">
      <c r="A4133" s="8" t="s">
        <v>6054</v>
      </c>
      <c r="D4133" s="8" t="s">
        <v>5807</v>
      </c>
      <c r="J4133" s="8" t="s">
        <v>6055</v>
      </c>
    </row>
    <row r="4134" spans="1:10">
      <c r="A4134" s="8" t="s">
        <v>5886</v>
      </c>
      <c r="D4134" s="8" t="s">
        <v>5808</v>
      </c>
      <c r="J4134" s="8" t="s">
        <v>6056</v>
      </c>
    </row>
    <row r="4135" spans="1:10">
      <c r="A4135" s="8" t="s">
        <v>5888</v>
      </c>
      <c r="D4135" s="8" t="s">
        <v>5809</v>
      </c>
      <c r="J4135" s="8" t="s">
        <v>6057</v>
      </c>
    </row>
    <row r="4136" spans="1:10">
      <c r="A4136" s="8" t="s">
        <v>5890</v>
      </c>
      <c r="D4136" s="8" t="s">
        <v>5810</v>
      </c>
      <c r="J4136" s="8" t="s">
        <v>6058</v>
      </c>
    </row>
    <row r="4137" spans="1:10">
      <c r="A4137" s="8" t="s">
        <v>5892</v>
      </c>
      <c r="D4137" s="8" t="s">
        <v>5811</v>
      </c>
      <c r="J4137" s="8" t="s">
        <v>6059</v>
      </c>
    </row>
    <row r="4138" spans="1:10">
      <c r="A4138" s="8" t="s">
        <v>5893</v>
      </c>
      <c r="D4138" s="8" t="s">
        <v>5812</v>
      </c>
      <c r="J4138" s="8" t="s">
        <v>6060</v>
      </c>
    </row>
    <row r="4139" spans="1:10">
      <c r="A4139" s="8" t="s">
        <v>6061</v>
      </c>
      <c r="D4139" s="8" t="s">
        <v>5813</v>
      </c>
      <c r="J4139" s="8" t="s">
        <v>6062</v>
      </c>
    </row>
    <row r="4140" spans="1:10">
      <c r="A4140" s="8" t="s">
        <v>5896</v>
      </c>
      <c r="D4140" s="8" t="s">
        <v>5814</v>
      </c>
      <c r="J4140" s="8" t="s">
        <v>6063</v>
      </c>
    </row>
    <row r="4141" spans="1:10">
      <c r="A4141" s="8" t="s">
        <v>6064</v>
      </c>
      <c r="D4141" s="8" t="s">
        <v>5815</v>
      </c>
      <c r="J4141" s="8" t="s">
        <v>6065</v>
      </c>
    </row>
    <row r="4142" spans="1:10">
      <c r="A4142" s="8" t="s">
        <v>5897</v>
      </c>
      <c r="D4142" s="8" t="s">
        <v>5816</v>
      </c>
      <c r="J4142" s="8" t="s">
        <v>6066</v>
      </c>
    </row>
    <row r="4143" spans="1:10">
      <c r="A4143" s="8" t="s">
        <v>5898</v>
      </c>
      <c r="D4143" s="8" t="s">
        <v>5817</v>
      </c>
      <c r="J4143" s="8" t="s">
        <v>6067</v>
      </c>
    </row>
    <row r="4144" spans="1:10">
      <c r="A4144" s="8" t="s">
        <v>5899</v>
      </c>
      <c r="D4144" s="8" t="s">
        <v>5818</v>
      </c>
      <c r="J4144" s="8" t="s">
        <v>6068</v>
      </c>
    </row>
    <row r="4145" spans="1:10">
      <c r="A4145" s="8" t="s">
        <v>6069</v>
      </c>
      <c r="D4145" s="8" t="s">
        <v>5819</v>
      </c>
      <c r="J4145" s="8" t="s">
        <v>6070</v>
      </c>
    </row>
    <row r="4146" spans="1:10">
      <c r="A4146" s="8" t="s">
        <v>5900</v>
      </c>
      <c r="D4146" s="8" t="s">
        <v>5980</v>
      </c>
      <c r="J4146" s="8" t="s">
        <v>6071</v>
      </c>
    </row>
    <row r="4147" spans="1:10">
      <c r="A4147" s="8" t="s">
        <v>5902</v>
      </c>
      <c r="D4147" s="8" t="s">
        <v>5820</v>
      </c>
      <c r="J4147" s="8" t="s">
        <v>6072</v>
      </c>
    </row>
    <row r="4148" spans="1:10">
      <c r="A4148" s="8" t="s">
        <v>5903</v>
      </c>
      <c r="D4148" s="8" t="s">
        <v>5821</v>
      </c>
      <c r="J4148" s="8" t="s">
        <v>6073</v>
      </c>
    </row>
    <row r="4149" spans="1:10">
      <c r="A4149" s="8" t="s">
        <v>5905</v>
      </c>
      <c r="D4149" s="8" t="s">
        <v>5823</v>
      </c>
      <c r="J4149" s="8" t="s">
        <v>6074</v>
      </c>
    </row>
    <row r="4150" spans="1:10">
      <c r="A4150" s="8" t="s">
        <v>6075</v>
      </c>
      <c r="D4150" s="8" t="s">
        <v>5824</v>
      </c>
      <c r="J4150" s="8" t="s">
        <v>6076</v>
      </c>
    </row>
    <row r="4151" spans="1:10">
      <c r="A4151" s="8" t="s">
        <v>5906</v>
      </c>
      <c r="D4151" s="8" t="s">
        <v>5825</v>
      </c>
      <c r="J4151" s="8" t="s">
        <v>6077</v>
      </c>
    </row>
    <row r="4152" spans="1:10">
      <c r="A4152" s="8" t="s">
        <v>5907</v>
      </c>
      <c r="D4152" s="8" t="s">
        <v>5826</v>
      </c>
      <c r="J4152" s="8" t="s">
        <v>6078</v>
      </c>
    </row>
    <row r="4153" spans="1:10">
      <c r="A4153" s="8" t="s">
        <v>5908</v>
      </c>
      <c r="D4153" s="8" t="s">
        <v>5827</v>
      </c>
      <c r="J4153" s="8" t="s">
        <v>6079</v>
      </c>
    </row>
    <row r="4154" spans="1:10">
      <c r="A4154" s="8" t="s">
        <v>5910</v>
      </c>
      <c r="D4154" s="8" t="s">
        <v>5828</v>
      </c>
      <c r="J4154" s="8" t="s">
        <v>6080</v>
      </c>
    </row>
    <row r="4155" spans="1:10">
      <c r="A4155" s="8" t="s">
        <v>5911</v>
      </c>
      <c r="D4155" s="8" t="s">
        <v>5829</v>
      </c>
      <c r="J4155" s="8" t="s">
        <v>6081</v>
      </c>
    </row>
    <row r="4156" spans="1:10">
      <c r="A4156" s="8" t="s">
        <v>5913</v>
      </c>
      <c r="D4156" s="8" t="s">
        <v>5830</v>
      </c>
      <c r="J4156" s="8" t="s">
        <v>6082</v>
      </c>
    </row>
    <row r="4157" spans="1:10">
      <c r="A4157" s="8" t="s">
        <v>5915</v>
      </c>
      <c r="D4157" s="8" t="s">
        <v>5831</v>
      </c>
      <c r="J4157" s="8" t="s">
        <v>6083</v>
      </c>
    </row>
    <row r="4158" spans="1:10">
      <c r="A4158" s="8" t="s">
        <v>6084</v>
      </c>
      <c r="D4158" s="8" t="s">
        <v>5832</v>
      </c>
      <c r="J4158" s="8" t="s">
        <v>6085</v>
      </c>
    </row>
    <row r="4159" spans="1:10">
      <c r="A4159" s="8" t="s">
        <v>5916</v>
      </c>
      <c r="D4159" s="8" t="s">
        <v>5833</v>
      </c>
      <c r="J4159" s="8" t="s">
        <v>6086</v>
      </c>
    </row>
    <row r="4160" spans="1:10">
      <c r="A4160" s="8" t="s">
        <v>6087</v>
      </c>
      <c r="D4160" s="8" t="s">
        <v>5834</v>
      </c>
      <c r="J4160" s="8" t="s">
        <v>6088</v>
      </c>
    </row>
    <row r="4161" spans="1:10">
      <c r="A4161" s="8" t="s">
        <v>5917</v>
      </c>
      <c r="D4161" s="8" t="s">
        <v>5835</v>
      </c>
      <c r="J4161" s="8" t="s">
        <v>6089</v>
      </c>
    </row>
    <row r="4162" spans="1:10">
      <c r="A4162" s="8" t="s">
        <v>5918</v>
      </c>
      <c r="D4162" s="8" t="s">
        <v>5998</v>
      </c>
      <c r="J4162" s="8" t="s">
        <v>6090</v>
      </c>
    </row>
    <row r="4163" spans="1:10">
      <c r="A4163" s="8" t="s">
        <v>6091</v>
      </c>
      <c r="D4163" s="8" t="s">
        <v>5836</v>
      </c>
      <c r="J4163" s="8" t="s">
        <v>6092</v>
      </c>
    </row>
    <row r="4164" spans="1:10">
      <c r="A4164" s="8" t="s">
        <v>6093</v>
      </c>
      <c r="D4164" s="8" t="s">
        <v>5838</v>
      </c>
      <c r="J4164" s="8" t="s">
        <v>6094</v>
      </c>
    </row>
    <row r="4165" spans="1:10">
      <c r="A4165" s="8" t="s">
        <v>5919</v>
      </c>
      <c r="D4165" s="8" t="s">
        <v>5840</v>
      </c>
      <c r="J4165" s="8" t="s">
        <v>6095</v>
      </c>
    </row>
    <row r="4166" spans="1:10">
      <c r="A4166" s="8" t="s">
        <v>5920</v>
      </c>
      <c r="D4166" s="8" t="s">
        <v>6096</v>
      </c>
      <c r="J4166" s="8" t="s">
        <v>6097</v>
      </c>
    </row>
    <row r="4167" spans="1:10">
      <c r="A4167" s="8" t="s">
        <v>5921</v>
      </c>
      <c r="D4167" s="8" t="s">
        <v>5841</v>
      </c>
      <c r="J4167" s="8" t="s">
        <v>6098</v>
      </c>
    </row>
    <row r="4168" spans="1:10">
      <c r="A4168" s="8" t="s">
        <v>5922</v>
      </c>
      <c r="D4168" s="8" t="s">
        <v>5842</v>
      </c>
      <c r="J4168" s="8" t="s">
        <v>6099</v>
      </c>
    </row>
    <row r="4169" spans="1:10">
      <c r="A4169" s="8" t="s">
        <v>5924</v>
      </c>
      <c r="D4169" s="8" t="s">
        <v>5843</v>
      </c>
      <c r="J4169" s="8" t="s">
        <v>6100</v>
      </c>
    </row>
    <row r="4170" spans="1:10">
      <c r="A4170" s="8" t="s">
        <v>6101</v>
      </c>
      <c r="D4170" s="8" t="s">
        <v>6006</v>
      </c>
      <c r="J4170" s="8" t="s">
        <v>6102</v>
      </c>
    </row>
    <row r="4171" spans="1:10">
      <c r="A4171" s="8" t="s">
        <v>6103</v>
      </c>
      <c r="D4171" s="8" t="s">
        <v>5844</v>
      </c>
      <c r="J4171" s="8" t="s">
        <v>6104</v>
      </c>
    </row>
    <row r="4172" spans="1:10">
      <c r="A4172" s="8" t="s">
        <v>5925</v>
      </c>
      <c r="D4172" s="8" t="s">
        <v>5845</v>
      </c>
      <c r="J4172" s="8" t="s">
        <v>6105</v>
      </c>
    </row>
    <row r="4173" spans="1:10">
      <c r="A4173" s="8" t="s">
        <v>5926</v>
      </c>
      <c r="D4173" s="8" t="s">
        <v>5846</v>
      </c>
      <c r="J4173" s="8" t="s">
        <v>6106</v>
      </c>
    </row>
    <row r="4174" spans="1:10">
      <c r="A4174" s="8" t="s">
        <v>6107</v>
      </c>
      <c r="D4174" s="8" t="s">
        <v>5847</v>
      </c>
      <c r="J4174" s="8" t="s">
        <v>6108</v>
      </c>
    </row>
    <row r="4175" spans="1:10">
      <c r="A4175" s="8" t="s">
        <v>5927</v>
      </c>
      <c r="D4175" s="8" t="s">
        <v>5849</v>
      </c>
      <c r="J4175" s="8" t="s">
        <v>6109</v>
      </c>
    </row>
    <row r="4176" spans="1:10">
      <c r="A4176" s="8" t="s">
        <v>5928</v>
      </c>
      <c r="D4176" s="8" t="s">
        <v>5850</v>
      </c>
      <c r="J4176" s="8" t="s">
        <v>6110</v>
      </c>
    </row>
    <row r="4177" spans="1:10">
      <c r="A4177" s="8" t="s">
        <v>5930</v>
      </c>
      <c r="D4177" s="8" t="s">
        <v>5851</v>
      </c>
      <c r="J4177" s="8" t="s">
        <v>6111</v>
      </c>
    </row>
    <row r="4178" spans="1:10">
      <c r="A4178" s="8" t="s">
        <v>6112</v>
      </c>
      <c r="D4178" s="8" t="s">
        <v>5852</v>
      </c>
      <c r="J4178" s="8" t="s">
        <v>6113</v>
      </c>
    </row>
    <row r="4179" spans="1:10">
      <c r="A4179" s="8" t="s">
        <v>5932</v>
      </c>
      <c r="D4179" s="8" t="s">
        <v>5853</v>
      </c>
      <c r="J4179" s="8" t="s">
        <v>6114</v>
      </c>
    </row>
    <row r="4180" spans="1:10">
      <c r="A4180" s="8" t="s">
        <v>6115</v>
      </c>
      <c r="D4180" s="8" t="s">
        <v>5855</v>
      </c>
      <c r="J4180" s="8" t="s">
        <v>6116</v>
      </c>
    </row>
    <row r="4181" spans="1:10">
      <c r="A4181" s="8" t="s">
        <v>5934</v>
      </c>
      <c r="D4181" s="8" t="s">
        <v>5856</v>
      </c>
      <c r="J4181" s="8" t="s">
        <v>6117</v>
      </c>
    </row>
    <row r="4182" spans="1:10">
      <c r="A4182" s="8" t="s">
        <v>5935</v>
      </c>
      <c r="D4182" s="8" t="s">
        <v>6019</v>
      </c>
      <c r="J4182" s="8" t="s">
        <v>6118</v>
      </c>
    </row>
    <row r="4183" spans="1:10">
      <c r="A4183" s="8" t="s">
        <v>5937</v>
      </c>
      <c r="D4183" s="8" t="s">
        <v>5857</v>
      </c>
      <c r="J4183" s="8" t="s">
        <v>6119</v>
      </c>
    </row>
    <row r="4184" spans="1:10">
      <c r="A4184" s="8" t="s">
        <v>5938</v>
      </c>
      <c r="D4184" s="8" t="s">
        <v>5858</v>
      </c>
      <c r="J4184" s="8" t="s">
        <v>6120</v>
      </c>
    </row>
    <row r="4185" spans="1:10">
      <c r="A4185" s="8" t="s">
        <v>5939</v>
      </c>
      <c r="D4185" s="8" t="s">
        <v>6023</v>
      </c>
      <c r="J4185" s="8" t="s">
        <v>6121</v>
      </c>
    </row>
    <row r="4186" spans="1:10">
      <c r="A4186" s="8" t="s">
        <v>5941</v>
      </c>
      <c r="D4186" s="8" t="s">
        <v>5860</v>
      </c>
      <c r="J4186" s="8" t="s">
        <v>6122</v>
      </c>
    </row>
    <row r="4187" spans="1:10">
      <c r="A4187" s="8" t="s">
        <v>5942</v>
      </c>
      <c r="D4187" s="8" t="s">
        <v>6026</v>
      </c>
      <c r="J4187" s="8" t="s">
        <v>6123</v>
      </c>
    </row>
    <row r="4188" spans="1:10">
      <c r="A4188" s="8" t="s">
        <v>6124</v>
      </c>
      <c r="D4188" s="8" t="s">
        <v>5862</v>
      </c>
      <c r="J4188" s="8" t="s">
        <v>6125</v>
      </c>
    </row>
    <row r="4189" spans="1:10">
      <c r="A4189" s="8" t="s">
        <v>5945</v>
      </c>
      <c r="D4189" s="8" t="s">
        <v>5863</v>
      </c>
      <c r="J4189" s="8" t="s">
        <v>6126</v>
      </c>
    </row>
    <row r="4190" spans="1:10">
      <c r="A4190" s="8" t="s">
        <v>5946</v>
      </c>
      <c r="D4190" s="8" t="s">
        <v>5865</v>
      </c>
      <c r="J4190" s="8" t="s">
        <v>6127</v>
      </c>
    </row>
    <row r="4191" spans="1:10">
      <c r="A4191" s="8" t="s">
        <v>5947</v>
      </c>
      <c r="D4191" s="8" t="s">
        <v>5867</v>
      </c>
      <c r="J4191" s="8" t="s">
        <v>6128</v>
      </c>
    </row>
    <row r="4192" spans="1:10">
      <c r="A4192" s="8" t="s">
        <v>5948</v>
      </c>
      <c r="D4192" s="8" t="s">
        <v>5868</v>
      </c>
      <c r="J4192" s="8" t="s">
        <v>6129</v>
      </c>
    </row>
    <row r="4193" spans="1:10">
      <c r="A4193" s="8" t="s">
        <v>5950</v>
      </c>
      <c r="D4193" s="8" t="s">
        <v>5869</v>
      </c>
      <c r="J4193" s="8" t="s">
        <v>6130</v>
      </c>
    </row>
    <row r="4194" spans="1:10">
      <c r="A4194" s="8" t="s">
        <v>5951</v>
      </c>
      <c r="D4194" s="8" t="s">
        <v>5870</v>
      </c>
      <c r="J4194" s="8" t="s">
        <v>6131</v>
      </c>
    </row>
    <row r="4195" spans="1:10">
      <c r="A4195" s="8" t="s">
        <v>5952</v>
      </c>
      <c r="D4195" s="8" t="s">
        <v>5871</v>
      </c>
      <c r="J4195" s="8" t="s">
        <v>6132</v>
      </c>
    </row>
    <row r="4196" spans="1:10">
      <c r="A4196" s="8" t="s">
        <v>5953</v>
      </c>
      <c r="D4196" s="8" t="s">
        <v>6038</v>
      </c>
      <c r="J4196" s="8" t="s">
        <v>6133</v>
      </c>
    </row>
    <row r="4197" spans="1:10">
      <c r="A4197" s="8" t="s">
        <v>6134</v>
      </c>
      <c r="D4197" s="8" t="s">
        <v>5872</v>
      </c>
      <c r="J4197" s="8" t="s">
        <v>6135</v>
      </c>
    </row>
    <row r="4198" spans="1:10">
      <c r="A4198" s="8" t="s">
        <v>5954</v>
      </c>
      <c r="D4198" s="8" t="s">
        <v>6041</v>
      </c>
      <c r="J4198" s="8" t="s">
        <v>6136</v>
      </c>
    </row>
    <row r="4199" spans="1:10">
      <c r="A4199" s="8" t="s">
        <v>5956</v>
      </c>
      <c r="D4199" s="8" t="s">
        <v>5873</v>
      </c>
      <c r="J4199" s="8" t="s">
        <v>6137</v>
      </c>
    </row>
    <row r="4200" spans="1:10">
      <c r="A4200" s="8" t="s">
        <v>5958</v>
      </c>
      <c r="D4200" s="8" t="s">
        <v>5874</v>
      </c>
      <c r="J4200" s="8" t="s">
        <v>6138</v>
      </c>
    </row>
    <row r="4201" spans="1:10">
      <c r="A4201" s="8" t="s">
        <v>5959</v>
      </c>
      <c r="D4201" s="8" t="s">
        <v>5876</v>
      </c>
      <c r="J4201" s="8" t="s">
        <v>6139</v>
      </c>
    </row>
    <row r="4202" spans="1:10">
      <c r="A4202" s="8" t="s">
        <v>5960</v>
      </c>
      <c r="D4202" s="8" t="s">
        <v>5877</v>
      </c>
      <c r="J4202" s="8" t="s">
        <v>6140</v>
      </c>
    </row>
    <row r="4203" spans="1:10">
      <c r="A4203" s="8" t="s">
        <v>5962</v>
      </c>
      <c r="D4203" s="8" t="s">
        <v>5878</v>
      </c>
      <c r="J4203" s="8" t="s">
        <v>6141</v>
      </c>
    </row>
    <row r="4204" spans="1:10">
      <c r="A4204" s="8" t="s">
        <v>5964</v>
      </c>
      <c r="D4204" s="8" t="s">
        <v>5879</v>
      </c>
      <c r="J4204" s="8" t="s">
        <v>6142</v>
      </c>
    </row>
    <row r="4205" spans="1:10">
      <c r="A4205" s="8" t="s">
        <v>5965</v>
      </c>
      <c r="D4205" s="8" t="s">
        <v>6050</v>
      </c>
      <c r="J4205" s="8" t="s">
        <v>6143</v>
      </c>
    </row>
    <row r="4206" spans="1:10">
      <c r="A4206" s="8" t="s">
        <v>5966</v>
      </c>
      <c r="D4206" s="8" t="s">
        <v>5882</v>
      </c>
      <c r="J4206" s="8" t="s">
        <v>6144</v>
      </c>
    </row>
    <row r="4207" spans="1:10">
      <c r="A4207" s="8" t="s">
        <v>5967</v>
      </c>
      <c r="D4207" s="8" t="s">
        <v>5884</v>
      </c>
      <c r="J4207" s="8" t="s">
        <v>6145</v>
      </c>
    </row>
    <row r="4208" spans="1:10">
      <c r="A4208" s="8" t="s">
        <v>5968</v>
      </c>
      <c r="D4208" s="8" t="s">
        <v>6054</v>
      </c>
      <c r="J4208" s="8" t="s">
        <v>6146</v>
      </c>
    </row>
    <row r="4209" spans="1:10">
      <c r="A4209" s="8" t="s">
        <v>5969</v>
      </c>
      <c r="D4209" s="8" t="s">
        <v>5886</v>
      </c>
      <c r="J4209" s="8" t="s">
        <v>6147</v>
      </c>
    </row>
    <row r="4210" spans="1:10">
      <c r="A4210" s="8" t="s">
        <v>5970</v>
      </c>
      <c r="D4210" s="8" t="s">
        <v>5888</v>
      </c>
      <c r="J4210" s="8" t="s">
        <v>6148</v>
      </c>
    </row>
    <row r="4211" spans="1:10">
      <c r="A4211" s="8" t="s">
        <v>5971</v>
      </c>
      <c r="D4211" s="8" t="s">
        <v>5890</v>
      </c>
      <c r="J4211" s="8" t="s">
        <v>6149</v>
      </c>
    </row>
    <row r="4212" spans="1:10">
      <c r="A4212" s="8" t="s">
        <v>5972</v>
      </c>
      <c r="D4212" s="8" t="s">
        <v>5892</v>
      </c>
      <c r="J4212" s="8" t="s">
        <v>6150</v>
      </c>
    </row>
    <row r="4213" spans="1:10">
      <c r="A4213" s="8" t="s">
        <v>5973</v>
      </c>
      <c r="D4213" s="8" t="s">
        <v>5893</v>
      </c>
      <c r="J4213" s="8" t="s">
        <v>6151</v>
      </c>
    </row>
    <row r="4214" spans="1:10">
      <c r="A4214" s="8" t="s">
        <v>5974</v>
      </c>
      <c r="D4214" s="8" t="s">
        <v>6061</v>
      </c>
      <c r="J4214" s="8" t="s">
        <v>6152</v>
      </c>
    </row>
    <row r="4215" spans="1:10">
      <c r="A4215" s="8" t="s">
        <v>5976</v>
      </c>
      <c r="D4215" s="8" t="s">
        <v>5896</v>
      </c>
      <c r="J4215" s="8" t="s">
        <v>6153</v>
      </c>
    </row>
    <row r="4216" spans="1:10">
      <c r="A4216" s="8" t="s">
        <v>5977</v>
      </c>
      <c r="D4216" s="8" t="s">
        <v>6064</v>
      </c>
      <c r="J4216" s="8" t="s">
        <v>6154</v>
      </c>
    </row>
    <row r="4217" spans="1:10">
      <c r="A4217" s="8" t="s">
        <v>5978</v>
      </c>
      <c r="D4217" s="8" t="s">
        <v>5897</v>
      </c>
      <c r="J4217" s="8" t="s">
        <v>6155</v>
      </c>
    </row>
    <row r="4218" spans="1:10">
      <c r="A4218" s="8" t="s">
        <v>5979</v>
      </c>
      <c r="D4218" s="8" t="s">
        <v>5898</v>
      </c>
      <c r="J4218" s="8" t="s">
        <v>6156</v>
      </c>
    </row>
    <row r="4219" spans="1:10">
      <c r="A4219" s="8" t="s">
        <v>5981</v>
      </c>
      <c r="D4219" s="8" t="s">
        <v>5899</v>
      </c>
      <c r="J4219" s="8" t="s">
        <v>6157</v>
      </c>
    </row>
    <row r="4220" spans="1:10">
      <c r="A4220" s="8" t="s">
        <v>5982</v>
      </c>
      <c r="D4220" s="8" t="s">
        <v>6069</v>
      </c>
      <c r="J4220" s="8" t="s">
        <v>6158</v>
      </c>
    </row>
    <row r="4221" spans="1:10">
      <c r="A4221" s="8" t="s">
        <v>5983</v>
      </c>
      <c r="D4221" s="8" t="s">
        <v>5900</v>
      </c>
      <c r="J4221" s="8" t="s">
        <v>6159</v>
      </c>
    </row>
    <row r="4222" spans="1:10">
      <c r="A4222" s="8" t="s">
        <v>5984</v>
      </c>
      <c r="D4222" s="8" t="s">
        <v>5902</v>
      </c>
      <c r="J4222" s="8" t="s">
        <v>6160</v>
      </c>
    </row>
    <row r="4223" spans="1:10">
      <c r="A4223" s="8" t="s">
        <v>5986</v>
      </c>
      <c r="D4223" s="8" t="s">
        <v>5903</v>
      </c>
      <c r="J4223" s="8" t="s">
        <v>6161</v>
      </c>
    </row>
    <row r="4224" spans="1:10">
      <c r="A4224" s="8" t="s">
        <v>5987</v>
      </c>
      <c r="D4224" s="8" t="s">
        <v>5905</v>
      </c>
      <c r="J4224" s="8" t="s">
        <v>6162</v>
      </c>
    </row>
    <row r="4225" spans="1:10">
      <c r="A4225" s="8" t="s">
        <v>6163</v>
      </c>
      <c r="D4225" s="8" t="s">
        <v>6075</v>
      </c>
      <c r="J4225" s="8" t="s">
        <v>6164</v>
      </c>
    </row>
    <row r="4226" spans="1:10">
      <c r="A4226" s="8" t="s">
        <v>5988</v>
      </c>
      <c r="D4226" s="8" t="s">
        <v>5906</v>
      </c>
      <c r="J4226" s="8" t="s">
        <v>6165</v>
      </c>
    </row>
    <row r="4227" spans="1:10">
      <c r="A4227" s="8" t="s">
        <v>5989</v>
      </c>
      <c r="D4227" s="8" t="s">
        <v>5907</v>
      </c>
      <c r="J4227" s="8" t="s">
        <v>6166</v>
      </c>
    </row>
    <row r="4228" spans="1:10">
      <c r="A4228" s="8" t="s">
        <v>5990</v>
      </c>
      <c r="D4228" s="8" t="s">
        <v>5908</v>
      </c>
      <c r="J4228" s="8" t="s">
        <v>6167</v>
      </c>
    </row>
    <row r="4229" spans="1:10">
      <c r="A4229" s="8" t="s">
        <v>5991</v>
      </c>
      <c r="D4229" s="8" t="s">
        <v>5910</v>
      </c>
      <c r="J4229" s="8" t="s">
        <v>6168</v>
      </c>
    </row>
    <row r="4230" spans="1:10">
      <c r="A4230" s="8" t="s">
        <v>5992</v>
      </c>
      <c r="D4230" s="8" t="s">
        <v>5911</v>
      </c>
      <c r="J4230" s="8" t="s">
        <v>6169</v>
      </c>
    </row>
    <row r="4231" spans="1:10">
      <c r="A4231" s="8" t="s">
        <v>5993</v>
      </c>
      <c r="D4231" s="8" t="s">
        <v>5913</v>
      </c>
      <c r="J4231" s="8" t="s">
        <v>6170</v>
      </c>
    </row>
    <row r="4232" spans="1:10">
      <c r="A4232" s="8" t="s">
        <v>5994</v>
      </c>
      <c r="D4232" s="8" t="s">
        <v>5915</v>
      </c>
      <c r="J4232" s="8" t="s">
        <v>6171</v>
      </c>
    </row>
    <row r="4233" spans="1:10">
      <c r="A4233" s="8" t="s">
        <v>5995</v>
      </c>
      <c r="D4233" s="8" t="s">
        <v>6084</v>
      </c>
      <c r="J4233" s="8" t="s">
        <v>6172</v>
      </c>
    </row>
    <row r="4234" spans="1:10">
      <c r="A4234" s="8" t="s">
        <v>5996</v>
      </c>
      <c r="D4234" s="8" t="s">
        <v>5916</v>
      </c>
      <c r="J4234" s="8" t="s">
        <v>6173</v>
      </c>
    </row>
    <row r="4235" spans="1:10">
      <c r="A4235" s="8" t="s">
        <v>5997</v>
      </c>
      <c r="D4235" s="8" t="s">
        <v>6087</v>
      </c>
      <c r="J4235" s="8" t="s">
        <v>6174</v>
      </c>
    </row>
    <row r="4236" spans="1:10">
      <c r="A4236" s="8" t="s">
        <v>5999</v>
      </c>
      <c r="D4236" s="8" t="s">
        <v>5917</v>
      </c>
      <c r="J4236" s="8" t="s">
        <v>6175</v>
      </c>
    </row>
    <row r="4237" spans="1:10">
      <c r="A4237" s="8" t="s">
        <v>6000</v>
      </c>
      <c r="D4237" s="8" t="s">
        <v>5918</v>
      </c>
      <c r="J4237" s="8" t="s">
        <v>6176</v>
      </c>
    </row>
    <row r="4238" spans="1:10">
      <c r="A4238" s="8" t="s">
        <v>6001</v>
      </c>
      <c r="D4238" s="8" t="s">
        <v>6091</v>
      </c>
      <c r="J4238" s="8" t="s">
        <v>6177</v>
      </c>
    </row>
    <row r="4239" spans="1:10">
      <c r="A4239" s="8" t="s">
        <v>6002</v>
      </c>
      <c r="D4239" s="8" t="s">
        <v>6093</v>
      </c>
      <c r="J4239" s="8" t="s">
        <v>6178</v>
      </c>
    </row>
    <row r="4240" spans="1:10">
      <c r="A4240" s="8" t="s">
        <v>6003</v>
      </c>
      <c r="D4240" s="8" t="s">
        <v>5919</v>
      </c>
      <c r="J4240" s="8" t="s">
        <v>6179</v>
      </c>
    </row>
    <row r="4241" spans="1:10">
      <c r="A4241" s="8" t="s">
        <v>6004</v>
      </c>
      <c r="D4241" s="8" t="s">
        <v>5920</v>
      </c>
      <c r="J4241" s="8" t="s">
        <v>6180</v>
      </c>
    </row>
    <row r="4242" spans="1:10">
      <c r="A4242" s="8" t="s">
        <v>6005</v>
      </c>
      <c r="D4242" s="8" t="s">
        <v>5921</v>
      </c>
      <c r="J4242" s="8" t="s">
        <v>6181</v>
      </c>
    </row>
    <row r="4243" spans="1:10">
      <c r="A4243" s="8" t="s">
        <v>6007</v>
      </c>
      <c r="D4243" s="8" t="s">
        <v>5922</v>
      </c>
      <c r="J4243" s="8" t="s">
        <v>6182</v>
      </c>
    </row>
    <row r="4244" spans="1:10">
      <c r="A4244" s="8" t="s">
        <v>6008</v>
      </c>
      <c r="D4244" s="8" t="s">
        <v>5924</v>
      </c>
      <c r="J4244" s="8" t="s">
        <v>6183</v>
      </c>
    </row>
    <row r="4245" spans="1:10">
      <c r="A4245" s="8" t="s">
        <v>6009</v>
      </c>
      <c r="D4245" s="8" t="s">
        <v>6101</v>
      </c>
      <c r="J4245" s="8" t="s">
        <v>6184</v>
      </c>
    </row>
    <row r="4246" spans="1:10">
      <c r="A4246" s="8" t="s">
        <v>6185</v>
      </c>
      <c r="D4246" s="8" t="s">
        <v>6103</v>
      </c>
      <c r="J4246" s="8" t="s">
        <v>6186</v>
      </c>
    </row>
    <row r="4247" spans="1:10">
      <c r="A4247" s="8" t="s">
        <v>6010</v>
      </c>
      <c r="D4247" s="8" t="s">
        <v>5925</v>
      </c>
      <c r="J4247" s="8" t="s">
        <v>6187</v>
      </c>
    </row>
    <row r="4248" spans="1:10">
      <c r="A4248" s="8" t="s">
        <v>6011</v>
      </c>
      <c r="D4248" s="8" t="s">
        <v>5926</v>
      </c>
      <c r="J4248" s="8" t="s">
        <v>6188</v>
      </c>
    </row>
    <row r="4249" spans="1:10">
      <c r="A4249" s="8" t="s">
        <v>6189</v>
      </c>
      <c r="D4249" s="8" t="s">
        <v>6107</v>
      </c>
      <c r="J4249" s="8" t="s">
        <v>6190</v>
      </c>
    </row>
    <row r="4250" spans="1:10">
      <c r="A4250" s="8" t="s">
        <v>6012</v>
      </c>
      <c r="D4250" s="8" t="s">
        <v>5927</v>
      </c>
      <c r="J4250" s="8" t="s">
        <v>6191</v>
      </c>
    </row>
    <row r="4251" spans="1:10">
      <c r="A4251" s="8" t="s">
        <v>6192</v>
      </c>
      <c r="D4251" s="8" t="s">
        <v>5928</v>
      </c>
      <c r="J4251" s="8" t="s">
        <v>6193</v>
      </c>
    </row>
    <row r="4252" spans="1:10">
      <c r="A4252" s="8" t="s">
        <v>6013</v>
      </c>
      <c r="D4252" s="8" t="s">
        <v>5930</v>
      </c>
      <c r="J4252" s="8" t="s">
        <v>6194</v>
      </c>
    </row>
    <row r="4253" spans="1:10">
      <c r="A4253" s="8" t="s">
        <v>6014</v>
      </c>
      <c r="D4253" s="8" t="s">
        <v>6112</v>
      </c>
      <c r="J4253" s="8" t="s">
        <v>6195</v>
      </c>
    </row>
    <row r="4254" spans="1:10">
      <c r="A4254" s="8" t="s">
        <v>6015</v>
      </c>
      <c r="D4254" s="8" t="s">
        <v>5932</v>
      </c>
      <c r="J4254" s="8" t="s">
        <v>6196</v>
      </c>
    </row>
    <row r="4255" spans="1:10">
      <c r="A4255" s="8" t="s">
        <v>6016</v>
      </c>
      <c r="D4255" s="8" t="s">
        <v>6115</v>
      </c>
      <c r="J4255" s="8" t="s">
        <v>6197</v>
      </c>
    </row>
    <row r="4256" spans="1:10">
      <c r="A4256" s="8" t="s">
        <v>6017</v>
      </c>
      <c r="D4256" s="8" t="s">
        <v>5934</v>
      </c>
      <c r="J4256" s="8" t="s">
        <v>6198</v>
      </c>
    </row>
    <row r="4257" spans="1:10">
      <c r="A4257" s="8" t="s">
        <v>6018</v>
      </c>
      <c r="D4257" s="8" t="s">
        <v>5935</v>
      </c>
      <c r="J4257" s="8" t="s">
        <v>6199</v>
      </c>
    </row>
    <row r="4258" spans="1:10">
      <c r="A4258" s="8" t="s">
        <v>6021</v>
      </c>
      <c r="D4258" s="8" t="s">
        <v>5937</v>
      </c>
      <c r="J4258" s="8" t="s">
        <v>6200</v>
      </c>
    </row>
    <row r="4259" spans="1:10">
      <c r="A4259" s="8" t="s">
        <v>6022</v>
      </c>
      <c r="D4259" s="8" t="s">
        <v>5938</v>
      </c>
      <c r="J4259" s="8" t="s">
        <v>6201</v>
      </c>
    </row>
    <row r="4260" spans="1:10">
      <c r="A4260" s="8" t="s">
        <v>6024</v>
      </c>
      <c r="D4260" s="8" t="s">
        <v>5939</v>
      </c>
      <c r="J4260" s="8" t="s">
        <v>6202</v>
      </c>
    </row>
    <row r="4261" spans="1:10">
      <c r="A4261" s="8" t="s">
        <v>6025</v>
      </c>
      <c r="D4261" s="8" t="s">
        <v>5941</v>
      </c>
      <c r="J4261" s="8" t="s">
        <v>6203</v>
      </c>
    </row>
    <row r="4262" spans="1:10">
      <c r="A4262" s="8" t="s">
        <v>6204</v>
      </c>
      <c r="D4262" s="8" t="s">
        <v>5942</v>
      </c>
      <c r="J4262" s="8" t="s">
        <v>6205</v>
      </c>
    </row>
    <row r="4263" spans="1:10">
      <c r="A4263" s="8" t="s">
        <v>6027</v>
      </c>
      <c r="D4263" s="8" t="s">
        <v>5943</v>
      </c>
      <c r="J4263" s="8" t="s">
        <v>6206</v>
      </c>
    </row>
    <row r="4264" spans="1:10">
      <c r="A4264" s="8" t="s">
        <v>6028</v>
      </c>
      <c r="D4264" s="8" t="s">
        <v>5945</v>
      </c>
      <c r="J4264" s="8" t="s">
        <v>6207</v>
      </c>
    </row>
    <row r="4265" spans="1:10">
      <c r="A4265" s="8" t="s">
        <v>6029</v>
      </c>
      <c r="D4265" s="8" t="s">
        <v>5946</v>
      </c>
      <c r="J4265" s="8" t="s">
        <v>6208</v>
      </c>
    </row>
    <row r="4266" spans="1:10">
      <c r="A4266" s="8" t="s">
        <v>6209</v>
      </c>
      <c r="D4266" s="8" t="s">
        <v>5947</v>
      </c>
      <c r="J4266" s="8" t="s">
        <v>6210</v>
      </c>
    </row>
    <row r="4267" spans="1:10">
      <c r="A4267" s="8" t="s">
        <v>6030</v>
      </c>
      <c r="D4267" s="8" t="s">
        <v>5948</v>
      </c>
      <c r="J4267" s="8" t="s">
        <v>6211</v>
      </c>
    </row>
    <row r="4268" spans="1:10">
      <c r="A4268" s="8" t="s">
        <v>6031</v>
      </c>
      <c r="D4268" s="8" t="s">
        <v>5950</v>
      </c>
      <c r="J4268" s="8" t="s">
        <v>6212</v>
      </c>
    </row>
    <row r="4269" spans="1:10">
      <c r="A4269" s="8" t="s">
        <v>6213</v>
      </c>
      <c r="D4269" s="8" t="s">
        <v>5951</v>
      </c>
      <c r="J4269" s="8" t="s">
        <v>6214</v>
      </c>
    </row>
    <row r="4270" spans="1:10">
      <c r="A4270" s="8" t="s">
        <v>6033</v>
      </c>
      <c r="D4270" s="8" t="s">
        <v>5952</v>
      </c>
      <c r="J4270" s="8" t="s">
        <v>6215</v>
      </c>
    </row>
    <row r="4271" spans="1:10">
      <c r="A4271" s="8" t="s">
        <v>6034</v>
      </c>
      <c r="D4271" s="8" t="s">
        <v>5953</v>
      </c>
      <c r="J4271" s="8" t="s">
        <v>6216</v>
      </c>
    </row>
    <row r="4272" spans="1:10">
      <c r="A4272" s="8" t="s">
        <v>6035</v>
      </c>
      <c r="D4272" s="8" t="s">
        <v>6134</v>
      </c>
      <c r="J4272" s="8" t="s">
        <v>6217</v>
      </c>
    </row>
    <row r="4273" spans="1:10">
      <c r="A4273" s="8" t="s">
        <v>6036</v>
      </c>
      <c r="D4273" s="8" t="s">
        <v>5954</v>
      </c>
      <c r="J4273" s="8" t="s">
        <v>6218</v>
      </c>
    </row>
    <row r="4274" spans="1:10">
      <c r="A4274" s="8" t="s">
        <v>6037</v>
      </c>
      <c r="D4274" s="8" t="s">
        <v>5956</v>
      </c>
      <c r="J4274" s="8" t="s">
        <v>6219</v>
      </c>
    </row>
    <row r="4275" spans="1:10">
      <c r="A4275" s="8" t="s">
        <v>6040</v>
      </c>
      <c r="D4275" s="8" t="s">
        <v>5958</v>
      </c>
      <c r="J4275" s="8" t="s">
        <v>6220</v>
      </c>
    </row>
    <row r="4276" spans="1:10">
      <c r="A4276" s="8" t="s">
        <v>6221</v>
      </c>
      <c r="D4276" s="8" t="s">
        <v>5959</v>
      </c>
      <c r="J4276" s="8" t="s">
        <v>6222</v>
      </c>
    </row>
    <row r="4277" spans="1:10">
      <c r="A4277" s="8" t="s">
        <v>6042</v>
      </c>
      <c r="D4277" s="8" t="s">
        <v>5960</v>
      </c>
      <c r="J4277" s="8" t="s">
        <v>6223</v>
      </c>
    </row>
    <row r="4278" spans="1:10">
      <c r="A4278" s="8" t="s">
        <v>6043</v>
      </c>
      <c r="D4278" s="8" t="s">
        <v>5962</v>
      </c>
      <c r="J4278" s="8" t="s">
        <v>6224</v>
      </c>
    </row>
    <row r="4279" spans="1:10">
      <c r="A4279" s="8" t="s">
        <v>6044</v>
      </c>
      <c r="D4279" s="8" t="s">
        <v>5964</v>
      </c>
      <c r="J4279" s="8" t="s">
        <v>6225</v>
      </c>
    </row>
    <row r="4280" spans="1:10">
      <c r="A4280" s="8" t="s">
        <v>6226</v>
      </c>
      <c r="D4280" s="8" t="s">
        <v>5965</v>
      </c>
      <c r="J4280" s="8" t="s">
        <v>6227</v>
      </c>
    </row>
    <row r="4281" spans="1:10">
      <c r="A4281" s="8" t="s">
        <v>6228</v>
      </c>
      <c r="D4281" s="8" t="s">
        <v>5966</v>
      </c>
      <c r="J4281" s="8" t="s">
        <v>6229</v>
      </c>
    </row>
    <row r="4282" spans="1:10">
      <c r="A4282" s="8" t="s">
        <v>6049</v>
      </c>
      <c r="D4282" s="8" t="s">
        <v>5967</v>
      </c>
      <c r="J4282" s="8" t="s">
        <v>6230</v>
      </c>
    </row>
    <row r="4283" spans="1:10">
      <c r="A4283" s="8" t="s">
        <v>6051</v>
      </c>
      <c r="D4283" s="8" t="s">
        <v>5968</v>
      </c>
      <c r="J4283" s="8" t="s">
        <v>6231</v>
      </c>
    </row>
    <row r="4284" spans="1:10">
      <c r="A4284" s="8" t="s">
        <v>6052</v>
      </c>
      <c r="D4284" s="8" t="s">
        <v>5969</v>
      </c>
      <c r="J4284" s="8" t="s">
        <v>6232</v>
      </c>
    </row>
    <row r="4285" spans="1:10">
      <c r="A4285" s="8" t="s">
        <v>6053</v>
      </c>
      <c r="D4285" s="8" t="s">
        <v>5970</v>
      </c>
      <c r="J4285" s="8" t="s">
        <v>6233</v>
      </c>
    </row>
    <row r="4286" spans="1:10">
      <c r="A4286" s="8" t="s">
        <v>6055</v>
      </c>
      <c r="D4286" s="8" t="s">
        <v>5971</v>
      </c>
      <c r="J4286" s="8" t="s">
        <v>6234</v>
      </c>
    </row>
    <row r="4287" spans="1:10">
      <c r="A4287" s="8" t="s">
        <v>6056</v>
      </c>
      <c r="D4287" s="8" t="s">
        <v>5972</v>
      </c>
      <c r="J4287" s="8" t="s">
        <v>6235</v>
      </c>
    </row>
    <row r="4288" spans="1:10">
      <c r="A4288" s="8" t="s">
        <v>6057</v>
      </c>
      <c r="D4288" s="8" t="s">
        <v>5973</v>
      </c>
      <c r="J4288" s="8" t="s">
        <v>6236</v>
      </c>
    </row>
    <row r="4289" spans="1:10">
      <c r="A4289" s="8" t="s">
        <v>6058</v>
      </c>
      <c r="D4289" s="8" t="s">
        <v>5974</v>
      </c>
      <c r="J4289" s="8" t="s">
        <v>6237</v>
      </c>
    </row>
    <row r="4290" spans="1:10">
      <c r="A4290" s="8" t="s">
        <v>6059</v>
      </c>
      <c r="D4290" s="8" t="s">
        <v>5975</v>
      </c>
      <c r="J4290" s="8" t="s">
        <v>6238</v>
      </c>
    </row>
    <row r="4291" spans="1:10">
      <c r="A4291" s="8" t="s">
        <v>6060</v>
      </c>
      <c r="D4291" s="8" t="s">
        <v>5976</v>
      </c>
      <c r="J4291" s="8" t="s">
        <v>6239</v>
      </c>
    </row>
    <row r="4292" spans="1:10">
      <c r="A4292" s="8" t="s">
        <v>6062</v>
      </c>
      <c r="D4292" s="8" t="s">
        <v>5977</v>
      </c>
      <c r="J4292" s="8" t="s">
        <v>6240</v>
      </c>
    </row>
    <row r="4293" spans="1:10">
      <c r="A4293" s="8" t="s">
        <v>6063</v>
      </c>
      <c r="D4293" s="8" t="s">
        <v>5978</v>
      </c>
      <c r="J4293" s="8" t="s">
        <v>6241</v>
      </c>
    </row>
    <row r="4294" spans="1:10">
      <c r="A4294" s="8" t="s">
        <v>6065</v>
      </c>
      <c r="D4294" s="8" t="s">
        <v>5979</v>
      </c>
      <c r="J4294" s="8" t="s">
        <v>6242</v>
      </c>
    </row>
    <row r="4295" spans="1:10">
      <c r="A4295" s="8" t="s">
        <v>6066</v>
      </c>
      <c r="D4295" s="8" t="s">
        <v>5982</v>
      </c>
      <c r="J4295" s="8" t="s">
        <v>6243</v>
      </c>
    </row>
    <row r="4296" spans="1:10">
      <c r="A4296" s="8" t="s">
        <v>6067</v>
      </c>
      <c r="D4296" s="8" t="s">
        <v>5983</v>
      </c>
      <c r="J4296" s="8" t="s">
        <v>6244</v>
      </c>
    </row>
    <row r="4297" spans="1:10">
      <c r="A4297" s="8" t="s">
        <v>6068</v>
      </c>
      <c r="D4297" s="8" t="s">
        <v>5984</v>
      </c>
      <c r="J4297" s="8" t="s">
        <v>6245</v>
      </c>
    </row>
    <row r="4298" spans="1:10">
      <c r="A4298" s="8" t="s">
        <v>6070</v>
      </c>
      <c r="D4298" s="8" t="s">
        <v>5986</v>
      </c>
      <c r="J4298" s="8" t="s">
        <v>6246</v>
      </c>
    </row>
    <row r="4299" spans="1:10">
      <c r="A4299" s="8" t="s">
        <v>6247</v>
      </c>
      <c r="D4299" s="8" t="s">
        <v>5987</v>
      </c>
      <c r="J4299" s="8" t="s">
        <v>6248</v>
      </c>
    </row>
    <row r="4300" spans="1:10">
      <c r="A4300" s="8" t="s">
        <v>6071</v>
      </c>
      <c r="D4300" s="8" t="s">
        <v>6163</v>
      </c>
      <c r="J4300" s="8" t="s">
        <v>6249</v>
      </c>
    </row>
    <row r="4301" spans="1:10">
      <c r="A4301" s="8" t="s">
        <v>6072</v>
      </c>
      <c r="D4301" s="8" t="s">
        <v>5988</v>
      </c>
      <c r="J4301" s="8" t="s">
        <v>6250</v>
      </c>
    </row>
    <row r="4302" spans="1:10">
      <c r="A4302" s="8" t="s">
        <v>6073</v>
      </c>
      <c r="D4302" s="8" t="s">
        <v>5989</v>
      </c>
      <c r="J4302" s="8" t="s">
        <v>6251</v>
      </c>
    </row>
    <row r="4303" spans="1:10">
      <c r="A4303" s="8" t="s">
        <v>6076</v>
      </c>
      <c r="D4303" s="8" t="s">
        <v>5990</v>
      </c>
      <c r="J4303" s="8" t="s">
        <v>6252</v>
      </c>
    </row>
    <row r="4304" spans="1:10">
      <c r="A4304" s="8" t="s">
        <v>6077</v>
      </c>
      <c r="D4304" s="8" t="s">
        <v>5991</v>
      </c>
      <c r="J4304" s="8" t="s">
        <v>6253</v>
      </c>
    </row>
    <row r="4305" spans="1:10">
      <c r="A4305" s="8" t="s">
        <v>6078</v>
      </c>
      <c r="D4305" s="8" t="s">
        <v>5992</v>
      </c>
      <c r="J4305" s="8" t="s">
        <v>6254</v>
      </c>
    </row>
    <row r="4306" spans="1:10">
      <c r="A4306" s="8" t="s">
        <v>6079</v>
      </c>
      <c r="D4306" s="8" t="s">
        <v>5993</v>
      </c>
      <c r="J4306" s="8" t="s">
        <v>6255</v>
      </c>
    </row>
    <row r="4307" spans="1:10">
      <c r="A4307" s="8" t="s">
        <v>6080</v>
      </c>
      <c r="D4307" s="8" t="s">
        <v>5994</v>
      </c>
      <c r="J4307" s="8" t="s">
        <v>6256</v>
      </c>
    </row>
    <row r="4308" spans="1:10">
      <c r="A4308" s="8" t="s">
        <v>6081</v>
      </c>
      <c r="D4308" s="8" t="s">
        <v>5995</v>
      </c>
      <c r="J4308" s="8" t="s">
        <v>6257</v>
      </c>
    </row>
    <row r="4309" spans="1:10">
      <c r="A4309" s="8" t="s">
        <v>6082</v>
      </c>
      <c r="D4309" s="8" t="s">
        <v>5996</v>
      </c>
      <c r="J4309" s="8" t="s">
        <v>6258</v>
      </c>
    </row>
    <row r="4310" spans="1:10">
      <c r="A4310" s="8" t="s">
        <v>6083</v>
      </c>
      <c r="D4310" s="8" t="s">
        <v>5997</v>
      </c>
      <c r="J4310" s="8" t="s">
        <v>6259</v>
      </c>
    </row>
    <row r="4311" spans="1:10">
      <c r="A4311" s="8" t="s">
        <v>6260</v>
      </c>
      <c r="D4311" s="8" t="s">
        <v>5999</v>
      </c>
      <c r="J4311" s="8" t="s">
        <v>6261</v>
      </c>
    </row>
    <row r="4312" spans="1:10">
      <c r="A4312" s="8" t="s">
        <v>6085</v>
      </c>
      <c r="D4312" s="8" t="s">
        <v>6000</v>
      </c>
      <c r="J4312" s="8" t="s">
        <v>6262</v>
      </c>
    </row>
    <row r="4313" spans="1:10">
      <c r="A4313" s="8" t="s">
        <v>6086</v>
      </c>
      <c r="D4313" s="8" t="s">
        <v>6001</v>
      </c>
      <c r="J4313" s="8" t="s">
        <v>6263</v>
      </c>
    </row>
    <row r="4314" spans="1:10">
      <c r="A4314" s="8" t="s">
        <v>6089</v>
      </c>
      <c r="D4314" s="8" t="s">
        <v>6002</v>
      </c>
      <c r="J4314" s="8" t="s">
        <v>6264</v>
      </c>
    </row>
    <row r="4315" spans="1:10">
      <c r="A4315" s="8" t="s">
        <v>6265</v>
      </c>
      <c r="D4315" s="8" t="s">
        <v>6003</v>
      </c>
      <c r="J4315" s="8" t="s">
        <v>6266</v>
      </c>
    </row>
    <row r="4316" spans="1:10">
      <c r="A4316" s="8" t="s">
        <v>6267</v>
      </c>
      <c r="D4316" s="8" t="s">
        <v>6004</v>
      </c>
      <c r="J4316" s="8" t="s">
        <v>6268</v>
      </c>
    </row>
    <row r="4317" spans="1:10">
      <c r="A4317" s="8" t="s">
        <v>6269</v>
      </c>
      <c r="D4317" s="8" t="s">
        <v>6005</v>
      </c>
      <c r="J4317" s="8" t="s">
        <v>6270</v>
      </c>
    </row>
    <row r="4318" spans="1:10">
      <c r="A4318" s="8" t="s">
        <v>6090</v>
      </c>
      <c r="D4318" s="8" t="s">
        <v>6007</v>
      </c>
      <c r="J4318" s="8" t="s">
        <v>6271</v>
      </c>
    </row>
    <row r="4319" spans="1:10">
      <c r="A4319" s="8" t="s">
        <v>6092</v>
      </c>
      <c r="D4319" s="8" t="s">
        <v>6008</v>
      </c>
      <c r="J4319" s="8" t="s">
        <v>6272</v>
      </c>
    </row>
    <row r="4320" spans="1:10">
      <c r="A4320" s="8" t="s">
        <v>6094</v>
      </c>
      <c r="D4320" s="8" t="s">
        <v>6009</v>
      </c>
      <c r="J4320" s="8" t="s">
        <v>6273</v>
      </c>
    </row>
    <row r="4321" spans="1:10">
      <c r="A4321" s="8" t="s">
        <v>6095</v>
      </c>
      <c r="D4321" s="8" t="s">
        <v>6185</v>
      </c>
      <c r="J4321" s="8" t="s">
        <v>6274</v>
      </c>
    </row>
    <row r="4322" spans="1:10">
      <c r="A4322" s="8" t="s">
        <v>6097</v>
      </c>
      <c r="D4322" s="8" t="s">
        <v>6010</v>
      </c>
      <c r="J4322" s="8" t="s">
        <v>6275</v>
      </c>
    </row>
    <row r="4323" spans="1:10">
      <c r="A4323" s="8" t="s">
        <v>6098</v>
      </c>
      <c r="D4323" s="8" t="s">
        <v>6011</v>
      </c>
      <c r="J4323" s="8" t="s">
        <v>6276</v>
      </c>
    </row>
    <row r="4324" spans="1:10">
      <c r="A4324" s="8" t="s">
        <v>6100</v>
      </c>
      <c r="D4324" s="8" t="s">
        <v>6189</v>
      </c>
      <c r="J4324" s="8" t="s">
        <v>6277</v>
      </c>
    </row>
    <row r="4325" spans="1:10">
      <c r="A4325" s="8" t="s">
        <v>6102</v>
      </c>
      <c r="D4325" s="8" t="s">
        <v>6012</v>
      </c>
      <c r="J4325" s="8" t="s">
        <v>6278</v>
      </c>
    </row>
    <row r="4326" spans="1:10">
      <c r="A4326" s="8" t="s">
        <v>6104</v>
      </c>
      <c r="D4326" s="8" t="s">
        <v>6192</v>
      </c>
      <c r="J4326" s="8" t="s">
        <v>6279</v>
      </c>
    </row>
    <row r="4327" spans="1:10">
      <c r="A4327" s="8" t="s">
        <v>6105</v>
      </c>
      <c r="D4327" s="8" t="s">
        <v>6013</v>
      </c>
      <c r="J4327" s="8" t="s">
        <v>6280</v>
      </c>
    </row>
    <row r="4328" spans="1:10">
      <c r="A4328" s="8" t="s">
        <v>6106</v>
      </c>
      <c r="D4328" s="8" t="s">
        <v>6014</v>
      </c>
      <c r="J4328" s="8" t="s">
        <v>6281</v>
      </c>
    </row>
    <row r="4329" spans="1:10">
      <c r="A4329" s="8" t="s">
        <v>6108</v>
      </c>
      <c r="D4329" s="8" t="s">
        <v>6015</v>
      </c>
      <c r="J4329" s="8" t="s">
        <v>6282</v>
      </c>
    </row>
    <row r="4330" spans="1:10">
      <c r="A4330" s="8" t="s">
        <v>6109</v>
      </c>
      <c r="D4330" s="8" t="s">
        <v>6016</v>
      </c>
      <c r="J4330" s="8" t="s">
        <v>6283</v>
      </c>
    </row>
    <row r="4331" spans="1:10">
      <c r="A4331" s="8" t="s">
        <v>6110</v>
      </c>
      <c r="D4331" s="8" t="s">
        <v>6017</v>
      </c>
      <c r="J4331" s="8" t="s">
        <v>6284</v>
      </c>
    </row>
    <row r="4332" spans="1:10">
      <c r="A4332" s="8" t="s">
        <v>6111</v>
      </c>
      <c r="D4332" s="8" t="s">
        <v>6018</v>
      </c>
      <c r="J4332" s="8" t="s">
        <v>6285</v>
      </c>
    </row>
    <row r="4333" spans="1:10">
      <c r="A4333" s="8" t="s">
        <v>6113</v>
      </c>
      <c r="D4333" s="8" t="s">
        <v>6021</v>
      </c>
      <c r="J4333" s="8" t="s">
        <v>6286</v>
      </c>
    </row>
    <row r="4334" spans="1:10">
      <c r="A4334" s="8" t="s">
        <v>6117</v>
      </c>
      <c r="D4334" s="8" t="s">
        <v>6022</v>
      </c>
      <c r="J4334" s="8" t="s">
        <v>6287</v>
      </c>
    </row>
    <row r="4335" spans="1:10">
      <c r="A4335" s="8" t="s">
        <v>6118</v>
      </c>
      <c r="D4335" s="8" t="s">
        <v>6024</v>
      </c>
      <c r="J4335" s="8" t="s">
        <v>6288</v>
      </c>
    </row>
    <row r="4336" spans="1:10">
      <c r="A4336" s="8" t="s">
        <v>6119</v>
      </c>
      <c r="D4336" s="8" t="s">
        <v>6025</v>
      </c>
      <c r="J4336" s="8" t="s">
        <v>6289</v>
      </c>
    </row>
    <row r="4337" spans="1:10">
      <c r="A4337" s="8" t="s">
        <v>6120</v>
      </c>
      <c r="D4337" s="8" t="s">
        <v>6204</v>
      </c>
      <c r="J4337" s="8" t="s">
        <v>6290</v>
      </c>
    </row>
    <row r="4338" spans="1:10">
      <c r="A4338" s="8" t="s">
        <v>6121</v>
      </c>
      <c r="D4338" s="8" t="s">
        <v>6027</v>
      </c>
      <c r="J4338" s="8" t="s">
        <v>6291</v>
      </c>
    </row>
    <row r="4339" spans="1:10">
      <c r="A4339" s="8" t="s">
        <v>6292</v>
      </c>
      <c r="D4339" s="8" t="s">
        <v>6028</v>
      </c>
      <c r="J4339" s="8" t="s">
        <v>6293</v>
      </c>
    </row>
    <row r="4340" spans="1:10">
      <c r="A4340" s="8" t="s">
        <v>6122</v>
      </c>
      <c r="D4340" s="8" t="s">
        <v>6029</v>
      </c>
      <c r="J4340" s="8" t="s">
        <v>6294</v>
      </c>
    </row>
    <row r="4341" spans="1:10">
      <c r="A4341" s="8" t="s">
        <v>6295</v>
      </c>
      <c r="D4341" s="8" t="s">
        <v>6209</v>
      </c>
      <c r="J4341" s="8" t="s">
        <v>6296</v>
      </c>
    </row>
    <row r="4342" spans="1:10">
      <c r="A4342" s="8" t="s">
        <v>6297</v>
      </c>
      <c r="D4342" s="8" t="s">
        <v>6030</v>
      </c>
      <c r="J4342" s="8" t="s">
        <v>6298</v>
      </c>
    </row>
    <row r="4343" spans="1:10">
      <c r="A4343" s="8" t="s">
        <v>6123</v>
      </c>
      <c r="D4343" s="8" t="s">
        <v>6031</v>
      </c>
      <c r="J4343" s="8" t="s">
        <v>6299</v>
      </c>
    </row>
    <row r="4344" spans="1:10">
      <c r="A4344" s="8" t="s">
        <v>6300</v>
      </c>
      <c r="D4344" s="8" t="s">
        <v>6033</v>
      </c>
      <c r="J4344" s="8" t="s">
        <v>6301</v>
      </c>
    </row>
    <row r="4345" spans="1:10">
      <c r="A4345" s="8" t="s">
        <v>6302</v>
      </c>
      <c r="D4345" s="8" t="s">
        <v>6034</v>
      </c>
      <c r="J4345" s="8" t="s">
        <v>6303</v>
      </c>
    </row>
    <row r="4346" spans="1:10">
      <c r="A4346" s="8" t="s">
        <v>6125</v>
      </c>
      <c r="D4346" s="8" t="s">
        <v>6035</v>
      </c>
      <c r="J4346" s="8" t="s">
        <v>6304</v>
      </c>
    </row>
    <row r="4347" spans="1:10">
      <c r="A4347" s="8" t="s">
        <v>6126</v>
      </c>
      <c r="D4347" s="8" t="s">
        <v>6036</v>
      </c>
      <c r="J4347" s="8" t="s">
        <v>6305</v>
      </c>
    </row>
    <row r="4348" spans="1:10">
      <c r="A4348" s="8" t="s">
        <v>6127</v>
      </c>
      <c r="D4348" s="8" t="s">
        <v>6037</v>
      </c>
      <c r="J4348" s="8" t="s">
        <v>6306</v>
      </c>
    </row>
    <row r="4349" spans="1:10">
      <c r="A4349" s="8" t="s">
        <v>6128</v>
      </c>
      <c r="D4349" s="8" t="s">
        <v>6040</v>
      </c>
      <c r="J4349" s="8" t="s">
        <v>6307</v>
      </c>
    </row>
    <row r="4350" spans="1:10">
      <c r="A4350" s="8" t="s">
        <v>6129</v>
      </c>
      <c r="D4350" s="8" t="s">
        <v>6221</v>
      </c>
      <c r="J4350" s="8" t="s">
        <v>6308</v>
      </c>
    </row>
    <row r="4351" spans="1:10">
      <c r="A4351" s="8" t="s">
        <v>6309</v>
      </c>
      <c r="D4351" s="8" t="s">
        <v>6042</v>
      </c>
      <c r="J4351" s="8" t="s">
        <v>6310</v>
      </c>
    </row>
    <row r="4352" spans="1:10">
      <c r="A4352" s="8" t="s">
        <v>6130</v>
      </c>
      <c r="D4352" s="8" t="s">
        <v>6043</v>
      </c>
      <c r="J4352" s="8" t="s">
        <v>6311</v>
      </c>
    </row>
    <row r="4353" spans="1:10">
      <c r="A4353" s="8" t="s">
        <v>6131</v>
      </c>
      <c r="D4353" s="8" t="s">
        <v>6044</v>
      </c>
      <c r="J4353" s="8" t="s">
        <v>6312</v>
      </c>
    </row>
    <row r="4354" spans="1:10">
      <c r="A4354" s="8" t="s">
        <v>6132</v>
      </c>
      <c r="D4354" s="8" t="s">
        <v>6226</v>
      </c>
      <c r="J4354" s="8" t="s">
        <v>6313</v>
      </c>
    </row>
    <row r="4355" spans="1:10">
      <c r="A4355" s="8" t="s">
        <v>6135</v>
      </c>
      <c r="D4355" s="8" t="s">
        <v>6228</v>
      </c>
      <c r="J4355" s="8" t="s">
        <v>6314</v>
      </c>
    </row>
    <row r="4356" spans="1:10">
      <c r="A4356" s="8" t="s">
        <v>6315</v>
      </c>
      <c r="D4356" s="8" t="s">
        <v>6049</v>
      </c>
      <c r="J4356" s="8" t="s">
        <v>6316</v>
      </c>
    </row>
    <row r="4357" spans="1:10">
      <c r="A4357" s="8" t="s">
        <v>6317</v>
      </c>
      <c r="D4357" s="8" t="s">
        <v>6051</v>
      </c>
      <c r="J4357" s="8" t="s">
        <v>6318</v>
      </c>
    </row>
    <row r="4358" spans="1:10">
      <c r="A4358" s="8" t="s">
        <v>6137</v>
      </c>
      <c r="D4358" s="8" t="s">
        <v>6052</v>
      </c>
      <c r="J4358" s="8" t="s">
        <v>6319</v>
      </c>
    </row>
    <row r="4359" spans="1:10">
      <c r="A4359" s="8" t="s">
        <v>6138</v>
      </c>
      <c r="D4359" s="8" t="s">
        <v>6053</v>
      </c>
      <c r="J4359" s="8" t="s">
        <v>6320</v>
      </c>
    </row>
    <row r="4360" spans="1:10">
      <c r="A4360" s="8" t="s">
        <v>6139</v>
      </c>
      <c r="D4360" s="8" t="s">
        <v>6055</v>
      </c>
      <c r="J4360" s="8" t="s">
        <v>6321</v>
      </c>
    </row>
    <row r="4361" spans="1:10">
      <c r="A4361" s="8" t="s">
        <v>6140</v>
      </c>
      <c r="D4361" s="8" t="s">
        <v>6056</v>
      </c>
      <c r="J4361" s="8" t="s">
        <v>6322</v>
      </c>
    </row>
    <row r="4362" spans="1:10">
      <c r="A4362" s="8" t="s">
        <v>6142</v>
      </c>
      <c r="D4362" s="8" t="s">
        <v>6057</v>
      </c>
      <c r="J4362" s="8" t="s">
        <v>6323</v>
      </c>
    </row>
    <row r="4363" spans="1:10">
      <c r="A4363" s="8" t="s">
        <v>6324</v>
      </c>
      <c r="D4363" s="8" t="s">
        <v>6058</v>
      </c>
      <c r="J4363" s="8" t="s">
        <v>6325</v>
      </c>
    </row>
    <row r="4364" spans="1:10">
      <c r="A4364" s="8" t="s">
        <v>6326</v>
      </c>
      <c r="D4364" s="8" t="s">
        <v>6059</v>
      </c>
      <c r="J4364" s="8" t="s">
        <v>6327</v>
      </c>
    </row>
    <row r="4365" spans="1:10">
      <c r="A4365" s="8" t="s">
        <v>6143</v>
      </c>
      <c r="D4365" s="8" t="s">
        <v>6060</v>
      </c>
      <c r="J4365" s="8" t="s">
        <v>6328</v>
      </c>
    </row>
    <row r="4366" spans="1:10">
      <c r="A4366" s="8" t="s">
        <v>6144</v>
      </c>
      <c r="D4366" s="8" t="s">
        <v>6062</v>
      </c>
      <c r="J4366" s="8" t="s">
        <v>6329</v>
      </c>
    </row>
    <row r="4367" spans="1:10">
      <c r="A4367" s="8" t="s">
        <v>6145</v>
      </c>
      <c r="D4367" s="8" t="s">
        <v>6063</v>
      </c>
      <c r="J4367" s="8" t="s">
        <v>6330</v>
      </c>
    </row>
    <row r="4368" spans="1:10">
      <c r="A4368" s="8" t="s">
        <v>6146</v>
      </c>
      <c r="D4368" s="8" t="s">
        <v>6065</v>
      </c>
      <c r="J4368" s="8" t="s">
        <v>6331</v>
      </c>
    </row>
    <row r="4369" spans="1:10">
      <c r="A4369" s="8" t="s">
        <v>6147</v>
      </c>
      <c r="D4369" s="8" t="s">
        <v>6066</v>
      </c>
      <c r="J4369" s="8" t="s">
        <v>6332</v>
      </c>
    </row>
    <row r="4370" spans="1:10">
      <c r="A4370" s="8" t="s">
        <v>6148</v>
      </c>
      <c r="D4370" s="8" t="s">
        <v>6067</v>
      </c>
      <c r="J4370" s="8" t="s">
        <v>6333</v>
      </c>
    </row>
    <row r="4371" spans="1:10">
      <c r="A4371" s="8" t="s">
        <v>6149</v>
      </c>
      <c r="D4371" s="8" t="s">
        <v>6068</v>
      </c>
      <c r="J4371" s="8" t="s">
        <v>6334</v>
      </c>
    </row>
    <row r="4372" spans="1:10">
      <c r="A4372" s="8" t="s">
        <v>6335</v>
      </c>
      <c r="D4372" s="8" t="s">
        <v>6070</v>
      </c>
      <c r="J4372" s="8" t="s">
        <v>6336</v>
      </c>
    </row>
    <row r="4373" spans="1:10">
      <c r="A4373" s="8" t="s">
        <v>6150</v>
      </c>
      <c r="D4373" s="8" t="s">
        <v>6071</v>
      </c>
      <c r="J4373" s="8" t="s">
        <v>6337</v>
      </c>
    </row>
    <row r="4374" spans="1:10">
      <c r="A4374" s="8" t="s">
        <v>6151</v>
      </c>
      <c r="D4374" s="8" t="s">
        <v>6072</v>
      </c>
      <c r="J4374" s="8" t="s">
        <v>6338</v>
      </c>
    </row>
    <row r="4375" spans="1:10">
      <c r="A4375" s="8" t="s">
        <v>6339</v>
      </c>
      <c r="D4375" s="8" t="s">
        <v>6073</v>
      </c>
      <c r="J4375" s="8" t="s">
        <v>6340</v>
      </c>
    </row>
    <row r="4376" spans="1:10">
      <c r="A4376" s="8" t="s">
        <v>6152</v>
      </c>
      <c r="D4376" s="8" t="s">
        <v>6076</v>
      </c>
      <c r="J4376" s="8" t="s">
        <v>6341</v>
      </c>
    </row>
    <row r="4377" spans="1:10">
      <c r="A4377" s="8" t="s">
        <v>6153</v>
      </c>
      <c r="D4377" s="8" t="s">
        <v>6077</v>
      </c>
      <c r="J4377" s="8" t="s">
        <v>6342</v>
      </c>
    </row>
    <row r="4378" spans="1:10">
      <c r="A4378" s="8" t="s">
        <v>6154</v>
      </c>
      <c r="D4378" s="8" t="s">
        <v>6078</v>
      </c>
      <c r="J4378" s="8" t="s">
        <v>6343</v>
      </c>
    </row>
    <row r="4379" spans="1:10">
      <c r="A4379" s="8" t="s">
        <v>6155</v>
      </c>
      <c r="D4379" s="8" t="s">
        <v>6079</v>
      </c>
      <c r="J4379" s="8" t="s">
        <v>6344</v>
      </c>
    </row>
    <row r="4380" spans="1:10">
      <c r="A4380" s="8" t="s">
        <v>6156</v>
      </c>
      <c r="D4380" s="8" t="s">
        <v>6080</v>
      </c>
      <c r="J4380" s="8" t="s">
        <v>6345</v>
      </c>
    </row>
    <row r="4381" spans="1:10">
      <c r="A4381" s="8" t="s">
        <v>6157</v>
      </c>
      <c r="D4381" s="8" t="s">
        <v>6081</v>
      </c>
      <c r="J4381" s="8" t="s">
        <v>6346</v>
      </c>
    </row>
    <row r="4382" spans="1:10">
      <c r="A4382" s="8" t="s">
        <v>6158</v>
      </c>
      <c r="D4382" s="8" t="s">
        <v>6347</v>
      </c>
      <c r="J4382" s="8" t="s">
        <v>6348</v>
      </c>
    </row>
    <row r="4383" spans="1:10">
      <c r="A4383" s="8" t="s">
        <v>6159</v>
      </c>
      <c r="D4383" s="8" t="s">
        <v>6082</v>
      </c>
      <c r="J4383" s="8" t="s">
        <v>6349</v>
      </c>
    </row>
    <row r="4384" spans="1:10">
      <c r="A4384" s="8" t="s">
        <v>6160</v>
      </c>
      <c r="D4384" s="8" t="s">
        <v>6083</v>
      </c>
      <c r="J4384" s="8" t="s">
        <v>6350</v>
      </c>
    </row>
    <row r="4385" spans="1:10">
      <c r="A4385" s="8" t="s">
        <v>6161</v>
      </c>
      <c r="D4385" s="8" t="s">
        <v>6260</v>
      </c>
      <c r="J4385" s="8" t="s">
        <v>6351</v>
      </c>
    </row>
    <row r="4386" spans="1:10">
      <c r="A4386" s="8" t="s">
        <v>6162</v>
      </c>
      <c r="D4386" s="8" t="s">
        <v>6085</v>
      </c>
      <c r="J4386" s="8" t="s">
        <v>6352</v>
      </c>
    </row>
    <row r="4387" spans="1:10">
      <c r="A4387" s="8" t="s">
        <v>6164</v>
      </c>
      <c r="D4387" s="8" t="s">
        <v>6086</v>
      </c>
      <c r="J4387" s="8" t="s">
        <v>6353</v>
      </c>
    </row>
    <row r="4388" spans="1:10">
      <c r="A4388" s="8" t="s">
        <v>6165</v>
      </c>
      <c r="D4388" s="8" t="s">
        <v>6089</v>
      </c>
      <c r="J4388" s="8" t="s">
        <v>6354</v>
      </c>
    </row>
    <row r="4389" spans="1:10">
      <c r="A4389" s="8" t="s">
        <v>6167</v>
      </c>
      <c r="D4389" s="8" t="s">
        <v>6265</v>
      </c>
      <c r="J4389" s="8" t="s">
        <v>6355</v>
      </c>
    </row>
    <row r="4390" spans="1:10">
      <c r="A4390" s="8" t="s">
        <v>6356</v>
      </c>
      <c r="D4390" s="8" t="s">
        <v>6267</v>
      </c>
      <c r="J4390" s="8" t="s">
        <v>6357</v>
      </c>
    </row>
    <row r="4391" spans="1:10">
      <c r="A4391" s="8" t="s">
        <v>6168</v>
      </c>
      <c r="D4391" s="8" t="s">
        <v>6269</v>
      </c>
      <c r="J4391" s="8" t="s">
        <v>6358</v>
      </c>
    </row>
    <row r="4392" spans="1:10">
      <c r="A4392" s="8" t="s">
        <v>6169</v>
      </c>
      <c r="D4392" s="8" t="s">
        <v>6090</v>
      </c>
      <c r="J4392" s="8" t="s">
        <v>6359</v>
      </c>
    </row>
    <row r="4393" spans="1:10">
      <c r="A4393" s="8" t="s">
        <v>6170</v>
      </c>
      <c r="D4393" s="8" t="s">
        <v>6092</v>
      </c>
      <c r="J4393" s="8" t="s">
        <v>6360</v>
      </c>
    </row>
    <row r="4394" spans="1:10">
      <c r="A4394" s="8" t="s">
        <v>6171</v>
      </c>
      <c r="D4394" s="8" t="s">
        <v>6094</v>
      </c>
      <c r="J4394" s="8" t="s">
        <v>6361</v>
      </c>
    </row>
    <row r="4395" spans="1:10">
      <c r="A4395" s="8" t="s">
        <v>6172</v>
      </c>
      <c r="D4395" s="8" t="s">
        <v>6095</v>
      </c>
      <c r="J4395" s="8" t="s">
        <v>6362</v>
      </c>
    </row>
    <row r="4396" spans="1:10">
      <c r="A4396" s="8" t="s">
        <v>6173</v>
      </c>
      <c r="D4396" s="8" t="s">
        <v>6097</v>
      </c>
      <c r="J4396" s="8" t="s">
        <v>6363</v>
      </c>
    </row>
    <row r="4397" spans="1:10">
      <c r="A4397" s="8" t="s">
        <v>6174</v>
      </c>
      <c r="D4397" s="8" t="s">
        <v>6098</v>
      </c>
      <c r="J4397" s="8" t="s">
        <v>6364</v>
      </c>
    </row>
    <row r="4398" spans="1:10">
      <c r="A4398" s="8" t="s">
        <v>6175</v>
      </c>
      <c r="D4398" s="8" t="s">
        <v>6100</v>
      </c>
      <c r="J4398" s="8" t="s">
        <v>6365</v>
      </c>
    </row>
    <row r="4399" spans="1:10">
      <c r="A4399" s="8" t="s">
        <v>6366</v>
      </c>
      <c r="D4399" s="8" t="s">
        <v>6102</v>
      </c>
      <c r="J4399" s="8" t="s">
        <v>6367</v>
      </c>
    </row>
    <row r="4400" spans="1:10">
      <c r="A4400" s="8" t="s">
        <v>6368</v>
      </c>
      <c r="D4400" s="8" t="s">
        <v>6104</v>
      </c>
      <c r="J4400" s="8" t="s">
        <v>6369</v>
      </c>
    </row>
    <row r="4401" spans="1:10">
      <c r="A4401" s="8" t="s">
        <v>6177</v>
      </c>
      <c r="D4401" s="8" t="s">
        <v>6105</v>
      </c>
      <c r="J4401" s="8" t="s">
        <v>6370</v>
      </c>
    </row>
    <row r="4402" spans="1:10">
      <c r="A4402" s="8" t="s">
        <v>6178</v>
      </c>
      <c r="D4402" s="8" t="s">
        <v>6106</v>
      </c>
      <c r="J4402" s="8" t="s">
        <v>6371</v>
      </c>
    </row>
    <row r="4403" spans="1:10">
      <c r="A4403" s="8" t="s">
        <v>6179</v>
      </c>
      <c r="D4403" s="8" t="s">
        <v>6108</v>
      </c>
      <c r="J4403" s="8" t="s">
        <v>6372</v>
      </c>
    </row>
    <row r="4404" spans="1:10">
      <c r="A4404" s="8" t="s">
        <v>6180</v>
      </c>
      <c r="D4404" s="8" t="s">
        <v>6109</v>
      </c>
      <c r="J4404" s="8" t="s">
        <v>6373</v>
      </c>
    </row>
    <row r="4405" spans="1:10">
      <c r="A4405" s="8" t="s">
        <v>6181</v>
      </c>
      <c r="D4405" s="8" t="s">
        <v>6110</v>
      </c>
      <c r="J4405" s="8" t="s">
        <v>6374</v>
      </c>
    </row>
    <row r="4406" spans="1:10">
      <c r="A4406" s="8" t="s">
        <v>6182</v>
      </c>
      <c r="D4406" s="8" t="s">
        <v>6111</v>
      </c>
      <c r="J4406" s="8" t="s">
        <v>6375</v>
      </c>
    </row>
    <row r="4407" spans="1:10">
      <c r="A4407" s="8" t="s">
        <v>6376</v>
      </c>
      <c r="D4407" s="8" t="s">
        <v>6113</v>
      </c>
      <c r="J4407" s="8" t="s">
        <v>6377</v>
      </c>
    </row>
    <row r="4408" spans="1:10">
      <c r="A4408" s="8" t="s">
        <v>6183</v>
      </c>
      <c r="D4408" s="8" t="s">
        <v>6117</v>
      </c>
      <c r="J4408" s="8" t="s">
        <v>6378</v>
      </c>
    </row>
    <row r="4409" spans="1:10">
      <c r="A4409" s="8" t="s">
        <v>6184</v>
      </c>
      <c r="D4409" s="8" t="s">
        <v>6118</v>
      </c>
      <c r="J4409" s="8" t="s">
        <v>6379</v>
      </c>
    </row>
    <row r="4410" spans="1:10">
      <c r="A4410" s="8" t="s">
        <v>6186</v>
      </c>
      <c r="D4410" s="8" t="s">
        <v>6119</v>
      </c>
      <c r="J4410" s="8" t="s">
        <v>6380</v>
      </c>
    </row>
    <row r="4411" spans="1:10">
      <c r="A4411" s="8" t="s">
        <v>6187</v>
      </c>
      <c r="D4411" s="8" t="s">
        <v>6120</v>
      </c>
      <c r="J4411" s="8" t="s">
        <v>6381</v>
      </c>
    </row>
    <row r="4412" spans="1:10">
      <c r="A4412" s="8" t="s">
        <v>6188</v>
      </c>
      <c r="D4412" s="8" t="s">
        <v>6121</v>
      </c>
      <c r="J4412" s="8" t="s">
        <v>6382</v>
      </c>
    </row>
    <row r="4413" spans="1:10">
      <c r="A4413" s="8" t="s">
        <v>6190</v>
      </c>
      <c r="D4413" s="8" t="s">
        <v>6292</v>
      </c>
      <c r="J4413" s="8" t="s">
        <v>6383</v>
      </c>
    </row>
    <row r="4414" spans="1:10">
      <c r="A4414" s="8" t="s">
        <v>6191</v>
      </c>
      <c r="D4414" s="8" t="s">
        <v>6384</v>
      </c>
      <c r="J4414" s="8" t="s">
        <v>6385</v>
      </c>
    </row>
    <row r="4415" spans="1:10">
      <c r="A4415" s="8" t="s">
        <v>6193</v>
      </c>
      <c r="D4415" s="8" t="s">
        <v>6122</v>
      </c>
      <c r="J4415" s="8" t="s">
        <v>6386</v>
      </c>
    </row>
    <row r="4416" spans="1:10">
      <c r="A4416" s="8" t="s">
        <v>6194</v>
      </c>
      <c r="D4416" s="8" t="s">
        <v>6295</v>
      </c>
      <c r="J4416" s="8" t="s">
        <v>6387</v>
      </c>
    </row>
    <row r="4417" spans="1:10">
      <c r="A4417" s="8" t="s">
        <v>6195</v>
      </c>
      <c r="D4417" s="8" t="s">
        <v>6297</v>
      </c>
      <c r="J4417" s="8" t="s">
        <v>6388</v>
      </c>
    </row>
    <row r="4418" spans="1:10">
      <c r="A4418" s="8" t="s">
        <v>6196</v>
      </c>
      <c r="D4418" s="8" t="s">
        <v>6123</v>
      </c>
      <c r="J4418" s="8" t="s">
        <v>6389</v>
      </c>
    </row>
    <row r="4419" spans="1:10">
      <c r="A4419" s="8" t="s">
        <v>6197</v>
      </c>
      <c r="D4419" s="8" t="s">
        <v>6300</v>
      </c>
      <c r="J4419" s="8" t="s">
        <v>6390</v>
      </c>
    </row>
    <row r="4420" spans="1:10">
      <c r="A4420" s="8" t="s">
        <v>6198</v>
      </c>
      <c r="D4420" s="8" t="s">
        <v>6302</v>
      </c>
      <c r="J4420" s="8" t="s">
        <v>6391</v>
      </c>
    </row>
    <row r="4421" spans="1:10">
      <c r="A4421" s="8" t="s">
        <v>6199</v>
      </c>
      <c r="D4421" s="8" t="s">
        <v>6125</v>
      </c>
      <c r="J4421" s="8" t="s">
        <v>6392</v>
      </c>
    </row>
    <row r="4422" spans="1:10">
      <c r="A4422" s="8" t="s">
        <v>6200</v>
      </c>
      <c r="D4422" s="8" t="s">
        <v>6126</v>
      </c>
      <c r="J4422" s="8" t="s">
        <v>6393</v>
      </c>
    </row>
    <row r="4423" spans="1:10">
      <c r="A4423" s="8" t="s">
        <v>6202</v>
      </c>
      <c r="D4423" s="8" t="s">
        <v>6127</v>
      </c>
      <c r="J4423" s="8" t="s">
        <v>6394</v>
      </c>
    </row>
    <row r="4424" spans="1:10">
      <c r="A4424" s="8" t="s">
        <v>6395</v>
      </c>
      <c r="D4424" s="8" t="s">
        <v>6128</v>
      </c>
      <c r="J4424" s="8" t="s">
        <v>6396</v>
      </c>
    </row>
    <row r="4425" spans="1:10">
      <c r="A4425" s="8" t="s">
        <v>6203</v>
      </c>
      <c r="D4425" s="8" t="s">
        <v>6129</v>
      </c>
      <c r="J4425" s="8" t="s">
        <v>6397</v>
      </c>
    </row>
    <row r="4426" spans="1:10">
      <c r="A4426" s="8" t="s">
        <v>6398</v>
      </c>
      <c r="D4426" s="8" t="s">
        <v>6309</v>
      </c>
      <c r="J4426" s="8" t="s">
        <v>6399</v>
      </c>
    </row>
    <row r="4427" spans="1:10">
      <c r="A4427" s="8" t="s">
        <v>6205</v>
      </c>
      <c r="D4427" s="8" t="s">
        <v>6130</v>
      </c>
      <c r="J4427" s="8" t="s">
        <v>6400</v>
      </c>
    </row>
    <row r="4428" spans="1:10">
      <c r="A4428" s="8" t="s">
        <v>6206</v>
      </c>
      <c r="D4428" s="8" t="s">
        <v>6131</v>
      </c>
      <c r="J4428" s="8" t="s">
        <v>6401</v>
      </c>
    </row>
    <row r="4429" spans="1:10">
      <c r="A4429" s="8" t="s">
        <v>6207</v>
      </c>
      <c r="D4429" s="8" t="s">
        <v>6132</v>
      </c>
      <c r="J4429" s="8" t="s">
        <v>6402</v>
      </c>
    </row>
    <row r="4430" spans="1:10">
      <c r="A4430" s="8" t="s">
        <v>6208</v>
      </c>
      <c r="D4430" s="8" t="s">
        <v>6135</v>
      </c>
      <c r="J4430" s="8" t="s">
        <v>6403</v>
      </c>
    </row>
    <row r="4431" spans="1:10">
      <c r="A4431" s="8" t="s">
        <v>6210</v>
      </c>
      <c r="D4431" s="8" t="s">
        <v>6315</v>
      </c>
      <c r="J4431" s="8" t="s">
        <v>6404</v>
      </c>
    </row>
    <row r="4432" spans="1:10">
      <c r="A4432" s="8" t="s">
        <v>6211</v>
      </c>
      <c r="D4432" s="8" t="s">
        <v>6136</v>
      </c>
      <c r="J4432" s="8" t="s">
        <v>6405</v>
      </c>
    </row>
    <row r="4433" spans="1:10">
      <c r="A4433" s="8" t="s">
        <v>6212</v>
      </c>
      <c r="D4433" s="8" t="s">
        <v>6137</v>
      </c>
      <c r="J4433" s="8" t="s">
        <v>6406</v>
      </c>
    </row>
    <row r="4434" spans="1:10">
      <c r="A4434" s="8" t="s">
        <v>6407</v>
      </c>
      <c r="D4434" s="8" t="s">
        <v>6138</v>
      </c>
      <c r="J4434" s="8" t="s">
        <v>6408</v>
      </c>
    </row>
    <row r="4435" spans="1:10">
      <c r="A4435" s="8" t="s">
        <v>6409</v>
      </c>
      <c r="D4435" s="8" t="s">
        <v>6139</v>
      </c>
      <c r="J4435" s="8" t="s">
        <v>6410</v>
      </c>
    </row>
    <row r="4436" spans="1:10">
      <c r="A4436" s="8" t="s">
        <v>6217</v>
      </c>
      <c r="D4436" s="8" t="s">
        <v>6140</v>
      </c>
      <c r="J4436" s="8" t="s">
        <v>6411</v>
      </c>
    </row>
    <row r="4437" spans="1:10">
      <c r="A4437" s="8" t="s">
        <v>6412</v>
      </c>
      <c r="D4437" s="8" t="s">
        <v>6142</v>
      </c>
      <c r="J4437" s="8" t="s">
        <v>6413</v>
      </c>
    </row>
    <row r="4438" spans="1:10">
      <c r="A4438" s="8" t="s">
        <v>6218</v>
      </c>
      <c r="D4438" s="8" t="s">
        <v>6324</v>
      </c>
      <c r="J4438" s="8" t="s">
        <v>6414</v>
      </c>
    </row>
    <row r="4439" spans="1:10">
      <c r="A4439" s="8" t="s">
        <v>6219</v>
      </c>
      <c r="D4439" s="8" t="s">
        <v>6326</v>
      </c>
      <c r="J4439" s="8" t="s">
        <v>6415</v>
      </c>
    </row>
    <row r="4440" spans="1:10">
      <c r="A4440" s="8" t="s">
        <v>6220</v>
      </c>
      <c r="D4440" s="8" t="s">
        <v>6143</v>
      </c>
      <c r="J4440" s="8" t="s">
        <v>6416</v>
      </c>
    </row>
    <row r="4441" spans="1:10">
      <c r="A4441" s="8" t="s">
        <v>6222</v>
      </c>
      <c r="D4441" s="8" t="s">
        <v>6417</v>
      </c>
      <c r="J4441" s="8" t="s">
        <v>6418</v>
      </c>
    </row>
    <row r="4442" spans="1:10">
      <c r="A4442" s="8" t="s">
        <v>6224</v>
      </c>
      <c r="D4442" s="8" t="s">
        <v>6419</v>
      </c>
      <c r="J4442" s="8" t="s">
        <v>6420</v>
      </c>
    </row>
    <row r="4443" spans="1:10">
      <c r="A4443" s="8" t="s">
        <v>6227</v>
      </c>
      <c r="D4443" s="8" t="s">
        <v>6144</v>
      </c>
      <c r="J4443" s="8" t="s">
        <v>6421</v>
      </c>
    </row>
    <row r="4444" spans="1:10">
      <c r="A4444" s="8" t="s">
        <v>6422</v>
      </c>
      <c r="D4444" s="8" t="s">
        <v>6145</v>
      </c>
      <c r="J4444" s="8" t="s">
        <v>6423</v>
      </c>
    </row>
    <row r="4445" spans="1:10">
      <c r="A4445" s="8" t="s">
        <v>6229</v>
      </c>
      <c r="D4445" s="8" t="s">
        <v>6146</v>
      </c>
      <c r="J4445" s="8" t="s">
        <v>6424</v>
      </c>
    </row>
    <row r="4446" spans="1:10">
      <c r="A4446" s="8" t="s">
        <v>6230</v>
      </c>
      <c r="D4446" s="8" t="s">
        <v>6148</v>
      </c>
      <c r="J4446" s="8" t="s">
        <v>6425</v>
      </c>
    </row>
    <row r="4447" spans="1:10">
      <c r="A4447" s="8" t="s">
        <v>6231</v>
      </c>
      <c r="D4447" s="8" t="s">
        <v>6149</v>
      </c>
      <c r="J4447" s="8" t="s">
        <v>6426</v>
      </c>
    </row>
    <row r="4448" spans="1:10">
      <c r="A4448" s="8" t="s">
        <v>6232</v>
      </c>
      <c r="D4448" s="8" t="s">
        <v>6335</v>
      </c>
      <c r="J4448" s="8" t="s">
        <v>6427</v>
      </c>
    </row>
    <row r="4449" spans="1:10">
      <c r="A4449" s="8" t="s">
        <v>6233</v>
      </c>
      <c r="D4449" s="8" t="s">
        <v>6150</v>
      </c>
      <c r="J4449" s="8" t="s">
        <v>6428</v>
      </c>
    </row>
    <row r="4450" spans="1:10">
      <c r="A4450" s="8" t="s">
        <v>6234</v>
      </c>
      <c r="D4450" s="8" t="s">
        <v>6151</v>
      </c>
      <c r="J4450" s="8" t="s">
        <v>6429</v>
      </c>
    </row>
    <row r="4451" spans="1:10">
      <c r="A4451" s="8" t="s">
        <v>6235</v>
      </c>
      <c r="D4451" s="8" t="s">
        <v>6339</v>
      </c>
      <c r="J4451" s="8" t="s">
        <v>6430</v>
      </c>
    </row>
    <row r="4452" spans="1:10">
      <c r="A4452" s="8" t="s">
        <v>6236</v>
      </c>
      <c r="D4452" s="8" t="s">
        <v>6152</v>
      </c>
      <c r="J4452" s="8" t="s">
        <v>6431</v>
      </c>
    </row>
    <row r="4453" spans="1:10">
      <c r="A4453" s="8" t="s">
        <v>6237</v>
      </c>
      <c r="D4453" s="8" t="s">
        <v>6153</v>
      </c>
      <c r="J4453" s="8" t="s">
        <v>6432</v>
      </c>
    </row>
    <row r="4454" spans="1:10">
      <c r="A4454" s="8" t="s">
        <v>6238</v>
      </c>
      <c r="D4454" s="8" t="s">
        <v>6154</v>
      </c>
      <c r="J4454" s="8" t="s">
        <v>6433</v>
      </c>
    </row>
    <row r="4455" spans="1:10">
      <c r="A4455" s="8" t="s">
        <v>6434</v>
      </c>
      <c r="D4455" s="8" t="s">
        <v>6155</v>
      </c>
      <c r="J4455" s="8" t="s">
        <v>6435</v>
      </c>
    </row>
    <row r="4456" spans="1:10">
      <c r="A4456" s="8" t="s">
        <v>6239</v>
      </c>
      <c r="D4456" s="8" t="s">
        <v>6156</v>
      </c>
      <c r="J4456" s="8" t="s">
        <v>6436</v>
      </c>
    </row>
    <row r="4457" spans="1:10">
      <c r="A4457" s="8" t="s">
        <v>6240</v>
      </c>
      <c r="D4457" s="8" t="s">
        <v>6157</v>
      </c>
      <c r="J4457" s="8" t="s">
        <v>6437</v>
      </c>
    </row>
    <row r="4458" spans="1:10">
      <c r="A4458" s="8" t="s">
        <v>6438</v>
      </c>
      <c r="D4458" s="8" t="s">
        <v>6158</v>
      </c>
      <c r="J4458" s="8" t="s">
        <v>6439</v>
      </c>
    </row>
    <row r="4459" spans="1:10">
      <c r="A4459" s="8" t="s">
        <v>6241</v>
      </c>
      <c r="D4459" s="8" t="s">
        <v>6159</v>
      </c>
      <c r="J4459" s="8" t="s">
        <v>6440</v>
      </c>
    </row>
    <row r="4460" spans="1:10">
      <c r="A4460" s="8" t="s">
        <v>6242</v>
      </c>
      <c r="D4460" s="8" t="s">
        <v>6160</v>
      </c>
      <c r="J4460" s="8" t="s">
        <v>6441</v>
      </c>
    </row>
    <row r="4461" spans="1:10">
      <c r="A4461" s="8" t="s">
        <v>6245</v>
      </c>
      <c r="D4461" s="8" t="s">
        <v>6161</v>
      </c>
      <c r="J4461" s="8" t="s">
        <v>6442</v>
      </c>
    </row>
    <row r="4462" spans="1:10">
      <c r="A4462" s="8" t="s">
        <v>6443</v>
      </c>
      <c r="D4462" s="8" t="s">
        <v>6162</v>
      </c>
      <c r="J4462" s="8" t="s">
        <v>6444</v>
      </c>
    </row>
    <row r="4463" spans="1:10">
      <c r="A4463" s="8" t="s">
        <v>6445</v>
      </c>
      <c r="D4463" s="8" t="s">
        <v>6164</v>
      </c>
      <c r="J4463" s="8" t="s">
        <v>6446</v>
      </c>
    </row>
    <row r="4464" spans="1:10">
      <c r="A4464" s="8" t="s">
        <v>6246</v>
      </c>
      <c r="D4464" s="8" t="s">
        <v>6165</v>
      </c>
      <c r="J4464" s="8" t="s">
        <v>6447</v>
      </c>
    </row>
    <row r="4465" spans="1:10">
      <c r="A4465" s="8" t="s">
        <v>6248</v>
      </c>
      <c r="D4465" s="8" t="s">
        <v>6166</v>
      </c>
      <c r="J4465" s="8" t="s">
        <v>6448</v>
      </c>
    </row>
    <row r="4466" spans="1:10">
      <c r="A4466" s="8" t="s">
        <v>6249</v>
      </c>
      <c r="D4466" s="8" t="s">
        <v>6167</v>
      </c>
      <c r="J4466" s="8" t="s">
        <v>6449</v>
      </c>
    </row>
    <row r="4467" spans="1:10">
      <c r="A4467" s="8" t="s">
        <v>6250</v>
      </c>
      <c r="D4467" s="8" t="s">
        <v>6356</v>
      </c>
      <c r="J4467" s="8" t="s">
        <v>6450</v>
      </c>
    </row>
    <row r="4468" spans="1:10">
      <c r="A4468" s="8" t="s">
        <v>6251</v>
      </c>
      <c r="D4468" s="8" t="s">
        <v>6168</v>
      </c>
      <c r="J4468" s="8" t="s">
        <v>6451</v>
      </c>
    </row>
    <row r="4469" spans="1:10">
      <c r="A4469" s="8" t="s">
        <v>6252</v>
      </c>
      <c r="D4469" s="8" t="s">
        <v>6169</v>
      </c>
      <c r="J4469" s="8" t="s">
        <v>6452</v>
      </c>
    </row>
    <row r="4470" spans="1:10">
      <c r="A4470" s="8" t="s">
        <v>6253</v>
      </c>
      <c r="D4470" s="8" t="s">
        <v>6170</v>
      </c>
      <c r="J4470" s="8" t="s">
        <v>6453</v>
      </c>
    </row>
    <row r="4471" spans="1:10">
      <c r="A4471" s="8" t="s">
        <v>6254</v>
      </c>
      <c r="D4471" s="8" t="s">
        <v>6171</v>
      </c>
      <c r="J4471" s="8" t="s">
        <v>6454</v>
      </c>
    </row>
    <row r="4472" spans="1:10">
      <c r="A4472" s="8" t="s">
        <v>6255</v>
      </c>
      <c r="D4472" s="8" t="s">
        <v>6172</v>
      </c>
      <c r="J4472" s="8" t="s">
        <v>6455</v>
      </c>
    </row>
    <row r="4473" spans="1:10">
      <c r="A4473" s="8" t="s">
        <v>6456</v>
      </c>
      <c r="D4473" s="8" t="s">
        <v>6173</v>
      </c>
      <c r="J4473" s="8" t="s">
        <v>6457</v>
      </c>
    </row>
    <row r="4474" spans="1:10">
      <c r="A4474" s="8" t="s">
        <v>6458</v>
      </c>
      <c r="D4474" s="8" t="s">
        <v>6174</v>
      </c>
      <c r="J4474" s="8" t="s">
        <v>6459</v>
      </c>
    </row>
    <row r="4475" spans="1:10">
      <c r="A4475" s="8" t="s">
        <v>6256</v>
      </c>
      <c r="D4475" s="8" t="s">
        <v>6175</v>
      </c>
      <c r="J4475" s="8" t="s">
        <v>6460</v>
      </c>
    </row>
    <row r="4476" spans="1:10">
      <c r="A4476" s="8" t="s">
        <v>6258</v>
      </c>
      <c r="D4476" s="8" t="s">
        <v>6366</v>
      </c>
      <c r="J4476" s="8" t="s">
        <v>6461</v>
      </c>
    </row>
    <row r="4477" spans="1:10">
      <c r="A4477" s="8" t="s">
        <v>6259</v>
      </c>
      <c r="D4477" s="8" t="s">
        <v>6368</v>
      </c>
      <c r="J4477" s="8" t="s">
        <v>6462</v>
      </c>
    </row>
    <row r="4478" spans="1:10">
      <c r="A4478" s="8" t="s">
        <v>6262</v>
      </c>
      <c r="D4478" s="8" t="s">
        <v>6177</v>
      </c>
      <c r="J4478" s="8" t="s">
        <v>6463</v>
      </c>
    </row>
    <row r="4479" spans="1:10">
      <c r="A4479" s="8" t="s">
        <v>6263</v>
      </c>
      <c r="D4479" s="8" t="s">
        <v>6178</v>
      </c>
      <c r="J4479" s="8" t="s">
        <v>6464</v>
      </c>
    </row>
    <row r="4480" spans="1:10">
      <c r="A4480" s="8" t="s">
        <v>6264</v>
      </c>
      <c r="D4480" s="8" t="s">
        <v>6179</v>
      </c>
      <c r="J4480" s="8" t="s">
        <v>6465</v>
      </c>
    </row>
    <row r="4481" spans="1:10">
      <c r="A4481" s="8" t="s">
        <v>6266</v>
      </c>
      <c r="D4481" s="8" t="s">
        <v>6180</v>
      </c>
      <c r="J4481" s="8" t="s">
        <v>6466</v>
      </c>
    </row>
    <row r="4482" spans="1:10">
      <c r="A4482" s="8" t="s">
        <v>6270</v>
      </c>
      <c r="D4482" s="8" t="s">
        <v>6181</v>
      </c>
      <c r="J4482" s="8" t="s">
        <v>6467</v>
      </c>
    </row>
    <row r="4483" spans="1:10">
      <c r="A4483" s="8" t="s">
        <v>6271</v>
      </c>
      <c r="D4483" s="8" t="s">
        <v>6182</v>
      </c>
      <c r="J4483" s="8" t="s">
        <v>6468</v>
      </c>
    </row>
    <row r="4484" spans="1:10">
      <c r="A4484" s="8" t="s">
        <v>6272</v>
      </c>
      <c r="D4484" s="8" t="s">
        <v>6376</v>
      </c>
      <c r="J4484" s="8" t="s">
        <v>6469</v>
      </c>
    </row>
    <row r="4485" spans="1:10">
      <c r="A4485" s="8" t="s">
        <v>6273</v>
      </c>
      <c r="D4485" s="8" t="s">
        <v>6183</v>
      </c>
      <c r="J4485" s="8" t="s">
        <v>6470</v>
      </c>
    </row>
    <row r="4486" spans="1:10">
      <c r="A4486" s="8" t="s">
        <v>6471</v>
      </c>
      <c r="D4486" s="8" t="s">
        <v>6184</v>
      </c>
      <c r="J4486" s="8" t="s">
        <v>6472</v>
      </c>
    </row>
    <row r="4487" spans="1:10">
      <c r="A4487" s="8" t="s">
        <v>6274</v>
      </c>
      <c r="D4487" s="8" t="s">
        <v>6186</v>
      </c>
      <c r="J4487" s="8" t="s">
        <v>6473</v>
      </c>
    </row>
    <row r="4488" spans="1:10">
      <c r="A4488" s="8" t="s">
        <v>6275</v>
      </c>
      <c r="D4488" s="8" t="s">
        <v>6187</v>
      </c>
      <c r="J4488" s="8" t="s">
        <v>6474</v>
      </c>
    </row>
    <row r="4489" spans="1:10">
      <c r="A4489" s="8" t="s">
        <v>6276</v>
      </c>
      <c r="D4489" s="8" t="s">
        <v>6188</v>
      </c>
      <c r="J4489" s="8" t="s">
        <v>6475</v>
      </c>
    </row>
    <row r="4490" spans="1:10">
      <c r="A4490" s="8" t="s">
        <v>6277</v>
      </c>
      <c r="D4490" s="8" t="s">
        <v>6190</v>
      </c>
      <c r="J4490" s="8" t="s">
        <v>6476</v>
      </c>
    </row>
    <row r="4491" spans="1:10">
      <c r="A4491" s="8" t="s">
        <v>6278</v>
      </c>
      <c r="D4491" s="8" t="s">
        <v>6191</v>
      </c>
      <c r="J4491" s="8" t="s">
        <v>6477</v>
      </c>
    </row>
    <row r="4492" spans="1:10">
      <c r="A4492" s="8" t="s">
        <v>6279</v>
      </c>
      <c r="D4492" s="8" t="s">
        <v>6193</v>
      </c>
      <c r="J4492" s="8" t="s">
        <v>6478</v>
      </c>
    </row>
    <row r="4493" spans="1:10">
      <c r="A4493" s="8" t="s">
        <v>6280</v>
      </c>
      <c r="D4493" s="8" t="s">
        <v>6194</v>
      </c>
      <c r="J4493" s="8" t="s">
        <v>6479</v>
      </c>
    </row>
    <row r="4494" spans="1:10">
      <c r="A4494" s="8" t="s">
        <v>6480</v>
      </c>
      <c r="D4494" s="8" t="s">
        <v>6195</v>
      </c>
      <c r="J4494" s="8" t="s">
        <v>6481</v>
      </c>
    </row>
    <row r="4495" spans="1:10">
      <c r="A4495" s="8" t="s">
        <v>6281</v>
      </c>
      <c r="D4495" s="8" t="s">
        <v>6196</v>
      </c>
      <c r="J4495" s="8" t="s">
        <v>6482</v>
      </c>
    </row>
    <row r="4496" spans="1:10">
      <c r="A4496" s="8" t="s">
        <v>6283</v>
      </c>
      <c r="D4496" s="8" t="s">
        <v>6197</v>
      </c>
      <c r="J4496" s="8" t="s">
        <v>6483</v>
      </c>
    </row>
    <row r="4497" spans="1:10">
      <c r="A4497" s="8" t="s">
        <v>6284</v>
      </c>
      <c r="D4497" s="8" t="s">
        <v>6198</v>
      </c>
      <c r="J4497" s="8" t="s">
        <v>6484</v>
      </c>
    </row>
    <row r="4498" spans="1:10">
      <c r="A4498" s="8" t="s">
        <v>6285</v>
      </c>
      <c r="D4498" s="8" t="s">
        <v>6199</v>
      </c>
      <c r="J4498" s="8" t="s">
        <v>6485</v>
      </c>
    </row>
    <row r="4499" spans="1:10">
      <c r="A4499" s="8" t="s">
        <v>6286</v>
      </c>
      <c r="D4499" s="8" t="s">
        <v>6200</v>
      </c>
      <c r="J4499" s="8" t="s">
        <v>6486</v>
      </c>
    </row>
    <row r="4500" spans="1:10">
      <c r="A4500" s="8" t="s">
        <v>6287</v>
      </c>
      <c r="D4500" s="8" t="s">
        <v>6202</v>
      </c>
      <c r="J4500" s="8" t="s">
        <v>6487</v>
      </c>
    </row>
    <row r="4501" spans="1:10">
      <c r="A4501" s="8" t="s">
        <v>6288</v>
      </c>
      <c r="D4501" s="8" t="s">
        <v>6395</v>
      </c>
      <c r="J4501" s="8" t="s">
        <v>6488</v>
      </c>
    </row>
    <row r="4502" spans="1:10">
      <c r="A4502" s="8" t="s">
        <v>6489</v>
      </c>
      <c r="D4502" s="8" t="s">
        <v>6205</v>
      </c>
      <c r="J4502" s="8" t="s">
        <v>6490</v>
      </c>
    </row>
    <row r="4503" spans="1:10">
      <c r="A4503" s="8" t="s">
        <v>6289</v>
      </c>
      <c r="D4503" s="8" t="s">
        <v>6206</v>
      </c>
      <c r="J4503" s="8" t="s">
        <v>6491</v>
      </c>
    </row>
    <row r="4504" spans="1:10">
      <c r="A4504" s="8" t="s">
        <v>6290</v>
      </c>
      <c r="D4504" s="8" t="s">
        <v>6207</v>
      </c>
      <c r="J4504" s="8" t="s">
        <v>6492</v>
      </c>
    </row>
    <row r="4505" spans="1:10">
      <c r="A4505" s="8" t="s">
        <v>6291</v>
      </c>
      <c r="D4505" s="8" t="s">
        <v>6208</v>
      </c>
      <c r="J4505" s="8" t="s">
        <v>6493</v>
      </c>
    </row>
    <row r="4506" spans="1:10">
      <c r="A4506" s="8" t="s">
        <v>6293</v>
      </c>
      <c r="D4506" s="8" t="s">
        <v>6210</v>
      </c>
      <c r="J4506" s="8" t="s">
        <v>6494</v>
      </c>
    </row>
    <row r="4507" spans="1:10">
      <c r="A4507" s="8" t="s">
        <v>6294</v>
      </c>
      <c r="D4507" s="8" t="s">
        <v>6211</v>
      </c>
      <c r="J4507" s="8" t="s">
        <v>6495</v>
      </c>
    </row>
    <row r="4508" spans="1:10">
      <c r="A4508" s="8" t="s">
        <v>6296</v>
      </c>
      <c r="D4508" s="8" t="s">
        <v>6212</v>
      </c>
      <c r="J4508" s="8" t="s">
        <v>6496</v>
      </c>
    </row>
    <row r="4509" spans="1:10">
      <c r="A4509" s="8" t="s">
        <v>6298</v>
      </c>
      <c r="D4509" s="8" t="s">
        <v>6407</v>
      </c>
      <c r="J4509" s="8" t="s">
        <v>6497</v>
      </c>
    </row>
    <row r="4510" spans="1:10">
      <c r="A4510" s="8" t="s">
        <v>6299</v>
      </c>
      <c r="D4510" s="8" t="s">
        <v>6409</v>
      </c>
      <c r="J4510" s="8" t="s">
        <v>6498</v>
      </c>
    </row>
    <row r="4511" spans="1:10">
      <c r="A4511" s="8" t="s">
        <v>6499</v>
      </c>
      <c r="D4511" s="8" t="s">
        <v>6217</v>
      </c>
      <c r="J4511" s="8" t="s">
        <v>6500</v>
      </c>
    </row>
    <row r="4512" spans="1:10">
      <c r="A4512" s="8" t="s">
        <v>6501</v>
      </c>
      <c r="D4512" s="8" t="s">
        <v>6412</v>
      </c>
      <c r="J4512" s="8" t="s">
        <v>6502</v>
      </c>
    </row>
    <row r="4513" spans="1:10">
      <c r="A4513" s="8" t="s">
        <v>6503</v>
      </c>
      <c r="D4513" s="8" t="s">
        <v>6218</v>
      </c>
      <c r="J4513" s="8" t="s">
        <v>6504</v>
      </c>
    </row>
    <row r="4514" spans="1:10">
      <c r="A4514" s="8" t="s">
        <v>6303</v>
      </c>
      <c r="D4514" s="8" t="s">
        <v>6219</v>
      </c>
      <c r="J4514" s="8" t="s">
        <v>6505</v>
      </c>
    </row>
    <row r="4515" spans="1:10">
      <c r="A4515" s="8" t="s">
        <v>6304</v>
      </c>
      <c r="D4515" s="8" t="s">
        <v>6220</v>
      </c>
      <c r="J4515" s="8" t="s">
        <v>6506</v>
      </c>
    </row>
    <row r="4516" spans="1:10">
      <c r="A4516" s="8" t="s">
        <v>6305</v>
      </c>
      <c r="D4516" s="8" t="s">
        <v>6222</v>
      </c>
      <c r="J4516" s="8" t="s">
        <v>6507</v>
      </c>
    </row>
    <row r="4517" spans="1:10">
      <c r="A4517" s="8" t="s">
        <v>6306</v>
      </c>
      <c r="D4517" s="8" t="s">
        <v>6224</v>
      </c>
      <c r="J4517" s="8" t="s">
        <v>6508</v>
      </c>
    </row>
    <row r="4518" spans="1:10">
      <c r="A4518" s="8" t="s">
        <v>6307</v>
      </c>
      <c r="D4518" s="8" t="s">
        <v>6227</v>
      </c>
      <c r="J4518" s="8" t="s">
        <v>6509</v>
      </c>
    </row>
    <row r="4519" spans="1:10">
      <c r="A4519" s="8" t="s">
        <v>6308</v>
      </c>
      <c r="D4519" s="8" t="s">
        <v>6422</v>
      </c>
      <c r="J4519" s="8" t="s">
        <v>6510</v>
      </c>
    </row>
    <row r="4520" spans="1:10">
      <c r="A4520" s="8" t="s">
        <v>6310</v>
      </c>
      <c r="D4520" s="8" t="s">
        <v>6511</v>
      </c>
      <c r="J4520" s="8" t="s">
        <v>6512</v>
      </c>
    </row>
    <row r="4521" spans="1:10">
      <c r="A4521" s="8" t="s">
        <v>6311</v>
      </c>
      <c r="D4521" s="8" t="s">
        <v>6229</v>
      </c>
      <c r="J4521" s="8" t="s">
        <v>6513</v>
      </c>
    </row>
    <row r="4522" spans="1:10">
      <c r="A4522" s="8" t="s">
        <v>6312</v>
      </c>
      <c r="D4522" s="8" t="s">
        <v>6230</v>
      </c>
      <c r="J4522" s="8" t="s">
        <v>6514</v>
      </c>
    </row>
    <row r="4523" spans="1:10">
      <c r="A4523" s="8" t="s">
        <v>6313</v>
      </c>
      <c r="D4523" s="8" t="s">
        <v>6231</v>
      </c>
      <c r="J4523" s="8" t="s">
        <v>6515</v>
      </c>
    </row>
    <row r="4524" spans="1:10">
      <c r="A4524" s="8" t="s">
        <v>6316</v>
      </c>
      <c r="D4524" s="8" t="s">
        <v>6232</v>
      </c>
      <c r="J4524" s="8" t="s">
        <v>6516</v>
      </c>
    </row>
    <row r="4525" spans="1:10">
      <c r="A4525" s="8" t="s">
        <v>6318</v>
      </c>
      <c r="D4525" s="8" t="s">
        <v>6233</v>
      </c>
      <c r="J4525" s="8" t="s">
        <v>6517</v>
      </c>
    </row>
    <row r="4526" spans="1:10">
      <c r="A4526" s="8" t="s">
        <v>6319</v>
      </c>
      <c r="D4526" s="8" t="s">
        <v>6234</v>
      </c>
      <c r="J4526" s="8" t="s">
        <v>6518</v>
      </c>
    </row>
    <row r="4527" spans="1:10">
      <c r="A4527" s="8" t="s">
        <v>6320</v>
      </c>
      <c r="D4527" s="8" t="s">
        <v>6235</v>
      </c>
      <c r="J4527" s="8" t="s">
        <v>6519</v>
      </c>
    </row>
    <row r="4528" spans="1:10">
      <c r="A4528" s="8" t="s">
        <v>6321</v>
      </c>
      <c r="D4528" s="8" t="s">
        <v>6236</v>
      </c>
      <c r="J4528" s="8" t="s">
        <v>6520</v>
      </c>
    </row>
    <row r="4529" spans="1:10">
      <c r="A4529" s="8" t="s">
        <v>6521</v>
      </c>
      <c r="D4529" s="8" t="s">
        <v>6237</v>
      </c>
      <c r="J4529" s="8" t="s">
        <v>6522</v>
      </c>
    </row>
    <row r="4530" spans="1:10">
      <c r="A4530" s="8" t="s">
        <v>6322</v>
      </c>
      <c r="D4530" s="8" t="s">
        <v>6238</v>
      </c>
      <c r="J4530" s="8" t="s">
        <v>6523</v>
      </c>
    </row>
    <row r="4531" spans="1:10">
      <c r="A4531" s="8" t="s">
        <v>6323</v>
      </c>
      <c r="D4531" s="8" t="s">
        <v>6434</v>
      </c>
      <c r="J4531" s="8" t="s">
        <v>6524</v>
      </c>
    </row>
    <row r="4532" spans="1:10">
      <c r="A4532" s="8" t="s">
        <v>6325</v>
      </c>
      <c r="D4532" s="8" t="s">
        <v>6239</v>
      </c>
      <c r="J4532" s="8" t="s">
        <v>6525</v>
      </c>
    </row>
    <row r="4533" spans="1:10">
      <c r="A4533" s="8" t="s">
        <v>6327</v>
      </c>
      <c r="D4533" s="8" t="s">
        <v>6240</v>
      </c>
      <c r="J4533" s="8" t="s">
        <v>6526</v>
      </c>
    </row>
    <row r="4534" spans="1:10">
      <c r="A4534" s="8" t="s">
        <v>6328</v>
      </c>
      <c r="D4534" s="8" t="s">
        <v>6438</v>
      </c>
      <c r="J4534" s="8" t="s">
        <v>6527</v>
      </c>
    </row>
    <row r="4535" spans="1:10">
      <c r="A4535" s="8" t="s">
        <v>6329</v>
      </c>
      <c r="D4535" s="8" t="s">
        <v>6241</v>
      </c>
      <c r="J4535" s="8" t="s">
        <v>6528</v>
      </c>
    </row>
    <row r="4536" spans="1:10">
      <c r="A4536" s="8" t="s">
        <v>6330</v>
      </c>
      <c r="D4536" s="8" t="s">
        <v>6242</v>
      </c>
      <c r="J4536" s="8" t="s">
        <v>6529</v>
      </c>
    </row>
    <row r="4537" spans="1:10">
      <c r="A4537" s="8" t="s">
        <v>6331</v>
      </c>
      <c r="D4537" s="8" t="s">
        <v>6245</v>
      </c>
      <c r="J4537" s="8" t="s">
        <v>6530</v>
      </c>
    </row>
    <row r="4538" spans="1:10">
      <c r="A4538" s="8" t="s">
        <v>6332</v>
      </c>
      <c r="D4538" s="8" t="s">
        <v>6443</v>
      </c>
      <c r="J4538" s="8" t="s">
        <v>6531</v>
      </c>
    </row>
    <row r="4539" spans="1:10">
      <c r="A4539" s="8" t="s">
        <v>6333</v>
      </c>
      <c r="D4539" s="8" t="s">
        <v>6445</v>
      </c>
      <c r="J4539" s="8" t="s">
        <v>6532</v>
      </c>
    </row>
    <row r="4540" spans="1:10">
      <c r="A4540" s="8" t="s">
        <v>6334</v>
      </c>
      <c r="D4540" s="8" t="s">
        <v>6246</v>
      </c>
      <c r="J4540" s="8" t="s">
        <v>6533</v>
      </c>
    </row>
    <row r="4541" spans="1:10">
      <c r="A4541" s="8" t="s">
        <v>6336</v>
      </c>
      <c r="D4541" s="8" t="s">
        <v>6248</v>
      </c>
      <c r="J4541" s="8" t="s">
        <v>6534</v>
      </c>
    </row>
    <row r="4542" spans="1:10">
      <c r="A4542" s="8" t="s">
        <v>6337</v>
      </c>
      <c r="D4542" s="8" t="s">
        <v>6249</v>
      </c>
      <c r="J4542" s="8" t="s">
        <v>6535</v>
      </c>
    </row>
    <row r="4543" spans="1:10">
      <c r="A4543" s="8" t="s">
        <v>6338</v>
      </c>
      <c r="D4543" s="8" t="s">
        <v>6250</v>
      </c>
      <c r="J4543" s="8" t="s">
        <v>6536</v>
      </c>
    </row>
    <row r="4544" spans="1:10">
      <c r="A4544" s="8" t="s">
        <v>6341</v>
      </c>
      <c r="D4544" s="8" t="s">
        <v>6251</v>
      </c>
      <c r="J4544" s="8" t="s">
        <v>6537</v>
      </c>
    </row>
    <row r="4545" spans="1:10">
      <c r="A4545" s="8" t="s">
        <v>6342</v>
      </c>
      <c r="D4545" s="8" t="s">
        <v>6252</v>
      </c>
      <c r="J4545" s="8" t="s">
        <v>6538</v>
      </c>
    </row>
    <row r="4546" spans="1:10">
      <c r="A4546" s="8" t="s">
        <v>6344</v>
      </c>
      <c r="D4546" s="8" t="s">
        <v>6253</v>
      </c>
      <c r="J4546" s="8" t="s">
        <v>6539</v>
      </c>
    </row>
    <row r="4547" spans="1:10">
      <c r="A4547" s="8" t="s">
        <v>6345</v>
      </c>
      <c r="D4547" s="8" t="s">
        <v>6254</v>
      </c>
      <c r="J4547" s="8" t="s">
        <v>6540</v>
      </c>
    </row>
    <row r="4548" spans="1:10">
      <c r="A4548" s="8" t="s">
        <v>6541</v>
      </c>
      <c r="D4548" s="8" t="s">
        <v>6255</v>
      </c>
      <c r="J4548" s="8" t="s">
        <v>6542</v>
      </c>
    </row>
    <row r="4549" spans="1:10">
      <c r="A4549" s="8" t="s">
        <v>6346</v>
      </c>
      <c r="D4549" s="8" t="s">
        <v>6456</v>
      </c>
      <c r="J4549" s="8" t="s">
        <v>6543</v>
      </c>
    </row>
    <row r="4550" spans="1:10">
      <c r="A4550" s="8" t="s">
        <v>6348</v>
      </c>
      <c r="D4550" s="8" t="s">
        <v>6458</v>
      </c>
      <c r="J4550" s="8" t="s">
        <v>6544</v>
      </c>
    </row>
    <row r="4551" spans="1:10">
      <c r="A4551" s="8" t="s">
        <v>6350</v>
      </c>
      <c r="D4551" s="8" t="s">
        <v>6256</v>
      </c>
      <c r="J4551" s="8" t="s">
        <v>6545</v>
      </c>
    </row>
    <row r="4552" spans="1:10">
      <c r="A4552" s="8" t="s">
        <v>6351</v>
      </c>
      <c r="D4552" s="8" t="s">
        <v>6258</v>
      </c>
      <c r="J4552" s="8" t="s">
        <v>6546</v>
      </c>
    </row>
    <row r="4553" spans="1:10">
      <c r="A4553" s="8" t="s">
        <v>6352</v>
      </c>
      <c r="D4553" s="8" t="s">
        <v>6259</v>
      </c>
      <c r="J4553" s="8" t="s">
        <v>6547</v>
      </c>
    </row>
    <row r="4554" spans="1:10">
      <c r="A4554" s="8" t="s">
        <v>6353</v>
      </c>
      <c r="D4554" s="8" t="s">
        <v>6261</v>
      </c>
      <c r="J4554" s="8" t="s">
        <v>6548</v>
      </c>
    </row>
    <row r="4555" spans="1:10">
      <c r="A4555" s="8" t="s">
        <v>6354</v>
      </c>
      <c r="D4555" s="8" t="s">
        <v>6262</v>
      </c>
      <c r="J4555" s="8" t="s">
        <v>6549</v>
      </c>
    </row>
    <row r="4556" spans="1:10">
      <c r="A4556" s="8" t="s">
        <v>6550</v>
      </c>
      <c r="D4556" s="8" t="s">
        <v>6263</v>
      </c>
      <c r="J4556" s="8" t="s">
        <v>6551</v>
      </c>
    </row>
    <row r="4557" spans="1:10">
      <c r="A4557" s="8" t="s">
        <v>6357</v>
      </c>
      <c r="D4557" s="8" t="s">
        <v>6264</v>
      </c>
      <c r="J4557" s="8" t="s">
        <v>6552</v>
      </c>
    </row>
    <row r="4558" spans="1:10">
      <c r="A4558" s="8" t="s">
        <v>6553</v>
      </c>
      <c r="D4558" s="8" t="s">
        <v>6266</v>
      </c>
      <c r="J4558" s="8" t="s">
        <v>6554</v>
      </c>
    </row>
    <row r="4559" spans="1:10">
      <c r="A4559" s="8" t="s">
        <v>6358</v>
      </c>
      <c r="D4559" s="8" t="s">
        <v>6270</v>
      </c>
      <c r="J4559" s="8" t="s">
        <v>6555</v>
      </c>
    </row>
    <row r="4560" spans="1:10">
      <c r="A4560" s="8" t="s">
        <v>6359</v>
      </c>
      <c r="D4560" s="8" t="s">
        <v>6271</v>
      </c>
      <c r="J4560" s="8" t="s">
        <v>6556</v>
      </c>
    </row>
    <row r="4561" spans="1:10">
      <c r="A4561" s="8" t="s">
        <v>6360</v>
      </c>
      <c r="D4561" s="8" t="s">
        <v>6272</v>
      </c>
      <c r="J4561" s="8" t="s">
        <v>6557</v>
      </c>
    </row>
    <row r="4562" spans="1:10">
      <c r="A4562" s="8" t="s">
        <v>6361</v>
      </c>
      <c r="D4562" s="8" t="s">
        <v>6273</v>
      </c>
      <c r="J4562" s="8" t="s">
        <v>6558</v>
      </c>
    </row>
    <row r="4563" spans="1:10">
      <c r="A4563" s="8" t="s">
        <v>6362</v>
      </c>
      <c r="D4563" s="8" t="s">
        <v>6471</v>
      </c>
      <c r="J4563" s="8" t="s">
        <v>6559</v>
      </c>
    </row>
    <row r="4564" spans="1:10">
      <c r="A4564" s="8" t="s">
        <v>6560</v>
      </c>
      <c r="D4564" s="8" t="s">
        <v>6274</v>
      </c>
      <c r="J4564" s="8" t="s">
        <v>6561</v>
      </c>
    </row>
    <row r="4565" spans="1:10">
      <c r="A4565" s="8" t="s">
        <v>6363</v>
      </c>
      <c r="D4565" s="8" t="s">
        <v>6275</v>
      </c>
      <c r="J4565" s="8" t="s">
        <v>6562</v>
      </c>
    </row>
    <row r="4566" spans="1:10">
      <c r="A4566" s="8" t="s">
        <v>6364</v>
      </c>
      <c r="D4566" s="8" t="s">
        <v>6276</v>
      </c>
      <c r="J4566" s="8" t="s">
        <v>6563</v>
      </c>
    </row>
    <row r="4567" spans="1:10">
      <c r="A4567" s="8" t="s">
        <v>6365</v>
      </c>
      <c r="D4567" s="8" t="s">
        <v>6277</v>
      </c>
      <c r="J4567" s="8" t="s">
        <v>6564</v>
      </c>
    </row>
    <row r="4568" spans="1:10">
      <c r="A4568" s="8" t="s">
        <v>6367</v>
      </c>
      <c r="D4568" s="8" t="s">
        <v>6279</v>
      </c>
      <c r="J4568" s="8" t="s">
        <v>6565</v>
      </c>
    </row>
    <row r="4569" spans="1:10">
      <c r="A4569" s="8" t="s">
        <v>6369</v>
      </c>
      <c r="D4569" s="8" t="s">
        <v>6280</v>
      </c>
      <c r="J4569" s="8" t="s">
        <v>6566</v>
      </c>
    </row>
    <row r="4570" spans="1:10">
      <c r="A4570" s="8" t="s">
        <v>6567</v>
      </c>
      <c r="D4570" s="8" t="s">
        <v>6480</v>
      </c>
      <c r="J4570" s="8" t="s">
        <v>6568</v>
      </c>
    </row>
    <row r="4571" spans="1:10">
      <c r="A4571" s="8" t="s">
        <v>6371</v>
      </c>
      <c r="D4571" s="8" t="s">
        <v>6281</v>
      </c>
      <c r="J4571" s="8" t="s">
        <v>6569</v>
      </c>
    </row>
    <row r="4572" spans="1:10">
      <c r="A4572" s="8" t="s">
        <v>6372</v>
      </c>
      <c r="D4572" s="8" t="s">
        <v>6283</v>
      </c>
      <c r="J4572" s="8" t="s">
        <v>6570</v>
      </c>
    </row>
    <row r="4573" spans="1:10">
      <c r="A4573" s="8" t="s">
        <v>6373</v>
      </c>
      <c r="D4573" s="8" t="s">
        <v>6284</v>
      </c>
      <c r="J4573" s="8" t="s">
        <v>6571</v>
      </c>
    </row>
    <row r="4574" spans="1:10">
      <c r="A4574" s="8" t="s">
        <v>6374</v>
      </c>
      <c r="D4574" s="8" t="s">
        <v>6285</v>
      </c>
      <c r="J4574" s="8" t="s">
        <v>6572</v>
      </c>
    </row>
    <row r="4575" spans="1:10">
      <c r="A4575" s="8" t="s">
        <v>6375</v>
      </c>
      <c r="D4575" s="8" t="s">
        <v>6286</v>
      </c>
      <c r="J4575" s="8" t="s">
        <v>6573</v>
      </c>
    </row>
    <row r="4576" spans="1:10">
      <c r="A4576" s="8" t="s">
        <v>6378</v>
      </c>
      <c r="D4576" s="8" t="s">
        <v>6287</v>
      </c>
      <c r="J4576" s="8" t="s">
        <v>6574</v>
      </c>
    </row>
    <row r="4577" spans="1:10">
      <c r="A4577" s="8" t="s">
        <v>6575</v>
      </c>
      <c r="D4577" s="8" t="s">
        <v>6288</v>
      </c>
      <c r="J4577" s="8" t="s">
        <v>6576</v>
      </c>
    </row>
    <row r="4578" spans="1:10">
      <c r="A4578" s="8" t="s">
        <v>6379</v>
      </c>
      <c r="D4578" s="8" t="s">
        <v>6489</v>
      </c>
      <c r="J4578" s="8" t="s">
        <v>6577</v>
      </c>
    </row>
    <row r="4579" spans="1:10">
      <c r="A4579" s="8" t="s">
        <v>6380</v>
      </c>
      <c r="D4579" s="8" t="s">
        <v>6289</v>
      </c>
      <c r="J4579" s="8" t="s">
        <v>6578</v>
      </c>
    </row>
    <row r="4580" spans="1:10">
      <c r="A4580" s="8" t="s">
        <v>6381</v>
      </c>
      <c r="D4580" s="8" t="s">
        <v>6290</v>
      </c>
      <c r="J4580" s="8" t="s">
        <v>6579</v>
      </c>
    </row>
    <row r="4581" spans="1:10">
      <c r="A4581" s="8" t="s">
        <v>6382</v>
      </c>
      <c r="D4581" s="8" t="s">
        <v>6291</v>
      </c>
      <c r="J4581" s="8" t="s">
        <v>6580</v>
      </c>
    </row>
    <row r="4582" spans="1:10">
      <c r="A4582" s="8" t="s">
        <v>6383</v>
      </c>
      <c r="D4582" s="8" t="s">
        <v>6293</v>
      </c>
      <c r="J4582" s="8" t="s">
        <v>6581</v>
      </c>
    </row>
    <row r="4583" spans="1:10">
      <c r="A4583" s="8" t="s">
        <v>6386</v>
      </c>
      <c r="D4583" s="8" t="s">
        <v>6294</v>
      </c>
      <c r="J4583" s="8" t="s">
        <v>6582</v>
      </c>
    </row>
    <row r="4584" spans="1:10">
      <c r="A4584" s="8" t="s">
        <v>6387</v>
      </c>
      <c r="D4584" s="8" t="s">
        <v>6296</v>
      </c>
      <c r="J4584" s="8" t="s">
        <v>6583</v>
      </c>
    </row>
    <row r="4585" spans="1:10">
      <c r="A4585" s="8" t="s">
        <v>6388</v>
      </c>
      <c r="D4585" s="8" t="s">
        <v>6298</v>
      </c>
      <c r="J4585" s="8" t="s">
        <v>6584</v>
      </c>
    </row>
    <row r="4586" spans="1:10">
      <c r="A4586" s="8" t="s">
        <v>6585</v>
      </c>
      <c r="D4586" s="8" t="s">
        <v>6299</v>
      </c>
      <c r="J4586" s="8" t="s">
        <v>6586</v>
      </c>
    </row>
    <row r="4587" spans="1:10">
      <c r="A4587" s="8" t="s">
        <v>6389</v>
      </c>
      <c r="D4587" s="8" t="s">
        <v>6499</v>
      </c>
      <c r="J4587" s="8" t="s">
        <v>6587</v>
      </c>
    </row>
    <row r="4588" spans="1:10">
      <c r="A4588" s="8" t="s">
        <v>6391</v>
      </c>
      <c r="D4588" s="8" t="s">
        <v>6501</v>
      </c>
      <c r="J4588" s="8" t="s">
        <v>6588</v>
      </c>
    </row>
    <row r="4589" spans="1:10">
      <c r="A4589" s="8" t="s">
        <v>6392</v>
      </c>
      <c r="D4589" s="8" t="s">
        <v>6503</v>
      </c>
      <c r="J4589" s="8" t="s">
        <v>6589</v>
      </c>
    </row>
    <row r="4590" spans="1:10">
      <c r="A4590" s="8" t="s">
        <v>6393</v>
      </c>
      <c r="D4590" s="8" t="s">
        <v>6303</v>
      </c>
      <c r="J4590" s="8" t="s">
        <v>6590</v>
      </c>
    </row>
    <row r="4591" spans="1:10">
      <c r="A4591" s="8" t="s">
        <v>6394</v>
      </c>
      <c r="D4591" s="8" t="s">
        <v>6304</v>
      </c>
      <c r="J4591" s="8" t="s">
        <v>6591</v>
      </c>
    </row>
    <row r="4592" spans="1:10">
      <c r="A4592" s="8" t="s">
        <v>6396</v>
      </c>
      <c r="D4592" s="8" t="s">
        <v>6305</v>
      </c>
      <c r="J4592" s="8" t="s">
        <v>6592</v>
      </c>
    </row>
    <row r="4593" spans="1:10">
      <c r="A4593" s="8" t="s">
        <v>6397</v>
      </c>
      <c r="D4593" s="8" t="s">
        <v>6306</v>
      </c>
      <c r="J4593" s="8" t="s">
        <v>6593</v>
      </c>
    </row>
    <row r="4594" spans="1:10">
      <c r="A4594" s="8" t="s">
        <v>6399</v>
      </c>
      <c r="D4594" s="8" t="s">
        <v>6307</v>
      </c>
      <c r="J4594" s="8" t="s">
        <v>6594</v>
      </c>
    </row>
    <row r="4595" spans="1:10">
      <c r="A4595" s="8" t="s">
        <v>6400</v>
      </c>
      <c r="D4595" s="8" t="s">
        <v>6308</v>
      </c>
      <c r="J4595" s="8" t="s">
        <v>6595</v>
      </c>
    </row>
    <row r="4596" spans="1:10">
      <c r="A4596" s="8" t="s">
        <v>6596</v>
      </c>
      <c r="D4596" s="8" t="s">
        <v>6310</v>
      </c>
      <c r="J4596" s="8" t="s">
        <v>6597</v>
      </c>
    </row>
    <row r="4597" spans="1:10">
      <c r="A4597" s="8" t="s">
        <v>6598</v>
      </c>
      <c r="D4597" s="8" t="s">
        <v>6311</v>
      </c>
      <c r="J4597" s="8" t="s">
        <v>6599</v>
      </c>
    </row>
    <row r="4598" spans="1:10">
      <c r="A4598" s="8" t="s">
        <v>6600</v>
      </c>
      <c r="D4598" s="8" t="s">
        <v>6312</v>
      </c>
      <c r="J4598" s="8" t="s">
        <v>6601</v>
      </c>
    </row>
    <row r="4599" spans="1:10">
      <c r="A4599" s="8" t="s">
        <v>6404</v>
      </c>
      <c r="D4599" s="8" t="s">
        <v>6313</v>
      </c>
      <c r="J4599" s="8" t="s">
        <v>6602</v>
      </c>
    </row>
    <row r="4600" spans="1:10">
      <c r="A4600" s="8" t="s">
        <v>6405</v>
      </c>
      <c r="D4600" s="8" t="s">
        <v>6316</v>
      </c>
      <c r="J4600" s="8" t="s">
        <v>6603</v>
      </c>
    </row>
    <row r="4601" spans="1:10">
      <c r="A4601" s="8" t="s">
        <v>6406</v>
      </c>
      <c r="D4601" s="8" t="s">
        <v>6318</v>
      </c>
      <c r="J4601" s="8" t="s">
        <v>6604</v>
      </c>
    </row>
    <row r="4602" spans="1:10">
      <c r="A4602" s="8" t="s">
        <v>6408</v>
      </c>
      <c r="D4602" s="8" t="s">
        <v>6319</v>
      </c>
      <c r="J4602" s="8" t="s">
        <v>6605</v>
      </c>
    </row>
    <row r="4603" spans="1:10">
      <c r="A4603" s="8" t="s">
        <v>6606</v>
      </c>
      <c r="D4603" s="8" t="s">
        <v>6320</v>
      </c>
      <c r="J4603" s="8" t="s">
        <v>6607</v>
      </c>
    </row>
    <row r="4604" spans="1:10">
      <c r="A4604" s="8" t="s">
        <v>6410</v>
      </c>
      <c r="D4604" s="8" t="s">
        <v>6321</v>
      </c>
      <c r="J4604" s="8" t="s">
        <v>6608</v>
      </c>
    </row>
    <row r="4605" spans="1:10">
      <c r="A4605" s="8" t="s">
        <v>6411</v>
      </c>
      <c r="D4605" s="8" t="s">
        <v>6521</v>
      </c>
      <c r="J4605" s="8" t="s">
        <v>6609</v>
      </c>
    </row>
    <row r="4606" spans="1:10">
      <c r="A4606" s="8" t="s">
        <v>6413</v>
      </c>
      <c r="D4606" s="8" t="s">
        <v>6322</v>
      </c>
      <c r="J4606" s="8" t="s">
        <v>6610</v>
      </c>
    </row>
    <row r="4607" spans="1:10">
      <c r="A4607" s="8" t="s">
        <v>6415</v>
      </c>
      <c r="D4607" s="8" t="s">
        <v>6323</v>
      </c>
      <c r="J4607" s="8" t="s">
        <v>6611</v>
      </c>
    </row>
    <row r="4608" spans="1:10">
      <c r="A4608" s="8" t="s">
        <v>6416</v>
      </c>
      <c r="D4608" s="8" t="s">
        <v>6325</v>
      </c>
      <c r="J4608" s="8" t="s">
        <v>6612</v>
      </c>
    </row>
    <row r="4609" spans="1:10">
      <c r="A4609" s="8" t="s">
        <v>6418</v>
      </c>
      <c r="D4609" s="8" t="s">
        <v>6327</v>
      </c>
      <c r="J4609" s="8" t="s">
        <v>6613</v>
      </c>
    </row>
    <row r="4610" spans="1:10">
      <c r="A4610" s="8" t="s">
        <v>6420</v>
      </c>
      <c r="D4610" s="8" t="s">
        <v>6328</v>
      </c>
      <c r="J4610" s="8" t="s">
        <v>6614</v>
      </c>
    </row>
    <row r="4611" spans="1:10">
      <c r="A4611" s="8" t="s">
        <v>6421</v>
      </c>
      <c r="D4611" s="8" t="s">
        <v>6615</v>
      </c>
      <c r="J4611" s="8" t="s">
        <v>6616</v>
      </c>
    </row>
    <row r="4612" spans="1:10">
      <c r="A4612" s="8" t="s">
        <v>6423</v>
      </c>
      <c r="D4612" s="8" t="s">
        <v>6329</v>
      </c>
      <c r="J4612" s="8" t="s">
        <v>6617</v>
      </c>
    </row>
    <row r="4613" spans="1:10">
      <c r="A4613" s="8" t="s">
        <v>6424</v>
      </c>
      <c r="D4613" s="8" t="s">
        <v>6618</v>
      </c>
      <c r="J4613" s="8" t="s">
        <v>6619</v>
      </c>
    </row>
    <row r="4614" spans="1:10">
      <c r="A4614" s="8" t="s">
        <v>6425</v>
      </c>
      <c r="D4614" s="8" t="s">
        <v>6620</v>
      </c>
      <c r="J4614" s="8" t="s">
        <v>6621</v>
      </c>
    </row>
    <row r="4615" spans="1:10">
      <c r="A4615" s="8" t="s">
        <v>6426</v>
      </c>
      <c r="D4615" s="8" t="s">
        <v>6330</v>
      </c>
      <c r="J4615" s="8" t="s">
        <v>6622</v>
      </c>
    </row>
    <row r="4616" spans="1:10">
      <c r="A4616" s="8" t="s">
        <v>6427</v>
      </c>
      <c r="D4616" s="8" t="s">
        <v>6331</v>
      </c>
      <c r="J4616" s="8" t="s">
        <v>6623</v>
      </c>
    </row>
    <row r="4617" spans="1:10">
      <c r="A4617" s="8" t="s">
        <v>6428</v>
      </c>
      <c r="D4617" s="8" t="s">
        <v>6332</v>
      </c>
      <c r="J4617" s="8" t="s">
        <v>6624</v>
      </c>
    </row>
    <row r="4618" spans="1:10">
      <c r="A4618" s="8" t="s">
        <v>6430</v>
      </c>
      <c r="D4618" s="8" t="s">
        <v>6333</v>
      </c>
      <c r="J4618" s="8" t="s">
        <v>6625</v>
      </c>
    </row>
    <row r="4619" spans="1:10">
      <c r="A4619" s="8" t="s">
        <v>6431</v>
      </c>
      <c r="D4619" s="8" t="s">
        <v>6334</v>
      </c>
      <c r="J4619" s="8" t="s">
        <v>6626</v>
      </c>
    </row>
    <row r="4620" spans="1:10">
      <c r="A4620" s="8" t="s">
        <v>6432</v>
      </c>
      <c r="D4620" s="8" t="s">
        <v>6336</v>
      </c>
      <c r="J4620" s="8" t="s">
        <v>6627</v>
      </c>
    </row>
    <row r="4621" spans="1:10">
      <c r="A4621" s="8" t="s">
        <v>6433</v>
      </c>
      <c r="D4621" s="8" t="s">
        <v>6337</v>
      </c>
      <c r="J4621" s="8" t="s">
        <v>6628</v>
      </c>
    </row>
    <row r="4622" spans="1:10">
      <c r="A4622" s="8" t="s">
        <v>6435</v>
      </c>
      <c r="D4622" s="8" t="s">
        <v>6338</v>
      </c>
      <c r="J4622" s="8" t="s">
        <v>6629</v>
      </c>
    </row>
    <row r="4623" spans="1:10">
      <c r="A4623" s="8" t="s">
        <v>6436</v>
      </c>
      <c r="D4623" s="8" t="s">
        <v>6341</v>
      </c>
      <c r="J4623" s="8" t="s">
        <v>6630</v>
      </c>
    </row>
    <row r="4624" spans="1:10">
      <c r="A4624" s="8" t="s">
        <v>6437</v>
      </c>
      <c r="D4624" s="8" t="s">
        <v>6342</v>
      </c>
      <c r="J4624" s="8" t="s">
        <v>6631</v>
      </c>
    </row>
    <row r="4625" spans="1:10">
      <c r="A4625" s="8" t="s">
        <v>6439</v>
      </c>
      <c r="D4625" s="8" t="s">
        <v>6344</v>
      </c>
      <c r="J4625" s="8" t="s">
        <v>6632</v>
      </c>
    </row>
    <row r="4626" spans="1:10">
      <c r="A4626" s="8" t="s">
        <v>6633</v>
      </c>
      <c r="D4626" s="8" t="s">
        <v>6345</v>
      </c>
      <c r="J4626" s="8" t="s">
        <v>6634</v>
      </c>
    </row>
    <row r="4627" spans="1:10">
      <c r="A4627" s="8" t="s">
        <v>6635</v>
      </c>
      <c r="D4627" s="8" t="s">
        <v>6541</v>
      </c>
      <c r="J4627" s="8" t="s">
        <v>6636</v>
      </c>
    </row>
    <row r="4628" spans="1:10">
      <c r="A4628" s="8" t="s">
        <v>6441</v>
      </c>
      <c r="D4628" s="8" t="s">
        <v>6346</v>
      </c>
      <c r="J4628" s="8" t="s">
        <v>6637</v>
      </c>
    </row>
    <row r="4629" spans="1:10">
      <c r="A4629" s="8" t="s">
        <v>6442</v>
      </c>
      <c r="D4629" s="8" t="s">
        <v>6348</v>
      </c>
      <c r="J4629" s="8" t="s">
        <v>6638</v>
      </c>
    </row>
    <row r="4630" spans="1:10">
      <c r="A4630" s="8" t="s">
        <v>6444</v>
      </c>
      <c r="D4630" s="8" t="s">
        <v>6350</v>
      </c>
      <c r="J4630" s="8" t="s">
        <v>6639</v>
      </c>
    </row>
    <row r="4631" spans="1:10">
      <c r="A4631" s="8" t="s">
        <v>6446</v>
      </c>
      <c r="D4631" s="8" t="s">
        <v>6351</v>
      </c>
      <c r="J4631" s="8" t="s">
        <v>6640</v>
      </c>
    </row>
    <row r="4632" spans="1:10">
      <c r="A4632" s="8" t="s">
        <v>6447</v>
      </c>
      <c r="D4632" s="8" t="s">
        <v>6352</v>
      </c>
      <c r="J4632" s="8" t="s">
        <v>6641</v>
      </c>
    </row>
    <row r="4633" spans="1:10">
      <c r="A4633" s="8" t="s">
        <v>6448</v>
      </c>
      <c r="D4633" s="8" t="s">
        <v>6353</v>
      </c>
      <c r="J4633" s="8" t="s">
        <v>6642</v>
      </c>
    </row>
    <row r="4634" spans="1:10">
      <c r="A4634" s="8" t="s">
        <v>6643</v>
      </c>
      <c r="D4634" s="8" t="s">
        <v>6354</v>
      </c>
      <c r="J4634" s="8" t="s">
        <v>6644</v>
      </c>
    </row>
    <row r="4635" spans="1:10">
      <c r="A4635" s="8" t="s">
        <v>6449</v>
      </c>
      <c r="D4635" s="8" t="s">
        <v>6355</v>
      </c>
      <c r="J4635" s="8" t="s">
        <v>6645</v>
      </c>
    </row>
    <row r="4636" spans="1:10">
      <c r="A4636" s="8" t="s">
        <v>6451</v>
      </c>
      <c r="D4636" s="8" t="s">
        <v>6357</v>
      </c>
      <c r="J4636" s="8" t="s">
        <v>6646</v>
      </c>
    </row>
    <row r="4637" spans="1:10">
      <c r="A4637" s="8" t="s">
        <v>6647</v>
      </c>
      <c r="D4637" s="8" t="s">
        <v>6553</v>
      </c>
      <c r="J4637" s="8" t="s">
        <v>6648</v>
      </c>
    </row>
    <row r="4638" spans="1:10">
      <c r="A4638" s="8" t="s">
        <v>6649</v>
      </c>
      <c r="D4638" s="8" t="s">
        <v>6358</v>
      </c>
      <c r="J4638" s="8" t="s">
        <v>6650</v>
      </c>
    </row>
    <row r="4639" spans="1:10">
      <c r="A4639" s="8" t="s">
        <v>6453</v>
      </c>
      <c r="D4639" s="8" t="s">
        <v>6359</v>
      </c>
      <c r="J4639" s="8" t="s">
        <v>6651</v>
      </c>
    </row>
    <row r="4640" spans="1:10">
      <c r="A4640" s="8" t="s">
        <v>6454</v>
      </c>
      <c r="D4640" s="8" t="s">
        <v>6360</v>
      </c>
      <c r="J4640" s="8" t="s">
        <v>6652</v>
      </c>
    </row>
    <row r="4641" spans="1:10">
      <c r="A4641" s="8" t="s">
        <v>6455</v>
      </c>
      <c r="D4641" s="8" t="s">
        <v>6361</v>
      </c>
      <c r="J4641" s="8" t="s">
        <v>6653</v>
      </c>
    </row>
    <row r="4642" spans="1:10">
      <c r="A4642" s="8" t="s">
        <v>6457</v>
      </c>
      <c r="D4642" s="8" t="s">
        <v>6362</v>
      </c>
      <c r="J4642" s="8" t="s">
        <v>6654</v>
      </c>
    </row>
    <row r="4643" spans="1:10">
      <c r="A4643" s="8" t="s">
        <v>6655</v>
      </c>
      <c r="D4643" s="8" t="s">
        <v>6560</v>
      </c>
      <c r="J4643" s="8" t="s">
        <v>6656</v>
      </c>
    </row>
    <row r="4644" spans="1:10">
      <c r="A4644" s="8" t="s">
        <v>6657</v>
      </c>
      <c r="D4644" s="8" t="s">
        <v>6363</v>
      </c>
      <c r="J4644" s="8" t="s">
        <v>6658</v>
      </c>
    </row>
    <row r="4645" spans="1:10">
      <c r="A4645" s="8" t="s">
        <v>6460</v>
      </c>
      <c r="D4645" s="8" t="s">
        <v>6364</v>
      </c>
      <c r="J4645" s="8" t="s">
        <v>6659</v>
      </c>
    </row>
    <row r="4646" spans="1:10">
      <c r="A4646" s="8" t="s">
        <v>6461</v>
      </c>
      <c r="D4646" s="8" t="s">
        <v>6365</v>
      </c>
      <c r="J4646" s="8" t="s">
        <v>6660</v>
      </c>
    </row>
    <row r="4647" spans="1:10">
      <c r="A4647" s="8" t="s">
        <v>6462</v>
      </c>
      <c r="D4647" s="8" t="s">
        <v>6367</v>
      </c>
      <c r="J4647" s="8" t="s">
        <v>6661</v>
      </c>
    </row>
    <row r="4648" spans="1:10">
      <c r="A4648" s="8" t="s">
        <v>6463</v>
      </c>
      <c r="D4648" s="8" t="s">
        <v>6369</v>
      </c>
      <c r="J4648" s="8" t="s">
        <v>6662</v>
      </c>
    </row>
    <row r="4649" spans="1:10">
      <c r="A4649" s="8" t="s">
        <v>6466</v>
      </c>
      <c r="D4649" s="8" t="s">
        <v>6567</v>
      </c>
      <c r="J4649" s="8" t="s">
        <v>6663</v>
      </c>
    </row>
    <row r="4650" spans="1:10">
      <c r="A4650" s="8" t="s">
        <v>6468</v>
      </c>
      <c r="D4650" s="8" t="s">
        <v>6371</v>
      </c>
      <c r="J4650" s="8" t="s">
        <v>6664</v>
      </c>
    </row>
    <row r="4651" spans="1:10">
      <c r="A4651" s="8" t="s">
        <v>6470</v>
      </c>
      <c r="D4651" s="8" t="s">
        <v>6372</v>
      </c>
      <c r="J4651" s="8" t="s">
        <v>6665</v>
      </c>
    </row>
    <row r="4652" spans="1:10">
      <c r="A4652" s="8" t="s">
        <v>6666</v>
      </c>
      <c r="D4652" s="8" t="s">
        <v>6373</v>
      </c>
      <c r="J4652" s="8" t="s">
        <v>6667</v>
      </c>
    </row>
    <row r="4653" spans="1:10">
      <c r="A4653" s="8" t="s">
        <v>6472</v>
      </c>
      <c r="D4653" s="8" t="s">
        <v>6374</v>
      </c>
      <c r="J4653" s="8" t="s">
        <v>6668</v>
      </c>
    </row>
    <row r="4654" spans="1:10">
      <c r="A4654" s="8" t="s">
        <v>6669</v>
      </c>
      <c r="D4654" s="8" t="s">
        <v>6375</v>
      </c>
      <c r="J4654" s="8" t="s">
        <v>6670</v>
      </c>
    </row>
    <row r="4655" spans="1:10">
      <c r="A4655" s="8" t="s">
        <v>6473</v>
      </c>
      <c r="D4655" s="8" t="s">
        <v>6378</v>
      </c>
      <c r="J4655" s="8" t="s">
        <v>6671</v>
      </c>
    </row>
    <row r="4656" spans="1:10">
      <c r="A4656" s="8" t="s">
        <v>6474</v>
      </c>
      <c r="D4656" s="8" t="s">
        <v>6575</v>
      </c>
      <c r="J4656" s="8" t="s">
        <v>6672</v>
      </c>
    </row>
    <row r="4657" spans="1:10">
      <c r="A4657" s="8" t="s">
        <v>6475</v>
      </c>
      <c r="D4657" s="8" t="s">
        <v>6381</v>
      </c>
      <c r="J4657" s="8" t="s">
        <v>6673</v>
      </c>
    </row>
    <row r="4658" spans="1:10">
      <c r="A4658" s="8" t="s">
        <v>6476</v>
      </c>
      <c r="D4658" s="8" t="s">
        <v>6382</v>
      </c>
      <c r="J4658" s="8" t="s">
        <v>6674</v>
      </c>
    </row>
    <row r="4659" spans="1:10">
      <c r="A4659" s="8" t="s">
        <v>6477</v>
      </c>
      <c r="D4659" s="8" t="s">
        <v>6383</v>
      </c>
      <c r="J4659" s="8" t="s">
        <v>6675</v>
      </c>
    </row>
    <row r="4660" spans="1:10">
      <c r="A4660" s="8" t="s">
        <v>6676</v>
      </c>
      <c r="D4660" s="8" t="s">
        <v>6386</v>
      </c>
      <c r="J4660" s="8" t="s">
        <v>6677</v>
      </c>
    </row>
    <row r="4661" spans="1:10">
      <c r="A4661" s="8" t="s">
        <v>6678</v>
      </c>
      <c r="D4661" s="8" t="s">
        <v>6387</v>
      </c>
      <c r="J4661" s="8" t="s">
        <v>6679</v>
      </c>
    </row>
    <row r="4662" spans="1:10">
      <c r="A4662" s="8" t="s">
        <v>6478</v>
      </c>
      <c r="D4662" s="8" t="s">
        <v>6388</v>
      </c>
      <c r="J4662" s="8" t="s">
        <v>6680</v>
      </c>
    </row>
    <row r="4663" spans="1:10">
      <c r="A4663" s="8" t="s">
        <v>6681</v>
      </c>
      <c r="D4663" s="8" t="s">
        <v>6585</v>
      </c>
      <c r="J4663" s="8" t="s">
        <v>6682</v>
      </c>
    </row>
    <row r="4664" spans="1:10">
      <c r="A4664" s="8" t="s">
        <v>6683</v>
      </c>
      <c r="D4664" s="8" t="s">
        <v>6389</v>
      </c>
      <c r="J4664" s="8" t="s">
        <v>6684</v>
      </c>
    </row>
    <row r="4665" spans="1:10">
      <c r="A4665" s="8" t="s">
        <v>6481</v>
      </c>
      <c r="D4665" s="8" t="s">
        <v>6391</v>
      </c>
      <c r="J4665" s="8" t="s">
        <v>6685</v>
      </c>
    </row>
    <row r="4666" spans="1:10">
      <c r="A4666" s="8" t="s">
        <v>6482</v>
      </c>
      <c r="D4666" s="8" t="s">
        <v>6392</v>
      </c>
      <c r="J4666" s="8" t="s">
        <v>6686</v>
      </c>
    </row>
    <row r="4667" spans="1:10">
      <c r="A4667" s="8" t="s">
        <v>6484</v>
      </c>
      <c r="D4667" s="8" t="s">
        <v>6393</v>
      </c>
      <c r="J4667" s="8" t="s">
        <v>6687</v>
      </c>
    </row>
    <row r="4668" spans="1:10">
      <c r="A4668" s="8" t="s">
        <v>6486</v>
      </c>
      <c r="D4668" s="8" t="s">
        <v>6394</v>
      </c>
      <c r="J4668" s="8" t="s">
        <v>6688</v>
      </c>
    </row>
    <row r="4669" spans="1:10">
      <c r="A4669" s="8" t="s">
        <v>6487</v>
      </c>
      <c r="D4669" s="8" t="s">
        <v>6396</v>
      </c>
      <c r="J4669" s="8" t="s">
        <v>6689</v>
      </c>
    </row>
    <row r="4670" spans="1:10">
      <c r="A4670" s="8" t="s">
        <v>6690</v>
      </c>
      <c r="D4670" s="8" t="s">
        <v>6397</v>
      </c>
      <c r="J4670" s="8" t="s">
        <v>6691</v>
      </c>
    </row>
    <row r="4671" spans="1:10">
      <c r="A4671" s="8" t="s">
        <v>6488</v>
      </c>
      <c r="D4671" s="8" t="s">
        <v>6399</v>
      </c>
      <c r="J4671" s="8" t="s">
        <v>6692</v>
      </c>
    </row>
    <row r="4672" spans="1:10">
      <c r="A4672" s="8" t="s">
        <v>6490</v>
      </c>
      <c r="D4672" s="8" t="s">
        <v>6400</v>
      </c>
      <c r="J4672" s="8" t="s">
        <v>6693</v>
      </c>
    </row>
    <row r="4673" spans="1:10">
      <c r="A4673" s="8" t="s">
        <v>6491</v>
      </c>
      <c r="D4673" s="8" t="s">
        <v>6596</v>
      </c>
      <c r="J4673" s="8" t="s">
        <v>6694</v>
      </c>
    </row>
    <row r="4674" spans="1:10">
      <c r="A4674" s="8" t="s">
        <v>6492</v>
      </c>
      <c r="D4674" s="8" t="s">
        <v>6695</v>
      </c>
      <c r="J4674" s="8" t="s">
        <v>6696</v>
      </c>
    </row>
    <row r="4675" spans="1:10">
      <c r="A4675" s="8" t="s">
        <v>6493</v>
      </c>
      <c r="D4675" s="8" t="s">
        <v>6600</v>
      </c>
      <c r="J4675" s="8" t="s">
        <v>6697</v>
      </c>
    </row>
    <row r="4676" spans="1:10">
      <c r="A4676" s="8" t="s">
        <v>6494</v>
      </c>
      <c r="D4676" s="8" t="s">
        <v>6404</v>
      </c>
      <c r="J4676" s="8" t="s">
        <v>6698</v>
      </c>
    </row>
    <row r="4677" spans="1:10">
      <c r="A4677" s="8" t="s">
        <v>6495</v>
      </c>
      <c r="D4677" s="8" t="s">
        <v>6405</v>
      </c>
      <c r="J4677" s="8" t="s">
        <v>6699</v>
      </c>
    </row>
    <row r="4678" spans="1:10">
      <c r="A4678" s="8" t="s">
        <v>6496</v>
      </c>
      <c r="D4678" s="8" t="s">
        <v>6406</v>
      </c>
      <c r="J4678" s="8" t="s">
        <v>6700</v>
      </c>
    </row>
    <row r="4679" spans="1:10">
      <c r="A4679" s="8" t="s">
        <v>6701</v>
      </c>
      <c r="D4679" s="8" t="s">
        <v>6408</v>
      </c>
      <c r="J4679" s="8" t="s">
        <v>6702</v>
      </c>
    </row>
    <row r="4680" spans="1:10">
      <c r="A4680" s="8" t="s">
        <v>6497</v>
      </c>
      <c r="D4680" s="8" t="s">
        <v>6606</v>
      </c>
      <c r="J4680" s="8" t="s">
        <v>6703</v>
      </c>
    </row>
    <row r="4681" spans="1:10">
      <c r="A4681" s="8" t="s">
        <v>6498</v>
      </c>
      <c r="D4681" s="8" t="s">
        <v>6410</v>
      </c>
      <c r="J4681" s="8" t="s">
        <v>6704</v>
      </c>
    </row>
    <row r="4682" spans="1:10">
      <c r="A4682" s="8" t="s">
        <v>6500</v>
      </c>
      <c r="D4682" s="8" t="s">
        <v>6411</v>
      </c>
      <c r="J4682" s="8" t="s">
        <v>6705</v>
      </c>
    </row>
    <row r="4683" spans="1:10">
      <c r="A4683" s="8" t="s">
        <v>6706</v>
      </c>
      <c r="D4683" s="8" t="s">
        <v>6413</v>
      </c>
      <c r="J4683" s="8" t="s">
        <v>6707</v>
      </c>
    </row>
    <row r="4684" spans="1:10">
      <c r="A4684" s="8" t="s">
        <v>6502</v>
      </c>
      <c r="D4684" s="8" t="s">
        <v>6415</v>
      </c>
      <c r="J4684" s="8" t="s">
        <v>6708</v>
      </c>
    </row>
    <row r="4685" spans="1:10">
      <c r="A4685" s="8" t="s">
        <v>6504</v>
      </c>
      <c r="D4685" s="8" t="s">
        <v>6416</v>
      </c>
      <c r="J4685" s="8" t="s">
        <v>6709</v>
      </c>
    </row>
    <row r="4686" spans="1:10">
      <c r="A4686" s="8" t="s">
        <v>6506</v>
      </c>
      <c r="D4686" s="8" t="s">
        <v>6418</v>
      </c>
      <c r="J4686" s="8" t="s">
        <v>6710</v>
      </c>
    </row>
    <row r="4687" spans="1:10">
      <c r="A4687" s="8" t="s">
        <v>6711</v>
      </c>
      <c r="D4687" s="8" t="s">
        <v>6420</v>
      </c>
      <c r="J4687" s="8" t="s">
        <v>6712</v>
      </c>
    </row>
    <row r="4688" spans="1:10">
      <c r="A4688" s="8" t="s">
        <v>6713</v>
      </c>
      <c r="D4688" s="8" t="s">
        <v>6421</v>
      </c>
      <c r="J4688" s="8" t="s">
        <v>6714</v>
      </c>
    </row>
    <row r="4689" spans="1:10">
      <c r="A4689" s="8" t="s">
        <v>6507</v>
      </c>
      <c r="D4689" s="8" t="s">
        <v>6423</v>
      </c>
      <c r="J4689" s="8" t="s">
        <v>6715</v>
      </c>
    </row>
    <row r="4690" spans="1:10">
      <c r="A4690" s="8" t="s">
        <v>6508</v>
      </c>
      <c r="D4690" s="8" t="s">
        <v>6424</v>
      </c>
      <c r="J4690" s="8" t="s">
        <v>6716</v>
      </c>
    </row>
    <row r="4691" spans="1:10">
      <c r="A4691" s="8" t="s">
        <v>6509</v>
      </c>
      <c r="D4691" s="8" t="s">
        <v>6425</v>
      </c>
      <c r="J4691" s="8" t="s">
        <v>6717</v>
      </c>
    </row>
    <row r="4692" spans="1:10">
      <c r="A4692" s="8" t="s">
        <v>6510</v>
      </c>
      <c r="D4692" s="8" t="s">
        <v>6426</v>
      </c>
      <c r="J4692" s="8" t="s">
        <v>6718</v>
      </c>
    </row>
    <row r="4693" spans="1:10">
      <c r="A4693" s="8" t="s">
        <v>6512</v>
      </c>
      <c r="D4693" s="8" t="s">
        <v>6427</v>
      </c>
      <c r="J4693" s="8" t="s">
        <v>6719</v>
      </c>
    </row>
    <row r="4694" spans="1:10">
      <c r="A4694" s="8" t="s">
        <v>6513</v>
      </c>
      <c r="D4694" s="8" t="s">
        <v>6428</v>
      </c>
      <c r="J4694" s="8" t="s">
        <v>6720</v>
      </c>
    </row>
    <row r="4695" spans="1:10">
      <c r="A4695" s="8" t="s">
        <v>6514</v>
      </c>
      <c r="D4695" s="8" t="s">
        <v>6430</v>
      </c>
      <c r="J4695" s="8" t="s">
        <v>6721</v>
      </c>
    </row>
    <row r="4696" spans="1:10">
      <c r="A4696" s="8" t="s">
        <v>6515</v>
      </c>
      <c r="D4696" s="8" t="s">
        <v>6431</v>
      </c>
      <c r="J4696" s="8" t="s">
        <v>6722</v>
      </c>
    </row>
    <row r="4697" spans="1:10">
      <c r="A4697" s="8" t="s">
        <v>6723</v>
      </c>
      <c r="D4697" s="8" t="s">
        <v>6432</v>
      </c>
      <c r="J4697" s="8" t="s">
        <v>6724</v>
      </c>
    </row>
    <row r="4698" spans="1:10">
      <c r="A4698" s="8" t="s">
        <v>6516</v>
      </c>
      <c r="D4698" s="8" t="s">
        <v>6433</v>
      </c>
      <c r="J4698" s="8" t="s">
        <v>6725</v>
      </c>
    </row>
    <row r="4699" spans="1:10">
      <c r="A4699" s="8" t="s">
        <v>6517</v>
      </c>
      <c r="D4699" s="8" t="s">
        <v>6435</v>
      </c>
      <c r="J4699" s="8" t="s">
        <v>6726</v>
      </c>
    </row>
    <row r="4700" spans="1:10">
      <c r="A4700" s="8" t="s">
        <v>6519</v>
      </c>
      <c r="D4700" s="8" t="s">
        <v>6436</v>
      </c>
      <c r="J4700" s="8" t="s">
        <v>6727</v>
      </c>
    </row>
    <row r="4701" spans="1:10">
      <c r="A4701" s="8" t="s">
        <v>6520</v>
      </c>
      <c r="D4701" s="8" t="s">
        <v>6437</v>
      </c>
      <c r="J4701" s="8" t="s">
        <v>6728</v>
      </c>
    </row>
    <row r="4702" spans="1:10">
      <c r="A4702" s="8" t="s">
        <v>6522</v>
      </c>
      <c r="D4702" s="8" t="s">
        <v>6439</v>
      </c>
      <c r="J4702" s="8" t="s">
        <v>6729</v>
      </c>
    </row>
    <row r="4703" spans="1:10">
      <c r="A4703" s="8" t="s">
        <v>6524</v>
      </c>
      <c r="D4703" s="8" t="s">
        <v>6440</v>
      </c>
      <c r="J4703" s="8" t="s">
        <v>6730</v>
      </c>
    </row>
    <row r="4704" spans="1:10">
      <c r="A4704" s="8" t="s">
        <v>6525</v>
      </c>
      <c r="D4704" s="8" t="s">
        <v>6633</v>
      </c>
      <c r="J4704" s="8" t="s">
        <v>6731</v>
      </c>
    </row>
    <row r="4705" spans="1:10">
      <c r="A4705" s="8" t="s">
        <v>6526</v>
      </c>
      <c r="D4705" s="8" t="s">
        <v>6635</v>
      </c>
      <c r="J4705" s="8" t="s">
        <v>6732</v>
      </c>
    </row>
    <row r="4706" spans="1:10">
      <c r="A4706" s="8" t="s">
        <v>6527</v>
      </c>
      <c r="D4706" s="8" t="s">
        <v>6441</v>
      </c>
      <c r="J4706" s="8" t="s">
        <v>6733</v>
      </c>
    </row>
    <row r="4707" spans="1:10">
      <c r="A4707" s="8" t="s">
        <v>6528</v>
      </c>
      <c r="D4707" s="8" t="s">
        <v>6442</v>
      </c>
      <c r="J4707" s="8" t="s">
        <v>6734</v>
      </c>
    </row>
    <row r="4708" spans="1:10">
      <c r="A4708" s="8" t="s">
        <v>6735</v>
      </c>
      <c r="D4708" s="8" t="s">
        <v>6444</v>
      </c>
      <c r="J4708" s="8" t="s">
        <v>6736</v>
      </c>
    </row>
    <row r="4709" spans="1:10">
      <c r="A4709" s="8" t="s">
        <v>6737</v>
      </c>
      <c r="D4709" s="8" t="s">
        <v>6446</v>
      </c>
      <c r="J4709" s="8" t="s">
        <v>6738</v>
      </c>
    </row>
    <row r="4710" spans="1:10">
      <c r="A4710" s="8" t="s">
        <v>6529</v>
      </c>
      <c r="D4710" s="8" t="s">
        <v>6447</v>
      </c>
      <c r="J4710" s="8" t="s">
        <v>6739</v>
      </c>
    </row>
    <row r="4711" spans="1:10">
      <c r="A4711" s="8" t="s">
        <v>6530</v>
      </c>
      <c r="D4711" s="8" t="s">
        <v>6448</v>
      </c>
      <c r="J4711" s="8" t="s">
        <v>6740</v>
      </c>
    </row>
    <row r="4712" spans="1:10">
      <c r="A4712" s="8" t="s">
        <v>6531</v>
      </c>
      <c r="D4712" s="8" t="s">
        <v>6643</v>
      </c>
      <c r="J4712" s="8" t="s">
        <v>6741</v>
      </c>
    </row>
    <row r="4713" spans="1:10">
      <c r="A4713" s="8" t="s">
        <v>6742</v>
      </c>
      <c r="D4713" s="8" t="s">
        <v>6449</v>
      </c>
      <c r="J4713" s="8" t="s">
        <v>6743</v>
      </c>
    </row>
    <row r="4714" spans="1:10">
      <c r="A4714" s="8" t="s">
        <v>6532</v>
      </c>
      <c r="D4714" s="8" t="s">
        <v>6451</v>
      </c>
      <c r="J4714" s="8" t="s">
        <v>6744</v>
      </c>
    </row>
    <row r="4715" spans="1:10">
      <c r="A4715" s="8" t="s">
        <v>6533</v>
      </c>
      <c r="D4715" s="8" t="s">
        <v>6647</v>
      </c>
      <c r="J4715" s="8" t="s">
        <v>6745</v>
      </c>
    </row>
    <row r="4716" spans="1:10">
      <c r="A4716" s="8" t="s">
        <v>6534</v>
      </c>
      <c r="D4716" s="8" t="s">
        <v>6649</v>
      </c>
      <c r="J4716" s="8" t="s">
        <v>6746</v>
      </c>
    </row>
    <row r="4717" spans="1:10">
      <c r="A4717" s="8" t="s">
        <v>6535</v>
      </c>
      <c r="D4717" s="8" t="s">
        <v>6453</v>
      </c>
      <c r="J4717" s="8" t="s">
        <v>6747</v>
      </c>
    </row>
    <row r="4718" spans="1:10">
      <c r="A4718" s="8" t="s">
        <v>6536</v>
      </c>
      <c r="D4718" s="8" t="s">
        <v>6454</v>
      </c>
      <c r="J4718" s="8" t="s">
        <v>6748</v>
      </c>
    </row>
    <row r="4719" spans="1:10">
      <c r="A4719" s="8" t="s">
        <v>6537</v>
      </c>
      <c r="D4719" s="8" t="s">
        <v>6455</v>
      </c>
      <c r="J4719" s="8" t="s">
        <v>6749</v>
      </c>
    </row>
    <row r="4720" spans="1:10">
      <c r="A4720" s="8" t="s">
        <v>6538</v>
      </c>
      <c r="D4720" s="8" t="s">
        <v>6457</v>
      </c>
      <c r="J4720" s="8" t="s">
        <v>6750</v>
      </c>
    </row>
    <row r="4721" spans="1:10">
      <c r="A4721" s="8" t="s">
        <v>6751</v>
      </c>
      <c r="D4721" s="8" t="s">
        <v>6655</v>
      </c>
      <c r="J4721" s="8" t="s">
        <v>6752</v>
      </c>
    </row>
    <row r="4722" spans="1:10">
      <c r="A4722" s="8" t="s">
        <v>6539</v>
      </c>
      <c r="D4722" s="8" t="s">
        <v>6459</v>
      </c>
      <c r="J4722" s="8" t="s">
        <v>6753</v>
      </c>
    </row>
    <row r="4723" spans="1:10">
      <c r="A4723" s="8" t="s">
        <v>6754</v>
      </c>
      <c r="D4723" s="8" t="s">
        <v>6460</v>
      </c>
      <c r="J4723" s="8" t="s">
        <v>6755</v>
      </c>
    </row>
    <row r="4724" spans="1:10">
      <c r="A4724" s="8" t="s">
        <v>6542</v>
      </c>
      <c r="D4724" s="8" t="s">
        <v>6461</v>
      </c>
      <c r="J4724" s="8" t="s">
        <v>6756</v>
      </c>
    </row>
    <row r="4725" spans="1:10">
      <c r="A4725" s="8" t="s">
        <v>6543</v>
      </c>
      <c r="D4725" s="8" t="s">
        <v>6462</v>
      </c>
      <c r="J4725" s="8" t="s">
        <v>6757</v>
      </c>
    </row>
    <row r="4726" spans="1:10">
      <c r="A4726" s="8" t="s">
        <v>6544</v>
      </c>
      <c r="D4726" s="8" t="s">
        <v>6463</v>
      </c>
      <c r="J4726" s="8" t="s">
        <v>6758</v>
      </c>
    </row>
    <row r="4727" spans="1:10">
      <c r="A4727" s="8" t="s">
        <v>6759</v>
      </c>
      <c r="D4727" s="8" t="s">
        <v>6464</v>
      </c>
      <c r="J4727" s="8" t="s">
        <v>6760</v>
      </c>
    </row>
    <row r="4728" spans="1:10">
      <c r="A4728" s="8" t="s">
        <v>6545</v>
      </c>
      <c r="D4728" s="8" t="s">
        <v>6465</v>
      </c>
      <c r="J4728" s="8" t="s">
        <v>6761</v>
      </c>
    </row>
    <row r="4729" spans="1:10">
      <c r="A4729" s="8" t="s">
        <v>6762</v>
      </c>
      <c r="D4729" s="8" t="s">
        <v>6466</v>
      </c>
      <c r="J4729" s="8" t="s">
        <v>6763</v>
      </c>
    </row>
    <row r="4730" spans="1:10">
      <c r="A4730" s="8" t="s">
        <v>6764</v>
      </c>
      <c r="D4730" s="8" t="s">
        <v>6468</v>
      </c>
      <c r="J4730" s="8" t="s">
        <v>6765</v>
      </c>
    </row>
    <row r="4731" spans="1:10">
      <c r="A4731" s="8" t="s">
        <v>6766</v>
      </c>
      <c r="D4731" s="8" t="s">
        <v>6470</v>
      </c>
      <c r="J4731" s="8" t="s">
        <v>6767</v>
      </c>
    </row>
    <row r="4732" spans="1:10">
      <c r="A4732" s="8" t="s">
        <v>6768</v>
      </c>
      <c r="D4732" s="8" t="s">
        <v>6666</v>
      </c>
      <c r="J4732" s="8" t="s">
        <v>6769</v>
      </c>
    </row>
    <row r="4733" spans="1:10">
      <c r="A4733" s="8" t="s">
        <v>6770</v>
      </c>
      <c r="D4733" s="8" t="s">
        <v>6472</v>
      </c>
      <c r="J4733" s="8" t="s">
        <v>6771</v>
      </c>
    </row>
    <row r="4734" spans="1:10">
      <c r="A4734" s="8" t="s">
        <v>6772</v>
      </c>
      <c r="D4734" s="8" t="s">
        <v>6669</v>
      </c>
      <c r="J4734" s="8" t="s">
        <v>6773</v>
      </c>
    </row>
    <row r="4735" spans="1:10">
      <c r="A4735" s="8" t="s">
        <v>6774</v>
      </c>
      <c r="D4735" s="8" t="s">
        <v>6473</v>
      </c>
      <c r="J4735" s="8" t="s">
        <v>6775</v>
      </c>
    </row>
    <row r="4736" spans="1:10">
      <c r="A4736" s="8" t="s">
        <v>6776</v>
      </c>
      <c r="D4736" s="8" t="s">
        <v>6475</v>
      </c>
      <c r="J4736" s="8" t="s">
        <v>6777</v>
      </c>
    </row>
    <row r="4737" spans="1:10">
      <c r="A4737" s="8" t="s">
        <v>6778</v>
      </c>
      <c r="D4737" s="8" t="s">
        <v>6476</v>
      </c>
      <c r="J4737" s="8" t="s">
        <v>6779</v>
      </c>
    </row>
    <row r="4738" spans="1:10">
      <c r="A4738" s="8" t="s">
        <v>6780</v>
      </c>
      <c r="D4738" s="8" t="s">
        <v>6477</v>
      </c>
      <c r="J4738" s="8" t="s">
        <v>6781</v>
      </c>
    </row>
    <row r="4739" spans="1:10">
      <c r="A4739" s="8" t="s">
        <v>6782</v>
      </c>
      <c r="D4739" s="8" t="s">
        <v>6783</v>
      </c>
      <c r="J4739" s="8" t="s">
        <v>6784</v>
      </c>
    </row>
    <row r="4740" spans="1:10">
      <c r="A4740" s="8" t="s">
        <v>6785</v>
      </c>
      <c r="D4740" s="8" t="s">
        <v>6786</v>
      </c>
      <c r="J4740" s="8" t="s">
        <v>6787</v>
      </c>
    </row>
    <row r="4741" spans="1:10">
      <c r="A4741" s="8" t="s">
        <v>6788</v>
      </c>
      <c r="D4741" s="8" t="s">
        <v>6676</v>
      </c>
      <c r="J4741" s="8" t="s">
        <v>6789</v>
      </c>
    </row>
    <row r="4742" spans="1:10">
      <c r="A4742" s="8" t="s">
        <v>6790</v>
      </c>
      <c r="D4742" s="8" t="s">
        <v>6678</v>
      </c>
      <c r="J4742" s="8" t="s">
        <v>6791</v>
      </c>
    </row>
    <row r="4743" spans="1:10">
      <c r="A4743" s="8" t="s">
        <v>6792</v>
      </c>
      <c r="D4743" s="8" t="s">
        <v>6478</v>
      </c>
      <c r="J4743" s="8" t="s">
        <v>6793</v>
      </c>
    </row>
    <row r="4744" spans="1:10">
      <c r="A4744" s="8" t="s">
        <v>6794</v>
      </c>
      <c r="D4744" s="8" t="s">
        <v>6681</v>
      </c>
      <c r="J4744" s="8" t="s">
        <v>6795</v>
      </c>
    </row>
    <row r="4745" spans="1:10">
      <c r="A4745" s="8" t="s">
        <v>6796</v>
      </c>
      <c r="D4745" s="8" t="s">
        <v>6683</v>
      </c>
      <c r="J4745" s="8" t="s">
        <v>6797</v>
      </c>
    </row>
    <row r="4746" spans="1:10">
      <c r="A4746" s="8" t="s">
        <v>6798</v>
      </c>
      <c r="D4746" s="8" t="s">
        <v>6481</v>
      </c>
      <c r="J4746" s="8" t="s">
        <v>6799</v>
      </c>
    </row>
    <row r="4747" spans="1:10">
      <c r="A4747" s="8" t="s">
        <v>6800</v>
      </c>
      <c r="D4747" s="8" t="s">
        <v>6482</v>
      </c>
      <c r="J4747" s="8" t="s">
        <v>6801</v>
      </c>
    </row>
    <row r="4748" spans="1:10">
      <c r="A4748" s="8" t="s">
        <v>6802</v>
      </c>
      <c r="D4748" s="8" t="s">
        <v>6484</v>
      </c>
      <c r="J4748" s="8" t="s">
        <v>6803</v>
      </c>
    </row>
    <row r="4749" spans="1:10">
      <c r="A4749" s="8" t="s">
        <v>6547</v>
      </c>
      <c r="D4749" s="8" t="s">
        <v>6486</v>
      </c>
      <c r="J4749" s="8" t="s">
        <v>6804</v>
      </c>
    </row>
    <row r="4750" spans="1:10">
      <c r="A4750" s="8" t="s">
        <v>6548</v>
      </c>
      <c r="D4750" s="8" t="s">
        <v>6487</v>
      </c>
      <c r="J4750" s="8" t="s">
        <v>6805</v>
      </c>
    </row>
    <row r="4751" spans="1:10">
      <c r="A4751" s="8" t="s">
        <v>6806</v>
      </c>
      <c r="D4751" s="8" t="s">
        <v>6690</v>
      </c>
      <c r="J4751" s="8" t="s">
        <v>6807</v>
      </c>
    </row>
    <row r="4752" spans="1:10">
      <c r="A4752" s="8" t="s">
        <v>6549</v>
      </c>
      <c r="D4752" s="8" t="s">
        <v>6490</v>
      </c>
      <c r="J4752" s="8" t="s">
        <v>6808</v>
      </c>
    </row>
    <row r="4753" spans="1:10">
      <c r="A4753" s="8" t="s">
        <v>6552</v>
      </c>
      <c r="D4753" s="8" t="s">
        <v>6491</v>
      </c>
      <c r="J4753" s="8" t="s">
        <v>6809</v>
      </c>
    </row>
    <row r="4754" spans="1:10">
      <c r="A4754" s="8" t="s">
        <v>6556</v>
      </c>
      <c r="D4754" s="8" t="s">
        <v>6492</v>
      </c>
      <c r="J4754" s="8" t="s">
        <v>6810</v>
      </c>
    </row>
    <row r="4755" spans="1:10">
      <c r="A4755" s="8" t="s">
        <v>6558</v>
      </c>
      <c r="D4755" s="8" t="s">
        <v>6493</v>
      </c>
      <c r="J4755" s="8" t="s">
        <v>6811</v>
      </c>
    </row>
    <row r="4756" spans="1:10">
      <c r="A4756" s="8" t="s">
        <v>6559</v>
      </c>
      <c r="D4756" s="8" t="s">
        <v>6494</v>
      </c>
      <c r="J4756" s="8" t="s">
        <v>6812</v>
      </c>
    </row>
    <row r="4757" spans="1:10">
      <c r="A4757" s="8" t="s">
        <v>6562</v>
      </c>
      <c r="D4757" s="8" t="s">
        <v>6495</v>
      </c>
      <c r="J4757" s="8" t="s">
        <v>6813</v>
      </c>
    </row>
    <row r="4758" spans="1:10">
      <c r="A4758" s="8" t="s">
        <v>6563</v>
      </c>
      <c r="D4758" s="8" t="s">
        <v>6496</v>
      </c>
      <c r="J4758" s="8" t="s">
        <v>6814</v>
      </c>
    </row>
    <row r="4759" spans="1:10">
      <c r="A4759" s="8" t="s">
        <v>6564</v>
      </c>
      <c r="D4759" s="8" t="s">
        <v>6701</v>
      </c>
      <c r="J4759" s="8" t="s">
        <v>6815</v>
      </c>
    </row>
    <row r="4760" spans="1:10">
      <c r="A4760" s="8" t="s">
        <v>6565</v>
      </c>
      <c r="D4760" s="8" t="s">
        <v>6497</v>
      </c>
      <c r="J4760" s="8" t="s">
        <v>6816</v>
      </c>
    </row>
    <row r="4761" spans="1:10">
      <c r="A4761" s="8" t="s">
        <v>6569</v>
      </c>
      <c r="D4761" s="8" t="s">
        <v>6498</v>
      </c>
      <c r="J4761" s="8" t="s">
        <v>6817</v>
      </c>
    </row>
    <row r="4762" spans="1:10">
      <c r="A4762" s="8" t="s">
        <v>6570</v>
      </c>
      <c r="D4762" s="8" t="s">
        <v>6500</v>
      </c>
      <c r="J4762" s="8" t="s">
        <v>6818</v>
      </c>
    </row>
    <row r="4763" spans="1:10">
      <c r="A4763" s="8" t="s">
        <v>6571</v>
      </c>
      <c r="D4763" s="8" t="s">
        <v>6706</v>
      </c>
      <c r="J4763" s="8" t="s">
        <v>6819</v>
      </c>
    </row>
    <row r="4764" spans="1:10">
      <c r="A4764" s="8" t="s">
        <v>6572</v>
      </c>
      <c r="D4764" s="8" t="s">
        <v>6502</v>
      </c>
      <c r="J4764" s="8" t="s">
        <v>6820</v>
      </c>
    </row>
    <row r="4765" spans="1:10">
      <c r="A4765" s="8" t="s">
        <v>6573</v>
      </c>
      <c r="D4765" s="8" t="s">
        <v>6504</v>
      </c>
      <c r="J4765" s="8" t="s">
        <v>6821</v>
      </c>
    </row>
    <row r="4766" spans="1:10">
      <c r="A4766" s="8" t="s">
        <v>6574</v>
      </c>
      <c r="D4766" s="8" t="s">
        <v>6506</v>
      </c>
      <c r="J4766" s="8" t="s">
        <v>6822</v>
      </c>
    </row>
    <row r="4767" spans="1:10">
      <c r="A4767" s="8" t="s">
        <v>6576</v>
      </c>
      <c r="D4767" s="8" t="s">
        <v>6711</v>
      </c>
      <c r="J4767" s="8" t="s">
        <v>6823</v>
      </c>
    </row>
    <row r="4768" spans="1:10">
      <c r="A4768" s="8" t="s">
        <v>6824</v>
      </c>
      <c r="D4768" s="8" t="s">
        <v>6713</v>
      </c>
      <c r="J4768" s="8" t="s">
        <v>6825</v>
      </c>
    </row>
    <row r="4769" spans="1:10">
      <c r="A4769" s="8" t="s">
        <v>6577</v>
      </c>
      <c r="D4769" s="8" t="s">
        <v>6508</v>
      </c>
      <c r="J4769" s="8" t="s">
        <v>6826</v>
      </c>
    </row>
    <row r="4770" spans="1:10">
      <c r="A4770" s="8" t="s">
        <v>6578</v>
      </c>
      <c r="D4770" s="8" t="s">
        <v>6509</v>
      </c>
      <c r="J4770" s="8" t="s">
        <v>6827</v>
      </c>
    </row>
    <row r="4771" spans="1:10">
      <c r="A4771" s="8" t="s">
        <v>6828</v>
      </c>
      <c r="D4771" s="8" t="s">
        <v>6510</v>
      </c>
      <c r="J4771" s="8" t="s">
        <v>6829</v>
      </c>
    </row>
    <row r="4772" spans="1:10">
      <c r="A4772" s="8" t="s">
        <v>6830</v>
      </c>
      <c r="D4772" s="8" t="s">
        <v>6831</v>
      </c>
      <c r="J4772" s="8" t="s">
        <v>6832</v>
      </c>
    </row>
    <row r="4773" spans="1:10">
      <c r="A4773" s="8" t="s">
        <v>6580</v>
      </c>
      <c r="D4773" s="8" t="s">
        <v>6512</v>
      </c>
      <c r="J4773" s="8" t="s">
        <v>6833</v>
      </c>
    </row>
    <row r="4774" spans="1:10">
      <c r="A4774" s="8" t="s">
        <v>6582</v>
      </c>
      <c r="D4774" s="8" t="s">
        <v>6513</v>
      </c>
      <c r="J4774" s="8" t="s">
        <v>6834</v>
      </c>
    </row>
    <row r="4775" spans="1:10">
      <c r="A4775" s="8" t="s">
        <v>6583</v>
      </c>
      <c r="D4775" s="8" t="s">
        <v>6514</v>
      </c>
      <c r="J4775" s="8" t="s">
        <v>6835</v>
      </c>
    </row>
    <row r="4776" spans="1:10">
      <c r="A4776" s="8" t="s">
        <v>6584</v>
      </c>
      <c r="D4776" s="8" t="s">
        <v>6515</v>
      </c>
      <c r="J4776" s="8" t="s">
        <v>6836</v>
      </c>
    </row>
    <row r="4777" spans="1:10">
      <c r="A4777" s="8" t="s">
        <v>6586</v>
      </c>
      <c r="D4777" s="8" t="s">
        <v>6723</v>
      </c>
      <c r="J4777" s="8" t="s">
        <v>6837</v>
      </c>
    </row>
    <row r="4778" spans="1:10">
      <c r="A4778" s="8" t="s">
        <v>6588</v>
      </c>
      <c r="D4778" s="8" t="s">
        <v>6516</v>
      </c>
      <c r="J4778" s="8" t="s">
        <v>6838</v>
      </c>
    </row>
    <row r="4779" spans="1:10">
      <c r="A4779" s="8" t="s">
        <v>6589</v>
      </c>
      <c r="D4779" s="8" t="s">
        <v>6517</v>
      </c>
      <c r="J4779" s="8" t="s">
        <v>6839</v>
      </c>
    </row>
    <row r="4780" spans="1:10">
      <c r="A4780" s="8" t="s">
        <v>6590</v>
      </c>
      <c r="D4780" s="8" t="s">
        <v>6519</v>
      </c>
      <c r="J4780" s="8" t="s">
        <v>6840</v>
      </c>
    </row>
    <row r="4781" spans="1:10">
      <c r="A4781" s="8" t="s">
        <v>6591</v>
      </c>
      <c r="D4781" s="8" t="s">
        <v>6520</v>
      </c>
      <c r="J4781" s="8" t="s">
        <v>6841</v>
      </c>
    </row>
    <row r="4782" spans="1:10">
      <c r="A4782" s="8" t="s">
        <v>6842</v>
      </c>
      <c r="D4782" s="8" t="s">
        <v>6522</v>
      </c>
      <c r="J4782" s="8" t="s">
        <v>6843</v>
      </c>
    </row>
    <row r="4783" spans="1:10">
      <c r="A4783" s="8" t="s">
        <v>6844</v>
      </c>
      <c r="D4783" s="8" t="s">
        <v>6524</v>
      </c>
      <c r="J4783" s="8" t="s">
        <v>6845</v>
      </c>
    </row>
    <row r="4784" spans="1:10">
      <c r="A4784" s="8" t="s">
        <v>6593</v>
      </c>
      <c r="D4784" s="8" t="s">
        <v>6525</v>
      </c>
      <c r="J4784" s="8" t="s">
        <v>6846</v>
      </c>
    </row>
    <row r="4785" spans="1:10">
      <c r="A4785" s="8" t="s">
        <v>6594</v>
      </c>
      <c r="D4785" s="8" t="s">
        <v>6526</v>
      </c>
      <c r="J4785" s="8" t="s">
        <v>6847</v>
      </c>
    </row>
    <row r="4786" spans="1:10">
      <c r="A4786" s="8" t="s">
        <v>6595</v>
      </c>
      <c r="D4786" s="8" t="s">
        <v>6527</v>
      </c>
      <c r="J4786" s="8" t="s">
        <v>6848</v>
      </c>
    </row>
    <row r="4787" spans="1:10">
      <c r="A4787" s="8" t="s">
        <v>6849</v>
      </c>
      <c r="D4787" s="8" t="s">
        <v>6528</v>
      </c>
      <c r="J4787" s="8" t="s">
        <v>6850</v>
      </c>
    </row>
    <row r="4788" spans="1:10">
      <c r="A4788" s="8" t="s">
        <v>6597</v>
      </c>
      <c r="D4788" s="8" t="s">
        <v>6735</v>
      </c>
      <c r="J4788" s="8" t="s">
        <v>6851</v>
      </c>
    </row>
    <row r="4789" spans="1:10">
      <c r="A4789" s="8" t="s">
        <v>6599</v>
      </c>
      <c r="D4789" s="8" t="s">
        <v>6737</v>
      </c>
      <c r="J4789" s="8" t="s">
        <v>6852</v>
      </c>
    </row>
    <row r="4790" spans="1:10">
      <c r="A4790" s="8" t="s">
        <v>6601</v>
      </c>
      <c r="D4790" s="8" t="s">
        <v>6529</v>
      </c>
      <c r="J4790" s="8" t="s">
        <v>6853</v>
      </c>
    </row>
    <row r="4791" spans="1:10">
      <c r="A4791" s="8" t="s">
        <v>6602</v>
      </c>
      <c r="D4791" s="8" t="s">
        <v>6530</v>
      </c>
      <c r="J4791" s="8" t="s">
        <v>6854</v>
      </c>
    </row>
    <row r="4792" spans="1:10">
      <c r="A4792" s="8" t="s">
        <v>6603</v>
      </c>
      <c r="D4792" s="8" t="s">
        <v>6531</v>
      </c>
      <c r="J4792" s="8" t="s">
        <v>6855</v>
      </c>
    </row>
    <row r="4793" spans="1:10">
      <c r="A4793" s="8" t="s">
        <v>6604</v>
      </c>
      <c r="D4793" s="8" t="s">
        <v>6742</v>
      </c>
      <c r="J4793" s="8" t="s">
        <v>6856</v>
      </c>
    </row>
    <row r="4794" spans="1:10">
      <c r="A4794" s="8" t="s">
        <v>6605</v>
      </c>
      <c r="D4794" s="8" t="s">
        <v>6534</v>
      </c>
      <c r="J4794" s="8" t="s">
        <v>6857</v>
      </c>
    </row>
    <row r="4795" spans="1:10">
      <c r="A4795" s="8" t="s">
        <v>6607</v>
      </c>
      <c r="D4795" s="8" t="s">
        <v>6535</v>
      </c>
      <c r="J4795" s="8" t="s">
        <v>6858</v>
      </c>
    </row>
    <row r="4796" spans="1:10">
      <c r="A4796" s="8" t="s">
        <v>6609</v>
      </c>
      <c r="D4796" s="8" t="s">
        <v>6536</v>
      </c>
      <c r="J4796" s="8" t="s">
        <v>6859</v>
      </c>
    </row>
    <row r="4797" spans="1:10">
      <c r="A4797" s="8" t="s">
        <v>6610</v>
      </c>
      <c r="D4797" s="8" t="s">
        <v>6537</v>
      </c>
      <c r="J4797" s="8" t="s">
        <v>6860</v>
      </c>
    </row>
    <row r="4798" spans="1:10">
      <c r="A4798" s="8" t="s">
        <v>6861</v>
      </c>
      <c r="D4798" s="8" t="s">
        <v>6538</v>
      </c>
      <c r="J4798" s="8" t="s">
        <v>6862</v>
      </c>
    </row>
    <row r="4799" spans="1:10">
      <c r="A4799" s="8" t="s">
        <v>6611</v>
      </c>
      <c r="D4799" s="8" t="s">
        <v>6539</v>
      </c>
      <c r="J4799" s="8" t="s">
        <v>6863</v>
      </c>
    </row>
    <row r="4800" spans="1:10">
      <c r="A4800" s="8" t="s">
        <v>6612</v>
      </c>
      <c r="D4800" s="8" t="s">
        <v>6754</v>
      </c>
      <c r="J4800" s="8" t="s">
        <v>6864</v>
      </c>
    </row>
    <row r="4801" spans="1:10">
      <c r="A4801" s="8" t="s">
        <v>6613</v>
      </c>
      <c r="D4801" s="8" t="s">
        <v>6542</v>
      </c>
      <c r="J4801" s="8" t="s">
        <v>6865</v>
      </c>
    </row>
    <row r="4802" spans="1:10">
      <c r="A4802" s="8" t="s">
        <v>6614</v>
      </c>
      <c r="D4802" s="8" t="s">
        <v>6543</v>
      </c>
      <c r="J4802" s="8" t="s">
        <v>6866</v>
      </c>
    </row>
    <row r="4803" spans="1:10">
      <c r="A4803" s="8" t="s">
        <v>6867</v>
      </c>
      <c r="D4803" s="8" t="s">
        <v>6544</v>
      </c>
      <c r="J4803" s="8" t="s">
        <v>6868</v>
      </c>
    </row>
    <row r="4804" spans="1:10">
      <c r="A4804" s="8" t="s">
        <v>6616</v>
      </c>
      <c r="D4804" s="8" t="s">
        <v>6759</v>
      </c>
      <c r="J4804" s="8" t="s">
        <v>6869</v>
      </c>
    </row>
    <row r="4805" spans="1:10">
      <c r="A4805" s="8" t="s">
        <v>6617</v>
      </c>
      <c r="D4805" s="8" t="s">
        <v>6545</v>
      </c>
      <c r="J4805" s="8" t="s">
        <v>6870</v>
      </c>
    </row>
    <row r="4806" spans="1:10">
      <c r="A4806" s="8" t="s">
        <v>6619</v>
      </c>
      <c r="D4806" s="8" t="s">
        <v>6762</v>
      </c>
      <c r="J4806" s="8" t="s">
        <v>6871</v>
      </c>
    </row>
    <row r="4807" spans="1:10">
      <c r="A4807" s="8" t="s">
        <v>6621</v>
      </c>
      <c r="D4807" s="8" t="s">
        <v>6764</v>
      </c>
      <c r="J4807" s="8" t="s">
        <v>6872</v>
      </c>
    </row>
    <row r="4808" spans="1:10">
      <c r="A4808" s="8" t="s">
        <v>6622</v>
      </c>
      <c r="D4808" s="8" t="s">
        <v>6766</v>
      </c>
      <c r="J4808" s="8" t="s">
        <v>6873</v>
      </c>
    </row>
    <row r="4809" spans="1:10">
      <c r="A4809" s="8" t="s">
        <v>6624</v>
      </c>
      <c r="D4809" s="8" t="s">
        <v>6768</v>
      </c>
      <c r="J4809" s="8" t="s">
        <v>6874</v>
      </c>
    </row>
    <row r="4810" spans="1:10">
      <c r="A4810" s="8" t="s">
        <v>6875</v>
      </c>
      <c r="D4810" s="8" t="s">
        <v>6770</v>
      </c>
      <c r="J4810" s="8" t="s">
        <v>6876</v>
      </c>
    </row>
    <row r="4811" spans="1:10">
      <c r="A4811" s="8" t="s">
        <v>6626</v>
      </c>
      <c r="D4811" s="8" t="s">
        <v>6772</v>
      </c>
      <c r="J4811" s="8" t="s">
        <v>6877</v>
      </c>
    </row>
    <row r="4812" spans="1:10">
      <c r="A4812" s="8" t="s">
        <v>6627</v>
      </c>
      <c r="D4812" s="8" t="s">
        <v>6774</v>
      </c>
      <c r="J4812" s="8" t="s">
        <v>6878</v>
      </c>
    </row>
    <row r="4813" spans="1:10">
      <c r="A4813" s="8" t="s">
        <v>6628</v>
      </c>
      <c r="D4813" s="8" t="s">
        <v>6776</v>
      </c>
      <c r="J4813" s="8" t="s">
        <v>6879</v>
      </c>
    </row>
    <row r="4814" spans="1:10">
      <c r="A4814" s="8" t="s">
        <v>6629</v>
      </c>
      <c r="D4814" s="8" t="s">
        <v>6778</v>
      </c>
      <c r="J4814" s="8" t="s">
        <v>6880</v>
      </c>
    </row>
    <row r="4815" spans="1:10">
      <c r="A4815" s="8" t="s">
        <v>6630</v>
      </c>
      <c r="D4815" s="8" t="s">
        <v>6780</v>
      </c>
      <c r="J4815" s="8" t="s">
        <v>6881</v>
      </c>
    </row>
    <row r="4816" spans="1:10">
      <c r="A4816" s="8" t="s">
        <v>6631</v>
      </c>
      <c r="D4816" s="8" t="s">
        <v>6782</v>
      </c>
      <c r="J4816" s="8" t="s">
        <v>6882</v>
      </c>
    </row>
    <row r="4817" spans="1:10">
      <c r="A4817" s="8" t="s">
        <v>6632</v>
      </c>
      <c r="D4817" s="8" t="s">
        <v>6785</v>
      </c>
      <c r="J4817" s="8" t="s">
        <v>6883</v>
      </c>
    </row>
    <row r="4818" spans="1:10">
      <c r="A4818" s="8" t="s">
        <v>6884</v>
      </c>
      <c r="D4818" s="8" t="s">
        <v>6788</v>
      </c>
      <c r="J4818" s="8" t="s">
        <v>6885</v>
      </c>
    </row>
    <row r="4819" spans="1:10">
      <c r="A4819" s="8" t="s">
        <v>6634</v>
      </c>
      <c r="D4819" s="8" t="s">
        <v>6790</v>
      </c>
      <c r="J4819" s="8" t="s">
        <v>6886</v>
      </c>
    </row>
    <row r="4820" spans="1:10">
      <c r="A4820" s="8" t="s">
        <v>6636</v>
      </c>
      <c r="D4820" s="8" t="s">
        <v>6792</v>
      </c>
      <c r="J4820" s="8" t="s">
        <v>6887</v>
      </c>
    </row>
    <row r="4821" spans="1:10">
      <c r="A4821" s="8" t="s">
        <v>6888</v>
      </c>
      <c r="D4821" s="8" t="s">
        <v>6794</v>
      </c>
      <c r="J4821" s="8" t="s">
        <v>6889</v>
      </c>
    </row>
    <row r="4822" spans="1:10">
      <c r="A4822" s="8" t="s">
        <v>6637</v>
      </c>
      <c r="D4822" s="8" t="s">
        <v>6796</v>
      </c>
      <c r="J4822" s="8" t="s">
        <v>6890</v>
      </c>
    </row>
    <row r="4823" spans="1:10">
      <c r="A4823" s="8" t="s">
        <v>6638</v>
      </c>
      <c r="D4823" s="8" t="s">
        <v>6798</v>
      </c>
      <c r="J4823" s="8" t="s">
        <v>6891</v>
      </c>
    </row>
    <row r="4824" spans="1:10">
      <c r="A4824" s="8" t="s">
        <v>6639</v>
      </c>
      <c r="D4824" s="8" t="s">
        <v>6800</v>
      </c>
      <c r="J4824" s="8" t="s">
        <v>6892</v>
      </c>
    </row>
    <row r="4825" spans="1:10">
      <c r="A4825" s="8" t="s">
        <v>6640</v>
      </c>
      <c r="D4825" s="8" t="s">
        <v>6802</v>
      </c>
      <c r="J4825" s="8" t="s">
        <v>6893</v>
      </c>
    </row>
    <row r="4826" spans="1:10">
      <c r="A4826" s="8" t="s">
        <v>6642</v>
      </c>
      <c r="D4826" s="8" t="s">
        <v>6547</v>
      </c>
      <c r="J4826" s="8" t="s">
        <v>6894</v>
      </c>
    </row>
    <row r="4827" spans="1:10">
      <c r="A4827" s="8" t="s">
        <v>6644</v>
      </c>
      <c r="D4827" s="8" t="s">
        <v>6548</v>
      </c>
      <c r="J4827" s="8" t="s">
        <v>6895</v>
      </c>
    </row>
    <row r="4828" spans="1:10">
      <c r="A4828" s="8" t="s">
        <v>6646</v>
      </c>
      <c r="D4828" s="8" t="s">
        <v>6806</v>
      </c>
      <c r="J4828" s="8" t="s">
        <v>6896</v>
      </c>
    </row>
    <row r="4829" spans="1:10">
      <c r="A4829" s="8" t="s">
        <v>6648</v>
      </c>
      <c r="D4829" s="8" t="s">
        <v>6549</v>
      </c>
      <c r="J4829" s="8" t="s">
        <v>6897</v>
      </c>
    </row>
    <row r="4830" spans="1:10">
      <c r="A4830" s="8" t="s">
        <v>6650</v>
      </c>
      <c r="D4830" s="8" t="s">
        <v>6552</v>
      </c>
      <c r="J4830" s="8" t="s">
        <v>6898</v>
      </c>
    </row>
    <row r="4831" spans="1:10">
      <c r="A4831" s="8" t="s">
        <v>6651</v>
      </c>
      <c r="D4831" s="8" t="s">
        <v>6556</v>
      </c>
      <c r="J4831" s="8" t="s">
        <v>6899</v>
      </c>
    </row>
    <row r="4832" spans="1:10">
      <c r="A4832" s="8" t="s">
        <v>6652</v>
      </c>
      <c r="D4832" s="8" t="s">
        <v>6558</v>
      </c>
      <c r="J4832" s="8" t="s">
        <v>6900</v>
      </c>
    </row>
    <row r="4833" spans="1:10">
      <c r="A4833" s="8" t="s">
        <v>6653</v>
      </c>
      <c r="D4833" s="8" t="s">
        <v>6559</v>
      </c>
      <c r="J4833" s="8" t="s">
        <v>6901</v>
      </c>
    </row>
    <row r="4834" spans="1:10">
      <c r="A4834" s="8" t="s">
        <v>6654</v>
      </c>
      <c r="D4834" s="8" t="s">
        <v>6562</v>
      </c>
      <c r="J4834" s="8" t="s">
        <v>6902</v>
      </c>
    </row>
    <row r="4835" spans="1:10">
      <c r="A4835" s="8" t="s">
        <v>6656</v>
      </c>
      <c r="D4835" s="8" t="s">
        <v>6563</v>
      </c>
      <c r="J4835" s="8" t="s">
        <v>6903</v>
      </c>
    </row>
    <row r="4836" spans="1:10">
      <c r="A4836" s="8" t="s">
        <v>6660</v>
      </c>
      <c r="D4836" s="8" t="s">
        <v>6564</v>
      </c>
      <c r="J4836" s="8" t="s">
        <v>6904</v>
      </c>
    </row>
    <row r="4837" spans="1:10">
      <c r="A4837" s="8" t="s">
        <v>6905</v>
      </c>
      <c r="D4837" s="8" t="s">
        <v>6565</v>
      </c>
      <c r="J4837" s="8" t="s">
        <v>6906</v>
      </c>
    </row>
    <row r="4838" spans="1:10">
      <c r="A4838" s="8" t="s">
        <v>6661</v>
      </c>
      <c r="D4838" s="8" t="s">
        <v>6569</v>
      </c>
      <c r="J4838" s="8" t="s">
        <v>6907</v>
      </c>
    </row>
    <row r="4839" spans="1:10">
      <c r="A4839" s="8" t="s">
        <v>6662</v>
      </c>
      <c r="D4839" s="8" t="s">
        <v>6570</v>
      </c>
      <c r="J4839" s="8" t="s">
        <v>6908</v>
      </c>
    </row>
    <row r="4840" spans="1:10">
      <c r="A4840" s="8" t="s">
        <v>6909</v>
      </c>
      <c r="D4840" s="8" t="s">
        <v>6571</v>
      </c>
      <c r="J4840" s="8" t="s">
        <v>6910</v>
      </c>
    </row>
    <row r="4841" spans="1:10">
      <c r="A4841" s="8" t="s">
        <v>6911</v>
      </c>
      <c r="D4841" s="8" t="s">
        <v>6572</v>
      </c>
      <c r="J4841" s="8" t="s">
        <v>6912</v>
      </c>
    </row>
    <row r="4842" spans="1:10">
      <c r="A4842" s="8" t="s">
        <v>6665</v>
      </c>
      <c r="D4842" s="8" t="s">
        <v>6573</v>
      </c>
      <c r="J4842" s="8" t="s">
        <v>6913</v>
      </c>
    </row>
    <row r="4843" spans="1:10">
      <c r="A4843" s="8" t="s">
        <v>6667</v>
      </c>
      <c r="D4843" s="8" t="s">
        <v>6574</v>
      </c>
      <c r="J4843" s="8" t="s">
        <v>6914</v>
      </c>
    </row>
    <row r="4844" spans="1:10">
      <c r="A4844" s="8" t="s">
        <v>6668</v>
      </c>
      <c r="D4844" s="8" t="s">
        <v>6576</v>
      </c>
      <c r="J4844" s="8" t="s">
        <v>6915</v>
      </c>
    </row>
    <row r="4845" spans="1:10">
      <c r="A4845" s="8" t="s">
        <v>6670</v>
      </c>
      <c r="D4845" s="8" t="s">
        <v>6824</v>
      </c>
      <c r="J4845" s="8" t="s">
        <v>6916</v>
      </c>
    </row>
    <row r="4846" spans="1:10">
      <c r="A4846" s="8" t="s">
        <v>6671</v>
      </c>
      <c r="D4846" s="8" t="s">
        <v>6577</v>
      </c>
      <c r="J4846" s="8" t="s">
        <v>6917</v>
      </c>
    </row>
    <row r="4847" spans="1:10">
      <c r="A4847" s="8" t="s">
        <v>6918</v>
      </c>
      <c r="D4847" s="8" t="s">
        <v>6578</v>
      </c>
      <c r="J4847" s="8" t="s">
        <v>6919</v>
      </c>
    </row>
    <row r="4848" spans="1:10">
      <c r="A4848" s="8" t="s">
        <v>6672</v>
      </c>
      <c r="D4848" s="8" t="s">
        <v>6828</v>
      </c>
      <c r="J4848" s="8" t="s">
        <v>6920</v>
      </c>
    </row>
    <row r="4849" spans="1:10">
      <c r="A4849" s="8" t="s">
        <v>6921</v>
      </c>
      <c r="D4849" s="8" t="s">
        <v>6830</v>
      </c>
      <c r="J4849" s="8" t="s">
        <v>6922</v>
      </c>
    </row>
    <row r="4850" spans="1:10">
      <c r="A4850" s="8" t="s">
        <v>6673</v>
      </c>
      <c r="D4850" s="8" t="s">
        <v>6580</v>
      </c>
      <c r="J4850" s="8" t="s">
        <v>6923</v>
      </c>
    </row>
    <row r="4851" spans="1:10">
      <c r="A4851" s="8" t="s">
        <v>6924</v>
      </c>
      <c r="D4851" s="8" t="s">
        <v>6582</v>
      </c>
      <c r="J4851" s="8" t="s">
        <v>6925</v>
      </c>
    </row>
    <row r="4852" spans="1:10">
      <c r="A4852" s="8" t="s">
        <v>6675</v>
      </c>
      <c r="D4852" s="8" t="s">
        <v>6583</v>
      </c>
      <c r="J4852" s="8" t="s">
        <v>6926</v>
      </c>
    </row>
    <row r="4853" spans="1:10">
      <c r="A4853" s="8" t="s">
        <v>6679</v>
      </c>
      <c r="D4853" s="8" t="s">
        <v>6584</v>
      </c>
      <c r="J4853" s="8" t="s">
        <v>6927</v>
      </c>
    </row>
    <row r="4854" spans="1:10">
      <c r="A4854" s="8" t="s">
        <v>6928</v>
      </c>
      <c r="D4854" s="8" t="s">
        <v>6586</v>
      </c>
      <c r="J4854" s="8" t="s">
        <v>6929</v>
      </c>
    </row>
    <row r="4855" spans="1:10">
      <c r="A4855" s="8" t="s">
        <v>6680</v>
      </c>
      <c r="D4855" s="8" t="s">
        <v>6587</v>
      </c>
      <c r="J4855" s="8" t="s">
        <v>6930</v>
      </c>
    </row>
    <row r="4856" spans="1:10">
      <c r="A4856" s="8" t="s">
        <v>6682</v>
      </c>
      <c r="D4856" s="8" t="s">
        <v>6588</v>
      </c>
      <c r="J4856" s="8" t="s">
        <v>6931</v>
      </c>
    </row>
    <row r="4857" spans="1:10">
      <c r="A4857" s="8" t="s">
        <v>6684</v>
      </c>
      <c r="D4857" s="8" t="s">
        <v>6589</v>
      </c>
      <c r="J4857" s="8" t="s">
        <v>6932</v>
      </c>
    </row>
    <row r="4858" spans="1:10">
      <c r="A4858" s="8" t="s">
        <v>6685</v>
      </c>
      <c r="D4858" s="8" t="s">
        <v>6590</v>
      </c>
      <c r="J4858" s="8" t="s">
        <v>6933</v>
      </c>
    </row>
    <row r="4859" spans="1:10">
      <c r="A4859" s="8" t="s">
        <v>6686</v>
      </c>
      <c r="D4859" s="8" t="s">
        <v>6591</v>
      </c>
      <c r="J4859" s="8" t="s">
        <v>6934</v>
      </c>
    </row>
    <row r="4860" spans="1:10">
      <c r="A4860" s="8" t="s">
        <v>6687</v>
      </c>
      <c r="D4860" s="8" t="s">
        <v>6842</v>
      </c>
      <c r="J4860" s="8" t="s">
        <v>6935</v>
      </c>
    </row>
    <row r="4861" spans="1:10">
      <c r="A4861" s="8" t="s">
        <v>6936</v>
      </c>
      <c r="D4861" s="8" t="s">
        <v>6844</v>
      </c>
      <c r="J4861" s="8" t="s">
        <v>6937</v>
      </c>
    </row>
    <row r="4862" spans="1:10">
      <c r="A4862" s="8" t="s">
        <v>6938</v>
      </c>
      <c r="D4862" s="8" t="s">
        <v>6593</v>
      </c>
      <c r="J4862" s="8" t="s">
        <v>6939</v>
      </c>
    </row>
    <row r="4863" spans="1:10">
      <c r="A4863" s="8" t="s">
        <v>6691</v>
      </c>
      <c r="D4863" s="8" t="s">
        <v>6594</v>
      </c>
      <c r="J4863" s="8" t="s">
        <v>6940</v>
      </c>
    </row>
    <row r="4864" spans="1:10">
      <c r="A4864" s="8" t="s">
        <v>6692</v>
      </c>
      <c r="D4864" s="8" t="s">
        <v>6595</v>
      </c>
      <c r="J4864" s="8" t="s">
        <v>6941</v>
      </c>
    </row>
    <row r="4865" spans="1:10">
      <c r="A4865" s="8" t="s">
        <v>6942</v>
      </c>
      <c r="D4865" s="8" t="s">
        <v>6849</v>
      </c>
      <c r="J4865" s="8" t="s">
        <v>6943</v>
      </c>
    </row>
    <row r="4866" spans="1:10">
      <c r="A4866" s="8" t="s">
        <v>6693</v>
      </c>
      <c r="D4866" s="8" t="s">
        <v>6597</v>
      </c>
      <c r="J4866" s="8" t="s">
        <v>6944</v>
      </c>
    </row>
    <row r="4867" spans="1:10">
      <c r="A4867" s="8" t="s">
        <v>6694</v>
      </c>
      <c r="D4867" s="8" t="s">
        <v>6599</v>
      </c>
      <c r="J4867" s="8" t="s">
        <v>6945</v>
      </c>
    </row>
    <row r="4868" spans="1:10">
      <c r="A4868" s="8" t="s">
        <v>6696</v>
      </c>
      <c r="D4868" s="8" t="s">
        <v>6601</v>
      </c>
      <c r="J4868" s="8" t="s">
        <v>6946</v>
      </c>
    </row>
    <row r="4869" spans="1:10">
      <c r="A4869" s="8" t="s">
        <v>6697</v>
      </c>
      <c r="D4869" s="8" t="s">
        <v>6602</v>
      </c>
      <c r="J4869" s="8" t="s">
        <v>6947</v>
      </c>
    </row>
    <row r="4870" spans="1:10">
      <c r="A4870" s="8" t="s">
        <v>6698</v>
      </c>
      <c r="D4870" s="8" t="s">
        <v>6603</v>
      </c>
      <c r="J4870" s="8" t="s">
        <v>6948</v>
      </c>
    </row>
    <row r="4871" spans="1:10">
      <c r="A4871" s="8" t="s">
        <v>6699</v>
      </c>
      <c r="D4871" s="8" t="s">
        <v>6604</v>
      </c>
      <c r="J4871" s="8" t="s">
        <v>6949</v>
      </c>
    </row>
    <row r="4872" spans="1:10">
      <c r="A4872" s="8" t="s">
        <v>6700</v>
      </c>
      <c r="D4872" s="8" t="s">
        <v>6605</v>
      </c>
      <c r="J4872" s="8" t="s">
        <v>6950</v>
      </c>
    </row>
    <row r="4873" spans="1:10">
      <c r="A4873" s="8" t="s">
        <v>6702</v>
      </c>
      <c r="D4873" s="8" t="s">
        <v>6607</v>
      </c>
      <c r="J4873" s="8" t="s">
        <v>6951</v>
      </c>
    </row>
    <row r="4874" spans="1:10">
      <c r="A4874" s="8" t="s">
        <v>6952</v>
      </c>
      <c r="D4874" s="8" t="s">
        <v>6609</v>
      </c>
      <c r="J4874" s="8" t="s">
        <v>6953</v>
      </c>
    </row>
    <row r="4875" spans="1:10">
      <c r="A4875" s="8" t="s">
        <v>6954</v>
      </c>
      <c r="D4875" s="8" t="s">
        <v>6610</v>
      </c>
      <c r="J4875" s="8" t="s">
        <v>6955</v>
      </c>
    </row>
    <row r="4876" spans="1:10">
      <c r="A4876" s="8" t="s">
        <v>6956</v>
      </c>
      <c r="D4876" s="8" t="s">
        <v>6861</v>
      </c>
      <c r="J4876" s="8" t="s">
        <v>6957</v>
      </c>
    </row>
    <row r="4877" spans="1:10">
      <c r="A4877" s="8" t="s">
        <v>6704</v>
      </c>
      <c r="D4877" s="8" t="s">
        <v>6611</v>
      </c>
      <c r="J4877" s="8" t="s">
        <v>6958</v>
      </c>
    </row>
    <row r="4878" spans="1:10">
      <c r="A4878" s="8" t="s">
        <v>6705</v>
      </c>
      <c r="D4878" s="8" t="s">
        <v>6612</v>
      </c>
      <c r="J4878" s="8" t="s">
        <v>6959</v>
      </c>
    </row>
    <row r="4879" spans="1:10">
      <c r="A4879" s="8" t="s">
        <v>6707</v>
      </c>
      <c r="D4879" s="8" t="s">
        <v>6613</v>
      </c>
      <c r="J4879" s="8" t="s">
        <v>6960</v>
      </c>
    </row>
    <row r="4880" spans="1:10">
      <c r="A4880" s="8" t="s">
        <v>6708</v>
      </c>
      <c r="D4880" s="8" t="s">
        <v>6614</v>
      </c>
      <c r="J4880" s="8" t="s">
        <v>6961</v>
      </c>
    </row>
    <row r="4881" spans="1:10">
      <c r="A4881" s="8" t="s">
        <v>6709</v>
      </c>
      <c r="D4881" s="8" t="s">
        <v>6867</v>
      </c>
      <c r="J4881" s="8" t="s">
        <v>6962</v>
      </c>
    </row>
    <row r="4882" spans="1:10">
      <c r="A4882" s="8" t="s">
        <v>6710</v>
      </c>
      <c r="D4882" s="8" t="s">
        <v>6616</v>
      </c>
      <c r="J4882" s="8" t="s">
        <v>6963</v>
      </c>
    </row>
    <row r="4883" spans="1:10">
      <c r="A4883" s="8" t="s">
        <v>6964</v>
      </c>
      <c r="D4883" s="8" t="s">
        <v>6617</v>
      </c>
      <c r="J4883" s="8" t="s">
        <v>6965</v>
      </c>
    </row>
    <row r="4884" spans="1:10">
      <c r="A4884" s="8" t="s">
        <v>6712</v>
      </c>
      <c r="D4884" s="8" t="s">
        <v>6619</v>
      </c>
      <c r="J4884" s="8" t="s">
        <v>6966</v>
      </c>
    </row>
    <row r="4885" spans="1:10">
      <c r="A4885" s="8" t="s">
        <v>6714</v>
      </c>
      <c r="D4885" s="8" t="s">
        <v>6621</v>
      </c>
      <c r="J4885" s="8" t="s">
        <v>6967</v>
      </c>
    </row>
    <row r="4886" spans="1:10">
      <c r="A4886" s="8" t="s">
        <v>6715</v>
      </c>
      <c r="D4886" s="8" t="s">
        <v>6622</v>
      </c>
      <c r="J4886" s="8" t="s">
        <v>6968</v>
      </c>
    </row>
    <row r="4887" spans="1:10">
      <c r="A4887" s="8" t="s">
        <v>6716</v>
      </c>
      <c r="D4887" s="8" t="s">
        <v>6624</v>
      </c>
      <c r="J4887" s="8" t="s">
        <v>6969</v>
      </c>
    </row>
    <row r="4888" spans="1:10">
      <c r="A4888" s="8" t="s">
        <v>6970</v>
      </c>
      <c r="D4888" s="8" t="s">
        <v>6875</v>
      </c>
      <c r="J4888" s="8" t="s">
        <v>6971</v>
      </c>
    </row>
    <row r="4889" spans="1:10">
      <c r="A4889" s="8" t="s">
        <v>6972</v>
      </c>
      <c r="D4889" s="8" t="s">
        <v>6626</v>
      </c>
      <c r="J4889" s="8" t="s">
        <v>6973</v>
      </c>
    </row>
    <row r="4890" spans="1:10">
      <c r="A4890" s="8" t="s">
        <v>6717</v>
      </c>
      <c r="D4890" s="8" t="s">
        <v>6627</v>
      </c>
      <c r="J4890" s="8" t="s">
        <v>6974</v>
      </c>
    </row>
    <row r="4891" spans="1:10">
      <c r="A4891" s="8" t="s">
        <v>6718</v>
      </c>
      <c r="D4891" s="8" t="s">
        <v>6628</v>
      </c>
      <c r="J4891" s="8" t="s">
        <v>6975</v>
      </c>
    </row>
    <row r="4892" spans="1:10">
      <c r="A4892" s="8" t="s">
        <v>6719</v>
      </c>
      <c r="D4892" s="8" t="s">
        <v>6629</v>
      </c>
      <c r="J4892" s="8" t="s">
        <v>6976</v>
      </c>
    </row>
    <row r="4893" spans="1:10">
      <c r="A4893" s="8" t="s">
        <v>6720</v>
      </c>
      <c r="D4893" s="8" t="s">
        <v>6630</v>
      </c>
      <c r="J4893" s="8" t="s">
        <v>6977</v>
      </c>
    </row>
    <row r="4894" spans="1:10">
      <c r="A4894" s="8" t="s">
        <v>6721</v>
      </c>
      <c r="D4894" s="8" t="s">
        <v>6631</v>
      </c>
      <c r="J4894" s="8" t="s">
        <v>6978</v>
      </c>
    </row>
    <row r="4895" spans="1:10">
      <c r="A4895" s="8" t="s">
        <v>6722</v>
      </c>
      <c r="D4895" s="8" t="s">
        <v>6632</v>
      </c>
      <c r="J4895" s="8" t="s">
        <v>6979</v>
      </c>
    </row>
    <row r="4896" spans="1:10">
      <c r="A4896" s="8" t="s">
        <v>6724</v>
      </c>
      <c r="D4896" s="8" t="s">
        <v>6884</v>
      </c>
      <c r="J4896" s="8" t="s">
        <v>6980</v>
      </c>
    </row>
    <row r="4897" spans="1:10">
      <c r="A4897" s="8" t="s">
        <v>6725</v>
      </c>
      <c r="D4897" s="8" t="s">
        <v>6634</v>
      </c>
      <c r="J4897" s="8" t="s">
        <v>6981</v>
      </c>
    </row>
    <row r="4898" spans="1:10">
      <c r="A4898" s="8" t="s">
        <v>6726</v>
      </c>
      <c r="D4898" s="8" t="s">
        <v>6636</v>
      </c>
      <c r="J4898" s="8" t="s">
        <v>6982</v>
      </c>
    </row>
    <row r="4899" spans="1:10">
      <c r="A4899" s="8" t="s">
        <v>6728</v>
      </c>
      <c r="D4899" s="8" t="s">
        <v>6888</v>
      </c>
      <c r="J4899" s="8" t="s">
        <v>6983</v>
      </c>
    </row>
    <row r="4900" spans="1:10">
      <c r="A4900" s="8" t="s">
        <v>6729</v>
      </c>
      <c r="D4900" s="8" t="s">
        <v>6637</v>
      </c>
      <c r="J4900" s="8" t="s">
        <v>6984</v>
      </c>
    </row>
    <row r="4901" spans="1:10">
      <c r="A4901" s="8" t="s">
        <v>6730</v>
      </c>
      <c r="D4901" s="8" t="s">
        <v>6639</v>
      </c>
      <c r="J4901" s="8" t="s">
        <v>6985</v>
      </c>
    </row>
    <row r="4902" spans="1:10">
      <c r="A4902" s="8" t="s">
        <v>6731</v>
      </c>
      <c r="D4902" s="8" t="s">
        <v>6640</v>
      </c>
      <c r="J4902" s="8" t="s">
        <v>6986</v>
      </c>
    </row>
    <row r="4903" spans="1:10">
      <c r="A4903" s="8" t="s">
        <v>6732</v>
      </c>
      <c r="D4903" s="8" t="s">
        <v>6642</v>
      </c>
      <c r="J4903" s="8" t="s">
        <v>6987</v>
      </c>
    </row>
    <row r="4904" spans="1:10">
      <c r="A4904" s="8" t="s">
        <v>6733</v>
      </c>
      <c r="D4904" s="8" t="s">
        <v>6644</v>
      </c>
      <c r="J4904" s="8" t="s">
        <v>6988</v>
      </c>
    </row>
    <row r="4905" spans="1:10">
      <c r="A4905" s="8" t="s">
        <v>6734</v>
      </c>
      <c r="D4905" s="8" t="s">
        <v>6646</v>
      </c>
      <c r="J4905" s="8" t="s">
        <v>6989</v>
      </c>
    </row>
    <row r="4906" spans="1:10">
      <c r="A4906" s="8" t="s">
        <v>6736</v>
      </c>
      <c r="D4906" s="8" t="s">
        <v>6648</v>
      </c>
      <c r="J4906" s="8" t="s">
        <v>6990</v>
      </c>
    </row>
    <row r="4907" spans="1:10">
      <c r="A4907" s="8" t="s">
        <v>6739</v>
      </c>
      <c r="D4907" s="8" t="s">
        <v>6650</v>
      </c>
      <c r="J4907" s="8" t="s">
        <v>6991</v>
      </c>
    </row>
    <row r="4908" spans="1:10">
      <c r="A4908" s="8" t="s">
        <v>6992</v>
      </c>
      <c r="D4908" s="8" t="s">
        <v>6651</v>
      </c>
      <c r="J4908" s="8" t="s">
        <v>6993</v>
      </c>
    </row>
    <row r="4909" spans="1:10">
      <c r="A4909" s="8" t="s">
        <v>6740</v>
      </c>
      <c r="D4909" s="8" t="s">
        <v>6652</v>
      </c>
      <c r="J4909" s="8" t="s">
        <v>6994</v>
      </c>
    </row>
    <row r="4910" spans="1:10">
      <c r="A4910" s="8" t="s">
        <v>6741</v>
      </c>
      <c r="D4910" s="8" t="s">
        <v>6995</v>
      </c>
      <c r="J4910" s="8" t="s">
        <v>6996</v>
      </c>
    </row>
    <row r="4911" spans="1:10">
      <c r="A4911" s="8" t="s">
        <v>6743</v>
      </c>
      <c r="D4911" s="8" t="s">
        <v>6653</v>
      </c>
      <c r="J4911" s="8" t="s">
        <v>6997</v>
      </c>
    </row>
    <row r="4912" spans="1:10">
      <c r="A4912" s="8" t="s">
        <v>6744</v>
      </c>
      <c r="D4912" s="8" t="s">
        <v>6654</v>
      </c>
      <c r="J4912" s="8" t="s">
        <v>6998</v>
      </c>
    </row>
    <row r="4913" spans="1:10">
      <c r="A4913" s="8" t="s">
        <v>6745</v>
      </c>
      <c r="D4913" s="8" t="s">
        <v>6656</v>
      </c>
      <c r="J4913" s="8" t="s">
        <v>6999</v>
      </c>
    </row>
    <row r="4914" spans="1:10">
      <c r="A4914" s="8" t="s">
        <v>7000</v>
      </c>
      <c r="D4914" s="8" t="s">
        <v>6660</v>
      </c>
      <c r="J4914" s="8" t="s">
        <v>7001</v>
      </c>
    </row>
    <row r="4915" spans="1:10">
      <c r="A4915" s="8" t="s">
        <v>6747</v>
      </c>
      <c r="D4915" s="8" t="s">
        <v>6905</v>
      </c>
      <c r="J4915" s="8" t="s">
        <v>7002</v>
      </c>
    </row>
    <row r="4916" spans="1:10">
      <c r="A4916" s="8" t="s">
        <v>6748</v>
      </c>
      <c r="D4916" s="8" t="s">
        <v>6661</v>
      </c>
      <c r="J4916" s="8" t="s">
        <v>7003</v>
      </c>
    </row>
    <row r="4917" spans="1:10">
      <c r="A4917" s="8" t="s">
        <v>6749</v>
      </c>
      <c r="D4917" s="8" t="s">
        <v>6662</v>
      </c>
      <c r="J4917" s="8" t="s">
        <v>7004</v>
      </c>
    </row>
    <row r="4918" spans="1:10">
      <c r="A4918" s="8" t="s">
        <v>6750</v>
      </c>
      <c r="D4918" s="8" t="s">
        <v>6909</v>
      </c>
      <c r="J4918" s="8" t="s">
        <v>7005</v>
      </c>
    </row>
    <row r="4919" spans="1:10">
      <c r="A4919" s="8" t="s">
        <v>7006</v>
      </c>
      <c r="D4919" s="8" t="s">
        <v>6911</v>
      </c>
      <c r="J4919" s="8" t="s">
        <v>7007</v>
      </c>
    </row>
    <row r="4920" spans="1:10">
      <c r="A4920" s="8" t="s">
        <v>6752</v>
      </c>
      <c r="D4920" s="8" t="s">
        <v>6665</v>
      </c>
      <c r="J4920" s="8" t="s">
        <v>7008</v>
      </c>
    </row>
    <row r="4921" spans="1:10">
      <c r="A4921" s="8" t="s">
        <v>6755</v>
      </c>
      <c r="D4921" s="8" t="s">
        <v>6667</v>
      </c>
      <c r="J4921" s="8" t="s">
        <v>7009</v>
      </c>
    </row>
    <row r="4922" spans="1:10">
      <c r="A4922" s="8" t="s">
        <v>6757</v>
      </c>
      <c r="D4922" s="8" t="s">
        <v>6668</v>
      </c>
      <c r="J4922" s="8" t="s">
        <v>7010</v>
      </c>
    </row>
    <row r="4923" spans="1:10">
      <c r="A4923" s="8" t="s">
        <v>6758</v>
      </c>
      <c r="D4923" s="8" t="s">
        <v>6670</v>
      </c>
      <c r="J4923" s="8" t="s">
        <v>7011</v>
      </c>
    </row>
    <row r="4924" spans="1:10">
      <c r="A4924" s="8" t="s">
        <v>6760</v>
      </c>
      <c r="D4924" s="8" t="s">
        <v>6671</v>
      </c>
      <c r="J4924" s="8" t="s">
        <v>7012</v>
      </c>
    </row>
    <row r="4925" spans="1:10">
      <c r="A4925" s="8" t="s">
        <v>7013</v>
      </c>
      <c r="D4925" s="8" t="s">
        <v>6918</v>
      </c>
      <c r="J4925" s="8" t="s">
        <v>7014</v>
      </c>
    </row>
    <row r="4926" spans="1:10">
      <c r="A4926" s="8" t="s">
        <v>7015</v>
      </c>
      <c r="D4926" s="8" t="s">
        <v>6672</v>
      </c>
      <c r="J4926" s="8" t="s">
        <v>7016</v>
      </c>
    </row>
    <row r="4927" spans="1:10">
      <c r="A4927" s="8" t="s">
        <v>6761</v>
      </c>
      <c r="D4927" s="8" t="s">
        <v>6921</v>
      </c>
      <c r="J4927" s="8" t="s">
        <v>7017</v>
      </c>
    </row>
    <row r="4928" spans="1:10">
      <c r="A4928" s="8" t="s">
        <v>6765</v>
      </c>
      <c r="D4928" s="8" t="s">
        <v>6673</v>
      </c>
      <c r="J4928" s="8" t="s">
        <v>7018</v>
      </c>
    </row>
    <row r="4929" spans="1:10">
      <c r="A4929" s="8" t="s">
        <v>7019</v>
      </c>
      <c r="D4929" s="8" t="s">
        <v>6924</v>
      </c>
      <c r="J4929" s="8" t="s">
        <v>7020</v>
      </c>
    </row>
    <row r="4930" spans="1:10">
      <c r="A4930" s="8" t="s">
        <v>6767</v>
      </c>
      <c r="D4930" s="8" t="s">
        <v>6675</v>
      </c>
      <c r="J4930" s="8" t="s">
        <v>7021</v>
      </c>
    </row>
    <row r="4931" spans="1:10">
      <c r="A4931" s="8" t="s">
        <v>7022</v>
      </c>
      <c r="D4931" s="8" t="s">
        <v>6679</v>
      </c>
      <c r="J4931" s="8" t="s">
        <v>7023</v>
      </c>
    </row>
    <row r="4932" spans="1:10">
      <c r="A4932" s="8" t="s">
        <v>7024</v>
      </c>
      <c r="D4932" s="8" t="s">
        <v>6928</v>
      </c>
      <c r="J4932" s="8" t="s">
        <v>7025</v>
      </c>
    </row>
    <row r="4933" spans="1:10">
      <c r="A4933" s="8" t="s">
        <v>6775</v>
      </c>
      <c r="D4933" s="8" t="s">
        <v>6680</v>
      </c>
      <c r="J4933" s="8" t="s">
        <v>7026</v>
      </c>
    </row>
    <row r="4934" spans="1:10">
      <c r="A4934" s="8" t="s">
        <v>6779</v>
      </c>
      <c r="D4934" s="8" t="s">
        <v>6682</v>
      </c>
      <c r="J4934" s="8" t="s">
        <v>7027</v>
      </c>
    </row>
    <row r="4935" spans="1:10">
      <c r="A4935" s="8" t="s">
        <v>6781</v>
      </c>
      <c r="D4935" s="8" t="s">
        <v>6684</v>
      </c>
      <c r="J4935" s="8" t="s">
        <v>7028</v>
      </c>
    </row>
    <row r="4936" spans="1:10">
      <c r="A4936" s="8" t="s">
        <v>6784</v>
      </c>
      <c r="D4936" s="8" t="s">
        <v>6685</v>
      </c>
      <c r="J4936" s="8" t="s">
        <v>7029</v>
      </c>
    </row>
    <row r="4937" spans="1:10">
      <c r="A4937" s="8" t="s">
        <v>6787</v>
      </c>
      <c r="D4937" s="8" t="s">
        <v>6686</v>
      </c>
      <c r="J4937" s="8" t="s">
        <v>7030</v>
      </c>
    </row>
    <row r="4938" spans="1:10">
      <c r="A4938" s="8" t="s">
        <v>7031</v>
      </c>
      <c r="D4938" s="8" t="s">
        <v>6687</v>
      </c>
      <c r="J4938" s="8" t="s">
        <v>7032</v>
      </c>
    </row>
    <row r="4939" spans="1:10">
      <c r="A4939" s="8" t="s">
        <v>6789</v>
      </c>
      <c r="D4939" s="8" t="s">
        <v>6936</v>
      </c>
      <c r="J4939" s="8" t="s">
        <v>7033</v>
      </c>
    </row>
    <row r="4940" spans="1:10">
      <c r="A4940" s="8" t="s">
        <v>6791</v>
      </c>
      <c r="D4940" s="8" t="s">
        <v>6688</v>
      </c>
      <c r="J4940" s="8" t="s">
        <v>7034</v>
      </c>
    </row>
    <row r="4941" spans="1:10">
      <c r="A4941" s="8" t="s">
        <v>6793</v>
      </c>
      <c r="D4941" s="8" t="s">
        <v>6938</v>
      </c>
      <c r="J4941" s="8" t="s">
        <v>7035</v>
      </c>
    </row>
    <row r="4942" spans="1:10">
      <c r="A4942" s="8" t="s">
        <v>6797</v>
      </c>
      <c r="D4942" s="8" t="s">
        <v>6691</v>
      </c>
      <c r="J4942" s="8" t="s">
        <v>7036</v>
      </c>
    </row>
    <row r="4943" spans="1:10">
      <c r="A4943" s="8" t="s">
        <v>6799</v>
      </c>
      <c r="D4943" s="8" t="s">
        <v>6692</v>
      </c>
      <c r="J4943" s="8" t="s">
        <v>7037</v>
      </c>
    </row>
    <row r="4944" spans="1:10">
      <c r="A4944" s="8" t="s">
        <v>6801</v>
      </c>
      <c r="D4944" s="8" t="s">
        <v>6693</v>
      </c>
      <c r="J4944" s="8" t="s">
        <v>7038</v>
      </c>
    </row>
    <row r="4945" spans="1:10">
      <c r="A4945" s="8" t="s">
        <v>6803</v>
      </c>
      <c r="D4945" s="8" t="s">
        <v>6694</v>
      </c>
      <c r="J4945" s="8" t="s">
        <v>7039</v>
      </c>
    </row>
    <row r="4946" spans="1:10">
      <c r="A4946" s="8" t="s">
        <v>7040</v>
      </c>
      <c r="D4946" s="8" t="s">
        <v>6696</v>
      </c>
      <c r="J4946" s="8" t="s">
        <v>7041</v>
      </c>
    </row>
    <row r="4947" spans="1:10">
      <c r="A4947" s="8" t="s">
        <v>6804</v>
      </c>
      <c r="D4947" s="8" t="s">
        <v>6697</v>
      </c>
      <c r="J4947" s="8" t="s">
        <v>7042</v>
      </c>
    </row>
    <row r="4948" spans="1:10">
      <c r="A4948" s="8" t="s">
        <v>6805</v>
      </c>
      <c r="D4948" s="8" t="s">
        <v>6698</v>
      </c>
      <c r="J4948" s="8" t="s">
        <v>7043</v>
      </c>
    </row>
    <row r="4949" spans="1:10">
      <c r="A4949" s="8" t="s">
        <v>6808</v>
      </c>
      <c r="D4949" s="8" t="s">
        <v>6699</v>
      </c>
      <c r="J4949" s="8" t="s">
        <v>7044</v>
      </c>
    </row>
    <row r="4950" spans="1:10">
      <c r="A4950" s="8" t="s">
        <v>6809</v>
      </c>
      <c r="D4950" s="8" t="s">
        <v>6700</v>
      </c>
      <c r="J4950" s="8" t="s">
        <v>7045</v>
      </c>
    </row>
    <row r="4951" spans="1:10">
      <c r="A4951" s="8" t="s">
        <v>6810</v>
      </c>
      <c r="D4951" s="8" t="s">
        <v>6702</v>
      </c>
      <c r="J4951" s="8" t="s">
        <v>7046</v>
      </c>
    </row>
    <row r="4952" spans="1:10">
      <c r="A4952" s="8" t="s">
        <v>6811</v>
      </c>
      <c r="D4952" s="8" t="s">
        <v>6952</v>
      </c>
      <c r="J4952" s="8" t="s">
        <v>7047</v>
      </c>
    </row>
    <row r="4953" spans="1:10">
      <c r="A4953" s="8" t="s">
        <v>6812</v>
      </c>
      <c r="D4953" s="8" t="s">
        <v>6954</v>
      </c>
      <c r="J4953" s="8" t="s">
        <v>7048</v>
      </c>
    </row>
    <row r="4954" spans="1:10">
      <c r="A4954" s="8" t="s">
        <v>7049</v>
      </c>
      <c r="D4954" s="8" t="s">
        <v>6956</v>
      </c>
      <c r="J4954" s="8" t="s">
        <v>7050</v>
      </c>
    </row>
    <row r="4955" spans="1:10">
      <c r="A4955" s="8" t="s">
        <v>7051</v>
      </c>
      <c r="D4955" s="8" t="s">
        <v>6704</v>
      </c>
      <c r="J4955" s="8" t="s">
        <v>7052</v>
      </c>
    </row>
    <row r="4956" spans="1:10">
      <c r="A4956" s="8" t="s">
        <v>7053</v>
      </c>
      <c r="D4956" s="8" t="s">
        <v>6705</v>
      </c>
      <c r="J4956" s="8" t="s">
        <v>7054</v>
      </c>
    </row>
    <row r="4957" spans="1:10">
      <c r="A4957" s="8" t="s">
        <v>6814</v>
      </c>
      <c r="D4957" s="8" t="s">
        <v>6707</v>
      </c>
      <c r="J4957" s="8" t="s">
        <v>7055</v>
      </c>
    </row>
    <row r="4958" spans="1:10">
      <c r="A4958" s="8" t="s">
        <v>6816</v>
      </c>
      <c r="D4958" s="8" t="s">
        <v>6708</v>
      </c>
      <c r="J4958" s="8" t="s">
        <v>7056</v>
      </c>
    </row>
    <row r="4959" spans="1:10">
      <c r="A4959" s="8" t="s">
        <v>7057</v>
      </c>
      <c r="D4959" s="8" t="s">
        <v>6709</v>
      </c>
      <c r="J4959" s="8" t="s">
        <v>7058</v>
      </c>
    </row>
    <row r="4960" spans="1:10">
      <c r="A4960" s="8" t="s">
        <v>6817</v>
      </c>
      <c r="D4960" s="8" t="s">
        <v>6710</v>
      </c>
      <c r="J4960" s="8" t="s">
        <v>7059</v>
      </c>
    </row>
    <row r="4961" spans="1:10">
      <c r="A4961" s="8" t="s">
        <v>6818</v>
      </c>
      <c r="D4961" s="8" t="s">
        <v>6964</v>
      </c>
      <c r="J4961" s="8" t="s">
        <v>7060</v>
      </c>
    </row>
    <row r="4962" spans="1:10">
      <c r="A4962" s="8" t="s">
        <v>6819</v>
      </c>
      <c r="D4962" s="8" t="s">
        <v>6712</v>
      </c>
      <c r="J4962" s="8" t="s">
        <v>7061</v>
      </c>
    </row>
    <row r="4963" spans="1:10">
      <c r="A4963" s="8" t="s">
        <v>6820</v>
      </c>
      <c r="D4963" s="8" t="s">
        <v>6714</v>
      </c>
      <c r="J4963" s="8" t="s">
        <v>7062</v>
      </c>
    </row>
    <row r="4964" spans="1:10">
      <c r="A4964" s="8" t="s">
        <v>6821</v>
      </c>
      <c r="D4964" s="8" t="s">
        <v>6715</v>
      </c>
      <c r="J4964" s="8" t="s">
        <v>7063</v>
      </c>
    </row>
    <row r="4965" spans="1:10">
      <c r="A4965" s="8" t="s">
        <v>6822</v>
      </c>
      <c r="D4965" s="8" t="s">
        <v>6716</v>
      </c>
      <c r="J4965" s="8" t="s">
        <v>7064</v>
      </c>
    </row>
    <row r="4966" spans="1:10">
      <c r="A4966" s="8" t="s">
        <v>7065</v>
      </c>
      <c r="D4966" s="8" t="s">
        <v>6970</v>
      </c>
      <c r="J4966" s="8" t="s">
        <v>7066</v>
      </c>
    </row>
    <row r="4967" spans="1:10">
      <c r="A4967" s="8" t="s">
        <v>6825</v>
      </c>
      <c r="D4967" s="8" t="s">
        <v>6972</v>
      </c>
      <c r="J4967" s="8" t="s">
        <v>7067</v>
      </c>
    </row>
    <row r="4968" spans="1:10">
      <c r="A4968" s="8" t="s">
        <v>6826</v>
      </c>
      <c r="D4968" s="8" t="s">
        <v>6717</v>
      </c>
      <c r="J4968" s="8" t="s">
        <v>7068</v>
      </c>
    </row>
    <row r="4969" spans="1:10">
      <c r="A4969" s="8" t="s">
        <v>7069</v>
      </c>
      <c r="D4969" s="8" t="s">
        <v>6718</v>
      </c>
      <c r="J4969" s="8" t="s">
        <v>7070</v>
      </c>
    </row>
    <row r="4970" spans="1:10">
      <c r="A4970" s="8" t="s">
        <v>6827</v>
      </c>
      <c r="D4970" s="8" t="s">
        <v>6719</v>
      </c>
      <c r="J4970" s="8" t="s">
        <v>7071</v>
      </c>
    </row>
    <row r="4971" spans="1:10">
      <c r="A4971" s="8" t="s">
        <v>6829</v>
      </c>
      <c r="D4971" s="8" t="s">
        <v>6720</v>
      </c>
      <c r="J4971" s="8" t="s">
        <v>7072</v>
      </c>
    </row>
    <row r="4972" spans="1:10">
      <c r="A4972" s="8" t="s">
        <v>6832</v>
      </c>
      <c r="D4972" s="8" t="s">
        <v>6721</v>
      </c>
      <c r="J4972" s="8" t="s">
        <v>7073</v>
      </c>
    </row>
    <row r="4973" spans="1:10">
      <c r="A4973" s="8" t="s">
        <v>6833</v>
      </c>
      <c r="D4973" s="8" t="s">
        <v>6722</v>
      </c>
      <c r="J4973" s="8" t="s">
        <v>7074</v>
      </c>
    </row>
    <row r="4974" spans="1:10">
      <c r="A4974" s="8" t="s">
        <v>6834</v>
      </c>
      <c r="D4974" s="8" t="s">
        <v>6724</v>
      </c>
      <c r="J4974" s="8" t="s">
        <v>7075</v>
      </c>
    </row>
    <row r="4975" spans="1:10">
      <c r="A4975" s="8" t="s">
        <v>6835</v>
      </c>
      <c r="D4975" s="8" t="s">
        <v>6725</v>
      </c>
      <c r="J4975" s="8" t="s">
        <v>7076</v>
      </c>
    </row>
    <row r="4976" spans="1:10">
      <c r="A4976" s="8" t="s">
        <v>6836</v>
      </c>
      <c r="D4976" s="8" t="s">
        <v>6726</v>
      </c>
      <c r="J4976" s="8" t="s">
        <v>7077</v>
      </c>
    </row>
    <row r="4977" spans="1:10">
      <c r="A4977" s="8" t="s">
        <v>6837</v>
      </c>
      <c r="D4977" s="8" t="s">
        <v>6728</v>
      </c>
      <c r="J4977" s="8" t="s">
        <v>7078</v>
      </c>
    </row>
    <row r="4978" spans="1:10">
      <c r="A4978" s="8" t="s">
        <v>7079</v>
      </c>
      <c r="D4978" s="8" t="s">
        <v>6729</v>
      </c>
      <c r="J4978" s="8" t="s">
        <v>7080</v>
      </c>
    </row>
    <row r="4979" spans="1:10">
      <c r="A4979" s="8" t="s">
        <v>7081</v>
      </c>
      <c r="D4979" s="8" t="s">
        <v>6730</v>
      </c>
      <c r="J4979" s="8" t="s">
        <v>7082</v>
      </c>
    </row>
    <row r="4980" spans="1:10">
      <c r="A4980" s="8" t="s">
        <v>7083</v>
      </c>
      <c r="D4980" s="8" t="s">
        <v>6731</v>
      </c>
      <c r="J4980" s="8" t="s">
        <v>7084</v>
      </c>
    </row>
    <row r="4981" spans="1:10">
      <c r="A4981" s="8" t="s">
        <v>6840</v>
      </c>
      <c r="D4981" s="8" t="s">
        <v>6732</v>
      </c>
      <c r="J4981" s="8" t="s">
        <v>7085</v>
      </c>
    </row>
    <row r="4982" spans="1:10">
      <c r="A4982" s="8" t="s">
        <v>6841</v>
      </c>
      <c r="D4982" s="8" t="s">
        <v>6733</v>
      </c>
      <c r="J4982" s="8" t="s">
        <v>7086</v>
      </c>
    </row>
    <row r="4983" spans="1:10">
      <c r="A4983" s="8" t="s">
        <v>6843</v>
      </c>
      <c r="D4983" s="8" t="s">
        <v>6734</v>
      </c>
      <c r="J4983" s="8" t="s">
        <v>7087</v>
      </c>
    </row>
    <row r="4984" spans="1:10">
      <c r="A4984" s="8" t="s">
        <v>6845</v>
      </c>
      <c r="D4984" s="8" t="s">
        <v>6736</v>
      </c>
      <c r="J4984" s="8" t="s">
        <v>7088</v>
      </c>
    </row>
    <row r="4985" spans="1:10">
      <c r="A4985" s="8" t="s">
        <v>6846</v>
      </c>
      <c r="D4985" s="8" t="s">
        <v>6739</v>
      </c>
      <c r="J4985" s="8" t="s">
        <v>7089</v>
      </c>
    </row>
    <row r="4986" spans="1:10">
      <c r="A4986" s="8" t="s">
        <v>6847</v>
      </c>
      <c r="D4986" s="8" t="s">
        <v>6992</v>
      </c>
      <c r="J4986" s="8" t="s">
        <v>7090</v>
      </c>
    </row>
    <row r="4987" spans="1:10">
      <c r="A4987" s="8" t="s">
        <v>6850</v>
      </c>
      <c r="D4987" s="8" t="s">
        <v>6741</v>
      </c>
      <c r="J4987" s="8" t="s">
        <v>7091</v>
      </c>
    </row>
    <row r="4988" spans="1:10">
      <c r="A4988" s="8" t="s">
        <v>6851</v>
      </c>
      <c r="D4988" s="8" t="s">
        <v>6743</v>
      </c>
      <c r="J4988" s="8" t="s">
        <v>7092</v>
      </c>
    </row>
    <row r="4989" spans="1:10">
      <c r="A4989" s="8" t="s">
        <v>7093</v>
      </c>
      <c r="D4989" s="8" t="s">
        <v>6744</v>
      </c>
      <c r="J4989" s="8" t="s">
        <v>7094</v>
      </c>
    </row>
    <row r="4990" spans="1:10">
      <c r="A4990" s="8" t="s">
        <v>6852</v>
      </c>
      <c r="D4990" s="8" t="s">
        <v>6745</v>
      </c>
      <c r="J4990" s="8" t="s">
        <v>7095</v>
      </c>
    </row>
    <row r="4991" spans="1:10">
      <c r="A4991" s="8" t="s">
        <v>6853</v>
      </c>
      <c r="D4991" s="8" t="s">
        <v>7000</v>
      </c>
      <c r="J4991" s="8" t="s">
        <v>7096</v>
      </c>
    </row>
    <row r="4992" spans="1:10">
      <c r="A4992" s="8" t="s">
        <v>6854</v>
      </c>
      <c r="D4992" s="8" t="s">
        <v>6747</v>
      </c>
      <c r="J4992" s="8" t="s">
        <v>7097</v>
      </c>
    </row>
    <row r="4993" spans="1:10">
      <c r="A4993" s="8" t="s">
        <v>6855</v>
      </c>
      <c r="D4993" s="8" t="s">
        <v>6748</v>
      </c>
      <c r="J4993" s="8" t="s">
        <v>7098</v>
      </c>
    </row>
    <row r="4994" spans="1:10">
      <c r="A4994" s="8" t="s">
        <v>6856</v>
      </c>
      <c r="D4994" s="8" t="s">
        <v>6749</v>
      </c>
      <c r="J4994" s="8" t="s">
        <v>7099</v>
      </c>
    </row>
    <row r="4995" spans="1:10">
      <c r="A4995" s="8" t="s">
        <v>6857</v>
      </c>
      <c r="D4995" s="8" t="s">
        <v>6750</v>
      </c>
      <c r="J4995" s="8" t="s">
        <v>7100</v>
      </c>
    </row>
    <row r="4996" spans="1:10">
      <c r="A4996" s="8" t="s">
        <v>6858</v>
      </c>
      <c r="D4996" s="8" t="s">
        <v>7006</v>
      </c>
      <c r="J4996" s="8" t="s">
        <v>7101</v>
      </c>
    </row>
    <row r="4997" spans="1:10">
      <c r="A4997" s="8" t="s">
        <v>7102</v>
      </c>
      <c r="D4997" s="8" t="s">
        <v>6752</v>
      </c>
      <c r="J4997" s="8" t="s">
        <v>7103</v>
      </c>
    </row>
    <row r="4998" spans="1:10">
      <c r="A4998" s="8" t="s">
        <v>6859</v>
      </c>
      <c r="D4998" s="8" t="s">
        <v>6755</v>
      </c>
      <c r="J4998" s="8" t="s">
        <v>7104</v>
      </c>
    </row>
    <row r="4999" spans="1:10">
      <c r="A4999" s="8" t="s">
        <v>7105</v>
      </c>
      <c r="D4999" s="8" t="s">
        <v>6757</v>
      </c>
      <c r="J4999" s="8" t="s">
        <v>7106</v>
      </c>
    </row>
    <row r="5000" spans="1:10">
      <c r="A5000" s="8" t="s">
        <v>7107</v>
      </c>
      <c r="D5000" s="8" t="s">
        <v>6758</v>
      </c>
      <c r="J5000" s="8" t="s">
        <v>7108</v>
      </c>
    </row>
    <row r="5001" spans="1:10">
      <c r="A5001" s="8" t="s">
        <v>6860</v>
      </c>
      <c r="D5001" s="8" t="s">
        <v>6760</v>
      </c>
      <c r="J5001" s="8" t="s">
        <v>7109</v>
      </c>
    </row>
    <row r="5002" spans="1:10">
      <c r="A5002" s="8" t="s">
        <v>6862</v>
      </c>
      <c r="D5002" s="8" t="s">
        <v>7013</v>
      </c>
      <c r="J5002" s="8" t="s">
        <v>7110</v>
      </c>
    </row>
    <row r="5003" spans="1:10">
      <c r="A5003" s="8" t="s">
        <v>6863</v>
      </c>
      <c r="D5003" s="8" t="s">
        <v>7015</v>
      </c>
      <c r="J5003" s="8" t="s">
        <v>7111</v>
      </c>
    </row>
    <row r="5004" spans="1:10">
      <c r="A5004" s="8" t="s">
        <v>6864</v>
      </c>
      <c r="D5004" s="8" t="s">
        <v>6761</v>
      </c>
      <c r="J5004" s="8" t="s">
        <v>7112</v>
      </c>
    </row>
    <row r="5005" spans="1:10">
      <c r="A5005" s="8" t="s">
        <v>6865</v>
      </c>
      <c r="D5005" s="8" t="s">
        <v>6765</v>
      </c>
      <c r="J5005" s="8" t="s">
        <v>7113</v>
      </c>
    </row>
    <row r="5006" spans="1:10">
      <c r="A5006" s="8" t="s">
        <v>6866</v>
      </c>
      <c r="D5006" s="8" t="s">
        <v>7019</v>
      </c>
      <c r="J5006" s="8" t="s">
        <v>7114</v>
      </c>
    </row>
    <row r="5007" spans="1:10">
      <c r="A5007" s="8" t="s">
        <v>6869</v>
      </c>
      <c r="D5007" s="8" t="s">
        <v>6767</v>
      </c>
      <c r="J5007" s="8" t="s">
        <v>7115</v>
      </c>
    </row>
    <row r="5008" spans="1:10">
      <c r="A5008" s="8" t="s">
        <v>6871</v>
      </c>
      <c r="D5008" s="8" t="s">
        <v>7022</v>
      </c>
      <c r="J5008" s="8" t="s">
        <v>7116</v>
      </c>
    </row>
    <row r="5009" spans="1:10">
      <c r="A5009" s="8" t="s">
        <v>6872</v>
      </c>
      <c r="D5009" s="8" t="s">
        <v>7024</v>
      </c>
      <c r="J5009" s="8" t="s">
        <v>7117</v>
      </c>
    </row>
    <row r="5010" spans="1:10">
      <c r="A5010" s="8" t="s">
        <v>7118</v>
      </c>
      <c r="D5010" s="8" t="s">
        <v>6775</v>
      </c>
      <c r="J5010" s="8" t="s">
        <v>7119</v>
      </c>
    </row>
    <row r="5011" spans="1:10">
      <c r="A5011" s="8" t="s">
        <v>6873</v>
      </c>
      <c r="D5011" s="8" t="s">
        <v>6779</v>
      </c>
      <c r="J5011" s="8" t="s">
        <v>7120</v>
      </c>
    </row>
    <row r="5012" spans="1:10">
      <c r="A5012" s="8" t="s">
        <v>6874</v>
      </c>
      <c r="D5012" s="8" t="s">
        <v>6781</v>
      </c>
      <c r="J5012" s="8" t="s">
        <v>7121</v>
      </c>
    </row>
    <row r="5013" spans="1:10">
      <c r="A5013" s="8" t="s">
        <v>6876</v>
      </c>
      <c r="D5013" s="8" t="s">
        <v>6784</v>
      </c>
      <c r="J5013" s="8" t="s">
        <v>7122</v>
      </c>
    </row>
    <row r="5014" spans="1:10">
      <c r="A5014" s="8" t="s">
        <v>6877</v>
      </c>
      <c r="D5014" s="8" t="s">
        <v>6787</v>
      </c>
      <c r="J5014" s="8" t="s">
        <v>7123</v>
      </c>
    </row>
    <row r="5015" spans="1:10">
      <c r="A5015" s="8" t="s">
        <v>6878</v>
      </c>
      <c r="D5015" s="8" t="s">
        <v>7031</v>
      </c>
      <c r="J5015" s="8" t="s">
        <v>7124</v>
      </c>
    </row>
    <row r="5016" spans="1:10">
      <c r="A5016" s="8" t="s">
        <v>6879</v>
      </c>
      <c r="D5016" s="8" t="s">
        <v>6789</v>
      </c>
      <c r="J5016" s="8" t="s">
        <v>7125</v>
      </c>
    </row>
    <row r="5017" spans="1:10">
      <c r="A5017" s="8" t="s">
        <v>6880</v>
      </c>
      <c r="D5017" s="8" t="s">
        <v>6791</v>
      </c>
      <c r="J5017" s="8" t="s">
        <v>7126</v>
      </c>
    </row>
    <row r="5018" spans="1:10">
      <c r="A5018" s="8" t="s">
        <v>6881</v>
      </c>
      <c r="D5018" s="8" t="s">
        <v>6793</v>
      </c>
      <c r="J5018" s="8" t="s">
        <v>7127</v>
      </c>
    </row>
    <row r="5019" spans="1:10">
      <c r="A5019" s="8" t="s">
        <v>6882</v>
      </c>
      <c r="D5019" s="8" t="s">
        <v>6797</v>
      </c>
      <c r="J5019" s="8" t="s">
        <v>7128</v>
      </c>
    </row>
    <row r="5020" spans="1:10">
      <c r="A5020" s="8" t="s">
        <v>6883</v>
      </c>
      <c r="D5020" s="8" t="s">
        <v>6799</v>
      </c>
      <c r="J5020" s="8" t="s">
        <v>7129</v>
      </c>
    </row>
    <row r="5021" spans="1:10">
      <c r="A5021" s="8" t="s">
        <v>7130</v>
      </c>
      <c r="D5021" s="8" t="s">
        <v>6801</v>
      </c>
      <c r="J5021" s="8" t="s">
        <v>7131</v>
      </c>
    </row>
    <row r="5022" spans="1:10">
      <c r="A5022" s="8" t="s">
        <v>6885</v>
      </c>
      <c r="D5022" s="8" t="s">
        <v>6803</v>
      </c>
      <c r="J5022" s="8" t="s">
        <v>7132</v>
      </c>
    </row>
    <row r="5023" spans="1:10">
      <c r="A5023" s="8" t="s">
        <v>6886</v>
      </c>
      <c r="D5023" s="8" t="s">
        <v>7040</v>
      </c>
      <c r="J5023" s="8" t="s">
        <v>7133</v>
      </c>
    </row>
    <row r="5024" spans="1:10">
      <c r="A5024" s="8" t="s">
        <v>6887</v>
      </c>
      <c r="D5024" s="8" t="s">
        <v>7134</v>
      </c>
      <c r="J5024" s="8" t="s">
        <v>7135</v>
      </c>
    </row>
    <row r="5025" spans="1:10">
      <c r="A5025" s="8" t="s">
        <v>6889</v>
      </c>
      <c r="D5025" s="8" t="s">
        <v>6804</v>
      </c>
      <c r="J5025" s="8" t="s">
        <v>7136</v>
      </c>
    </row>
    <row r="5026" spans="1:10">
      <c r="A5026" s="8" t="s">
        <v>6890</v>
      </c>
      <c r="D5026" s="8" t="s">
        <v>6805</v>
      </c>
      <c r="J5026" s="8" t="s">
        <v>7137</v>
      </c>
    </row>
    <row r="5027" spans="1:10">
      <c r="A5027" s="8" t="s">
        <v>6891</v>
      </c>
      <c r="D5027" s="8" t="s">
        <v>6808</v>
      </c>
      <c r="J5027" s="8" t="s">
        <v>7138</v>
      </c>
    </row>
    <row r="5028" spans="1:10">
      <c r="A5028" s="8" t="s">
        <v>6892</v>
      </c>
      <c r="D5028" s="8" t="s">
        <v>6809</v>
      </c>
      <c r="J5028" s="8" t="s">
        <v>7139</v>
      </c>
    </row>
    <row r="5029" spans="1:10">
      <c r="A5029" s="8" t="s">
        <v>6893</v>
      </c>
      <c r="D5029" s="8" t="s">
        <v>6810</v>
      </c>
      <c r="J5029" s="8" t="s">
        <v>7140</v>
      </c>
    </row>
    <row r="5030" spans="1:10">
      <c r="A5030" s="8" t="s">
        <v>6894</v>
      </c>
      <c r="D5030" s="8" t="s">
        <v>6811</v>
      </c>
      <c r="J5030" s="8" t="s">
        <v>7141</v>
      </c>
    </row>
    <row r="5031" spans="1:10">
      <c r="A5031" s="8" t="s">
        <v>6895</v>
      </c>
      <c r="D5031" s="8" t="s">
        <v>6812</v>
      </c>
      <c r="J5031" s="8" t="s">
        <v>7142</v>
      </c>
    </row>
    <row r="5032" spans="1:10">
      <c r="A5032" s="8" t="s">
        <v>6896</v>
      </c>
      <c r="D5032" s="8" t="s">
        <v>7049</v>
      </c>
      <c r="J5032" s="8" t="s">
        <v>7143</v>
      </c>
    </row>
    <row r="5033" spans="1:10">
      <c r="A5033" s="8" t="s">
        <v>6899</v>
      </c>
      <c r="D5033" s="8" t="s">
        <v>7051</v>
      </c>
      <c r="J5033" s="8" t="s">
        <v>7144</v>
      </c>
    </row>
    <row r="5034" spans="1:10">
      <c r="A5034" s="8" t="s">
        <v>6900</v>
      </c>
      <c r="D5034" s="8" t="s">
        <v>7053</v>
      </c>
      <c r="J5034" s="8" t="s">
        <v>7145</v>
      </c>
    </row>
    <row r="5035" spans="1:10">
      <c r="A5035" s="8" t="s">
        <v>6902</v>
      </c>
      <c r="D5035" s="8" t="s">
        <v>6814</v>
      </c>
      <c r="J5035" s="8" t="s">
        <v>7146</v>
      </c>
    </row>
    <row r="5036" spans="1:10">
      <c r="A5036" s="8" t="s">
        <v>7147</v>
      </c>
      <c r="D5036" s="8" t="s">
        <v>6816</v>
      </c>
      <c r="J5036" s="8" t="s">
        <v>7148</v>
      </c>
    </row>
    <row r="5037" spans="1:10">
      <c r="A5037" s="8" t="s">
        <v>6903</v>
      </c>
      <c r="D5037" s="8" t="s">
        <v>7057</v>
      </c>
      <c r="J5037" s="8" t="s">
        <v>7149</v>
      </c>
    </row>
    <row r="5038" spans="1:10">
      <c r="A5038" s="8" t="s">
        <v>6904</v>
      </c>
      <c r="D5038" s="8" t="s">
        <v>6817</v>
      </c>
      <c r="J5038" s="8" t="s">
        <v>7150</v>
      </c>
    </row>
    <row r="5039" spans="1:10">
      <c r="A5039" s="8" t="s">
        <v>6906</v>
      </c>
      <c r="D5039" s="8" t="s">
        <v>6818</v>
      </c>
      <c r="J5039" s="8" t="s">
        <v>7151</v>
      </c>
    </row>
    <row r="5040" spans="1:10">
      <c r="A5040" s="8" t="s">
        <v>6907</v>
      </c>
      <c r="D5040" s="8" t="s">
        <v>6819</v>
      </c>
      <c r="J5040" s="8" t="s">
        <v>7152</v>
      </c>
    </row>
    <row r="5041" spans="1:10">
      <c r="A5041" s="8" t="s">
        <v>6908</v>
      </c>
      <c r="D5041" s="8" t="s">
        <v>6820</v>
      </c>
      <c r="J5041" s="8" t="s">
        <v>7153</v>
      </c>
    </row>
    <row r="5042" spans="1:10">
      <c r="A5042" s="8" t="s">
        <v>6910</v>
      </c>
      <c r="D5042" s="8" t="s">
        <v>6821</v>
      </c>
      <c r="J5042" s="8" t="s">
        <v>7154</v>
      </c>
    </row>
    <row r="5043" spans="1:10">
      <c r="A5043" s="8" t="s">
        <v>6912</v>
      </c>
      <c r="D5043" s="8" t="s">
        <v>7065</v>
      </c>
      <c r="J5043" s="8" t="s">
        <v>7155</v>
      </c>
    </row>
    <row r="5044" spans="1:10">
      <c r="A5044" s="8" t="s">
        <v>7156</v>
      </c>
      <c r="D5044" s="8" t="s">
        <v>6825</v>
      </c>
      <c r="J5044" s="8" t="s">
        <v>7157</v>
      </c>
    </row>
    <row r="5045" spans="1:10">
      <c r="A5045" s="8" t="s">
        <v>6913</v>
      </c>
      <c r="D5045" s="8" t="s">
        <v>6826</v>
      </c>
      <c r="J5045" s="8" t="s">
        <v>7158</v>
      </c>
    </row>
    <row r="5046" spans="1:10">
      <c r="A5046" s="8" t="s">
        <v>6914</v>
      </c>
      <c r="D5046" s="8" t="s">
        <v>7069</v>
      </c>
      <c r="J5046" s="8" t="s">
        <v>7159</v>
      </c>
    </row>
    <row r="5047" spans="1:10">
      <c r="A5047" s="8" t="s">
        <v>6915</v>
      </c>
      <c r="D5047" s="8" t="s">
        <v>6827</v>
      </c>
      <c r="J5047" s="8" t="s">
        <v>7160</v>
      </c>
    </row>
    <row r="5048" spans="1:10">
      <c r="A5048" s="8" t="s">
        <v>6916</v>
      </c>
      <c r="D5048" s="8" t="s">
        <v>6829</v>
      </c>
      <c r="J5048" s="8" t="s">
        <v>7161</v>
      </c>
    </row>
    <row r="5049" spans="1:10">
      <c r="A5049" s="8" t="s">
        <v>6917</v>
      </c>
      <c r="D5049" s="8" t="s">
        <v>6832</v>
      </c>
      <c r="J5049" s="8" t="s">
        <v>7162</v>
      </c>
    </row>
    <row r="5050" spans="1:10">
      <c r="A5050" s="8" t="s">
        <v>6919</v>
      </c>
      <c r="D5050" s="8" t="s">
        <v>6833</v>
      </c>
      <c r="J5050" s="8" t="s">
        <v>7163</v>
      </c>
    </row>
    <row r="5051" spans="1:10">
      <c r="A5051" s="8" t="s">
        <v>7164</v>
      </c>
      <c r="D5051" s="8" t="s">
        <v>6834</v>
      </c>
      <c r="J5051" s="8" t="s">
        <v>7165</v>
      </c>
    </row>
    <row r="5052" spans="1:10">
      <c r="A5052" s="8" t="s">
        <v>7166</v>
      </c>
      <c r="D5052" s="8" t="s">
        <v>6835</v>
      </c>
      <c r="J5052" s="8" t="s">
        <v>7167</v>
      </c>
    </row>
    <row r="5053" spans="1:10">
      <c r="A5053" s="8" t="s">
        <v>6920</v>
      </c>
      <c r="D5053" s="8" t="s">
        <v>6836</v>
      </c>
      <c r="J5053" s="8" t="s">
        <v>7168</v>
      </c>
    </row>
    <row r="5054" spans="1:10">
      <c r="A5054" s="8" t="s">
        <v>6922</v>
      </c>
      <c r="D5054" s="8" t="s">
        <v>6837</v>
      </c>
      <c r="J5054" s="8" t="s">
        <v>7169</v>
      </c>
    </row>
    <row r="5055" spans="1:10">
      <c r="A5055" s="8" t="s">
        <v>6923</v>
      </c>
      <c r="D5055" s="8" t="s">
        <v>7079</v>
      </c>
      <c r="J5055" s="8" t="s">
        <v>7170</v>
      </c>
    </row>
    <row r="5056" spans="1:10">
      <c r="A5056" s="8" t="s">
        <v>6925</v>
      </c>
      <c r="D5056" s="8" t="s">
        <v>7081</v>
      </c>
      <c r="J5056" s="8" t="s">
        <v>7171</v>
      </c>
    </row>
    <row r="5057" spans="1:10">
      <c r="A5057" s="8" t="s">
        <v>6926</v>
      </c>
      <c r="D5057" s="8" t="s">
        <v>7083</v>
      </c>
      <c r="J5057" s="8" t="s">
        <v>7172</v>
      </c>
    </row>
    <row r="5058" spans="1:10">
      <c r="A5058" s="8" t="s">
        <v>6927</v>
      </c>
      <c r="D5058" s="8" t="s">
        <v>6840</v>
      </c>
      <c r="J5058" s="8" t="s">
        <v>7173</v>
      </c>
    </row>
    <row r="5059" spans="1:10">
      <c r="A5059" s="8" t="s">
        <v>6930</v>
      </c>
      <c r="D5059" s="8" t="s">
        <v>6841</v>
      </c>
      <c r="J5059" s="8" t="s">
        <v>7174</v>
      </c>
    </row>
    <row r="5060" spans="1:10">
      <c r="A5060" s="8" t="s">
        <v>6931</v>
      </c>
      <c r="D5060" s="8" t="s">
        <v>6843</v>
      </c>
      <c r="J5060" s="8" t="s">
        <v>7175</v>
      </c>
    </row>
    <row r="5061" spans="1:10">
      <c r="A5061" s="8" t="s">
        <v>6932</v>
      </c>
      <c r="D5061" s="8" t="s">
        <v>6845</v>
      </c>
      <c r="J5061" s="8" t="s">
        <v>7176</v>
      </c>
    </row>
    <row r="5062" spans="1:10">
      <c r="A5062" s="8" t="s">
        <v>7177</v>
      </c>
      <c r="D5062" s="8" t="s">
        <v>6846</v>
      </c>
      <c r="J5062" s="8" t="s">
        <v>7178</v>
      </c>
    </row>
    <row r="5063" spans="1:10">
      <c r="A5063" s="8" t="s">
        <v>6933</v>
      </c>
      <c r="D5063" s="8" t="s">
        <v>6847</v>
      </c>
      <c r="J5063" s="8" t="s">
        <v>7179</v>
      </c>
    </row>
    <row r="5064" spans="1:10">
      <c r="A5064" s="8" t="s">
        <v>6935</v>
      </c>
      <c r="D5064" s="8" t="s">
        <v>6850</v>
      </c>
      <c r="J5064" s="8" t="s">
        <v>7180</v>
      </c>
    </row>
    <row r="5065" spans="1:10">
      <c r="A5065" s="8" t="s">
        <v>7181</v>
      </c>
      <c r="D5065" s="8" t="s">
        <v>6851</v>
      </c>
      <c r="J5065" s="8" t="s">
        <v>7182</v>
      </c>
    </row>
    <row r="5066" spans="1:10">
      <c r="A5066" s="8" t="s">
        <v>6937</v>
      </c>
      <c r="D5066" s="8" t="s">
        <v>7093</v>
      </c>
      <c r="J5066" s="8" t="s">
        <v>7183</v>
      </c>
    </row>
    <row r="5067" spans="1:10">
      <c r="A5067" s="8" t="s">
        <v>6939</v>
      </c>
      <c r="D5067" s="8" t="s">
        <v>6852</v>
      </c>
      <c r="J5067" s="8" t="s">
        <v>7184</v>
      </c>
    </row>
    <row r="5068" spans="1:10">
      <c r="A5068" s="8" t="s">
        <v>6940</v>
      </c>
      <c r="D5068" s="8" t="s">
        <v>6853</v>
      </c>
      <c r="J5068" s="8" t="s">
        <v>7185</v>
      </c>
    </row>
    <row r="5069" spans="1:10">
      <c r="A5069" s="8" t="s">
        <v>6941</v>
      </c>
      <c r="D5069" s="8" t="s">
        <v>6854</v>
      </c>
      <c r="J5069" s="8" t="s">
        <v>7186</v>
      </c>
    </row>
    <row r="5070" spans="1:10">
      <c r="A5070" s="8" t="s">
        <v>6943</v>
      </c>
      <c r="D5070" s="8" t="s">
        <v>6855</v>
      </c>
      <c r="J5070" s="8" t="s">
        <v>7187</v>
      </c>
    </row>
    <row r="5071" spans="1:10">
      <c r="A5071" s="8" t="s">
        <v>6944</v>
      </c>
      <c r="D5071" s="8" t="s">
        <v>6856</v>
      </c>
      <c r="J5071" s="8" t="s">
        <v>7188</v>
      </c>
    </row>
    <row r="5072" spans="1:10">
      <c r="A5072" s="8" t="s">
        <v>6946</v>
      </c>
      <c r="D5072" s="8" t="s">
        <v>6857</v>
      </c>
      <c r="J5072" s="8" t="s">
        <v>7189</v>
      </c>
    </row>
    <row r="5073" spans="1:10">
      <c r="A5073" s="8" t="s">
        <v>6947</v>
      </c>
      <c r="D5073" s="8" t="s">
        <v>6858</v>
      </c>
      <c r="J5073" s="8" t="s">
        <v>7190</v>
      </c>
    </row>
    <row r="5074" spans="1:10">
      <c r="A5074" s="8" t="s">
        <v>6948</v>
      </c>
      <c r="D5074" s="8" t="s">
        <v>7102</v>
      </c>
      <c r="J5074" s="8" t="s">
        <v>7191</v>
      </c>
    </row>
    <row r="5075" spans="1:10">
      <c r="A5075" s="8" t="s">
        <v>6949</v>
      </c>
      <c r="D5075" s="8" t="s">
        <v>6859</v>
      </c>
      <c r="J5075" s="8" t="s">
        <v>7192</v>
      </c>
    </row>
    <row r="5076" spans="1:10">
      <c r="A5076" s="8" t="s">
        <v>6951</v>
      </c>
      <c r="D5076" s="8" t="s">
        <v>7193</v>
      </c>
      <c r="J5076" s="8" t="s">
        <v>7194</v>
      </c>
    </row>
    <row r="5077" spans="1:10">
      <c r="A5077" s="8" t="s">
        <v>6953</v>
      </c>
      <c r="D5077" s="8" t="s">
        <v>7107</v>
      </c>
      <c r="J5077" s="8" t="s">
        <v>7195</v>
      </c>
    </row>
    <row r="5078" spans="1:10">
      <c r="A5078" s="8" t="s">
        <v>6955</v>
      </c>
      <c r="D5078" s="8" t="s">
        <v>6862</v>
      </c>
      <c r="J5078" s="8" t="s">
        <v>7196</v>
      </c>
    </row>
    <row r="5079" spans="1:10">
      <c r="A5079" s="8" t="s">
        <v>6957</v>
      </c>
      <c r="D5079" s="8" t="s">
        <v>6863</v>
      </c>
      <c r="J5079" s="8" t="s">
        <v>7197</v>
      </c>
    </row>
    <row r="5080" spans="1:10">
      <c r="A5080" s="8" t="s">
        <v>7198</v>
      </c>
      <c r="D5080" s="8" t="s">
        <v>6864</v>
      </c>
      <c r="J5080" s="8" t="s">
        <v>7199</v>
      </c>
    </row>
    <row r="5081" spans="1:10">
      <c r="A5081" s="8" t="s">
        <v>6959</v>
      </c>
      <c r="D5081" s="8" t="s">
        <v>6865</v>
      </c>
      <c r="J5081" s="8" t="s">
        <v>7200</v>
      </c>
    </row>
    <row r="5082" spans="1:10">
      <c r="A5082" s="8" t="s">
        <v>7201</v>
      </c>
      <c r="D5082" s="8" t="s">
        <v>6866</v>
      </c>
      <c r="J5082" s="8" t="s">
        <v>7202</v>
      </c>
    </row>
    <row r="5083" spans="1:10">
      <c r="A5083" s="8" t="s">
        <v>6960</v>
      </c>
      <c r="D5083" s="8" t="s">
        <v>6869</v>
      </c>
      <c r="J5083" s="8" t="s">
        <v>7203</v>
      </c>
    </row>
    <row r="5084" spans="1:10">
      <c r="A5084" s="8" t="s">
        <v>6961</v>
      </c>
      <c r="D5084" s="8" t="s">
        <v>6871</v>
      </c>
      <c r="J5084" s="8" t="s">
        <v>7204</v>
      </c>
    </row>
    <row r="5085" spans="1:10">
      <c r="A5085" s="8" t="s">
        <v>7205</v>
      </c>
      <c r="D5085" s="8" t="s">
        <v>6872</v>
      </c>
      <c r="J5085" s="8" t="s">
        <v>7206</v>
      </c>
    </row>
    <row r="5086" spans="1:10">
      <c r="A5086" s="8" t="s">
        <v>7207</v>
      </c>
      <c r="D5086" s="8" t="s">
        <v>6873</v>
      </c>
      <c r="J5086" s="8" t="s">
        <v>7208</v>
      </c>
    </row>
    <row r="5087" spans="1:10">
      <c r="A5087" s="8" t="s">
        <v>6962</v>
      </c>
      <c r="D5087" s="8" t="s">
        <v>6874</v>
      </c>
      <c r="J5087" s="8" t="s">
        <v>7209</v>
      </c>
    </row>
    <row r="5088" spans="1:10">
      <c r="A5088" s="8" t="s">
        <v>6963</v>
      </c>
      <c r="D5088" s="8" t="s">
        <v>6876</v>
      </c>
      <c r="J5088" s="8" t="s">
        <v>7210</v>
      </c>
    </row>
    <row r="5089" spans="1:10">
      <c r="A5089" s="8" t="s">
        <v>6965</v>
      </c>
      <c r="D5089" s="8" t="s">
        <v>6877</v>
      </c>
      <c r="J5089" s="8" t="s">
        <v>7211</v>
      </c>
    </row>
    <row r="5090" spans="1:10">
      <c r="A5090" s="8" t="s">
        <v>7212</v>
      </c>
      <c r="D5090" s="8" t="s">
        <v>6878</v>
      </c>
      <c r="J5090" s="8" t="s">
        <v>7213</v>
      </c>
    </row>
    <row r="5091" spans="1:10">
      <c r="A5091" s="8" t="s">
        <v>7214</v>
      </c>
      <c r="D5091" s="8" t="s">
        <v>6879</v>
      </c>
      <c r="J5091" s="8" t="s">
        <v>7215</v>
      </c>
    </row>
    <row r="5092" spans="1:10">
      <c r="A5092" s="8" t="s">
        <v>6966</v>
      </c>
      <c r="D5092" s="8" t="s">
        <v>6880</v>
      </c>
      <c r="J5092" s="8" t="s">
        <v>7216</v>
      </c>
    </row>
    <row r="5093" spans="1:10">
      <c r="A5093" s="8" t="s">
        <v>7217</v>
      </c>
      <c r="D5093" s="8" t="s">
        <v>6881</v>
      </c>
      <c r="J5093" s="8" t="s">
        <v>7218</v>
      </c>
    </row>
    <row r="5094" spans="1:10">
      <c r="A5094" s="8" t="s">
        <v>6967</v>
      </c>
      <c r="D5094" s="8" t="s">
        <v>6882</v>
      </c>
      <c r="J5094" s="8" t="s">
        <v>7219</v>
      </c>
    </row>
    <row r="5095" spans="1:10">
      <c r="A5095" s="8" t="s">
        <v>6968</v>
      </c>
      <c r="D5095" s="8" t="s">
        <v>6883</v>
      </c>
      <c r="J5095" s="8" t="s">
        <v>7220</v>
      </c>
    </row>
    <row r="5096" spans="1:10">
      <c r="A5096" s="8" t="s">
        <v>7221</v>
      </c>
      <c r="D5096" s="8" t="s">
        <v>7130</v>
      </c>
      <c r="J5096" s="8" t="s">
        <v>7222</v>
      </c>
    </row>
    <row r="5097" spans="1:10">
      <c r="A5097" s="8" t="s">
        <v>6969</v>
      </c>
      <c r="D5097" s="8" t="s">
        <v>6885</v>
      </c>
      <c r="J5097" s="8" t="s">
        <v>7223</v>
      </c>
    </row>
    <row r="5098" spans="1:10">
      <c r="A5098" s="8" t="s">
        <v>6971</v>
      </c>
      <c r="D5098" s="8" t="s">
        <v>6886</v>
      </c>
      <c r="J5098" s="8" t="s">
        <v>7224</v>
      </c>
    </row>
    <row r="5099" spans="1:10">
      <c r="A5099" s="8" t="s">
        <v>6974</v>
      </c>
      <c r="D5099" s="8" t="s">
        <v>6887</v>
      </c>
      <c r="J5099" s="8" t="s">
        <v>7225</v>
      </c>
    </row>
    <row r="5100" spans="1:10">
      <c r="A5100" s="8" t="s">
        <v>6976</v>
      </c>
      <c r="D5100" s="8" t="s">
        <v>6889</v>
      </c>
      <c r="J5100" s="8" t="s">
        <v>7226</v>
      </c>
    </row>
    <row r="5101" spans="1:10">
      <c r="A5101" s="8" t="s">
        <v>7227</v>
      </c>
      <c r="D5101" s="8" t="s">
        <v>6890</v>
      </c>
      <c r="J5101" s="8" t="s">
        <v>7228</v>
      </c>
    </row>
    <row r="5102" spans="1:10">
      <c r="A5102" s="8" t="s">
        <v>7229</v>
      </c>
      <c r="D5102" s="8" t="s">
        <v>6891</v>
      </c>
      <c r="J5102" s="8" t="s">
        <v>7230</v>
      </c>
    </row>
    <row r="5103" spans="1:10">
      <c r="A5103" s="8" t="s">
        <v>7231</v>
      </c>
      <c r="D5103" s="8" t="s">
        <v>7232</v>
      </c>
      <c r="J5103" s="8" t="s">
        <v>7233</v>
      </c>
    </row>
    <row r="5104" spans="1:10">
      <c r="A5104" s="8" t="s">
        <v>6978</v>
      </c>
      <c r="D5104" s="8" t="s">
        <v>6892</v>
      </c>
      <c r="J5104" s="8" t="s">
        <v>7234</v>
      </c>
    </row>
    <row r="5105" spans="1:10">
      <c r="A5105" s="8" t="s">
        <v>6979</v>
      </c>
      <c r="D5105" s="8" t="s">
        <v>6893</v>
      </c>
      <c r="J5105" s="8" t="s">
        <v>7235</v>
      </c>
    </row>
    <row r="5106" spans="1:10">
      <c r="A5106" s="8" t="s">
        <v>6980</v>
      </c>
      <c r="D5106" s="8" t="s">
        <v>6894</v>
      </c>
      <c r="J5106" s="8" t="s">
        <v>7236</v>
      </c>
    </row>
    <row r="5107" spans="1:10">
      <c r="A5107" s="8" t="s">
        <v>6981</v>
      </c>
      <c r="D5107" s="8" t="s">
        <v>6895</v>
      </c>
      <c r="J5107" s="8" t="s">
        <v>7237</v>
      </c>
    </row>
    <row r="5108" spans="1:10">
      <c r="A5108" s="8" t="s">
        <v>6982</v>
      </c>
      <c r="D5108" s="8" t="s">
        <v>6896</v>
      </c>
      <c r="J5108" s="8" t="s">
        <v>7238</v>
      </c>
    </row>
    <row r="5109" spans="1:10">
      <c r="A5109" s="8" t="s">
        <v>7239</v>
      </c>
      <c r="D5109" s="8" t="s">
        <v>6899</v>
      </c>
      <c r="J5109" s="8" t="s">
        <v>7240</v>
      </c>
    </row>
    <row r="5110" spans="1:10">
      <c r="A5110" s="8" t="s">
        <v>6983</v>
      </c>
      <c r="D5110" s="8" t="s">
        <v>6900</v>
      </c>
      <c r="J5110" s="8" t="s">
        <v>7241</v>
      </c>
    </row>
    <row r="5111" spans="1:10">
      <c r="A5111" s="8" t="s">
        <v>6984</v>
      </c>
      <c r="D5111" s="8" t="s">
        <v>6901</v>
      </c>
      <c r="J5111" s="8" t="s">
        <v>7242</v>
      </c>
    </row>
    <row r="5112" spans="1:10">
      <c r="A5112" s="8" t="s">
        <v>6985</v>
      </c>
      <c r="D5112" s="8" t="s">
        <v>6902</v>
      </c>
      <c r="J5112" s="8" t="s">
        <v>7243</v>
      </c>
    </row>
    <row r="5113" spans="1:10">
      <c r="A5113" s="8" t="s">
        <v>6986</v>
      </c>
      <c r="D5113" s="8" t="s">
        <v>7147</v>
      </c>
      <c r="J5113" s="8" t="s">
        <v>7244</v>
      </c>
    </row>
    <row r="5114" spans="1:10">
      <c r="A5114" s="8" t="s">
        <v>6987</v>
      </c>
      <c r="D5114" s="8" t="s">
        <v>7245</v>
      </c>
      <c r="J5114" s="8" t="s">
        <v>7246</v>
      </c>
    </row>
    <row r="5115" spans="1:10">
      <c r="A5115" s="8" t="s">
        <v>6988</v>
      </c>
      <c r="D5115" s="8" t="s">
        <v>6903</v>
      </c>
      <c r="J5115" s="8" t="s">
        <v>7247</v>
      </c>
    </row>
    <row r="5116" spans="1:10">
      <c r="A5116" s="8" t="s">
        <v>6989</v>
      </c>
      <c r="D5116" s="8" t="s">
        <v>6904</v>
      </c>
      <c r="J5116" s="8" t="s">
        <v>7248</v>
      </c>
    </row>
    <row r="5117" spans="1:10">
      <c r="A5117" s="8" t="s">
        <v>6990</v>
      </c>
      <c r="D5117" s="8" t="s">
        <v>6906</v>
      </c>
      <c r="J5117" s="8" t="s">
        <v>7249</v>
      </c>
    </row>
    <row r="5118" spans="1:10">
      <c r="A5118" s="8" t="s">
        <v>6991</v>
      </c>
      <c r="D5118" s="8" t="s">
        <v>6907</v>
      </c>
      <c r="J5118" s="8" t="s">
        <v>7250</v>
      </c>
    </row>
    <row r="5119" spans="1:10">
      <c r="A5119" s="8" t="s">
        <v>6993</v>
      </c>
      <c r="D5119" s="8" t="s">
        <v>6908</v>
      </c>
      <c r="J5119" s="8" t="s">
        <v>7251</v>
      </c>
    </row>
    <row r="5120" spans="1:10">
      <c r="A5120" s="8" t="s">
        <v>6994</v>
      </c>
      <c r="D5120" s="8" t="s">
        <v>6910</v>
      </c>
      <c r="J5120" s="8" t="s">
        <v>7252</v>
      </c>
    </row>
    <row r="5121" spans="1:10">
      <c r="A5121" s="8" t="s">
        <v>6996</v>
      </c>
      <c r="D5121" s="8" t="s">
        <v>6912</v>
      </c>
      <c r="J5121" s="8" t="s">
        <v>7253</v>
      </c>
    </row>
    <row r="5122" spans="1:10">
      <c r="A5122" s="8" t="s">
        <v>6997</v>
      </c>
      <c r="D5122" s="8" t="s">
        <v>7156</v>
      </c>
      <c r="J5122" s="8" t="s">
        <v>7254</v>
      </c>
    </row>
    <row r="5123" spans="1:10">
      <c r="A5123" s="8" t="s">
        <v>6998</v>
      </c>
      <c r="D5123" s="8" t="s">
        <v>6913</v>
      </c>
      <c r="J5123" s="8" t="s">
        <v>7255</v>
      </c>
    </row>
    <row r="5124" spans="1:10">
      <c r="A5124" s="8" t="s">
        <v>6999</v>
      </c>
      <c r="D5124" s="8" t="s">
        <v>6914</v>
      </c>
      <c r="J5124" s="8" t="s">
        <v>7256</v>
      </c>
    </row>
    <row r="5125" spans="1:10">
      <c r="A5125" s="8" t="s">
        <v>7001</v>
      </c>
      <c r="D5125" s="8" t="s">
        <v>6915</v>
      </c>
      <c r="J5125" s="8" t="s">
        <v>7257</v>
      </c>
    </row>
    <row r="5126" spans="1:10">
      <c r="A5126" s="8" t="s">
        <v>7002</v>
      </c>
      <c r="D5126" s="8" t="s">
        <v>6916</v>
      </c>
      <c r="J5126" s="8" t="s">
        <v>7258</v>
      </c>
    </row>
    <row r="5127" spans="1:10">
      <c r="A5127" s="8" t="s">
        <v>7003</v>
      </c>
      <c r="D5127" s="8" t="s">
        <v>6917</v>
      </c>
      <c r="J5127" s="8" t="s">
        <v>7259</v>
      </c>
    </row>
    <row r="5128" spans="1:10">
      <c r="A5128" s="8" t="s">
        <v>7004</v>
      </c>
      <c r="D5128" s="8" t="s">
        <v>6919</v>
      </c>
      <c r="J5128" s="8" t="s">
        <v>7260</v>
      </c>
    </row>
    <row r="5129" spans="1:10">
      <c r="A5129" s="8" t="s">
        <v>7005</v>
      </c>
      <c r="D5129" s="8" t="s">
        <v>7164</v>
      </c>
      <c r="J5129" s="8" t="s">
        <v>7261</v>
      </c>
    </row>
    <row r="5130" spans="1:10">
      <c r="A5130" s="8" t="s">
        <v>7007</v>
      </c>
      <c r="D5130" s="8" t="s">
        <v>7166</v>
      </c>
      <c r="J5130" s="8" t="s">
        <v>7262</v>
      </c>
    </row>
    <row r="5131" spans="1:10">
      <c r="A5131" s="8" t="s">
        <v>7009</v>
      </c>
      <c r="D5131" s="8" t="s">
        <v>6920</v>
      </c>
      <c r="J5131" s="8" t="s">
        <v>7263</v>
      </c>
    </row>
    <row r="5132" spans="1:10">
      <c r="A5132" s="8" t="s">
        <v>7264</v>
      </c>
      <c r="D5132" s="8" t="s">
        <v>6922</v>
      </c>
      <c r="J5132" s="8" t="s">
        <v>7265</v>
      </c>
    </row>
    <row r="5133" spans="1:10">
      <c r="A5133" s="8" t="s">
        <v>7010</v>
      </c>
      <c r="D5133" s="8" t="s">
        <v>6923</v>
      </c>
      <c r="J5133" s="8" t="s">
        <v>7266</v>
      </c>
    </row>
    <row r="5134" spans="1:10">
      <c r="A5134" s="8" t="s">
        <v>7011</v>
      </c>
      <c r="D5134" s="8" t="s">
        <v>6925</v>
      </c>
      <c r="J5134" s="8" t="s">
        <v>7267</v>
      </c>
    </row>
    <row r="5135" spans="1:10">
      <c r="A5135" s="8" t="s">
        <v>7012</v>
      </c>
      <c r="D5135" s="8" t="s">
        <v>6926</v>
      </c>
      <c r="J5135" s="8" t="s">
        <v>7268</v>
      </c>
    </row>
    <row r="5136" spans="1:10">
      <c r="A5136" s="8" t="s">
        <v>7269</v>
      </c>
      <c r="D5136" s="8" t="s">
        <v>6927</v>
      </c>
      <c r="J5136" s="8" t="s">
        <v>7270</v>
      </c>
    </row>
    <row r="5137" spans="1:10">
      <c r="A5137" s="8" t="s">
        <v>7014</v>
      </c>
      <c r="D5137" s="8" t="s">
        <v>6930</v>
      </c>
      <c r="J5137" s="8" t="s">
        <v>7271</v>
      </c>
    </row>
    <row r="5138" spans="1:10">
      <c r="A5138" s="8" t="s">
        <v>7272</v>
      </c>
      <c r="D5138" s="8" t="s">
        <v>6931</v>
      </c>
      <c r="J5138" s="8" t="s">
        <v>7273</v>
      </c>
    </row>
    <row r="5139" spans="1:10">
      <c r="A5139" s="8" t="s">
        <v>7274</v>
      </c>
      <c r="D5139" s="8" t="s">
        <v>6932</v>
      </c>
      <c r="J5139" s="8" t="s">
        <v>7275</v>
      </c>
    </row>
    <row r="5140" spans="1:10">
      <c r="A5140" s="8" t="s">
        <v>7016</v>
      </c>
      <c r="D5140" s="8" t="s">
        <v>7177</v>
      </c>
      <c r="J5140" s="8" t="s">
        <v>7276</v>
      </c>
    </row>
    <row r="5141" spans="1:10">
      <c r="A5141" s="8" t="s">
        <v>7018</v>
      </c>
      <c r="D5141" s="8" t="s">
        <v>6933</v>
      </c>
      <c r="J5141" s="8" t="s">
        <v>7277</v>
      </c>
    </row>
    <row r="5142" spans="1:10">
      <c r="A5142" s="8" t="s">
        <v>7278</v>
      </c>
      <c r="D5142" s="8" t="s">
        <v>6935</v>
      </c>
      <c r="J5142" s="8" t="s">
        <v>7279</v>
      </c>
    </row>
    <row r="5143" spans="1:10">
      <c r="A5143" s="8" t="s">
        <v>7280</v>
      </c>
      <c r="D5143" s="8" t="s">
        <v>7181</v>
      </c>
      <c r="J5143" s="8" t="s">
        <v>7281</v>
      </c>
    </row>
    <row r="5144" spans="1:10">
      <c r="A5144" s="8" t="s">
        <v>7020</v>
      </c>
      <c r="D5144" s="8" t="s">
        <v>6937</v>
      </c>
      <c r="J5144" s="8" t="s">
        <v>7282</v>
      </c>
    </row>
    <row r="5145" spans="1:10">
      <c r="A5145" s="8" t="s">
        <v>7283</v>
      </c>
      <c r="D5145" s="8" t="s">
        <v>6939</v>
      </c>
      <c r="J5145" s="8" t="s">
        <v>7284</v>
      </c>
    </row>
    <row r="5146" spans="1:10">
      <c r="A5146" s="8" t="s">
        <v>7021</v>
      </c>
      <c r="D5146" s="8" t="s">
        <v>6940</v>
      </c>
      <c r="J5146" s="8" t="s">
        <v>7285</v>
      </c>
    </row>
    <row r="5147" spans="1:10">
      <c r="A5147" s="8" t="s">
        <v>7023</v>
      </c>
      <c r="D5147" s="8" t="s">
        <v>6941</v>
      </c>
      <c r="J5147" s="8" t="s">
        <v>7286</v>
      </c>
    </row>
    <row r="5148" spans="1:10">
      <c r="A5148" s="8" t="s">
        <v>7025</v>
      </c>
      <c r="D5148" s="8" t="s">
        <v>6943</v>
      </c>
      <c r="J5148" s="8" t="s">
        <v>7287</v>
      </c>
    </row>
    <row r="5149" spans="1:10">
      <c r="A5149" s="8" t="s">
        <v>7026</v>
      </c>
      <c r="D5149" s="8" t="s">
        <v>6944</v>
      </c>
      <c r="J5149" s="8" t="s">
        <v>7288</v>
      </c>
    </row>
    <row r="5150" spans="1:10">
      <c r="A5150" s="8" t="s">
        <v>7027</v>
      </c>
      <c r="D5150" s="8" t="s">
        <v>6946</v>
      </c>
      <c r="J5150" s="8" t="s">
        <v>7289</v>
      </c>
    </row>
    <row r="5151" spans="1:10">
      <c r="A5151" s="8" t="s">
        <v>7028</v>
      </c>
      <c r="D5151" s="8" t="s">
        <v>6947</v>
      </c>
      <c r="J5151" s="8" t="s">
        <v>7290</v>
      </c>
    </row>
    <row r="5152" spans="1:10">
      <c r="A5152" s="8" t="s">
        <v>7029</v>
      </c>
      <c r="D5152" s="8" t="s">
        <v>6948</v>
      </c>
      <c r="J5152" s="8" t="s">
        <v>7291</v>
      </c>
    </row>
    <row r="5153" spans="1:10">
      <c r="A5153" s="8" t="s">
        <v>7032</v>
      </c>
      <c r="D5153" s="8" t="s">
        <v>6949</v>
      </c>
      <c r="J5153" s="8" t="s">
        <v>7292</v>
      </c>
    </row>
    <row r="5154" spans="1:10">
      <c r="A5154" s="8" t="s">
        <v>7033</v>
      </c>
      <c r="D5154" s="8" t="s">
        <v>6951</v>
      </c>
      <c r="J5154" s="8" t="s">
        <v>7293</v>
      </c>
    </row>
    <row r="5155" spans="1:10">
      <c r="A5155" s="8" t="s">
        <v>7034</v>
      </c>
      <c r="D5155" s="8" t="s">
        <v>6953</v>
      </c>
      <c r="J5155" s="8" t="s">
        <v>7294</v>
      </c>
    </row>
    <row r="5156" spans="1:10">
      <c r="A5156" s="8" t="s">
        <v>7035</v>
      </c>
      <c r="D5156" s="8" t="s">
        <v>6955</v>
      </c>
      <c r="J5156" s="8" t="s">
        <v>7295</v>
      </c>
    </row>
    <row r="5157" spans="1:10">
      <c r="A5157" s="8" t="s">
        <v>7296</v>
      </c>
      <c r="D5157" s="8" t="s">
        <v>6957</v>
      </c>
      <c r="J5157" s="8" t="s">
        <v>7297</v>
      </c>
    </row>
    <row r="5158" spans="1:10">
      <c r="A5158" s="8" t="s">
        <v>7036</v>
      </c>
      <c r="D5158" s="8" t="s">
        <v>7198</v>
      </c>
      <c r="J5158" s="8" t="s">
        <v>7298</v>
      </c>
    </row>
    <row r="5159" spans="1:10">
      <c r="A5159" s="8" t="s">
        <v>7299</v>
      </c>
      <c r="D5159" s="8" t="s">
        <v>6959</v>
      </c>
      <c r="J5159" s="8" t="s">
        <v>7300</v>
      </c>
    </row>
    <row r="5160" spans="1:10">
      <c r="A5160" s="8" t="s">
        <v>7038</v>
      </c>
      <c r="D5160" s="8" t="s">
        <v>7201</v>
      </c>
      <c r="J5160" s="8" t="s">
        <v>7301</v>
      </c>
    </row>
    <row r="5161" spans="1:10">
      <c r="A5161" s="8" t="s">
        <v>7039</v>
      </c>
      <c r="D5161" s="8" t="s">
        <v>6960</v>
      </c>
      <c r="J5161" s="8" t="s">
        <v>7302</v>
      </c>
    </row>
    <row r="5162" spans="1:10">
      <c r="A5162" s="8" t="s">
        <v>7041</v>
      </c>
      <c r="D5162" s="8" t="s">
        <v>6961</v>
      </c>
      <c r="J5162" s="8" t="s">
        <v>7303</v>
      </c>
    </row>
    <row r="5163" spans="1:10">
      <c r="A5163" s="8" t="s">
        <v>7042</v>
      </c>
      <c r="D5163" s="8" t="s">
        <v>7205</v>
      </c>
      <c r="J5163" s="8" t="s">
        <v>7304</v>
      </c>
    </row>
    <row r="5164" spans="1:10">
      <c r="A5164" s="8" t="s">
        <v>7043</v>
      </c>
      <c r="D5164" s="8" t="s">
        <v>7207</v>
      </c>
      <c r="J5164" s="8" t="s">
        <v>7305</v>
      </c>
    </row>
    <row r="5165" spans="1:10">
      <c r="A5165" s="8" t="s">
        <v>7044</v>
      </c>
      <c r="D5165" s="8" t="s">
        <v>6962</v>
      </c>
      <c r="J5165" s="8" t="s">
        <v>7306</v>
      </c>
    </row>
    <row r="5166" spans="1:10">
      <c r="A5166" s="8" t="s">
        <v>7045</v>
      </c>
      <c r="D5166" s="8" t="s">
        <v>6963</v>
      </c>
      <c r="J5166" s="8" t="s">
        <v>7307</v>
      </c>
    </row>
    <row r="5167" spans="1:10">
      <c r="A5167" s="8" t="s">
        <v>7308</v>
      </c>
      <c r="D5167" s="8" t="s">
        <v>6965</v>
      </c>
      <c r="J5167" s="8" t="s">
        <v>7309</v>
      </c>
    </row>
    <row r="5168" spans="1:10">
      <c r="A5168" s="8" t="s">
        <v>7046</v>
      </c>
      <c r="D5168" s="8" t="s">
        <v>7212</v>
      </c>
      <c r="J5168" s="8" t="s">
        <v>7310</v>
      </c>
    </row>
    <row r="5169" spans="1:10">
      <c r="A5169" s="8" t="s">
        <v>7311</v>
      </c>
      <c r="D5169" s="8" t="s">
        <v>7214</v>
      </c>
      <c r="J5169" s="8" t="s">
        <v>7312</v>
      </c>
    </row>
    <row r="5170" spans="1:10">
      <c r="A5170" s="8" t="s">
        <v>7048</v>
      </c>
      <c r="D5170" s="8" t="s">
        <v>6966</v>
      </c>
      <c r="J5170" s="8" t="s">
        <v>7313</v>
      </c>
    </row>
    <row r="5171" spans="1:10">
      <c r="A5171" s="8" t="s">
        <v>7050</v>
      </c>
      <c r="D5171" s="8" t="s">
        <v>7217</v>
      </c>
      <c r="J5171" s="8" t="s">
        <v>7314</v>
      </c>
    </row>
    <row r="5172" spans="1:10">
      <c r="A5172" s="8" t="s">
        <v>7052</v>
      </c>
      <c r="D5172" s="8" t="s">
        <v>6967</v>
      </c>
      <c r="J5172" s="8" t="s">
        <v>7315</v>
      </c>
    </row>
    <row r="5173" spans="1:10">
      <c r="A5173" s="8" t="s">
        <v>7054</v>
      </c>
      <c r="D5173" s="8" t="s">
        <v>6968</v>
      </c>
      <c r="J5173" s="8" t="s">
        <v>7316</v>
      </c>
    </row>
    <row r="5174" spans="1:10">
      <c r="A5174" s="8" t="s">
        <v>7055</v>
      </c>
      <c r="D5174" s="8" t="s">
        <v>7221</v>
      </c>
      <c r="J5174" s="8" t="s">
        <v>7317</v>
      </c>
    </row>
    <row r="5175" spans="1:10">
      <c r="A5175" s="8" t="s">
        <v>7056</v>
      </c>
      <c r="D5175" s="8" t="s">
        <v>6969</v>
      </c>
      <c r="J5175" s="8" t="s">
        <v>7318</v>
      </c>
    </row>
    <row r="5176" spans="1:10">
      <c r="A5176" s="8" t="s">
        <v>7319</v>
      </c>
      <c r="D5176" s="8" t="s">
        <v>6971</v>
      </c>
      <c r="J5176" s="8" t="s">
        <v>7320</v>
      </c>
    </row>
    <row r="5177" spans="1:10">
      <c r="A5177" s="8" t="s">
        <v>7321</v>
      </c>
      <c r="D5177" s="8" t="s">
        <v>6974</v>
      </c>
      <c r="J5177" s="8" t="s">
        <v>7322</v>
      </c>
    </row>
    <row r="5178" spans="1:10">
      <c r="A5178" s="8" t="s">
        <v>7323</v>
      </c>
      <c r="D5178" s="8" t="s">
        <v>6976</v>
      </c>
      <c r="J5178" s="8" t="s">
        <v>7324</v>
      </c>
    </row>
    <row r="5179" spans="1:10">
      <c r="A5179" s="8" t="s">
        <v>7058</v>
      </c>
      <c r="D5179" s="8" t="s">
        <v>7227</v>
      </c>
      <c r="J5179" s="8" t="s">
        <v>7325</v>
      </c>
    </row>
    <row r="5180" spans="1:10">
      <c r="A5180" s="8" t="s">
        <v>7059</v>
      </c>
      <c r="D5180" s="8" t="s">
        <v>7229</v>
      </c>
      <c r="J5180" s="8" t="s">
        <v>7326</v>
      </c>
    </row>
    <row r="5181" spans="1:10">
      <c r="A5181" s="8" t="s">
        <v>7060</v>
      </c>
      <c r="D5181" s="8" t="s">
        <v>7231</v>
      </c>
      <c r="J5181" s="8" t="s">
        <v>7327</v>
      </c>
    </row>
    <row r="5182" spans="1:10">
      <c r="A5182" s="8" t="s">
        <v>7061</v>
      </c>
      <c r="D5182" s="8" t="s">
        <v>6978</v>
      </c>
      <c r="J5182" s="8" t="s">
        <v>7328</v>
      </c>
    </row>
    <row r="5183" spans="1:10">
      <c r="A5183" s="8" t="s">
        <v>7329</v>
      </c>
      <c r="D5183" s="8" t="s">
        <v>6979</v>
      </c>
      <c r="J5183" s="8" t="s">
        <v>7330</v>
      </c>
    </row>
    <row r="5184" spans="1:10">
      <c r="A5184" s="8" t="s">
        <v>7331</v>
      </c>
      <c r="D5184" s="8" t="s">
        <v>6980</v>
      </c>
      <c r="J5184" s="8" t="s">
        <v>7332</v>
      </c>
    </row>
    <row r="5185" spans="1:10">
      <c r="A5185" s="8" t="s">
        <v>7063</v>
      </c>
      <c r="D5185" s="8" t="s">
        <v>6981</v>
      </c>
      <c r="J5185" s="8" t="s">
        <v>7333</v>
      </c>
    </row>
    <row r="5186" spans="1:10">
      <c r="A5186" s="8" t="s">
        <v>7066</v>
      </c>
      <c r="D5186" s="8" t="s">
        <v>6982</v>
      </c>
      <c r="J5186" s="8" t="s">
        <v>7334</v>
      </c>
    </row>
    <row r="5187" spans="1:10">
      <c r="A5187" s="8" t="s">
        <v>7067</v>
      </c>
      <c r="D5187" s="8" t="s">
        <v>7239</v>
      </c>
      <c r="J5187" s="8" t="s">
        <v>7335</v>
      </c>
    </row>
    <row r="5188" spans="1:10">
      <c r="A5188" s="8" t="s">
        <v>7068</v>
      </c>
      <c r="D5188" s="8" t="s">
        <v>6983</v>
      </c>
      <c r="J5188" s="8" t="s">
        <v>7336</v>
      </c>
    </row>
    <row r="5189" spans="1:10">
      <c r="A5189" s="8" t="s">
        <v>7070</v>
      </c>
      <c r="D5189" s="8" t="s">
        <v>6984</v>
      </c>
      <c r="J5189" s="8" t="s">
        <v>7337</v>
      </c>
    </row>
    <row r="5190" spans="1:10">
      <c r="A5190" s="8" t="s">
        <v>7071</v>
      </c>
      <c r="D5190" s="8" t="s">
        <v>6985</v>
      </c>
      <c r="J5190" s="8" t="s">
        <v>7338</v>
      </c>
    </row>
    <row r="5191" spans="1:10">
      <c r="A5191" s="8" t="s">
        <v>7339</v>
      </c>
      <c r="D5191" s="8" t="s">
        <v>6986</v>
      </c>
      <c r="J5191" s="8" t="s">
        <v>7340</v>
      </c>
    </row>
    <row r="5192" spans="1:10">
      <c r="A5192" s="8" t="s">
        <v>7072</v>
      </c>
      <c r="D5192" s="8" t="s">
        <v>6987</v>
      </c>
      <c r="J5192" s="8" t="s">
        <v>7341</v>
      </c>
    </row>
    <row r="5193" spans="1:10">
      <c r="A5193" s="8" t="s">
        <v>7073</v>
      </c>
      <c r="D5193" s="8" t="s">
        <v>6988</v>
      </c>
      <c r="J5193" s="8" t="s">
        <v>7342</v>
      </c>
    </row>
    <row r="5194" spans="1:10">
      <c r="A5194" s="8" t="s">
        <v>7343</v>
      </c>
      <c r="D5194" s="8" t="s">
        <v>6989</v>
      </c>
      <c r="J5194" s="8" t="s">
        <v>7344</v>
      </c>
    </row>
    <row r="5195" spans="1:10">
      <c r="A5195" s="8" t="s">
        <v>7074</v>
      </c>
      <c r="D5195" s="8" t="s">
        <v>6990</v>
      </c>
      <c r="J5195" s="8" t="s">
        <v>7345</v>
      </c>
    </row>
    <row r="5196" spans="1:10">
      <c r="A5196" s="8" t="s">
        <v>7075</v>
      </c>
      <c r="D5196" s="8" t="s">
        <v>6991</v>
      </c>
      <c r="J5196" s="8" t="s">
        <v>7346</v>
      </c>
    </row>
    <row r="5197" spans="1:10">
      <c r="A5197" s="8" t="s">
        <v>7076</v>
      </c>
      <c r="D5197" s="8" t="s">
        <v>6993</v>
      </c>
      <c r="J5197" s="8" t="s">
        <v>7347</v>
      </c>
    </row>
    <row r="5198" spans="1:10">
      <c r="A5198" s="8" t="s">
        <v>7077</v>
      </c>
      <c r="D5198" s="8" t="s">
        <v>6994</v>
      </c>
      <c r="J5198" s="8" t="s">
        <v>7348</v>
      </c>
    </row>
    <row r="5199" spans="1:10">
      <c r="A5199" s="8" t="s">
        <v>7078</v>
      </c>
      <c r="D5199" s="8" t="s">
        <v>6996</v>
      </c>
      <c r="J5199" s="8" t="s">
        <v>7349</v>
      </c>
    </row>
    <row r="5200" spans="1:10">
      <c r="A5200" s="8" t="s">
        <v>7350</v>
      </c>
      <c r="D5200" s="8" t="s">
        <v>6997</v>
      </c>
      <c r="J5200" s="8" t="s">
        <v>7351</v>
      </c>
    </row>
    <row r="5201" spans="1:10">
      <c r="A5201" s="8" t="s">
        <v>7352</v>
      </c>
      <c r="D5201" s="8" t="s">
        <v>6998</v>
      </c>
      <c r="J5201" s="8" t="s">
        <v>7353</v>
      </c>
    </row>
    <row r="5202" spans="1:10">
      <c r="A5202" s="8" t="s">
        <v>7080</v>
      </c>
      <c r="D5202" s="8" t="s">
        <v>6999</v>
      </c>
      <c r="J5202" s="8" t="s">
        <v>7354</v>
      </c>
    </row>
    <row r="5203" spans="1:10">
      <c r="A5203" s="8" t="s">
        <v>7082</v>
      </c>
      <c r="D5203" s="8" t="s">
        <v>7001</v>
      </c>
      <c r="J5203" s="8" t="s">
        <v>7355</v>
      </c>
    </row>
    <row r="5204" spans="1:10">
      <c r="A5204" s="8" t="s">
        <v>7084</v>
      </c>
      <c r="D5204" s="8" t="s">
        <v>7002</v>
      </c>
      <c r="J5204" s="8" t="s">
        <v>7356</v>
      </c>
    </row>
    <row r="5205" spans="1:10">
      <c r="A5205" s="8" t="s">
        <v>7085</v>
      </c>
      <c r="D5205" s="8" t="s">
        <v>7003</v>
      </c>
      <c r="J5205" s="8" t="s">
        <v>7357</v>
      </c>
    </row>
    <row r="5206" spans="1:10">
      <c r="A5206" s="8" t="s">
        <v>7086</v>
      </c>
      <c r="D5206" s="8" t="s">
        <v>7004</v>
      </c>
      <c r="J5206" s="8" t="s">
        <v>7358</v>
      </c>
    </row>
    <row r="5207" spans="1:10">
      <c r="A5207" s="8" t="s">
        <v>7087</v>
      </c>
      <c r="D5207" s="8" t="s">
        <v>7005</v>
      </c>
      <c r="J5207" s="8" t="s">
        <v>7359</v>
      </c>
    </row>
    <row r="5208" spans="1:10">
      <c r="A5208" s="8" t="s">
        <v>7360</v>
      </c>
      <c r="D5208" s="8" t="s">
        <v>7007</v>
      </c>
      <c r="J5208" s="8" t="s">
        <v>7361</v>
      </c>
    </row>
    <row r="5209" spans="1:10">
      <c r="A5209" s="8" t="s">
        <v>7088</v>
      </c>
      <c r="D5209" s="8" t="s">
        <v>7009</v>
      </c>
      <c r="J5209" s="8" t="s">
        <v>7362</v>
      </c>
    </row>
    <row r="5210" spans="1:10">
      <c r="A5210" s="8" t="s">
        <v>7363</v>
      </c>
      <c r="D5210" s="8" t="s">
        <v>7264</v>
      </c>
      <c r="J5210" s="8" t="s">
        <v>7364</v>
      </c>
    </row>
    <row r="5211" spans="1:10">
      <c r="A5211" s="8" t="s">
        <v>7089</v>
      </c>
      <c r="D5211" s="8" t="s">
        <v>7011</v>
      </c>
      <c r="J5211" s="8" t="s">
        <v>7365</v>
      </c>
    </row>
    <row r="5212" spans="1:10">
      <c r="A5212" s="8" t="s">
        <v>7090</v>
      </c>
      <c r="D5212" s="8" t="s">
        <v>7012</v>
      </c>
      <c r="J5212" s="8" t="s">
        <v>7366</v>
      </c>
    </row>
    <row r="5213" spans="1:10">
      <c r="A5213" s="8" t="s">
        <v>7091</v>
      </c>
      <c r="D5213" s="8" t="s">
        <v>7269</v>
      </c>
      <c r="J5213" s="8" t="s">
        <v>7367</v>
      </c>
    </row>
    <row r="5214" spans="1:10">
      <c r="A5214" s="8" t="s">
        <v>7092</v>
      </c>
      <c r="D5214" s="8" t="s">
        <v>7014</v>
      </c>
      <c r="J5214" s="8" t="s">
        <v>7368</v>
      </c>
    </row>
    <row r="5215" spans="1:10">
      <c r="A5215" s="8" t="s">
        <v>7094</v>
      </c>
      <c r="D5215" s="8" t="s">
        <v>7274</v>
      </c>
      <c r="J5215" s="8" t="s">
        <v>7369</v>
      </c>
    </row>
    <row r="5216" spans="1:10">
      <c r="A5216" s="8" t="s">
        <v>7095</v>
      </c>
      <c r="D5216" s="8" t="s">
        <v>7016</v>
      </c>
      <c r="J5216" s="8" t="s">
        <v>7370</v>
      </c>
    </row>
    <row r="5217" spans="1:10">
      <c r="A5217" s="8" t="s">
        <v>7096</v>
      </c>
      <c r="D5217" s="8" t="s">
        <v>7018</v>
      </c>
      <c r="J5217" s="8" t="s">
        <v>7371</v>
      </c>
    </row>
    <row r="5218" spans="1:10">
      <c r="A5218" s="8" t="s">
        <v>7097</v>
      </c>
      <c r="D5218" s="8" t="s">
        <v>7278</v>
      </c>
      <c r="J5218" s="8" t="s">
        <v>7372</v>
      </c>
    </row>
    <row r="5219" spans="1:10">
      <c r="A5219" s="8" t="s">
        <v>7098</v>
      </c>
      <c r="D5219" s="8" t="s">
        <v>7280</v>
      </c>
      <c r="J5219" s="8" t="s">
        <v>7373</v>
      </c>
    </row>
    <row r="5220" spans="1:10">
      <c r="A5220" s="8" t="s">
        <v>7099</v>
      </c>
      <c r="D5220" s="8" t="s">
        <v>7020</v>
      </c>
      <c r="J5220" s="8" t="s">
        <v>7374</v>
      </c>
    </row>
    <row r="5221" spans="1:10">
      <c r="A5221" s="8" t="s">
        <v>7100</v>
      </c>
      <c r="D5221" s="8" t="s">
        <v>7283</v>
      </c>
      <c r="J5221" s="8" t="s">
        <v>7375</v>
      </c>
    </row>
    <row r="5222" spans="1:10">
      <c r="A5222" s="8" t="s">
        <v>7101</v>
      </c>
      <c r="D5222" s="8" t="s">
        <v>7021</v>
      </c>
      <c r="J5222" s="8" t="s">
        <v>7376</v>
      </c>
    </row>
    <row r="5223" spans="1:10">
      <c r="A5223" s="8" t="s">
        <v>7103</v>
      </c>
      <c r="D5223" s="8" t="s">
        <v>7023</v>
      </c>
      <c r="J5223" s="8" t="s">
        <v>7377</v>
      </c>
    </row>
    <row r="5224" spans="1:10">
      <c r="A5224" s="8" t="s">
        <v>7104</v>
      </c>
      <c r="D5224" s="8" t="s">
        <v>7025</v>
      </c>
      <c r="J5224" s="8" t="s">
        <v>7378</v>
      </c>
    </row>
    <row r="5225" spans="1:10">
      <c r="A5225" s="8" t="s">
        <v>7106</v>
      </c>
      <c r="D5225" s="8" t="s">
        <v>7026</v>
      </c>
      <c r="J5225" s="8" t="s">
        <v>7379</v>
      </c>
    </row>
    <row r="5226" spans="1:10">
      <c r="A5226" s="8" t="s">
        <v>7108</v>
      </c>
      <c r="D5226" s="8" t="s">
        <v>7027</v>
      </c>
      <c r="J5226" s="8" t="s">
        <v>7380</v>
      </c>
    </row>
    <row r="5227" spans="1:10">
      <c r="A5227" s="8" t="s">
        <v>7109</v>
      </c>
      <c r="D5227" s="8" t="s">
        <v>7028</v>
      </c>
      <c r="J5227" s="8" t="s">
        <v>7381</v>
      </c>
    </row>
    <row r="5228" spans="1:10">
      <c r="A5228" s="8" t="s">
        <v>7110</v>
      </c>
      <c r="D5228" s="8" t="s">
        <v>7029</v>
      </c>
      <c r="J5228" s="8" t="s">
        <v>7382</v>
      </c>
    </row>
    <row r="5229" spans="1:10">
      <c r="A5229" s="8" t="s">
        <v>7383</v>
      </c>
      <c r="D5229" s="8" t="s">
        <v>7032</v>
      </c>
      <c r="J5229" s="8" t="s">
        <v>7384</v>
      </c>
    </row>
    <row r="5230" spans="1:10">
      <c r="A5230" s="8" t="s">
        <v>7385</v>
      </c>
      <c r="D5230" s="8" t="s">
        <v>7033</v>
      </c>
      <c r="J5230" s="8" t="s">
        <v>7386</v>
      </c>
    </row>
    <row r="5231" spans="1:10">
      <c r="A5231" s="8" t="s">
        <v>7111</v>
      </c>
      <c r="D5231" s="8" t="s">
        <v>7034</v>
      </c>
      <c r="J5231" s="8" t="s">
        <v>7387</v>
      </c>
    </row>
    <row r="5232" spans="1:10">
      <c r="A5232" s="8" t="s">
        <v>7112</v>
      </c>
      <c r="D5232" s="8" t="s">
        <v>7035</v>
      </c>
      <c r="J5232" s="8" t="s">
        <v>7388</v>
      </c>
    </row>
    <row r="5233" spans="1:10">
      <c r="A5233" s="8" t="s">
        <v>7113</v>
      </c>
      <c r="D5233" s="8" t="s">
        <v>7036</v>
      </c>
      <c r="J5233" s="8" t="s">
        <v>7389</v>
      </c>
    </row>
    <row r="5234" spans="1:10">
      <c r="A5234" s="8" t="s">
        <v>7114</v>
      </c>
      <c r="D5234" s="8" t="s">
        <v>7299</v>
      </c>
      <c r="J5234" s="8" t="s">
        <v>7390</v>
      </c>
    </row>
    <row r="5235" spans="1:10">
      <c r="A5235" s="8" t="s">
        <v>7115</v>
      </c>
      <c r="D5235" s="8" t="s">
        <v>7038</v>
      </c>
      <c r="J5235" s="8" t="s">
        <v>7391</v>
      </c>
    </row>
    <row r="5236" spans="1:10">
      <c r="A5236" s="8" t="s">
        <v>7116</v>
      </c>
      <c r="D5236" s="8" t="s">
        <v>7039</v>
      </c>
      <c r="J5236" s="8" t="s">
        <v>7392</v>
      </c>
    </row>
    <row r="5237" spans="1:10">
      <c r="A5237" s="8" t="s">
        <v>7117</v>
      </c>
      <c r="D5237" s="8" t="s">
        <v>7041</v>
      </c>
      <c r="J5237" s="8" t="s">
        <v>7393</v>
      </c>
    </row>
    <row r="5238" spans="1:10">
      <c r="A5238" s="8" t="s">
        <v>7119</v>
      </c>
      <c r="D5238" s="8" t="s">
        <v>7042</v>
      </c>
      <c r="J5238" s="8" t="s">
        <v>7394</v>
      </c>
    </row>
    <row r="5239" spans="1:10">
      <c r="A5239" s="8" t="s">
        <v>7395</v>
      </c>
      <c r="D5239" s="8" t="s">
        <v>7043</v>
      </c>
      <c r="J5239" s="8" t="s">
        <v>7396</v>
      </c>
    </row>
    <row r="5240" spans="1:10">
      <c r="A5240" s="8" t="s">
        <v>7121</v>
      </c>
      <c r="D5240" s="8" t="s">
        <v>7044</v>
      </c>
      <c r="J5240" s="8" t="s">
        <v>7397</v>
      </c>
    </row>
    <row r="5241" spans="1:10">
      <c r="A5241" s="8" t="s">
        <v>7122</v>
      </c>
      <c r="D5241" s="8" t="s">
        <v>7045</v>
      </c>
      <c r="J5241" s="8" t="s">
        <v>7398</v>
      </c>
    </row>
    <row r="5242" spans="1:10">
      <c r="A5242" s="8" t="s">
        <v>7399</v>
      </c>
      <c r="D5242" s="8" t="s">
        <v>7308</v>
      </c>
      <c r="J5242" s="8" t="s">
        <v>7400</v>
      </c>
    </row>
    <row r="5243" spans="1:10">
      <c r="A5243" s="8" t="s">
        <v>7124</v>
      </c>
      <c r="D5243" s="8" t="s">
        <v>7046</v>
      </c>
      <c r="J5243" s="8" t="s">
        <v>7401</v>
      </c>
    </row>
    <row r="5244" spans="1:10">
      <c r="A5244" s="8" t="s">
        <v>7126</v>
      </c>
      <c r="D5244" s="8" t="s">
        <v>7311</v>
      </c>
      <c r="J5244" s="8" t="s">
        <v>7402</v>
      </c>
    </row>
    <row r="5245" spans="1:10">
      <c r="A5245" s="8" t="s">
        <v>7128</v>
      </c>
      <c r="D5245" s="8" t="s">
        <v>7048</v>
      </c>
      <c r="J5245" s="8" t="s">
        <v>7403</v>
      </c>
    </row>
    <row r="5246" spans="1:10">
      <c r="A5246" s="8" t="s">
        <v>7129</v>
      </c>
      <c r="D5246" s="8" t="s">
        <v>7050</v>
      </c>
      <c r="J5246" s="8" t="s">
        <v>7404</v>
      </c>
    </row>
    <row r="5247" spans="1:10">
      <c r="A5247" s="8" t="s">
        <v>7132</v>
      </c>
      <c r="D5247" s="8" t="s">
        <v>7052</v>
      </c>
      <c r="J5247" s="8" t="s">
        <v>7405</v>
      </c>
    </row>
    <row r="5248" spans="1:10">
      <c r="A5248" s="8" t="s">
        <v>7133</v>
      </c>
      <c r="D5248" s="8" t="s">
        <v>7054</v>
      </c>
      <c r="J5248" s="8" t="s">
        <v>7406</v>
      </c>
    </row>
    <row r="5249" spans="1:10">
      <c r="A5249" s="8" t="s">
        <v>7407</v>
      </c>
      <c r="D5249" s="8" t="s">
        <v>7055</v>
      </c>
      <c r="J5249" s="8" t="s">
        <v>7408</v>
      </c>
    </row>
    <row r="5250" spans="1:10">
      <c r="A5250" s="8" t="s">
        <v>7135</v>
      </c>
      <c r="D5250" s="8" t="s">
        <v>7056</v>
      </c>
      <c r="J5250" s="8" t="s">
        <v>7409</v>
      </c>
    </row>
    <row r="5251" spans="1:10">
      <c r="A5251" s="8" t="s">
        <v>7136</v>
      </c>
      <c r="D5251" s="8" t="s">
        <v>7319</v>
      </c>
      <c r="J5251" s="8" t="s">
        <v>7410</v>
      </c>
    </row>
    <row r="5252" spans="1:10">
      <c r="A5252" s="8" t="s">
        <v>7137</v>
      </c>
      <c r="D5252" s="8" t="s">
        <v>7321</v>
      </c>
      <c r="J5252" s="8" t="s">
        <v>7411</v>
      </c>
    </row>
    <row r="5253" spans="1:10">
      <c r="A5253" s="8" t="s">
        <v>7138</v>
      </c>
      <c r="D5253" s="8" t="s">
        <v>7058</v>
      </c>
      <c r="J5253" s="8" t="s">
        <v>7412</v>
      </c>
    </row>
    <row r="5254" spans="1:10">
      <c r="A5254" s="8" t="s">
        <v>7139</v>
      </c>
      <c r="D5254" s="8" t="s">
        <v>7059</v>
      </c>
      <c r="J5254" s="8" t="s">
        <v>7413</v>
      </c>
    </row>
    <row r="5255" spans="1:10">
      <c r="A5255" s="8" t="s">
        <v>7140</v>
      </c>
      <c r="D5255" s="8" t="s">
        <v>7060</v>
      </c>
      <c r="J5255" s="8" t="s">
        <v>7414</v>
      </c>
    </row>
    <row r="5256" spans="1:10">
      <c r="A5256" s="8" t="s">
        <v>7141</v>
      </c>
      <c r="D5256" s="8" t="s">
        <v>7061</v>
      </c>
      <c r="J5256" s="8" t="s">
        <v>7415</v>
      </c>
    </row>
    <row r="5257" spans="1:10">
      <c r="A5257" s="8" t="s">
        <v>7144</v>
      </c>
      <c r="D5257" s="8" t="s">
        <v>7329</v>
      </c>
      <c r="J5257" s="8" t="s">
        <v>7416</v>
      </c>
    </row>
    <row r="5258" spans="1:10">
      <c r="A5258" s="8" t="s">
        <v>7145</v>
      </c>
      <c r="D5258" s="8" t="s">
        <v>7331</v>
      </c>
      <c r="J5258" s="8" t="s">
        <v>7417</v>
      </c>
    </row>
    <row r="5259" spans="1:10">
      <c r="A5259" s="8" t="s">
        <v>7146</v>
      </c>
      <c r="D5259" s="8" t="s">
        <v>7063</v>
      </c>
      <c r="J5259" s="8" t="s">
        <v>7418</v>
      </c>
    </row>
    <row r="5260" spans="1:10">
      <c r="A5260" s="8" t="s">
        <v>7149</v>
      </c>
      <c r="D5260" s="8" t="s">
        <v>7066</v>
      </c>
      <c r="J5260" s="8" t="s">
        <v>7419</v>
      </c>
    </row>
    <row r="5261" spans="1:10">
      <c r="A5261" s="8" t="s">
        <v>7151</v>
      </c>
      <c r="D5261" s="8" t="s">
        <v>7067</v>
      </c>
      <c r="J5261" s="8" t="s">
        <v>7420</v>
      </c>
    </row>
    <row r="5262" spans="1:10">
      <c r="A5262" s="8" t="s">
        <v>7421</v>
      </c>
      <c r="D5262" s="8" t="s">
        <v>7068</v>
      </c>
      <c r="J5262" s="8" t="s">
        <v>7422</v>
      </c>
    </row>
    <row r="5263" spans="1:10">
      <c r="A5263" s="8" t="s">
        <v>7152</v>
      </c>
      <c r="D5263" s="8" t="s">
        <v>7070</v>
      </c>
      <c r="J5263" s="8" t="s">
        <v>7423</v>
      </c>
    </row>
    <row r="5264" spans="1:10">
      <c r="A5264" s="8" t="s">
        <v>7424</v>
      </c>
      <c r="D5264" s="8" t="s">
        <v>7071</v>
      </c>
      <c r="J5264" s="8" t="s">
        <v>7425</v>
      </c>
    </row>
    <row r="5265" spans="1:10">
      <c r="A5265" s="8" t="s">
        <v>7153</v>
      </c>
      <c r="D5265" s="8" t="s">
        <v>7339</v>
      </c>
      <c r="J5265" s="8" t="s">
        <v>7426</v>
      </c>
    </row>
    <row r="5266" spans="1:10">
      <c r="A5266" s="8" t="s">
        <v>7154</v>
      </c>
      <c r="D5266" s="8" t="s">
        <v>7072</v>
      </c>
      <c r="J5266" s="8" t="s">
        <v>7427</v>
      </c>
    </row>
    <row r="5267" spans="1:10">
      <c r="A5267" s="8" t="s">
        <v>7155</v>
      </c>
      <c r="D5267" s="8" t="s">
        <v>7073</v>
      </c>
      <c r="J5267" s="8" t="s">
        <v>7428</v>
      </c>
    </row>
    <row r="5268" spans="1:10">
      <c r="A5268" s="8" t="s">
        <v>7157</v>
      </c>
      <c r="D5268" s="8" t="s">
        <v>7343</v>
      </c>
      <c r="J5268" s="8" t="s">
        <v>7429</v>
      </c>
    </row>
    <row r="5269" spans="1:10">
      <c r="A5269" s="8" t="s">
        <v>7158</v>
      </c>
      <c r="D5269" s="8" t="s">
        <v>7074</v>
      </c>
      <c r="J5269" s="8" t="s">
        <v>7430</v>
      </c>
    </row>
    <row r="5270" spans="1:10">
      <c r="A5270" s="8" t="s">
        <v>7160</v>
      </c>
      <c r="D5270" s="8" t="s">
        <v>7075</v>
      </c>
      <c r="J5270" s="8" t="s">
        <v>7431</v>
      </c>
    </row>
    <row r="5271" spans="1:10">
      <c r="A5271" s="8" t="s">
        <v>7161</v>
      </c>
      <c r="D5271" s="8" t="s">
        <v>7076</v>
      </c>
      <c r="J5271" s="8" t="s">
        <v>7432</v>
      </c>
    </row>
    <row r="5272" spans="1:10">
      <c r="A5272" s="8" t="s">
        <v>7433</v>
      </c>
      <c r="D5272" s="8" t="s">
        <v>7077</v>
      </c>
      <c r="J5272" s="8" t="s">
        <v>7434</v>
      </c>
    </row>
    <row r="5273" spans="1:10">
      <c r="A5273" s="8" t="s">
        <v>7162</v>
      </c>
      <c r="D5273" s="8" t="s">
        <v>7078</v>
      </c>
      <c r="J5273" s="8" t="s">
        <v>7435</v>
      </c>
    </row>
    <row r="5274" spans="1:10">
      <c r="A5274" s="8" t="s">
        <v>7163</v>
      </c>
      <c r="D5274" s="8" t="s">
        <v>7436</v>
      </c>
      <c r="J5274" s="8" t="s">
        <v>7437</v>
      </c>
    </row>
    <row r="5275" spans="1:10">
      <c r="A5275" s="8" t="s">
        <v>7165</v>
      </c>
      <c r="D5275" s="8" t="s">
        <v>7350</v>
      </c>
      <c r="J5275" s="8" t="s">
        <v>7438</v>
      </c>
    </row>
    <row r="5276" spans="1:10">
      <c r="A5276" s="8" t="s">
        <v>7167</v>
      </c>
      <c r="D5276" s="8" t="s">
        <v>7352</v>
      </c>
      <c r="J5276" s="8" t="s">
        <v>7439</v>
      </c>
    </row>
    <row r="5277" spans="1:10">
      <c r="A5277" s="8" t="s">
        <v>7168</v>
      </c>
      <c r="D5277" s="8" t="s">
        <v>7080</v>
      </c>
      <c r="J5277" s="8" t="s">
        <v>7440</v>
      </c>
    </row>
    <row r="5278" spans="1:10">
      <c r="A5278" s="8" t="s">
        <v>7170</v>
      </c>
      <c r="D5278" s="8" t="s">
        <v>7082</v>
      </c>
      <c r="J5278" s="8" t="s">
        <v>7441</v>
      </c>
    </row>
    <row r="5279" spans="1:10">
      <c r="A5279" s="8" t="s">
        <v>7171</v>
      </c>
      <c r="D5279" s="8" t="s">
        <v>7084</v>
      </c>
      <c r="J5279" s="8" t="s">
        <v>7442</v>
      </c>
    </row>
    <row r="5280" spans="1:10">
      <c r="A5280" s="8" t="s">
        <v>7172</v>
      </c>
      <c r="D5280" s="8" t="s">
        <v>7085</v>
      </c>
      <c r="J5280" s="8" t="s">
        <v>7443</v>
      </c>
    </row>
    <row r="5281" spans="1:10">
      <c r="A5281" s="8" t="s">
        <v>7173</v>
      </c>
      <c r="D5281" s="8" t="s">
        <v>7086</v>
      </c>
      <c r="J5281" s="8" t="s">
        <v>7444</v>
      </c>
    </row>
    <row r="5282" spans="1:10">
      <c r="A5282" s="8" t="s">
        <v>7174</v>
      </c>
      <c r="D5282" s="8" t="s">
        <v>7087</v>
      </c>
      <c r="J5282" s="8" t="s">
        <v>7445</v>
      </c>
    </row>
    <row r="5283" spans="1:10">
      <c r="A5283" s="8" t="s">
        <v>7175</v>
      </c>
      <c r="D5283" s="8" t="s">
        <v>7360</v>
      </c>
      <c r="J5283" s="8" t="s">
        <v>7446</v>
      </c>
    </row>
    <row r="5284" spans="1:10">
      <c r="A5284" s="8" t="s">
        <v>7178</v>
      </c>
      <c r="D5284" s="8" t="s">
        <v>7088</v>
      </c>
      <c r="J5284" s="8" t="s">
        <v>7447</v>
      </c>
    </row>
    <row r="5285" spans="1:10">
      <c r="A5285" s="8" t="s">
        <v>7448</v>
      </c>
      <c r="D5285" s="8" t="s">
        <v>7363</v>
      </c>
      <c r="J5285" s="8" t="s">
        <v>7449</v>
      </c>
    </row>
    <row r="5286" spans="1:10">
      <c r="A5286" s="8" t="s">
        <v>7179</v>
      </c>
      <c r="D5286" s="8" t="s">
        <v>7089</v>
      </c>
      <c r="J5286" s="8" t="s">
        <v>7450</v>
      </c>
    </row>
    <row r="5287" spans="1:10">
      <c r="A5287" s="8" t="s">
        <v>7180</v>
      </c>
      <c r="D5287" s="8" t="s">
        <v>7090</v>
      </c>
      <c r="J5287" s="8" t="s">
        <v>7451</v>
      </c>
    </row>
    <row r="5288" spans="1:10">
      <c r="A5288" s="8" t="s">
        <v>7182</v>
      </c>
      <c r="D5288" s="8" t="s">
        <v>7091</v>
      </c>
      <c r="J5288" s="8" t="s">
        <v>7452</v>
      </c>
    </row>
    <row r="5289" spans="1:10">
      <c r="A5289" s="8" t="s">
        <v>7183</v>
      </c>
      <c r="D5289" s="8" t="s">
        <v>7092</v>
      </c>
      <c r="J5289" s="8" t="s">
        <v>7453</v>
      </c>
    </row>
    <row r="5290" spans="1:10">
      <c r="A5290" s="8" t="s">
        <v>7184</v>
      </c>
      <c r="D5290" s="8" t="s">
        <v>7094</v>
      </c>
      <c r="J5290" s="8" t="s">
        <v>7454</v>
      </c>
    </row>
    <row r="5291" spans="1:10">
      <c r="A5291" s="8" t="s">
        <v>7455</v>
      </c>
      <c r="D5291" s="8" t="s">
        <v>7095</v>
      </c>
      <c r="J5291" s="8" t="s">
        <v>7456</v>
      </c>
    </row>
    <row r="5292" spans="1:10">
      <c r="A5292" s="8" t="s">
        <v>7185</v>
      </c>
      <c r="D5292" s="8" t="s">
        <v>7096</v>
      </c>
      <c r="J5292" s="8" t="s">
        <v>7457</v>
      </c>
    </row>
    <row r="5293" spans="1:10">
      <c r="A5293" s="8" t="s">
        <v>7186</v>
      </c>
      <c r="D5293" s="8" t="s">
        <v>7097</v>
      </c>
      <c r="J5293" s="8" t="s">
        <v>7458</v>
      </c>
    </row>
    <row r="5294" spans="1:10">
      <c r="A5294" s="8" t="s">
        <v>7187</v>
      </c>
      <c r="D5294" s="8" t="s">
        <v>7459</v>
      </c>
      <c r="J5294" s="8" t="s">
        <v>7460</v>
      </c>
    </row>
    <row r="5295" spans="1:10">
      <c r="A5295" s="8" t="s">
        <v>7188</v>
      </c>
      <c r="D5295" s="8" t="s">
        <v>7098</v>
      </c>
      <c r="J5295" s="8" t="s">
        <v>7461</v>
      </c>
    </row>
    <row r="5296" spans="1:10">
      <c r="A5296" s="8" t="s">
        <v>7189</v>
      </c>
      <c r="D5296" s="8" t="s">
        <v>7099</v>
      </c>
      <c r="J5296" s="8" t="s">
        <v>7462</v>
      </c>
    </row>
    <row r="5297" spans="1:10">
      <c r="A5297" s="8" t="s">
        <v>7190</v>
      </c>
      <c r="D5297" s="8" t="s">
        <v>7100</v>
      </c>
      <c r="J5297" s="8" t="s">
        <v>7463</v>
      </c>
    </row>
    <row r="5298" spans="1:10">
      <c r="A5298" s="8" t="s">
        <v>7192</v>
      </c>
      <c r="D5298" s="8" t="s">
        <v>7101</v>
      </c>
      <c r="J5298" s="8" t="s">
        <v>7464</v>
      </c>
    </row>
    <row r="5299" spans="1:10">
      <c r="A5299" s="8" t="s">
        <v>7465</v>
      </c>
      <c r="D5299" s="8" t="s">
        <v>7103</v>
      </c>
      <c r="J5299" s="8" t="s">
        <v>7466</v>
      </c>
    </row>
    <row r="5300" spans="1:10">
      <c r="A5300" s="8" t="s">
        <v>7194</v>
      </c>
      <c r="D5300" s="8" t="s">
        <v>7104</v>
      </c>
      <c r="J5300" s="8" t="s">
        <v>7467</v>
      </c>
    </row>
    <row r="5301" spans="1:10">
      <c r="A5301" s="8" t="s">
        <v>7195</v>
      </c>
      <c r="D5301" s="8" t="s">
        <v>7106</v>
      </c>
      <c r="J5301" s="8" t="s">
        <v>7468</v>
      </c>
    </row>
    <row r="5302" spans="1:10">
      <c r="A5302" s="8" t="s">
        <v>7196</v>
      </c>
      <c r="D5302" s="8" t="s">
        <v>7108</v>
      </c>
      <c r="J5302" s="8" t="s">
        <v>7469</v>
      </c>
    </row>
    <row r="5303" spans="1:10">
      <c r="A5303" s="8" t="s">
        <v>7197</v>
      </c>
      <c r="D5303" s="8" t="s">
        <v>7110</v>
      </c>
      <c r="J5303" s="8" t="s">
        <v>7470</v>
      </c>
    </row>
    <row r="5304" spans="1:10">
      <c r="A5304" s="8" t="s">
        <v>7200</v>
      </c>
      <c r="D5304" s="8" t="s">
        <v>7383</v>
      </c>
      <c r="J5304" s="8" t="s">
        <v>7471</v>
      </c>
    </row>
    <row r="5305" spans="1:10">
      <c r="A5305" s="8" t="s">
        <v>7202</v>
      </c>
      <c r="D5305" s="8" t="s">
        <v>7385</v>
      </c>
      <c r="J5305" s="8" t="s">
        <v>7472</v>
      </c>
    </row>
    <row r="5306" spans="1:10">
      <c r="A5306" s="8" t="s">
        <v>7203</v>
      </c>
      <c r="D5306" s="8" t="s">
        <v>7111</v>
      </c>
      <c r="J5306" s="8" t="s">
        <v>7473</v>
      </c>
    </row>
    <row r="5307" spans="1:10">
      <c r="A5307" s="8" t="s">
        <v>7204</v>
      </c>
      <c r="D5307" s="8" t="s">
        <v>7112</v>
      </c>
      <c r="J5307" s="8" t="s">
        <v>7474</v>
      </c>
    </row>
    <row r="5308" spans="1:10">
      <c r="A5308" s="8" t="s">
        <v>7206</v>
      </c>
      <c r="D5308" s="8" t="s">
        <v>7113</v>
      </c>
      <c r="J5308" s="8" t="s">
        <v>7475</v>
      </c>
    </row>
    <row r="5309" spans="1:10">
      <c r="A5309" s="8" t="s">
        <v>7208</v>
      </c>
      <c r="D5309" s="8" t="s">
        <v>7114</v>
      </c>
      <c r="J5309" s="8" t="s">
        <v>7476</v>
      </c>
    </row>
    <row r="5310" spans="1:10">
      <c r="A5310" s="8" t="s">
        <v>7209</v>
      </c>
      <c r="D5310" s="8" t="s">
        <v>7115</v>
      </c>
      <c r="J5310" s="8" t="s">
        <v>7477</v>
      </c>
    </row>
    <row r="5311" spans="1:10">
      <c r="A5311" s="8" t="s">
        <v>7210</v>
      </c>
      <c r="D5311" s="8" t="s">
        <v>7116</v>
      </c>
      <c r="J5311" s="8" t="s">
        <v>7478</v>
      </c>
    </row>
    <row r="5312" spans="1:10">
      <c r="A5312" s="8" t="s">
        <v>7211</v>
      </c>
      <c r="D5312" s="8" t="s">
        <v>7117</v>
      </c>
      <c r="J5312" s="8" t="s">
        <v>7479</v>
      </c>
    </row>
    <row r="5313" spans="1:10">
      <c r="A5313" s="8" t="s">
        <v>7213</v>
      </c>
      <c r="D5313" s="8" t="s">
        <v>7119</v>
      </c>
      <c r="J5313" s="8" t="s">
        <v>7480</v>
      </c>
    </row>
    <row r="5314" spans="1:10">
      <c r="A5314" s="8" t="s">
        <v>7215</v>
      </c>
      <c r="D5314" s="8" t="s">
        <v>7395</v>
      </c>
      <c r="J5314" s="8" t="s">
        <v>7481</v>
      </c>
    </row>
    <row r="5315" spans="1:10">
      <c r="A5315" s="8" t="s">
        <v>7216</v>
      </c>
      <c r="D5315" s="8" t="s">
        <v>7121</v>
      </c>
      <c r="J5315" s="8" t="s">
        <v>7482</v>
      </c>
    </row>
    <row r="5316" spans="1:10">
      <c r="A5316" s="8" t="s">
        <v>7218</v>
      </c>
      <c r="D5316" s="8" t="s">
        <v>7122</v>
      </c>
      <c r="J5316" s="8" t="s">
        <v>7483</v>
      </c>
    </row>
    <row r="5317" spans="1:10">
      <c r="A5317" s="8" t="s">
        <v>7219</v>
      </c>
      <c r="D5317" s="8" t="s">
        <v>7484</v>
      </c>
      <c r="J5317" s="8" t="s">
        <v>7485</v>
      </c>
    </row>
    <row r="5318" spans="1:10">
      <c r="A5318" s="8" t="s">
        <v>7220</v>
      </c>
      <c r="D5318" s="8" t="s">
        <v>7399</v>
      </c>
      <c r="J5318" s="8" t="s">
        <v>7486</v>
      </c>
    </row>
    <row r="5319" spans="1:10">
      <c r="A5319" s="8" t="s">
        <v>7222</v>
      </c>
      <c r="D5319" s="8" t="s">
        <v>7124</v>
      </c>
      <c r="J5319" s="8" t="s">
        <v>7487</v>
      </c>
    </row>
    <row r="5320" spans="1:10">
      <c r="A5320" s="8" t="s">
        <v>7223</v>
      </c>
      <c r="D5320" s="8" t="s">
        <v>7125</v>
      </c>
      <c r="J5320" s="8" t="s">
        <v>7488</v>
      </c>
    </row>
    <row r="5321" spans="1:10">
      <c r="A5321" s="8" t="s">
        <v>7224</v>
      </c>
      <c r="D5321" s="8" t="s">
        <v>7126</v>
      </c>
      <c r="J5321" s="8" t="s">
        <v>7489</v>
      </c>
    </row>
    <row r="5322" spans="1:10">
      <c r="A5322" s="8" t="s">
        <v>7490</v>
      </c>
      <c r="D5322" s="8" t="s">
        <v>7128</v>
      </c>
      <c r="J5322" s="8" t="s">
        <v>7491</v>
      </c>
    </row>
    <row r="5323" spans="1:10">
      <c r="A5323" s="8" t="s">
        <v>7225</v>
      </c>
      <c r="D5323" s="8" t="s">
        <v>7129</v>
      </c>
      <c r="J5323" s="8" t="s">
        <v>7492</v>
      </c>
    </row>
    <row r="5324" spans="1:10">
      <c r="A5324" s="8" t="s">
        <v>7226</v>
      </c>
      <c r="D5324" s="8" t="s">
        <v>7132</v>
      </c>
      <c r="J5324" s="8" t="s">
        <v>7493</v>
      </c>
    </row>
    <row r="5325" spans="1:10">
      <c r="A5325" s="8" t="s">
        <v>7228</v>
      </c>
      <c r="D5325" s="8" t="s">
        <v>7133</v>
      </c>
      <c r="J5325" s="8" t="s">
        <v>7494</v>
      </c>
    </row>
    <row r="5326" spans="1:10">
      <c r="A5326" s="8" t="s">
        <v>7230</v>
      </c>
      <c r="D5326" s="8" t="s">
        <v>7407</v>
      </c>
      <c r="J5326" s="8" t="s">
        <v>7495</v>
      </c>
    </row>
    <row r="5327" spans="1:10">
      <c r="A5327" s="8" t="s">
        <v>7233</v>
      </c>
      <c r="D5327" s="8" t="s">
        <v>7135</v>
      </c>
      <c r="J5327" s="8" t="s">
        <v>7496</v>
      </c>
    </row>
    <row r="5328" spans="1:10">
      <c r="A5328" s="8" t="s">
        <v>7497</v>
      </c>
      <c r="D5328" s="8" t="s">
        <v>7136</v>
      </c>
      <c r="J5328" s="8" t="s">
        <v>7498</v>
      </c>
    </row>
    <row r="5329" spans="1:10">
      <c r="A5329" s="8" t="s">
        <v>7234</v>
      </c>
      <c r="D5329" s="8" t="s">
        <v>7137</v>
      </c>
      <c r="J5329" s="8" t="s">
        <v>7499</v>
      </c>
    </row>
    <row r="5330" spans="1:10">
      <c r="A5330" s="8" t="s">
        <v>7235</v>
      </c>
      <c r="D5330" s="8" t="s">
        <v>7138</v>
      </c>
      <c r="J5330" s="8" t="s">
        <v>7500</v>
      </c>
    </row>
    <row r="5331" spans="1:10">
      <c r="A5331" s="8" t="s">
        <v>7237</v>
      </c>
      <c r="D5331" s="8" t="s">
        <v>7139</v>
      </c>
      <c r="J5331" s="8" t="s">
        <v>7501</v>
      </c>
    </row>
    <row r="5332" spans="1:10">
      <c r="A5332" s="8" t="s">
        <v>7238</v>
      </c>
      <c r="D5332" s="8" t="s">
        <v>7140</v>
      </c>
      <c r="J5332" s="8" t="s">
        <v>7502</v>
      </c>
    </row>
    <row r="5333" spans="1:10">
      <c r="A5333" s="8" t="s">
        <v>7240</v>
      </c>
      <c r="D5333" s="8" t="s">
        <v>7141</v>
      </c>
      <c r="J5333" s="8" t="s">
        <v>7503</v>
      </c>
    </row>
    <row r="5334" spans="1:10">
      <c r="A5334" s="8" t="s">
        <v>7241</v>
      </c>
      <c r="D5334" s="8" t="s">
        <v>7144</v>
      </c>
      <c r="J5334" s="8" t="s">
        <v>7504</v>
      </c>
    </row>
    <row r="5335" spans="1:10">
      <c r="A5335" s="8" t="s">
        <v>7242</v>
      </c>
      <c r="D5335" s="8" t="s">
        <v>7145</v>
      </c>
      <c r="J5335" s="8" t="s">
        <v>7505</v>
      </c>
    </row>
    <row r="5336" spans="1:10">
      <c r="A5336" s="8" t="s">
        <v>7243</v>
      </c>
      <c r="D5336" s="8" t="s">
        <v>7146</v>
      </c>
      <c r="J5336" s="8" t="s">
        <v>7506</v>
      </c>
    </row>
    <row r="5337" spans="1:10">
      <c r="A5337" s="8" t="s">
        <v>7246</v>
      </c>
      <c r="D5337" s="8" t="s">
        <v>7149</v>
      </c>
      <c r="J5337" s="8" t="s">
        <v>7507</v>
      </c>
    </row>
    <row r="5338" spans="1:10">
      <c r="A5338" s="8" t="s">
        <v>7247</v>
      </c>
      <c r="D5338" s="8" t="s">
        <v>7151</v>
      </c>
      <c r="J5338" s="8" t="s">
        <v>7508</v>
      </c>
    </row>
    <row r="5339" spans="1:10">
      <c r="A5339" s="8" t="s">
        <v>7509</v>
      </c>
      <c r="D5339" s="8" t="s">
        <v>7421</v>
      </c>
      <c r="J5339" s="8" t="s">
        <v>7510</v>
      </c>
    </row>
    <row r="5340" spans="1:10">
      <c r="A5340" s="8" t="s">
        <v>7511</v>
      </c>
      <c r="D5340" s="8" t="s">
        <v>7152</v>
      </c>
      <c r="J5340" s="8" t="s">
        <v>7512</v>
      </c>
    </row>
    <row r="5341" spans="1:10">
      <c r="A5341" s="8" t="s">
        <v>7248</v>
      </c>
      <c r="D5341" s="8" t="s">
        <v>7424</v>
      </c>
      <c r="J5341" s="8" t="s">
        <v>7513</v>
      </c>
    </row>
    <row r="5342" spans="1:10">
      <c r="A5342" s="8" t="s">
        <v>7249</v>
      </c>
      <c r="D5342" s="8" t="s">
        <v>7153</v>
      </c>
      <c r="J5342" s="8" t="s">
        <v>7514</v>
      </c>
    </row>
    <row r="5343" spans="1:10">
      <c r="A5343" s="8" t="s">
        <v>7250</v>
      </c>
      <c r="D5343" s="8" t="s">
        <v>7154</v>
      </c>
      <c r="J5343" s="8" t="s">
        <v>7515</v>
      </c>
    </row>
    <row r="5344" spans="1:10">
      <c r="A5344" s="8" t="s">
        <v>7252</v>
      </c>
      <c r="D5344" s="8" t="s">
        <v>7155</v>
      </c>
      <c r="J5344" s="8" t="s">
        <v>7516</v>
      </c>
    </row>
    <row r="5345" spans="1:10">
      <c r="A5345" s="8" t="s">
        <v>7254</v>
      </c>
      <c r="D5345" s="8" t="s">
        <v>7158</v>
      </c>
      <c r="J5345" s="8" t="s">
        <v>7517</v>
      </c>
    </row>
    <row r="5346" spans="1:10">
      <c r="A5346" s="8" t="s">
        <v>7518</v>
      </c>
      <c r="D5346" s="8" t="s">
        <v>7160</v>
      </c>
      <c r="J5346" s="8" t="s">
        <v>7519</v>
      </c>
    </row>
    <row r="5347" spans="1:10">
      <c r="A5347" s="8" t="s">
        <v>7255</v>
      </c>
      <c r="D5347" s="8" t="s">
        <v>7161</v>
      </c>
      <c r="J5347" s="8" t="s">
        <v>7520</v>
      </c>
    </row>
    <row r="5348" spans="1:10">
      <c r="A5348" s="8" t="s">
        <v>7521</v>
      </c>
      <c r="D5348" s="8" t="s">
        <v>7433</v>
      </c>
      <c r="J5348" s="8" t="s">
        <v>7522</v>
      </c>
    </row>
    <row r="5349" spans="1:10">
      <c r="A5349" s="8" t="s">
        <v>7256</v>
      </c>
      <c r="D5349" s="8" t="s">
        <v>7162</v>
      </c>
      <c r="J5349" s="8" t="s">
        <v>7523</v>
      </c>
    </row>
    <row r="5350" spans="1:10">
      <c r="A5350" s="8" t="s">
        <v>7257</v>
      </c>
      <c r="D5350" s="8" t="s">
        <v>7163</v>
      </c>
      <c r="J5350" s="8" t="s">
        <v>7524</v>
      </c>
    </row>
    <row r="5351" spans="1:10">
      <c r="A5351" s="8" t="s">
        <v>7258</v>
      </c>
      <c r="D5351" s="8" t="s">
        <v>7165</v>
      </c>
      <c r="J5351" s="8" t="s">
        <v>7525</v>
      </c>
    </row>
    <row r="5352" spans="1:10">
      <c r="A5352" s="8" t="s">
        <v>7259</v>
      </c>
      <c r="D5352" s="8" t="s">
        <v>7167</v>
      </c>
      <c r="J5352" s="8" t="s">
        <v>7526</v>
      </c>
    </row>
    <row r="5353" spans="1:10">
      <c r="A5353" s="8" t="s">
        <v>7260</v>
      </c>
      <c r="D5353" s="8" t="s">
        <v>7168</v>
      </c>
      <c r="J5353" s="8" t="s">
        <v>7527</v>
      </c>
    </row>
    <row r="5354" spans="1:10">
      <c r="A5354" s="8" t="s">
        <v>7261</v>
      </c>
      <c r="D5354" s="8" t="s">
        <v>7170</v>
      </c>
      <c r="J5354" s="8" t="s">
        <v>7528</v>
      </c>
    </row>
    <row r="5355" spans="1:10">
      <c r="A5355" s="8" t="s">
        <v>7262</v>
      </c>
      <c r="D5355" s="8" t="s">
        <v>7171</v>
      </c>
      <c r="J5355" s="8" t="s">
        <v>7529</v>
      </c>
    </row>
    <row r="5356" spans="1:10">
      <c r="A5356" s="8" t="s">
        <v>7263</v>
      </c>
      <c r="D5356" s="8" t="s">
        <v>7172</v>
      </c>
      <c r="J5356" s="8" t="s">
        <v>7530</v>
      </c>
    </row>
    <row r="5357" spans="1:10">
      <c r="A5357" s="8" t="s">
        <v>7265</v>
      </c>
      <c r="D5357" s="8" t="s">
        <v>7173</v>
      </c>
      <c r="J5357" s="8" t="s">
        <v>7531</v>
      </c>
    </row>
    <row r="5358" spans="1:10">
      <c r="A5358" s="8" t="s">
        <v>7532</v>
      </c>
      <c r="D5358" s="8" t="s">
        <v>7174</v>
      </c>
      <c r="J5358" s="8" t="s">
        <v>7533</v>
      </c>
    </row>
    <row r="5359" spans="1:10">
      <c r="A5359" s="8" t="s">
        <v>7534</v>
      </c>
      <c r="D5359" s="8" t="s">
        <v>7175</v>
      </c>
      <c r="J5359" s="8" t="s">
        <v>7535</v>
      </c>
    </row>
    <row r="5360" spans="1:10">
      <c r="A5360" s="8" t="s">
        <v>7268</v>
      </c>
      <c r="D5360" s="8" t="s">
        <v>7178</v>
      </c>
      <c r="J5360" s="8" t="s">
        <v>7536</v>
      </c>
    </row>
    <row r="5361" spans="1:10">
      <c r="A5361" s="8" t="s">
        <v>7537</v>
      </c>
      <c r="D5361" s="8" t="s">
        <v>7448</v>
      </c>
      <c r="J5361" s="8" t="s">
        <v>7538</v>
      </c>
    </row>
    <row r="5362" spans="1:10">
      <c r="A5362" s="8" t="s">
        <v>7270</v>
      </c>
      <c r="D5362" s="8" t="s">
        <v>7179</v>
      </c>
      <c r="J5362" s="8" t="s">
        <v>7539</v>
      </c>
    </row>
    <row r="5363" spans="1:10">
      <c r="A5363" s="8" t="s">
        <v>7271</v>
      </c>
      <c r="D5363" s="8" t="s">
        <v>7180</v>
      </c>
      <c r="J5363" s="8" t="s">
        <v>7540</v>
      </c>
    </row>
    <row r="5364" spans="1:10">
      <c r="A5364" s="8" t="s">
        <v>7273</v>
      </c>
      <c r="D5364" s="8" t="s">
        <v>7182</v>
      </c>
      <c r="J5364" s="8" t="s">
        <v>7541</v>
      </c>
    </row>
    <row r="5365" spans="1:10">
      <c r="A5365" s="8" t="s">
        <v>7275</v>
      </c>
      <c r="D5365" s="8" t="s">
        <v>7183</v>
      </c>
      <c r="J5365" s="8" t="s">
        <v>7542</v>
      </c>
    </row>
    <row r="5366" spans="1:10">
      <c r="A5366" s="8" t="s">
        <v>7543</v>
      </c>
      <c r="D5366" s="8" t="s">
        <v>7184</v>
      </c>
      <c r="J5366" s="8" t="s">
        <v>7544</v>
      </c>
    </row>
    <row r="5367" spans="1:10">
      <c r="A5367" s="8" t="s">
        <v>7277</v>
      </c>
      <c r="D5367" s="8" t="s">
        <v>7455</v>
      </c>
      <c r="J5367" s="8" t="s">
        <v>7545</v>
      </c>
    </row>
    <row r="5368" spans="1:10">
      <c r="A5368" s="8" t="s">
        <v>7546</v>
      </c>
      <c r="D5368" s="8" t="s">
        <v>7547</v>
      </c>
      <c r="J5368" s="8" t="s">
        <v>7548</v>
      </c>
    </row>
    <row r="5369" spans="1:10">
      <c r="A5369" s="8" t="s">
        <v>7279</v>
      </c>
      <c r="D5369" s="8" t="s">
        <v>7185</v>
      </c>
      <c r="J5369" s="8" t="s">
        <v>7549</v>
      </c>
    </row>
    <row r="5370" spans="1:10">
      <c r="A5370" s="8" t="s">
        <v>7281</v>
      </c>
      <c r="D5370" s="8" t="s">
        <v>7186</v>
      </c>
      <c r="J5370" s="8" t="s">
        <v>7550</v>
      </c>
    </row>
    <row r="5371" spans="1:10">
      <c r="A5371" s="8" t="s">
        <v>7282</v>
      </c>
      <c r="D5371" s="8" t="s">
        <v>7187</v>
      </c>
      <c r="J5371" s="8" t="s">
        <v>7551</v>
      </c>
    </row>
    <row r="5372" spans="1:10">
      <c r="A5372" s="8" t="s">
        <v>7284</v>
      </c>
      <c r="D5372" s="8" t="s">
        <v>7188</v>
      </c>
      <c r="J5372" s="8" t="s">
        <v>7552</v>
      </c>
    </row>
    <row r="5373" spans="1:10">
      <c r="A5373" s="8" t="s">
        <v>7287</v>
      </c>
      <c r="D5373" s="8" t="s">
        <v>7553</v>
      </c>
      <c r="J5373" s="8" t="s">
        <v>7554</v>
      </c>
    </row>
    <row r="5374" spans="1:10">
      <c r="A5374" s="8" t="s">
        <v>7288</v>
      </c>
      <c r="D5374" s="8" t="s">
        <v>7189</v>
      </c>
      <c r="J5374" s="8" t="s">
        <v>7555</v>
      </c>
    </row>
    <row r="5375" spans="1:10">
      <c r="A5375" s="8" t="s">
        <v>7289</v>
      </c>
      <c r="D5375" s="8" t="s">
        <v>7190</v>
      </c>
      <c r="J5375" s="8" t="s">
        <v>7556</v>
      </c>
    </row>
    <row r="5376" spans="1:10">
      <c r="A5376" s="8" t="s">
        <v>7557</v>
      </c>
      <c r="D5376" s="8" t="s">
        <v>7192</v>
      </c>
      <c r="J5376" s="8" t="s">
        <v>7558</v>
      </c>
    </row>
    <row r="5377" spans="1:10">
      <c r="A5377" s="8" t="s">
        <v>7290</v>
      </c>
      <c r="D5377" s="8" t="s">
        <v>7465</v>
      </c>
      <c r="J5377" s="8" t="s">
        <v>7559</v>
      </c>
    </row>
    <row r="5378" spans="1:10">
      <c r="A5378" s="8" t="s">
        <v>7291</v>
      </c>
      <c r="D5378" s="8" t="s">
        <v>7194</v>
      </c>
      <c r="J5378" s="8" t="s">
        <v>7560</v>
      </c>
    </row>
    <row r="5379" spans="1:10">
      <c r="A5379" s="8" t="s">
        <v>7561</v>
      </c>
      <c r="D5379" s="8" t="s">
        <v>7195</v>
      </c>
      <c r="J5379" s="8" t="s">
        <v>7562</v>
      </c>
    </row>
    <row r="5380" spans="1:10">
      <c r="A5380" s="8" t="s">
        <v>7292</v>
      </c>
      <c r="D5380" s="8" t="s">
        <v>7196</v>
      </c>
      <c r="J5380" s="8" t="s">
        <v>7563</v>
      </c>
    </row>
    <row r="5381" spans="1:10">
      <c r="A5381" s="8" t="s">
        <v>7293</v>
      </c>
      <c r="D5381" s="8" t="s">
        <v>7197</v>
      </c>
      <c r="J5381" s="8" t="s">
        <v>7564</v>
      </c>
    </row>
    <row r="5382" spans="1:10">
      <c r="A5382" s="8" t="s">
        <v>7294</v>
      </c>
      <c r="D5382" s="8" t="s">
        <v>7200</v>
      </c>
      <c r="J5382" s="8" t="s">
        <v>7565</v>
      </c>
    </row>
    <row r="5383" spans="1:10">
      <c r="A5383" s="8" t="s">
        <v>7295</v>
      </c>
      <c r="D5383" s="8" t="s">
        <v>7202</v>
      </c>
      <c r="J5383" s="8" t="s">
        <v>7566</v>
      </c>
    </row>
    <row r="5384" spans="1:10">
      <c r="A5384" s="8" t="s">
        <v>7297</v>
      </c>
      <c r="D5384" s="8" t="s">
        <v>7203</v>
      </c>
      <c r="J5384" s="8" t="s">
        <v>7567</v>
      </c>
    </row>
    <row r="5385" spans="1:10">
      <c r="A5385" s="8" t="s">
        <v>7298</v>
      </c>
      <c r="D5385" s="8" t="s">
        <v>7204</v>
      </c>
      <c r="J5385" s="8" t="s">
        <v>7568</v>
      </c>
    </row>
    <row r="5386" spans="1:10">
      <c r="A5386" s="8" t="s">
        <v>7300</v>
      </c>
      <c r="D5386" s="8" t="s">
        <v>7569</v>
      </c>
      <c r="J5386" s="8" t="s">
        <v>7570</v>
      </c>
    </row>
    <row r="5387" spans="1:10">
      <c r="A5387" s="8" t="s">
        <v>7301</v>
      </c>
      <c r="D5387" s="8" t="s">
        <v>7206</v>
      </c>
      <c r="J5387" s="8" t="s">
        <v>7571</v>
      </c>
    </row>
    <row r="5388" spans="1:10">
      <c r="A5388" s="8" t="s">
        <v>7302</v>
      </c>
      <c r="D5388" s="8" t="s">
        <v>7572</v>
      </c>
      <c r="J5388" s="8" t="s">
        <v>7573</v>
      </c>
    </row>
    <row r="5389" spans="1:10">
      <c r="A5389" s="8" t="s">
        <v>7574</v>
      </c>
      <c r="D5389" s="8" t="s">
        <v>7208</v>
      </c>
      <c r="J5389" s="8" t="s">
        <v>7575</v>
      </c>
    </row>
    <row r="5390" spans="1:10">
      <c r="A5390" s="8" t="s">
        <v>7303</v>
      </c>
      <c r="D5390" s="8" t="s">
        <v>7209</v>
      </c>
      <c r="J5390" s="8" t="s">
        <v>7576</v>
      </c>
    </row>
    <row r="5391" spans="1:10">
      <c r="A5391" s="8" t="s">
        <v>7304</v>
      </c>
      <c r="D5391" s="8" t="s">
        <v>7210</v>
      </c>
      <c r="J5391" s="8" t="s">
        <v>7577</v>
      </c>
    </row>
    <row r="5392" spans="1:10">
      <c r="A5392" s="8" t="s">
        <v>7305</v>
      </c>
      <c r="D5392" s="8" t="s">
        <v>7211</v>
      </c>
      <c r="J5392" s="8" t="s">
        <v>7578</v>
      </c>
    </row>
    <row r="5393" spans="1:10">
      <c r="A5393" s="8" t="s">
        <v>7306</v>
      </c>
      <c r="D5393" s="8" t="s">
        <v>7213</v>
      </c>
      <c r="J5393" s="8" t="s">
        <v>7579</v>
      </c>
    </row>
    <row r="5394" spans="1:10">
      <c r="A5394" s="8" t="s">
        <v>7307</v>
      </c>
      <c r="D5394" s="8" t="s">
        <v>7215</v>
      </c>
      <c r="J5394" s="8" t="s">
        <v>7580</v>
      </c>
    </row>
    <row r="5395" spans="1:10">
      <c r="A5395" s="8" t="s">
        <v>7309</v>
      </c>
      <c r="D5395" s="8" t="s">
        <v>7216</v>
      </c>
      <c r="J5395" s="8" t="s">
        <v>7581</v>
      </c>
    </row>
    <row r="5396" spans="1:10">
      <c r="A5396" s="8" t="s">
        <v>7310</v>
      </c>
      <c r="D5396" s="8" t="s">
        <v>7218</v>
      </c>
      <c r="J5396" s="8" t="s">
        <v>7582</v>
      </c>
    </row>
    <row r="5397" spans="1:10">
      <c r="A5397" s="8" t="s">
        <v>7312</v>
      </c>
      <c r="D5397" s="8" t="s">
        <v>7219</v>
      </c>
      <c r="J5397" s="8" t="s">
        <v>7583</v>
      </c>
    </row>
    <row r="5398" spans="1:10">
      <c r="A5398" s="8" t="s">
        <v>7584</v>
      </c>
      <c r="D5398" s="8" t="s">
        <v>7220</v>
      </c>
      <c r="J5398" s="8" t="s">
        <v>7585</v>
      </c>
    </row>
    <row r="5399" spans="1:10">
      <c r="A5399" s="8" t="s">
        <v>7313</v>
      </c>
      <c r="D5399" s="8" t="s">
        <v>7222</v>
      </c>
      <c r="J5399" s="8" t="s">
        <v>7586</v>
      </c>
    </row>
    <row r="5400" spans="1:10">
      <c r="A5400" s="8" t="s">
        <v>7314</v>
      </c>
      <c r="D5400" s="8" t="s">
        <v>7223</v>
      </c>
      <c r="J5400" s="8" t="s">
        <v>7587</v>
      </c>
    </row>
    <row r="5401" spans="1:10">
      <c r="A5401" s="8" t="s">
        <v>7315</v>
      </c>
      <c r="D5401" s="8" t="s">
        <v>7224</v>
      </c>
      <c r="J5401" s="8" t="s">
        <v>7588</v>
      </c>
    </row>
    <row r="5402" spans="1:10">
      <c r="A5402" s="8" t="s">
        <v>7316</v>
      </c>
      <c r="D5402" s="8" t="s">
        <v>7490</v>
      </c>
      <c r="J5402" s="8" t="s">
        <v>7589</v>
      </c>
    </row>
    <row r="5403" spans="1:10">
      <c r="A5403" s="8" t="s">
        <v>7317</v>
      </c>
      <c r="D5403" s="8" t="s">
        <v>7225</v>
      </c>
      <c r="J5403" s="8" t="s">
        <v>7590</v>
      </c>
    </row>
    <row r="5404" spans="1:10">
      <c r="A5404" s="8" t="s">
        <v>7318</v>
      </c>
      <c r="D5404" s="8" t="s">
        <v>7226</v>
      </c>
      <c r="J5404" s="8" t="s">
        <v>7591</v>
      </c>
    </row>
    <row r="5405" spans="1:10">
      <c r="A5405" s="8" t="s">
        <v>7320</v>
      </c>
      <c r="D5405" s="8" t="s">
        <v>7228</v>
      </c>
      <c r="J5405" s="8" t="s">
        <v>7592</v>
      </c>
    </row>
    <row r="5406" spans="1:10">
      <c r="A5406" s="8" t="s">
        <v>7322</v>
      </c>
      <c r="D5406" s="8" t="s">
        <v>7230</v>
      </c>
      <c r="J5406" s="8" t="s">
        <v>7593</v>
      </c>
    </row>
    <row r="5407" spans="1:10">
      <c r="A5407" s="8" t="s">
        <v>7324</v>
      </c>
      <c r="D5407" s="8" t="s">
        <v>7233</v>
      </c>
      <c r="J5407" s="8" t="s">
        <v>7594</v>
      </c>
    </row>
    <row r="5408" spans="1:10">
      <c r="A5408" s="8" t="s">
        <v>7325</v>
      </c>
      <c r="D5408" s="8" t="s">
        <v>7497</v>
      </c>
      <c r="J5408" s="8" t="s">
        <v>7595</v>
      </c>
    </row>
    <row r="5409" spans="1:10">
      <c r="A5409" s="8" t="s">
        <v>7326</v>
      </c>
      <c r="D5409" s="8" t="s">
        <v>7234</v>
      </c>
      <c r="J5409" s="8" t="s">
        <v>7596</v>
      </c>
    </row>
    <row r="5410" spans="1:10">
      <c r="A5410" s="8" t="s">
        <v>7327</v>
      </c>
      <c r="D5410" s="8" t="s">
        <v>7235</v>
      </c>
      <c r="J5410" s="8" t="s">
        <v>7597</v>
      </c>
    </row>
    <row r="5411" spans="1:10">
      <c r="A5411" s="8" t="s">
        <v>7598</v>
      </c>
      <c r="D5411" s="8" t="s">
        <v>7237</v>
      </c>
      <c r="J5411" s="8" t="s">
        <v>7599</v>
      </c>
    </row>
    <row r="5412" spans="1:10">
      <c r="A5412" s="8" t="s">
        <v>7600</v>
      </c>
      <c r="D5412" s="8" t="s">
        <v>7238</v>
      </c>
      <c r="J5412" s="8" t="s">
        <v>7601</v>
      </c>
    </row>
    <row r="5413" spans="1:10">
      <c r="A5413" s="8" t="s">
        <v>7328</v>
      </c>
      <c r="D5413" s="8" t="s">
        <v>7240</v>
      </c>
      <c r="J5413" s="8" t="s">
        <v>7602</v>
      </c>
    </row>
    <row r="5414" spans="1:10">
      <c r="A5414" s="8" t="s">
        <v>7603</v>
      </c>
      <c r="D5414" s="8" t="s">
        <v>7241</v>
      </c>
      <c r="J5414" s="8" t="s">
        <v>7604</v>
      </c>
    </row>
    <row r="5415" spans="1:10">
      <c r="A5415" s="8" t="s">
        <v>7605</v>
      </c>
      <c r="D5415" s="8" t="s">
        <v>7242</v>
      </c>
      <c r="J5415" s="8" t="s">
        <v>7606</v>
      </c>
    </row>
    <row r="5416" spans="1:10">
      <c r="A5416" s="8" t="s">
        <v>7607</v>
      </c>
      <c r="D5416" s="8" t="s">
        <v>7243</v>
      </c>
      <c r="J5416" s="8" t="s">
        <v>7608</v>
      </c>
    </row>
    <row r="5417" spans="1:10">
      <c r="A5417" s="8" t="s">
        <v>7333</v>
      </c>
      <c r="D5417" s="8" t="s">
        <v>7246</v>
      </c>
      <c r="J5417" s="8" t="s">
        <v>7609</v>
      </c>
    </row>
    <row r="5418" spans="1:10">
      <c r="A5418" s="8" t="s">
        <v>7335</v>
      </c>
      <c r="D5418" s="8" t="s">
        <v>7247</v>
      </c>
      <c r="J5418" s="8" t="s">
        <v>7610</v>
      </c>
    </row>
    <row r="5419" spans="1:10">
      <c r="A5419" s="8" t="s">
        <v>7337</v>
      </c>
      <c r="D5419" s="8" t="s">
        <v>7509</v>
      </c>
      <c r="J5419" s="8" t="s">
        <v>7611</v>
      </c>
    </row>
    <row r="5420" spans="1:10">
      <c r="A5420" s="8" t="s">
        <v>7338</v>
      </c>
      <c r="D5420" s="8" t="s">
        <v>7248</v>
      </c>
      <c r="J5420" s="8" t="s">
        <v>7612</v>
      </c>
    </row>
    <row r="5421" spans="1:10">
      <c r="A5421" s="8" t="s">
        <v>7340</v>
      </c>
      <c r="D5421" s="8" t="s">
        <v>7249</v>
      </c>
      <c r="J5421" s="8" t="s">
        <v>7613</v>
      </c>
    </row>
    <row r="5422" spans="1:10">
      <c r="A5422" s="8" t="s">
        <v>7341</v>
      </c>
      <c r="D5422" s="8" t="s">
        <v>7250</v>
      </c>
      <c r="J5422" s="8" t="s">
        <v>7614</v>
      </c>
    </row>
    <row r="5423" spans="1:10">
      <c r="A5423" s="8" t="s">
        <v>7342</v>
      </c>
      <c r="D5423" s="8" t="s">
        <v>7252</v>
      </c>
      <c r="J5423" s="8" t="s">
        <v>7615</v>
      </c>
    </row>
    <row r="5424" spans="1:10">
      <c r="A5424" s="8" t="s">
        <v>7344</v>
      </c>
      <c r="D5424" s="8" t="s">
        <v>7253</v>
      </c>
      <c r="J5424" s="8" t="s">
        <v>7616</v>
      </c>
    </row>
    <row r="5425" spans="1:10">
      <c r="A5425" s="8" t="s">
        <v>7345</v>
      </c>
      <c r="D5425" s="8" t="s">
        <v>7254</v>
      </c>
      <c r="J5425" s="8" t="s">
        <v>7617</v>
      </c>
    </row>
    <row r="5426" spans="1:10">
      <c r="A5426" s="8" t="s">
        <v>7346</v>
      </c>
      <c r="D5426" s="8" t="s">
        <v>7518</v>
      </c>
      <c r="J5426" s="8" t="s">
        <v>7618</v>
      </c>
    </row>
    <row r="5427" spans="1:10">
      <c r="A5427" s="8" t="s">
        <v>7347</v>
      </c>
      <c r="D5427" s="8" t="s">
        <v>7255</v>
      </c>
      <c r="J5427" s="8" t="s">
        <v>7619</v>
      </c>
    </row>
    <row r="5428" spans="1:10">
      <c r="A5428" s="8" t="s">
        <v>7348</v>
      </c>
      <c r="D5428" s="8" t="s">
        <v>7521</v>
      </c>
      <c r="J5428" s="8" t="s">
        <v>7620</v>
      </c>
    </row>
    <row r="5429" spans="1:10">
      <c r="A5429" s="8" t="s">
        <v>7621</v>
      </c>
      <c r="D5429" s="8" t="s">
        <v>7256</v>
      </c>
      <c r="J5429" s="8" t="s">
        <v>7622</v>
      </c>
    </row>
    <row r="5430" spans="1:10">
      <c r="A5430" s="8" t="s">
        <v>7349</v>
      </c>
      <c r="D5430" s="8" t="s">
        <v>7257</v>
      </c>
      <c r="J5430" s="8" t="s">
        <v>7623</v>
      </c>
    </row>
    <row r="5431" spans="1:10">
      <c r="A5431" s="8" t="s">
        <v>7351</v>
      </c>
      <c r="D5431" s="8" t="s">
        <v>7258</v>
      </c>
      <c r="J5431" s="8" t="s">
        <v>7624</v>
      </c>
    </row>
    <row r="5432" spans="1:10">
      <c r="A5432" s="8" t="s">
        <v>7354</v>
      </c>
      <c r="D5432" s="8" t="s">
        <v>7259</v>
      </c>
      <c r="J5432" s="8" t="s">
        <v>7625</v>
      </c>
    </row>
    <row r="5433" spans="1:10">
      <c r="A5433" s="8" t="s">
        <v>7357</v>
      </c>
      <c r="D5433" s="8" t="s">
        <v>7260</v>
      </c>
      <c r="J5433" s="8" t="s">
        <v>7626</v>
      </c>
    </row>
    <row r="5434" spans="1:10">
      <c r="A5434" s="8" t="s">
        <v>7358</v>
      </c>
      <c r="D5434" s="8" t="s">
        <v>7261</v>
      </c>
      <c r="J5434" s="8" t="s">
        <v>7627</v>
      </c>
    </row>
    <row r="5435" spans="1:10">
      <c r="A5435" s="8" t="s">
        <v>7362</v>
      </c>
      <c r="D5435" s="8" t="s">
        <v>7262</v>
      </c>
      <c r="J5435" s="8" t="s">
        <v>7628</v>
      </c>
    </row>
    <row r="5436" spans="1:10">
      <c r="A5436" s="8" t="s">
        <v>7629</v>
      </c>
      <c r="D5436" s="8" t="s">
        <v>7263</v>
      </c>
      <c r="J5436" s="8" t="s">
        <v>7630</v>
      </c>
    </row>
    <row r="5437" spans="1:10">
      <c r="A5437" s="8" t="s">
        <v>7364</v>
      </c>
      <c r="D5437" s="8" t="s">
        <v>7265</v>
      </c>
      <c r="J5437" s="8" t="s">
        <v>7631</v>
      </c>
    </row>
    <row r="5438" spans="1:10">
      <c r="A5438" s="8" t="s">
        <v>7365</v>
      </c>
      <c r="D5438" s="8" t="s">
        <v>7532</v>
      </c>
      <c r="J5438" s="8" t="s">
        <v>7632</v>
      </c>
    </row>
    <row r="5439" spans="1:10">
      <c r="A5439" s="8" t="s">
        <v>7633</v>
      </c>
      <c r="D5439" s="8" t="s">
        <v>7534</v>
      </c>
      <c r="J5439" s="8" t="s">
        <v>7634</v>
      </c>
    </row>
    <row r="5440" spans="1:10">
      <c r="A5440" s="8" t="s">
        <v>7368</v>
      </c>
      <c r="D5440" s="8" t="s">
        <v>7268</v>
      </c>
      <c r="J5440" s="8" t="s">
        <v>7635</v>
      </c>
    </row>
    <row r="5441" spans="1:10">
      <c r="A5441" s="8" t="s">
        <v>7369</v>
      </c>
      <c r="D5441" s="8" t="s">
        <v>7537</v>
      </c>
      <c r="J5441" s="8" t="s">
        <v>7636</v>
      </c>
    </row>
    <row r="5442" spans="1:10">
      <c r="A5442" s="8" t="s">
        <v>7370</v>
      </c>
      <c r="D5442" s="8" t="s">
        <v>7270</v>
      </c>
      <c r="J5442" s="8" t="s">
        <v>7637</v>
      </c>
    </row>
    <row r="5443" spans="1:10">
      <c r="A5443" s="8" t="s">
        <v>7638</v>
      </c>
      <c r="D5443" s="8" t="s">
        <v>7271</v>
      </c>
      <c r="J5443" s="8" t="s">
        <v>7639</v>
      </c>
    </row>
    <row r="5444" spans="1:10">
      <c r="A5444" s="8" t="s">
        <v>7371</v>
      </c>
      <c r="D5444" s="8" t="s">
        <v>7273</v>
      </c>
      <c r="J5444" s="8" t="s">
        <v>7640</v>
      </c>
    </row>
    <row r="5445" spans="1:10">
      <c r="A5445" s="8" t="s">
        <v>7372</v>
      </c>
      <c r="D5445" s="8" t="s">
        <v>7275</v>
      </c>
      <c r="J5445" s="8" t="s">
        <v>7641</v>
      </c>
    </row>
    <row r="5446" spans="1:10">
      <c r="A5446" s="8" t="s">
        <v>7373</v>
      </c>
      <c r="D5446" s="8" t="s">
        <v>7543</v>
      </c>
      <c r="J5446" s="8" t="s">
        <v>7642</v>
      </c>
    </row>
    <row r="5447" spans="1:10">
      <c r="A5447" s="8" t="s">
        <v>7374</v>
      </c>
      <c r="D5447" s="8" t="s">
        <v>7277</v>
      </c>
      <c r="J5447" s="8" t="s">
        <v>7643</v>
      </c>
    </row>
    <row r="5448" spans="1:10">
      <c r="A5448" s="8" t="s">
        <v>7375</v>
      </c>
      <c r="D5448" s="8" t="s">
        <v>7546</v>
      </c>
      <c r="J5448" s="8" t="s">
        <v>7644</v>
      </c>
    </row>
    <row r="5449" spans="1:10">
      <c r="A5449" s="8" t="s">
        <v>7376</v>
      </c>
      <c r="D5449" s="8" t="s">
        <v>7279</v>
      </c>
      <c r="J5449" s="8" t="s">
        <v>7645</v>
      </c>
    </row>
    <row r="5450" spans="1:10">
      <c r="A5450" s="8" t="s">
        <v>7377</v>
      </c>
      <c r="D5450" s="8" t="s">
        <v>7281</v>
      </c>
      <c r="J5450" s="8" t="s">
        <v>7646</v>
      </c>
    </row>
    <row r="5451" spans="1:10">
      <c r="A5451" s="8" t="s">
        <v>7647</v>
      </c>
      <c r="D5451" s="8" t="s">
        <v>7282</v>
      </c>
      <c r="J5451" s="8" t="s">
        <v>7648</v>
      </c>
    </row>
    <row r="5452" spans="1:10">
      <c r="A5452" s="8" t="s">
        <v>7380</v>
      </c>
      <c r="D5452" s="8" t="s">
        <v>7284</v>
      </c>
      <c r="J5452" s="8" t="s">
        <v>7649</v>
      </c>
    </row>
    <row r="5453" spans="1:10">
      <c r="A5453" s="8" t="s">
        <v>7381</v>
      </c>
      <c r="D5453" s="8" t="s">
        <v>7287</v>
      </c>
      <c r="J5453" s="8" t="s">
        <v>7650</v>
      </c>
    </row>
    <row r="5454" spans="1:10">
      <c r="A5454" s="8" t="s">
        <v>7651</v>
      </c>
      <c r="D5454" s="8" t="s">
        <v>7288</v>
      </c>
      <c r="J5454" s="8" t="s">
        <v>7652</v>
      </c>
    </row>
    <row r="5455" spans="1:10">
      <c r="A5455" s="8" t="s">
        <v>7382</v>
      </c>
      <c r="D5455" s="8" t="s">
        <v>7289</v>
      </c>
      <c r="J5455" s="8" t="s">
        <v>7653</v>
      </c>
    </row>
    <row r="5456" spans="1:10">
      <c r="A5456" s="8" t="s">
        <v>7384</v>
      </c>
      <c r="D5456" s="8" t="s">
        <v>7557</v>
      </c>
      <c r="J5456" s="8" t="s">
        <v>7654</v>
      </c>
    </row>
    <row r="5457" spans="1:10">
      <c r="A5457" s="8" t="s">
        <v>7386</v>
      </c>
      <c r="D5457" s="8" t="s">
        <v>7290</v>
      </c>
      <c r="J5457" s="8" t="s">
        <v>7655</v>
      </c>
    </row>
    <row r="5458" spans="1:10">
      <c r="A5458" s="8" t="s">
        <v>7656</v>
      </c>
      <c r="D5458" s="8" t="s">
        <v>7291</v>
      </c>
      <c r="J5458" s="8" t="s">
        <v>7657</v>
      </c>
    </row>
    <row r="5459" spans="1:10">
      <c r="A5459" s="8" t="s">
        <v>7387</v>
      </c>
      <c r="D5459" s="8" t="s">
        <v>7561</v>
      </c>
      <c r="J5459" s="8" t="s">
        <v>7658</v>
      </c>
    </row>
    <row r="5460" spans="1:10">
      <c r="A5460" s="8" t="s">
        <v>7659</v>
      </c>
      <c r="D5460" s="8" t="s">
        <v>7292</v>
      </c>
      <c r="J5460" s="8" t="s">
        <v>7660</v>
      </c>
    </row>
    <row r="5461" spans="1:10">
      <c r="A5461" s="8" t="s">
        <v>7389</v>
      </c>
      <c r="D5461" s="8" t="s">
        <v>7293</v>
      </c>
      <c r="J5461" s="8" t="s">
        <v>7661</v>
      </c>
    </row>
    <row r="5462" spans="1:10">
      <c r="A5462" s="8" t="s">
        <v>7390</v>
      </c>
      <c r="D5462" s="8" t="s">
        <v>7294</v>
      </c>
      <c r="J5462" s="8" t="s">
        <v>7662</v>
      </c>
    </row>
    <row r="5463" spans="1:10">
      <c r="A5463" s="8" t="s">
        <v>7663</v>
      </c>
      <c r="D5463" s="8" t="s">
        <v>7295</v>
      </c>
      <c r="J5463" s="8" t="s">
        <v>7664</v>
      </c>
    </row>
    <row r="5464" spans="1:10">
      <c r="A5464" s="8" t="s">
        <v>7391</v>
      </c>
      <c r="D5464" s="8" t="s">
        <v>7297</v>
      </c>
      <c r="J5464" s="8" t="s">
        <v>7665</v>
      </c>
    </row>
    <row r="5465" spans="1:10">
      <c r="A5465" s="8" t="s">
        <v>7392</v>
      </c>
      <c r="D5465" s="8" t="s">
        <v>7666</v>
      </c>
      <c r="J5465" s="8" t="s">
        <v>7667</v>
      </c>
    </row>
    <row r="5466" spans="1:10">
      <c r="A5466" s="8" t="s">
        <v>7668</v>
      </c>
      <c r="D5466" s="8" t="s">
        <v>7298</v>
      </c>
      <c r="J5466" s="8" t="s">
        <v>7669</v>
      </c>
    </row>
    <row r="5467" spans="1:10">
      <c r="A5467" s="8" t="s">
        <v>7394</v>
      </c>
      <c r="D5467" s="8" t="s">
        <v>7300</v>
      </c>
      <c r="J5467" s="8" t="s">
        <v>7670</v>
      </c>
    </row>
    <row r="5468" spans="1:10">
      <c r="A5468" s="8" t="s">
        <v>7396</v>
      </c>
      <c r="D5468" s="8" t="s">
        <v>7301</v>
      </c>
      <c r="J5468" s="8" t="s">
        <v>7671</v>
      </c>
    </row>
    <row r="5469" spans="1:10">
      <c r="A5469" s="8" t="s">
        <v>7397</v>
      </c>
      <c r="D5469" s="8" t="s">
        <v>7302</v>
      </c>
      <c r="J5469" s="8" t="s">
        <v>7672</v>
      </c>
    </row>
    <row r="5470" spans="1:10">
      <c r="A5470" s="8" t="s">
        <v>7673</v>
      </c>
      <c r="D5470" s="8" t="s">
        <v>7574</v>
      </c>
      <c r="J5470" s="8" t="s">
        <v>7674</v>
      </c>
    </row>
    <row r="5471" spans="1:10">
      <c r="A5471" s="8" t="s">
        <v>7400</v>
      </c>
      <c r="D5471" s="8" t="s">
        <v>7675</v>
      </c>
      <c r="J5471" s="8" t="s">
        <v>7676</v>
      </c>
    </row>
    <row r="5472" spans="1:10">
      <c r="A5472" s="8" t="s">
        <v>7401</v>
      </c>
      <c r="D5472" s="8" t="s">
        <v>7303</v>
      </c>
      <c r="J5472" s="8" t="s">
        <v>7677</v>
      </c>
    </row>
    <row r="5473" spans="1:10">
      <c r="A5473" s="8" t="s">
        <v>7402</v>
      </c>
      <c r="D5473" s="8" t="s">
        <v>7304</v>
      </c>
      <c r="J5473" s="8" t="s">
        <v>7678</v>
      </c>
    </row>
    <row r="5474" spans="1:10">
      <c r="A5474" s="8" t="s">
        <v>7403</v>
      </c>
      <c r="D5474" s="8" t="s">
        <v>7305</v>
      </c>
      <c r="J5474" s="8" t="s">
        <v>7679</v>
      </c>
    </row>
    <row r="5475" spans="1:10">
      <c r="A5475" s="8" t="s">
        <v>7404</v>
      </c>
      <c r="D5475" s="8" t="s">
        <v>7306</v>
      </c>
      <c r="J5475" s="8" t="s">
        <v>7680</v>
      </c>
    </row>
    <row r="5476" spans="1:10">
      <c r="A5476" s="8" t="s">
        <v>7681</v>
      </c>
      <c r="D5476" s="8" t="s">
        <v>7307</v>
      </c>
      <c r="J5476" s="8" t="s">
        <v>7682</v>
      </c>
    </row>
    <row r="5477" spans="1:10">
      <c r="A5477" s="8" t="s">
        <v>7405</v>
      </c>
      <c r="D5477" s="8" t="s">
        <v>7309</v>
      </c>
      <c r="J5477" s="8" t="s">
        <v>7683</v>
      </c>
    </row>
    <row r="5478" spans="1:10">
      <c r="A5478" s="8" t="s">
        <v>7406</v>
      </c>
      <c r="D5478" s="8" t="s">
        <v>7310</v>
      </c>
      <c r="J5478" s="8" t="s">
        <v>7684</v>
      </c>
    </row>
    <row r="5479" spans="1:10">
      <c r="A5479" s="8" t="s">
        <v>7408</v>
      </c>
      <c r="D5479" s="8" t="s">
        <v>7312</v>
      </c>
      <c r="J5479" s="8" t="s">
        <v>7685</v>
      </c>
    </row>
    <row r="5480" spans="1:10">
      <c r="A5480" s="8" t="s">
        <v>7409</v>
      </c>
      <c r="D5480" s="8" t="s">
        <v>7313</v>
      </c>
      <c r="J5480" s="8" t="s">
        <v>7686</v>
      </c>
    </row>
    <row r="5481" spans="1:10">
      <c r="A5481" s="8" t="s">
        <v>7410</v>
      </c>
      <c r="D5481" s="8" t="s">
        <v>7314</v>
      </c>
      <c r="J5481" s="8" t="s">
        <v>7687</v>
      </c>
    </row>
    <row r="5482" spans="1:10">
      <c r="A5482" s="8" t="s">
        <v>7688</v>
      </c>
      <c r="D5482" s="8" t="s">
        <v>7315</v>
      </c>
      <c r="J5482" s="8" t="s">
        <v>7689</v>
      </c>
    </row>
    <row r="5483" spans="1:10">
      <c r="A5483" s="8" t="s">
        <v>7411</v>
      </c>
      <c r="D5483" s="8" t="s">
        <v>7316</v>
      </c>
      <c r="J5483" s="8" t="s">
        <v>7690</v>
      </c>
    </row>
    <row r="5484" spans="1:10">
      <c r="A5484" s="8" t="s">
        <v>7412</v>
      </c>
      <c r="D5484" s="8" t="s">
        <v>7317</v>
      </c>
      <c r="J5484" s="8" t="s">
        <v>7691</v>
      </c>
    </row>
    <row r="5485" spans="1:10">
      <c r="A5485" s="8" t="s">
        <v>7413</v>
      </c>
      <c r="D5485" s="8" t="s">
        <v>7318</v>
      </c>
      <c r="J5485" s="8" t="s">
        <v>7692</v>
      </c>
    </row>
    <row r="5486" spans="1:10">
      <c r="A5486" s="8" t="s">
        <v>7415</v>
      </c>
      <c r="D5486" s="8" t="s">
        <v>7320</v>
      </c>
      <c r="J5486" s="8" t="s">
        <v>7693</v>
      </c>
    </row>
    <row r="5487" spans="1:10">
      <c r="A5487" s="8" t="s">
        <v>7694</v>
      </c>
      <c r="D5487" s="8" t="s">
        <v>7322</v>
      </c>
      <c r="J5487" s="8" t="s">
        <v>7695</v>
      </c>
    </row>
    <row r="5488" spans="1:10">
      <c r="A5488" s="8" t="s">
        <v>7416</v>
      </c>
      <c r="D5488" s="8" t="s">
        <v>7324</v>
      </c>
      <c r="J5488" s="8" t="s">
        <v>7696</v>
      </c>
    </row>
    <row r="5489" spans="1:10">
      <c r="A5489" s="8" t="s">
        <v>7417</v>
      </c>
      <c r="D5489" s="8" t="s">
        <v>7325</v>
      </c>
      <c r="J5489" s="8" t="s">
        <v>7697</v>
      </c>
    </row>
    <row r="5490" spans="1:10">
      <c r="A5490" s="8" t="s">
        <v>7418</v>
      </c>
      <c r="D5490" s="8" t="s">
        <v>7326</v>
      </c>
      <c r="J5490" s="8" t="s">
        <v>7698</v>
      </c>
    </row>
    <row r="5491" spans="1:10">
      <c r="A5491" s="8" t="s">
        <v>7419</v>
      </c>
      <c r="D5491" s="8" t="s">
        <v>7327</v>
      </c>
      <c r="J5491" s="8" t="s">
        <v>7699</v>
      </c>
    </row>
    <row r="5492" spans="1:10">
      <c r="A5492" s="8" t="s">
        <v>7420</v>
      </c>
      <c r="D5492" s="8" t="s">
        <v>7598</v>
      </c>
      <c r="J5492" s="8" t="s">
        <v>7700</v>
      </c>
    </row>
    <row r="5493" spans="1:10">
      <c r="A5493" s="8" t="s">
        <v>7423</v>
      </c>
      <c r="D5493" s="8" t="s">
        <v>7600</v>
      </c>
      <c r="J5493" s="8" t="s">
        <v>7701</v>
      </c>
    </row>
    <row r="5494" spans="1:10">
      <c r="A5494" s="8" t="s">
        <v>7425</v>
      </c>
      <c r="D5494" s="8" t="s">
        <v>7328</v>
      </c>
      <c r="J5494" s="8" t="s">
        <v>7702</v>
      </c>
    </row>
    <row r="5495" spans="1:10">
      <c r="A5495" s="8" t="s">
        <v>7426</v>
      </c>
      <c r="D5495" s="8" t="s">
        <v>7330</v>
      </c>
      <c r="J5495" s="8" t="s">
        <v>7703</v>
      </c>
    </row>
    <row r="5496" spans="1:10">
      <c r="A5496" s="8" t="s">
        <v>7428</v>
      </c>
      <c r="D5496" s="8" t="s">
        <v>7603</v>
      </c>
      <c r="J5496" s="8" t="s">
        <v>7704</v>
      </c>
    </row>
    <row r="5497" spans="1:10">
      <c r="A5497" s="8" t="s">
        <v>7429</v>
      </c>
      <c r="D5497" s="8" t="s">
        <v>7605</v>
      </c>
      <c r="J5497" s="8" t="s">
        <v>7705</v>
      </c>
    </row>
    <row r="5498" spans="1:10">
      <c r="A5498" s="8" t="s">
        <v>7706</v>
      </c>
      <c r="D5498" s="8" t="s">
        <v>7607</v>
      </c>
      <c r="J5498" s="8" t="s">
        <v>7707</v>
      </c>
    </row>
    <row r="5499" spans="1:10">
      <c r="A5499" s="8" t="s">
        <v>7430</v>
      </c>
      <c r="D5499" s="8" t="s">
        <v>7333</v>
      </c>
      <c r="J5499" s="8" t="s">
        <v>7708</v>
      </c>
    </row>
    <row r="5500" spans="1:10">
      <c r="A5500" s="8" t="s">
        <v>7431</v>
      </c>
      <c r="D5500" s="8" t="s">
        <v>7335</v>
      </c>
      <c r="J5500" s="8" t="s">
        <v>7709</v>
      </c>
    </row>
    <row r="5501" spans="1:10">
      <c r="A5501" s="8" t="s">
        <v>7432</v>
      </c>
      <c r="D5501" s="8" t="s">
        <v>7336</v>
      </c>
      <c r="J5501" s="8" t="s">
        <v>7710</v>
      </c>
    </row>
    <row r="5502" spans="1:10">
      <c r="A5502" s="8" t="s">
        <v>7434</v>
      </c>
      <c r="D5502" s="8" t="s">
        <v>7337</v>
      </c>
      <c r="J5502" s="8" t="s">
        <v>7711</v>
      </c>
    </row>
    <row r="5503" spans="1:10">
      <c r="A5503" s="8" t="s">
        <v>7712</v>
      </c>
      <c r="D5503" s="8" t="s">
        <v>7338</v>
      </c>
      <c r="J5503" s="8" t="s">
        <v>7713</v>
      </c>
    </row>
    <row r="5504" spans="1:10">
      <c r="A5504" s="8" t="s">
        <v>7435</v>
      </c>
      <c r="D5504" s="8" t="s">
        <v>7340</v>
      </c>
      <c r="J5504" s="8" t="s">
        <v>7714</v>
      </c>
    </row>
    <row r="5505" spans="1:10">
      <c r="A5505" s="8" t="s">
        <v>7437</v>
      </c>
      <c r="D5505" s="8" t="s">
        <v>7341</v>
      </c>
      <c r="J5505" s="8" t="s">
        <v>7715</v>
      </c>
    </row>
    <row r="5506" spans="1:10">
      <c r="A5506" s="8" t="s">
        <v>7438</v>
      </c>
      <c r="D5506" s="8" t="s">
        <v>7342</v>
      </c>
      <c r="J5506" s="8" t="s">
        <v>7716</v>
      </c>
    </row>
    <row r="5507" spans="1:10">
      <c r="A5507" s="8" t="s">
        <v>7439</v>
      </c>
      <c r="D5507" s="8" t="s">
        <v>7345</v>
      </c>
      <c r="J5507" s="8" t="s">
        <v>7717</v>
      </c>
    </row>
    <row r="5508" spans="1:10">
      <c r="A5508" s="8" t="s">
        <v>7440</v>
      </c>
      <c r="D5508" s="8" t="s">
        <v>7346</v>
      </c>
      <c r="J5508" s="8" t="s">
        <v>7718</v>
      </c>
    </row>
    <row r="5509" spans="1:10">
      <c r="A5509" s="8" t="s">
        <v>7441</v>
      </c>
      <c r="D5509" s="8" t="s">
        <v>7347</v>
      </c>
      <c r="J5509" s="8" t="s">
        <v>7719</v>
      </c>
    </row>
    <row r="5510" spans="1:10">
      <c r="A5510" s="8" t="s">
        <v>7442</v>
      </c>
      <c r="D5510" s="8" t="s">
        <v>7348</v>
      </c>
      <c r="J5510" s="8" t="s">
        <v>7720</v>
      </c>
    </row>
    <row r="5511" spans="1:10">
      <c r="A5511" s="8" t="s">
        <v>7443</v>
      </c>
      <c r="D5511" s="8" t="s">
        <v>7721</v>
      </c>
      <c r="J5511" s="8" t="s">
        <v>7722</v>
      </c>
    </row>
    <row r="5512" spans="1:10">
      <c r="A5512" s="8" t="s">
        <v>7445</v>
      </c>
      <c r="D5512" s="8" t="s">
        <v>7349</v>
      </c>
      <c r="J5512" s="8" t="s">
        <v>7723</v>
      </c>
    </row>
    <row r="5513" spans="1:10">
      <c r="A5513" s="8" t="s">
        <v>7724</v>
      </c>
      <c r="D5513" s="8" t="s">
        <v>7351</v>
      </c>
      <c r="J5513" s="8" t="s">
        <v>7725</v>
      </c>
    </row>
    <row r="5514" spans="1:10">
      <c r="A5514" s="8" t="s">
        <v>7446</v>
      </c>
      <c r="D5514" s="8" t="s">
        <v>7354</v>
      </c>
      <c r="J5514" s="8" t="s">
        <v>7726</v>
      </c>
    </row>
    <row r="5515" spans="1:10">
      <c r="A5515" s="8" t="s">
        <v>7449</v>
      </c>
      <c r="D5515" s="8" t="s">
        <v>7357</v>
      </c>
      <c r="J5515" s="8" t="s">
        <v>7727</v>
      </c>
    </row>
    <row r="5516" spans="1:10">
      <c r="A5516" s="8" t="s">
        <v>7450</v>
      </c>
      <c r="D5516" s="8" t="s">
        <v>7358</v>
      </c>
      <c r="J5516" s="8" t="s">
        <v>7728</v>
      </c>
    </row>
    <row r="5517" spans="1:10">
      <c r="A5517" s="8" t="s">
        <v>7451</v>
      </c>
      <c r="D5517" s="8" t="s">
        <v>7362</v>
      </c>
      <c r="J5517" s="8" t="s">
        <v>7729</v>
      </c>
    </row>
    <row r="5518" spans="1:10">
      <c r="A5518" s="8" t="s">
        <v>7452</v>
      </c>
      <c r="D5518" s="8" t="s">
        <v>7730</v>
      </c>
      <c r="J5518" s="8" t="s">
        <v>7731</v>
      </c>
    </row>
    <row r="5519" spans="1:10">
      <c r="A5519" s="8" t="s">
        <v>7453</v>
      </c>
      <c r="D5519" s="8" t="s">
        <v>7629</v>
      </c>
      <c r="J5519" s="8" t="s">
        <v>7732</v>
      </c>
    </row>
    <row r="5520" spans="1:10">
      <c r="A5520" s="8" t="s">
        <v>7454</v>
      </c>
      <c r="D5520" s="8" t="s">
        <v>7364</v>
      </c>
      <c r="J5520" s="8" t="s">
        <v>7733</v>
      </c>
    </row>
    <row r="5521" spans="1:10">
      <c r="A5521" s="8" t="s">
        <v>7456</v>
      </c>
      <c r="D5521" s="8" t="s">
        <v>7365</v>
      </c>
      <c r="J5521" s="8" t="s">
        <v>7734</v>
      </c>
    </row>
    <row r="5522" spans="1:10">
      <c r="A5522" s="8" t="s">
        <v>7457</v>
      </c>
      <c r="D5522" s="8" t="s">
        <v>7633</v>
      </c>
      <c r="J5522" s="8" t="s">
        <v>7735</v>
      </c>
    </row>
    <row r="5523" spans="1:10">
      <c r="A5523" s="8" t="s">
        <v>7458</v>
      </c>
      <c r="D5523" s="8" t="s">
        <v>7368</v>
      </c>
      <c r="J5523" s="8" t="s">
        <v>7736</v>
      </c>
    </row>
    <row r="5524" spans="1:10">
      <c r="A5524" s="8" t="s">
        <v>7460</v>
      </c>
      <c r="D5524" s="8" t="s">
        <v>7369</v>
      </c>
      <c r="J5524" s="8" t="s">
        <v>7737</v>
      </c>
    </row>
    <row r="5525" spans="1:10">
      <c r="A5525" s="8" t="s">
        <v>7461</v>
      </c>
      <c r="D5525" s="8" t="s">
        <v>7370</v>
      </c>
      <c r="J5525" s="8" t="s">
        <v>7738</v>
      </c>
    </row>
    <row r="5526" spans="1:10">
      <c r="A5526" s="8" t="s">
        <v>7462</v>
      </c>
      <c r="D5526" s="8" t="s">
        <v>7638</v>
      </c>
      <c r="J5526" s="8" t="s">
        <v>7739</v>
      </c>
    </row>
    <row r="5527" spans="1:10">
      <c r="A5527" s="8" t="s">
        <v>7740</v>
      </c>
      <c r="D5527" s="8" t="s">
        <v>7371</v>
      </c>
      <c r="J5527" s="8" t="s">
        <v>7741</v>
      </c>
    </row>
    <row r="5528" spans="1:10">
      <c r="A5528" s="8" t="s">
        <v>7466</v>
      </c>
      <c r="D5528" s="8" t="s">
        <v>7372</v>
      </c>
      <c r="J5528" s="8" t="s">
        <v>7742</v>
      </c>
    </row>
    <row r="5529" spans="1:10">
      <c r="A5529" s="8" t="s">
        <v>7467</v>
      </c>
      <c r="D5529" s="8" t="s">
        <v>7373</v>
      </c>
      <c r="J5529" s="8" t="s">
        <v>7743</v>
      </c>
    </row>
    <row r="5530" spans="1:10">
      <c r="A5530" s="8" t="s">
        <v>7744</v>
      </c>
      <c r="D5530" s="8" t="s">
        <v>7374</v>
      </c>
      <c r="J5530" s="8" t="s">
        <v>7745</v>
      </c>
    </row>
    <row r="5531" spans="1:10">
      <c r="A5531" s="8" t="s">
        <v>7469</v>
      </c>
      <c r="D5531" s="8" t="s">
        <v>7375</v>
      </c>
      <c r="J5531" s="8" t="s">
        <v>7746</v>
      </c>
    </row>
    <row r="5532" spans="1:10">
      <c r="A5532" s="8" t="s">
        <v>7470</v>
      </c>
      <c r="D5532" s="8" t="s">
        <v>7376</v>
      </c>
      <c r="J5532" s="8" t="s">
        <v>7747</v>
      </c>
    </row>
    <row r="5533" spans="1:10">
      <c r="A5533" s="8" t="s">
        <v>7471</v>
      </c>
      <c r="D5533" s="8" t="s">
        <v>7377</v>
      </c>
      <c r="J5533" s="8" t="s">
        <v>7748</v>
      </c>
    </row>
    <row r="5534" spans="1:10">
      <c r="A5534" s="8" t="s">
        <v>7473</v>
      </c>
      <c r="D5534" s="8" t="s">
        <v>7378</v>
      </c>
      <c r="J5534" s="8" t="s">
        <v>7749</v>
      </c>
    </row>
    <row r="5535" spans="1:10">
      <c r="A5535" s="8" t="s">
        <v>7750</v>
      </c>
      <c r="D5535" s="8" t="s">
        <v>7647</v>
      </c>
      <c r="J5535" s="8" t="s">
        <v>7751</v>
      </c>
    </row>
    <row r="5536" spans="1:10">
      <c r="A5536" s="8" t="s">
        <v>7474</v>
      </c>
      <c r="D5536" s="8" t="s">
        <v>7380</v>
      </c>
      <c r="J5536" s="8" t="s">
        <v>7752</v>
      </c>
    </row>
    <row r="5537" spans="1:10">
      <c r="A5537" s="8" t="s">
        <v>7476</v>
      </c>
      <c r="D5537" s="8" t="s">
        <v>7381</v>
      </c>
      <c r="J5537" s="8" t="s">
        <v>7753</v>
      </c>
    </row>
    <row r="5538" spans="1:10">
      <c r="A5538" s="8" t="s">
        <v>7754</v>
      </c>
      <c r="D5538" s="8" t="s">
        <v>7651</v>
      </c>
      <c r="J5538" s="8" t="s">
        <v>7755</v>
      </c>
    </row>
    <row r="5539" spans="1:10">
      <c r="A5539" s="8" t="s">
        <v>7477</v>
      </c>
      <c r="D5539" s="8" t="s">
        <v>7382</v>
      </c>
      <c r="J5539" s="8" t="s">
        <v>7756</v>
      </c>
    </row>
    <row r="5540" spans="1:10">
      <c r="A5540" s="8" t="s">
        <v>7480</v>
      </c>
      <c r="D5540" s="8" t="s">
        <v>7384</v>
      </c>
      <c r="J5540" s="8" t="s">
        <v>7757</v>
      </c>
    </row>
    <row r="5541" spans="1:10">
      <c r="A5541" s="8" t="s">
        <v>7481</v>
      </c>
      <c r="D5541" s="8" t="s">
        <v>7386</v>
      </c>
      <c r="J5541" s="8" t="s">
        <v>7758</v>
      </c>
    </row>
    <row r="5542" spans="1:10">
      <c r="A5542" s="8" t="s">
        <v>7482</v>
      </c>
      <c r="D5542" s="8" t="s">
        <v>7656</v>
      </c>
      <c r="J5542" s="8" t="s">
        <v>7759</v>
      </c>
    </row>
    <row r="5543" spans="1:10">
      <c r="A5543" s="8" t="s">
        <v>7483</v>
      </c>
      <c r="D5543" s="8" t="s">
        <v>7387</v>
      </c>
      <c r="J5543" s="8" t="s">
        <v>7760</v>
      </c>
    </row>
    <row r="5544" spans="1:10">
      <c r="A5544" s="8" t="s">
        <v>7485</v>
      </c>
      <c r="D5544" s="8" t="s">
        <v>7659</v>
      </c>
      <c r="J5544" s="8" t="s">
        <v>7761</v>
      </c>
    </row>
    <row r="5545" spans="1:10">
      <c r="A5545" s="8" t="s">
        <v>7486</v>
      </c>
      <c r="D5545" s="8" t="s">
        <v>7389</v>
      </c>
      <c r="J5545" s="8" t="s">
        <v>7762</v>
      </c>
    </row>
    <row r="5546" spans="1:10">
      <c r="A5546" s="8" t="s">
        <v>7487</v>
      </c>
      <c r="D5546" s="8" t="s">
        <v>7390</v>
      </c>
      <c r="J5546" s="8" t="s">
        <v>7763</v>
      </c>
    </row>
    <row r="5547" spans="1:10">
      <c r="A5547" s="8" t="s">
        <v>7489</v>
      </c>
      <c r="D5547" s="8" t="s">
        <v>7663</v>
      </c>
      <c r="J5547" s="8" t="s">
        <v>7764</v>
      </c>
    </row>
    <row r="5548" spans="1:10">
      <c r="A5548" s="8" t="s">
        <v>7491</v>
      </c>
      <c r="D5548" s="8" t="s">
        <v>7391</v>
      </c>
      <c r="J5548" s="8" t="s">
        <v>7765</v>
      </c>
    </row>
    <row r="5549" spans="1:10">
      <c r="A5549" s="8" t="s">
        <v>7492</v>
      </c>
      <c r="D5549" s="8" t="s">
        <v>7668</v>
      </c>
      <c r="J5549" s="8" t="s">
        <v>7766</v>
      </c>
    </row>
    <row r="5550" spans="1:10">
      <c r="A5550" s="8" t="s">
        <v>7493</v>
      </c>
      <c r="D5550" s="8" t="s">
        <v>7394</v>
      </c>
      <c r="J5550" s="8" t="s">
        <v>7767</v>
      </c>
    </row>
    <row r="5551" spans="1:10">
      <c r="A5551" s="8" t="s">
        <v>7768</v>
      </c>
      <c r="D5551" s="8" t="s">
        <v>7396</v>
      </c>
      <c r="J5551" s="8" t="s">
        <v>7769</v>
      </c>
    </row>
    <row r="5552" spans="1:10">
      <c r="A5552" s="8" t="s">
        <v>7494</v>
      </c>
      <c r="D5552" s="8" t="s">
        <v>7397</v>
      </c>
      <c r="J5552" s="8" t="s">
        <v>7770</v>
      </c>
    </row>
    <row r="5553" spans="1:10">
      <c r="A5553" s="8" t="s">
        <v>7495</v>
      </c>
      <c r="D5553" s="8" t="s">
        <v>7673</v>
      </c>
      <c r="J5553" s="8" t="s">
        <v>7771</v>
      </c>
    </row>
    <row r="5554" spans="1:10">
      <c r="A5554" s="8" t="s">
        <v>7496</v>
      </c>
      <c r="D5554" s="8" t="s">
        <v>7400</v>
      </c>
      <c r="J5554" s="8" t="s">
        <v>7772</v>
      </c>
    </row>
    <row r="5555" spans="1:10">
      <c r="A5555" s="8" t="s">
        <v>7498</v>
      </c>
      <c r="D5555" s="8" t="s">
        <v>7401</v>
      </c>
      <c r="J5555" s="8" t="s">
        <v>7773</v>
      </c>
    </row>
    <row r="5556" spans="1:10">
      <c r="A5556" s="8" t="s">
        <v>7499</v>
      </c>
      <c r="D5556" s="8" t="s">
        <v>7402</v>
      </c>
      <c r="J5556" s="8" t="s">
        <v>7774</v>
      </c>
    </row>
    <row r="5557" spans="1:10">
      <c r="A5557" s="8" t="s">
        <v>7500</v>
      </c>
      <c r="D5557" s="8" t="s">
        <v>7403</v>
      </c>
      <c r="J5557" s="8" t="s">
        <v>7775</v>
      </c>
    </row>
    <row r="5558" spans="1:10">
      <c r="A5558" s="8" t="s">
        <v>7501</v>
      </c>
      <c r="D5558" s="8" t="s">
        <v>7404</v>
      </c>
      <c r="J5558" s="8" t="s">
        <v>7776</v>
      </c>
    </row>
    <row r="5559" spans="1:10">
      <c r="A5559" s="8" t="s">
        <v>7502</v>
      </c>
      <c r="D5559" s="8" t="s">
        <v>7681</v>
      </c>
      <c r="J5559" s="8" t="s">
        <v>7777</v>
      </c>
    </row>
    <row r="5560" spans="1:10">
      <c r="A5560" s="8" t="s">
        <v>7778</v>
      </c>
      <c r="D5560" s="8" t="s">
        <v>7405</v>
      </c>
      <c r="J5560" s="8" t="s">
        <v>7779</v>
      </c>
    </row>
    <row r="5561" spans="1:10">
      <c r="A5561" s="8" t="s">
        <v>7503</v>
      </c>
      <c r="D5561" s="8" t="s">
        <v>7406</v>
      </c>
      <c r="J5561" s="8" t="s">
        <v>7780</v>
      </c>
    </row>
    <row r="5562" spans="1:10">
      <c r="A5562" s="8" t="s">
        <v>7504</v>
      </c>
      <c r="D5562" s="8" t="s">
        <v>7408</v>
      </c>
      <c r="J5562" s="8" t="s">
        <v>7781</v>
      </c>
    </row>
    <row r="5563" spans="1:10">
      <c r="A5563" s="8" t="s">
        <v>7782</v>
      </c>
      <c r="D5563" s="8" t="s">
        <v>7409</v>
      </c>
      <c r="J5563" s="8" t="s">
        <v>7783</v>
      </c>
    </row>
    <row r="5564" spans="1:10">
      <c r="A5564" s="8" t="s">
        <v>7784</v>
      </c>
      <c r="D5564" s="8" t="s">
        <v>7410</v>
      </c>
      <c r="J5564" s="8" t="s">
        <v>7785</v>
      </c>
    </row>
    <row r="5565" spans="1:10">
      <c r="A5565" s="8" t="s">
        <v>7505</v>
      </c>
      <c r="D5565" s="8" t="s">
        <v>7688</v>
      </c>
      <c r="J5565" s="8" t="s">
        <v>7786</v>
      </c>
    </row>
    <row r="5566" spans="1:10">
      <c r="A5566" s="8" t="s">
        <v>7506</v>
      </c>
      <c r="D5566" s="8" t="s">
        <v>7411</v>
      </c>
      <c r="J5566" s="8" t="s">
        <v>7787</v>
      </c>
    </row>
    <row r="5567" spans="1:10">
      <c r="A5567" s="8" t="s">
        <v>7507</v>
      </c>
      <c r="D5567" s="8" t="s">
        <v>7412</v>
      </c>
      <c r="J5567" s="8" t="s">
        <v>7788</v>
      </c>
    </row>
    <row r="5568" spans="1:10">
      <c r="A5568" s="8" t="s">
        <v>7508</v>
      </c>
      <c r="D5568" s="8" t="s">
        <v>7413</v>
      </c>
      <c r="J5568" s="8" t="s">
        <v>7789</v>
      </c>
    </row>
    <row r="5569" spans="1:10">
      <c r="A5569" s="8" t="s">
        <v>7510</v>
      </c>
      <c r="D5569" s="8" t="s">
        <v>7415</v>
      </c>
      <c r="J5569" s="8" t="s">
        <v>7790</v>
      </c>
    </row>
    <row r="5570" spans="1:10">
      <c r="A5570" s="8" t="s">
        <v>7512</v>
      </c>
      <c r="D5570" s="8" t="s">
        <v>7694</v>
      </c>
      <c r="J5570" s="8" t="s">
        <v>7791</v>
      </c>
    </row>
    <row r="5571" spans="1:10">
      <c r="A5571" s="8" t="s">
        <v>7792</v>
      </c>
      <c r="D5571" s="8" t="s">
        <v>7416</v>
      </c>
      <c r="J5571" s="8" t="s">
        <v>7793</v>
      </c>
    </row>
    <row r="5572" spans="1:10">
      <c r="A5572" s="8" t="s">
        <v>7513</v>
      </c>
      <c r="D5572" s="8" t="s">
        <v>7417</v>
      </c>
      <c r="J5572" s="8" t="s">
        <v>7794</v>
      </c>
    </row>
    <row r="5573" spans="1:10">
      <c r="A5573" s="8" t="s">
        <v>7514</v>
      </c>
      <c r="D5573" s="8" t="s">
        <v>7418</v>
      </c>
      <c r="J5573" s="8" t="s">
        <v>7795</v>
      </c>
    </row>
    <row r="5574" spans="1:10">
      <c r="A5574" s="8" t="s">
        <v>7515</v>
      </c>
      <c r="D5574" s="8" t="s">
        <v>7419</v>
      </c>
      <c r="J5574" s="8" t="s">
        <v>7796</v>
      </c>
    </row>
    <row r="5575" spans="1:10">
      <c r="A5575" s="8" t="s">
        <v>7516</v>
      </c>
      <c r="D5575" s="8" t="s">
        <v>7420</v>
      </c>
      <c r="J5575" s="8" t="s">
        <v>7797</v>
      </c>
    </row>
    <row r="5576" spans="1:10">
      <c r="A5576" s="8" t="s">
        <v>7520</v>
      </c>
      <c r="D5576" s="8" t="s">
        <v>7423</v>
      </c>
      <c r="J5576" s="8" t="s">
        <v>7798</v>
      </c>
    </row>
    <row r="5577" spans="1:10">
      <c r="A5577" s="8" t="s">
        <v>7522</v>
      </c>
      <c r="D5577" s="8" t="s">
        <v>7425</v>
      </c>
      <c r="J5577" s="8" t="s">
        <v>7799</v>
      </c>
    </row>
    <row r="5578" spans="1:10">
      <c r="A5578" s="8" t="s">
        <v>7523</v>
      </c>
      <c r="D5578" s="8" t="s">
        <v>7426</v>
      </c>
      <c r="J5578" s="8" t="s">
        <v>7800</v>
      </c>
    </row>
    <row r="5579" spans="1:10">
      <c r="A5579" s="8" t="s">
        <v>7524</v>
      </c>
      <c r="D5579" s="8" t="s">
        <v>7428</v>
      </c>
      <c r="J5579" s="8" t="s">
        <v>7801</v>
      </c>
    </row>
    <row r="5580" spans="1:10">
      <c r="A5580" s="8" t="s">
        <v>7525</v>
      </c>
      <c r="D5580" s="8" t="s">
        <v>7429</v>
      </c>
      <c r="J5580" s="8" t="s">
        <v>7802</v>
      </c>
    </row>
    <row r="5581" spans="1:10">
      <c r="A5581" s="8" t="s">
        <v>7803</v>
      </c>
      <c r="D5581" s="8" t="s">
        <v>7706</v>
      </c>
      <c r="J5581" s="8" t="s">
        <v>7804</v>
      </c>
    </row>
    <row r="5582" spans="1:10">
      <c r="A5582" s="8" t="s">
        <v>7526</v>
      </c>
      <c r="D5582" s="8" t="s">
        <v>7430</v>
      </c>
      <c r="J5582" s="8" t="s">
        <v>7805</v>
      </c>
    </row>
    <row r="5583" spans="1:10">
      <c r="A5583" s="8" t="s">
        <v>7527</v>
      </c>
      <c r="D5583" s="8" t="s">
        <v>7431</v>
      </c>
      <c r="J5583" s="8" t="s">
        <v>7806</v>
      </c>
    </row>
    <row r="5584" spans="1:10">
      <c r="A5584" s="8" t="s">
        <v>7528</v>
      </c>
      <c r="D5584" s="8" t="s">
        <v>7432</v>
      </c>
      <c r="J5584" s="8" t="s">
        <v>7807</v>
      </c>
    </row>
    <row r="5585" spans="1:10">
      <c r="A5585" s="8" t="s">
        <v>7529</v>
      </c>
      <c r="D5585" s="8" t="s">
        <v>7434</v>
      </c>
      <c r="J5585" s="8" t="s">
        <v>7808</v>
      </c>
    </row>
    <row r="5586" spans="1:10">
      <c r="A5586" s="8" t="s">
        <v>7533</v>
      </c>
      <c r="D5586" s="8" t="s">
        <v>7712</v>
      </c>
      <c r="J5586" s="8" t="s">
        <v>7809</v>
      </c>
    </row>
    <row r="5587" spans="1:10">
      <c r="A5587" s="8" t="s">
        <v>7535</v>
      </c>
      <c r="D5587" s="8" t="s">
        <v>7435</v>
      </c>
      <c r="J5587" s="8" t="s">
        <v>7810</v>
      </c>
    </row>
    <row r="5588" spans="1:10">
      <c r="A5588" s="8" t="s">
        <v>7536</v>
      </c>
      <c r="D5588" s="8" t="s">
        <v>7438</v>
      </c>
      <c r="J5588" s="8" t="s">
        <v>7811</v>
      </c>
    </row>
    <row r="5589" spans="1:10">
      <c r="A5589" s="8" t="s">
        <v>7538</v>
      </c>
      <c r="D5589" s="8" t="s">
        <v>7439</v>
      </c>
      <c r="J5589" s="8" t="s">
        <v>7812</v>
      </c>
    </row>
    <row r="5590" spans="1:10">
      <c r="A5590" s="8" t="s">
        <v>7539</v>
      </c>
      <c r="D5590" s="8" t="s">
        <v>7440</v>
      </c>
      <c r="J5590" s="8" t="s">
        <v>7813</v>
      </c>
    </row>
    <row r="5591" spans="1:10">
      <c r="A5591" s="8" t="s">
        <v>7541</v>
      </c>
      <c r="D5591" s="8" t="s">
        <v>7441</v>
      </c>
      <c r="J5591" s="8" t="s">
        <v>7814</v>
      </c>
    </row>
    <row r="5592" spans="1:10">
      <c r="A5592" s="8" t="s">
        <v>7815</v>
      </c>
      <c r="D5592" s="8" t="s">
        <v>7442</v>
      </c>
      <c r="J5592" s="8" t="s">
        <v>7816</v>
      </c>
    </row>
    <row r="5593" spans="1:10">
      <c r="A5593" s="8" t="s">
        <v>7542</v>
      </c>
      <c r="D5593" s="8" t="s">
        <v>7443</v>
      </c>
      <c r="J5593" s="8" t="s">
        <v>7817</v>
      </c>
    </row>
    <row r="5594" spans="1:10">
      <c r="A5594" s="8" t="s">
        <v>7544</v>
      </c>
      <c r="D5594" s="8" t="s">
        <v>7818</v>
      </c>
      <c r="J5594" s="8" t="s">
        <v>7819</v>
      </c>
    </row>
    <row r="5595" spans="1:10">
      <c r="A5595" s="8" t="s">
        <v>7545</v>
      </c>
      <c r="D5595" s="8" t="s">
        <v>7445</v>
      </c>
      <c r="J5595" s="8" t="s">
        <v>7820</v>
      </c>
    </row>
    <row r="5596" spans="1:10">
      <c r="A5596" s="8" t="s">
        <v>7548</v>
      </c>
      <c r="D5596" s="8" t="s">
        <v>7724</v>
      </c>
      <c r="J5596" s="8" t="s">
        <v>7821</v>
      </c>
    </row>
    <row r="5597" spans="1:10">
      <c r="A5597" s="8" t="s">
        <v>7549</v>
      </c>
      <c r="D5597" s="8" t="s">
        <v>7446</v>
      </c>
      <c r="J5597" s="8" t="s">
        <v>7822</v>
      </c>
    </row>
    <row r="5598" spans="1:10">
      <c r="A5598" s="8" t="s">
        <v>7550</v>
      </c>
      <c r="D5598" s="8" t="s">
        <v>7449</v>
      </c>
      <c r="J5598" s="8" t="s">
        <v>7823</v>
      </c>
    </row>
    <row r="5599" spans="1:10">
      <c r="A5599" s="8" t="s">
        <v>7551</v>
      </c>
      <c r="D5599" s="8" t="s">
        <v>7450</v>
      </c>
      <c r="J5599" s="8" t="s">
        <v>7824</v>
      </c>
    </row>
    <row r="5600" spans="1:10">
      <c r="A5600" s="8" t="s">
        <v>7825</v>
      </c>
      <c r="D5600" s="8" t="s">
        <v>7451</v>
      </c>
      <c r="J5600" s="8" t="s">
        <v>7826</v>
      </c>
    </row>
    <row r="5601" spans="1:10">
      <c r="A5601" s="8" t="s">
        <v>7552</v>
      </c>
      <c r="D5601" s="8" t="s">
        <v>7452</v>
      </c>
      <c r="J5601" s="8" t="s">
        <v>7827</v>
      </c>
    </row>
    <row r="5602" spans="1:10">
      <c r="A5602" s="8" t="s">
        <v>7554</v>
      </c>
      <c r="D5602" s="8" t="s">
        <v>7453</v>
      </c>
      <c r="J5602" s="8" t="s">
        <v>7828</v>
      </c>
    </row>
    <row r="5603" spans="1:10">
      <c r="A5603" s="8" t="s">
        <v>7555</v>
      </c>
      <c r="D5603" s="8" t="s">
        <v>7829</v>
      </c>
      <c r="J5603" s="8" t="s">
        <v>7830</v>
      </c>
    </row>
    <row r="5604" spans="1:10">
      <c r="A5604" s="8" t="s">
        <v>7556</v>
      </c>
      <c r="D5604" s="8" t="s">
        <v>7454</v>
      </c>
      <c r="J5604" s="8" t="s">
        <v>7831</v>
      </c>
    </row>
    <row r="5605" spans="1:10">
      <c r="A5605" s="8" t="s">
        <v>7558</v>
      </c>
      <c r="D5605" s="8" t="s">
        <v>7456</v>
      </c>
      <c r="J5605" s="8" t="s">
        <v>7832</v>
      </c>
    </row>
    <row r="5606" spans="1:10">
      <c r="A5606" s="8" t="s">
        <v>7559</v>
      </c>
      <c r="D5606" s="8" t="s">
        <v>7457</v>
      </c>
      <c r="J5606" s="8" t="s">
        <v>7833</v>
      </c>
    </row>
    <row r="5607" spans="1:10">
      <c r="A5607" s="8" t="s">
        <v>7560</v>
      </c>
      <c r="D5607" s="8" t="s">
        <v>7458</v>
      </c>
      <c r="J5607" s="8" t="s">
        <v>7834</v>
      </c>
    </row>
    <row r="5608" spans="1:10">
      <c r="A5608" s="8" t="s">
        <v>7562</v>
      </c>
      <c r="D5608" s="8" t="s">
        <v>7460</v>
      </c>
      <c r="J5608" s="8" t="s">
        <v>7835</v>
      </c>
    </row>
    <row r="5609" spans="1:10">
      <c r="A5609" s="8" t="s">
        <v>7563</v>
      </c>
      <c r="D5609" s="8" t="s">
        <v>7461</v>
      </c>
      <c r="J5609" s="8" t="s">
        <v>7836</v>
      </c>
    </row>
    <row r="5610" spans="1:10">
      <c r="A5610" s="8" t="s">
        <v>7564</v>
      </c>
      <c r="D5610" s="8" t="s">
        <v>7462</v>
      </c>
      <c r="J5610" s="8" t="s">
        <v>7837</v>
      </c>
    </row>
    <row r="5611" spans="1:10">
      <c r="A5611" s="8" t="s">
        <v>7565</v>
      </c>
      <c r="D5611" s="8" t="s">
        <v>7740</v>
      </c>
      <c r="J5611" s="8" t="s">
        <v>7838</v>
      </c>
    </row>
    <row r="5612" spans="1:10">
      <c r="A5612" s="8" t="s">
        <v>7566</v>
      </c>
      <c r="D5612" s="8" t="s">
        <v>7466</v>
      </c>
      <c r="J5612" s="8" t="s">
        <v>7839</v>
      </c>
    </row>
    <row r="5613" spans="1:10">
      <c r="A5613" s="8" t="s">
        <v>7567</v>
      </c>
      <c r="D5613" s="8" t="s">
        <v>7467</v>
      </c>
      <c r="J5613" s="8" t="s">
        <v>7840</v>
      </c>
    </row>
    <row r="5614" spans="1:10">
      <c r="A5614" s="8" t="s">
        <v>7568</v>
      </c>
      <c r="D5614" s="8" t="s">
        <v>7744</v>
      </c>
      <c r="J5614" s="8" t="s">
        <v>7841</v>
      </c>
    </row>
    <row r="5615" spans="1:10">
      <c r="A5615" s="8" t="s">
        <v>7570</v>
      </c>
      <c r="D5615" s="8" t="s">
        <v>7469</v>
      </c>
      <c r="J5615" s="8" t="s">
        <v>7842</v>
      </c>
    </row>
    <row r="5616" spans="1:10">
      <c r="A5616" s="8" t="s">
        <v>7843</v>
      </c>
      <c r="D5616" s="8" t="s">
        <v>7470</v>
      </c>
      <c r="J5616" s="8" t="s">
        <v>7844</v>
      </c>
    </row>
    <row r="5617" spans="1:10">
      <c r="A5617" s="8" t="s">
        <v>7571</v>
      </c>
      <c r="D5617" s="8" t="s">
        <v>7471</v>
      </c>
      <c r="J5617" s="8" t="s">
        <v>7845</v>
      </c>
    </row>
    <row r="5618" spans="1:10">
      <c r="A5618" s="8" t="s">
        <v>7573</v>
      </c>
      <c r="D5618" s="8" t="s">
        <v>7473</v>
      </c>
      <c r="J5618" s="8" t="s">
        <v>7846</v>
      </c>
    </row>
    <row r="5619" spans="1:10">
      <c r="A5619" s="8" t="s">
        <v>7847</v>
      </c>
      <c r="D5619" s="8" t="s">
        <v>7750</v>
      </c>
      <c r="J5619" s="8" t="s">
        <v>7848</v>
      </c>
    </row>
    <row r="5620" spans="1:10">
      <c r="A5620" s="8" t="s">
        <v>7576</v>
      </c>
      <c r="D5620" s="8" t="s">
        <v>7474</v>
      </c>
      <c r="J5620" s="8" t="s">
        <v>7849</v>
      </c>
    </row>
    <row r="5621" spans="1:10">
      <c r="A5621" s="8" t="s">
        <v>7577</v>
      </c>
      <c r="D5621" s="8" t="s">
        <v>7476</v>
      </c>
      <c r="J5621" s="8" t="s">
        <v>7850</v>
      </c>
    </row>
    <row r="5622" spans="1:10">
      <c r="A5622" s="8" t="s">
        <v>7578</v>
      </c>
      <c r="D5622" s="8" t="s">
        <v>7754</v>
      </c>
      <c r="J5622" s="8" t="s">
        <v>7851</v>
      </c>
    </row>
    <row r="5623" spans="1:10">
      <c r="A5623" s="8" t="s">
        <v>7579</v>
      </c>
      <c r="D5623" s="8" t="s">
        <v>7477</v>
      </c>
      <c r="J5623" s="8" t="s">
        <v>7852</v>
      </c>
    </row>
    <row r="5624" spans="1:10">
      <c r="A5624" s="8" t="s">
        <v>7580</v>
      </c>
      <c r="D5624" s="8" t="s">
        <v>7480</v>
      </c>
      <c r="J5624" s="8" t="s">
        <v>7853</v>
      </c>
    </row>
    <row r="5625" spans="1:10">
      <c r="A5625" s="8" t="s">
        <v>7581</v>
      </c>
      <c r="D5625" s="8" t="s">
        <v>7854</v>
      </c>
      <c r="J5625" s="8" t="s">
        <v>7855</v>
      </c>
    </row>
    <row r="5626" spans="1:10">
      <c r="A5626" s="8" t="s">
        <v>7582</v>
      </c>
      <c r="D5626" s="8" t="s">
        <v>7481</v>
      </c>
      <c r="J5626" s="8" t="s">
        <v>7856</v>
      </c>
    </row>
    <row r="5627" spans="1:10">
      <c r="A5627" s="8" t="s">
        <v>7857</v>
      </c>
      <c r="D5627" s="8" t="s">
        <v>7482</v>
      </c>
      <c r="J5627" s="8" t="s">
        <v>7858</v>
      </c>
    </row>
    <row r="5628" spans="1:10">
      <c r="A5628" s="8" t="s">
        <v>7583</v>
      </c>
      <c r="D5628" s="8" t="s">
        <v>7483</v>
      </c>
      <c r="J5628" s="8" t="s">
        <v>7859</v>
      </c>
    </row>
    <row r="5629" spans="1:10">
      <c r="A5629" s="8" t="s">
        <v>7585</v>
      </c>
      <c r="D5629" s="8" t="s">
        <v>7485</v>
      </c>
      <c r="J5629" s="8" t="s">
        <v>7860</v>
      </c>
    </row>
    <row r="5630" spans="1:10">
      <c r="A5630" s="8" t="s">
        <v>7586</v>
      </c>
      <c r="D5630" s="8" t="s">
        <v>7486</v>
      </c>
      <c r="J5630" s="8" t="s">
        <v>7861</v>
      </c>
    </row>
    <row r="5631" spans="1:10">
      <c r="A5631" s="8" t="s">
        <v>7587</v>
      </c>
      <c r="D5631" s="8" t="s">
        <v>7487</v>
      </c>
      <c r="J5631" s="8" t="s">
        <v>7862</v>
      </c>
    </row>
    <row r="5632" spans="1:10">
      <c r="A5632" s="8" t="s">
        <v>7588</v>
      </c>
      <c r="D5632" s="8" t="s">
        <v>7489</v>
      </c>
      <c r="J5632" s="8" t="s">
        <v>7863</v>
      </c>
    </row>
    <row r="5633" spans="1:10">
      <c r="A5633" s="8" t="s">
        <v>7864</v>
      </c>
      <c r="D5633" s="8" t="s">
        <v>7491</v>
      </c>
      <c r="J5633" s="8" t="s">
        <v>7865</v>
      </c>
    </row>
    <row r="5634" spans="1:10">
      <c r="A5634" s="8" t="s">
        <v>7866</v>
      </c>
      <c r="D5634" s="8" t="s">
        <v>7492</v>
      </c>
      <c r="J5634" s="8" t="s">
        <v>7867</v>
      </c>
    </row>
    <row r="5635" spans="1:10">
      <c r="A5635" s="8" t="s">
        <v>7589</v>
      </c>
      <c r="D5635" s="8" t="s">
        <v>7493</v>
      </c>
      <c r="J5635" s="8" t="s">
        <v>7868</v>
      </c>
    </row>
    <row r="5636" spans="1:10">
      <c r="A5636" s="8" t="s">
        <v>7590</v>
      </c>
      <c r="D5636" s="8" t="s">
        <v>7768</v>
      </c>
      <c r="J5636" s="8" t="s">
        <v>7869</v>
      </c>
    </row>
    <row r="5637" spans="1:10">
      <c r="A5637" s="8" t="s">
        <v>7591</v>
      </c>
      <c r="D5637" s="8" t="s">
        <v>7494</v>
      </c>
      <c r="J5637" s="8" t="s">
        <v>7870</v>
      </c>
    </row>
    <row r="5638" spans="1:10">
      <c r="A5638" s="8" t="s">
        <v>7592</v>
      </c>
      <c r="D5638" s="8" t="s">
        <v>7495</v>
      </c>
      <c r="J5638" s="8" t="s">
        <v>7871</v>
      </c>
    </row>
    <row r="5639" spans="1:10">
      <c r="A5639" s="8" t="s">
        <v>7594</v>
      </c>
      <c r="D5639" s="8" t="s">
        <v>7496</v>
      </c>
      <c r="J5639" s="8" t="s">
        <v>7872</v>
      </c>
    </row>
    <row r="5640" spans="1:10">
      <c r="A5640" s="8" t="s">
        <v>7595</v>
      </c>
      <c r="D5640" s="8" t="s">
        <v>7498</v>
      </c>
      <c r="J5640" s="8" t="s">
        <v>7873</v>
      </c>
    </row>
    <row r="5641" spans="1:10">
      <c r="A5641" s="8" t="s">
        <v>7874</v>
      </c>
      <c r="D5641" s="8" t="s">
        <v>7499</v>
      </c>
      <c r="J5641" s="8" t="s">
        <v>7875</v>
      </c>
    </row>
    <row r="5642" spans="1:10">
      <c r="A5642" s="8" t="s">
        <v>7596</v>
      </c>
      <c r="D5642" s="8" t="s">
        <v>7500</v>
      </c>
      <c r="J5642" s="8" t="s">
        <v>7876</v>
      </c>
    </row>
    <row r="5643" spans="1:10">
      <c r="A5643" s="8" t="s">
        <v>7597</v>
      </c>
      <c r="D5643" s="8" t="s">
        <v>7501</v>
      </c>
      <c r="J5643" s="8" t="s">
        <v>7877</v>
      </c>
    </row>
    <row r="5644" spans="1:10">
      <c r="A5644" s="8" t="s">
        <v>7599</v>
      </c>
      <c r="D5644" s="8" t="s">
        <v>7502</v>
      </c>
      <c r="J5644" s="8" t="s">
        <v>7878</v>
      </c>
    </row>
    <row r="5645" spans="1:10">
      <c r="A5645" s="8" t="s">
        <v>7601</v>
      </c>
      <c r="D5645" s="8" t="s">
        <v>7778</v>
      </c>
      <c r="J5645" s="8" t="s">
        <v>7879</v>
      </c>
    </row>
    <row r="5646" spans="1:10">
      <c r="A5646" s="8" t="s">
        <v>7602</v>
      </c>
      <c r="D5646" s="8" t="s">
        <v>7503</v>
      </c>
      <c r="J5646" s="8" t="s">
        <v>7880</v>
      </c>
    </row>
    <row r="5647" spans="1:10">
      <c r="A5647" s="8" t="s">
        <v>7604</v>
      </c>
      <c r="D5647" s="8" t="s">
        <v>7504</v>
      </c>
      <c r="J5647" s="8" t="s">
        <v>7881</v>
      </c>
    </row>
    <row r="5648" spans="1:10">
      <c r="A5648" s="8" t="s">
        <v>7606</v>
      </c>
      <c r="D5648" s="8" t="s">
        <v>7782</v>
      </c>
      <c r="J5648" s="8" t="s">
        <v>7882</v>
      </c>
    </row>
    <row r="5649" spans="1:10">
      <c r="A5649" s="8" t="s">
        <v>7608</v>
      </c>
      <c r="D5649" s="8" t="s">
        <v>7784</v>
      </c>
      <c r="J5649" s="8" t="s">
        <v>7883</v>
      </c>
    </row>
    <row r="5650" spans="1:10">
      <c r="A5650" s="8" t="s">
        <v>7609</v>
      </c>
      <c r="D5650" s="8" t="s">
        <v>7505</v>
      </c>
      <c r="J5650" s="8" t="s">
        <v>7884</v>
      </c>
    </row>
    <row r="5651" spans="1:10">
      <c r="A5651" s="8" t="s">
        <v>7610</v>
      </c>
      <c r="D5651" s="8" t="s">
        <v>7506</v>
      </c>
      <c r="J5651" s="8" t="s">
        <v>7885</v>
      </c>
    </row>
    <row r="5652" spans="1:10">
      <c r="A5652" s="8" t="s">
        <v>7611</v>
      </c>
      <c r="D5652" s="8" t="s">
        <v>7507</v>
      </c>
      <c r="J5652" s="8" t="s">
        <v>7886</v>
      </c>
    </row>
    <row r="5653" spans="1:10">
      <c r="A5653" s="8" t="s">
        <v>7612</v>
      </c>
      <c r="D5653" s="8" t="s">
        <v>7508</v>
      </c>
      <c r="J5653" s="8" t="s">
        <v>7887</v>
      </c>
    </row>
    <row r="5654" spans="1:10">
      <c r="A5654" s="8" t="s">
        <v>7613</v>
      </c>
      <c r="D5654" s="8" t="s">
        <v>7510</v>
      </c>
      <c r="J5654" s="8" t="s">
        <v>7888</v>
      </c>
    </row>
    <row r="5655" spans="1:10">
      <c r="A5655" s="8" t="s">
        <v>7614</v>
      </c>
      <c r="D5655" s="8" t="s">
        <v>7512</v>
      </c>
      <c r="J5655" s="8" t="s">
        <v>7889</v>
      </c>
    </row>
    <row r="5656" spans="1:10">
      <c r="A5656" s="8" t="s">
        <v>7615</v>
      </c>
      <c r="D5656" s="8" t="s">
        <v>7513</v>
      </c>
      <c r="J5656" s="8" t="s">
        <v>7890</v>
      </c>
    </row>
    <row r="5657" spans="1:10">
      <c r="A5657" s="8" t="s">
        <v>7616</v>
      </c>
      <c r="D5657" s="8" t="s">
        <v>7514</v>
      </c>
      <c r="J5657" s="8" t="s">
        <v>7891</v>
      </c>
    </row>
    <row r="5658" spans="1:10">
      <c r="A5658" s="8" t="s">
        <v>7617</v>
      </c>
      <c r="D5658" s="8" t="s">
        <v>7515</v>
      </c>
      <c r="J5658" s="8" t="s">
        <v>7892</v>
      </c>
    </row>
    <row r="5659" spans="1:10">
      <c r="A5659" s="8" t="s">
        <v>7618</v>
      </c>
      <c r="D5659" s="8" t="s">
        <v>7516</v>
      </c>
      <c r="J5659" s="8" t="s">
        <v>7893</v>
      </c>
    </row>
    <row r="5660" spans="1:10">
      <c r="A5660" s="8" t="s">
        <v>7894</v>
      </c>
      <c r="D5660" s="8" t="s">
        <v>7520</v>
      </c>
      <c r="J5660" s="8" t="s">
        <v>7895</v>
      </c>
    </row>
    <row r="5661" spans="1:10">
      <c r="A5661" s="8" t="s">
        <v>7619</v>
      </c>
      <c r="D5661" s="8" t="s">
        <v>7522</v>
      </c>
      <c r="J5661" s="8" t="s">
        <v>7896</v>
      </c>
    </row>
    <row r="5662" spans="1:10">
      <c r="A5662" s="8" t="s">
        <v>7897</v>
      </c>
      <c r="D5662" s="8" t="s">
        <v>7523</v>
      </c>
      <c r="J5662" s="8" t="s">
        <v>7898</v>
      </c>
    </row>
    <row r="5663" spans="1:10">
      <c r="A5663" s="8" t="s">
        <v>7899</v>
      </c>
      <c r="D5663" s="8" t="s">
        <v>7524</v>
      </c>
      <c r="J5663" s="8" t="s">
        <v>7900</v>
      </c>
    </row>
    <row r="5664" spans="1:10">
      <c r="A5664" s="8" t="s">
        <v>7622</v>
      </c>
      <c r="D5664" s="8" t="s">
        <v>7525</v>
      </c>
      <c r="J5664" s="8" t="s">
        <v>7901</v>
      </c>
    </row>
    <row r="5665" spans="1:10">
      <c r="A5665" s="8" t="s">
        <v>7623</v>
      </c>
      <c r="D5665" s="8" t="s">
        <v>7803</v>
      </c>
      <c r="J5665" s="8" t="s">
        <v>7902</v>
      </c>
    </row>
    <row r="5666" spans="1:10">
      <c r="A5666" s="8" t="s">
        <v>7624</v>
      </c>
      <c r="D5666" s="8" t="s">
        <v>7526</v>
      </c>
      <c r="J5666" s="8" t="s">
        <v>7903</v>
      </c>
    </row>
    <row r="5667" spans="1:10">
      <c r="A5667" s="8" t="s">
        <v>7625</v>
      </c>
      <c r="D5667" s="8" t="s">
        <v>7527</v>
      </c>
      <c r="J5667" s="8" t="s">
        <v>7904</v>
      </c>
    </row>
    <row r="5668" spans="1:10">
      <c r="A5668" s="8" t="s">
        <v>7626</v>
      </c>
      <c r="D5668" s="8" t="s">
        <v>7528</v>
      </c>
      <c r="J5668" s="8" t="s">
        <v>7905</v>
      </c>
    </row>
    <row r="5669" spans="1:10">
      <c r="A5669" s="8" t="s">
        <v>7627</v>
      </c>
      <c r="D5669" s="8" t="s">
        <v>7529</v>
      </c>
      <c r="J5669" s="8" t="s">
        <v>7906</v>
      </c>
    </row>
    <row r="5670" spans="1:10">
      <c r="A5670" s="8" t="s">
        <v>7630</v>
      </c>
      <c r="D5670" s="8" t="s">
        <v>7533</v>
      </c>
      <c r="J5670" s="8" t="s">
        <v>7907</v>
      </c>
    </row>
    <row r="5671" spans="1:10">
      <c r="A5671" s="8" t="s">
        <v>7631</v>
      </c>
      <c r="D5671" s="8" t="s">
        <v>7535</v>
      </c>
      <c r="J5671" s="8" t="s">
        <v>7908</v>
      </c>
    </row>
    <row r="5672" spans="1:10">
      <c r="A5672" s="8" t="s">
        <v>7632</v>
      </c>
      <c r="D5672" s="8" t="s">
        <v>7536</v>
      </c>
      <c r="J5672" s="8" t="s">
        <v>7909</v>
      </c>
    </row>
    <row r="5673" spans="1:10">
      <c r="A5673" s="8" t="s">
        <v>7910</v>
      </c>
      <c r="D5673" s="8" t="s">
        <v>7538</v>
      </c>
      <c r="J5673" s="8" t="s">
        <v>7911</v>
      </c>
    </row>
    <row r="5674" spans="1:10">
      <c r="A5674" s="8" t="s">
        <v>7634</v>
      </c>
      <c r="D5674" s="8" t="s">
        <v>7539</v>
      </c>
      <c r="J5674" s="8" t="s">
        <v>7912</v>
      </c>
    </row>
    <row r="5675" spans="1:10">
      <c r="A5675" s="8" t="s">
        <v>7913</v>
      </c>
      <c r="D5675" s="8" t="s">
        <v>7541</v>
      </c>
      <c r="J5675" s="8" t="s">
        <v>7914</v>
      </c>
    </row>
    <row r="5676" spans="1:10">
      <c r="A5676" s="8" t="s">
        <v>7635</v>
      </c>
      <c r="D5676" s="8" t="s">
        <v>7815</v>
      </c>
      <c r="J5676" s="8" t="s">
        <v>7915</v>
      </c>
    </row>
    <row r="5677" spans="1:10">
      <c r="A5677" s="8" t="s">
        <v>7636</v>
      </c>
      <c r="D5677" s="8" t="s">
        <v>7542</v>
      </c>
      <c r="J5677" s="8" t="s">
        <v>7916</v>
      </c>
    </row>
    <row r="5678" spans="1:10">
      <c r="A5678" s="8" t="s">
        <v>7637</v>
      </c>
      <c r="D5678" s="8" t="s">
        <v>7544</v>
      </c>
      <c r="J5678" s="8" t="s">
        <v>7917</v>
      </c>
    </row>
    <row r="5679" spans="1:10">
      <c r="A5679" s="8" t="s">
        <v>7639</v>
      </c>
      <c r="D5679" s="8" t="s">
        <v>7545</v>
      </c>
      <c r="J5679" s="8" t="s">
        <v>7918</v>
      </c>
    </row>
    <row r="5680" spans="1:10">
      <c r="A5680" s="8" t="s">
        <v>7919</v>
      </c>
      <c r="D5680" s="8" t="s">
        <v>7548</v>
      </c>
      <c r="J5680" s="8" t="s">
        <v>7920</v>
      </c>
    </row>
    <row r="5681" spans="1:10">
      <c r="A5681" s="8" t="s">
        <v>7640</v>
      </c>
      <c r="D5681" s="8" t="s">
        <v>7549</v>
      </c>
      <c r="J5681" s="8" t="s">
        <v>7921</v>
      </c>
    </row>
    <row r="5682" spans="1:10">
      <c r="A5682" s="8" t="s">
        <v>7922</v>
      </c>
      <c r="D5682" s="8" t="s">
        <v>7550</v>
      </c>
      <c r="J5682" s="8" t="s">
        <v>7923</v>
      </c>
    </row>
    <row r="5683" spans="1:10">
      <c r="A5683" s="8" t="s">
        <v>7641</v>
      </c>
      <c r="D5683" s="8" t="s">
        <v>7551</v>
      </c>
      <c r="J5683" s="8" t="s">
        <v>7924</v>
      </c>
    </row>
    <row r="5684" spans="1:10">
      <c r="A5684" s="8" t="s">
        <v>7642</v>
      </c>
      <c r="D5684" s="8" t="s">
        <v>7825</v>
      </c>
      <c r="J5684" s="8" t="s">
        <v>7925</v>
      </c>
    </row>
    <row r="5685" spans="1:10">
      <c r="A5685" s="8" t="s">
        <v>7643</v>
      </c>
      <c r="D5685" s="8" t="s">
        <v>7552</v>
      </c>
      <c r="J5685" s="8" t="s">
        <v>7926</v>
      </c>
    </row>
    <row r="5686" spans="1:10">
      <c r="A5686" s="8" t="s">
        <v>7644</v>
      </c>
      <c r="D5686" s="8" t="s">
        <v>7554</v>
      </c>
      <c r="J5686" s="8" t="s">
        <v>7927</v>
      </c>
    </row>
    <row r="5687" spans="1:10">
      <c r="A5687" s="8" t="s">
        <v>7645</v>
      </c>
      <c r="D5687" s="8" t="s">
        <v>7555</v>
      </c>
      <c r="J5687" s="8" t="s">
        <v>7928</v>
      </c>
    </row>
    <row r="5688" spans="1:10">
      <c r="A5688" s="8" t="s">
        <v>7646</v>
      </c>
      <c r="D5688" s="8" t="s">
        <v>7556</v>
      </c>
      <c r="J5688" s="8" t="s">
        <v>7929</v>
      </c>
    </row>
    <row r="5689" spans="1:10">
      <c r="A5689" s="8" t="s">
        <v>7649</v>
      </c>
      <c r="D5689" s="8" t="s">
        <v>7558</v>
      </c>
      <c r="J5689" s="8" t="s">
        <v>7930</v>
      </c>
    </row>
    <row r="5690" spans="1:10">
      <c r="A5690" s="8" t="s">
        <v>7650</v>
      </c>
      <c r="D5690" s="8" t="s">
        <v>7559</v>
      </c>
      <c r="J5690" s="8" t="s">
        <v>7931</v>
      </c>
    </row>
    <row r="5691" spans="1:10">
      <c r="A5691" s="8" t="s">
        <v>7652</v>
      </c>
      <c r="D5691" s="8" t="s">
        <v>7560</v>
      </c>
      <c r="J5691" s="8" t="s">
        <v>7932</v>
      </c>
    </row>
    <row r="5692" spans="1:10">
      <c r="A5692" s="8" t="s">
        <v>7654</v>
      </c>
      <c r="D5692" s="8" t="s">
        <v>7562</v>
      </c>
      <c r="J5692" s="8" t="s">
        <v>7933</v>
      </c>
    </row>
    <row r="5693" spans="1:10">
      <c r="A5693" s="8" t="s">
        <v>7655</v>
      </c>
      <c r="D5693" s="8" t="s">
        <v>7563</v>
      </c>
      <c r="J5693" s="8" t="s">
        <v>7934</v>
      </c>
    </row>
    <row r="5694" spans="1:10">
      <c r="A5694" s="8" t="s">
        <v>7657</v>
      </c>
      <c r="D5694" s="8" t="s">
        <v>7564</v>
      </c>
      <c r="J5694" s="8" t="s">
        <v>7935</v>
      </c>
    </row>
    <row r="5695" spans="1:10">
      <c r="A5695" s="8" t="s">
        <v>7661</v>
      </c>
      <c r="D5695" s="8" t="s">
        <v>7565</v>
      </c>
      <c r="J5695" s="8" t="s">
        <v>7936</v>
      </c>
    </row>
    <row r="5696" spans="1:10">
      <c r="A5696" s="8" t="s">
        <v>7937</v>
      </c>
      <c r="D5696" s="8" t="s">
        <v>7566</v>
      </c>
      <c r="J5696" s="8" t="s">
        <v>7938</v>
      </c>
    </row>
    <row r="5697" spans="1:10">
      <c r="A5697" s="8" t="s">
        <v>7939</v>
      </c>
      <c r="D5697" s="8" t="s">
        <v>7567</v>
      </c>
      <c r="J5697" s="8" t="s">
        <v>7940</v>
      </c>
    </row>
    <row r="5698" spans="1:10">
      <c r="A5698" s="8" t="s">
        <v>7941</v>
      </c>
      <c r="D5698" s="8" t="s">
        <v>7568</v>
      </c>
      <c r="J5698" s="8" t="s">
        <v>7942</v>
      </c>
    </row>
    <row r="5699" spans="1:10">
      <c r="A5699" s="8" t="s">
        <v>7943</v>
      </c>
      <c r="D5699" s="8" t="s">
        <v>7570</v>
      </c>
      <c r="J5699" s="8" t="s">
        <v>7944</v>
      </c>
    </row>
    <row r="5700" spans="1:10">
      <c r="A5700" s="8" t="s">
        <v>7945</v>
      </c>
      <c r="D5700" s="8" t="s">
        <v>7843</v>
      </c>
      <c r="J5700" s="8" t="s">
        <v>7946</v>
      </c>
    </row>
    <row r="5701" spans="1:10">
      <c r="A5701" s="8" t="s">
        <v>7947</v>
      </c>
      <c r="D5701" s="8" t="s">
        <v>7571</v>
      </c>
      <c r="J5701" s="8" t="s">
        <v>7948</v>
      </c>
    </row>
    <row r="5702" spans="1:10">
      <c r="A5702" s="8" t="s">
        <v>7662</v>
      </c>
      <c r="D5702" s="8" t="s">
        <v>7573</v>
      </c>
      <c r="J5702" s="8" t="s">
        <v>7949</v>
      </c>
    </row>
    <row r="5703" spans="1:10">
      <c r="A5703" s="8" t="s">
        <v>7664</v>
      </c>
      <c r="D5703" s="8" t="s">
        <v>7847</v>
      </c>
      <c r="J5703" s="8" t="s">
        <v>7950</v>
      </c>
    </row>
    <row r="5704" spans="1:10">
      <c r="A5704" s="8" t="s">
        <v>7665</v>
      </c>
      <c r="D5704" s="8" t="s">
        <v>7576</v>
      </c>
      <c r="J5704" s="8" t="s">
        <v>7951</v>
      </c>
    </row>
    <row r="5705" spans="1:10">
      <c r="A5705" s="8" t="s">
        <v>7667</v>
      </c>
      <c r="D5705" s="8" t="s">
        <v>7577</v>
      </c>
      <c r="J5705" s="8" t="s">
        <v>7952</v>
      </c>
    </row>
    <row r="5706" spans="1:10">
      <c r="A5706" s="8" t="s">
        <v>7669</v>
      </c>
      <c r="D5706" s="8" t="s">
        <v>7578</v>
      </c>
      <c r="J5706" s="8" t="s">
        <v>7953</v>
      </c>
    </row>
    <row r="5707" spans="1:10">
      <c r="A5707" s="8" t="s">
        <v>7670</v>
      </c>
      <c r="D5707" s="8" t="s">
        <v>7579</v>
      </c>
      <c r="J5707" s="8" t="s">
        <v>7954</v>
      </c>
    </row>
    <row r="5708" spans="1:10">
      <c r="A5708" s="8" t="s">
        <v>7955</v>
      </c>
      <c r="D5708" s="8" t="s">
        <v>7580</v>
      </c>
      <c r="J5708" s="8" t="s">
        <v>7956</v>
      </c>
    </row>
    <row r="5709" spans="1:10">
      <c r="A5709" s="8" t="s">
        <v>7671</v>
      </c>
      <c r="D5709" s="8" t="s">
        <v>7581</v>
      </c>
      <c r="J5709" s="8" t="s">
        <v>7957</v>
      </c>
    </row>
    <row r="5710" spans="1:10">
      <c r="A5710" s="8" t="s">
        <v>7672</v>
      </c>
      <c r="D5710" s="8" t="s">
        <v>7582</v>
      </c>
      <c r="J5710" s="8" t="s">
        <v>7958</v>
      </c>
    </row>
    <row r="5711" spans="1:10">
      <c r="A5711" s="8" t="s">
        <v>7674</v>
      </c>
      <c r="D5711" s="8" t="s">
        <v>7857</v>
      </c>
      <c r="J5711" s="8" t="s">
        <v>7959</v>
      </c>
    </row>
    <row r="5712" spans="1:10">
      <c r="A5712" s="8" t="s">
        <v>7676</v>
      </c>
      <c r="D5712" s="8" t="s">
        <v>7583</v>
      </c>
      <c r="J5712" s="8" t="s">
        <v>7960</v>
      </c>
    </row>
    <row r="5713" spans="1:10">
      <c r="A5713" s="8" t="s">
        <v>7677</v>
      </c>
      <c r="D5713" s="8" t="s">
        <v>7585</v>
      </c>
      <c r="J5713" s="8" t="s">
        <v>7961</v>
      </c>
    </row>
    <row r="5714" spans="1:10">
      <c r="A5714" s="8" t="s">
        <v>7678</v>
      </c>
      <c r="D5714" s="8" t="s">
        <v>7586</v>
      </c>
      <c r="J5714" s="8" t="s">
        <v>7962</v>
      </c>
    </row>
    <row r="5715" spans="1:10">
      <c r="A5715" s="8" t="s">
        <v>7679</v>
      </c>
      <c r="D5715" s="8" t="s">
        <v>7587</v>
      </c>
      <c r="J5715" s="8" t="s">
        <v>7963</v>
      </c>
    </row>
    <row r="5716" spans="1:10">
      <c r="A5716" s="8" t="s">
        <v>7680</v>
      </c>
      <c r="D5716" s="8" t="s">
        <v>7588</v>
      </c>
      <c r="J5716" s="8" t="s">
        <v>7964</v>
      </c>
    </row>
    <row r="5717" spans="1:10">
      <c r="A5717" s="8" t="s">
        <v>7682</v>
      </c>
      <c r="D5717" s="8" t="s">
        <v>7864</v>
      </c>
      <c r="J5717" s="8" t="s">
        <v>7965</v>
      </c>
    </row>
    <row r="5718" spans="1:10">
      <c r="A5718" s="8" t="s">
        <v>7683</v>
      </c>
      <c r="D5718" s="8" t="s">
        <v>7866</v>
      </c>
      <c r="J5718" s="8" t="s">
        <v>7966</v>
      </c>
    </row>
    <row r="5719" spans="1:10">
      <c r="A5719" s="8" t="s">
        <v>7684</v>
      </c>
      <c r="D5719" s="8" t="s">
        <v>7589</v>
      </c>
      <c r="J5719" s="8" t="s">
        <v>7967</v>
      </c>
    </row>
    <row r="5720" spans="1:10">
      <c r="A5720" s="8" t="s">
        <v>7685</v>
      </c>
      <c r="D5720" s="8" t="s">
        <v>7590</v>
      </c>
      <c r="J5720" s="8" t="s">
        <v>7968</v>
      </c>
    </row>
    <row r="5721" spans="1:10">
      <c r="A5721" s="8" t="s">
        <v>7686</v>
      </c>
      <c r="D5721" s="8" t="s">
        <v>7591</v>
      </c>
      <c r="J5721" s="8" t="s">
        <v>7969</v>
      </c>
    </row>
    <row r="5722" spans="1:10">
      <c r="A5722" s="8" t="s">
        <v>7687</v>
      </c>
      <c r="D5722" s="8" t="s">
        <v>7592</v>
      </c>
      <c r="J5722" s="8" t="s">
        <v>7970</v>
      </c>
    </row>
    <row r="5723" spans="1:10">
      <c r="A5723" s="8" t="s">
        <v>7689</v>
      </c>
      <c r="D5723" s="8" t="s">
        <v>7594</v>
      </c>
      <c r="J5723" s="8" t="s">
        <v>7971</v>
      </c>
    </row>
    <row r="5724" spans="1:10">
      <c r="A5724" s="8" t="s">
        <v>7690</v>
      </c>
      <c r="D5724" s="8" t="s">
        <v>7595</v>
      </c>
      <c r="J5724" s="8" t="s">
        <v>7972</v>
      </c>
    </row>
    <row r="5725" spans="1:10">
      <c r="A5725" s="8" t="s">
        <v>7973</v>
      </c>
      <c r="D5725" s="8" t="s">
        <v>7874</v>
      </c>
      <c r="J5725" s="8" t="s">
        <v>7974</v>
      </c>
    </row>
    <row r="5726" spans="1:10">
      <c r="A5726" s="8" t="s">
        <v>7975</v>
      </c>
      <c r="D5726" s="8" t="s">
        <v>7596</v>
      </c>
      <c r="J5726" s="8" t="s">
        <v>7976</v>
      </c>
    </row>
    <row r="5727" spans="1:10">
      <c r="A5727" s="8" t="s">
        <v>7691</v>
      </c>
      <c r="D5727" s="8" t="s">
        <v>7597</v>
      </c>
      <c r="J5727" s="8" t="s">
        <v>7977</v>
      </c>
    </row>
    <row r="5728" spans="1:10">
      <c r="A5728" s="8" t="s">
        <v>7692</v>
      </c>
      <c r="D5728" s="8" t="s">
        <v>7599</v>
      </c>
      <c r="J5728" s="8" t="s">
        <v>7978</v>
      </c>
    </row>
    <row r="5729" spans="1:10">
      <c r="A5729" s="8" t="s">
        <v>7979</v>
      </c>
      <c r="D5729" s="8" t="s">
        <v>7601</v>
      </c>
      <c r="J5729" s="8" t="s">
        <v>7980</v>
      </c>
    </row>
    <row r="5730" spans="1:10">
      <c r="A5730" s="8" t="s">
        <v>7693</v>
      </c>
      <c r="D5730" s="8" t="s">
        <v>7602</v>
      </c>
      <c r="J5730" s="8" t="s">
        <v>7981</v>
      </c>
    </row>
    <row r="5731" spans="1:10">
      <c r="A5731" s="8" t="s">
        <v>7695</v>
      </c>
      <c r="D5731" s="8" t="s">
        <v>7604</v>
      </c>
      <c r="J5731" s="8" t="s">
        <v>7982</v>
      </c>
    </row>
    <row r="5732" spans="1:10">
      <c r="A5732" s="8" t="s">
        <v>7696</v>
      </c>
      <c r="D5732" s="8" t="s">
        <v>7606</v>
      </c>
      <c r="J5732" s="8" t="s">
        <v>7983</v>
      </c>
    </row>
    <row r="5733" spans="1:10">
      <c r="A5733" s="8" t="s">
        <v>7697</v>
      </c>
      <c r="D5733" s="8" t="s">
        <v>7608</v>
      </c>
      <c r="J5733" s="8" t="s">
        <v>7984</v>
      </c>
    </row>
    <row r="5734" spans="1:10">
      <c r="A5734" s="8" t="s">
        <v>7698</v>
      </c>
      <c r="D5734" s="8" t="s">
        <v>7609</v>
      </c>
      <c r="J5734" s="8" t="s">
        <v>7985</v>
      </c>
    </row>
    <row r="5735" spans="1:10">
      <c r="A5735" s="8" t="s">
        <v>7699</v>
      </c>
      <c r="D5735" s="8" t="s">
        <v>7610</v>
      </c>
      <c r="J5735" s="8" t="s">
        <v>7986</v>
      </c>
    </row>
    <row r="5736" spans="1:10">
      <c r="A5736" s="8" t="s">
        <v>7701</v>
      </c>
      <c r="D5736" s="8" t="s">
        <v>7611</v>
      </c>
      <c r="J5736" s="8" t="s">
        <v>7987</v>
      </c>
    </row>
    <row r="5737" spans="1:10">
      <c r="A5737" s="8" t="s">
        <v>7702</v>
      </c>
      <c r="D5737" s="8" t="s">
        <v>7612</v>
      </c>
      <c r="J5737" s="8" t="s">
        <v>7988</v>
      </c>
    </row>
    <row r="5738" spans="1:10">
      <c r="A5738" s="8" t="s">
        <v>7703</v>
      </c>
      <c r="D5738" s="8" t="s">
        <v>7613</v>
      </c>
      <c r="J5738" s="8" t="s">
        <v>7989</v>
      </c>
    </row>
    <row r="5739" spans="1:10">
      <c r="A5739" s="8" t="s">
        <v>7704</v>
      </c>
      <c r="D5739" s="8" t="s">
        <v>7614</v>
      </c>
      <c r="J5739" s="8" t="s">
        <v>7990</v>
      </c>
    </row>
    <row r="5740" spans="1:10">
      <c r="A5740" s="8" t="s">
        <v>7705</v>
      </c>
      <c r="D5740" s="8" t="s">
        <v>7991</v>
      </c>
      <c r="J5740" s="8" t="s">
        <v>7992</v>
      </c>
    </row>
    <row r="5741" spans="1:10">
      <c r="A5741" s="8" t="s">
        <v>7707</v>
      </c>
      <c r="D5741" s="8" t="s">
        <v>7615</v>
      </c>
      <c r="J5741" s="8" t="s">
        <v>7993</v>
      </c>
    </row>
    <row r="5742" spans="1:10">
      <c r="A5742" s="8" t="s">
        <v>7708</v>
      </c>
      <c r="D5742" s="8" t="s">
        <v>7616</v>
      </c>
      <c r="J5742" s="8" t="s">
        <v>7994</v>
      </c>
    </row>
    <row r="5743" spans="1:10">
      <c r="A5743" s="8" t="s">
        <v>7709</v>
      </c>
      <c r="D5743" s="8" t="s">
        <v>7617</v>
      </c>
      <c r="J5743" s="8" t="s">
        <v>7995</v>
      </c>
    </row>
    <row r="5744" spans="1:10">
      <c r="A5744" s="8" t="s">
        <v>7711</v>
      </c>
      <c r="D5744" s="8" t="s">
        <v>7618</v>
      </c>
      <c r="J5744" s="8" t="s">
        <v>7996</v>
      </c>
    </row>
    <row r="5745" spans="1:10">
      <c r="A5745" s="8" t="s">
        <v>7713</v>
      </c>
      <c r="D5745" s="8" t="s">
        <v>7894</v>
      </c>
      <c r="J5745" s="8" t="s">
        <v>7997</v>
      </c>
    </row>
    <row r="5746" spans="1:10">
      <c r="A5746" s="8" t="s">
        <v>7714</v>
      </c>
      <c r="D5746" s="8" t="s">
        <v>7998</v>
      </c>
      <c r="J5746" s="8" t="s">
        <v>7999</v>
      </c>
    </row>
    <row r="5747" spans="1:10">
      <c r="A5747" s="8" t="s">
        <v>8000</v>
      </c>
      <c r="D5747" s="8" t="s">
        <v>7619</v>
      </c>
      <c r="J5747" s="8" t="s">
        <v>8001</v>
      </c>
    </row>
    <row r="5748" spans="1:10">
      <c r="A5748" s="8" t="s">
        <v>7715</v>
      </c>
      <c r="D5748" s="8" t="s">
        <v>7897</v>
      </c>
      <c r="J5748" s="8" t="s">
        <v>8002</v>
      </c>
    </row>
    <row r="5749" spans="1:10">
      <c r="A5749" s="8" t="s">
        <v>7716</v>
      </c>
      <c r="D5749" s="8" t="s">
        <v>7899</v>
      </c>
      <c r="J5749" s="8" t="s">
        <v>8003</v>
      </c>
    </row>
    <row r="5750" spans="1:10">
      <c r="A5750" s="8" t="s">
        <v>7717</v>
      </c>
      <c r="D5750" s="8" t="s">
        <v>7622</v>
      </c>
      <c r="J5750" s="8" t="s">
        <v>8004</v>
      </c>
    </row>
    <row r="5751" spans="1:10">
      <c r="A5751" s="8" t="s">
        <v>7718</v>
      </c>
      <c r="D5751" s="8" t="s">
        <v>7623</v>
      </c>
      <c r="J5751" s="8" t="s">
        <v>8005</v>
      </c>
    </row>
    <row r="5752" spans="1:10">
      <c r="A5752" s="8" t="s">
        <v>7719</v>
      </c>
      <c r="D5752" s="8" t="s">
        <v>7624</v>
      </c>
      <c r="J5752" s="8" t="s">
        <v>8006</v>
      </c>
    </row>
    <row r="5753" spans="1:10">
      <c r="A5753" s="8" t="s">
        <v>7720</v>
      </c>
      <c r="D5753" s="8" t="s">
        <v>7625</v>
      </c>
      <c r="J5753" s="8" t="s">
        <v>8007</v>
      </c>
    </row>
    <row r="5754" spans="1:10">
      <c r="A5754" s="8" t="s">
        <v>7723</v>
      </c>
      <c r="D5754" s="8" t="s">
        <v>7626</v>
      </c>
      <c r="J5754" s="8" t="s">
        <v>8008</v>
      </c>
    </row>
    <row r="5755" spans="1:10">
      <c r="A5755" s="8" t="s">
        <v>7725</v>
      </c>
      <c r="D5755" s="8" t="s">
        <v>7627</v>
      </c>
      <c r="J5755" s="8" t="s">
        <v>8009</v>
      </c>
    </row>
    <row r="5756" spans="1:10">
      <c r="A5756" s="8" t="s">
        <v>7726</v>
      </c>
      <c r="D5756" s="8" t="s">
        <v>7630</v>
      </c>
      <c r="J5756" s="8" t="s">
        <v>8010</v>
      </c>
    </row>
    <row r="5757" spans="1:10">
      <c r="A5757" s="8" t="s">
        <v>7727</v>
      </c>
      <c r="D5757" s="8" t="s">
        <v>7631</v>
      </c>
      <c r="J5757" s="8" t="s">
        <v>8011</v>
      </c>
    </row>
    <row r="5758" spans="1:10">
      <c r="A5758" s="8" t="s">
        <v>7728</v>
      </c>
      <c r="D5758" s="8" t="s">
        <v>7632</v>
      </c>
      <c r="J5758" s="8" t="s">
        <v>8012</v>
      </c>
    </row>
    <row r="5759" spans="1:10">
      <c r="A5759" s="8" t="s">
        <v>7729</v>
      </c>
      <c r="D5759" s="8" t="s">
        <v>7910</v>
      </c>
      <c r="J5759" s="8" t="s">
        <v>8013</v>
      </c>
    </row>
    <row r="5760" spans="1:10">
      <c r="A5760" s="8" t="s">
        <v>7731</v>
      </c>
      <c r="D5760" s="8" t="s">
        <v>7634</v>
      </c>
      <c r="J5760" s="8" t="s">
        <v>8014</v>
      </c>
    </row>
    <row r="5761" spans="1:10">
      <c r="A5761" s="8" t="s">
        <v>7732</v>
      </c>
      <c r="D5761" s="8" t="s">
        <v>7913</v>
      </c>
      <c r="J5761" s="8" t="s">
        <v>8015</v>
      </c>
    </row>
    <row r="5762" spans="1:10">
      <c r="A5762" s="8" t="s">
        <v>7733</v>
      </c>
      <c r="D5762" s="8" t="s">
        <v>7635</v>
      </c>
      <c r="J5762" s="8" t="s">
        <v>8016</v>
      </c>
    </row>
    <row r="5763" spans="1:10">
      <c r="A5763" s="8" t="s">
        <v>7734</v>
      </c>
      <c r="D5763" s="8" t="s">
        <v>7636</v>
      </c>
      <c r="J5763" s="8" t="s">
        <v>8017</v>
      </c>
    </row>
    <row r="5764" spans="1:10">
      <c r="A5764" s="8" t="s">
        <v>7735</v>
      </c>
      <c r="D5764" s="8" t="s">
        <v>7637</v>
      </c>
      <c r="J5764" s="8" t="s">
        <v>8018</v>
      </c>
    </row>
    <row r="5765" spans="1:10">
      <c r="A5765" s="8" t="s">
        <v>7736</v>
      </c>
      <c r="D5765" s="8" t="s">
        <v>7639</v>
      </c>
      <c r="J5765" s="8" t="s">
        <v>8019</v>
      </c>
    </row>
    <row r="5766" spans="1:10">
      <c r="A5766" s="8" t="s">
        <v>7737</v>
      </c>
      <c r="D5766" s="8" t="s">
        <v>7919</v>
      </c>
      <c r="J5766" s="8" t="s">
        <v>8020</v>
      </c>
    </row>
    <row r="5767" spans="1:10">
      <c r="A5767" s="8" t="s">
        <v>7738</v>
      </c>
      <c r="D5767" s="8" t="s">
        <v>8021</v>
      </c>
      <c r="J5767" s="8" t="s">
        <v>8022</v>
      </c>
    </row>
    <row r="5768" spans="1:10">
      <c r="A5768" s="8" t="s">
        <v>7739</v>
      </c>
      <c r="D5768" s="8" t="s">
        <v>7640</v>
      </c>
      <c r="J5768" s="8" t="s">
        <v>8023</v>
      </c>
    </row>
    <row r="5769" spans="1:10">
      <c r="A5769" s="8" t="s">
        <v>7741</v>
      </c>
      <c r="D5769" s="8" t="s">
        <v>7922</v>
      </c>
      <c r="J5769" s="8" t="s">
        <v>8024</v>
      </c>
    </row>
    <row r="5770" spans="1:10">
      <c r="A5770" s="8" t="s">
        <v>7742</v>
      </c>
      <c r="D5770" s="8" t="s">
        <v>7641</v>
      </c>
      <c r="J5770" s="8" t="s">
        <v>8025</v>
      </c>
    </row>
    <row r="5771" spans="1:10">
      <c r="A5771" s="8" t="s">
        <v>7743</v>
      </c>
      <c r="D5771" s="8" t="s">
        <v>7642</v>
      </c>
      <c r="J5771" s="8" t="s">
        <v>8026</v>
      </c>
    </row>
    <row r="5772" spans="1:10">
      <c r="A5772" s="8" t="s">
        <v>7745</v>
      </c>
      <c r="D5772" s="8" t="s">
        <v>7643</v>
      </c>
      <c r="J5772" s="8" t="s">
        <v>8027</v>
      </c>
    </row>
    <row r="5773" spans="1:10">
      <c r="A5773" s="8" t="s">
        <v>7746</v>
      </c>
      <c r="D5773" s="8" t="s">
        <v>7644</v>
      </c>
      <c r="J5773" s="8" t="s">
        <v>8028</v>
      </c>
    </row>
    <row r="5774" spans="1:10">
      <c r="A5774" s="8" t="s">
        <v>7747</v>
      </c>
      <c r="D5774" s="8" t="s">
        <v>7645</v>
      </c>
      <c r="J5774" s="8" t="s">
        <v>8029</v>
      </c>
    </row>
    <row r="5775" spans="1:10">
      <c r="A5775" s="8" t="s">
        <v>7749</v>
      </c>
      <c r="D5775" s="8" t="s">
        <v>7646</v>
      </c>
      <c r="J5775" s="8" t="s">
        <v>8030</v>
      </c>
    </row>
    <row r="5776" spans="1:10">
      <c r="A5776" s="8" t="s">
        <v>8031</v>
      </c>
      <c r="D5776" s="8" t="s">
        <v>7649</v>
      </c>
      <c r="J5776" s="8" t="s">
        <v>8032</v>
      </c>
    </row>
    <row r="5777" spans="1:10">
      <c r="A5777" s="8" t="s">
        <v>7751</v>
      </c>
      <c r="D5777" s="8" t="s">
        <v>7650</v>
      </c>
      <c r="J5777" s="8" t="s">
        <v>8033</v>
      </c>
    </row>
    <row r="5778" spans="1:10">
      <c r="A5778" s="8" t="s">
        <v>7752</v>
      </c>
      <c r="D5778" s="8" t="s">
        <v>7652</v>
      </c>
      <c r="J5778" s="8" t="s">
        <v>8034</v>
      </c>
    </row>
    <row r="5779" spans="1:10">
      <c r="A5779" s="8" t="s">
        <v>7753</v>
      </c>
      <c r="D5779" s="8" t="s">
        <v>7654</v>
      </c>
      <c r="J5779" s="8" t="s">
        <v>8035</v>
      </c>
    </row>
    <row r="5780" spans="1:10">
      <c r="A5780" s="8" t="s">
        <v>8036</v>
      </c>
      <c r="D5780" s="8" t="s">
        <v>7655</v>
      </c>
      <c r="J5780" s="8" t="s">
        <v>8037</v>
      </c>
    </row>
    <row r="5781" spans="1:10">
      <c r="A5781" s="8" t="s">
        <v>7755</v>
      </c>
      <c r="D5781" s="8" t="s">
        <v>7657</v>
      </c>
      <c r="J5781" s="8" t="s">
        <v>8038</v>
      </c>
    </row>
    <row r="5782" spans="1:10">
      <c r="A5782" s="8" t="s">
        <v>7756</v>
      </c>
      <c r="D5782" s="8" t="s">
        <v>7661</v>
      </c>
      <c r="J5782" s="8" t="s">
        <v>8039</v>
      </c>
    </row>
    <row r="5783" spans="1:10">
      <c r="A5783" s="8" t="s">
        <v>7757</v>
      </c>
      <c r="D5783" s="8" t="s">
        <v>7662</v>
      </c>
      <c r="J5783" s="8" t="s">
        <v>8040</v>
      </c>
    </row>
    <row r="5784" spans="1:10">
      <c r="A5784" s="8" t="s">
        <v>7759</v>
      </c>
      <c r="D5784" s="8" t="s">
        <v>7664</v>
      </c>
      <c r="J5784" s="8" t="s">
        <v>8041</v>
      </c>
    </row>
    <row r="5785" spans="1:10">
      <c r="A5785" s="8" t="s">
        <v>7760</v>
      </c>
      <c r="D5785" s="8" t="s">
        <v>7665</v>
      </c>
      <c r="J5785" s="8" t="s">
        <v>8042</v>
      </c>
    </row>
    <row r="5786" spans="1:10">
      <c r="A5786" s="8" t="s">
        <v>7761</v>
      </c>
      <c r="D5786" s="8" t="s">
        <v>7667</v>
      </c>
      <c r="J5786" s="8" t="s">
        <v>8043</v>
      </c>
    </row>
    <row r="5787" spans="1:10">
      <c r="A5787" s="8" t="s">
        <v>7762</v>
      </c>
      <c r="D5787" s="8" t="s">
        <v>7669</v>
      </c>
      <c r="J5787" s="8" t="s">
        <v>8044</v>
      </c>
    </row>
    <row r="5788" spans="1:10">
      <c r="A5788" s="8" t="s">
        <v>7763</v>
      </c>
      <c r="D5788" s="8" t="s">
        <v>7670</v>
      </c>
      <c r="J5788" s="8" t="s">
        <v>8045</v>
      </c>
    </row>
    <row r="5789" spans="1:10">
      <c r="A5789" s="8" t="s">
        <v>7764</v>
      </c>
      <c r="D5789" s="8" t="s">
        <v>7671</v>
      </c>
      <c r="J5789" s="8" t="s">
        <v>8046</v>
      </c>
    </row>
    <row r="5790" spans="1:10">
      <c r="A5790" s="8" t="s">
        <v>7765</v>
      </c>
      <c r="D5790" s="8" t="s">
        <v>7672</v>
      </c>
      <c r="J5790" s="8" t="s">
        <v>8047</v>
      </c>
    </row>
    <row r="5791" spans="1:10">
      <c r="A5791" s="8" t="s">
        <v>7766</v>
      </c>
      <c r="D5791" s="8" t="s">
        <v>7674</v>
      </c>
      <c r="J5791" s="8" t="s">
        <v>8048</v>
      </c>
    </row>
    <row r="5792" spans="1:10">
      <c r="A5792" s="8" t="s">
        <v>7767</v>
      </c>
      <c r="D5792" s="8" t="s">
        <v>7676</v>
      </c>
      <c r="J5792" s="8" t="s">
        <v>8049</v>
      </c>
    </row>
    <row r="5793" spans="1:10">
      <c r="A5793" s="8" t="s">
        <v>7771</v>
      </c>
      <c r="D5793" s="8" t="s">
        <v>7678</v>
      </c>
      <c r="J5793" s="8" t="s">
        <v>8050</v>
      </c>
    </row>
    <row r="5794" spans="1:10">
      <c r="A5794" s="8" t="s">
        <v>7772</v>
      </c>
      <c r="D5794" s="8" t="s">
        <v>7679</v>
      </c>
      <c r="J5794" s="8" t="s">
        <v>8051</v>
      </c>
    </row>
    <row r="5795" spans="1:10">
      <c r="A5795" s="8" t="s">
        <v>7773</v>
      </c>
      <c r="D5795" s="8" t="s">
        <v>7680</v>
      </c>
      <c r="J5795" s="8" t="s">
        <v>8052</v>
      </c>
    </row>
    <row r="5796" spans="1:10">
      <c r="A5796" s="8" t="s">
        <v>7774</v>
      </c>
      <c r="D5796" s="8" t="s">
        <v>7682</v>
      </c>
      <c r="J5796" s="8" t="s">
        <v>8053</v>
      </c>
    </row>
    <row r="5797" spans="1:10">
      <c r="A5797" s="8" t="s">
        <v>7775</v>
      </c>
      <c r="D5797" s="8" t="s">
        <v>7683</v>
      </c>
      <c r="J5797" s="8" t="s">
        <v>8054</v>
      </c>
    </row>
    <row r="5798" spans="1:10">
      <c r="A5798" s="8" t="s">
        <v>7776</v>
      </c>
      <c r="D5798" s="8" t="s">
        <v>7684</v>
      </c>
      <c r="J5798" s="8" t="s">
        <v>8055</v>
      </c>
    </row>
    <row r="5799" spans="1:10">
      <c r="A5799" s="8" t="s">
        <v>8056</v>
      </c>
      <c r="D5799" s="8" t="s">
        <v>7685</v>
      </c>
      <c r="J5799" s="8" t="s">
        <v>8057</v>
      </c>
    </row>
    <row r="5800" spans="1:10">
      <c r="A5800" s="8" t="s">
        <v>8058</v>
      </c>
      <c r="D5800" s="8" t="s">
        <v>7686</v>
      </c>
      <c r="J5800" s="8" t="s">
        <v>8059</v>
      </c>
    </row>
    <row r="5801" spans="1:10">
      <c r="A5801" s="8" t="s">
        <v>7777</v>
      </c>
      <c r="D5801" s="8" t="s">
        <v>7687</v>
      </c>
      <c r="J5801" s="8" t="s">
        <v>8060</v>
      </c>
    </row>
    <row r="5802" spans="1:10">
      <c r="A5802" s="8" t="s">
        <v>7779</v>
      </c>
      <c r="D5802" s="8" t="s">
        <v>7689</v>
      </c>
      <c r="J5802" s="8" t="s">
        <v>8061</v>
      </c>
    </row>
    <row r="5803" spans="1:10">
      <c r="A5803" s="8" t="s">
        <v>8062</v>
      </c>
      <c r="D5803" s="8" t="s">
        <v>7690</v>
      </c>
      <c r="J5803" s="8" t="s">
        <v>8063</v>
      </c>
    </row>
    <row r="5804" spans="1:10">
      <c r="A5804" s="8" t="s">
        <v>7780</v>
      </c>
      <c r="D5804" s="8" t="s">
        <v>7973</v>
      </c>
      <c r="J5804" s="8" t="s">
        <v>8064</v>
      </c>
    </row>
    <row r="5805" spans="1:10">
      <c r="A5805" s="8" t="s">
        <v>7781</v>
      </c>
      <c r="D5805" s="8" t="s">
        <v>7975</v>
      </c>
      <c r="J5805" s="8" t="s">
        <v>8065</v>
      </c>
    </row>
    <row r="5806" spans="1:10">
      <c r="A5806" s="8" t="s">
        <v>7783</v>
      </c>
      <c r="D5806" s="8" t="s">
        <v>7691</v>
      </c>
      <c r="J5806" s="8" t="s">
        <v>8066</v>
      </c>
    </row>
    <row r="5807" spans="1:10">
      <c r="A5807" s="8" t="s">
        <v>7785</v>
      </c>
      <c r="D5807" s="8" t="s">
        <v>7692</v>
      </c>
      <c r="J5807" s="8" t="s">
        <v>8067</v>
      </c>
    </row>
    <row r="5808" spans="1:10">
      <c r="A5808" s="8" t="s">
        <v>7786</v>
      </c>
      <c r="D5808" s="8" t="s">
        <v>7979</v>
      </c>
      <c r="J5808" s="8" t="s">
        <v>8068</v>
      </c>
    </row>
    <row r="5809" spans="1:10">
      <c r="A5809" s="8" t="s">
        <v>7787</v>
      </c>
      <c r="D5809" s="8" t="s">
        <v>7693</v>
      </c>
      <c r="J5809" s="8" t="s">
        <v>8069</v>
      </c>
    </row>
    <row r="5810" spans="1:10">
      <c r="A5810" s="8" t="s">
        <v>7788</v>
      </c>
      <c r="D5810" s="8" t="s">
        <v>7695</v>
      </c>
      <c r="J5810" s="8" t="s">
        <v>8070</v>
      </c>
    </row>
    <row r="5811" spans="1:10">
      <c r="A5811" s="8" t="s">
        <v>7789</v>
      </c>
      <c r="D5811" s="8" t="s">
        <v>7696</v>
      </c>
      <c r="J5811" s="8" t="s">
        <v>8071</v>
      </c>
    </row>
    <row r="5812" spans="1:10">
      <c r="A5812" s="8" t="s">
        <v>7790</v>
      </c>
      <c r="D5812" s="8" t="s">
        <v>7697</v>
      </c>
      <c r="J5812" s="8" t="s">
        <v>8072</v>
      </c>
    </row>
    <row r="5813" spans="1:10">
      <c r="A5813" s="8" t="s">
        <v>7791</v>
      </c>
      <c r="D5813" s="8" t="s">
        <v>7698</v>
      </c>
      <c r="J5813" s="8" t="s">
        <v>8073</v>
      </c>
    </row>
    <row r="5814" spans="1:10">
      <c r="A5814" s="8" t="s">
        <v>7793</v>
      </c>
      <c r="D5814" s="8" t="s">
        <v>7699</v>
      </c>
      <c r="J5814" s="8" t="s">
        <v>8074</v>
      </c>
    </row>
    <row r="5815" spans="1:10">
      <c r="A5815" s="8" t="s">
        <v>7794</v>
      </c>
      <c r="D5815" s="8" t="s">
        <v>7701</v>
      </c>
      <c r="J5815" s="8" t="s">
        <v>8075</v>
      </c>
    </row>
    <row r="5816" spans="1:10">
      <c r="A5816" s="8" t="s">
        <v>7795</v>
      </c>
      <c r="D5816" s="8" t="s">
        <v>7702</v>
      </c>
      <c r="J5816" s="8" t="s">
        <v>8076</v>
      </c>
    </row>
    <row r="5817" spans="1:10">
      <c r="A5817" s="8" t="s">
        <v>7796</v>
      </c>
      <c r="D5817" s="8" t="s">
        <v>7703</v>
      </c>
      <c r="J5817" s="8" t="s">
        <v>8077</v>
      </c>
    </row>
    <row r="5818" spans="1:10">
      <c r="A5818" s="8" t="s">
        <v>8078</v>
      </c>
      <c r="D5818" s="8" t="s">
        <v>7704</v>
      </c>
      <c r="J5818" s="8" t="s">
        <v>8079</v>
      </c>
    </row>
    <row r="5819" spans="1:10">
      <c r="A5819" s="8" t="s">
        <v>7797</v>
      </c>
      <c r="D5819" s="8" t="s">
        <v>7705</v>
      </c>
      <c r="J5819" s="8" t="s">
        <v>8080</v>
      </c>
    </row>
    <row r="5820" spans="1:10">
      <c r="A5820" s="8" t="s">
        <v>7798</v>
      </c>
      <c r="D5820" s="8" t="s">
        <v>7707</v>
      </c>
      <c r="J5820" s="8" t="s">
        <v>8081</v>
      </c>
    </row>
    <row r="5821" spans="1:10">
      <c r="A5821" s="8" t="s">
        <v>7799</v>
      </c>
      <c r="D5821" s="8" t="s">
        <v>7708</v>
      </c>
      <c r="J5821" s="8" t="s">
        <v>8082</v>
      </c>
    </row>
    <row r="5822" spans="1:10">
      <c r="A5822" s="8" t="s">
        <v>7800</v>
      </c>
      <c r="D5822" s="8" t="s">
        <v>7709</v>
      </c>
      <c r="J5822" s="8" t="s">
        <v>8083</v>
      </c>
    </row>
    <row r="5823" spans="1:10">
      <c r="A5823" s="8" t="s">
        <v>7801</v>
      </c>
      <c r="D5823" s="8" t="s">
        <v>7711</v>
      </c>
      <c r="J5823" s="8" t="s">
        <v>8084</v>
      </c>
    </row>
    <row r="5824" spans="1:10">
      <c r="A5824" s="8" t="s">
        <v>7802</v>
      </c>
      <c r="D5824" s="8" t="s">
        <v>7713</v>
      </c>
      <c r="J5824" s="8" t="s">
        <v>8085</v>
      </c>
    </row>
    <row r="5825" spans="1:10">
      <c r="A5825" s="8" t="s">
        <v>7804</v>
      </c>
      <c r="D5825" s="8" t="s">
        <v>7714</v>
      </c>
      <c r="J5825" s="8" t="s">
        <v>8086</v>
      </c>
    </row>
    <row r="5826" spans="1:10">
      <c r="A5826" s="8" t="s">
        <v>7805</v>
      </c>
      <c r="D5826" s="8" t="s">
        <v>8000</v>
      </c>
      <c r="J5826" s="8" t="s">
        <v>8087</v>
      </c>
    </row>
    <row r="5827" spans="1:10">
      <c r="A5827" s="8" t="s">
        <v>7806</v>
      </c>
      <c r="D5827" s="8" t="s">
        <v>7715</v>
      </c>
      <c r="J5827" s="8" t="s">
        <v>8088</v>
      </c>
    </row>
    <row r="5828" spans="1:10">
      <c r="A5828" s="8" t="s">
        <v>7807</v>
      </c>
      <c r="D5828" s="8" t="s">
        <v>7716</v>
      </c>
      <c r="J5828" s="8" t="s">
        <v>8089</v>
      </c>
    </row>
    <row r="5829" spans="1:10">
      <c r="A5829" s="8" t="s">
        <v>7808</v>
      </c>
      <c r="D5829" s="8" t="s">
        <v>7717</v>
      </c>
      <c r="J5829" s="8" t="s">
        <v>8090</v>
      </c>
    </row>
    <row r="5830" spans="1:10">
      <c r="A5830" s="8" t="s">
        <v>7809</v>
      </c>
      <c r="D5830" s="8" t="s">
        <v>7718</v>
      </c>
      <c r="J5830" s="8" t="s">
        <v>8091</v>
      </c>
    </row>
    <row r="5831" spans="1:10">
      <c r="A5831" s="8" t="s">
        <v>7810</v>
      </c>
      <c r="D5831" s="8" t="s">
        <v>7719</v>
      </c>
      <c r="J5831" s="8" t="s">
        <v>8092</v>
      </c>
    </row>
    <row r="5832" spans="1:10">
      <c r="A5832" s="8" t="s">
        <v>7811</v>
      </c>
      <c r="D5832" s="8" t="s">
        <v>7720</v>
      </c>
      <c r="J5832" s="8" t="s">
        <v>8093</v>
      </c>
    </row>
    <row r="5833" spans="1:10">
      <c r="A5833" s="8" t="s">
        <v>7812</v>
      </c>
      <c r="D5833" s="8" t="s">
        <v>7723</v>
      </c>
      <c r="J5833" s="8" t="s">
        <v>8094</v>
      </c>
    </row>
    <row r="5834" spans="1:10">
      <c r="A5834" s="8" t="s">
        <v>7813</v>
      </c>
      <c r="D5834" s="8" t="s">
        <v>7725</v>
      </c>
      <c r="J5834" s="8" t="s">
        <v>8095</v>
      </c>
    </row>
    <row r="5835" spans="1:10">
      <c r="A5835" s="8" t="s">
        <v>7814</v>
      </c>
      <c r="D5835" s="8" t="s">
        <v>7726</v>
      </c>
      <c r="J5835" s="8" t="s">
        <v>8096</v>
      </c>
    </row>
    <row r="5836" spans="1:10">
      <c r="A5836" s="8" t="s">
        <v>8097</v>
      </c>
      <c r="D5836" s="8" t="s">
        <v>7727</v>
      </c>
      <c r="J5836" s="8" t="s">
        <v>8098</v>
      </c>
    </row>
    <row r="5837" spans="1:10">
      <c r="A5837" s="8" t="s">
        <v>7816</v>
      </c>
      <c r="D5837" s="8" t="s">
        <v>7728</v>
      </c>
      <c r="J5837" s="8" t="s">
        <v>8099</v>
      </c>
    </row>
    <row r="5838" spans="1:10">
      <c r="A5838" s="8" t="s">
        <v>7817</v>
      </c>
      <c r="D5838" s="8" t="s">
        <v>7729</v>
      </c>
      <c r="J5838" s="8" t="s">
        <v>8100</v>
      </c>
    </row>
    <row r="5839" spans="1:10">
      <c r="A5839" s="8" t="s">
        <v>7819</v>
      </c>
      <c r="D5839" s="8" t="s">
        <v>7731</v>
      </c>
      <c r="J5839" s="8" t="s">
        <v>8101</v>
      </c>
    </row>
    <row r="5840" spans="1:10">
      <c r="A5840" s="8" t="s">
        <v>8102</v>
      </c>
      <c r="D5840" s="8" t="s">
        <v>7732</v>
      </c>
      <c r="J5840" s="8" t="s">
        <v>8103</v>
      </c>
    </row>
    <row r="5841" spans="1:10">
      <c r="A5841" s="8" t="s">
        <v>7820</v>
      </c>
      <c r="D5841" s="8" t="s">
        <v>7733</v>
      </c>
      <c r="J5841" s="8" t="s">
        <v>8104</v>
      </c>
    </row>
    <row r="5842" spans="1:10">
      <c r="A5842" s="8" t="s">
        <v>7821</v>
      </c>
      <c r="D5842" s="8" t="s">
        <v>7734</v>
      </c>
      <c r="J5842" s="8" t="s">
        <v>8105</v>
      </c>
    </row>
    <row r="5843" spans="1:10">
      <c r="A5843" s="8" t="s">
        <v>7822</v>
      </c>
      <c r="D5843" s="8" t="s">
        <v>7735</v>
      </c>
      <c r="J5843" s="8" t="s">
        <v>8106</v>
      </c>
    </row>
    <row r="5844" spans="1:10">
      <c r="A5844" s="8" t="s">
        <v>7823</v>
      </c>
      <c r="D5844" s="8" t="s">
        <v>8107</v>
      </c>
      <c r="J5844" s="8" t="s">
        <v>8108</v>
      </c>
    </row>
    <row r="5845" spans="1:10">
      <c r="A5845" s="8" t="s">
        <v>8109</v>
      </c>
      <c r="D5845" s="8" t="s">
        <v>7736</v>
      </c>
      <c r="J5845" s="8" t="s">
        <v>8110</v>
      </c>
    </row>
    <row r="5846" spans="1:10">
      <c r="A5846" s="8" t="s">
        <v>7824</v>
      </c>
      <c r="D5846" s="8" t="s">
        <v>7737</v>
      </c>
      <c r="J5846" s="8" t="s">
        <v>8111</v>
      </c>
    </row>
    <row r="5847" spans="1:10">
      <c r="A5847" s="8" t="s">
        <v>7826</v>
      </c>
      <c r="D5847" s="8" t="s">
        <v>7738</v>
      </c>
      <c r="J5847" s="8" t="s">
        <v>8112</v>
      </c>
    </row>
    <row r="5848" spans="1:10">
      <c r="A5848" s="8" t="s">
        <v>7827</v>
      </c>
      <c r="D5848" s="8" t="s">
        <v>7739</v>
      </c>
      <c r="J5848" s="8" t="s">
        <v>8113</v>
      </c>
    </row>
    <row r="5849" spans="1:10">
      <c r="A5849" s="8" t="s">
        <v>7828</v>
      </c>
      <c r="D5849" s="8" t="s">
        <v>7741</v>
      </c>
      <c r="J5849" s="8" t="s">
        <v>8114</v>
      </c>
    </row>
    <row r="5850" spans="1:10">
      <c r="A5850" s="8" t="s">
        <v>7830</v>
      </c>
      <c r="D5850" s="8" t="s">
        <v>7742</v>
      </c>
      <c r="J5850" s="8" t="s">
        <v>8115</v>
      </c>
    </row>
    <row r="5851" spans="1:10">
      <c r="A5851" s="8" t="s">
        <v>7831</v>
      </c>
      <c r="D5851" s="8" t="s">
        <v>7743</v>
      </c>
      <c r="J5851" s="8" t="s">
        <v>8116</v>
      </c>
    </row>
    <row r="5852" spans="1:10">
      <c r="A5852" s="8" t="s">
        <v>7832</v>
      </c>
      <c r="D5852" s="8" t="s">
        <v>7745</v>
      </c>
      <c r="J5852" s="8" t="s">
        <v>8117</v>
      </c>
    </row>
    <row r="5853" spans="1:10">
      <c r="A5853" s="8" t="s">
        <v>7833</v>
      </c>
      <c r="D5853" s="8" t="s">
        <v>7746</v>
      </c>
      <c r="J5853" s="8" t="s">
        <v>8118</v>
      </c>
    </row>
    <row r="5854" spans="1:10">
      <c r="A5854" s="8" t="s">
        <v>7834</v>
      </c>
      <c r="D5854" s="8" t="s">
        <v>7747</v>
      </c>
      <c r="J5854" s="8" t="s">
        <v>8119</v>
      </c>
    </row>
    <row r="5855" spans="1:10">
      <c r="A5855" s="8" t="s">
        <v>7835</v>
      </c>
      <c r="D5855" s="8" t="s">
        <v>7748</v>
      </c>
      <c r="J5855" s="8" t="s">
        <v>8120</v>
      </c>
    </row>
    <row r="5856" spans="1:10">
      <c r="A5856" s="8" t="s">
        <v>8121</v>
      </c>
      <c r="D5856" s="8" t="s">
        <v>7749</v>
      </c>
      <c r="J5856" s="8" t="s">
        <v>8122</v>
      </c>
    </row>
    <row r="5857" spans="1:10">
      <c r="A5857" s="8" t="s">
        <v>8123</v>
      </c>
      <c r="D5857" s="8" t="s">
        <v>7751</v>
      </c>
      <c r="J5857" s="8" t="s">
        <v>8124</v>
      </c>
    </row>
    <row r="5858" spans="1:10">
      <c r="A5858" s="8" t="s">
        <v>7836</v>
      </c>
      <c r="D5858" s="8" t="s">
        <v>7752</v>
      </c>
      <c r="J5858" s="8" t="s">
        <v>8125</v>
      </c>
    </row>
    <row r="5859" spans="1:10">
      <c r="A5859" s="8" t="s">
        <v>7837</v>
      </c>
      <c r="D5859" s="8" t="s">
        <v>7753</v>
      </c>
      <c r="J5859" s="8" t="s">
        <v>8126</v>
      </c>
    </row>
    <row r="5860" spans="1:10">
      <c r="A5860" s="8" t="s">
        <v>7839</v>
      </c>
      <c r="D5860" s="8" t="s">
        <v>8036</v>
      </c>
      <c r="J5860" s="8" t="s">
        <v>8127</v>
      </c>
    </row>
    <row r="5861" spans="1:10">
      <c r="A5861" s="8" t="s">
        <v>7840</v>
      </c>
      <c r="D5861" s="8" t="s">
        <v>7755</v>
      </c>
      <c r="J5861" s="8" t="s">
        <v>8128</v>
      </c>
    </row>
    <row r="5862" spans="1:10">
      <c r="A5862" s="8" t="s">
        <v>7841</v>
      </c>
      <c r="D5862" s="8" t="s">
        <v>7756</v>
      </c>
      <c r="J5862" s="8" t="s">
        <v>8129</v>
      </c>
    </row>
    <row r="5863" spans="1:10">
      <c r="A5863" s="8" t="s">
        <v>7842</v>
      </c>
      <c r="D5863" s="8" t="s">
        <v>7757</v>
      </c>
      <c r="J5863" s="8" t="s">
        <v>8130</v>
      </c>
    </row>
    <row r="5864" spans="1:10">
      <c r="A5864" s="8" t="s">
        <v>7844</v>
      </c>
      <c r="D5864" s="8" t="s">
        <v>7759</v>
      </c>
      <c r="J5864" s="8" t="s">
        <v>8131</v>
      </c>
    </row>
    <row r="5865" spans="1:10">
      <c r="A5865" s="8" t="s">
        <v>7845</v>
      </c>
      <c r="D5865" s="8" t="s">
        <v>7760</v>
      </c>
      <c r="J5865" s="8" t="s">
        <v>8132</v>
      </c>
    </row>
    <row r="5866" spans="1:10">
      <c r="A5866" s="8" t="s">
        <v>7846</v>
      </c>
      <c r="D5866" s="8" t="s">
        <v>7761</v>
      </c>
      <c r="J5866" s="8" t="s">
        <v>8133</v>
      </c>
    </row>
    <row r="5867" spans="1:10">
      <c r="A5867" s="8" t="s">
        <v>7848</v>
      </c>
      <c r="D5867" s="8" t="s">
        <v>7762</v>
      </c>
      <c r="J5867" s="8" t="s">
        <v>8134</v>
      </c>
    </row>
    <row r="5868" spans="1:10">
      <c r="A5868" s="8" t="s">
        <v>7849</v>
      </c>
      <c r="D5868" s="8" t="s">
        <v>7763</v>
      </c>
      <c r="J5868" s="8" t="s">
        <v>8135</v>
      </c>
    </row>
    <row r="5869" spans="1:10">
      <c r="A5869" s="8" t="s">
        <v>7851</v>
      </c>
      <c r="D5869" s="8" t="s">
        <v>7764</v>
      </c>
      <c r="J5869" s="8" t="s">
        <v>8136</v>
      </c>
    </row>
    <row r="5870" spans="1:10">
      <c r="A5870" s="8" t="s">
        <v>8137</v>
      </c>
      <c r="D5870" s="8" t="s">
        <v>7765</v>
      </c>
      <c r="J5870" s="8" t="s">
        <v>8138</v>
      </c>
    </row>
    <row r="5871" spans="1:10">
      <c r="A5871" s="8" t="s">
        <v>7852</v>
      </c>
      <c r="D5871" s="8" t="s">
        <v>7766</v>
      </c>
      <c r="J5871" s="8" t="s">
        <v>8139</v>
      </c>
    </row>
    <row r="5872" spans="1:10">
      <c r="A5872" s="8" t="s">
        <v>7853</v>
      </c>
      <c r="D5872" s="8" t="s">
        <v>7767</v>
      </c>
      <c r="J5872" s="8" t="s">
        <v>8140</v>
      </c>
    </row>
    <row r="5873" spans="1:10">
      <c r="A5873" s="8" t="s">
        <v>8141</v>
      </c>
      <c r="D5873" s="8" t="s">
        <v>7771</v>
      </c>
      <c r="J5873" s="8" t="s">
        <v>8142</v>
      </c>
    </row>
    <row r="5874" spans="1:10">
      <c r="A5874" s="8" t="s">
        <v>7855</v>
      </c>
      <c r="D5874" s="8" t="s">
        <v>7772</v>
      </c>
      <c r="J5874" s="8" t="s">
        <v>8143</v>
      </c>
    </row>
    <row r="5875" spans="1:10">
      <c r="A5875" s="8" t="s">
        <v>7856</v>
      </c>
      <c r="D5875" s="8" t="s">
        <v>7773</v>
      </c>
      <c r="J5875" s="8" t="s">
        <v>8144</v>
      </c>
    </row>
    <row r="5876" spans="1:10">
      <c r="A5876" s="8" t="s">
        <v>7858</v>
      </c>
      <c r="D5876" s="8" t="s">
        <v>7774</v>
      </c>
      <c r="J5876" s="8" t="s">
        <v>8145</v>
      </c>
    </row>
    <row r="5877" spans="1:10">
      <c r="A5877" s="8" t="s">
        <v>7859</v>
      </c>
      <c r="D5877" s="8" t="s">
        <v>7775</v>
      </c>
      <c r="J5877" s="8" t="s">
        <v>8146</v>
      </c>
    </row>
    <row r="5878" spans="1:10">
      <c r="A5878" s="8" t="s">
        <v>7860</v>
      </c>
      <c r="D5878" s="8" t="s">
        <v>7776</v>
      </c>
      <c r="J5878" s="8" t="s">
        <v>8147</v>
      </c>
    </row>
    <row r="5879" spans="1:10">
      <c r="A5879" s="8" t="s">
        <v>7861</v>
      </c>
      <c r="D5879" s="8" t="s">
        <v>8056</v>
      </c>
      <c r="J5879" s="8" t="s">
        <v>8148</v>
      </c>
    </row>
    <row r="5880" spans="1:10">
      <c r="A5880" s="8" t="s">
        <v>7862</v>
      </c>
      <c r="D5880" s="8" t="s">
        <v>8058</v>
      </c>
      <c r="J5880" s="8" t="s">
        <v>8149</v>
      </c>
    </row>
    <row r="5881" spans="1:10">
      <c r="A5881" s="8" t="s">
        <v>7863</v>
      </c>
      <c r="D5881" s="8" t="s">
        <v>7777</v>
      </c>
      <c r="J5881" s="8" t="s">
        <v>8150</v>
      </c>
    </row>
    <row r="5882" spans="1:10">
      <c r="A5882" s="8" t="s">
        <v>7865</v>
      </c>
      <c r="D5882" s="8" t="s">
        <v>7779</v>
      </c>
      <c r="J5882" s="8" t="s">
        <v>8151</v>
      </c>
    </row>
    <row r="5883" spans="1:10">
      <c r="A5883" s="8" t="s">
        <v>7867</v>
      </c>
      <c r="D5883" s="8" t="s">
        <v>8062</v>
      </c>
      <c r="J5883" s="8" t="s">
        <v>8152</v>
      </c>
    </row>
    <row r="5884" spans="1:10">
      <c r="A5884" s="8" t="s">
        <v>7868</v>
      </c>
      <c r="D5884" s="8" t="s">
        <v>8153</v>
      </c>
      <c r="J5884" s="8" t="s">
        <v>8154</v>
      </c>
    </row>
    <row r="5885" spans="1:10">
      <c r="A5885" s="8" t="s">
        <v>7869</v>
      </c>
      <c r="D5885" s="8" t="s">
        <v>7780</v>
      </c>
      <c r="J5885" s="8" t="s">
        <v>8155</v>
      </c>
    </row>
    <row r="5886" spans="1:10">
      <c r="A5886" s="8" t="s">
        <v>7872</v>
      </c>
      <c r="D5886" s="8" t="s">
        <v>7781</v>
      </c>
      <c r="J5886" s="8" t="s">
        <v>8156</v>
      </c>
    </row>
    <row r="5887" spans="1:10">
      <c r="A5887" s="8" t="s">
        <v>7873</v>
      </c>
      <c r="D5887" s="8" t="s">
        <v>7783</v>
      </c>
      <c r="J5887" s="8" t="s">
        <v>8157</v>
      </c>
    </row>
    <row r="5888" spans="1:10">
      <c r="A5888" s="8" t="s">
        <v>8158</v>
      </c>
      <c r="D5888" s="8" t="s">
        <v>7785</v>
      </c>
      <c r="J5888" s="8" t="s">
        <v>8159</v>
      </c>
    </row>
    <row r="5889" spans="1:10">
      <c r="A5889" s="8" t="s">
        <v>7875</v>
      </c>
      <c r="D5889" s="8" t="s">
        <v>7786</v>
      </c>
      <c r="J5889" s="8" t="s">
        <v>8160</v>
      </c>
    </row>
    <row r="5890" spans="1:10">
      <c r="A5890" s="8" t="s">
        <v>7877</v>
      </c>
      <c r="D5890" s="8" t="s">
        <v>7787</v>
      </c>
      <c r="J5890" s="8" t="s">
        <v>8161</v>
      </c>
    </row>
    <row r="5891" spans="1:10">
      <c r="A5891" s="8" t="s">
        <v>8162</v>
      </c>
      <c r="D5891" s="8" t="s">
        <v>7788</v>
      </c>
      <c r="J5891" s="8" t="s">
        <v>8163</v>
      </c>
    </row>
    <row r="5892" spans="1:10">
      <c r="A5892" s="8" t="s">
        <v>7878</v>
      </c>
      <c r="D5892" s="8" t="s">
        <v>7789</v>
      </c>
      <c r="J5892" s="8" t="s">
        <v>8164</v>
      </c>
    </row>
    <row r="5893" spans="1:10">
      <c r="A5893" s="8" t="s">
        <v>7879</v>
      </c>
      <c r="D5893" s="8" t="s">
        <v>7790</v>
      </c>
      <c r="J5893" s="8" t="s">
        <v>8165</v>
      </c>
    </row>
    <row r="5894" spans="1:10">
      <c r="A5894" s="8" t="s">
        <v>8166</v>
      </c>
      <c r="D5894" s="8" t="s">
        <v>7791</v>
      </c>
      <c r="J5894" s="8" t="s">
        <v>8167</v>
      </c>
    </row>
    <row r="5895" spans="1:10">
      <c r="A5895" s="8" t="s">
        <v>7880</v>
      </c>
      <c r="D5895" s="8" t="s">
        <v>7793</v>
      </c>
      <c r="J5895" s="8" t="s">
        <v>8168</v>
      </c>
    </row>
    <row r="5896" spans="1:10">
      <c r="A5896" s="8" t="s">
        <v>7881</v>
      </c>
      <c r="D5896" s="8" t="s">
        <v>7794</v>
      </c>
      <c r="J5896" s="8" t="s">
        <v>8169</v>
      </c>
    </row>
    <row r="5897" spans="1:10">
      <c r="A5897" s="8" t="s">
        <v>8170</v>
      </c>
      <c r="D5897" s="8" t="s">
        <v>7795</v>
      </c>
      <c r="J5897" s="8" t="s">
        <v>8171</v>
      </c>
    </row>
    <row r="5898" spans="1:10">
      <c r="A5898" s="8" t="s">
        <v>7882</v>
      </c>
      <c r="D5898" s="8" t="s">
        <v>7796</v>
      </c>
      <c r="J5898" s="8" t="s">
        <v>8172</v>
      </c>
    </row>
    <row r="5899" spans="1:10">
      <c r="A5899" s="8" t="s">
        <v>7883</v>
      </c>
      <c r="D5899" s="8" t="s">
        <v>8078</v>
      </c>
      <c r="J5899" s="8" t="s">
        <v>8173</v>
      </c>
    </row>
    <row r="5900" spans="1:10">
      <c r="A5900" s="8" t="s">
        <v>7885</v>
      </c>
      <c r="D5900" s="8" t="s">
        <v>7797</v>
      </c>
      <c r="J5900" s="8" t="s">
        <v>8174</v>
      </c>
    </row>
    <row r="5901" spans="1:10">
      <c r="A5901" s="8" t="s">
        <v>8175</v>
      </c>
      <c r="D5901" s="8" t="s">
        <v>7798</v>
      </c>
      <c r="J5901" s="8" t="s">
        <v>8176</v>
      </c>
    </row>
    <row r="5902" spans="1:10">
      <c r="A5902" s="8" t="s">
        <v>8177</v>
      </c>
      <c r="D5902" s="8" t="s">
        <v>7799</v>
      </c>
      <c r="J5902" s="8" t="s">
        <v>8178</v>
      </c>
    </row>
    <row r="5903" spans="1:10">
      <c r="A5903" s="8" t="s">
        <v>8179</v>
      </c>
      <c r="D5903" s="8" t="s">
        <v>7800</v>
      </c>
      <c r="J5903" s="8" t="s">
        <v>8180</v>
      </c>
    </row>
    <row r="5904" spans="1:10">
      <c r="A5904" s="8" t="s">
        <v>7886</v>
      </c>
      <c r="D5904" s="8" t="s">
        <v>8181</v>
      </c>
      <c r="J5904" s="8" t="s">
        <v>8182</v>
      </c>
    </row>
    <row r="5905" spans="1:10">
      <c r="A5905" s="8" t="s">
        <v>7887</v>
      </c>
      <c r="D5905" s="8" t="s">
        <v>7801</v>
      </c>
      <c r="J5905" s="8" t="s">
        <v>8183</v>
      </c>
    </row>
    <row r="5906" spans="1:10">
      <c r="A5906" s="8" t="s">
        <v>7889</v>
      </c>
      <c r="D5906" s="8" t="s">
        <v>7802</v>
      </c>
      <c r="J5906" s="8" t="s">
        <v>8184</v>
      </c>
    </row>
    <row r="5907" spans="1:10">
      <c r="A5907" s="8" t="s">
        <v>7890</v>
      </c>
      <c r="D5907" s="8" t="s">
        <v>8185</v>
      </c>
      <c r="J5907" s="8" t="s">
        <v>8186</v>
      </c>
    </row>
    <row r="5908" spans="1:10">
      <c r="A5908" s="8" t="s">
        <v>7891</v>
      </c>
      <c r="D5908" s="8" t="s">
        <v>7804</v>
      </c>
      <c r="J5908" s="8" t="s">
        <v>8187</v>
      </c>
    </row>
    <row r="5909" spans="1:10">
      <c r="A5909" s="8" t="s">
        <v>8188</v>
      </c>
      <c r="D5909" s="8" t="s">
        <v>7805</v>
      </c>
      <c r="J5909" s="8" t="s">
        <v>8189</v>
      </c>
    </row>
    <row r="5910" spans="1:10">
      <c r="A5910" s="8" t="s">
        <v>8190</v>
      </c>
      <c r="D5910" s="8" t="s">
        <v>7806</v>
      </c>
      <c r="J5910" s="8" t="s">
        <v>8191</v>
      </c>
    </row>
    <row r="5911" spans="1:10">
      <c r="A5911" s="8" t="s">
        <v>7895</v>
      </c>
      <c r="D5911" s="8" t="s">
        <v>7807</v>
      </c>
      <c r="J5911" s="8" t="s">
        <v>8192</v>
      </c>
    </row>
    <row r="5912" spans="1:10">
      <c r="A5912" s="8" t="s">
        <v>8193</v>
      </c>
      <c r="D5912" s="8" t="s">
        <v>7808</v>
      </c>
      <c r="J5912" s="8" t="s">
        <v>8194</v>
      </c>
    </row>
    <row r="5913" spans="1:10">
      <c r="A5913" s="8" t="s">
        <v>7900</v>
      </c>
      <c r="D5913" s="8" t="s">
        <v>7809</v>
      </c>
      <c r="J5913" s="8" t="s">
        <v>8195</v>
      </c>
    </row>
    <row r="5914" spans="1:10">
      <c r="A5914" s="8" t="s">
        <v>7901</v>
      </c>
      <c r="D5914" s="8" t="s">
        <v>7810</v>
      </c>
      <c r="J5914" s="8" t="s">
        <v>8196</v>
      </c>
    </row>
    <row r="5915" spans="1:10">
      <c r="A5915" s="8" t="s">
        <v>7902</v>
      </c>
      <c r="D5915" s="8" t="s">
        <v>7811</v>
      </c>
      <c r="J5915" s="8" t="s">
        <v>8197</v>
      </c>
    </row>
    <row r="5916" spans="1:10">
      <c r="A5916" s="8" t="s">
        <v>7903</v>
      </c>
      <c r="D5916" s="8" t="s">
        <v>7812</v>
      </c>
      <c r="J5916" s="8" t="s">
        <v>8198</v>
      </c>
    </row>
    <row r="5917" spans="1:10">
      <c r="A5917" s="8" t="s">
        <v>7904</v>
      </c>
      <c r="D5917" s="8" t="s">
        <v>8199</v>
      </c>
      <c r="J5917" s="8" t="s">
        <v>8200</v>
      </c>
    </row>
    <row r="5918" spans="1:10">
      <c r="A5918" s="8" t="s">
        <v>7905</v>
      </c>
      <c r="D5918" s="8" t="s">
        <v>7813</v>
      </c>
      <c r="J5918" s="8" t="s">
        <v>8201</v>
      </c>
    </row>
    <row r="5919" spans="1:10">
      <c r="A5919" s="8" t="s">
        <v>8202</v>
      </c>
      <c r="D5919" s="8" t="s">
        <v>7814</v>
      </c>
      <c r="J5919" s="8" t="s">
        <v>8203</v>
      </c>
    </row>
    <row r="5920" spans="1:10">
      <c r="A5920" s="8" t="s">
        <v>7907</v>
      </c>
      <c r="D5920" s="8" t="s">
        <v>7816</v>
      </c>
      <c r="J5920" s="8" t="s">
        <v>8204</v>
      </c>
    </row>
    <row r="5921" spans="1:10">
      <c r="A5921" s="8" t="s">
        <v>8205</v>
      </c>
      <c r="D5921" s="8" t="s">
        <v>7817</v>
      </c>
      <c r="J5921" s="8" t="s">
        <v>8206</v>
      </c>
    </row>
    <row r="5922" spans="1:10">
      <c r="A5922" s="8" t="s">
        <v>7908</v>
      </c>
      <c r="D5922" s="8" t="s">
        <v>7819</v>
      </c>
      <c r="J5922" s="8" t="s">
        <v>8207</v>
      </c>
    </row>
    <row r="5923" spans="1:10">
      <c r="A5923" s="8" t="s">
        <v>7909</v>
      </c>
      <c r="D5923" s="8" t="s">
        <v>8102</v>
      </c>
      <c r="J5923" s="8" t="s">
        <v>8208</v>
      </c>
    </row>
    <row r="5924" spans="1:10">
      <c r="A5924" s="8" t="s">
        <v>7911</v>
      </c>
      <c r="D5924" s="8" t="s">
        <v>7820</v>
      </c>
      <c r="J5924" s="8" t="s">
        <v>8209</v>
      </c>
    </row>
    <row r="5925" spans="1:10">
      <c r="A5925" s="8" t="s">
        <v>7912</v>
      </c>
      <c r="D5925" s="8" t="s">
        <v>7821</v>
      </c>
      <c r="J5925" s="8" t="s">
        <v>8210</v>
      </c>
    </row>
    <row r="5926" spans="1:10">
      <c r="A5926" s="8" t="s">
        <v>7914</v>
      </c>
      <c r="D5926" s="8" t="s">
        <v>7822</v>
      </c>
      <c r="J5926" s="8" t="s">
        <v>8211</v>
      </c>
    </row>
    <row r="5927" spans="1:10">
      <c r="A5927" s="8" t="s">
        <v>7915</v>
      </c>
      <c r="D5927" s="8" t="s">
        <v>7823</v>
      </c>
      <c r="J5927" s="8" t="s">
        <v>8212</v>
      </c>
    </row>
    <row r="5928" spans="1:10">
      <c r="A5928" s="8" t="s">
        <v>7916</v>
      </c>
      <c r="D5928" s="8" t="s">
        <v>8109</v>
      </c>
      <c r="J5928" s="8" t="s">
        <v>8213</v>
      </c>
    </row>
    <row r="5929" spans="1:10">
      <c r="A5929" s="8" t="s">
        <v>7917</v>
      </c>
      <c r="D5929" s="8" t="s">
        <v>7824</v>
      </c>
      <c r="J5929" s="8" t="s">
        <v>8214</v>
      </c>
    </row>
    <row r="5930" spans="1:10">
      <c r="A5930" s="8" t="s">
        <v>8215</v>
      </c>
      <c r="D5930" s="8" t="s">
        <v>7826</v>
      </c>
      <c r="J5930" s="8" t="s">
        <v>8216</v>
      </c>
    </row>
    <row r="5931" spans="1:10">
      <c r="A5931" s="8" t="s">
        <v>7918</v>
      </c>
      <c r="D5931" s="8" t="s">
        <v>7827</v>
      </c>
      <c r="J5931" s="8" t="s">
        <v>8217</v>
      </c>
    </row>
    <row r="5932" spans="1:10">
      <c r="A5932" s="8" t="s">
        <v>8218</v>
      </c>
      <c r="D5932" s="8" t="s">
        <v>7828</v>
      </c>
      <c r="J5932" s="8" t="s">
        <v>8219</v>
      </c>
    </row>
    <row r="5933" spans="1:10">
      <c r="A5933" s="8" t="s">
        <v>7920</v>
      </c>
      <c r="D5933" s="8" t="s">
        <v>7830</v>
      </c>
      <c r="J5933" s="8" t="s">
        <v>8220</v>
      </c>
    </row>
    <row r="5934" spans="1:10">
      <c r="A5934" s="8" t="s">
        <v>8221</v>
      </c>
      <c r="D5934" s="8" t="s">
        <v>7831</v>
      </c>
      <c r="J5934" s="8" t="s">
        <v>8222</v>
      </c>
    </row>
    <row r="5935" spans="1:10">
      <c r="A5935" s="8" t="s">
        <v>7924</v>
      </c>
      <c r="D5935" s="8" t="s">
        <v>7832</v>
      </c>
      <c r="J5935" s="8" t="s">
        <v>8223</v>
      </c>
    </row>
    <row r="5936" spans="1:10">
      <c r="A5936" s="8" t="s">
        <v>7925</v>
      </c>
      <c r="D5936" s="8" t="s">
        <v>7833</v>
      </c>
      <c r="J5936" s="8" t="s">
        <v>8224</v>
      </c>
    </row>
    <row r="5937" spans="1:10">
      <c r="A5937" s="8" t="s">
        <v>7927</v>
      </c>
      <c r="D5937" s="8" t="s">
        <v>7834</v>
      </c>
      <c r="J5937" s="8" t="s">
        <v>8225</v>
      </c>
    </row>
    <row r="5938" spans="1:10">
      <c r="A5938" s="8" t="s">
        <v>7928</v>
      </c>
      <c r="D5938" s="8" t="s">
        <v>7835</v>
      </c>
      <c r="J5938" s="8" t="s">
        <v>8226</v>
      </c>
    </row>
    <row r="5939" spans="1:10">
      <c r="A5939" s="8" t="s">
        <v>7930</v>
      </c>
      <c r="D5939" s="8" t="s">
        <v>8121</v>
      </c>
      <c r="J5939" s="8" t="s">
        <v>8227</v>
      </c>
    </row>
    <row r="5940" spans="1:10">
      <c r="A5940" s="8" t="s">
        <v>7931</v>
      </c>
      <c r="D5940" s="8" t="s">
        <v>8123</v>
      </c>
      <c r="J5940" s="8" t="s">
        <v>8228</v>
      </c>
    </row>
    <row r="5941" spans="1:10">
      <c r="A5941" s="8" t="s">
        <v>7932</v>
      </c>
      <c r="D5941" s="8" t="s">
        <v>7836</v>
      </c>
      <c r="J5941" s="8" t="s">
        <v>8229</v>
      </c>
    </row>
    <row r="5942" spans="1:10">
      <c r="A5942" s="8" t="s">
        <v>7933</v>
      </c>
      <c r="D5942" s="8" t="s">
        <v>7837</v>
      </c>
      <c r="J5942" s="8" t="s">
        <v>8230</v>
      </c>
    </row>
    <row r="5943" spans="1:10">
      <c r="A5943" s="8" t="s">
        <v>7934</v>
      </c>
      <c r="D5943" s="8" t="s">
        <v>7839</v>
      </c>
      <c r="J5943" s="8" t="s">
        <v>8231</v>
      </c>
    </row>
    <row r="5944" spans="1:10">
      <c r="A5944" s="8" t="s">
        <v>7935</v>
      </c>
      <c r="D5944" s="8" t="s">
        <v>7840</v>
      </c>
      <c r="J5944" s="8" t="s">
        <v>8232</v>
      </c>
    </row>
    <row r="5945" spans="1:10">
      <c r="A5945" s="8" t="s">
        <v>7936</v>
      </c>
      <c r="D5945" s="8" t="s">
        <v>7841</v>
      </c>
      <c r="J5945" s="8" t="s">
        <v>8233</v>
      </c>
    </row>
    <row r="5946" spans="1:10">
      <c r="A5946" s="8" t="s">
        <v>7938</v>
      </c>
      <c r="D5946" s="8" t="s">
        <v>8234</v>
      </c>
      <c r="J5946" s="8" t="s">
        <v>8235</v>
      </c>
    </row>
    <row r="5947" spans="1:10">
      <c r="A5947" s="8" t="s">
        <v>7940</v>
      </c>
      <c r="D5947" s="8" t="s">
        <v>7842</v>
      </c>
      <c r="J5947" s="8" t="s">
        <v>8236</v>
      </c>
    </row>
    <row r="5948" spans="1:10">
      <c r="A5948" s="8" t="s">
        <v>7942</v>
      </c>
      <c r="D5948" s="8" t="s">
        <v>7844</v>
      </c>
      <c r="J5948" s="8" t="s">
        <v>8237</v>
      </c>
    </row>
    <row r="5949" spans="1:10">
      <c r="A5949" s="8" t="s">
        <v>7944</v>
      </c>
      <c r="D5949" s="8" t="s">
        <v>7845</v>
      </c>
      <c r="J5949" s="8" t="s">
        <v>8238</v>
      </c>
    </row>
    <row r="5950" spans="1:10">
      <c r="A5950" s="8" t="s">
        <v>7946</v>
      </c>
      <c r="D5950" s="8" t="s">
        <v>7846</v>
      </c>
      <c r="J5950" s="8" t="s">
        <v>8239</v>
      </c>
    </row>
    <row r="5951" spans="1:10">
      <c r="A5951" s="8" t="s">
        <v>7948</v>
      </c>
      <c r="D5951" s="8" t="s">
        <v>7848</v>
      </c>
      <c r="J5951" s="8" t="s">
        <v>8240</v>
      </c>
    </row>
    <row r="5952" spans="1:10">
      <c r="A5952" s="8" t="s">
        <v>7949</v>
      </c>
      <c r="D5952" s="8" t="s">
        <v>7849</v>
      </c>
      <c r="J5952" s="8" t="s">
        <v>8241</v>
      </c>
    </row>
    <row r="5953" spans="1:10">
      <c r="A5953" s="8" t="s">
        <v>7950</v>
      </c>
      <c r="D5953" s="8" t="s">
        <v>7851</v>
      </c>
      <c r="J5953" s="8" t="s">
        <v>8242</v>
      </c>
    </row>
    <row r="5954" spans="1:10">
      <c r="A5954" s="8" t="s">
        <v>7951</v>
      </c>
      <c r="D5954" s="8" t="s">
        <v>8137</v>
      </c>
      <c r="J5954" s="8" t="s">
        <v>8243</v>
      </c>
    </row>
    <row r="5955" spans="1:10">
      <c r="A5955" s="8" t="s">
        <v>7952</v>
      </c>
      <c r="D5955" s="8" t="s">
        <v>7852</v>
      </c>
    </row>
    <row r="5956" spans="1:10">
      <c r="A5956" s="8" t="s">
        <v>7953</v>
      </c>
      <c r="D5956" s="8" t="s">
        <v>7853</v>
      </c>
    </row>
    <row r="5957" spans="1:10">
      <c r="A5957" s="8" t="s">
        <v>7954</v>
      </c>
      <c r="D5957" s="8" t="s">
        <v>8141</v>
      </c>
    </row>
    <row r="5958" spans="1:10">
      <c r="A5958" s="8" t="s">
        <v>7956</v>
      </c>
      <c r="D5958" s="8" t="s">
        <v>7855</v>
      </c>
    </row>
    <row r="5959" spans="1:10">
      <c r="A5959" s="8" t="s">
        <v>7957</v>
      </c>
      <c r="D5959" s="8" t="s">
        <v>7856</v>
      </c>
    </row>
    <row r="5960" spans="1:10">
      <c r="A5960" s="8" t="s">
        <v>7958</v>
      </c>
      <c r="D5960" s="8" t="s">
        <v>7858</v>
      </c>
    </row>
    <row r="5961" spans="1:10">
      <c r="A5961" s="8" t="s">
        <v>7959</v>
      </c>
      <c r="D5961" s="8" t="s">
        <v>7859</v>
      </c>
    </row>
    <row r="5962" spans="1:10">
      <c r="A5962" s="8" t="s">
        <v>7960</v>
      </c>
      <c r="D5962" s="8" t="s">
        <v>7860</v>
      </c>
    </row>
    <row r="5963" spans="1:10">
      <c r="A5963" s="8" t="s">
        <v>7961</v>
      </c>
      <c r="D5963" s="8" t="s">
        <v>7861</v>
      </c>
    </row>
    <row r="5964" spans="1:10">
      <c r="A5964" s="8" t="s">
        <v>7962</v>
      </c>
      <c r="D5964" s="8" t="s">
        <v>7862</v>
      </c>
    </row>
    <row r="5965" spans="1:10">
      <c r="A5965" s="8" t="s">
        <v>7963</v>
      </c>
      <c r="D5965" s="8" t="s">
        <v>7863</v>
      </c>
    </row>
    <row r="5966" spans="1:10">
      <c r="A5966" s="8" t="s">
        <v>7964</v>
      </c>
      <c r="D5966" s="8" t="s">
        <v>7865</v>
      </c>
    </row>
    <row r="5967" spans="1:10">
      <c r="A5967" s="8" t="s">
        <v>7965</v>
      </c>
      <c r="D5967" s="8" t="s">
        <v>8244</v>
      </c>
    </row>
    <row r="5968" spans="1:10">
      <c r="A5968" s="8" t="s">
        <v>7966</v>
      </c>
      <c r="D5968" s="8" t="s">
        <v>7867</v>
      </c>
    </row>
    <row r="5969" spans="1:4">
      <c r="A5969" s="8" t="s">
        <v>7967</v>
      </c>
      <c r="D5969" s="8" t="s">
        <v>7868</v>
      </c>
    </row>
    <row r="5970" spans="1:4">
      <c r="A5970" s="8" t="s">
        <v>8245</v>
      </c>
      <c r="D5970" s="8" t="s">
        <v>7869</v>
      </c>
    </row>
    <row r="5971" spans="1:4">
      <c r="A5971" s="8" t="s">
        <v>7968</v>
      </c>
      <c r="D5971" s="8" t="s">
        <v>7870</v>
      </c>
    </row>
    <row r="5972" spans="1:4">
      <c r="A5972" s="8" t="s">
        <v>7970</v>
      </c>
      <c r="D5972" s="8" t="s">
        <v>7872</v>
      </c>
    </row>
    <row r="5973" spans="1:4">
      <c r="A5973" s="8" t="s">
        <v>7971</v>
      </c>
      <c r="D5973" s="8" t="s">
        <v>7873</v>
      </c>
    </row>
    <row r="5974" spans="1:4">
      <c r="A5974" s="8" t="s">
        <v>8246</v>
      </c>
      <c r="D5974" s="8" t="s">
        <v>8158</v>
      </c>
    </row>
    <row r="5975" spans="1:4">
      <c r="A5975" s="8" t="s">
        <v>7972</v>
      </c>
      <c r="D5975" s="8" t="s">
        <v>7875</v>
      </c>
    </row>
    <row r="5976" spans="1:4">
      <c r="A5976" s="8" t="s">
        <v>7974</v>
      </c>
      <c r="D5976" s="8" t="s">
        <v>7877</v>
      </c>
    </row>
    <row r="5977" spans="1:4">
      <c r="A5977" s="8" t="s">
        <v>7976</v>
      </c>
      <c r="D5977" s="8" t="s">
        <v>8162</v>
      </c>
    </row>
    <row r="5978" spans="1:4">
      <c r="A5978" s="8" t="s">
        <v>7977</v>
      </c>
      <c r="D5978" s="8" t="s">
        <v>7878</v>
      </c>
    </row>
    <row r="5979" spans="1:4">
      <c r="A5979" s="8" t="s">
        <v>7978</v>
      </c>
      <c r="D5979" s="8" t="s">
        <v>7879</v>
      </c>
    </row>
    <row r="5980" spans="1:4">
      <c r="A5980" s="8" t="s">
        <v>7980</v>
      </c>
      <c r="D5980" s="8" t="s">
        <v>8166</v>
      </c>
    </row>
    <row r="5981" spans="1:4">
      <c r="A5981" s="8" t="s">
        <v>7981</v>
      </c>
      <c r="D5981" s="8" t="s">
        <v>7880</v>
      </c>
    </row>
    <row r="5982" spans="1:4">
      <c r="A5982" s="8" t="s">
        <v>7982</v>
      </c>
      <c r="D5982" s="8" t="s">
        <v>7881</v>
      </c>
    </row>
    <row r="5983" spans="1:4">
      <c r="A5983" s="8" t="s">
        <v>7983</v>
      </c>
      <c r="D5983" s="8" t="s">
        <v>8170</v>
      </c>
    </row>
    <row r="5984" spans="1:4">
      <c r="A5984" s="8" t="s">
        <v>7984</v>
      </c>
      <c r="D5984" s="8" t="s">
        <v>7882</v>
      </c>
    </row>
    <row r="5985" spans="1:4">
      <c r="A5985" s="8" t="s">
        <v>7985</v>
      </c>
      <c r="D5985" s="8" t="s">
        <v>7883</v>
      </c>
    </row>
    <row r="5986" spans="1:4">
      <c r="A5986" s="8" t="s">
        <v>7986</v>
      </c>
      <c r="D5986" s="8" t="s">
        <v>7885</v>
      </c>
    </row>
    <row r="5987" spans="1:4">
      <c r="A5987" s="8" t="s">
        <v>7987</v>
      </c>
      <c r="D5987" s="8" t="s">
        <v>8175</v>
      </c>
    </row>
    <row r="5988" spans="1:4">
      <c r="A5988" s="8" t="s">
        <v>7988</v>
      </c>
      <c r="D5988" s="8" t="s">
        <v>8177</v>
      </c>
    </row>
    <row r="5989" spans="1:4">
      <c r="A5989" s="8" t="s">
        <v>7989</v>
      </c>
      <c r="D5989" s="8" t="s">
        <v>8179</v>
      </c>
    </row>
    <row r="5990" spans="1:4">
      <c r="A5990" s="8" t="s">
        <v>8247</v>
      </c>
      <c r="D5990" s="8" t="s">
        <v>7886</v>
      </c>
    </row>
    <row r="5991" spans="1:4">
      <c r="A5991" s="8" t="s">
        <v>7990</v>
      </c>
      <c r="D5991" s="8" t="s">
        <v>7887</v>
      </c>
    </row>
    <row r="5992" spans="1:4">
      <c r="A5992" s="8" t="s">
        <v>7992</v>
      </c>
      <c r="D5992" s="8" t="s">
        <v>7889</v>
      </c>
    </row>
    <row r="5993" spans="1:4">
      <c r="A5993" s="8" t="s">
        <v>7994</v>
      </c>
      <c r="D5993" s="8" t="s">
        <v>7890</v>
      </c>
    </row>
    <row r="5994" spans="1:4">
      <c r="A5994" s="8" t="s">
        <v>8248</v>
      </c>
      <c r="D5994" s="8" t="s">
        <v>7891</v>
      </c>
    </row>
    <row r="5995" spans="1:4">
      <c r="A5995" s="8" t="s">
        <v>7995</v>
      </c>
      <c r="D5995" s="8" t="s">
        <v>8188</v>
      </c>
    </row>
    <row r="5996" spans="1:4">
      <c r="A5996" s="8" t="s">
        <v>7996</v>
      </c>
      <c r="D5996" s="8" t="s">
        <v>8190</v>
      </c>
    </row>
    <row r="5997" spans="1:4">
      <c r="A5997" s="8" t="s">
        <v>8249</v>
      </c>
      <c r="D5997" s="8" t="s">
        <v>7895</v>
      </c>
    </row>
    <row r="5998" spans="1:4">
      <c r="A5998" s="8" t="s">
        <v>7999</v>
      </c>
      <c r="D5998" s="8" t="s">
        <v>8193</v>
      </c>
    </row>
    <row r="5999" spans="1:4">
      <c r="A5999" s="8" t="s">
        <v>8001</v>
      </c>
      <c r="D5999" s="8" t="s">
        <v>7898</v>
      </c>
    </row>
    <row r="6000" spans="1:4">
      <c r="A6000" s="8" t="s">
        <v>8002</v>
      </c>
      <c r="D6000" s="8" t="s">
        <v>7900</v>
      </c>
    </row>
    <row r="6001" spans="1:4">
      <c r="A6001" s="8" t="s">
        <v>8250</v>
      </c>
      <c r="D6001" s="8" t="s">
        <v>7901</v>
      </c>
    </row>
    <row r="6002" spans="1:4">
      <c r="A6002" s="8" t="s">
        <v>8003</v>
      </c>
      <c r="D6002" s="8" t="s">
        <v>7902</v>
      </c>
    </row>
    <row r="6003" spans="1:4">
      <c r="A6003" s="8" t="s">
        <v>8251</v>
      </c>
      <c r="D6003" s="8" t="s">
        <v>7903</v>
      </c>
    </row>
    <row r="6004" spans="1:4">
      <c r="A6004" s="8" t="s">
        <v>8004</v>
      </c>
      <c r="D6004" s="8" t="s">
        <v>7904</v>
      </c>
    </row>
    <row r="6005" spans="1:4">
      <c r="A6005" s="8" t="s">
        <v>8005</v>
      </c>
      <c r="D6005" s="8" t="s">
        <v>7905</v>
      </c>
    </row>
    <row r="6006" spans="1:4">
      <c r="A6006" s="8" t="s">
        <v>8252</v>
      </c>
      <c r="D6006" s="8" t="s">
        <v>8202</v>
      </c>
    </row>
    <row r="6007" spans="1:4">
      <c r="A6007" s="8" t="s">
        <v>8006</v>
      </c>
      <c r="D6007" s="8" t="s">
        <v>7907</v>
      </c>
    </row>
    <row r="6008" spans="1:4">
      <c r="A6008" s="8" t="s">
        <v>8008</v>
      </c>
      <c r="D6008" s="8" t="s">
        <v>8205</v>
      </c>
    </row>
    <row r="6009" spans="1:4">
      <c r="A6009" s="8" t="s">
        <v>8009</v>
      </c>
      <c r="D6009" s="8" t="s">
        <v>7908</v>
      </c>
    </row>
    <row r="6010" spans="1:4">
      <c r="A6010" s="8" t="s">
        <v>8010</v>
      </c>
      <c r="D6010" s="8" t="s">
        <v>7911</v>
      </c>
    </row>
    <row r="6011" spans="1:4">
      <c r="A6011" s="8" t="s">
        <v>8011</v>
      </c>
      <c r="D6011" s="8" t="s">
        <v>7912</v>
      </c>
    </row>
    <row r="6012" spans="1:4">
      <c r="A6012" s="8" t="s">
        <v>8012</v>
      </c>
      <c r="D6012" s="8" t="s">
        <v>7914</v>
      </c>
    </row>
    <row r="6013" spans="1:4">
      <c r="A6013" s="8" t="s">
        <v>8013</v>
      </c>
      <c r="D6013" s="8" t="s">
        <v>7915</v>
      </c>
    </row>
    <row r="6014" spans="1:4">
      <c r="A6014" s="8" t="s">
        <v>8014</v>
      </c>
      <c r="D6014" s="8" t="s">
        <v>7916</v>
      </c>
    </row>
    <row r="6015" spans="1:4">
      <c r="A6015" s="8" t="s">
        <v>8015</v>
      </c>
      <c r="D6015" s="8" t="s">
        <v>7917</v>
      </c>
    </row>
    <row r="6016" spans="1:4">
      <c r="A6016" s="8" t="s">
        <v>8016</v>
      </c>
      <c r="D6016" s="8" t="s">
        <v>8215</v>
      </c>
    </row>
    <row r="6017" spans="1:4">
      <c r="A6017" s="8" t="s">
        <v>8017</v>
      </c>
      <c r="D6017" s="8" t="s">
        <v>7918</v>
      </c>
    </row>
    <row r="6018" spans="1:4">
      <c r="A6018" s="8" t="s">
        <v>8019</v>
      </c>
      <c r="D6018" s="8" t="s">
        <v>8218</v>
      </c>
    </row>
    <row r="6019" spans="1:4">
      <c r="A6019" s="8" t="s">
        <v>8020</v>
      </c>
      <c r="D6019" s="8" t="s">
        <v>7920</v>
      </c>
    </row>
    <row r="6020" spans="1:4">
      <c r="A6020" s="8" t="s">
        <v>8022</v>
      </c>
      <c r="D6020" s="8" t="s">
        <v>8221</v>
      </c>
    </row>
    <row r="6021" spans="1:4">
      <c r="A6021" s="8" t="s">
        <v>8023</v>
      </c>
      <c r="D6021" s="8" t="s">
        <v>7924</v>
      </c>
    </row>
    <row r="6022" spans="1:4">
      <c r="A6022" s="8" t="s">
        <v>8024</v>
      </c>
      <c r="D6022" s="8" t="s">
        <v>7925</v>
      </c>
    </row>
    <row r="6023" spans="1:4">
      <c r="A6023" s="8" t="s">
        <v>8025</v>
      </c>
      <c r="D6023" s="8" t="s">
        <v>7927</v>
      </c>
    </row>
    <row r="6024" spans="1:4">
      <c r="A6024" s="8" t="s">
        <v>8026</v>
      </c>
      <c r="D6024" s="8" t="s">
        <v>7928</v>
      </c>
    </row>
    <row r="6025" spans="1:4">
      <c r="A6025" s="8" t="s">
        <v>8027</v>
      </c>
      <c r="D6025" s="8" t="s">
        <v>7930</v>
      </c>
    </row>
    <row r="6026" spans="1:4">
      <c r="A6026" s="8" t="s">
        <v>8253</v>
      </c>
      <c r="D6026" s="8" t="s">
        <v>7931</v>
      </c>
    </row>
    <row r="6027" spans="1:4">
      <c r="A6027" s="8" t="s">
        <v>8254</v>
      </c>
      <c r="D6027" s="8" t="s">
        <v>7932</v>
      </c>
    </row>
    <row r="6028" spans="1:4">
      <c r="A6028" s="8" t="s">
        <v>8255</v>
      </c>
      <c r="D6028" s="8" t="s">
        <v>7933</v>
      </c>
    </row>
    <row r="6029" spans="1:4">
      <c r="A6029" s="8" t="s">
        <v>8029</v>
      </c>
      <c r="D6029" s="8" t="s">
        <v>7934</v>
      </c>
    </row>
    <row r="6030" spans="1:4">
      <c r="A6030" s="8" t="s">
        <v>8030</v>
      </c>
      <c r="D6030" s="8" t="s">
        <v>7935</v>
      </c>
    </row>
    <row r="6031" spans="1:4">
      <c r="A6031" s="8" t="s">
        <v>8032</v>
      </c>
      <c r="D6031" s="8" t="s">
        <v>7936</v>
      </c>
    </row>
    <row r="6032" spans="1:4">
      <c r="A6032" s="8" t="s">
        <v>8033</v>
      </c>
      <c r="D6032" s="8" t="s">
        <v>7938</v>
      </c>
    </row>
    <row r="6033" spans="1:4">
      <c r="A6033" s="8" t="s">
        <v>8035</v>
      </c>
      <c r="D6033" s="8" t="s">
        <v>7940</v>
      </c>
    </row>
    <row r="6034" spans="1:4">
      <c r="A6034" s="8" t="s">
        <v>8037</v>
      </c>
      <c r="D6034" s="8" t="s">
        <v>7942</v>
      </c>
    </row>
    <row r="6035" spans="1:4">
      <c r="A6035" s="8" t="s">
        <v>8256</v>
      </c>
      <c r="D6035" s="8" t="s">
        <v>7944</v>
      </c>
    </row>
    <row r="6036" spans="1:4">
      <c r="A6036" s="8" t="s">
        <v>8038</v>
      </c>
      <c r="D6036" s="8" t="s">
        <v>7946</v>
      </c>
    </row>
    <row r="6037" spans="1:4">
      <c r="A6037" s="8" t="s">
        <v>8257</v>
      </c>
      <c r="D6037" s="8" t="s">
        <v>7948</v>
      </c>
    </row>
    <row r="6038" spans="1:4">
      <c r="A6038" s="8" t="s">
        <v>8039</v>
      </c>
      <c r="D6038" s="8" t="s">
        <v>7949</v>
      </c>
    </row>
    <row r="6039" spans="1:4">
      <c r="A6039" s="8" t="s">
        <v>8040</v>
      </c>
      <c r="D6039" s="8" t="s">
        <v>7950</v>
      </c>
    </row>
    <row r="6040" spans="1:4">
      <c r="A6040" s="8" t="s">
        <v>8041</v>
      </c>
      <c r="D6040" s="8" t="s">
        <v>7951</v>
      </c>
    </row>
    <row r="6041" spans="1:4">
      <c r="A6041" s="8" t="s">
        <v>8042</v>
      </c>
      <c r="D6041" s="8" t="s">
        <v>7952</v>
      </c>
    </row>
    <row r="6042" spans="1:4">
      <c r="A6042" s="8" t="s">
        <v>8258</v>
      </c>
      <c r="D6042" s="8" t="s">
        <v>7953</v>
      </c>
    </row>
    <row r="6043" spans="1:4">
      <c r="A6043" s="8" t="s">
        <v>8043</v>
      </c>
      <c r="D6043" s="8" t="s">
        <v>7954</v>
      </c>
    </row>
    <row r="6044" spans="1:4">
      <c r="A6044" s="8" t="s">
        <v>8044</v>
      </c>
      <c r="D6044" s="8" t="s">
        <v>7956</v>
      </c>
    </row>
    <row r="6045" spans="1:4">
      <c r="A6045" s="8" t="s">
        <v>8046</v>
      </c>
      <c r="D6045" s="8" t="s">
        <v>7957</v>
      </c>
    </row>
    <row r="6046" spans="1:4">
      <c r="A6046" s="8" t="s">
        <v>8047</v>
      </c>
      <c r="D6046" s="8" t="s">
        <v>7958</v>
      </c>
    </row>
    <row r="6047" spans="1:4">
      <c r="A6047" s="8" t="s">
        <v>8259</v>
      </c>
      <c r="D6047" s="8" t="s">
        <v>7959</v>
      </c>
    </row>
    <row r="6048" spans="1:4">
      <c r="A6048" s="8" t="s">
        <v>8048</v>
      </c>
      <c r="D6048" s="8" t="s">
        <v>7960</v>
      </c>
    </row>
    <row r="6049" spans="1:4">
      <c r="A6049" s="8" t="s">
        <v>8260</v>
      </c>
      <c r="D6049" s="8" t="s">
        <v>7961</v>
      </c>
    </row>
    <row r="6050" spans="1:4">
      <c r="A6050" s="8" t="s">
        <v>8049</v>
      </c>
      <c r="D6050" s="8" t="s">
        <v>7962</v>
      </c>
    </row>
    <row r="6051" spans="1:4">
      <c r="A6051" s="8" t="s">
        <v>8050</v>
      </c>
      <c r="D6051" s="8" t="s">
        <v>7963</v>
      </c>
    </row>
    <row r="6052" spans="1:4">
      <c r="A6052" s="8" t="s">
        <v>8051</v>
      </c>
      <c r="D6052" s="8" t="s">
        <v>7964</v>
      </c>
    </row>
    <row r="6053" spans="1:4">
      <c r="A6053" s="8" t="s">
        <v>8052</v>
      </c>
      <c r="D6053" s="8" t="s">
        <v>7965</v>
      </c>
    </row>
    <row r="6054" spans="1:4">
      <c r="A6054" s="8" t="s">
        <v>8053</v>
      </c>
      <c r="D6054" s="8" t="s">
        <v>7966</v>
      </c>
    </row>
    <row r="6055" spans="1:4">
      <c r="A6055" s="8" t="s">
        <v>8054</v>
      </c>
      <c r="D6055" s="8" t="s">
        <v>7967</v>
      </c>
    </row>
    <row r="6056" spans="1:4">
      <c r="A6056" s="8" t="s">
        <v>8055</v>
      </c>
      <c r="D6056" s="8" t="s">
        <v>8245</v>
      </c>
    </row>
    <row r="6057" spans="1:4">
      <c r="A6057" s="8" t="s">
        <v>8057</v>
      </c>
      <c r="D6057" s="8" t="s">
        <v>7968</v>
      </c>
    </row>
    <row r="6058" spans="1:4">
      <c r="A6058" s="8" t="s">
        <v>8059</v>
      </c>
      <c r="D6058" s="8" t="s">
        <v>7970</v>
      </c>
    </row>
    <row r="6059" spans="1:4">
      <c r="A6059" s="8" t="s">
        <v>8060</v>
      </c>
      <c r="D6059" s="8" t="s">
        <v>7971</v>
      </c>
    </row>
    <row r="6060" spans="1:4">
      <c r="A6060" s="8" t="s">
        <v>8061</v>
      </c>
      <c r="D6060" s="8" t="s">
        <v>8246</v>
      </c>
    </row>
    <row r="6061" spans="1:4">
      <c r="A6061" s="8" t="s">
        <v>8063</v>
      </c>
      <c r="D6061" s="8" t="s">
        <v>7972</v>
      </c>
    </row>
    <row r="6062" spans="1:4">
      <c r="A6062" s="8" t="s">
        <v>8064</v>
      </c>
      <c r="D6062" s="8" t="s">
        <v>7974</v>
      </c>
    </row>
    <row r="6063" spans="1:4">
      <c r="A6063" s="8" t="s">
        <v>8065</v>
      </c>
      <c r="D6063" s="8" t="s">
        <v>7976</v>
      </c>
    </row>
    <row r="6064" spans="1:4">
      <c r="A6064" s="8" t="s">
        <v>8066</v>
      </c>
      <c r="D6064" s="8" t="s">
        <v>7977</v>
      </c>
    </row>
    <row r="6065" spans="1:4">
      <c r="A6065" s="8" t="s">
        <v>8067</v>
      </c>
      <c r="D6065" s="8" t="s">
        <v>7978</v>
      </c>
    </row>
    <row r="6066" spans="1:4">
      <c r="A6066" s="8" t="s">
        <v>8261</v>
      </c>
      <c r="D6066" s="8" t="s">
        <v>7980</v>
      </c>
    </row>
    <row r="6067" spans="1:4">
      <c r="A6067" s="8" t="s">
        <v>8068</v>
      </c>
      <c r="D6067" s="8" t="s">
        <v>7981</v>
      </c>
    </row>
    <row r="6068" spans="1:4">
      <c r="A6068" s="8" t="s">
        <v>8070</v>
      </c>
      <c r="D6068" s="8" t="s">
        <v>7983</v>
      </c>
    </row>
    <row r="6069" spans="1:4">
      <c r="A6069" s="8" t="s">
        <v>8071</v>
      </c>
      <c r="D6069" s="8" t="s">
        <v>7984</v>
      </c>
    </row>
    <row r="6070" spans="1:4">
      <c r="A6070" s="8" t="s">
        <v>8072</v>
      </c>
      <c r="D6070" s="8" t="s">
        <v>7985</v>
      </c>
    </row>
    <row r="6071" spans="1:4">
      <c r="A6071" s="8" t="s">
        <v>8073</v>
      </c>
      <c r="D6071" s="8" t="s">
        <v>7986</v>
      </c>
    </row>
    <row r="6072" spans="1:4">
      <c r="A6072" s="8" t="s">
        <v>8074</v>
      </c>
      <c r="D6072" s="8" t="s">
        <v>7987</v>
      </c>
    </row>
    <row r="6073" spans="1:4">
      <c r="A6073" s="8" t="s">
        <v>8075</v>
      </c>
      <c r="D6073" s="8" t="s">
        <v>8262</v>
      </c>
    </row>
    <row r="6074" spans="1:4">
      <c r="A6074" s="8" t="s">
        <v>8076</v>
      </c>
      <c r="D6074" s="8" t="s">
        <v>7988</v>
      </c>
    </row>
    <row r="6075" spans="1:4">
      <c r="A6075" s="8" t="s">
        <v>8077</v>
      </c>
      <c r="D6075" s="8" t="s">
        <v>7989</v>
      </c>
    </row>
    <row r="6076" spans="1:4">
      <c r="A6076" s="8" t="s">
        <v>8079</v>
      </c>
      <c r="D6076" s="8" t="s">
        <v>7990</v>
      </c>
    </row>
    <row r="6077" spans="1:4">
      <c r="A6077" s="8" t="s">
        <v>8263</v>
      </c>
      <c r="D6077" s="8" t="s">
        <v>7992</v>
      </c>
    </row>
    <row r="6078" spans="1:4">
      <c r="A6078" s="8" t="s">
        <v>8081</v>
      </c>
      <c r="D6078" s="8" t="s">
        <v>7994</v>
      </c>
    </row>
    <row r="6079" spans="1:4">
      <c r="A6079" s="8" t="s">
        <v>8083</v>
      </c>
      <c r="D6079" s="8" t="s">
        <v>8248</v>
      </c>
    </row>
    <row r="6080" spans="1:4">
      <c r="A6080" s="8" t="s">
        <v>8084</v>
      </c>
      <c r="D6080" s="8" t="s">
        <v>7995</v>
      </c>
    </row>
    <row r="6081" spans="1:4">
      <c r="A6081" s="8" t="s">
        <v>8085</v>
      </c>
      <c r="D6081" s="8" t="s">
        <v>7996</v>
      </c>
    </row>
    <row r="6082" spans="1:4">
      <c r="A6082" s="8" t="s">
        <v>8086</v>
      </c>
      <c r="D6082" s="8" t="s">
        <v>7999</v>
      </c>
    </row>
    <row r="6083" spans="1:4">
      <c r="A6083" s="8" t="s">
        <v>8087</v>
      </c>
      <c r="D6083" s="8" t="s">
        <v>8001</v>
      </c>
    </row>
    <row r="6084" spans="1:4">
      <c r="A6084" s="8" t="s">
        <v>8089</v>
      </c>
      <c r="D6084" s="8" t="s">
        <v>8002</v>
      </c>
    </row>
    <row r="6085" spans="1:4">
      <c r="A6085" s="8" t="s">
        <v>8090</v>
      </c>
      <c r="D6085" s="8" t="s">
        <v>8250</v>
      </c>
    </row>
    <row r="6086" spans="1:4">
      <c r="A6086" s="8" t="s">
        <v>8091</v>
      </c>
      <c r="D6086" s="8" t="s">
        <v>8003</v>
      </c>
    </row>
    <row r="6087" spans="1:4">
      <c r="A6087" s="8" t="s">
        <v>8093</v>
      </c>
      <c r="D6087" s="8" t="s">
        <v>8251</v>
      </c>
    </row>
    <row r="6088" spans="1:4">
      <c r="A6088" s="8" t="s">
        <v>8264</v>
      </c>
      <c r="D6088" s="8" t="s">
        <v>8004</v>
      </c>
    </row>
    <row r="6089" spans="1:4">
      <c r="A6089" s="8" t="s">
        <v>8094</v>
      </c>
      <c r="D6089" s="8" t="s">
        <v>8005</v>
      </c>
    </row>
    <row r="6090" spans="1:4">
      <c r="A6090" s="8" t="s">
        <v>8096</v>
      </c>
      <c r="D6090" s="8" t="s">
        <v>8252</v>
      </c>
    </row>
    <row r="6091" spans="1:4">
      <c r="A6091" s="8" t="s">
        <v>8098</v>
      </c>
      <c r="D6091" s="8" t="s">
        <v>8006</v>
      </c>
    </row>
    <row r="6092" spans="1:4">
      <c r="A6092" s="8" t="s">
        <v>8099</v>
      </c>
      <c r="D6092" s="8" t="s">
        <v>8008</v>
      </c>
    </row>
    <row r="6093" spans="1:4">
      <c r="A6093" s="8" t="s">
        <v>8100</v>
      </c>
      <c r="D6093" s="8" t="s">
        <v>8009</v>
      </c>
    </row>
    <row r="6094" spans="1:4">
      <c r="A6094" s="8" t="s">
        <v>8101</v>
      </c>
      <c r="D6094" s="8" t="s">
        <v>8010</v>
      </c>
    </row>
    <row r="6095" spans="1:4">
      <c r="A6095" s="8" t="s">
        <v>8103</v>
      </c>
      <c r="D6095" s="8" t="s">
        <v>8011</v>
      </c>
    </row>
    <row r="6096" spans="1:4">
      <c r="A6096" s="8" t="s">
        <v>8104</v>
      </c>
      <c r="D6096" s="8" t="s">
        <v>8012</v>
      </c>
    </row>
    <row r="6097" spans="1:4">
      <c r="A6097" s="8" t="s">
        <v>8105</v>
      </c>
      <c r="D6097" s="8" t="s">
        <v>8013</v>
      </c>
    </row>
    <row r="6098" spans="1:4">
      <c r="A6098" s="8" t="s">
        <v>8265</v>
      </c>
      <c r="D6098" s="8" t="s">
        <v>8014</v>
      </c>
    </row>
    <row r="6099" spans="1:4">
      <c r="A6099" s="8" t="s">
        <v>8106</v>
      </c>
      <c r="D6099" s="8" t="s">
        <v>8015</v>
      </c>
    </row>
    <row r="6100" spans="1:4">
      <c r="A6100" s="8" t="s">
        <v>8108</v>
      </c>
      <c r="D6100" s="8" t="s">
        <v>8016</v>
      </c>
    </row>
    <row r="6101" spans="1:4">
      <c r="A6101" s="8" t="s">
        <v>8266</v>
      </c>
      <c r="D6101" s="8" t="s">
        <v>8017</v>
      </c>
    </row>
    <row r="6102" spans="1:4">
      <c r="A6102" s="8" t="s">
        <v>8110</v>
      </c>
      <c r="D6102" s="8" t="s">
        <v>8019</v>
      </c>
    </row>
    <row r="6103" spans="1:4">
      <c r="A6103" s="8" t="s">
        <v>8111</v>
      </c>
      <c r="D6103" s="8" t="s">
        <v>8020</v>
      </c>
    </row>
    <row r="6104" spans="1:4">
      <c r="A6104" s="8" t="s">
        <v>8112</v>
      </c>
      <c r="D6104" s="8" t="s">
        <v>8022</v>
      </c>
    </row>
    <row r="6105" spans="1:4">
      <c r="A6105" s="8" t="s">
        <v>8113</v>
      </c>
      <c r="D6105" s="8" t="s">
        <v>8023</v>
      </c>
    </row>
    <row r="6106" spans="1:4">
      <c r="A6106" s="8" t="s">
        <v>8114</v>
      </c>
      <c r="D6106" s="8" t="s">
        <v>8024</v>
      </c>
    </row>
    <row r="6107" spans="1:4">
      <c r="A6107" s="8" t="s">
        <v>8115</v>
      </c>
      <c r="D6107" s="8" t="s">
        <v>8025</v>
      </c>
    </row>
    <row r="6108" spans="1:4">
      <c r="A6108" s="8" t="s">
        <v>8116</v>
      </c>
      <c r="D6108" s="8" t="s">
        <v>8026</v>
      </c>
    </row>
    <row r="6109" spans="1:4">
      <c r="A6109" s="8" t="s">
        <v>8267</v>
      </c>
      <c r="D6109" s="8" t="s">
        <v>8027</v>
      </c>
    </row>
    <row r="6110" spans="1:4">
      <c r="A6110" s="8" t="s">
        <v>8117</v>
      </c>
      <c r="D6110" s="8" t="s">
        <v>8253</v>
      </c>
    </row>
    <row r="6111" spans="1:4">
      <c r="A6111" s="8" t="s">
        <v>8118</v>
      </c>
      <c r="D6111" s="8" t="s">
        <v>8255</v>
      </c>
    </row>
    <row r="6112" spans="1:4">
      <c r="A6112" s="8" t="s">
        <v>8120</v>
      </c>
      <c r="D6112" s="8" t="s">
        <v>8029</v>
      </c>
    </row>
    <row r="6113" spans="1:4">
      <c r="A6113" s="8" t="s">
        <v>8122</v>
      </c>
      <c r="D6113" s="8" t="s">
        <v>8030</v>
      </c>
    </row>
    <row r="6114" spans="1:4">
      <c r="A6114" s="8" t="s">
        <v>8268</v>
      </c>
      <c r="D6114" s="8" t="s">
        <v>8032</v>
      </c>
    </row>
    <row r="6115" spans="1:4">
      <c r="A6115" s="8" t="s">
        <v>8269</v>
      </c>
      <c r="D6115" s="8" t="s">
        <v>8033</v>
      </c>
    </row>
    <row r="6116" spans="1:4">
      <c r="A6116" s="8" t="s">
        <v>8270</v>
      </c>
      <c r="D6116" s="8" t="s">
        <v>8035</v>
      </c>
    </row>
    <row r="6117" spans="1:4">
      <c r="A6117" s="8" t="s">
        <v>8124</v>
      </c>
      <c r="D6117" s="8" t="s">
        <v>8037</v>
      </c>
    </row>
    <row r="6118" spans="1:4">
      <c r="A6118" s="8" t="s">
        <v>8125</v>
      </c>
      <c r="D6118" s="8" t="s">
        <v>8256</v>
      </c>
    </row>
    <row r="6119" spans="1:4">
      <c r="A6119" s="8" t="s">
        <v>8126</v>
      </c>
      <c r="D6119" s="8" t="s">
        <v>8271</v>
      </c>
    </row>
    <row r="6120" spans="1:4">
      <c r="A6120" s="8" t="s">
        <v>8127</v>
      </c>
      <c r="D6120" s="8" t="s">
        <v>8038</v>
      </c>
    </row>
    <row r="6121" spans="1:4">
      <c r="A6121" s="8" t="s">
        <v>8128</v>
      </c>
      <c r="D6121" s="8" t="s">
        <v>8039</v>
      </c>
    </row>
    <row r="6122" spans="1:4">
      <c r="A6122" s="8" t="s">
        <v>8272</v>
      </c>
      <c r="D6122" s="8" t="s">
        <v>8040</v>
      </c>
    </row>
    <row r="6123" spans="1:4">
      <c r="A6123" s="8" t="s">
        <v>8130</v>
      </c>
      <c r="D6123" s="8" t="s">
        <v>8041</v>
      </c>
    </row>
    <row r="6124" spans="1:4">
      <c r="A6124" s="8" t="s">
        <v>8132</v>
      </c>
      <c r="D6124" s="8" t="s">
        <v>8042</v>
      </c>
    </row>
    <row r="6125" spans="1:4">
      <c r="A6125" s="8" t="s">
        <v>8273</v>
      </c>
      <c r="D6125" s="8" t="s">
        <v>8258</v>
      </c>
    </row>
    <row r="6126" spans="1:4">
      <c r="A6126" s="8" t="s">
        <v>8133</v>
      </c>
      <c r="D6126" s="8" t="s">
        <v>8043</v>
      </c>
    </row>
    <row r="6127" spans="1:4">
      <c r="A6127" s="8" t="s">
        <v>8134</v>
      </c>
      <c r="D6127" s="8" t="s">
        <v>8044</v>
      </c>
    </row>
    <row r="6128" spans="1:4">
      <c r="A6128" s="8" t="s">
        <v>8135</v>
      </c>
      <c r="D6128" s="8" t="s">
        <v>8046</v>
      </c>
    </row>
    <row r="6129" spans="1:4">
      <c r="A6129" s="8" t="s">
        <v>8138</v>
      </c>
      <c r="D6129" s="8" t="s">
        <v>8047</v>
      </c>
    </row>
    <row r="6130" spans="1:4">
      <c r="A6130" s="8" t="s">
        <v>8139</v>
      </c>
      <c r="D6130" s="8" t="s">
        <v>8259</v>
      </c>
    </row>
    <row r="6131" spans="1:4">
      <c r="A6131" s="8" t="s">
        <v>8140</v>
      </c>
      <c r="D6131" s="8" t="s">
        <v>8048</v>
      </c>
    </row>
    <row r="6132" spans="1:4">
      <c r="A6132" s="8" t="s">
        <v>8142</v>
      </c>
      <c r="D6132" s="8" t="s">
        <v>8260</v>
      </c>
    </row>
    <row r="6133" spans="1:4">
      <c r="A6133" s="8" t="s">
        <v>8143</v>
      </c>
      <c r="D6133" s="8" t="s">
        <v>8049</v>
      </c>
    </row>
    <row r="6134" spans="1:4">
      <c r="A6134" s="8" t="s">
        <v>8274</v>
      </c>
      <c r="D6134" s="8" t="s">
        <v>8050</v>
      </c>
    </row>
    <row r="6135" spans="1:4">
      <c r="A6135" s="8" t="s">
        <v>8144</v>
      </c>
      <c r="D6135" s="8" t="s">
        <v>8051</v>
      </c>
    </row>
    <row r="6136" spans="1:4">
      <c r="A6136" s="8" t="s">
        <v>8146</v>
      </c>
      <c r="D6136" s="8" t="s">
        <v>8052</v>
      </c>
    </row>
    <row r="6137" spans="1:4">
      <c r="A6137" s="8" t="s">
        <v>8275</v>
      </c>
      <c r="D6137" s="8" t="s">
        <v>8053</v>
      </c>
    </row>
    <row r="6138" spans="1:4">
      <c r="A6138" s="8" t="s">
        <v>8276</v>
      </c>
      <c r="D6138" s="8" t="s">
        <v>8054</v>
      </c>
    </row>
    <row r="6139" spans="1:4">
      <c r="A6139" s="8" t="s">
        <v>8277</v>
      </c>
      <c r="D6139" s="8" t="s">
        <v>8055</v>
      </c>
    </row>
    <row r="6140" spans="1:4">
      <c r="A6140" s="8" t="s">
        <v>8278</v>
      </c>
      <c r="D6140" s="8" t="s">
        <v>8057</v>
      </c>
    </row>
    <row r="6141" spans="1:4">
      <c r="A6141" s="8" t="s">
        <v>8149</v>
      </c>
      <c r="D6141" s="8" t="s">
        <v>8059</v>
      </c>
    </row>
    <row r="6142" spans="1:4">
      <c r="A6142" s="8" t="s">
        <v>8150</v>
      </c>
      <c r="D6142" s="8" t="s">
        <v>8060</v>
      </c>
    </row>
    <row r="6143" spans="1:4">
      <c r="A6143" s="8" t="s">
        <v>8151</v>
      </c>
      <c r="D6143" s="8" t="s">
        <v>8061</v>
      </c>
    </row>
    <row r="6144" spans="1:4">
      <c r="A6144" s="8" t="s">
        <v>8279</v>
      </c>
      <c r="D6144" s="8" t="s">
        <v>8063</v>
      </c>
    </row>
    <row r="6145" spans="1:4">
      <c r="A6145" s="8" t="s">
        <v>8152</v>
      </c>
      <c r="D6145" s="8" t="s">
        <v>8064</v>
      </c>
    </row>
    <row r="6146" spans="1:4">
      <c r="A6146" s="8" t="s">
        <v>8280</v>
      </c>
      <c r="D6146" s="8" t="s">
        <v>8065</v>
      </c>
    </row>
    <row r="6147" spans="1:4">
      <c r="A6147" s="8" t="s">
        <v>8154</v>
      </c>
      <c r="D6147" s="8" t="s">
        <v>8066</v>
      </c>
    </row>
    <row r="6148" spans="1:4">
      <c r="A6148" s="8" t="s">
        <v>8156</v>
      </c>
      <c r="D6148" s="8" t="s">
        <v>8067</v>
      </c>
    </row>
    <row r="6149" spans="1:4">
      <c r="A6149" s="8" t="s">
        <v>8157</v>
      </c>
      <c r="D6149" s="8" t="s">
        <v>8261</v>
      </c>
    </row>
    <row r="6150" spans="1:4">
      <c r="A6150" s="8" t="s">
        <v>8159</v>
      </c>
      <c r="D6150" s="8" t="s">
        <v>8068</v>
      </c>
    </row>
    <row r="6151" spans="1:4">
      <c r="A6151" s="8" t="s">
        <v>8160</v>
      </c>
      <c r="D6151" s="8" t="s">
        <v>8069</v>
      </c>
    </row>
    <row r="6152" spans="1:4">
      <c r="A6152" s="8" t="s">
        <v>8161</v>
      </c>
      <c r="D6152" s="8" t="s">
        <v>8070</v>
      </c>
    </row>
    <row r="6153" spans="1:4">
      <c r="A6153" s="8" t="s">
        <v>8163</v>
      </c>
      <c r="D6153" s="8" t="s">
        <v>8071</v>
      </c>
    </row>
    <row r="6154" spans="1:4">
      <c r="A6154" s="8" t="s">
        <v>8164</v>
      </c>
      <c r="D6154" s="8" t="s">
        <v>8072</v>
      </c>
    </row>
    <row r="6155" spans="1:4">
      <c r="A6155" s="8" t="s">
        <v>8165</v>
      </c>
      <c r="D6155" s="8" t="s">
        <v>8073</v>
      </c>
    </row>
    <row r="6156" spans="1:4">
      <c r="A6156" s="8" t="s">
        <v>8281</v>
      </c>
      <c r="D6156" s="8" t="s">
        <v>8074</v>
      </c>
    </row>
    <row r="6157" spans="1:4">
      <c r="A6157" s="8" t="s">
        <v>8282</v>
      </c>
      <c r="D6157" s="8" t="s">
        <v>8075</v>
      </c>
    </row>
    <row r="6158" spans="1:4">
      <c r="A6158" s="8" t="s">
        <v>8167</v>
      </c>
      <c r="D6158" s="8" t="s">
        <v>8076</v>
      </c>
    </row>
    <row r="6159" spans="1:4">
      <c r="A6159" s="8" t="s">
        <v>8168</v>
      </c>
      <c r="D6159" s="8" t="s">
        <v>8077</v>
      </c>
    </row>
    <row r="6160" spans="1:4">
      <c r="A6160" s="8" t="s">
        <v>8169</v>
      </c>
      <c r="D6160" s="8" t="s">
        <v>8079</v>
      </c>
    </row>
    <row r="6161" spans="1:4">
      <c r="A6161" s="8" t="s">
        <v>8171</v>
      </c>
      <c r="D6161" s="8" t="s">
        <v>8080</v>
      </c>
    </row>
    <row r="6162" spans="1:4">
      <c r="A6162" s="8" t="s">
        <v>8173</v>
      </c>
      <c r="D6162" s="8" t="s">
        <v>8263</v>
      </c>
    </row>
    <row r="6163" spans="1:4">
      <c r="A6163" s="8" t="s">
        <v>8174</v>
      </c>
      <c r="D6163" s="8" t="s">
        <v>8081</v>
      </c>
    </row>
    <row r="6164" spans="1:4">
      <c r="A6164" s="8" t="s">
        <v>8180</v>
      </c>
      <c r="D6164" s="8" t="s">
        <v>8083</v>
      </c>
    </row>
    <row r="6165" spans="1:4">
      <c r="A6165" s="8" t="s">
        <v>8182</v>
      </c>
      <c r="D6165" s="8" t="s">
        <v>8084</v>
      </c>
    </row>
    <row r="6166" spans="1:4">
      <c r="A6166" s="8" t="s">
        <v>8183</v>
      </c>
      <c r="D6166" s="8" t="s">
        <v>8283</v>
      </c>
    </row>
    <row r="6167" spans="1:4">
      <c r="A6167" s="8" t="s">
        <v>8284</v>
      </c>
      <c r="D6167" s="8" t="s">
        <v>8085</v>
      </c>
    </row>
    <row r="6168" spans="1:4">
      <c r="A6168" s="8" t="s">
        <v>8184</v>
      </c>
      <c r="D6168" s="8" t="s">
        <v>8086</v>
      </c>
    </row>
    <row r="6169" spans="1:4">
      <c r="A6169" s="8" t="s">
        <v>8186</v>
      </c>
      <c r="D6169" s="8" t="s">
        <v>8087</v>
      </c>
    </row>
    <row r="6170" spans="1:4">
      <c r="A6170" s="8" t="s">
        <v>8187</v>
      </c>
      <c r="D6170" s="8" t="s">
        <v>8089</v>
      </c>
    </row>
    <row r="6171" spans="1:4">
      <c r="A6171" s="8" t="s">
        <v>8189</v>
      </c>
      <c r="D6171" s="8" t="s">
        <v>8090</v>
      </c>
    </row>
    <row r="6172" spans="1:4">
      <c r="A6172" s="8" t="s">
        <v>8191</v>
      </c>
      <c r="D6172" s="8" t="s">
        <v>8091</v>
      </c>
    </row>
    <row r="6173" spans="1:4">
      <c r="A6173" s="8" t="s">
        <v>8192</v>
      </c>
      <c r="D6173" s="8" t="s">
        <v>8093</v>
      </c>
    </row>
    <row r="6174" spans="1:4">
      <c r="A6174" s="8" t="s">
        <v>8194</v>
      </c>
      <c r="D6174" s="8" t="s">
        <v>8264</v>
      </c>
    </row>
    <row r="6175" spans="1:4">
      <c r="A6175" s="8" t="s">
        <v>8196</v>
      </c>
      <c r="D6175" s="8" t="s">
        <v>8094</v>
      </c>
    </row>
    <row r="6176" spans="1:4">
      <c r="A6176" s="8" t="s">
        <v>8197</v>
      </c>
      <c r="D6176" s="8" t="s">
        <v>8096</v>
      </c>
    </row>
    <row r="6177" spans="1:4">
      <c r="A6177" s="8" t="s">
        <v>8198</v>
      </c>
      <c r="D6177" s="8" t="s">
        <v>8098</v>
      </c>
    </row>
    <row r="6178" spans="1:4">
      <c r="A6178" s="8" t="s">
        <v>8200</v>
      </c>
      <c r="D6178" s="8" t="s">
        <v>8099</v>
      </c>
    </row>
    <row r="6179" spans="1:4">
      <c r="A6179" s="8" t="s">
        <v>8201</v>
      </c>
      <c r="D6179" s="8" t="s">
        <v>8100</v>
      </c>
    </row>
    <row r="6180" spans="1:4">
      <c r="A6180" s="8" t="s">
        <v>8285</v>
      </c>
      <c r="D6180" s="8" t="s">
        <v>8101</v>
      </c>
    </row>
    <row r="6181" spans="1:4">
      <c r="A6181" s="8" t="s">
        <v>8203</v>
      </c>
      <c r="D6181" s="8" t="s">
        <v>8103</v>
      </c>
    </row>
    <row r="6182" spans="1:4">
      <c r="A6182" s="8" t="s">
        <v>8204</v>
      </c>
      <c r="D6182" s="8" t="s">
        <v>8286</v>
      </c>
    </row>
    <row r="6183" spans="1:4">
      <c r="A6183" s="8" t="s">
        <v>8287</v>
      </c>
      <c r="D6183" s="8" t="s">
        <v>8104</v>
      </c>
    </row>
    <row r="6184" spans="1:4">
      <c r="A6184" s="8" t="s">
        <v>8207</v>
      </c>
      <c r="D6184" s="8" t="s">
        <v>8105</v>
      </c>
    </row>
    <row r="6185" spans="1:4">
      <c r="A6185" s="8" t="s">
        <v>8208</v>
      </c>
      <c r="D6185" s="8" t="s">
        <v>8265</v>
      </c>
    </row>
    <row r="6186" spans="1:4">
      <c r="A6186" s="8" t="s">
        <v>8209</v>
      </c>
      <c r="D6186" s="8" t="s">
        <v>8106</v>
      </c>
    </row>
    <row r="6187" spans="1:4">
      <c r="A6187" s="8" t="s">
        <v>8210</v>
      </c>
      <c r="D6187" s="8" t="s">
        <v>8108</v>
      </c>
    </row>
    <row r="6188" spans="1:4">
      <c r="A6188" s="8" t="s">
        <v>8211</v>
      </c>
      <c r="D6188" s="8" t="s">
        <v>8266</v>
      </c>
    </row>
    <row r="6189" spans="1:4">
      <c r="A6189" s="8" t="s">
        <v>8212</v>
      </c>
      <c r="D6189" s="8" t="s">
        <v>8110</v>
      </c>
    </row>
    <row r="6190" spans="1:4">
      <c r="A6190" s="8" t="s">
        <v>8213</v>
      </c>
      <c r="D6190" s="8" t="s">
        <v>8111</v>
      </c>
    </row>
    <row r="6191" spans="1:4">
      <c r="A6191" s="8" t="s">
        <v>8216</v>
      </c>
      <c r="D6191" s="8" t="s">
        <v>8112</v>
      </c>
    </row>
    <row r="6192" spans="1:4">
      <c r="A6192" s="8" t="s">
        <v>8288</v>
      </c>
      <c r="D6192" s="8" t="s">
        <v>8113</v>
      </c>
    </row>
    <row r="6193" spans="1:4">
      <c r="A6193" s="8" t="s">
        <v>8217</v>
      </c>
      <c r="D6193" s="8" t="s">
        <v>8114</v>
      </c>
    </row>
    <row r="6194" spans="1:4">
      <c r="A6194" s="8" t="s">
        <v>8219</v>
      </c>
      <c r="D6194" s="8" t="s">
        <v>8115</v>
      </c>
    </row>
    <row r="6195" spans="1:4">
      <c r="A6195" s="8" t="s">
        <v>8222</v>
      </c>
      <c r="D6195" s="8" t="s">
        <v>8116</v>
      </c>
    </row>
    <row r="6196" spans="1:4">
      <c r="A6196" s="8" t="s">
        <v>8223</v>
      </c>
      <c r="D6196" s="8" t="s">
        <v>8267</v>
      </c>
    </row>
    <row r="6197" spans="1:4">
      <c r="A6197" s="8" t="s">
        <v>8224</v>
      </c>
      <c r="D6197" s="8" t="s">
        <v>8117</v>
      </c>
    </row>
    <row r="6198" spans="1:4">
      <c r="A6198" s="8" t="s">
        <v>8225</v>
      </c>
      <c r="D6198" s="8" t="s">
        <v>8118</v>
      </c>
    </row>
    <row r="6199" spans="1:4">
      <c r="A6199" s="8" t="s">
        <v>8226</v>
      </c>
      <c r="D6199" s="8" t="s">
        <v>8120</v>
      </c>
    </row>
    <row r="6200" spans="1:4">
      <c r="A6200" s="8" t="s">
        <v>8228</v>
      </c>
      <c r="D6200" s="8" t="s">
        <v>8122</v>
      </c>
    </row>
    <row r="6201" spans="1:4">
      <c r="A6201" s="8" t="s">
        <v>8230</v>
      </c>
      <c r="D6201" s="8" t="s">
        <v>8268</v>
      </c>
    </row>
    <row r="6202" spans="1:4">
      <c r="A6202" s="8" t="s">
        <v>8232</v>
      </c>
      <c r="D6202" s="8" t="s">
        <v>8269</v>
      </c>
    </row>
    <row r="6203" spans="1:4">
      <c r="A6203" s="8" t="s">
        <v>8289</v>
      </c>
      <c r="D6203" s="8" t="s">
        <v>8270</v>
      </c>
    </row>
    <row r="6204" spans="1:4">
      <c r="A6204" s="8" t="s">
        <v>8239</v>
      </c>
      <c r="D6204" s="8" t="s">
        <v>8125</v>
      </c>
    </row>
    <row r="6205" spans="1:4">
      <c r="A6205" s="8" t="s">
        <v>8240</v>
      </c>
      <c r="D6205" s="8" t="s">
        <v>8126</v>
      </c>
    </row>
    <row r="6206" spans="1:4">
      <c r="A6206" s="8" t="s">
        <v>8241</v>
      </c>
      <c r="D6206" s="8" t="s">
        <v>8127</v>
      </c>
    </row>
    <row r="6207" spans="1:4">
      <c r="A6207" s="8" t="s">
        <v>8290</v>
      </c>
      <c r="D6207" s="8" t="s">
        <v>8128</v>
      </c>
    </row>
    <row r="6208" spans="1:4">
      <c r="D6208" s="8" t="s">
        <v>8272</v>
      </c>
    </row>
    <row r="6209" spans="4:4">
      <c r="D6209" s="8" t="s">
        <v>8291</v>
      </c>
    </row>
    <row r="6210" spans="4:4">
      <c r="D6210" s="8" t="s">
        <v>8130</v>
      </c>
    </row>
    <row r="6211" spans="4:4">
      <c r="D6211" s="8" t="s">
        <v>8132</v>
      </c>
    </row>
    <row r="6212" spans="4:4">
      <c r="D6212" s="8" t="s">
        <v>8273</v>
      </c>
    </row>
    <row r="6213" spans="4:4">
      <c r="D6213" s="8" t="s">
        <v>8133</v>
      </c>
    </row>
    <row r="6214" spans="4:4">
      <c r="D6214" s="8" t="s">
        <v>8134</v>
      </c>
    </row>
    <row r="6215" spans="4:4">
      <c r="D6215" s="8" t="s">
        <v>8135</v>
      </c>
    </row>
    <row r="6216" spans="4:4">
      <c r="D6216" s="8" t="s">
        <v>8138</v>
      </c>
    </row>
    <row r="6217" spans="4:4">
      <c r="D6217" s="8" t="s">
        <v>8139</v>
      </c>
    </row>
    <row r="6218" spans="4:4">
      <c r="D6218" s="8" t="s">
        <v>8140</v>
      </c>
    </row>
    <row r="6219" spans="4:4">
      <c r="D6219" s="8" t="s">
        <v>8142</v>
      </c>
    </row>
    <row r="6220" spans="4:4">
      <c r="D6220" s="8" t="s">
        <v>8143</v>
      </c>
    </row>
    <row r="6221" spans="4:4">
      <c r="D6221" s="8" t="s">
        <v>8274</v>
      </c>
    </row>
    <row r="6222" spans="4:4">
      <c r="D6222" s="8" t="s">
        <v>8144</v>
      </c>
    </row>
    <row r="6223" spans="4:4">
      <c r="D6223" s="8" t="s">
        <v>8146</v>
      </c>
    </row>
    <row r="6224" spans="4:4">
      <c r="D6224" s="8" t="s">
        <v>8275</v>
      </c>
    </row>
    <row r="6225" spans="4:4">
      <c r="D6225" s="8" t="s">
        <v>8276</v>
      </c>
    </row>
    <row r="6226" spans="4:4">
      <c r="D6226" s="8" t="s">
        <v>8277</v>
      </c>
    </row>
    <row r="6227" spans="4:4">
      <c r="D6227" s="8" t="s">
        <v>8278</v>
      </c>
    </row>
    <row r="6228" spans="4:4">
      <c r="D6228" s="8" t="s">
        <v>8149</v>
      </c>
    </row>
    <row r="6229" spans="4:4">
      <c r="D6229" s="8" t="s">
        <v>8150</v>
      </c>
    </row>
    <row r="6230" spans="4:4">
      <c r="D6230" s="8" t="s">
        <v>8151</v>
      </c>
    </row>
    <row r="6231" spans="4:4">
      <c r="D6231" s="8" t="s">
        <v>8279</v>
      </c>
    </row>
    <row r="6232" spans="4:4">
      <c r="D6232" s="8" t="s">
        <v>8152</v>
      </c>
    </row>
    <row r="6233" spans="4:4">
      <c r="D6233" s="8" t="s">
        <v>8280</v>
      </c>
    </row>
    <row r="6234" spans="4:4">
      <c r="D6234" s="8" t="s">
        <v>8154</v>
      </c>
    </row>
    <row r="6235" spans="4:4">
      <c r="D6235" s="8" t="s">
        <v>8156</v>
      </c>
    </row>
    <row r="6236" spans="4:4">
      <c r="D6236" s="8" t="s">
        <v>8157</v>
      </c>
    </row>
    <row r="6237" spans="4:4">
      <c r="D6237" s="8" t="s">
        <v>8159</v>
      </c>
    </row>
    <row r="6238" spans="4:4">
      <c r="D6238" s="8" t="s">
        <v>8160</v>
      </c>
    </row>
    <row r="6239" spans="4:4">
      <c r="D6239" s="8" t="s">
        <v>8161</v>
      </c>
    </row>
    <row r="6240" spans="4:4">
      <c r="D6240" s="8" t="s">
        <v>8163</v>
      </c>
    </row>
    <row r="6241" spans="4:4">
      <c r="D6241" s="8" t="s">
        <v>8164</v>
      </c>
    </row>
    <row r="6242" spans="4:4">
      <c r="D6242" s="8" t="s">
        <v>8165</v>
      </c>
    </row>
    <row r="6243" spans="4:4">
      <c r="D6243" s="8" t="s">
        <v>8281</v>
      </c>
    </row>
    <row r="6244" spans="4:4">
      <c r="D6244" s="8" t="s">
        <v>8282</v>
      </c>
    </row>
    <row r="6245" spans="4:4">
      <c r="D6245" s="8" t="s">
        <v>8167</v>
      </c>
    </row>
    <row r="6246" spans="4:4">
      <c r="D6246" s="8" t="s">
        <v>8168</v>
      </c>
    </row>
    <row r="6247" spans="4:4">
      <c r="D6247" s="8" t="s">
        <v>8169</v>
      </c>
    </row>
    <row r="6248" spans="4:4">
      <c r="D6248" s="8" t="s">
        <v>8171</v>
      </c>
    </row>
    <row r="6249" spans="4:4">
      <c r="D6249" s="8" t="s">
        <v>8172</v>
      </c>
    </row>
    <row r="6250" spans="4:4">
      <c r="D6250" s="8" t="s">
        <v>8173</v>
      </c>
    </row>
    <row r="6251" spans="4:4">
      <c r="D6251" s="8" t="s">
        <v>8174</v>
      </c>
    </row>
    <row r="6252" spans="4:4">
      <c r="D6252" s="8" t="s">
        <v>8180</v>
      </c>
    </row>
    <row r="6253" spans="4:4">
      <c r="D6253" s="8" t="s">
        <v>8182</v>
      </c>
    </row>
    <row r="6254" spans="4:4">
      <c r="D6254" s="8" t="s">
        <v>8183</v>
      </c>
    </row>
    <row r="6255" spans="4:4">
      <c r="D6255" s="8" t="s">
        <v>8284</v>
      </c>
    </row>
    <row r="6256" spans="4:4">
      <c r="D6256" s="8" t="s">
        <v>8184</v>
      </c>
    </row>
    <row r="6257" spans="4:4">
      <c r="D6257" s="8" t="s">
        <v>8186</v>
      </c>
    </row>
    <row r="6258" spans="4:4">
      <c r="D6258" s="8" t="s">
        <v>8187</v>
      </c>
    </row>
    <row r="6259" spans="4:4">
      <c r="D6259" s="8" t="s">
        <v>8189</v>
      </c>
    </row>
    <row r="6260" spans="4:4">
      <c r="D6260" s="8" t="s">
        <v>8191</v>
      </c>
    </row>
    <row r="6261" spans="4:4">
      <c r="D6261" s="8" t="s">
        <v>8192</v>
      </c>
    </row>
    <row r="6262" spans="4:4">
      <c r="D6262" s="8" t="s">
        <v>8194</v>
      </c>
    </row>
    <row r="6263" spans="4:4">
      <c r="D6263" s="8" t="s">
        <v>8196</v>
      </c>
    </row>
    <row r="6264" spans="4:4">
      <c r="D6264" s="8" t="s">
        <v>8197</v>
      </c>
    </row>
    <row r="6265" spans="4:4">
      <c r="D6265" s="8" t="s">
        <v>8198</v>
      </c>
    </row>
    <row r="6266" spans="4:4">
      <c r="D6266" s="8" t="s">
        <v>8200</v>
      </c>
    </row>
    <row r="6267" spans="4:4">
      <c r="D6267" s="8" t="s">
        <v>8201</v>
      </c>
    </row>
    <row r="6268" spans="4:4">
      <c r="D6268" s="8" t="s">
        <v>8285</v>
      </c>
    </row>
    <row r="6269" spans="4:4">
      <c r="D6269" s="8" t="s">
        <v>8203</v>
      </c>
    </row>
    <row r="6270" spans="4:4">
      <c r="D6270" s="8" t="s">
        <v>8204</v>
      </c>
    </row>
    <row r="6271" spans="4:4">
      <c r="D6271" s="8" t="s">
        <v>8287</v>
      </c>
    </row>
    <row r="6272" spans="4:4">
      <c r="D6272" s="8" t="s">
        <v>8207</v>
      </c>
    </row>
    <row r="6273" spans="4:4">
      <c r="D6273" s="8" t="s">
        <v>8208</v>
      </c>
    </row>
    <row r="6274" spans="4:4">
      <c r="D6274" s="8" t="s">
        <v>8209</v>
      </c>
    </row>
    <row r="6275" spans="4:4">
      <c r="D6275" s="8" t="s">
        <v>8210</v>
      </c>
    </row>
    <row r="6276" spans="4:4">
      <c r="D6276" s="8" t="s">
        <v>8211</v>
      </c>
    </row>
    <row r="6277" spans="4:4">
      <c r="D6277" s="8" t="s">
        <v>8292</v>
      </c>
    </row>
    <row r="6278" spans="4:4">
      <c r="D6278" s="8" t="s">
        <v>8212</v>
      </c>
    </row>
    <row r="6279" spans="4:4">
      <c r="D6279" s="8" t="s">
        <v>8216</v>
      </c>
    </row>
    <row r="6280" spans="4:4">
      <c r="D6280" s="8" t="s">
        <v>8288</v>
      </c>
    </row>
    <row r="6281" spans="4:4">
      <c r="D6281" s="8" t="s">
        <v>8217</v>
      </c>
    </row>
    <row r="6282" spans="4:4">
      <c r="D6282" s="8" t="s">
        <v>8219</v>
      </c>
    </row>
    <row r="6283" spans="4:4">
      <c r="D6283" s="8" t="s">
        <v>8222</v>
      </c>
    </row>
    <row r="6284" spans="4:4">
      <c r="D6284" s="8" t="s">
        <v>8223</v>
      </c>
    </row>
    <row r="6285" spans="4:4">
      <c r="D6285" s="8" t="s">
        <v>8224</v>
      </c>
    </row>
    <row r="6286" spans="4:4">
      <c r="D6286" s="8" t="s">
        <v>8225</v>
      </c>
    </row>
    <row r="6287" spans="4:4">
      <c r="D6287" s="8" t="s">
        <v>8226</v>
      </c>
    </row>
    <row r="6288" spans="4:4">
      <c r="D6288" s="8" t="s">
        <v>8228</v>
      </c>
    </row>
    <row r="6289" spans="4:4">
      <c r="D6289" s="8" t="s">
        <v>8230</v>
      </c>
    </row>
    <row r="6290" spans="4:4">
      <c r="D6290" s="8" t="s">
        <v>8232</v>
      </c>
    </row>
    <row r="6291" spans="4:4">
      <c r="D6291" s="8" t="s">
        <v>8289</v>
      </c>
    </row>
    <row r="6292" spans="4:4">
      <c r="D6292" s="8" t="s">
        <v>8239</v>
      </c>
    </row>
    <row r="6293" spans="4:4">
      <c r="D6293" s="8" t="s">
        <v>8240</v>
      </c>
    </row>
    <row r="6294" spans="4:4">
      <c r="D6294" s="8" t="s">
        <v>8241</v>
      </c>
    </row>
    <row r="6295" spans="4:4">
      <c r="D6295" s="8" t="s">
        <v>8290</v>
      </c>
    </row>
  </sheetData>
  <sheetProtection password="CA7A" sheet="1" objects="1" scenarios="1"/>
  <sortState xmlns:xlrd2="http://schemas.microsoft.com/office/spreadsheetml/2017/richdata2" ref="A2:B6641">
    <sortCondition ref="A2:A6641"/>
  </sortState>
  <customSheetViews>
    <customSheetView guid="{EA27D62B-1ACD-46D4-8844-66165F864EF5}" state="hidden">
      <pane ySplit="1" topLeftCell="A2" activePane="bottomLeft" state="frozen"/>
      <selection pane="bottomLeft" activeCell="A2" sqref="A2"/>
      <pageMargins left="0" right="0" top="0" bottom="0" header="0" footer="0"/>
    </customSheetView>
    <customSheetView guid="{AA0005BB-53EE-4415-887D-72CFD85381E2}" state="hidden">
      <pane ySplit="1" topLeftCell="A2" activePane="bottomLeft" state="frozen"/>
      <selection pane="bottomLeft" activeCell="A2" sqref="A2"/>
      <pageMargins left="0" right="0" top="0" bottom="0" header="0" footer="0"/>
    </customSheetView>
    <customSheetView guid="{180B6EB0-564F-4AF7-BBE8-865BB1B70D35}">
      <pane ySplit="1" topLeftCell="A2" activePane="bottomLeft" state="frozen"/>
      <selection pane="bottomLeft" activeCell="A2" sqref="A2"/>
      <pageMargins left="0" right="0" top="0" bottom="0" header="0" footer="0"/>
    </customSheetView>
  </customSheetViews>
  <pageMargins left="0.7" right="0.7" top="0.75" bottom="0.75" header="0.3" footer="0.3"/>
  <customProperties>
    <customPr name="LastActive"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O482"/>
  <sheetViews>
    <sheetView workbookViewId="0">
      <pane ySplit="1" topLeftCell="A2" activePane="bottomLeft" state="frozen"/>
      <selection pane="bottomLeft" activeCell="O10" sqref="O10"/>
    </sheetView>
  </sheetViews>
  <sheetFormatPr defaultColWidth="9.140625" defaultRowHeight="12.6"/>
  <cols>
    <col min="1" max="1" width="28.140625" bestFit="1" customWidth="1"/>
    <col min="2" max="2" width="12" bestFit="1" customWidth="1"/>
    <col min="3" max="3" width="30.5703125" bestFit="1" customWidth="1"/>
    <col min="4" max="4" width="13.28515625" bestFit="1" customWidth="1"/>
    <col min="5" max="5" width="39.85546875" bestFit="1" customWidth="1"/>
    <col min="6" max="6" width="10.140625" style="15" bestFit="1" customWidth="1"/>
    <col min="7" max="7" width="2" customWidth="1"/>
    <col min="8" max="8" width="7.28515625" bestFit="1" customWidth="1"/>
    <col min="9" max="9" width="5.28515625" bestFit="1" customWidth="1"/>
    <col min="10" max="10" width="4.5703125" bestFit="1" customWidth="1"/>
    <col min="11" max="11" width="6.42578125" bestFit="1" customWidth="1"/>
    <col min="12" max="12" width="1.5703125" customWidth="1"/>
    <col min="13" max="13" width="12.140625" bestFit="1" customWidth="1"/>
    <col min="14" max="14" width="1.85546875" customWidth="1"/>
    <col min="15" max="15" width="24.7109375" bestFit="1" customWidth="1"/>
    <col min="16" max="16" width="1.5703125" customWidth="1"/>
  </cols>
  <sheetData>
    <row r="1" spans="1:15" s="4" customFormat="1" ht="15" customHeight="1">
      <c r="A1" s="1" t="s">
        <v>23</v>
      </c>
      <c r="B1" s="2" t="s">
        <v>8293</v>
      </c>
      <c r="C1" s="2" t="s">
        <v>8294</v>
      </c>
      <c r="D1" s="2" t="s">
        <v>8295</v>
      </c>
      <c r="E1" s="2" t="s">
        <v>8296</v>
      </c>
      <c r="F1" s="3" t="s">
        <v>1177</v>
      </c>
      <c r="H1" s="5" t="s">
        <v>1107</v>
      </c>
      <c r="I1" s="5" t="s">
        <v>8297</v>
      </c>
      <c r="J1" s="5" t="s">
        <v>8298</v>
      </c>
      <c r="K1" s="5" t="s">
        <v>8299</v>
      </c>
      <c r="M1" s="6" t="s">
        <v>8300</v>
      </c>
      <c r="O1" s="7" t="s">
        <v>8301</v>
      </c>
    </row>
    <row r="2" spans="1:15" ht="12.95" thickBot="1">
      <c r="A2" s="8" t="s">
        <v>8302</v>
      </c>
      <c r="B2" s="8" t="s">
        <v>8303</v>
      </c>
      <c r="C2" s="8" t="s">
        <v>8304</v>
      </c>
      <c r="D2" s="8" t="s">
        <v>8305</v>
      </c>
      <c r="E2" s="8" t="s">
        <v>8306</v>
      </c>
      <c r="F2" s="9">
        <v>7441</v>
      </c>
      <c r="H2" s="10" t="s">
        <v>42</v>
      </c>
      <c r="I2" s="10">
        <v>5</v>
      </c>
      <c r="J2" s="10">
        <v>999</v>
      </c>
      <c r="K2" s="10">
        <v>999</v>
      </c>
      <c r="M2" s="11">
        <v>44196</v>
      </c>
      <c r="O2" s="12" t="s">
        <v>1162</v>
      </c>
    </row>
    <row r="3" spans="1:15">
      <c r="A3" s="8" t="s">
        <v>8307</v>
      </c>
      <c r="B3" s="8" t="s">
        <v>8308</v>
      </c>
      <c r="C3" s="8" t="s">
        <v>8309</v>
      </c>
      <c r="D3" s="8" t="s">
        <v>8310</v>
      </c>
      <c r="E3" s="8" t="s">
        <v>8311</v>
      </c>
      <c r="F3" s="9">
        <v>8310</v>
      </c>
      <c r="H3" s="10" t="s">
        <v>110</v>
      </c>
      <c r="I3" s="10">
        <v>5</v>
      </c>
      <c r="J3" s="10">
        <v>999</v>
      </c>
      <c r="K3" s="10">
        <v>999</v>
      </c>
      <c r="M3" s="245"/>
      <c r="O3" s="12"/>
    </row>
    <row r="4" spans="1:15">
      <c r="A4" s="8" t="s">
        <v>8312</v>
      </c>
      <c r="B4" s="8" t="s">
        <v>8313</v>
      </c>
      <c r="C4" s="8" t="s">
        <v>8314</v>
      </c>
      <c r="D4" s="8" t="s">
        <v>8315</v>
      </c>
      <c r="E4" s="8" t="s">
        <v>8316</v>
      </c>
      <c r="F4" s="9">
        <v>20270</v>
      </c>
      <c r="H4" s="10" t="s">
        <v>8317</v>
      </c>
      <c r="I4" s="10">
        <v>5</v>
      </c>
      <c r="J4" s="10">
        <v>999</v>
      </c>
      <c r="K4" s="10">
        <v>999</v>
      </c>
      <c r="M4" s="245"/>
      <c r="O4" s="12"/>
    </row>
    <row r="5" spans="1:15" ht="12.95">
      <c r="A5" s="8" t="s">
        <v>8318</v>
      </c>
      <c r="B5" s="8" t="s">
        <v>8319</v>
      </c>
      <c r="C5" s="8" t="s">
        <v>8320</v>
      </c>
      <c r="D5" s="8" t="s">
        <v>8305</v>
      </c>
      <c r="E5" s="8" t="s">
        <v>8321</v>
      </c>
      <c r="F5" s="9">
        <v>24971</v>
      </c>
      <c r="H5" s="10" t="s">
        <v>1095</v>
      </c>
      <c r="I5" s="10">
        <v>15</v>
      </c>
      <c r="J5" s="10">
        <v>18</v>
      </c>
      <c r="K5" s="10">
        <v>19</v>
      </c>
      <c r="M5" s="13" t="s">
        <v>1191</v>
      </c>
      <c r="O5" s="12"/>
    </row>
    <row r="6" spans="1:15">
      <c r="A6" s="8" t="s">
        <v>8322</v>
      </c>
      <c r="B6" s="8" t="s">
        <v>8323</v>
      </c>
      <c r="C6" s="8" t="s">
        <v>8324</v>
      </c>
      <c r="D6" s="8" t="s">
        <v>8315</v>
      </c>
      <c r="E6" s="8" t="s">
        <v>8325</v>
      </c>
      <c r="F6" s="9">
        <v>18420</v>
      </c>
      <c r="H6" s="10" t="s">
        <v>1098</v>
      </c>
      <c r="I6" s="10">
        <v>13</v>
      </c>
      <c r="J6" s="10">
        <v>15</v>
      </c>
      <c r="K6" s="10">
        <v>16</v>
      </c>
      <c r="M6" s="14" t="s">
        <v>8326</v>
      </c>
    </row>
    <row r="7" spans="1:15">
      <c r="A7" s="8" t="s">
        <v>8327</v>
      </c>
      <c r="B7" s="8" t="s">
        <v>8328</v>
      </c>
      <c r="C7" s="8" t="s">
        <v>8329</v>
      </c>
      <c r="D7" s="8" t="s">
        <v>8310</v>
      </c>
      <c r="E7" s="8" t="s">
        <v>8330</v>
      </c>
      <c r="F7" s="9">
        <v>27502</v>
      </c>
      <c r="H7" s="10" t="s">
        <v>43</v>
      </c>
      <c r="I7" s="10">
        <v>11</v>
      </c>
      <c r="J7" s="10">
        <v>13</v>
      </c>
      <c r="K7" s="10">
        <v>14</v>
      </c>
      <c r="M7" s="12"/>
    </row>
    <row r="8" spans="1:15">
      <c r="A8" s="8" t="s">
        <v>8331</v>
      </c>
      <c r="B8" s="8" t="s">
        <v>8332</v>
      </c>
      <c r="C8" s="8" t="s">
        <v>8304</v>
      </c>
      <c r="D8" s="8" t="s">
        <v>8305</v>
      </c>
      <c r="E8" s="8" t="s">
        <v>8306</v>
      </c>
      <c r="F8" s="9">
        <v>4985</v>
      </c>
      <c r="H8" s="10" t="s">
        <v>44</v>
      </c>
      <c r="I8" s="10">
        <v>9</v>
      </c>
      <c r="J8" s="10">
        <v>11</v>
      </c>
      <c r="K8" s="10">
        <v>12</v>
      </c>
      <c r="M8" s="14"/>
    </row>
    <row r="9" spans="1:15">
      <c r="A9" s="8" t="s">
        <v>8333</v>
      </c>
      <c r="B9" s="8" t="s">
        <v>8334</v>
      </c>
      <c r="C9" s="8" t="s">
        <v>8335</v>
      </c>
      <c r="D9" s="8" t="s">
        <v>8336</v>
      </c>
      <c r="E9" s="8" t="s">
        <v>8337</v>
      </c>
      <c r="F9" s="9">
        <v>19786</v>
      </c>
      <c r="H9" s="10" t="s">
        <v>1099</v>
      </c>
      <c r="I9" s="10">
        <v>7</v>
      </c>
      <c r="J9" s="10">
        <v>9</v>
      </c>
      <c r="K9" s="10">
        <v>10</v>
      </c>
    </row>
    <row r="10" spans="1:15">
      <c r="A10" s="8" t="s">
        <v>8338</v>
      </c>
      <c r="B10" s="8" t="s">
        <v>8339</v>
      </c>
      <c r="C10" s="8" t="s">
        <v>8340</v>
      </c>
      <c r="D10" s="8" t="s">
        <v>8305</v>
      </c>
      <c r="E10" s="8" t="s">
        <v>8341</v>
      </c>
      <c r="F10" s="9">
        <v>27167</v>
      </c>
      <c r="H10" s="10" t="s">
        <v>1135</v>
      </c>
      <c r="I10" s="10">
        <v>5</v>
      </c>
      <c r="J10" s="10">
        <v>7</v>
      </c>
      <c r="K10" s="10">
        <v>8</v>
      </c>
    </row>
    <row r="11" spans="1:15">
      <c r="A11" s="8" t="s">
        <v>8342</v>
      </c>
      <c r="B11" s="8" t="s">
        <v>8343</v>
      </c>
      <c r="C11" s="8" t="s">
        <v>8344</v>
      </c>
      <c r="D11" s="8" t="s">
        <v>8315</v>
      </c>
      <c r="E11" s="8" t="s">
        <v>8316</v>
      </c>
      <c r="F11" s="9">
        <v>19873</v>
      </c>
    </row>
    <row r="12" spans="1:15">
      <c r="A12" s="8" t="s">
        <v>8345</v>
      </c>
      <c r="B12" s="8" t="s">
        <v>8346</v>
      </c>
      <c r="C12" s="8" t="s">
        <v>8309</v>
      </c>
      <c r="D12" s="8" t="s">
        <v>8310</v>
      </c>
      <c r="E12" s="8" t="s">
        <v>8311</v>
      </c>
      <c r="F12" s="9">
        <v>2224</v>
      </c>
    </row>
    <row r="13" spans="1:15">
      <c r="A13" s="8" t="s">
        <v>8347</v>
      </c>
      <c r="B13" s="8" t="s">
        <v>8348</v>
      </c>
      <c r="C13" s="8" t="s">
        <v>8349</v>
      </c>
      <c r="D13" s="8" t="s">
        <v>8336</v>
      </c>
      <c r="E13" s="8" t="s">
        <v>8350</v>
      </c>
      <c r="F13" s="9">
        <v>16777</v>
      </c>
    </row>
    <row r="14" spans="1:15">
      <c r="A14" s="8" t="s">
        <v>8351</v>
      </c>
      <c r="B14" s="8" t="s">
        <v>8352</v>
      </c>
      <c r="C14" s="8" t="s">
        <v>8353</v>
      </c>
      <c r="D14" s="8" t="s">
        <v>8354</v>
      </c>
      <c r="E14" s="8" t="s">
        <v>8355</v>
      </c>
      <c r="F14" s="9">
        <v>18211</v>
      </c>
    </row>
    <row r="15" spans="1:15">
      <c r="A15" s="8" t="s">
        <v>8356</v>
      </c>
      <c r="B15" s="8" t="s">
        <v>8357</v>
      </c>
      <c r="C15" s="8" t="s">
        <v>8358</v>
      </c>
      <c r="D15" s="8" t="s">
        <v>8305</v>
      </c>
      <c r="E15" s="8" t="s">
        <v>8306</v>
      </c>
      <c r="F15" s="9">
        <v>15421</v>
      </c>
    </row>
    <row r="16" spans="1:15">
      <c r="A16" s="8" t="s">
        <v>8359</v>
      </c>
      <c r="B16" s="8" t="s">
        <v>8360</v>
      </c>
      <c r="C16" s="8" t="s">
        <v>8361</v>
      </c>
      <c r="D16" s="8" t="s">
        <v>8310</v>
      </c>
      <c r="E16" s="8" t="s">
        <v>8359</v>
      </c>
      <c r="F16" s="9">
        <v>37788</v>
      </c>
    </row>
    <row r="17" spans="1:6">
      <c r="A17" s="8" t="s">
        <v>8362</v>
      </c>
      <c r="B17" s="8" t="s">
        <v>8363</v>
      </c>
      <c r="C17" s="8" t="s">
        <v>8364</v>
      </c>
      <c r="D17" s="8" t="s">
        <v>8305</v>
      </c>
      <c r="E17" s="8" t="s">
        <v>8365</v>
      </c>
      <c r="F17" s="9">
        <v>17677</v>
      </c>
    </row>
    <row r="18" spans="1:6">
      <c r="A18" s="8" t="s">
        <v>8366</v>
      </c>
      <c r="B18" s="8" t="s">
        <v>8367</v>
      </c>
      <c r="C18" s="8" t="s">
        <v>8368</v>
      </c>
      <c r="D18" s="8" t="s">
        <v>8305</v>
      </c>
      <c r="E18" s="8" t="s">
        <v>8369</v>
      </c>
      <c r="F18" s="9">
        <v>24005</v>
      </c>
    </row>
    <row r="19" spans="1:6">
      <c r="A19" s="8" t="s">
        <v>8370</v>
      </c>
      <c r="B19" s="8" t="s">
        <v>8371</v>
      </c>
      <c r="C19" s="8" t="s">
        <v>8372</v>
      </c>
      <c r="D19" s="8" t="s">
        <v>8305</v>
      </c>
      <c r="E19" s="8" t="s">
        <v>8373</v>
      </c>
      <c r="F19" s="9">
        <v>11871</v>
      </c>
    </row>
    <row r="20" spans="1:6">
      <c r="A20" s="8" t="s">
        <v>8374</v>
      </c>
      <c r="B20" s="8" t="s">
        <v>8375</v>
      </c>
      <c r="C20" s="8" t="s">
        <v>8376</v>
      </c>
      <c r="D20" s="8" t="s">
        <v>8310</v>
      </c>
      <c r="E20" s="8" t="s">
        <v>8330</v>
      </c>
      <c r="F20" s="9">
        <v>25415</v>
      </c>
    </row>
    <row r="21" spans="1:6">
      <c r="A21" s="8" t="s">
        <v>8377</v>
      </c>
      <c r="B21" s="8" t="s">
        <v>8378</v>
      </c>
      <c r="C21" s="8" t="s">
        <v>8379</v>
      </c>
      <c r="D21" s="8" t="s">
        <v>8354</v>
      </c>
      <c r="E21" s="8" t="s">
        <v>8380</v>
      </c>
      <c r="F21" s="9">
        <v>22514</v>
      </c>
    </row>
    <row r="22" spans="1:6">
      <c r="A22" s="8" t="s">
        <v>8381</v>
      </c>
      <c r="B22" s="8" t="s">
        <v>8382</v>
      </c>
      <c r="C22" s="8" t="s">
        <v>8383</v>
      </c>
      <c r="D22" s="8" t="s">
        <v>8305</v>
      </c>
      <c r="E22" s="8" t="s">
        <v>8321</v>
      </c>
      <c r="F22" s="9">
        <v>22804</v>
      </c>
    </row>
    <row r="23" spans="1:6">
      <c r="A23" s="8" t="s">
        <v>8384</v>
      </c>
      <c r="B23" s="8" t="s">
        <v>8385</v>
      </c>
      <c r="C23" s="8" t="s">
        <v>8386</v>
      </c>
      <c r="D23" s="8" t="s">
        <v>8336</v>
      </c>
      <c r="E23" s="8" t="s">
        <v>8387</v>
      </c>
      <c r="F23" s="9">
        <v>21642</v>
      </c>
    </row>
    <row r="24" spans="1:6">
      <c r="A24" s="8" t="s">
        <v>8388</v>
      </c>
      <c r="B24" s="8" t="s">
        <v>8389</v>
      </c>
      <c r="C24" s="8" t="s">
        <v>8390</v>
      </c>
      <c r="D24" s="8" t="s">
        <v>8310</v>
      </c>
      <c r="E24" s="8" t="s">
        <v>8359</v>
      </c>
      <c r="F24" s="9">
        <v>23727</v>
      </c>
    </row>
    <row r="25" spans="1:6">
      <c r="A25" s="8" t="s">
        <v>8391</v>
      </c>
      <c r="B25" s="8" t="s">
        <v>8392</v>
      </c>
      <c r="C25" s="8" t="s">
        <v>8393</v>
      </c>
      <c r="D25" s="8" t="s">
        <v>8354</v>
      </c>
      <c r="E25" s="8" t="s">
        <v>8394</v>
      </c>
      <c r="F25" s="9">
        <v>24123</v>
      </c>
    </row>
    <row r="26" spans="1:6">
      <c r="A26" s="8" t="s">
        <v>8395</v>
      </c>
      <c r="B26" s="8" t="s">
        <v>8396</v>
      </c>
      <c r="C26" s="8" t="s">
        <v>8397</v>
      </c>
      <c r="D26" s="8" t="s">
        <v>8305</v>
      </c>
      <c r="E26" s="8" t="s">
        <v>8398</v>
      </c>
      <c r="F26" s="9">
        <v>23704</v>
      </c>
    </row>
    <row r="27" spans="1:6">
      <c r="A27" s="8" t="s">
        <v>8399</v>
      </c>
      <c r="B27" s="8" t="s">
        <v>8400</v>
      </c>
      <c r="C27" s="8" t="s">
        <v>8401</v>
      </c>
      <c r="D27" s="8" t="s">
        <v>8310</v>
      </c>
      <c r="E27" s="8" t="s">
        <v>8402</v>
      </c>
      <c r="F27" s="9">
        <v>25324</v>
      </c>
    </row>
    <row r="28" spans="1:6">
      <c r="A28" s="8" t="s">
        <v>8403</v>
      </c>
      <c r="B28" s="8" t="s">
        <v>8404</v>
      </c>
      <c r="C28" s="8" t="s">
        <v>8405</v>
      </c>
      <c r="D28" s="8" t="s">
        <v>8315</v>
      </c>
      <c r="E28" s="8" t="s">
        <v>8406</v>
      </c>
      <c r="F28" s="9">
        <v>17383</v>
      </c>
    </row>
    <row r="29" spans="1:6">
      <c r="A29" s="8" t="s">
        <v>8407</v>
      </c>
      <c r="B29" s="8" t="s">
        <v>8408</v>
      </c>
      <c r="C29" s="8" t="s">
        <v>8409</v>
      </c>
      <c r="D29" s="8" t="s">
        <v>8354</v>
      </c>
      <c r="E29" s="8" t="s">
        <v>8410</v>
      </c>
      <c r="F29" s="9">
        <v>33150</v>
      </c>
    </row>
    <row r="30" spans="1:6">
      <c r="A30" s="8" t="s">
        <v>8411</v>
      </c>
      <c r="B30" s="8" t="s">
        <v>8412</v>
      </c>
      <c r="C30" s="8" t="s">
        <v>8413</v>
      </c>
      <c r="D30" s="8" t="s">
        <v>8310</v>
      </c>
      <c r="E30" s="8" t="s">
        <v>8414</v>
      </c>
      <c r="F30" s="9">
        <v>12498</v>
      </c>
    </row>
    <row r="31" spans="1:6">
      <c r="A31" s="8" t="s">
        <v>8415</v>
      </c>
      <c r="B31" s="8" t="s">
        <v>8416</v>
      </c>
      <c r="C31" s="8" t="s">
        <v>8417</v>
      </c>
      <c r="D31" s="8" t="s">
        <v>8354</v>
      </c>
      <c r="E31" s="8" t="s">
        <v>8355</v>
      </c>
      <c r="F31" s="9">
        <v>20204</v>
      </c>
    </row>
    <row r="32" spans="1:6">
      <c r="A32" s="8" t="s">
        <v>8418</v>
      </c>
      <c r="B32" s="8" t="s">
        <v>8419</v>
      </c>
      <c r="C32" s="8" t="s">
        <v>8420</v>
      </c>
      <c r="D32" s="8" t="s">
        <v>8310</v>
      </c>
      <c r="E32" s="8" t="s">
        <v>8421</v>
      </c>
      <c r="F32" s="9">
        <v>22647</v>
      </c>
    </row>
    <row r="33" spans="1:6">
      <c r="A33" s="8" t="s">
        <v>8422</v>
      </c>
      <c r="B33" s="8" t="s">
        <v>8423</v>
      </c>
      <c r="C33" s="8" t="s">
        <v>8424</v>
      </c>
      <c r="D33" s="8" t="s">
        <v>8336</v>
      </c>
      <c r="E33" s="8" t="s">
        <v>8425</v>
      </c>
      <c r="F33" s="9">
        <v>31352</v>
      </c>
    </row>
    <row r="34" spans="1:6">
      <c r="A34" s="8" t="s">
        <v>8426</v>
      </c>
      <c r="B34" s="8" t="s">
        <v>8427</v>
      </c>
      <c r="C34" s="8" t="s">
        <v>8428</v>
      </c>
      <c r="D34" s="8" t="s">
        <v>8336</v>
      </c>
      <c r="E34" s="8" t="s">
        <v>8337</v>
      </c>
      <c r="F34" s="9">
        <v>18780</v>
      </c>
    </row>
    <row r="35" spans="1:6">
      <c r="A35" s="8" t="s">
        <v>8429</v>
      </c>
      <c r="B35" s="8" t="s">
        <v>8430</v>
      </c>
      <c r="C35" s="8" t="s">
        <v>8361</v>
      </c>
      <c r="D35" s="8" t="s">
        <v>8310</v>
      </c>
      <c r="E35" s="8" t="s">
        <v>8359</v>
      </c>
      <c r="F35" s="9">
        <v>1036</v>
      </c>
    </row>
    <row r="36" spans="1:6">
      <c r="A36" s="8" t="s">
        <v>8431</v>
      </c>
      <c r="B36" s="8" t="s">
        <v>8432</v>
      </c>
      <c r="C36" s="8" t="s">
        <v>8433</v>
      </c>
      <c r="D36" s="8" t="s">
        <v>8354</v>
      </c>
      <c r="E36" s="8" t="s">
        <v>8434</v>
      </c>
      <c r="F36" s="9">
        <v>18428</v>
      </c>
    </row>
    <row r="37" spans="1:6">
      <c r="A37" s="8" t="s">
        <v>8435</v>
      </c>
      <c r="B37" s="8" t="s">
        <v>8436</v>
      </c>
      <c r="C37" s="8" t="s">
        <v>8437</v>
      </c>
      <c r="D37" s="8" t="s">
        <v>8310</v>
      </c>
      <c r="E37" s="8" t="s">
        <v>8438</v>
      </c>
      <c r="F37" s="9">
        <v>5177</v>
      </c>
    </row>
    <row r="38" spans="1:6">
      <c r="A38" s="8" t="s">
        <v>8439</v>
      </c>
      <c r="B38" s="8" t="s">
        <v>8440</v>
      </c>
      <c r="C38" s="8" t="s">
        <v>8441</v>
      </c>
      <c r="D38" s="8" t="s">
        <v>8354</v>
      </c>
      <c r="E38" s="8" t="s">
        <v>8442</v>
      </c>
      <c r="F38" s="9">
        <v>18017</v>
      </c>
    </row>
    <row r="39" spans="1:6">
      <c r="A39" s="8" t="s">
        <v>8443</v>
      </c>
      <c r="B39" s="8" t="s">
        <v>8444</v>
      </c>
      <c r="C39" s="8" t="s">
        <v>8445</v>
      </c>
      <c r="D39" s="8" t="s">
        <v>8315</v>
      </c>
      <c r="E39" s="8" t="s">
        <v>8406</v>
      </c>
      <c r="F39" s="9">
        <v>11079</v>
      </c>
    </row>
    <row r="40" spans="1:6">
      <c r="A40" s="8" t="s">
        <v>8446</v>
      </c>
      <c r="B40" s="8" t="s">
        <v>8447</v>
      </c>
      <c r="C40" s="8" t="s">
        <v>8448</v>
      </c>
      <c r="D40" s="8" t="s">
        <v>8354</v>
      </c>
      <c r="E40" s="8" t="s">
        <v>8442</v>
      </c>
      <c r="F40" s="9">
        <v>23433</v>
      </c>
    </row>
    <row r="41" spans="1:6">
      <c r="A41" s="8" t="s">
        <v>8449</v>
      </c>
      <c r="B41" s="8" t="s">
        <v>8450</v>
      </c>
      <c r="C41" s="8" t="s">
        <v>8451</v>
      </c>
      <c r="D41" s="8" t="s">
        <v>8354</v>
      </c>
      <c r="E41" s="8" t="s">
        <v>8355</v>
      </c>
      <c r="F41" s="9">
        <v>16697</v>
      </c>
    </row>
    <row r="42" spans="1:6">
      <c r="A42" s="8" t="s">
        <v>8452</v>
      </c>
      <c r="B42" s="8" t="s">
        <v>8453</v>
      </c>
      <c r="C42" s="8" t="s">
        <v>8454</v>
      </c>
      <c r="D42" s="8" t="s">
        <v>8315</v>
      </c>
      <c r="E42" s="8" t="s">
        <v>8406</v>
      </c>
      <c r="F42" s="9">
        <v>19603</v>
      </c>
    </row>
    <row r="43" spans="1:6">
      <c r="A43" s="8" t="s">
        <v>8455</v>
      </c>
      <c r="B43" s="8" t="s">
        <v>8456</v>
      </c>
      <c r="C43" s="8" t="s">
        <v>8457</v>
      </c>
      <c r="D43" s="8" t="s">
        <v>8305</v>
      </c>
      <c r="E43" s="8" t="s">
        <v>8306</v>
      </c>
      <c r="F43" s="9">
        <v>12267</v>
      </c>
    </row>
    <row r="44" spans="1:6">
      <c r="A44" s="8" t="s">
        <v>8458</v>
      </c>
      <c r="B44" s="8" t="s">
        <v>8459</v>
      </c>
      <c r="C44" s="8" t="s">
        <v>8361</v>
      </c>
      <c r="D44" s="8" t="s">
        <v>8310</v>
      </c>
      <c r="E44" s="8" t="s">
        <v>8359</v>
      </c>
      <c r="F44" s="9">
        <v>6185</v>
      </c>
    </row>
    <row r="45" spans="1:6">
      <c r="A45" s="8" t="s">
        <v>8460</v>
      </c>
      <c r="B45" s="8" t="s">
        <v>8461</v>
      </c>
      <c r="C45" s="8" t="s">
        <v>8462</v>
      </c>
      <c r="D45" s="8" t="s">
        <v>8354</v>
      </c>
      <c r="E45" s="8" t="s">
        <v>8434</v>
      </c>
      <c r="F45" s="9">
        <v>23938</v>
      </c>
    </row>
    <row r="46" spans="1:6">
      <c r="A46" s="8" t="s">
        <v>8463</v>
      </c>
      <c r="B46" s="8" t="s">
        <v>8464</v>
      </c>
      <c r="C46" s="8" t="s">
        <v>8465</v>
      </c>
      <c r="D46" s="8" t="s">
        <v>8336</v>
      </c>
      <c r="E46" s="8" t="s">
        <v>8466</v>
      </c>
      <c r="F46" s="9">
        <v>24148</v>
      </c>
    </row>
    <row r="47" spans="1:6">
      <c r="A47" s="8" t="s">
        <v>8467</v>
      </c>
      <c r="B47" s="8" t="s">
        <v>8468</v>
      </c>
      <c r="C47" s="8" t="s">
        <v>8469</v>
      </c>
      <c r="D47" s="8" t="s">
        <v>8310</v>
      </c>
      <c r="E47" s="8" t="s">
        <v>8330</v>
      </c>
      <c r="F47" s="9">
        <v>23891</v>
      </c>
    </row>
    <row r="48" spans="1:6">
      <c r="A48" s="8" t="s">
        <v>8470</v>
      </c>
      <c r="B48" s="8" t="s">
        <v>8471</v>
      </c>
      <c r="C48" s="8" t="s">
        <v>8417</v>
      </c>
      <c r="D48" s="8" t="s">
        <v>8354</v>
      </c>
      <c r="E48" s="8" t="s">
        <v>8355</v>
      </c>
      <c r="F48" s="9">
        <v>19360</v>
      </c>
    </row>
    <row r="49" spans="1:7">
      <c r="A49" s="8" t="s">
        <v>8472</v>
      </c>
      <c r="B49" s="8" t="s">
        <v>8473</v>
      </c>
      <c r="C49" s="8" t="s">
        <v>8474</v>
      </c>
      <c r="D49" s="8" t="s">
        <v>8305</v>
      </c>
      <c r="E49" s="8" t="s">
        <v>8306</v>
      </c>
      <c r="F49" s="9">
        <v>12175</v>
      </c>
    </row>
    <row r="50" spans="1:7">
      <c r="A50" s="8" t="s">
        <v>8475</v>
      </c>
      <c r="B50" s="8" t="s">
        <v>8476</v>
      </c>
      <c r="C50" s="8" t="s">
        <v>8477</v>
      </c>
      <c r="D50" s="8" t="s">
        <v>8336</v>
      </c>
      <c r="E50" s="8" t="s">
        <v>8387</v>
      </c>
      <c r="F50" s="9">
        <v>11788</v>
      </c>
    </row>
    <row r="51" spans="1:7">
      <c r="A51" s="8" t="s">
        <v>8478</v>
      </c>
      <c r="B51" s="8" t="s">
        <v>8479</v>
      </c>
      <c r="C51" s="8" t="s">
        <v>8344</v>
      </c>
      <c r="D51" s="8" t="s">
        <v>8315</v>
      </c>
      <c r="E51" s="8" t="s">
        <v>8325</v>
      </c>
      <c r="F51" s="9">
        <v>38534</v>
      </c>
    </row>
    <row r="52" spans="1:7">
      <c r="A52" s="8" t="s">
        <v>8480</v>
      </c>
      <c r="B52" s="8" t="s">
        <v>8481</v>
      </c>
      <c r="C52" s="8" t="s">
        <v>8482</v>
      </c>
      <c r="D52" s="8" t="s">
        <v>8354</v>
      </c>
      <c r="E52" s="8" t="s">
        <v>8483</v>
      </c>
      <c r="F52" s="9">
        <v>23775</v>
      </c>
    </row>
    <row r="53" spans="1:7">
      <c r="A53" s="8" t="s">
        <v>8484</v>
      </c>
      <c r="B53" s="8" t="s">
        <v>8485</v>
      </c>
      <c r="C53" s="8" t="s">
        <v>8486</v>
      </c>
      <c r="D53" s="8" t="s">
        <v>8310</v>
      </c>
      <c r="E53" s="8" t="s">
        <v>8487</v>
      </c>
      <c r="F53" s="9">
        <v>18160</v>
      </c>
    </row>
    <row r="54" spans="1:7">
      <c r="A54" s="8" t="s">
        <v>8488</v>
      </c>
      <c r="B54" s="8" t="s">
        <v>8489</v>
      </c>
      <c r="C54" s="8" t="s">
        <v>8490</v>
      </c>
      <c r="D54" s="8" t="s">
        <v>8336</v>
      </c>
      <c r="E54" s="8" t="s">
        <v>8491</v>
      </c>
      <c r="F54" s="9">
        <v>24149</v>
      </c>
    </row>
    <row r="55" spans="1:7">
      <c r="A55" s="8" t="s">
        <v>8492</v>
      </c>
      <c r="B55" s="8" t="s">
        <v>8493</v>
      </c>
      <c r="C55" s="8" t="s">
        <v>8494</v>
      </c>
      <c r="D55" s="8" t="s">
        <v>8354</v>
      </c>
      <c r="E55" s="8" t="s">
        <v>8380</v>
      </c>
      <c r="F55" s="9">
        <v>28491</v>
      </c>
    </row>
    <row r="56" spans="1:7">
      <c r="A56" s="8" t="s">
        <v>8495</v>
      </c>
      <c r="B56" s="8" t="s">
        <v>8496</v>
      </c>
      <c r="C56" s="8" t="s">
        <v>8497</v>
      </c>
      <c r="D56" s="8" t="s">
        <v>8305</v>
      </c>
      <c r="E56" s="8" t="s">
        <v>8498</v>
      </c>
      <c r="F56" s="9">
        <v>19450</v>
      </c>
    </row>
    <row r="57" spans="1:7">
      <c r="A57" s="8" t="s">
        <v>8499</v>
      </c>
      <c r="B57" s="8" t="s">
        <v>8500</v>
      </c>
      <c r="C57" s="8" t="s">
        <v>8501</v>
      </c>
      <c r="D57" s="8" t="s">
        <v>8354</v>
      </c>
      <c r="E57" s="8" t="s">
        <v>8434</v>
      </c>
      <c r="F57" s="9">
        <v>24284</v>
      </c>
    </row>
    <row r="58" spans="1:7">
      <c r="A58" s="8" t="s">
        <v>8502</v>
      </c>
      <c r="B58" s="8" t="s">
        <v>8503</v>
      </c>
      <c r="C58" s="8" t="s">
        <v>8504</v>
      </c>
      <c r="D58" s="8" t="s">
        <v>8354</v>
      </c>
      <c r="E58" s="8" t="s">
        <v>8505</v>
      </c>
      <c r="F58" s="9">
        <v>25519</v>
      </c>
    </row>
    <row r="59" spans="1:7">
      <c r="A59" s="8" t="s">
        <v>8506</v>
      </c>
      <c r="B59" s="8" t="s">
        <v>8507</v>
      </c>
      <c r="C59" s="8" t="s">
        <v>8508</v>
      </c>
      <c r="D59" s="8" t="s">
        <v>8305</v>
      </c>
      <c r="E59" s="8" t="s">
        <v>8498</v>
      </c>
      <c r="F59" s="9">
        <v>33786</v>
      </c>
      <c r="G59" s="187"/>
    </row>
    <row r="60" spans="1:7">
      <c r="A60" s="8" t="s">
        <v>8509</v>
      </c>
      <c r="B60" s="8" t="s">
        <v>8510</v>
      </c>
      <c r="C60" s="8" t="s">
        <v>8511</v>
      </c>
      <c r="D60" s="8" t="s">
        <v>8305</v>
      </c>
      <c r="E60" s="8" t="s">
        <v>8369</v>
      </c>
      <c r="F60" s="9">
        <v>27530</v>
      </c>
    </row>
    <row r="61" spans="1:7">
      <c r="A61" s="8" t="s">
        <v>8512</v>
      </c>
      <c r="B61" s="8" t="s">
        <v>8513</v>
      </c>
      <c r="C61" s="8" t="s">
        <v>8514</v>
      </c>
      <c r="D61" s="8" t="s">
        <v>8336</v>
      </c>
      <c r="E61" s="8" t="s">
        <v>8466</v>
      </c>
      <c r="F61" s="9">
        <v>26519</v>
      </c>
    </row>
    <row r="62" spans="1:7">
      <c r="A62" s="8" t="s">
        <v>8515</v>
      </c>
      <c r="B62" s="8" t="s">
        <v>8516</v>
      </c>
      <c r="C62" s="8" t="s">
        <v>8517</v>
      </c>
      <c r="D62" s="8" t="s">
        <v>8305</v>
      </c>
      <c r="E62" s="8" t="s">
        <v>8518</v>
      </c>
      <c r="F62" s="9">
        <v>28611</v>
      </c>
    </row>
    <row r="63" spans="1:7">
      <c r="A63" s="8" t="s">
        <v>8519</v>
      </c>
      <c r="B63" s="8" t="s">
        <v>8520</v>
      </c>
      <c r="C63" s="8" t="s">
        <v>8521</v>
      </c>
      <c r="D63" s="8" t="s">
        <v>8336</v>
      </c>
      <c r="E63" s="8" t="s">
        <v>8522</v>
      </c>
      <c r="F63" s="9">
        <v>14479</v>
      </c>
    </row>
    <row r="64" spans="1:7">
      <c r="A64" s="8" t="s">
        <v>8523</v>
      </c>
      <c r="B64" s="8" t="s">
        <v>8524</v>
      </c>
      <c r="C64" s="8" t="s">
        <v>8525</v>
      </c>
      <c r="D64" s="8" t="s">
        <v>8354</v>
      </c>
      <c r="E64" s="8" t="s">
        <v>8526</v>
      </c>
      <c r="F64" s="9">
        <v>23224</v>
      </c>
    </row>
    <row r="65" spans="1:6">
      <c r="A65" s="8" t="s">
        <v>8527</v>
      </c>
      <c r="B65" s="8" t="s">
        <v>8528</v>
      </c>
      <c r="C65" s="8" t="s">
        <v>8529</v>
      </c>
      <c r="D65" s="8" t="s">
        <v>8305</v>
      </c>
      <c r="E65" s="8" t="s">
        <v>8341</v>
      </c>
      <c r="F65" s="9">
        <v>26017</v>
      </c>
    </row>
    <row r="66" spans="1:6">
      <c r="A66" s="8" t="s">
        <v>8530</v>
      </c>
      <c r="B66" s="8" t="s">
        <v>8531</v>
      </c>
      <c r="C66" s="8" t="s">
        <v>8532</v>
      </c>
      <c r="D66" s="8" t="s">
        <v>8354</v>
      </c>
      <c r="E66" s="8" t="s">
        <v>8355</v>
      </c>
      <c r="F66" s="9">
        <v>28659</v>
      </c>
    </row>
    <row r="67" spans="1:6">
      <c r="A67" s="8" t="s">
        <v>8533</v>
      </c>
      <c r="B67" s="8" t="s">
        <v>8534</v>
      </c>
      <c r="C67" s="8" t="s">
        <v>8535</v>
      </c>
      <c r="D67" s="8" t="s">
        <v>8354</v>
      </c>
      <c r="E67" s="8" t="s">
        <v>8355</v>
      </c>
      <c r="F67" s="9">
        <v>23682</v>
      </c>
    </row>
    <row r="68" spans="1:6">
      <c r="A68" s="8" t="s">
        <v>8536</v>
      </c>
      <c r="B68" s="8" t="s">
        <v>8537</v>
      </c>
      <c r="C68" s="8" t="s">
        <v>8538</v>
      </c>
      <c r="D68" s="8" t="s">
        <v>8336</v>
      </c>
      <c r="E68" s="8" t="s">
        <v>8466</v>
      </c>
      <c r="F68" s="9">
        <v>20173</v>
      </c>
    </row>
    <row r="69" spans="1:6">
      <c r="A69" s="8" t="s">
        <v>8539</v>
      </c>
      <c r="B69" s="8" t="s">
        <v>8540</v>
      </c>
      <c r="C69" s="8" t="s">
        <v>8541</v>
      </c>
      <c r="D69" s="8" t="s">
        <v>8310</v>
      </c>
      <c r="E69" s="8" t="s">
        <v>8421</v>
      </c>
      <c r="F69" s="9">
        <v>22799</v>
      </c>
    </row>
    <row r="70" spans="1:6">
      <c r="A70" s="8" t="s">
        <v>8542</v>
      </c>
      <c r="B70" s="8" t="s">
        <v>8543</v>
      </c>
      <c r="C70" s="8" t="s">
        <v>8544</v>
      </c>
      <c r="D70" s="8" t="s">
        <v>8305</v>
      </c>
      <c r="E70" s="8" t="s">
        <v>8369</v>
      </c>
      <c r="F70" s="9">
        <v>22600</v>
      </c>
    </row>
    <row r="71" spans="1:6">
      <c r="A71" s="8" t="s">
        <v>8545</v>
      </c>
      <c r="B71" s="8" t="s">
        <v>8546</v>
      </c>
      <c r="C71" s="8" t="s">
        <v>8477</v>
      </c>
      <c r="D71" s="8" t="s">
        <v>8336</v>
      </c>
      <c r="E71" s="8" t="s">
        <v>8387</v>
      </c>
      <c r="F71" s="9">
        <v>29373</v>
      </c>
    </row>
    <row r="72" spans="1:6">
      <c r="A72" s="8" t="s">
        <v>8547</v>
      </c>
      <c r="B72" s="8" t="s">
        <v>8548</v>
      </c>
      <c r="C72" s="8" t="s">
        <v>8549</v>
      </c>
      <c r="D72" s="8" t="s">
        <v>8354</v>
      </c>
      <c r="E72" s="8" t="s">
        <v>8394</v>
      </c>
      <c r="F72" s="9">
        <v>23883</v>
      </c>
    </row>
    <row r="73" spans="1:6">
      <c r="A73" s="8" t="s">
        <v>8550</v>
      </c>
      <c r="B73" s="8" t="s">
        <v>8551</v>
      </c>
      <c r="C73" s="8" t="s">
        <v>8552</v>
      </c>
      <c r="D73" s="8" t="s">
        <v>8336</v>
      </c>
      <c r="E73" s="8" t="s">
        <v>8350</v>
      </c>
      <c r="F73" s="9">
        <v>16285</v>
      </c>
    </row>
    <row r="74" spans="1:6">
      <c r="A74" s="8" t="s">
        <v>8553</v>
      </c>
      <c r="B74" s="8" t="s">
        <v>8554</v>
      </c>
      <c r="C74" s="8" t="s">
        <v>8555</v>
      </c>
      <c r="D74" s="8" t="s">
        <v>8305</v>
      </c>
      <c r="E74" s="8" t="s">
        <v>8498</v>
      </c>
      <c r="F74" s="9">
        <v>8451</v>
      </c>
    </row>
    <row r="75" spans="1:6">
      <c r="A75" s="8" t="s">
        <v>8556</v>
      </c>
      <c r="B75" s="8" t="s">
        <v>8557</v>
      </c>
      <c r="C75" s="8" t="s">
        <v>8558</v>
      </c>
      <c r="D75" s="8" t="s">
        <v>8310</v>
      </c>
      <c r="E75" s="8" t="s">
        <v>8402</v>
      </c>
      <c r="F75" s="9">
        <v>22295</v>
      </c>
    </row>
    <row r="76" spans="1:6">
      <c r="A76" s="8" t="s">
        <v>8559</v>
      </c>
      <c r="B76" s="8" t="s">
        <v>8560</v>
      </c>
      <c r="C76" s="8" t="s">
        <v>8561</v>
      </c>
      <c r="D76" s="8" t="s">
        <v>8336</v>
      </c>
      <c r="E76" s="8" t="s">
        <v>8466</v>
      </c>
      <c r="F76" s="9">
        <v>29592</v>
      </c>
    </row>
    <row r="77" spans="1:6">
      <c r="A77" s="8" t="s">
        <v>8562</v>
      </c>
      <c r="B77" s="8" t="s">
        <v>8563</v>
      </c>
      <c r="C77" s="8" t="s">
        <v>8564</v>
      </c>
      <c r="D77" s="8" t="s">
        <v>8336</v>
      </c>
      <c r="E77" s="8" t="s">
        <v>8491</v>
      </c>
      <c r="F77" s="9">
        <v>26232</v>
      </c>
    </row>
    <row r="78" spans="1:6">
      <c r="A78" s="8" t="s">
        <v>8565</v>
      </c>
      <c r="B78" s="8" t="s">
        <v>8566</v>
      </c>
      <c r="C78" s="8" t="s">
        <v>8567</v>
      </c>
      <c r="D78" s="8" t="s">
        <v>8305</v>
      </c>
      <c r="E78" s="8" t="s">
        <v>8518</v>
      </c>
      <c r="F78" s="9">
        <v>26952</v>
      </c>
    </row>
    <row r="79" spans="1:6">
      <c r="A79" s="8" t="s">
        <v>8568</v>
      </c>
      <c r="B79" s="8" t="s">
        <v>8569</v>
      </c>
      <c r="C79" s="8" t="s">
        <v>8570</v>
      </c>
      <c r="D79" s="8" t="s">
        <v>8315</v>
      </c>
      <c r="E79" s="8" t="s">
        <v>8325</v>
      </c>
      <c r="F79" s="9">
        <v>7102</v>
      </c>
    </row>
    <row r="80" spans="1:6">
      <c r="A80" s="8" t="s">
        <v>8571</v>
      </c>
      <c r="B80" s="8" t="s">
        <v>8572</v>
      </c>
      <c r="C80" s="8" t="s">
        <v>8573</v>
      </c>
      <c r="D80" s="8" t="s">
        <v>8336</v>
      </c>
      <c r="E80" s="8" t="s">
        <v>8491</v>
      </c>
      <c r="F80" s="9">
        <v>21492</v>
      </c>
    </row>
    <row r="81" spans="1:6">
      <c r="A81" s="8" t="s">
        <v>8574</v>
      </c>
      <c r="B81" s="8" t="s">
        <v>8575</v>
      </c>
      <c r="C81" s="8" t="s">
        <v>8576</v>
      </c>
      <c r="D81" s="8" t="s">
        <v>8310</v>
      </c>
      <c r="E81" s="8" t="s">
        <v>8421</v>
      </c>
      <c r="F81" s="9">
        <v>7179</v>
      </c>
    </row>
    <row r="82" spans="1:6">
      <c r="A82" s="8" t="s">
        <v>8577</v>
      </c>
      <c r="B82" s="8" t="s">
        <v>8578</v>
      </c>
      <c r="C82" s="8" t="s">
        <v>8579</v>
      </c>
      <c r="D82" s="8" t="s">
        <v>8336</v>
      </c>
      <c r="E82" s="8" t="s">
        <v>8337</v>
      </c>
      <c r="F82" s="9">
        <v>21251</v>
      </c>
    </row>
    <row r="83" spans="1:6">
      <c r="A83" s="8" t="s">
        <v>8580</v>
      </c>
      <c r="B83" s="8" t="s">
        <v>8581</v>
      </c>
      <c r="C83" s="8" t="s">
        <v>8582</v>
      </c>
      <c r="D83" s="8" t="s">
        <v>8354</v>
      </c>
      <c r="E83" s="8" t="s">
        <v>8394</v>
      </c>
      <c r="F83" s="9">
        <v>13516</v>
      </c>
    </row>
    <row r="84" spans="1:6">
      <c r="A84" s="8" t="s">
        <v>8583</v>
      </c>
      <c r="B84" s="8" t="s">
        <v>8584</v>
      </c>
      <c r="C84" s="8" t="s">
        <v>8585</v>
      </c>
      <c r="D84" s="8" t="s">
        <v>8305</v>
      </c>
      <c r="E84" s="8" t="s">
        <v>8373</v>
      </c>
      <c r="F84" s="9">
        <v>38149</v>
      </c>
    </row>
    <row r="85" spans="1:6">
      <c r="A85" s="8" t="s">
        <v>8586</v>
      </c>
      <c r="B85" s="8" t="s">
        <v>8587</v>
      </c>
      <c r="C85" s="8" t="s">
        <v>8588</v>
      </c>
      <c r="D85" s="8" t="s">
        <v>8336</v>
      </c>
      <c r="E85" s="8" t="s">
        <v>8466</v>
      </c>
      <c r="F85" s="9">
        <v>29264</v>
      </c>
    </row>
    <row r="86" spans="1:6">
      <c r="A86" s="8" t="s">
        <v>8589</v>
      </c>
      <c r="B86" s="8" t="s">
        <v>8590</v>
      </c>
      <c r="C86" s="8" t="s">
        <v>8591</v>
      </c>
      <c r="D86" s="8" t="s">
        <v>8305</v>
      </c>
      <c r="E86" s="8" t="s">
        <v>8341</v>
      </c>
      <c r="F86" s="9">
        <v>25829</v>
      </c>
    </row>
    <row r="87" spans="1:6">
      <c r="A87" s="8" t="s">
        <v>8592</v>
      </c>
      <c r="B87" s="8" t="s">
        <v>8593</v>
      </c>
      <c r="C87" s="8" t="s">
        <v>8309</v>
      </c>
      <c r="D87" s="8" t="s">
        <v>8310</v>
      </c>
      <c r="E87" s="8" t="s">
        <v>8311</v>
      </c>
      <c r="F87" s="9">
        <v>7397</v>
      </c>
    </row>
    <row r="88" spans="1:6">
      <c r="A88" s="8" t="s">
        <v>8594</v>
      </c>
      <c r="B88" s="8" t="s">
        <v>8595</v>
      </c>
      <c r="C88" s="8" t="s">
        <v>8596</v>
      </c>
      <c r="D88" s="8" t="s">
        <v>8310</v>
      </c>
      <c r="E88" s="8" t="s">
        <v>8421</v>
      </c>
      <c r="F88" s="9">
        <v>23181</v>
      </c>
    </row>
    <row r="89" spans="1:6">
      <c r="A89" s="8" t="s">
        <v>8597</v>
      </c>
      <c r="B89" s="8" t="s">
        <v>8598</v>
      </c>
      <c r="C89" s="8" t="s">
        <v>8599</v>
      </c>
      <c r="D89" s="8" t="s">
        <v>8305</v>
      </c>
      <c r="E89" s="8" t="s">
        <v>8369</v>
      </c>
      <c r="F89" s="9">
        <v>23994</v>
      </c>
    </row>
    <row r="90" spans="1:6">
      <c r="A90" s="8" t="s">
        <v>8600</v>
      </c>
      <c r="B90" s="8" t="s">
        <v>8601</v>
      </c>
      <c r="C90" s="8" t="s">
        <v>8602</v>
      </c>
      <c r="D90" s="8" t="s">
        <v>8336</v>
      </c>
      <c r="E90" s="8" t="s">
        <v>8522</v>
      </c>
      <c r="F90" s="9">
        <v>9467</v>
      </c>
    </row>
    <row r="91" spans="1:6">
      <c r="A91" s="8" t="s">
        <v>8603</v>
      </c>
      <c r="B91" s="8" t="s">
        <v>8604</v>
      </c>
      <c r="C91" s="8" t="s">
        <v>8605</v>
      </c>
      <c r="D91" s="8" t="s">
        <v>8354</v>
      </c>
      <c r="E91" s="8" t="s">
        <v>8526</v>
      </c>
      <c r="F91" s="9">
        <v>24654</v>
      </c>
    </row>
    <row r="92" spans="1:6">
      <c r="A92" s="8" t="s">
        <v>8606</v>
      </c>
      <c r="B92" s="8" t="s">
        <v>8607</v>
      </c>
      <c r="C92" s="8" t="s">
        <v>8608</v>
      </c>
      <c r="D92" s="8" t="s">
        <v>8354</v>
      </c>
      <c r="E92" s="8" t="s">
        <v>8410</v>
      </c>
      <c r="F92" s="9">
        <v>23163</v>
      </c>
    </row>
    <row r="93" spans="1:6">
      <c r="A93" s="8" t="s">
        <v>8609</v>
      </c>
      <c r="B93" s="8" t="s">
        <v>8610</v>
      </c>
      <c r="C93" s="8" t="s">
        <v>8611</v>
      </c>
      <c r="D93" s="8" t="s">
        <v>8305</v>
      </c>
      <c r="E93" s="8" t="s">
        <v>8518</v>
      </c>
      <c r="F93" s="9">
        <v>11784</v>
      </c>
    </row>
    <row r="94" spans="1:6">
      <c r="A94" s="8" t="s">
        <v>8612</v>
      </c>
      <c r="B94" s="8" t="s">
        <v>8613</v>
      </c>
      <c r="C94" s="8" t="s">
        <v>8614</v>
      </c>
      <c r="D94" s="8" t="s">
        <v>8310</v>
      </c>
      <c r="E94" s="8" t="s">
        <v>8414</v>
      </c>
      <c r="F94" s="9">
        <v>19810</v>
      </c>
    </row>
    <row r="95" spans="1:6">
      <c r="A95" s="8" t="s">
        <v>8615</v>
      </c>
      <c r="B95" s="8" t="s">
        <v>8616</v>
      </c>
      <c r="C95" s="8" t="s">
        <v>8617</v>
      </c>
      <c r="D95" s="8" t="s">
        <v>8310</v>
      </c>
      <c r="E95" s="8" t="s">
        <v>8359</v>
      </c>
      <c r="F95" s="9">
        <v>6484</v>
      </c>
    </row>
    <row r="96" spans="1:6">
      <c r="A96" s="8" t="s">
        <v>8618</v>
      </c>
      <c r="B96" s="8" t="s">
        <v>8619</v>
      </c>
      <c r="C96" s="8" t="s">
        <v>8620</v>
      </c>
      <c r="D96" s="8" t="s">
        <v>8305</v>
      </c>
      <c r="E96" s="8" t="s">
        <v>8341</v>
      </c>
      <c r="F96" s="9">
        <v>31212</v>
      </c>
    </row>
    <row r="97" spans="1:6">
      <c r="A97" s="8" t="s">
        <v>8621</v>
      </c>
      <c r="B97" s="8" t="s">
        <v>8622</v>
      </c>
      <c r="C97" s="8" t="s">
        <v>8623</v>
      </c>
      <c r="D97" s="8" t="s">
        <v>8310</v>
      </c>
      <c r="E97" s="8" t="s">
        <v>8402</v>
      </c>
      <c r="F97" s="9">
        <v>7591</v>
      </c>
    </row>
    <row r="98" spans="1:6">
      <c r="A98" s="8" t="s">
        <v>8624</v>
      </c>
      <c r="B98" s="8" t="s">
        <v>8625</v>
      </c>
      <c r="C98" s="8" t="s">
        <v>8626</v>
      </c>
      <c r="D98" s="8" t="s">
        <v>8305</v>
      </c>
      <c r="E98" s="8" t="s">
        <v>8398</v>
      </c>
      <c r="F98" s="9">
        <v>28635</v>
      </c>
    </row>
    <row r="99" spans="1:6">
      <c r="A99" s="8" t="s">
        <v>8627</v>
      </c>
      <c r="B99" s="8" t="s">
        <v>8628</v>
      </c>
      <c r="C99" s="8" t="s">
        <v>8629</v>
      </c>
      <c r="D99" s="8" t="s">
        <v>8336</v>
      </c>
      <c r="E99" s="8" t="s">
        <v>8522</v>
      </c>
      <c r="F99" s="9">
        <v>33771</v>
      </c>
    </row>
    <row r="100" spans="1:6">
      <c r="A100" s="8" t="s">
        <v>8630</v>
      </c>
      <c r="B100" s="8" t="s">
        <v>8631</v>
      </c>
      <c r="C100" s="8" t="s">
        <v>8632</v>
      </c>
      <c r="D100" s="8" t="s">
        <v>8305</v>
      </c>
      <c r="E100" s="8" t="s">
        <v>8498</v>
      </c>
      <c r="F100" s="9">
        <v>24631</v>
      </c>
    </row>
    <row r="101" spans="1:6">
      <c r="A101" s="8" t="s">
        <v>8633</v>
      </c>
      <c r="B101" s="8" t="s">
        <v>8634</v>
      </c>
      <c r="C101" s="8" t="s">
        <v>8635</v>
      </c>
      <c r="D101" s="8" t="s">
        <v>8336</v>
      </c>
      <c r="E101" s="8" t="s">
        <v>8425</v>
      </c>
      <c r="F101" s="9">
        <v>16944</v>
      </c>
    </row>
    <row r="102" spans="1:6">
      <c r="A102" s="8" t="s">
        <v>8636</v>
      </c>
      <c r="B102" s="8" t="s">
        <v>8637</v>
      </c>
      <c r="C102" s="8" t="s">
        <v>8638</v>
      </c>
      <c r="D102" s="8" t="s">
        <v>8305</v>
      </c>
      <c r="E102" s="8" t="s">
        <v>8398</v>
      </c>
      <c r="F102" s="9">
        <v>13616</v>
      </c>
    </row>
    <row r="103" spans="1:6">
      <c r="A103" s="8" t="s">
        <v>8639</v>
      </c>
      <c r="B103" s="8" t="s">
        <v>8640</v>
      </c>
      <c r="C103" s="8" t="s">
        <v>8641</v>
      </c>
      <c r="D103" s="8" t="s">
        <v>8305</v>
      </c>
      <c r="E103" s="8" t="s">
        <v>8642</v>
      </c>
      <c r="F103" s="9">
        <v>3941</v>
      </c>
    </row>
    <row r="104" spans="1:6">
      <c r="A104" s="8" t="s">
        <v>8643</v>
      </c>
      <c r="B104" s="8" t="s">
        <v>8644</v>
      </c>
      <c r="C104" s="8" t="s">
        <v>8645</v>
      </c>
      <c r="D104" s="8" t="s">
        <v>8354</v>
      </c>
      <c r="E104" s="8" t="s">
        <v>8410</v>
      </c>
      <c r="F104" s="9">
        <v>11134</v>
      </c>
    </row>
    <row r="105" spans="1:6">
      <c r="A105" s="8" t="s">
        <v>8646</v>
      </c>
      <c r="B105" s="8" t="s">
        <v>8647</v>
      </c>
      <c r="C105" s="8" t="s">
        <v>8648</v>
      </c>
      <c r="D105" s="8" t="s">
        <v>8354</v>
      </c>
      <c r="E105" s="8" t="s">
        <v>8380</v>
      </c>
      <c r="F105" s="9">
        <v>17832</v>
      </c>
    </row>
    <row r="106" spans="1:6">
      <c r="A106" s="8" t="s">
        <v>8649</v>
      </c>
      <c r="B106" s="8" t="s">
        <v>8650</v>
      </c>
      <c r="C106" s="8" t="s">
        <v>8651</v>
      </c>
      <c r="D106" s="8" t="s">
        <v>8336</v>
      </c>
      <c r="E106" s="8" t="s">
        <v>8466</v>
      </c>
      <c r="F106" s="9">
        <v>15730</v>
      </c>
    </row>
    <row r="107" spans="1:6">
      <c r="A107" s="8" t="s">
        <v>8652</v>
      </c>
      <c r="B107" s="8" t="s">
        <v>8653</v>
      </c>
      <c r="C107" s="8" t="s">
        <v>8654</v>
      </c>
      <c r="D107" s="8" t="s">
        <v>8336</v>
      </c>
      <c r="E107" s="8" t="s">
        <v>8350</v>
      </c>
      <c r="F107" s="9">
        <v>17027</v>
      </c>
    </row>
    <row r="108" spans="1:6">
      <c r="A108" s="8" t="s">
        <v>8655</v>
      </c>
      <c r="B108" s="8" t="s">
        <v>8656</v>
      </c>
      <c r="C108" s="8" t="s">
        <v>8409</v>
      </c>
      <c r="D108" s="8" t="s">
        <v>8354</v>
      </c>
      <c r="E108" s="8" t="s">
        <v>8410</v>
      </c>
      <c r="F108" s="9">
        <v>11797</v>
      </c>
    </row>
    <row r="109" spans="1:6">
      <c r="A109" s="8" t="s">
        <v>8657</v>
      </c>
      <c r="B109" s="8" t="s">
        <v>8658</v>
      </c>
      <c r="C109" s="8" t="s">
        <v>8469</v>
      </c>
      <c r="D109" s="8" t="s">
        <v>8310</v>
      </c>
      <c r="E109" s="8" t="s">
        <v>8330</v>
      </c>
      <c r="F109" s="9">
        <v>24951</v>
      </c>
    </row>
    <row r="110" spans="1:6">
      <c r="A110" s="8" t="s">
        <v>8659</v>
      </c>
      <c r="B110" s="8" t="s">
        <v>8660</v>
      </c>
      <c r="C110" s="8" t="s">
        <v>8661</v>
      </c>
      <c r="D110" s="8" t="s">
        <v>8315</v>
      </c>
      <c r="E110" s="8" t="s">
        <v>8662</v>
      </c>
      <c r="F110" s="9">
        <v>21795</v>
      </c>
    </row>
    <row r="111" spans="1:6">
      <c r="A111" s="8" t="s">
        <v>8663</v>
      </c>
      <c r="B111" s="8" t="s">
        <v>8664</v>
      </c>
      <c r="C111" s="8" t="s">
        <v>8665</v>
      </c>
      <c r="D111" s="8" t="s">
        <v>8354</v>
      </c>
      <c r="E111" s="8" t="s">
        <v>8505</v>
      </c>
      <c r="F111" s="9">
        <v>18790</v>
      </c>
    </row>
    <row r="112" spans="1:6">
      <c r="A112" s="8" t="s">
        <v>8666</v>
      </c>
      <c r="B112" s="8" t="s">
        <v>8667</v>
      </c>
      <c r="C112" s="8" t="s">
        <v>8668</v>
      </c>
      <c r="D112" s="8" t="s">
        <v>8336</v>
      </c>
      <c r="E112" s="8" t="s">
        <v>8522</v>
      </c>
      <c r="F112" s="9">
        <v>17317</v>
      </c>
    </row>
    <row r="113" spans="1:6">
      <c r="A113" s="8" t="s">
        <v>8669</v>
      </c>
      <c r="B113" s="8" t="s">
        <v>8670</v>
      </c>
      <c r="C113" s="8" t="s">
        <v>8671</v>
      </c>
      <c r="D113" s="8" t="s">
        <v>8336</v>
      </c>
      <c r="E113" s="8" t="s">
        <v>8466</v>
      </c>
      <c r="F113" s="9">
        <v>22370</v>
      </c>
    </row>
    <row r="114" spans="1:6">
      <c r="A114" s="8" t="s">
        <v>8672</v>
      </c>
      <c r="B114" s="8" t="s">
        <v>8673</v>
      </c>
      <c r="C114" s="8" t="s">
        <v>8674</v>
      </c>
      <c r="D114" s="8" t="s">
        <v>8310</v>
      </c>
      <c r="E114" s="8" t="s">
        <v>8330</v>
      </c>
      <c r="F114" s="9">
        <v>17274</v>
      </c>
    </row>
    <row r="115" spans="1:6">
      <c r="A115" s="8" t="s">
        <v>8675</v>
      </c>
      <c r="B115" s="8" t="s">
        <v>8676</v>
      </c>
      <c r="C115" s="8" t="s">
        <v>8677</v>
      </c>
      <c r="D115" s="8" t="s">
        <v>8336</v>
      </c>
      <c r="E115" s="8" t="s">
        <v>8466</v>
      </c>
      <c r="F115" s="9">
        <v>15667</v>
      </c>
    </row>
    <row r="116" spans="1:6">
      <c r="A116" s="8" t="s">
        <v>8678</v>
      </c>
      <c r="B116" s="8" t="s">
        <v>8679</v>
      </c>
      <c r="C116" s="8" t="s">
        <v>8680</v>
      </c>
      <c r="D116" s="8" t="s">
        <v>8305</v>
      </c>
      <c r="E116" s="8" t="s">
        <v>8341</v>
      </c>
      <c r="F116" s="9">
        <v>28763</v>
      </c>
    </row>
    <row r="117" spans="1:6">
      <c r="A117" s="8" t="s">
        <v>8681</v>
      </c>
      <c r="B117" s="8" t="s">
        <v>8682</v>
      </c>
      <c r="C117" s="8" t="s">
        <v>8309</v>
      </c>
      <c r="D117" s="8" t="s">
        <v>8310</v>
      </c>
      <c r="E117" s="8" t="s">
        <v>8311</v>
      </c>
      <c r="F117" s="9">
        <v>24226</v>
      </c>
    </row>
    <row r="118" spans="1:6">
      <c r="A118" s="8" t="s">
        <v>8683</v>
      </c>
      <c r="B118" s="8" t="s">
        <v>8684</v>
      </c>
      <c r="C118" s="8" t="s">
        <v>8685</v>
      </c>
      <c r="D118" s="8" t="s">
        <v>8305</v>
      </c>
      <c r="E118" s="8" t="s">
        <v>8518</v>
      </c>
      <c r="F118" s="9">
        <v>16959</v>
      </c>
    </row>
    <row r="119" spans="1:6">
      <c r="A119" s="8" t="s">
        <v>8686</v>
      </c>
      <c r="B119" s="8" t="s">
        <v>8687</v>
      </c>
      <c r="C119" s="8" t="s">
        <v>8688</v>
      </c>
      <c r="D119" s="8" t="s">
        <v>8315</v>
      </c>
      <c r="E119" s="8" t="s">
        <v>8325</v>
      </c>
      <c r="F119" s="9">
        <v>25423</v>
      </c>
    </row>
    <row r="120" spans="1:6">
      <c r="A120" s="8" t="s">
        <v>8689</v>
      </c>
      <c r="B120" s="8" t="s">
        <v>8690</v>
      </c>
      <c r="C120" s="8" t="s">
        <v>8691</v>
      </c>
      <c r="D120" s="8" t="s">
        <v>8336</v>
      </c>
      <c r="E120" s="8" t="s">
        <v>8387</v>
      </c>
      <c r="F120" s="9">
        <v>22826</v>
      </c>
    </row>
    <row r="121" spans="1:6">
      <c r="A121" s="8" t="s">
        <v>8692</v>
      </c>
      <c r="B121" s="8" t="s">
        <v>8693</v>
      </c>
      <c r="C121" s="8" t="s">
        <v>8694</v>
      </c>
      <c r="D121" s="8" t="s">
        <v>8305</v>
      </c>
      <c r="E121" s="8" t="s">
        <v>8373</v>
      </c>
      <c r="F121" s="9">
        <v>19425</v>
      </c>
    </row>
    <row r="122" spans="1:6">
      <c r="A122" s="8" t="s">
        <v>8695</v>
      </c>
      <c r="B122" s="8" t="s">
        <v>8696</v>
      </c>
      <c r="C122" s="8" t="s">
        <v>8697</v>
      </c>
      <c r="D122" s="8" t="s">
        <v>8354</v>
      </c>
      <c r="E122" s="8" t="s">
        <v>8394</v>
      </c>
      <c r="F122" s="9">
        <v>24300</v>
      </c>
    </row>
    <row r="123" spans="1:6">
      <c r="A123" s="8" t="s">
        <v>8698</v>
      </c>
      <c r="B123" s="8" t="s">
        <v>8699</v>
      </c>
      <c r="C123" s="8" t="s">
        <v>8599</v>
      </c>
      <c r="D123" s="8" t="s">
        <v>8305</v>
      </c>
      <c r="E123" s="8" t="s">
        <v>8369</v>
      </c>
      <c r="F123" s="9">
        <v>42554</v>
      </c>
    </row>
    <row r="124" spans="1:6">
      <c r="A124" s="8" t="s">
        <v>8700</v>
      </c>
      <c r="B124" s="8" t="s">
        <v>8701</v>
      </c>
      <c r="C124" s="8" t="s">
        <v>8702</v>
      </c>
      <c r="D124" s="8" t="s">
        <v>8336</v>
      </c>
      <c r="E124" s="8" t="s">
        <v>8425</v>
      </c>
      <c r="F124" s="9">
        <v>36708</v>
      </c>
    </row>
    <row r="125" spans="1:6">
      <c r="A125" s="8" t="s">
        <v>8703</v>
      </c>
      <c r="B125" s="8" t="s">
        <v>8704</v>
      </c>
      <c r="C125" s="8" t="s">
        <v>8641</v>
      </c>
      <c r="D125" s="8" t="s">
        <v>8305</v>
      </c>
      <c r="E125" s="8" t="s">
        <v>8642</v>
      </c>
      <c r="F125" s="9">
        <v>8529</v>
      </c>
    </row>
    <row r="126" spans="1:6">
      <c r="A126" s="8" t="s">
        <v>8705</v>
      </c>
      <c r="B126" s="8" t="s">
        <v>8706</v>
      </c>
      <c r="C126" s="8" t="s">
        <v>8707</v>
      </c>
      <c r="D126" s="8" t="s">
        <v>8305</v>
      </c>
      <c r="E126" s="8" t="s">
        <v>8341</v>
      </c>
      <c r="F126" s="9">
        <v>3599</v>
      </c>
    </row>
    <row r="127" spans="1:6">
      <c r="A127" s="8" t="s">
        <v>8708</v>
      </c>
      <c r="B127" s="8" t="s">
        <v>8709</v>
      </c>
      <c r="C127" s="8" t="s">
        <v>8710</v>
      </c>
      <c r="D127" s="8" t="s">
        <v>8310</v>
      </c>
      <c r="E127" s="8" t="s">
        <v>8359</v>
      </c>
      <c r="F127" s="9">
        <v>28836</v>
      </c>
    </row>
    <row r="128" spans="1:6">
      <c r="A128" s="8" t="s">
        <v>8711</v>
      </c>
      <c r="B128" s="8" t="s">
        <v>8712</v>
      </c>
      <c r="C128" s="8" t="s">
        <v>8713</v>
      </c>
      <c r="D128" s="8" t="s">
        <v>8305</v>
      </c>
      <c r="E128" s="8" t="s">
        <v>8398</v>
      </c>
      <c r="F128" s="9">
        <v>28446</v>
      </c>
    </row>
    <row r="129" spans="1:6">
      <c r="A129" s="8" t="s">
        <v>8714</v>
      </c>
      <c r="B129" s="8" t="s">
        <v>8715</v>
      </c>
      <c r="C129" s="8" t="s">
        <v>8716</v>
      </c>
      <c r="D129" s="8" t="s">
        <v>8336</v>
      </c>
      <c r="E129" s="8" t="s">
        <v>8425</v>
      </c>
      <c r="F129" s="9">
        <v>22446</v>
      </c>
    </row>
    <row r="130" spans="1:6">
      <c r="A130" s="8" t="s">
        <v>8717</v>
      </c>
      <c r="B130" s="8" t="s">
        <v>8718</v>
      </c>
      <c r="C130" s="8" t="s">
        <v>8719</v>
      </c>
      <c r="D130" s="8" t="s">
        <v>8315</v>
      </c>
      <c r="E130" s="8" t="s">
        <v>8662</v>
      </c>
      <c r="F130" s="9">
        <v>27303</v>
      </c>
    </row>
    <row r="131" spans="1:6">
      <c r="A131" s="8" t="s">
        <v>8720</v>
      </c>
      <c r="B131" s="8" t="s">
        <v>8721</v>
      </c>
      <c r="C131" s="8" t="s">
        <v>8722</v>
      </c>
      <c r="D131" s="8" t="s">
        <v>8336</v>
      </c>
      <c r="E131" s="8" t="s">
        <v>8522</v>
      </c>
      <c r="F131" s="9">
        <v>34881</v>
      </c>
    </row>
    <row r="132" spans="1:6">
      <c r="A132" s="8" t="s">
        <v>8723</v>
      </c>
      <c r="B132" s="8" t="s">
        <v>8724</v>
      </c>
      <c r="C132" s="8" t="s">
        <v>8725</v>
      </c>
      <c r="D132" s="8" t="s">
        <v>8315</v>
      </c>
      <c r="E132" s="8" t="s">
        <v>8726</v>
      </c>
      <c r="F132" s="9">
        <v>31355</v>
      </c>
    </row>
    <row r="133" spans="1:6">
      <c r="A133" s="8" t="s">
        <v>8727</v>
      </c>
      <c r="B133" s="8" t="s">
        <v>8728</v>
      </c>
      <c r="C133" s="8" t="s">
        <v>8729</v>
      </c>
      <c r="D133" s="8" t="s">
        <v>8310</v>
      </c>
      <c r="E133" s="8" t="s">
        <v>8402</v>
      </c>
      <c r="F133" s="9">
        <v>27165</v>
      </c>
    </row>
    <row r="134" spans="1:6">
      <c r="A134" s="8" t="s">
        <v>8730</v>
      </c>
      <c r="B134" s="8" t="s">
        <v>8731</v>
      </c>
      <c r="C134" s="8" t="s">
        <v>8725</v>
      </c>
      <c r="D134" s="8" t="s">
        <v>8315</v>
      </c>
      <c r="E134" s="8" t="s">
        <v>8732</v>
      </c>
      <c r="F134" s="9">
        <v>17593</v>
      </c>
    </row>
    <row r="135" spans="1:6">
      <c r="A135" s="8" t="s">
        <v>8733</v>
      </c>
      <c r="B135" s="8" t="s">
        <v>8734</v>
      </c>
      <c r="C135" s="8" t="s">
        <v>8735</v>
      </c>
      <c r="D135" s="8" t="s">
        <v>8354</v>
      </c>
      <c r="E135" s="8" t="s">
        <v>8736</v>
      </c>
      <c r="F135" s="9">
        <v>23698</v>
      </c>
    </row>
    <row r="136" spans="1:6">
      <c r="A136" s="8" t="s">
        <v>8737</v>
      </c>
      <c r="B136" s="8" t="s">
        <v>8738</v>
      </c>
      <c r="C136" s="8" t="s">
        <v>8739</v>
      </c>
      <c r="D136" s="8" t="s">
        <v>8305</v>
      </c>
      <c r="E136" s="8" t="s">
        <v>8398</v>
      </c>
      <c r="F136" s="9">
        <v>25884</v>
      </c>
    </row>
    <row r="137" spans="1:6">
      <c r="A137" s="8" t="s">
        <v>8740</v>
      </c>
      <c r="B137" s="8" t="s">
        <v>8741</v>
      </c>
      <c r="C137" s="8" t="s">
        <v>8576</v>
      </c>
      <c r="D137" s="8" t="s">
        <v>8310</v>
      </c>
      <c r="E137" s="8" t="s">
        <v>8421</v>
      </c>
      <c r="F137" s="9">
        <v>7474</v>
      </c>
    </row>
    <row r="138" spans="1:6">
      <c r="A138" s="8" t="s">
        <v>8742</v>
      </c>
      <c r="B138" s="8" t="s">
        <v>8743</v>
      </c>
      <c r="C138" s="8" t="s">
        <v>8744</v>
      </c>
      <c r="D138" s="8" t="s">
        <v>8354</v>
      </c>
      <c r="E138" s="8" t="s">
        <v>8736</v>
      </c>
      <c r="F138" s="9">
        <v>28262</v>
      </c>
    </row>
    <row r="139" spans="1:6">
      <c r="A139" s="8" t="s">
        <v>8745</v>
      </c>
      <c r="B139" s="8" t="s">
        <v>8746</v>
      </c>
      <c r="C139" s="8" t="s">
        <v>8747</v>
      </c>
      <c r="D139" s="8" t="s">
        <v>8354</v>
      </c>
      <c r="E139" s="8" t="s">
        <v>8410</v>
      </c>
      <c r="F139" s="9">
        <v>28023</v>
      </c>
    </row>
    <row r="140" spans="1:6">
      <c r="A140" s="8" t="s">
        <v>8748</v>
      </c>
      <c r="B140" s="8" t="s">
        <v>8749</v>
      </c>
      <c r="C140" s="8" t="s">
        <v>8750</v>
      </c>
      <c r="D140" s="8" t="s">
        <v>8310</v>
      </c>
      <c r="E140" s="8" t="s">
        <v>8402</v>
      </c>
      <c r="F140" s="9">
        <v>23092</v>
      </c>
    </row>
    <row r="141" spans="1:6">
      <c r="A141" s="8" t="s">
        <v>8751</v>
      </c>
      <c r="B141" s="8" t="s">
        <v>8752</v>
      </c>
      <c r="C141" s="8" t="s">
        <v>8753</v>
      </c>
      <c r="D141" s="8" t="s">
        <v>8310</v>
      </c>
      <c r="E141" s="8" t="s">
        <v>8487</v>
      </c>
      <c r="F141" s="9">
        <v>9912</v>
      </c>
    </row>
    <row r="142" spans="1:6">
      <c r="A142" s="8" t="s">
        <v>8754</v>
      </c>
      <c r="B142" s="8" t="s">
        <v>8755</v>
      </c>
      <c r="C142" s="8" t="s">
        <v>8756</v>
      </c>
      <c r="D142" s="8" t="s">
        <v>8336</v>
      </c>
      <c r="E142" s="8" t="s">
        <v>8466</v>
      </c>
      <c r="F142" s="9">
        <v>23102</v>
      </c>
    </row>
    <row r="143" spans="1:6">
      <c r="A143" s="8" t="s">
        <v>8757</v>
      </c>
      <c r="B143" s="8" t="s">
        <v>8758</v>
      </c>
      <c r="C143" s="8" t="s">
        <v>8759</v>
      </c>
      <c r="D143" s="8" t="s">
        <v>8354</v>
      </c>
      <c r="E143" s="8" t="s">
        <v>8355</v>
      </c>
      <c r="F143" s="9">
        <v>23460</v>
      </c>
    </row>
    <row r="144" spans="1:6">
      <c r="A144" s="8" t="s">
        <v>8760</v>
      </c>
      <c r="B144" s="8" t="s">
        <v>8761</v>
      </c>
      <c r="C144" s="8" t="s">
        <v>8762</v>
      </c>
      <c r="D144" s="8" t="s">
        <v>8354</v>
      </c>
      <c r="E144" s="8" t="s">
        <v>8434</v>
      </c>
      <c r="F144" s="9">
        <v>29313</v>
      </c>
    </row>
    <row r="145" spans="1:6">
      <c r="A145" s="8" t="s">
        <v>8763</v>
      </c>
      <c r="B145" s="8" t="s">
        <v>8764</v>
      </c>
      <c r="C145" s="8" t="s">
        <v>8765</v>
      </c>
      <c r="D145" s="8" t="s">
        <v>8310</v>
      </c>
      <c r="E145" s="8" t="s">
        <v>8487</v>
      </c>
      <c r="F145" s="9">
        <v>16609</v>
      </c>
    </row>
    <row r="146" spans="1:6">
      <c r="A146" s="8" t="s">
        <v>8766</v>
      </c>
      <c r="B146" s="8" t="s">
        <v>8767</v>
      </c>
      <c r="C146" s="8" t="s">
        <v>8768</v>
      </c>
      <c r="D146" s="8" t="s">
        <v>8315</v>
      </c>
      <c r="E146" s="8" t="s">
        <v>8662</v>
      </c>
      <c r="F146" s="9">
        <v>23294</v>
      </c>
    </row>
    <row r="147" spans="1:6">
      <c r="A147" s="8" t="s">
        <v>8769</v>
      </c>
      <c r="B147" s="8" t="s">
        <v>8770</v>
      </c>
      <c r="C147" s="8" t="s">
        <v>8771</v>
      </c>
      <c r="D147" s="8" t="s">
        <v>8315</v>
      </c>
      <c r="E147" s="8" t="s">
        <v>8406</v>
      </c>
      <c r="F147" s="9">
        <v>35958</v>
      </c>
    </row>
    <row r="148" spans="1:6">
      <c r="A148" s="8" t="s">
        <v>8772</v>
      </c>
      <c r="B148" s="8" t="s">
        <v>8773</v>
      </c>
      <c r="C148" s="8" t="s">
        <v>8774</v>
      </c>
      <c r="D148" s="8" t="s">
        <v>8305</v>
      </c>
      <c r="E148" s="8" t="s">
        <v>8365</v>
      </c>
      <c r="F148" s="9">
        <v>24281</v>
      </c>
    </row>
    <row r="149" spans="1:6">
      <c r="A149" s="8" t="s">
        <v>8775</v>
      </c>
      <c r="B149" s="8" t="s">
        <v>8776</v>
      </c>
      <c r="C149" s="8" t="s">
        <v>8777</v>
      </c>
      <c r="D149" s="8" t="s">
        <v>8354</v>
      </c>
      <c r="E149" s="8" t="s">
        <v>8526</v>
      </c>
      <c r="F149" s="9">
        <v>27120</v>
      </c>
    </row>
    <row r="150" spans="1:6">
      <c r="A150" s="8" t="s">
        <v>8778</v>
      </c>
      <c r="B150" s="8" t="s">
        <v>8779</v>
      </c>
      <c r="C150" s="8" t="s">
        <v>8576</v>
      </c>
      <c r="D150" s="8" t="s">
        <v>8310</v>
      </c>
      <c r="E150" s="8" t="s">
        <v>8421</v>
      </c>
      <c r="F150" s="9">
        <v>20854</v>
      </c>
    </row>
    <row r="151" spans="1:6">
      <c r="A151" s="8" t="s">
        <v>8780</v>
      </c>
      <c r="B151" s="8" t="s">
        <v>8781</v>
      </c>
      <c r="C151" s="8" t="s">
        <v>8782</v>
      </c>
      <c r="D151" s="8" t="s">
        <v>8336</v>
      </c>
      <c r="E151" s="8" t="s">
        <v>8522</v>
      </c>
      <c r="F151" s="9">
        <v>16238</v>
      </c>
    </row>
    <row r="152" spans="1:6">
      <c r="A152" s="8" t="s">
        <v>8783</v>
      </c>
      <c r="B152" s="8" t="s">
        <v>8784</v>
      </c>
      <c r="C152" s="8" t="s">
        <v>8785</v>
      </c>
      <c r="D152" s="8" t="s">
        <v>8336</v>
      </c>
      <c r="E152" s="8" t="s">
        <v>8466</v>
      </c>
      <c r="F152" s="9">
        <v>19546</v>
      </c>
    </row>
    <row r="153" spans="1:6">
      <c r="A153" s="8" t="s">
        <v>8786</v>
      </c>
      <c r="B153" s="8" t="s">
        <v>8787</v>
      </c>
      <c r="C153" s="8" t="s">
        <v>8788</v>
      </c>
      <c r="D153" s="8" t="s">
        <v>8354</v>
      </c>
      <c r="E153" s="8" t="s">
        <v>8442</v>
      </c>
      <c r="F153" s="9">
        <v>20224</v>
      </c>
    </row>
    <row r="154" spans="1:6">
      <c r="A154" s="8" t="s">
        <v>8789</v>
      </c>
      <c r="B154" s="8" t="s">
        <v>8790</v>
      </c>
      <c r="C154" s="8" t="s">
        <v>8791</v>
      </c>
      <c r="D154" s="8" t="s">
        <v>8310</v>
      </c>
      <c r="E154" s="8" t="s">
        <v>8438</v>
      </c>
      <c r="F154" s="9">
        <v>40116</v>
      </c>
    </row>
    <row r="155" spans="1:6">
      <c r="A155" s="8" t="s">
        <v>8792</v>
      </c>
      <c r="B155" s="8" t="s">
        <v>8793</v>
      </c>
      <c r="C155" s="8" t="s">
        <v>8309</v>
      </c>
      <c r="D155" s="8" t="s">
        <v>8310</v>
      </c>
      <c r="E155" s="8" t="s">
        <v>8311</v>
      </c>
      <c r="F155" s="9">
        <v>32995</v>
      </c>
    </row>
    <row r="156" spans="1:6">
      <c r="A156" s="8" t="s">
        <v>8794</v>
      </c>
      <c r="B156" s="8" t="s">
        <v>8795</v>
      </c>
      <c r="C156" s="8" t="s">
        <v>8796</v>
      </c>
      <c r="D156" s="8" t="s">
        <v>8354</v>
      </c>
      <c r="E156" s="8" t="s">
        <v>8797</v>
      </c>
      <c r="F156" s="9">
        <v>25281</v>
      </c>
    </row>
    <row r="157" spans="1:6">
      <c r="A157" s="8" t="s">
        <v>8798</v>
      </c>
      <c r="B157" s="8" t="s">
        <v>8799</v>
      </c>
      <c r="C157" s="8" t="s">
        <v>8800</v>
      </c>
      <c r="D157" s="8" t="s">
        <v>8315</v>
      </c>
      <c r="E157" s="8" t="s">
        <v>8801</v>
      </c>
      <c r="F157" s="9">
        <v>34881</v>
      </c>
    </row>
    <row r="158" spans="1:6">
      <c r="A158" s="8" t="s">
        <v>8802</v>
      </c>
      <c r="B158" s="8" t="s">
        <v>8803</v>
      </c>
      <c r="C158" s="8" t="s">
        <v>8804</v>
      </c>
      <c r="D158" s="8" t="s">
        <v>8310</v>
      </c>
      <c r="E158" s="8" t="s">
        <v>8438</v>
      </c>
      <c r="F158" s="9">
        <v>8728</v>
      </c>
    </row>
    <row r="159" spans="1:6">
      <c r="A159" s="8" t="s">
        <v>8805</v>
      </c>
      <c r="B159" s="8" t="s">
        <v>8806</v>
      </c>
      <c r="C159" s="8" t="s">
        <v>8309</v>
      </c>
      <c r="D159" s="8" t="s">
        <v>8310</v>
      </c>
      <c r="E159" s="8" t="s">
        <v>8311</v>
      </c>
      <c r="F159" s="9">
        <v>8011</v>
      </c>
    </row>
    <row r="160" spans="1:6">
      <c r="A160" s="8" t="s">
        <v>8807</v>
      </c>
      <c r="B160" s="8" t="s">
        <v>8808</v>
      </c>
      <c r="C160" s="8" t="s">
        <v>8809</v>
      </c>
      <c r="D160" s="8" t="s">
        <v>8315</v>
      </c>
      <c r="E160" s="8" t="s">
        <v>8316</v>
      </c>
      <c r="F160" s="9">
        <v>10671</v>
      </c>
    </row>
    <row r="161" spans="1:6">
      <c r="A161" s="8" t="s">
        <v>8810</v>
      </c>
      <c r="B161" s="8" t="s">
        <v>8811</v>
      </c>
      <c r="C161" s="8" t="s">
        <v>8812</v>
      </c>
      <c r="D161" s="8" t="s">
        <v>8315</v>
      </c>
      <c r="E161" s="8" t="s">
        <v>8325</v>
      </c>
      <c r="F161" s="9">
        <v>23239</v>
      </c>
    </row>
    <row r="162" spans="1:6">
      <c r="A162" s="8" t="s">
        <v>8813</v>
      </c>
      <c r="B162" s="8" t="s">
        <v>8814</v>
      </c>
      <c r="C162" s="8" t="s">
        <v>8815</v>
      </c>
      <c r="D162" s="8" t="s">
        <v>8336</v>
      </c>
      <c r="E162" s="8" t="s">
        <v>8387</v>
      </c>
      <c r="F162" s="9">
        <v>24926</v>
      </c>
    </row>
    <row r="163" spans="1:6">
      <c r="A163" s="8" t="s">
        <v>8816</v>
      </c>
      <c r="B163" s="8" t="s">
        <v>8817</v>
      </c>
      <c r="C163" s="8" t="s">
        <v>8818</v>
      </c>
      <c r="D163" s="8" t="s">
        <v>8305</v>
      </c>
      <c r="E163" s="8" t="s">
        <v>8642</v>
      </c>
      <c r="F163" s="9">
        <v>7700</v>
      </c>
    </row>
    <row r="164" spans="1:6">
      <c r="A164" s="8" t="s">
        <v>8819</v>
      </c>
      <c r="B164" s="8" t="s">
        <v>8820</v>
      </c>
      <c r="C164" s="8" t="s">
        <v>8413</v>
      </c>
      <c r="D164" s="8" t="s">
        <v>8310</v>
      </c>
      <c r="E164" s="8" t="s">
        <v>8414</v>
      </c>
      <c r="F164" s="9">
        <v>5241</v>
      </c>
    </row>
    <row r="165" spans="1:6">
      <c r="A165" s="8" t="s">
        <v>8821</v>
      </c>
      <c r="B165" s="8" t="s">
        <v>8822</v>
      </c>
      <c r="C165" s="8" t="s">
        <v>8823</v>
      </c>
      <c r="D165" s="8" t="s">
        <v>8336</v>
      </c>
      <c r="E165" s="8" t="s">
        <v>8522</v>
      </c>
      <c r="F165" s="9">
        <v>21987</v>
      </c>
    </row>
    <row r="166" spans="1:6">
      <c r="A166" s="8" t="s">
        <v>8824</v>
      </c>
      <c r="B166" s="8" t="s">
        <v>8825</v>
      </c>
      <c r="C166" s="8" t="s">
        <v>8826</v>
      </c>
      <c r="D166" s="8" t="s">
        <v>8336</v>
      </c>
      <c r="E166" s="8" t="s">
        <v>8466</v>
      </c>
      <c r="F166" s="9">
        <v>22451</v>
      </c>
    </row>
    <row r="167" spans="1:6">
      <c r="A167" s="8" t="s">
        <v>8827</v>
      </c>
      <c r="B167" s="8" t="s">
        <v>8828</v>
      </c>
      <c r="C167" s="8" t="s">
        <v>8829</v>
      </c>
      <c r="D167" s="8" t="s">
        <v>8310</v>
      </c>
      <c r="E167" s="8" t="s">
        <v>8414</v>
      </c>
      <c r="F167" s="9">
        <v>10684</v>
      </c>
    </row>
    <row r="168" spans="1:6">
      <c r="A168" s="8" t="s">
        <v>8830</v>
      </c>
      <c r="B168" s="8" t="s">
        <v>8831</v>
      </c>
      <c r="C168" s="8" t="s">
        <v>8832</v>
      </c>
      <c r="D168" s="8" t="s">
        <v>8354</v>
      </c>
      <c r="E168" s="8" t="s">
        <v>8833</v>
      </c>
      <c r="F168" s="9">
        <v>16966</v>
      </c>
    </row>
    <row r="169" spans="1:6">
      <c r="A169" s="8" t="s">
        <v>8834</v>
      </c>
      <c r="B169" s="8" t="s">
        <v>8835</v>
      </c>
      <c r="C169" s="8" t="s">
        <v>8836</v>
      </c>
      <c r="D169" s="8" t="s">
        <v>8305</v>
      </c>
      <c r="E169" s="8" t="s">
        <v>8365</v>
      </c>
      <c r="F169" s="9">
        <v>31518</v>
      </c>
    </row>
    <row r="170" spans="1:6">
      <c r="A170" s="8" t="s">
        <v>8837</v>
      </c>
      <c r="B170" s="8" t="s">
        <v>8838</v>
      </c>
      <c r="C170" s="8" t="s">
        <v>8839</v>
      </c>
      <c r="D170" s="8" t="s">
        <v>8336</v>
      </c>
      <c r="E170" s="8" t="s">
        <v>8350</v>
      </c>
      <c r="F170" s="9">
        <v>11148</v>
      </c>
    </row>
    <row r="171" spans="1:6">
      <c r="A171" s="8" t="s">
        <v>8840</v>
      </c>
      <c r="B171" s="8" t="s">
        <v>8841</v>
      </c>
      <c r="C171" s="8" t="s">
        <v>8842</v>
      </c>
      <c r="D171" s="8" t="s">
        <v>8310</v>
      </c>
      <c r="E171" s="8" t="s">
        <v>8414</v>
      </c>
      <c r="F171" s="9">
        <v>22859</v>
      </c>
    </row>
    <row r="172" spans="1:6">
      <c r="A172" s="8" t="s">
        <v>8843</v>
      </c>
      <c r="B172" s="8" t="s">
        <v>8844</v>
      </c>
      <c r="C172" s="8" t="s">
        <v>8845</v>
      </c>
      <c r="D172" s="8" t="s">
        <v>8305</v>
      </c>
      <c r="E172" s="8" t="s">
        <v>8398</v>
      </c>
      <c r="F172" s="9">
        <v>23291</v>
      </c>
    </row>
    <row r="173" spans="1:6">
      <c r="A173" s="8" t="s">
        <v>8846</v>
      </c>
      <c r="B173" s="8" t="s">
        <v>8847</v>
      </c>
      <c r="C173" s="8" t="s">
        <v>8848</v>
      </c>
      <c r="D173" s="8" t="s">
        <v>8305</v>
      </c>
      <c r="E173" s="8" t="s">
        <v>8321</v>
      </c>
      <c r="F173" s="9">
        <v>22551</v>
      </c>
    </row>
    <row r="174" spans="1:6">
      <c r="A174" s="8" t="s">
        <v>8849</v>
      </c>
      <c r="B174" s="8" t="s">
        <v>8850</v>
      </c>
      <c r="C174" s="8" t="s">
        <v>8851</v>
      </c>
      <c r="D174" s="8" t="s">
        <v>8305</v>
      </c>
      <c r="E174" s="8" t="s">
        <v>8365</v>
      </c>
      <c r="F174" s="9">
        <v>29760</v>
      </c>
    </row>
    <row r="175" spans="1:6">
      <c r="A175" s="8" t="s">
        <v>8852</v>
      </c>
      <c r="B175" s="8" t="s">
        <v>8853</v>
      </c>
      <c r="C175" s="8" t="s">
        <v>8854</v>
      </c>
      <c r="D175" s="8" t="s">
        <v>8354</v>
      </c>
      <c r="E175" s="8" t="s">
        <v>8526</v>
      </c>
      <c r="F175" s="9">
        <v>24351</v>
      </c>
    </row>
    <row r="176" spans="1:6">
      <c r="A176" s="8" t="s">
        <v>8855</v>
      </c>
      <c r="B176" s="8" t="s">
        <v>8856</v>
      </c>
      <c r="C176" s="8" t="s">
        <v>8857</v>
      </c>
      <c r="D176" s="8" t="s">
        <v>8336</v>
      </c>
      <c r="E176" s="8" t="s">
        <v>8337</v>
      </c>
      <c r="F176" s="9">
        <v>17049</v>
      </c>
    </row>
    <row r="177" spans="1:6">
      <c r="A177" s="8" t="s">
        <v>8858</v>
      </c>
      <c r="B177" s="8" t="s">
        <v>8859</v>
      </c>
      <c r="C177" s="8" t="s">
        <v>8860</v>
      </c>
      <c r="D177" s="8" t="s">
        <v>8336</v>
      </c>
      <c r="E177" s="8" t="s">
        <v>8425</v>
      </c>
      <c r="F177" s="9">
        <v>22410</v>
      </c>
    </row>
    <row r="178" spans="1:6">
      <c r="A178" s="8" t="s">
        <v>8861</v>
      </c>
      <c r="B178" s="8" t="s">
        <v>8862</v>
      </c>
      <c r="C178" s="8" t="s">
        <v>8508</v>
      </c>
      <c r="D178" s="8" t="s">
        <v>8305</v>
      </c>
      <c r="E178" s="8" t="s">
        <v>8498</v>
      </c>
      <c r="F178" s="9">
        <v>21006</v>
      </c>
    </row>
    <row r="179" spans="1:6">
      <c r="A179" s="8" t="s">
        <v>8863</v>
      </c>
      <c r="B179" s="8" t="s">
        <v>8864</v>
      </c>
      <c r="C179" s="8" t="s">
        <v>8865</v>
      </c>
      <c r="D179" s="8" t="s">
        <v>8315</v>
      </c>
      <c r="E179" s="8" t="s">
        <v>8316</v>
      </c>
      <c r="F179" s="9">
        <v>12952</v>
      </c>
    </row>
    <row r="180" spans="1:6">
      <c r="A180" s="8" t="s">
        <v>8866</v>
      </c>
      <c r="B180" s="8" t="s">
        <v>8867</v>
      </c>
      <c r="C180" s="8" t="s">
        <v>8868</v>
      </c>
      <c r="D180" s="8" t="s">
        <v>8305</v>
      </c>
      <c r="E180" s="8" t="s">
        <v>8642</v>
      </c>
      <c r="F180" s="9">
        <v>4873</v>
      </c>
    </row>
    <row r="181" spans="1:6">
      <c r="A181" s="8" t="s">
        <v>8869</v>
      </c>
      <c r="B181" s="8" t="s">
        <v>8870</v>
      </c>
      <c r="C181" s="8" t="s">
        <v>8836</v>
      </c>
      <c r="D181" s="8" t="s">
        <v>8305</v>
      </c>
      <c r="E181" s="8" t="s">
        <v>8365</v>
      </c>
      <c r="F181" s="9">
        <v>18931</v>
      </c>
    </row>
    <row r="182" spans="1:6">
      <c r="A182" s="8" t="s">
        <v>8871</v>
      </c>
      <c r="B182" s="8" t="s">
        <v>8872</v>
      </c>
      <c r="C182" s="8" t="s">
        <v>8309</v>
      </c>
      <c r="D182" s="8" t="s">
        <v>8310</v>
      </c>
      <c r="E182" s="8" t="s">
        <v>8311</v>
      </c>
      <c r="F182" s="9">
        <v>7147</v>
      </c>
    </row>
    <row r="183" spans="1:6">
      <c r="A183" s="8" t="s">
        <v>8873</v>
      </c>
      <c r="B183" s="8" t="s">
        <v>8874</v>
      </c>
      <c r="C183" s="8" t="s">
        <v>8477</v>
      </c>
      <c r="D183" s="8" t="s">
        <v>8336</v>
      </c>
      <c r="E183" s="8" t="s">
        <v>8387</v>
      </c>
      <c r="F183" s="9">
        <v>22769</v>
      </c>
    </row>
    <row r="184" spans="1:6">
      <c r="A184" s="8" t="s">
        <v>8875</v>
      </c>
      <c r="B184" s="8" t="s">
        <v>8876</v>
      </c>
      <c r="C184" s="8" t="s">
        <v>8877</v>
      </c>
      <c r="D184" s="8" t="s">
        <v>8305</v>
      </c>
      <c r="E184" s="8" t="s">
        <v>8498</v>
      </c>
      <c r="F184" s="9">
        <v>16979</v>
      </c>
    </row>
    <row r="185" spans="1:6">
      <c r="A185" s="8" t="s">
        <v>8878</v>
      </c>
      <c r="B185" s="8" t="s">
        <v>8879</v>
      </c>
      <c r="C185" s="8" t="s">
        <v>8880</v>
      </c>
      <c r="D185" s="8" t="s">
        <v>8315</v>
      </c>
      <c r="E185" s="8" t="s">
        <v>8801</v>
      </c>
      <c r="F185" s="9">
        <v>23285</v>
      </c>
    </row>
    <row r="186" spans="1:6">
      <c r="A186" s="8" t="s">
        <v>8881</v>
      </c>
      <c r="B186" s="8" t="s">
        <v>8882</v>
      </c>
      <c r="C186" s="8" t="s">
        <v>8883</v>
      </c>
      <c r="D186" s="8" t="s">
        <v>8336</v>
      </c>
      <c r="E186" s="8" t="s">
        <v>8466</v>
      </c>
      <c r="F186" s="9">
        <v>23110</v>
      </c>
    </row>
    <row r="187" spans="1:6">
      <c r="A187" s="8" t="s">
        <v>8884</v>
      </c>
      <c r="B187" s="8" t="s">
        <v>8885</v>
      </c>
      <c r="C187" s="8" t="s">
        <v>8886</v>
      </c>
      <c r="D187" s="8" t="s">
        <v>8336</v>
      </c>
      <c r="E187" s="8" t="s">
        <v>8466</v>
      </c>
      <c r="F187" s="9">
        <v>21341</v>
      </c>
    </row>
    <row r="188" spans="1:6">
      <c r="A188" s="8" t="s">
        <v>8887</v>
      </c>
      <c r="B188" s="8" t="s">
        <v>8888</v>
      </c>
      <c r="C188" s="8" t="s">
        <v>8889</v>
      </c>
      <c r="D188" s="8" t="s">
        <v>8354</v>
      </c>
      <c r="E188" s="8" t="s">
        <v>8355</v>
      </c>
      <c r="F188" s="9">
        <v>21596</v>
      </c>
    </row>
    <row r="189" spans="1:6">
      <c r="A189" s="8" t="s">
        <v>8890</v>
      </c>
      <c r="B189" s="8" t="s">
        <v>8891</v>
      </c>
      <c r="C189" s="8" t="s">
        <v>8892</v>
      </c>
      <c r="D189" s="8" t="s">
        <v>8336</v>
      </c>
      <c r="E189" s="8" t="s">
        <v>8350</v>
      </c>
      <c r="F189" s="9">
        <v>21683</v>
      </c>
    </row>
    <row r="190" spans="1:6">
      <c r="A190" s="8" t="s">
        <v>8893</v>
      </c>
      <c r="B190" s="8" t="s">
        <v>8894</v>
      </c>
      <c r="C190" s="8" t="s">
        <v>8895</v>
      </c>
      <c r="D190" s="8" t="s">
        <v>8315</v>
      </c>
      <c r="E190" s="8" t="s">
        <v>8662</v>
      </c>
      <c r="F190" s="9">
        <v>17653</v>
      </c>
    </row>
    <row r="191" spans="1:6">
      <c r="A191" s="8" t="s">
        <v>8896</v>
      </c>
      <c r="B191" s="8" t="s">
        <v>8897</v>
      </c>
      <c r="C191" s="8" t="s">
        <v>8898</v>
      </c>
      <c r="D191" s="8" t="s">
        <v>8305</v>
      </c>
      <c r="E191" s="8" t="s">
        <v>8306</v>
      </c>
      <c r="F191" s="9">
        <v>28985</v>
      </c>
    </row>
    <row r="192" spans="1:6">
      <c r="A192" s="8" t="s">
        <v>8899</v>
      </c>
      <c r="B192" s="8" t="s">
        <v>8900</v>
      </c>
      <c r="C192" s="8" t="s">
        <v>8901</v>
      </c>
      <c r="D192" s="8" t="s">
        <v>8315</v>
      </c>
      <c r="E192" s="8" t="s">
        <v>8801</v>
      </c>
      <c r="F192" s="9">
        <v>36342</v>
      </c>
    </row>
    <row r="193" spans="1:6">
      <c r="A193" s="8" t="s">
        <v>8902</v>
      </c>
      <c r="B193" s="8" t="s">
        <v>8903</v>
      </c>
      <c r="C193" s="8" t="s">
        <v>8904</v>
      </c>
      <c r="D193" s="8" t="s">
        <v>8305</v>
      </c>
      <c r="E193" s="8" t="s">
        <v>8321</v>
      </c>
      <c r="F193" s="9">
        <v>18734</v>
      </c>
    </row>
    <row r="194" spans="1:6">
      <c r="A194" s="8" t="s">
        <v>8905</v>
      </c>
      <c r="B194" s="8" t="s">
        <v>8906</v>
      </c>
      <c r="C194" s="8" t="s">
        <v>8361</v>
      </c>
      <c r="D194" s="8" t="s">
        <v>8310</v>
      </c>
      <c r="E194" s="8" t="s">
        <v>8359</v>
      </c>
      <c r="F194" s="9">
        <v>7911</v>
      </c>
    </row>
    <row r="195" spans="1:6">
      <c r="A195" s="8" t="s">
        <v>8907</v>
      </c>
      <c r="B195" s="8" t="s">
        <v>8908</v>
      </c>
      <c r="C195" s="8" t="s">
        <v>8909</v>
      </c>
      <c r="D195" s="8" t="s">
        <v>8315</v>
      </c>
      <c r="E195" s="8" t="s">
        <v>8732</v>
      </c>
      <c r="F195" s="9">
        <v>40725</v>
      </c>
    </row>
    <row r="196" spans="1:6">
      <c r="A196" s="8" t="s">
        <v>8910</v>
      </c>
      <c r="B196" s="8" t="s">
        <v>8911</v>
      </c>
      <c r="C196" s="8" t="s">
        <v>8912</v>
      </c>
      <c r="D196" s="8" t="s">
        <v>8315</v>
      </c>
      <c r="E196" s="8" t="s">
        <v>8662</v>
      </c>
      <c r="F196" s="9">
        <v>25735</v>
      </c>
    </row>
    <row r="197" spans="1:6">
      <c r="A197" s="8" t="s">
        <v>8913</v>
      </c>
      <c r="B197" s="8" t="s">
        <v>8914</v>
      </c>
      <c r="C197" s="8" t="s">
        <v>8517</v>
      </c>
      <c r="D197" s="8" t="s">
        <v>8305</v>
      </c>
      <c r="E197" s="8" t="s">
        <v>8518</v>
      </c>
      <c r="F197" s="9">
        <v>24296</v>
      </c>
    </row>
    <row r="198" spans="1:6">
      <c r="A198" s="8" t="s">
        <v>8915</v>
      </c>
      <c r="B198" s="8" t="s">
        <v>8916</v>
      </c>
      <c r="C198" s="8" t="s">
        <v>8917</v>
      </c>
      <c r="D198" s="8" t="s">
        <v>8305</v>
      </c>
      <c r="E198" s="8" t="s">
        <v>8321</v>
      </c>
      <c r="F198" s="9">
        <v>24139</v>
      </c>
    </row>
    <row r="199" spans="1:6">
      <c r="A199" s="8" t="s">
        <v>8918</v>
      </c>
      <c r="B199" s="8" t="s">
        <v>8919</v>
      </c>
      <c r="C199" s="8" t="s">
        <v>8920</v>
      </c>
      <c r="D199" s="8" t="s">
        <v>8336</v>
      </c>
      <c r="E199" s="8" t="s">
        <v>8425</v>
      </c>
      <c r="F199" s="9">
        <v>8188</v>
      </c>
    </row>
    <row r="200" spans="1:6">
      <c r="A200" s="8" t="s">
        <v>8921</v>
      </c>
      <c r="B200" s="8" t="s">
        <v>8922</v>
      </c>
      <c r="C200" s="8" t="s">
        <v>8923</v>
      </c>
      <c r="D200" s="8" t="s">
        <v>8315</v>
      </c>
      <c r="E200" s="8" t="s">
        <v>8316</v>
      </c>
      <c r="F200" s="9">
        <v>19516</v>
      </c>
    </row>
    <row r="201" spans="1:6">
      <c r="A201" s="8" t="s">
        <v>8924</v>
      </c>
      <c r="B201" s="8" t="s">
        <v>8925</v>
      </c>
      <c r="C201" s="8" t="s">
        <v>8926</v>
      </c>
      <c r="D201" s="8" t="s">
        <v>8336</v>
      </c>
      <c r="E201" s="8" t="s">
        <v>8350</v>
      </c>
      <c r="F201" s="9">
        <v>8849</v>
      </c>
    </row>
    <row r="202" spans="1:6">
      <c r="A202" s="8" t="s">
        <v>8927</v>
      </c>
      <c r="B202" s="8" t="s">
        <v>8928</v>
      </c>
      <c r="C202" s="8" t="s">
        <v>8929</v>
      </c>
      <c r="D202" s="8" t="s">
        <v>8310</v>
      </c>
      <c r="E202" s="8" t="s">
        <v>8487</v>
      </c>
      <c r="F202" s="9">
        <v>19905</v>
      </c>
    </row>
    <row r="203" spans="1:6">
      <c r="A203" s="8" t="s">
        <v>8930</v>
      </c>
      <c r="B203" s="8" t="s">
        <v>8931</v>
      </c>
      <c r="C203" s="8" t="s">
        <v>8932</v>
      </c>
      <c r="D203" s="8" t="s">
        <v>8336</v>
      </c>
      <c r="E203" s="8" t="s">
        <v>8425</v>
      </c>
      <c r="F203" s="9">
        <v>7376</v>
      </c>
    </row>
    <row r="204" spans="1:6">
      <c r="A204" s="8" t="s">
        <v>8933</v>
      </c>
      <c r="B204" s="8" t="s">
        <v>8934</v>
      </c>
      <c r="C204" s="8" t="s">
        <v>8935</v>
      </c>
      <c r="D204" s="8" t="s">
        <v>8305</v>
      </c>
      <c r="E204" s="8" t="s">
        <v>8306</v>
      </c>
      <c r="F204" s="9">
        <v>16664</v>
      </c>
    </row>
    <row r="205" spans="1:6">
      <c r="A205" s="8" t="s">
        <v>8936</v>
      </c>
      <c r="B205" s="8" t="s">
        <v>8937</v>
      </c>
      <c r="C205" s="8" t="s">
        <v>8938</v>
      </c>
      <c r="D205" s="8" t="s">
        <v>8310</v>
      </c>
      <c r="E205" s="8" t="s">
        <v>8330</v>
      </c>
      <c r="F205" s="9">
        <v>41091</v>
      </c>
    </row>
    <row r="206" spans="1:6">
      <c r="A206" s="8" t="s">
        <v>8939</v>
      </c>
      <c r="B206" s="8" t="s">
        <v>8940</v>
      </c>
      <c r="C206" s="8" t="s">
        <v>8941</v>
      </c>
      <c r="D206" s="8" t="s">
        <v>8354</v>
      </c>
      <c r="E206" s="8" t="s">
        <v>8394</v>
      </c>
      <c r="F206" s="9">
        <v>22493</v>
      </c>
    </row>
    <row r="207" spans="1:6">
      <c r="A207" s="8" t="s">
        <v>8942</v>
      </c>
      <c r="B207" s="8" t="s">
        <v>8943</v>
      </c>
      <c r="C207" s="8" t="s">
        <v>8944</v>
      </c>
      <c r="D207" s="8" t="s">
        <v>8354</v>
      </c>
      <c r="E207" s="8" t="s">
        <v>8410</v>
      </c>
      <c r="F207" s="9">
        <v>17307</v>
      </c>
    </row>
    <row r="208" spans="1:6">
      <c r="A208" s="8" t="s">
        <v>8945</v>
      </c>
      <c r="B208" s="8" t="s">
        <v>8946</v>
      </c>
      <c r="C208" s="8" t="s">
        <v>8947</v>
      </c>
      <c r="D208" s="8" t="s">
        <v>8354</v>
      </c>
      <c r="E208" s="8" t="s">
        <v>8526</v>
      </c>
      <c r="F208" s="9">
        <v>18033</v>
      </c>
    </row>
    <row r="209" spans="1:6">
      <c r="A209" s="8" t="s">
        <v>8948</v>
      </c>
      <c r="B209" s="8" t="s">
        <v>8949</v>
      </c>
      <c r="C209" s="8" t="s">
        <v>8950</v>
      </c>
      <c r="D209" s="8" t="s">
        <v>8315</v>
      </c>
      <c r="E209" s="8" t="s">
        <v>8801</v>
      </c>
      <c r="F209" s="9">
        <v>18112</v>
      </c>
    </row>
    <row r="210" spans="1:6">
      <c r="A210" s="8" t="s">
        <v>8951</v>
      </c>
      <c r="B210" s="8" t="s">
        <v>8952</v>
      </c>
      <c r="C210" s="8" t="s">
        <v>8953</v>
      </c>
      <c r="D210" s="8" t="s">
        <v>8315</v>
      </c>
      <c r="E210" s="8" t="s">
        <v>8325</v>
      </c>
      <c r="F210" s="9">
        <v>28028</v>
      </c>
    </row>
    <row r="211" spans="1:6">
      <c r="A211" s="8" t="s">
        <v>8954</v>
      </c>
      <c r="B211" s="8" t="s">
        <v>8955</v>
      </c>
      <c r="C211" s="8" t="s">
        <v>8956</v>
      </c>
      <c r="D211" s="8" t="s">
        <v>8315</v>
      </c>
      <c r="E211" s="8" t="s">
        <v>8801</v>
      </c>
      <c r="F211" s="9">
        <v>28739</v>
      </c>
    </row>
    <row r="212" spans="1:6">
      <c r="A212" s="8" t="s">
        <v>8957</v>
      </c>
      <c r="B212" s="8" t="s">
        <v>8958</v>
      </c>
      <c r="C212" s="8" t="s">
        <v>8959</v>
      </c>
      <c r="D212" s="8" t="s">
        <v>8354</v>
      </c>
      <c r="E212" s="8" t="s">
        <v>8355</v>
      </c>
      <c r="F212" s="9">
        <v>30483</v>
      </c>
    </row>
    <row r="213" spans="1:6">
      <c r="A213" s="8" t="s">
        <v>8960</v>
      </c>
      <c r="B213" s="8" t="s">
        <v>8961</v>
      </c>
      <c r="C213" s="8" t="s">
        <v>8962</v>
      </c>
      <c r="D213" s="8" t="s">
        <v>8336</v>
      </c>
      <c r="E213" s="8" t="s">
        <v>8425</v>
      </c>
      <c r="F213" s="9">
        <v>22334</v>
      </c>
    </row>
    <row r="214" spans="1:6">
      <c r="A214" s="8" t="s">
        <v>8963</v>
      </c>
      <c r="B214" s="8" t="s">
        <v>8964</v>
      </c>
      <c r="C214" s="8" t="s">
        <v>8965</v>
      </c>
      <c r="D214" s="8" t="s">
        <v>8336</v>
      </c>
      <c r="E214" s="8" t="s">
        <v>8425</v>
      </c>
      <c r="F214" s="9">
        <v>27989</v>
      </c>
    </row>
    <row r="215" spans="1:6">
      <c r="A215" s="8" t="s">
        <v>8966</v>
      </c>
      <c r="B215" s="8" t="s">
        <v>8967</v>
      </c>
      <c r="C215" s="8" t="s">
        <v>8968</v>
      </c>
      <c r="D215" s="8" t="s">
        <v>8336</v>
      </c>
      <c r="E215" s="8" t="s">
        <v>8387</v>
      </c>
      <c r="F215" s="9">
        <v>28528</v>
      </c>
    </row>
    <row r="216" spans="1:6">
      <c r="A216" s="8" t="s">
        <v>8969</v>
      </c>
      <c r="B216" s="8" t="s">
        <v>8970</v>
      </c>
      <c r="C216" s="8" t="s">
        <v>8971</v>
      </c>
      <c r="D216" s="8" t="s">
        <v>8305</v>
      </c>
      <c r="E216" s="8" t="s">
        <v>8365</v>
      </c>
      <c r="F216" s="9">
        <v>30456</v>
      </c>
    </row>
    <row r="217" spans="1:6">
      <c r="A217" s="8" t="s">
        <v>8972</v>
      </c>
      <c r="B217" s="8" t="s">
        <v>8973</v>
      </c>
      <c r="C217" s="8" t="s">
        <v>8974</v>
      </c>
      <c r="D217" s="8" t="s">
        <v>8354</v>
      </c>
      <c r="E217" s="8" t="s">
        <v>8736</v>
      </c>
      <c r="F217" s="9">
        <v>28164</v>
      </c>
    </row>
    <row r="218" spans="1:6">
      <c r="A218" s="8" t="s">
        <v>8975</v>
      </c>
      <c r="B218" s="8" t="s">
        <v>8976</v>
      </c>
      <c r="C218" s="8" t="s">
        <v>8977</v>
      </c>
      <c r="D218" s="8" t="s">
        <v>8310</v>
      </c>
      <c r="E218" s="8" t="s">
        <v>8359</v>
      </c>
      <c r="F218" s="9">
        <v>2828</v>
      </c>
    </row>
    <row r="219" spans="1:6">
      <c r="A219" s="8" t="s">
        <v>8978</v>
      </c>
      <c r="B219" s="8" t="s">
        <v>8979</v>
      </c>
      <c r="C219" s="8" t="s">
        <v>8980</v>
      </c>
      <c r="D219" s="8" t="s">
        <v>8354</v>
      </c>
      <c r="E219" s="8" t="s">
        <v>8442</v>
      </c>
      <c r="F219" s="9">
        <v>17685</v>
      </c>
    </row>
    <row r="220" spans="1:6">
      <c r="A220" s="8" t="s">
        <v>8981</v>
      </c>
      <c r="B220" s="8" t="s">
        <v>8982</v>
      </c>
      <c r="C220" s="8" t="s">
        <v>8983</v>
      </c>
      <c r="D220" s="8" t="s">
        <v>8315</v>
      </c>
      <c r="E220" s="8" t="s">
        <v>8406</v>
      </c>
      <c r="F220" s="9">
        <v>29138</v>
      </c>
    </row>
    <row r="221" spans="1:6">
      <c r="A221" s="8" t="s">
        <v>8984</v>
      </c>
      <c r="B221" s="8" t="s">
        <v>8985</v>
      </c>
      <c r="C221" s="8" t="s">
        <v>8417</v>
      </c>
      <c r="D221" s="8" t="s">
        <v>8354</v>
      </c>
      <c r="E221" s="8" t="s">
        <v>8355</v>
      </c>
      <c r="F221" s="9">
        <v>27937</v>
      </c>
    </row>
    <row r="222" spans="1:6">
      <c r="A222" s="8" t="s">
        <v>8986</v>
      </c>
      <c r="B222" s="8" t="s">
        <v>8987</v>
      </c>
      <c r="C222" s="8" t="s">
        <v>8309</v>
      </c>
      <c r="D222" s="8" t="s">
        <v>8310</v>
      </c>
      <c r="E222" s="8" t="s">
        <v>8311</v>
      </c>
      <c r="F222" s="9">
        <v>9920</v>
      </c>
    </row>
    <row r="223" spans="1:6">
      <c r="A223" s="8" t="s">
        <v>8988</v>
      </c>
      <c r="B223" s="8" t="s">
        <v>8989</v>
      </c>
      <c r="C223" s="8" t="s">
        <v>8990</v>
      </c>
      <c r="D223" s="8" t="s">
        <v>8305</v>
      </c>
      <c r="E223" s="8" t="s">
        <v>8373</v>
      </c>
      <c r="F223" s="9">
        <v>36695</v>
      </c>
    </row>
    <row r="224" spans="1:6">
      <c r="A224" s="8" t="s">
        <v>8991</v>
      </c>
      <c r="B224" s="8" t="s">
        <v>8992</v>
      </c>
      <c r="C224" s="8" t="s">
        <v>8486</v>
      </c>
      <c r="D224" s="8" t="s">
        <v>8310</v>
      </c>
      <c r="E224" s="8" t="s">
        <v>8487</v>
      </c>
      <c r="F224" s="9">
        <v>12236</v>
      </c>
    </row>
    <row r="225" spans="1:6">
      <c r="A225" s="8" t="s">
        <v>8993</v>
      </c>
      <c r="B225" s="8" t="s">
        <v>8994</v>
      </c>
      <c r="C225" s="8" t="s">
        <v>8995</v>
      </c>
      <c r="D225" s="8" t="s">
        <v>8310</v>
      </c>
      <c r="E225" s="8" t="s">
        <v>8438</v>
      </c>
      <c r="F225" s="9">
        <v>3793</v>
      </c>
    </row>
    <row r="226" spans="1:6">
      <c r="A226" s="8" t="s">
        <v>8996</v>
      </c>
      <c r="B226" s="8" t="s">
        <v>8997</v>
      </c>
      <c r="C226" s="8" t="s">
        <v>8998</v>
      </c>
      <c r="D226" s="8" t="s">
        <v>8336</v>
      </c>
      <c r="E226" s="8" t="s">
        <v>8350</v>
      </c>
      <c r="F226" s="9">
        <v>13245</v>
      </c>
    </row>
    <row r="227" spans="1:6">
      <c r="A227" s="8" t="s">
        <v>8999</v>
      </c>
      <c r="B227" s="8" t="s">
        <v>9000</v>
      </c>
      <c r="C227" s="8" t="s">
        <v>9001</v>
      </c>
      <c r="D227" s="8" t="s">
        <v>8336</v>
      </c>
      <c r="E227" s="8" t="s">
        <v>8491</v>
      </c>
      <c r="F227" s="9">
        <v>9202</v>
      </c>
    </row>
    <row r="228" spans="1:6">
      <c r="A228" s="8" t="s">
        <v>9002</v>
      </c>
      <c r="B228" s="8" t="s">
        <v>9003</v>
      </c>
      <c r="C228" s="8" t="s">
        <v>9004</v>
      </c>
      <c r="D228" s="8" t="s">
        <v>8336</v>
      </c>
      <c r="E228" s="8" t="s">
        <v>8522</v>
      </c>
      <c r="F228" s="9">
        <v>24230</v>
      </c>
    </row>
    <row r="229" spans="1:6">
      <c r="A229" s="8" t="s">
        <v>9005</v>
      </c>
      <c r="B229" s="8" t="s">
        <v>9006</v>
      </c>
      <c r="C229" s="8" t="s">
        <v>9007</v>
      </c>
      <c r="D229" s="8" t="s">
        <v>8336</v>
      </c>
      <c r="E229" s="8" t="s">
        <v>8522</v>
      </c>
      <c r="F229" s="9">
        <v>15490</v>
      </c>
    </row>
    <row r="230" spans="1:6">
      <c r="A230" s="8" t="s">
        <v>9008</v>
      </c>
      <c r="B230" s="8" t="s">
        <v>9009</v>
      </c>
      <c r="C230" s="8" t="s">
        <v>9010</v>
      </c>
      <c r="D230" s="8" t="s">
        <v>8336</v>
      </c>
      <c r="E230" s="8" t="s">
        <v>8522</v>
      </c>
      <c r="F230" s="9">
        <v>23098</v>
      </c>
    </row>
    <row r="231" spans="1:6">
      <c r="A231" s="8" t="s">
        <v>9011</v>
      </c>
      <c r="B231" s="8" t="s">
        <v>9012</v>
      </c>
      <c r="C231" s="8" t="s">
        <v>9013</v>
      </c>
      <c r="D231" s="8" t="s">
        <v>8354</v>
      </c>
      <c r="E231" s="8" t="s">
        <v>8833</v>
      </c>
      <c r="F231" s="9">
        <v>29458</v>
      </c>
    </row>
    <row r="232" spans="1:6">
      <c r="A232" s="8" t="s">
        <v>9014</v>
      </c>
      <c r="B232" s="8" t="s">
        <v>9015</v>
      </c>
      <c r="C232" s="8" t="s">
        <v>9016</v>
      </c>
      <c r="D232" s="8" t="s">
        <v>8315</v>
      </c>
      <c r="E232" s="8" t="s">
        <v>8406</v>
      </c>
      <c r="F232" s="9">
        <v>15106</v>
      </c>
    </row>
    <row r="233" spans="1:6">
      <c r="A233" s="8" t="s">
        <v>9017</v>
      </c>
      <c r="B233" s="8" t="s">
        <v>9018</v>
      </c>
      <c r="C233" s="8" t="s">
        <v>9019</v>
      </c>
      <c r="D233" s="8" t="s">
        <v>8310</v>
      </c>
      <c r="E233" s="8" t="s">
        <v>8402</v>
      </c>
      <c r="F233" s="9">
        <v>21725</v>
      </c>
    </row>
    <row r="234" spans="1:6">
      <c r="A234" s="8" t="s">
        <v>9020</v>
      </c>
      <c r="B234" s="8" t="s">
        <v>9021</v>
      </c>
      <c r="C234" s="8" t="s">
        <v>8309</v>
      </c>
      <c r="D234" s="8" t="s">
        <v>8310</v>
      </c>
      <c r="E234" s="8" t="s">
        <v>8311</v>
      </c>
      <c r="F234" s="9">
        <v>40461</v>
      </c>
    </row>
    <row r="235" spans="1:6">
      <c r="A235" s="8" t="s">
        <v>9022</v>
      </c>
      <c r="B235" s="8" t="s">
        <v>9023</v>
      </c>
      <c r="C235" s="8" t="s">
        <v>9024</v>
      </c>
      <c r="D235" s="8" t="s">
        <v>8315</v>
      </c>
      <c r="E235" s="8" t="s">
        <v>8726</v>
      </c>
      <c r="F235" s="9">
        <v>11150</v>
      </c>
    </row>
    <row r="236" spans="1:6">
      <c r="A236" s="8" t="s">
        <v>9025</v>
      </c>
      <c r="B236" s="8" t="s">
        <v>9026</v>
      </c>
      <c r="C236" s="8" t="s">
        <v>9027</v>
      </c>
      <c r="D236" s="8" t="s">
        <v>8354</v>
      </c>
      <c r="E236" s="8" t="s">
        <v>8797</v>
      </c>
      <c r="F236" s="9">
        <v>34880</v>
      </c>
    </row>
    <row r="237" spans="1:6">
      <c r="A237" s="8" t="s">
        <v>9028</v>
      </c>
      <c r="B237" s="8" t="s">
        <v>9029</v>
      </c>
      <c r="C237" s="8" t="s">
        <v>9030</v>
      </c>
      <c r="D237" s="8" t="s">
        <v>8310</v>
      </c>
      <c r="E237" s="8" t="s">
        <v>8487</v>
      </c>
      <c r="F237" s="9">
        <v>22740</v>
      </c>
    </row>
    <row r="238" spans="1:6">
      <c r="A238" s="8" t="s">
        <v>9031</v>
      </c>
      <c r="B238" s="8" t="s">
        <v>9032</v>
      </c>
      <c r="C238" s="8" t="s">
        <v>9033</v>
      </c>
      <c r="D238" s="8" t="s">
        <v>8354</v>
      </c>
      <c r="E238" s="8" t="s">
        <v>8797</v>
      </c>
      <c r="F238" s="9">
        <v>24897</v>
      </c>
    </row>
    <row r="239" spans="1:6">
      <c r="A239" s="8" t="s">
        <v>9034</v>
      </c>
      <c r="B239" s="8" t="s">
        <v>9035</v>
      </c>
      <c r="C239" s="8" t="s">
        <v>9036</v>
      </c>
      <c r="D239" s="8" t="s">
        <v>8336</v>
      </c>
      <c r="E239" s="8" t="s">
        <v>8425</v>
      </c>
      <c r="F239" s="9">
        <v>27344</v>
      </c>
    </row>
    <row r="240" spans="1:6">
      <c r="A240" s="8" t="s">
        <v>9037</v>
      </c>
      <c r="B240" s="8" t="s">
        <v>9038</v>
      </c>
      <c r="C240" s="8" t="s">
        <v>9039</v>
      </c>
      <c r="D240" s="8" t="s">
        <v>8354</v>
      </c>
      <c r="E240" s="8" t="s">
        <v>8833</v>
      </c>
      <c r="F240" s="9">
        <v>22392</v>
      </c>
    </row>
    <row r="241" spans="1:6">
      <c r="A241" s="8" t="s">
        <v>9040</v>
      </c>
      <c r="B241" s="8" t="s">
        <v>9041</v>
      </c>
      <c r="C241" s="8" t="s">
        <v>9042</v>
      </c>
      <c r="D241" s="8" t="s">
        <v>8354</v>
      </c>
      <c r="E241" s="8" t="s">
        <v>8410</v>
      </c>
      <c r="F241" s="9">
        <v>38553</v>
      </c>
    </row>
    <row r="242" spans="1:6">
      <c r="A242" s="8" t="s">
        <v>9043</v>
      </c>
      <c r="B242" s="8" t="s">
        <v>9044</v>
      </c>
      <c r="C242" s="8" t="s">
        <v>9045</v>
      </c>
      <c r="D242" s="8" t="s">
        <v>8305</v>
      </c>
      <c r="E242" s="8" t="s">
        <v>8373</v>
      </c>
      <c r="F242" s="9">
        <v>22195</v>
      </c>
    </row>
    <row r="243" spans="1:6">
      <c r="A243" s="8" t="s">
        <v>9046</v>
      </c>
      <c r="B243" s="8" t="s">
        <v>9047</v>
      </c>
      <c r="C243" s="8" t="s">
        <v>9048</v>
      </c>
      <c r="D243" s="8" t="s">
        <v>8354</v>
      </c>
      <c r="E243" s="8" t="s">
        <v>8394</v>
      </c>
      <c r="F243" s="9">
        <v>29052</v>
      </c>
    </row>
    <row r="244" spans="1:6">
      <c r="A244" s="8" t="s">
        <v>9049</v>
      </c>
      <c r="B244" s="8" t="s">
        <v>9050</v>
      </c>
      <c r="C244" s="8" t="s">
        <v>9051</v>
      </c>
      <c r="D244" s="8" t="s">
        <v>8315</v>
      </c>
      <c r="E244" s="8" t="s">
        <v>8316</v>
      </c>
      <c r="F244" s="9">
        <v>14080</v>
      </c>
    </row>
    <row r="245" spans="1:6">
      <c r="A245" s="8" t="s">
        <v>9052</v>
      </c>
      <c r="B245" s="8" t="s">
        <v>9053</v>
      </c>
      <c r="C245" s="8" t="s">
        <v>9054</v>
      </c>
      <c r="D245" s="8" t="s">
        <v>8305</v>
      </c>
      <c r="E245" s="8" t="s">
        <v>8369</v>
      </c>
      <c r="F245" s="9">
        <v>16932</v>
      </c>
    </row>
    <row r="246" spans="1:6">
      <c r="A246" s="8" t="s">
        <v>9055</v>
      </c>
      <c r="B246" s="8" t="s">
        <v>9056</v>
      </c>
      <c r="C246" s="8" t="s">
        <v>9057</v>
      </c>
      <c r="D246" s="8" t="s">
        <v>8354</v>
      </c>
      <c r="E246" s="8" t="s">
        <v>8380</v>
      </c>
      <c r="F246" s="9">
        <v>28356</v>
      </c>
    </row>
    <row r="247" spans="1:6">
      <c r="A247" s="8" t="s">
        <v>9058</v>
      </c>
      <c r="B247" s="8" t="s">
        <v>9059</v>
      </c>
      <c r="C247" s="8" t="s">
        <v>9060</v>
      </c>
      <c r="D247" s="8" t="s">
        <v>8336</v>
      </c>
      <c r="E247" s="8" t="s">
        <v>8491</v>
      </c>
      <c r="F247" s="9">
        <v>2751</v>
      </c>
    </row>
    <row r="248" spans="1:6">
      <c r="A248" s="8" t="s">
        <v>9061</v>
      </c>
      <c r="B248" s="8" t="s">
        <v>9062</v>
      </c>
      <c r="C248" s="8" t="s">
        <v>9063</v>
      </c>
      <c r="D248" s="8" t="s">
        <v>8305</v>
      </c>
      <c r="E248" s="8" t="s">
        <v>8498</v>
      </c>
      <c r="F248" s="9">
        <v>23530</v>
      </c>
    </row>
    <row r="249" spans="1:6">
      <c r="A249" s="8" t="s">
        <v>9064</v>
      </c>
      <c r="B249" s="8" t="s">
        <v>9065</v>
      </c>
      <c r="C249" s="8" t="s">
        <v>8361</v>
      </c>
      <c r="D249" s="8" t="s">
        <v>8310</v>
      </c>
      <c r="E249" s="8" t="s">
        <v>8359</v>
      </c>
      <c r="F249" s="9">
        <v>20248</v>
      </c>
    </row>
    <row r="250" spans="1:6">
      <c r="A250" s="8" t="s">
        <v>9066</v>
      </c>
      <c r="B250" s="8" t="s">
        <v>9067</v>
      </c>
      <c r="C250" s="8" t="s">
        <v>9068</v>
      </c>
      <c r="D250" s="8" t="s">
        <v>8354</v>
      </c>
      <c r="E250" s="8" t="s">
        <v>8394</v>
      </c>
      <c r="F250" s="9">
        <v>27746</v>
      </c>
    </row>
    <row r="251" spans="1:6">
      <c r="A251" s="8" t="s">
        <v>9069</v>
      </c>
      <c r="B251" s="8" t="s">
        <v>9070</v>
      </c>
      <c r="C251" s="8" t="s">
        <v>9071</v>
      </c>
      <c r="D251" s="8" t="s">
        <v>8354</v>
      </c>
      <c r="E251" s="8" t="s">
        <v>8380</v>
      </c>
      <c r="F251" s="9">
        <v>22068</v>
      </c>
    </row>
    <row r="252" spans="1:6">
      <c r="A252" s="8" t="s">
        <v>9072</v>
      </c>
      <c r="B252" s="8" t="s">
        <v>9073</v>
      </c>
      <c r="C252" s="8" t="s">
        <v>9074</v>
      </c>
      <c r="D252" s="8" t="s">
        <v>8336</v>
      </c>
      <c r="E252" s="8" t="s">
        <v>8491</v>
      </c>
      <c r="F252" s="9">
        <v>17724</v>
      </c>
    </row>
    <row r="253" spans="1:6">
      <c r="A253" s="8" t="s">
        <v>9075</v>
      </c>
      <c r="B253" s="8" t="s">
        <v>9076</v>
      </c>
      <c r="C253" s="8" t="s">
        <v>9077</v>
      </c>
      <c r="D253" s="8" t="s">
        <v>8336</v>
      </c>
      <c r="E253" s="8" t="s">
        <v>8425</v>
      </c>
      <c r="F253" s="9">
        <v>8607</v>
      </c>
    </row>
    <row r="254" spans="1:6">
      <c r="A254" s="8" t="s">
        <v>9078</v>
      </c>
      <c r="B254" s="8" t="s">
        <v>9079</v>
      </c>
      <c r="C254" s="8" t="s">
        <v>9080</v>
      </c>
      <c r="D254" s="8" t="s">
        <v>8354</v>
      </c>
      <c r="E254" s="8" t="s">
        <v>8434</v>
      </c>
      <c r="F254" s="9">
        <v>16558</v>
      </c>
    </row>
    <row r="255" spans="1:6">
      <c r="A255" s="8" t="s">
        <v>9081</v>
      </c>
      <c r="B255" s="8" t="s">
        <v>9082</v>
      </c>
      <c r="C255" s="8" t="s">
        <v>8570</v>
      </c>
      <c r="D255" s="8" t="s">
        <v>8315</v>
      </c>
      <c r="E255" s="8" t="s">
        <v>8325</v>
      </c>
      <c r="F255" s="9">
        <v>8521</v>
      </c>
    </row>
    <row r="256" spans="1:6">
      <c r="A256" s="8" t="s">
        <v>9083</v>
      </c>
      <c r="B256" s="8" t="s">
        <v>9084</v>
      </c>
      <c r="C256" s="8" t="s">
        <v>9085</v>
      </c>
      <c r="D256" s="8" t="s">
        <v>8354</v>
      </c>
      <c r="E256" s="8" t="s">
        <v>8526</v>
      </c>
      <c r="F256" s="9">
        <v>27454</v>
      </c>
    </row>
    <row r="257" spans="1:6">
      <c r="A257" s="8" t="s">
        <v>9086</v>
      </c>
      <c r="B257" s="8" t="s">
        <v>9087</v>
      </c>
      <c r="C257" s="8" t="s">
        <v>9088</v>
      </c>
      <c r="D257" s="8" t="s">
        <v>8354</v>
      </c>
      <c r="E257" s="8" t="s">
        <v>8434</v>
      </c>
      <c r="F257" s="9">
        <v>19793</v>
      </c>
    </row>
    <row r="258" spans="1:6">
      <c r="A258" s="8" t="s">
        <v>9089</v>
      </c>
      <c r="B258" s="8" t="s">
        <v>9090</v>
      </c>
      <c r="C258" s="8" t="s">
        <v>9091</v>
      </c>
      <c r="D258" s="8" t="s">
        <v>8354</v>
      </c>
      <c r="E258" s="8" t="s">
        <v>8442</v>
      </c>
      <c r="F258" s="9">
        <v>18043</v>
      </c>
    </row>
    <row r="259" spans="1:6">
      <c r="A259" s="8" t="s">
        <v>9092</v>
      </c>
      <c r="B259" s="8" t="s">
        <v>9093</v>
      </c>
      <c r="C259" s="8" t="s">
        <v>9094</v>
      </c>
      <c r="D259" s="8" t="s">
        <v>8315</v>
      </c>
      <c r="E259" s="8" t="s">
        <v>8726</v>
      </c>
      <c r="F259" s="9">
        <v>41821</v>
      </c>
    </row>
    <row r="260" spans="1:6">
      <c r="A260" s="8" t="s">
        <v>9095</v>
      </c>
      <c r="B260" s="8" t="s">
        <v>9096</v>
      </c>
      <c r="C260" s="8" t="s">
        <v>8477</v>
      </c>
      <c r="D260" s="8" t="s">
        <v>8336</v>
      </c>
      <c r="E260" s="8" t="s">
        <v>8387</v>
      </c>
      <c r="F260" s="9">
        <v>7660</v>
      </c>
    </row>
    <row r="261" spans="1:6">
      <c r="A261" s="8" t="s">
        <v>670</v>
      </c>
      <c r="B261" s="8" t="s">
        <v>9097</v>
      </c>
      <c r="C261" s="8" t="s">
        <v>9098</v>
      </c>
      <c r="D261" s="8" t="s">
        <v>8336</v>
      </c>
      <c r="E261" s="8" t="s">
        <v>8425</v>
      </c>
      <c r="F261" s="9">
        <v>22390</v>
      </c>
    </row>
    <row r="262" spans="1:6">
      <c r="A262" s="8" t="s">
        <v>9099</v>
      </c>
      <c r="B262" s="8" t="s">
        <v>9100</v>
      </c>
      <c r="C262" s="8" t="s">
        <v>9101</v>
      </c>
      <c r="D262" s="8" t="s">
        <v>8315</v>
      </c>
      <c r="E262" s="8" t="s">
        <v>8801</v>
      </c>
      <c r="F262" s="9">
        <v>22628</v>
      </c>
    </row>
    <row r="263" spans="1:6">
      <c r="A263" s="8" t="s">
        <v>9102</v>
      </c>
      <c r="B263" s="8" t="s">
        <v>9103</v>
      </c>
      <c r="C263" s="8" t="s">
        <v>9104</v>
      </c>
      <c r="D263" s="8" t="s">
        <v>8354</v>
      </c>
      <c r="E263" s="8" t="s">
        <v>8483</v>
      </c>
      <c r="F263" s="9">
        <v>23468</v>
      </c>
    </row>
    <row r="264" spans="1:6">
      <c r="A264" s="8" t="s">
        <v>9105</v>
      </c>
      <c r="B264" s="8" t="s">
        <v>9106</v>
      </c>
      <c r="C264" s="8" t="s">
        <v>9107</v>
      </c>
      <c r="D264" s="8" t="s">
        <v>8315</v>
      </c>
      <c r="E264" s="8" t="s">
        <v>8732</v>
      </c>
      <c r="F264" s="9">
        <v>35223</v>
      </c>
    </row>
    <row r="265" spans="1:6">
      <c r="A265" s="8" t="s">
        <v>9108</v>
      </c>
      <c r="B265" s="8" t="s">
        <v>9109</v>
      </c>
      <c r="C265" s="8" t="s">
        <v>8725</v>
      </c>
      <c r="D265" s="8" t="s">
        <v>8315</v>
      </c>
      <c r="E265" s="8" t="s">
        <v>8726</v>
      </c>
      <c r="F265" s="9">
        <v>21875</v>
      </c>
    </row>
    <row r="266" spans="1:6">
      <c r="A266" s="8" t="s">
        <v>9110</v>
      </c>
      <c r="B266" s="8" t="s">
        <v>9111</v>
      </c>
      <c r="C266" s="8" t="s">
        <v>9112</v>
      </c>
      <c r="D266" s="8" t="s">
        <v>8336</v>
      </c>
      <c r="E266" s="8" t="s">
        <v>8337</v>
      </c>
      <c r="F266" s="9">
        <v>17302</v>
      </c>
    </row>
    <row r="267" spans="1:6">
      <c r="A267" s="8" t="s">
        <v>9113</v>
      </c>
      <c r="B267" s="8" t="s">
        <v>9114</v>
      </c>
      <c r="C267" s="8" t="s">
        <v>9115</v>
      </c>
      <c r="D267" s="8" t="s">
        <v>8305</v>
      </c>
      <c r="E267" s="8" t="s">
        <v>8306</v>
      </c>
      <c r="F267" s="9">
        <v>18794</v>
      </c>
    </row>
    <row r="268" spans="1:6">
      <c r="A268" s="8" t="s">
        <v>9116</v>
      </c>
      <c r="B268" s="8" t="s">
        <v>9117</v>
      </c>
      <c r="C268" s="8" t="s">
        <v>9118</v>
      </c>
      <c r="D268" s="8" t="s">
        <v>8354</v>
      </c>
      <c r="E268" s="8" t="s">
        <v>8410</v>
      </c>
      <c r="F268" s="9">
        <v>23187</v>
      </c>
    </row>
    <row r="269" spans="1:6">
      <c r="A269" s="8" t="s">
        <v>9119</v>
      </c>
      <c r="B269" s="8" t="s">
        <v>9120</v>
      </c>
      <c r="C269" s="8" t="s">
        <v>9121</v>
      </c>
      <c r="D269" s="8" t="s">
        <v>8336</v>
      </c>
      <c r="E269" s="8" t="s">
        <v>8337</v>
      </c>
      <c r="F269" s="9">
        <v>27912</v>
      </c>
    </row>
    <row r="270" spans="1:6">
      <c r="A270" s="8" t="s">
        <v>9122</v>
      </c>
      <c r="B270" s="8" t="s">
        <v>9123</v>
      </c>
      <c r="C270" s="8" t="s">
        <v>9124</v>
      </c>
      <c r="D270" s="8" t="s">
        <v>8305</v>
      </c>
      <c r="E270" s="8" t="s">
        <v>8498</v>
      </c>
      <c r="F270" s="9">
        <v>32962</v>
      </c>
    </row>
    <row r="271" spans="1:6">
      <c r="A271" s="8" t="s">
        <v>9125</v>
      </c>
      <c r="B271" s="8" t="s">
        <v>9126</v>
      </c>
      <c r="C271" s="8" t="s">
        <v>9127</v>
      </c>
      <c r="D271" s="8" t="s">
        <v>8336</v>
      </c>
      <c r="E271" s="8" t="s">
        <v>8522</v>
      </c>
      <c r="F271" s="9">
        <v>22551</v>
      </c>
    </row>
    <row r="272" spans="1:6">
      <c r="A272" s="8" t="s">
        <v>9128</v>
      </c>
      <c r="B272" s="8" t="s">
        <v>9129</v>
      </c>
      <c r="C272" s="8" t="s">
        <v>8517</v>
      </c>
      <c r="D272" s="8" t="s">
        <v>8305</v>
      </c>
      <c r="E272" s="8" t="s">
        <v>8518</v>
      </c>
      <c r="F272" s="9">
        <v>4203</v>
      </c>
    </row>
    <row r="273" spans="1:6">
      <c r="A273" s="8" t="s">
        <v>9130</v>
      </c>
      <c r="B273" s="8" t="s">
        <v>9131</v>
      </c>
      <c r="C273" s="8" t="s">
        <v>9132</v>
      </c>
      <c r="D273" s="8" t="s">
        <v>8336</v>
      </c>
      <c r="E273" s="8" t="s">
        <v>8466</v>
      </c>
      <c r="F273" s="9">
        <v>15146</v>
      </c>
    </row>
    <row r="274" spans="1:6">
      <c r="A274" s="8" t="s">
        <v>9133</v>
      </c>
      <c r="B274" s="8" t="s">
        <v>9134</v>
      </c>
      <c r="C274" s="8" t="s">
        <v>9135</v>
      </c>
      <c r="D274" s="8" t="s">
        <v>8354</v>
      </c>
      <c r="E274" s="8" t="s">
        <v>8380</v>
      </c>
      <c r="F274" s="9">
        <v>23277</v>
      </c>
    </row>
    <row r="275" spans="1:6">
      <c r="A275" s="8" t="s">
        <v>9136</v>
      </c>
      <c r="B275" s="8" t="s">
        <v>9137</v>
      </c>
      <c r="C275" s="8" t="s">
        <v>9138</v>
      </c>
      <c r="D275" s="8" t="s">
        <v>8305</v>
      </c>
      <c r="E275" s="8" t="s">
        <v>8373</v>
      </c>
      <c r="F275" s="9">
        <v>21601</v>
      </c>
    </row>
    <row r="276" spans="1:6">
      <c r="A276" s="8" t="s">
        <v>9139</v>
      </c>
      <c r="B276" s="8" t="s">
        <v>9140</v>
      </c>
      <c r="C276" s="8" t="s">
        <v>9141</v>
      </c>
      <c r="D276" s="8" t="s">
        <v>8354</v>
      </c>
      <c r="E276" s="8" t="s">
        <v>8526</v>
      </c>
      <c r="F276" s="9">
        <v>17779</v>
      </c>
    </row>
    <row r="277" spans="1:6">
      <c r="A277" s="8" t="s">
        <v>9142</v>
      </c>
      <c r="B277" s="8" t="s">
        <v>9143</v>
      </c>
      <c r="C277" s="8" t="s">
        <v>9144</v>
      </c>
      <c r="D277" s="8" t="s">
        <v>8336</v>
      </c>
      <c r="E277" s="8" t="s">
        <v>8522</v>
      </c>
      <c r="F277" s="9">
        <v>15124</v>
      </c>
    </row>
    <row r="278" spans="1:6">
      <c r="A278" s="8" t="s">
        <v>9145</v>
      </c>
      <c r="B278" s="8" t="s">
        <v>9146</v>
      </c>
      <c r="C278" s="8" t="s">
        <v>9147</v>
      </c>
      <c r="D278" s="8" t="s">
        <v>8354</v>
      </c>
      <c r="E278" s="8" t="s">
        <v>8483</v>
      </c>
      <c r="F278" s="9">
        <v>23590</v>
      </c>
    </row>
    <row r="279" spans="1:6">
      <c r="A279" s="8" t="s">
        <v>9148</v>
      </c>
      <c r="B279" s="8" t="s">
        <v>9149</v>
      </c>
      <c r="C279" s="8" t="s">
        <v>9150</v>
      </c>
      <c r="D279" s="8" t="s">
        <v>8310</v>
      </c>
      <c r="E279" s="8" t="s">
        <v>8421</v>
      </c>
      <c r="F279" s="9">
        <v>18298</v>
      </c>
    </row>
    <row r="280" spans="1:6">
      <c r="A280" s="8" t="s">
        <v>9151</v>
      </c>
      <c r="B280" s="8" t="s">
        <v>9152</v>
      </c>
      <c r="C280" s="8" t="s">
        <v>9153</v>
      </c>
      <c r="D280" s="8" t="s">
        <v>8354</v>
      </c>
      <c r="E280" s="8" t="s">
        <v>8410</v>
      </c>
      <c r="F280" s="9">
        <v>12155</v>
      </c>
    </row>
    <row r="281" spans="1:6">
      <c r="A281" s="8" t="s">
        <v>9154</v>
      </c>
      <c r="B281" s="8" t="s">
        <v>9155</v>
      </c>
      <c r="C281" s="8" t="s">
        <v>9156</v>
      </c>
      <c r="D281" s="8" t="s">
        <v>8336</v>
      </c>
      <c r="E281" s="8" t="s">
        <v>8350</v>
      </c>
      <c r="F281" s="9">
        <v>18050</v>
      </c>
    </row>
    <row r="282" spans="1:6">
      <c r="A282" s="8" t="s">
        <v>9157</v>
      </c>
      <c r="B282" s="8" t="s">
        <v>9158</v>
      </c>
      <c r="C282" s="8" t="s">
        <v>9042</v>
      </c>
      <c r="D282" s="8" t="s">
        <v>8354</v>
      </c>
      <c r="E282" s="8" t="s">
        <v>8410</v>
      </c>
      <c r="F282" s="9">
        <v>9618</v>
      </c>
    </row>
    <row r="283" spans="1:6">
      <c r="A283" s="8" t="s">
        <v>9159</v>
      </c>
      <c r="B283" s="8" t="s">
        <v>9160</v>
      </c>
      <c r="C283" s="8" t="s">
        <v>9161</v>
      </c>
      <c r="D283" s="8" t="s">
        <v>8336</v>
      </c>
      <c r="E283" s="8" t="s">
        <v>8337</v>
      </c>
      <c r="F283" s="9">
        <v>16975</v>
      </c>
    </row>
    <row r="284" spans="1:6">
      <c r="A284" s="8" t="s">
        <v>9162</v>
      </c>
      <c r="B284" s="8" t="s">
        <v>9163</v>
      </c>
      <c r="C284" s="8" t="s">
        <v>9164</v>
      </c>
      <c r="D284" s="8" t="s">
        <v>8310</v>
      </c>
      <c r="E284" s="8" t="s">
        <v>8438</v>
      </c>
      <c r="F284" s="9">
        <v>11842</v>
      </c>
    </row>
    <row r="285" spans="1:6">
      <c r="A285" s="8" t="s">
        <v>9165</v>
      </c>
      <c r="B285" s="8" t="s">
        <v>9166</v>
      </c>
      <c r="C285" s="8" t="s">
        <v>9167</v>
      </c>
      <c r="D285" s="8" t="s">
        <v>8315</v>
      </c>
      <c r="E285" s="8" t="s">
        <v>8732</v>
      </c>
      <c r="F285" s="9">
        <v>21355</v>
      </c>
    </row>
    <row r="286" spans="1:6">
      <c r="A286" s="8" t="s">
        <v>9168</v>
      </c>
      <c r="B286" s="8" t="s">
        <v>9169</v>
      </c>
      <c r="C286" s="8" t="s">
        <v>9170</v>
      </c>
      <c r="D286" s="8" t="s">
        <v>8336</v>
      </c>
      <c r="E286" s="8" t="s">
        <v>8466</v>
      </c>
      <c r="F286" s="9">
        <v>15655</v>
      </c>
    </row>
    <row r="287" spans="1:6">
      <c r="A287" s="8" t="s">
        <v>9171</v>
      </c>
      <c r="B287" s="8" t="s">
        <v>9172</v>
      </c>
      <c r="C287" s="8" t="s">
        <v>9173</v>
      </c>
      <c r="D287" s="8" t="s">
        <v>8305</v>
      </c>
      <c r="E287" s="8" t="s">
        <v>8642</v>
      </c>
      <c r="F287" s="9">
        <v>8058</v>
      </c>
    </row>
    <row r="288" spans="1:6">
      <c r="A288" s="8" t="s">
        <v>9174</v>
      </c>
      <c r="B288" s="8" t="s">
        <v>9175</v>
      </c>
      <c r="C288" s="8" t="s">
        <v>9176</v>
      </c>
      <c r="D288" s="8" t="s">
        <v>8305</v>
      </c>
      <c r="E288" s="8" t="s">
        <v>8341</v>
      </c>
      <c r="F288" s="9">
        <v>21520</v>
      </c>
    </row>
    <row r="289" spans="1:6">
      <c r="A289" s="8" t="s">
        <v>9177</v>
      </c>
      <c r="B289" s="8" t="s">
        <v>9178</v>
      </c>
      <c r="C289" s="8" t="s">
        <v>9179</v>
      </c>
      <c r="D289" s="8" t="s">
        <v>8354</v>
      </c>
      <c r="E289" s="8" t="s">
        <v>8736</v>
      </c>
      <c r="F289" s="9">
        <v>15830</v>
      </c>
    </row>
    <row r="290" spans="1:6">
      <c r="A290" s="8" t="s">
        <v>9180</v>
      </c>
      <c r="B290" s="8" t="s">
        <v>9181</v>
      </c>
      <c r="C290" s="8" t="s">
        <v>9182</v>
      </c>
      <c r="D290" s="8" t="s">
        <v>8354</v>
      </c>
      <c r="E290" s="8" t="s">
        <v>8526</v>
      </c>
      <c r="F290" s="9">
        <v>13347</v>
      </c>
    </row>
    <row r="291" spans="1:6">
      <c r="A291" s="8" t="s">
        <v>9183</v>
      </c>
      <c r="B291" s="8" t="s">
        <v>9184</v>
      </c>
      <c r="C291" s="8" t="s">
        <v>9185</v>
      </c>
      <c r="D291" s="8" t="s">
        <v>8305</v>
      </c>
      <c r="E291" s="8" t="s">
        <v>8518</v>
      </c>
      <c r="F291" s="9">
        <v>4176</v>
      </c>
    </row>
    <row r="292" spans="1:6">
      <c r="A292" s="8" t="s">
        <v>9186</v>
      </c>
      <c r="B292" s="8" t="s">
        <v>9187</v>
      </c>
      <c r="C292" s="8" t="s">
        <v>9188</v>
      </c>
      <c r="D292" s="8" t="s">
        <v>8310</v>
      </c>
      <c r="E292" s="8" t="s">
        <v>8421</v>
      </c>
      <c r="F292" s="9">
        <v>22399</v>
      </c>
    </row>
    <row r="293" spans="1:6">
      <c r="A293" s="8" t="s">
        <v>9189</v>
      </c>
      <c r="B293" s="8" t="s">
        <v>9190</v>
      </c>
      <c r="C293" s="8" t="s">
        <v>9191</v>
      </c>
      <c r="D293" s="8" t="s">
        <v>8315</v>
      </c>
      <c r="E293" s="8" t="s">
        <v>8406</v>
      </c>
      <c r="F293" s="9">
        <v>20215</v>
      </c>
    </row>
    <row r="294" spans="1:6">
      <c r="A294" s="8" t="s">
        <v>9192</v>
      </c>
      <c r="B294" s="8" t="s">
        <v>9193</v>
      </c>
      <c r="C294" s="8" t="s">
        <v>8641</v>
      </c>
      <c r="D294" s="8" t="s">
        <v>8305</v>
      </c>
      <c r="E294" s="8" t="s">
        <v>8642</v>
      </c>
      <c r="F294" s="9">
        <v>9906</v>
      </c>
    </row>
    <row r="295" spans="1:6">
      <c r="A295" s="8" t="s">
        <v>9194</v>
      </c>
      <c r="B295" s="8" t="s">
        <v>9195</v>
      </c>
      <c r="C295" s="8" t="s">
        <v>8707</v>
      </c>
      <c r="D295" s="8" t="s">
        <v>8305</v>
      </c>
      <c r="E295" s="8" t="s">
        <v>8341</v>
      </c>
      <c r="F295" s="9">
        <v>10775</v>
      </c>
    </row>
    <row r="296" spans="1:6">
      <c r="A296" s="8" t="s">
        <v>9196</v>
      </c>
      <c r="B296" s="8" t="s">
        <v>9197</v>
      </c>
      <c r="C296" s="8" t="s">
        <v>8413</v>
      </c>
      <c r="D296" s="8" t="s">
        <v>8310</v>
      </c>
      <c r="E296" s="8" t="s">
        <v>8414</v>
      </c>
      <c r="F296" s="9">
        <v>10843</v>
      </c>
    </row>
    <row r="297" spans="1:6">
      <c r="A297" s="8" t="s">
        <v>9198</v>
      </c>
      <c r="B297" s="8" t="s">
        <v>9199</v>
      </c>
      <c r="C297" s="8" t="s">
        <v>8361</v>
      </c>
      <c r="D297" s="8" t="s">
        <v>8310</v>
      </c>
      <c r="E297" s="8" t="s">
        <v>8359</v>
      </c>
      <c r="F297" s="9">
        <v>6950</v>
      </c>
    </row>
    <row r="298" spans="1:6">
      <c r="A298" s="8" t="s">
        <v>5</v>
      </c>
      <c r="B298" s="8" t="s">
        <v>9200</v>
      </c>
      <c r="C298" s="8" t="s">
        <v>8570</v>
      </c>
      <c r="D298" s="8" t="s">
        <v>8315</v>
      </c>
      <c r="E298" s="8" t="s">
        <v>8325</v>
      </c>
      <c r="F298" s="9">
        <v>9687</v>
      </c>
    </row>
    <row r="299" spans="1:6">
      <c r="A299" s="8" t="s">
        <v>9201</v>
      </c>
      <c r="B299" s="8" t="s">
        <v>9202</v>
      </c>
      <c r="C299" s="8" t="s">
        <v>9203</v>
      </c>
      <c r="D299" s="8" t="s">
        <v>8354</v>
      </c>
      <c r="E299" s="8" t="s">
        <v>8394</v>
      </c>
      <c r="F299" s="9">
        <v>26673</v>
      </c>
    </row>
    <row r="300" spans="1:6">
      <c r="A300" s="8" t="s">
        <v>9204</v>
      </c>
      <c r="B300" s="8" t="s">
        <v>9205</v>
      </c>
      <c r="C300" s="8" t="s">
        <v>9206</v>
      </c>
      <c r="D300" s="8" t="s">
        <v>8305</v>
      </c>
      <c r="E300" s="8" t="s">
        <v>8398</v>
      </c>
      <c r="F300" s="9">
        <v>5811</v>
      </c>
    </row>
    <row r="301" spans="1:6">
      <c r="A301" s="8" t="s">
        <v>9207</v>
      </c>
      <c r="B301" s="8" t="s">
        <v>9208</v>
      </c>
      <c r="C301" s="8" t="s">
        <v>9209</v>
      </c>
      <c r="D301" s="8" t="s">
        <v>8315</v>
      </c>
      <c r="E301" s="8" t="s">
        <v>8325</v>
      </c>
      <c r="F301" s="9">
        <v>18080</v>
      </c>
    </row>
    <row r="302" spans="1:6">
      <c r="A302" s="8" t="s">
        <v>9210</v>
      </c>
      <c r="B302" s="8" t="s">
        <v>9211</v>
      </c>
      <c r="C302" s="8" t="s">
        <v>9212</v>
      </c>
      <c r="D302" s="8" t="s">
        <v>8310</v>
      </c>
      <c r="E302" s="8" t="s">
        <v>8402</v>
      </c>
      <c r="F302" s="9">
        <v>12601</v>
      </c>
    </row>
    <row r="303" spans="1:6">
      <c r="A303" s="8" t="s">
        <v>9213</v>
      </c>
      <c r="B303" s="8" t="s">
        <v>9214</v>
      </c>
      <c r="C303" s="8" t="s">
        <v>9215</v>
      </c>
      <c r="D303" s="8" t="s">
        <v>8336</v>
      </c>
      <c r="E303" s="8" t="s">
        <v>8337</v>
      </c>
      <c r="F303" s="9">
        <v>17324</v>
      </c>
    </row>
    <row r="304" spans="1:6">
      <c r="A304" s="8" t="s">
        <v>9216</v>
      </c>
      <c r="B304" s="8" t="s">
        <v>9217</v>
      </c>
      <c r="C304" s="8" t="s">
        <v>9218</v>
      </c>
      <c r="D304" s="8" t="s">
        <v>8354</v>
      </c>
      <c r="E304" s="8" t="s">
        <v>8833</v>
      </c>
      <c r="F304" s="9">
        <v>19156</v>
      </c>
    </row>
    <row r="305" spans="1:6">
      <c r="A305" s="8" t="s">
        <v>9219</v>
      </c>
      <c r="B305" s="8" t="s">
        <v>9220</v>
      </c>
      <c r="C305" s="8" t="s">
        <v>8725</v>
      </c>
      <c r="D305" s="8" t="s">
        <v>8315</v>
      </c>
      <c r="E305" s="8" t="s">
        <v>8732</v>
      </c>
      <c r="F305" s="9">
        <v>7567</v>
      </c>
    </row>
    <row r="306" spans="1:6">
      <c r="A306" s="8" t="s">
        <v>9221</v>
      </c>
      <c r="B306" s="8" t="s">
        <v>9222</v>
      </c>
      <c r="C306" s="8" t="s">
        <v>8576</v>
      </c>
      <c r="D306" s="8" t="s">
        <v>8310</v>
      </c>
      <c r="E306" s="8" t="s">
        <v>8421</v>
      </c>
      <c r="F306" s="9">
        <v>34492</v>
      </c>
    </row>
    <row r="307" spans="1:6">
      <c r="A307" s="8" t="s">
        <v>9223</v>
      </c>
      <c r="B307" s="8" t="s">
        <v>9224</v>
      </c>
      <c r="C307" s="8" t="s">
        <v>9001</v>
      </c>
      <c r="D307" s="8" t="s">
        <v>8336</v>
      </c>
      <c r="E307" s="8" t="s">
        <v>8491</v>
      </c>
      <c r="F307" s="9">
        <v>5256</v>
      </c>
    </row>
    <row r="308" spans="1:6">
      <c r="A308" s="8" t="s">
        <v>9225</v>
      </c>
      <c r="B308" s="8" t="s">
        <v>9226</v>
      </c>
      <c r="C308" s="8" t="s">
        <v>8486</v>
      </c>
      <c r="D308" s="8" t="s">
        <v>8310</v>
      </c>
      <c r="E308" s="8" t="s">
        <v>8487</v>
      </c>
      <c r="F308" s="9">
        <v>7802</v>
      </c>
    </row>
    <row r="309" spans="1:6">
      <c r="A309" s="8" t="s">
        <v>9227</v>
      </c>
      <c r="B309" s="8" t="s">
        <v>9228</v>
      </c>
      <c r="C309" s="8" t="s">
        <v>9229</v>
      </c>
      <c r="D309" s="8" t="s">
        <v>8305</v>
      </c>
      <c r="E309" s="8" t="s">
        <v>8642</v>
      </c>
      <c r="F309" s="9">
        <v>26452</v>
      </c>
    </row>
    <row r="310" spans="1:6">
      <c r="A310" s="8" t="s">
        <v>9230</v>
      </c>
      <c r="B310" s="8" t="s">
        <v>9231</v>
      </c>
      <c r="C310" s="8" t="s">
        <v>8541</v>
      </c>
      <c r="D310" s="8" t="s">
        <v>8310</v>
      </c>
      <c r="E310" s="8" t="s">
        <v>8421</v>
      </c>
      <c r="F310" s="9">
        <v>7837</v>
      </c>
    </row>
    <row r="311" spans="1:6">
      <c r="A311" s="8" t="s">
        <v>9232</v>
      </c>
      <c r="B311" s="8" t="s">
        <v>9233</v>
      </c>
      <c r="C311" s="8" t="s">
        <v>9234</v>
      </c>
      <c r="D311" s="8" t="s">
        <v>8315</v>
      </c>
      <c r="E311" s="8" t="s">
        <v>8316</v>
      </c>
      <c r="F311" s="9">
        <v>12817</v>
      </c>
    </row>
    <row r="312" spans="1:6">
      <c r="A312" s="8" t="s">
        <v>9235</v>
      </c>
      <c r="B312" s="8" t="s">
        <v>9236</v>
      </c>
      <c r="C312" s="8" t="s">
        <v>9237</v>
      </c>
      <c r="D312" s="8" t="s">
        <v>8354</v>
      </c>
      <c r="E312" s="8" t="s">
        <v>8526</v>
      </c>
      <c r="F312" s="9">
        <v>17983</v>
      </c>
    </row>
    <row r="313" spans="1:6">
      <c r="A313" s="8" t="s">
        <v>9238</v>
      </c>
      <c r="B313" s="8" t="s">
        <v>9239</v>
      </c>
      <c r="C313" s="8" t="s">
        <v>9240</v>
      </c>
      <c r="D313" s="8" t="s">
        <v>8354</v>
      </c>
      <c r="E313" s="8" t="s">
        <v>8355</v>
      </c>
      <c r="F313" s="9">
        <v>28430</v>
      </c>
    </row>
    <row r="314" spans="1:6">
      <c r="A314" s="8" t="s">
        <v>9241</v>
      </c>
      <c r="B314" s="8" t="s">
        <v>9242</v>
      </c>
      <c r="C314" s="8" t="s">
        <v>8409</v>
      </c>
      <c r="D314" s="8" t="s">
        <v>8354</v>
      </c>
      <c r="E314" s="8" t="s">
        <v>8410</v>
      </c>
      <c r="F314" s="9">
        <v>4992</v>
      </c>
    </row>
    <row r="315" spans="1:6">
      <c r="A315" s="8" t="s">
        <v>9243</v>
      </c>
      <c r="B315" s="8" t="s">
        <v>9244</v>
      </c>
      <c r="C315" s="8" t="s">
        <v>8437</v>
      </c>
      <c r="D315" s="8" t="s">
        <v>8310</v>
      </c>
      <c r="E315" s="8" t="s">
        <v>8438</v>
      </c>
      <c r="F315" s="9">
        <v>31314</v>
      </c>
    </row>
    <row r="316" spans="1:6">
      <c r="A316" s="8" t="s">
        <v>9245</v>
      </c>
      <c r="B316" s="8" t="s">
        <v>9246</v>
      </c>
      <c r="C316" s="8" t="s">
        <v>9247</v>
      </c>
      <c r="D316" s="8" t="s">
        <v>8336</v>
      </c>
      <c r="E316" s="8" t="s">
        <v>8350</v>
      </c>
      <c r="F316" s="9">
        <v>7904</v>
      </c>
    </row>
    <row r="317" spans="1:6">
      <c r="A317" s="8" t="s">
        <v>9248</v>
      </c>
      <c r="B317" s="8" t="s">
        <v>9249</v>
      </c>
      <c r="C317" s="8" t="s">
        <v>9250</v>
      </c>
      <c r="D317" s="8" t="s">
        <v>8354</v>
      </c>
      <c r="E317" s="8" t="s">
        <v>8394</v>
      </c>
      <c r="F317" s="9">
        <v>21064</v>
      </c>
    </row>
    <row r="318" spans="1:6">
      <c r="A318" s="8" t="s">
        <v>9251</v>
      </c>
      <c r="B318" s="8" t="s">
        <v>9252</v>
      </c>
      <c r="C318" s="8" t="s">
        <v>8413</v>
      </c>
      <c r="D318" s="8" t="s">
        <v>8310</v>
      </c>
      <c r="E318" s="8" t="s">
        <v>8414</v>
      </c>
      <c r="F318" s="9">
        <v>19899</v>
      </c>
    </row>
    <row r="319" spans="1:6">
      <c r="A319" s="8" t="s">
        <v>9253</v>
      </c>
      <c r="B319" s="8" t="s">
        <v>9254</v>
      </c>
      <c r="C319" s="8" t="s">
        <v>9255</v>
      </c>
      <c r="D319" s="8" t="s">
        <v>8305</v>
      </c>
      <c r="E319" s="8" t="s">
        <v>8498</v>
      </c>
      <c r="F319" s="9">
        <v>15103</v>
      </c>
    </row>
    <row r="320" spans="1:6">
      <c r="A320" s="8" t="s">
        <v>9256</v>
      </c>
      <c r="B320" s="8" t="s">
        <v>9257</v>
      </c>
      <c r="C320" s="8" t="s">
        <v>9258</v>
      </c>
      <c r="D320" s="8" t="s">
        <v>8354</v>
      </c>
      <c r="E320" s="8" t="s">
        <v>8797</v>
      </c>
      <c r="F320" s="9">
        <v>22222</v>
      </c>
    </row>
    <row r="321" spans="1:6">
      <c r="A321" s="8" t="s">
        <v>9259</v>
      </c>
      <c r="B321" s="8" t="s">
        <v>9260</v>
      </c>
      <c r="C321" s="8" t="s">
        <v>9261</v>
      </c>
      <c r="D321" s="8" t="s">
        <v>8305</v>
      </c>
      <c r="E321" s="8" t="s">
        <v>8518</v>
      </c>
      <c r="F321" s="9">
        <v>16687</v>
      </c>
    </row>
    <row r="322" spans="1:6">
      <c r="A322" s="8" t="s">
        <v>9262</v>
      </c>
      <c r="B322" s="8" t="s">
        <v>9263</v>
      </c>
      <c r="C322" s="8" t="s">
        <v>9264</v>
      </c>
      <c r="D322" s="8" t="s">
        <v>8315</v>
      </c>
      <c r="E322" s="8" t="s">
        <v>8801</v>
      </c>
      <c r="F322" s="9">
        <v>23908</v>
      </c>
    </row>
    <row r="323" spans="1:6">
      <c r="A323" s="8" t="s">
        <v>9265</v>
      </c>
      <c r="B323" s="8" t="s">
        <v>9266</v>
      </c>
      <c r="C323" s="8" t="s">
        <v>9267</v>
      </c>
      <c r="D323" s="8" t="s">
        <v>8310</v>
      </c>
      <c r="E323" s="8" t="s">
        <v>8311</v>
      </c>
      <c r="F323" s="9">
        <v>34881</v>
      </c>
    </row>
    <row r="324" spans="1:6">
      <c r="A324" s="8" t="s">
        <v>9268</v>
      </c>
      <c r="B324" s="8" t="s">
        <v>9269</v>
      </c>
      <c r="C324" s="8" t="s">
        <v>9270</v>
      </c>
      <c r="D324" s="8" t="s">
        <v>8310</v>
      </c>
      <c r="E324" s="8" t="s">
        <v>8402</v>
      </c>
      <c r="F324" s="9">
        <v>26338</v>
      </c>
    </row>
    <row r="325" spans="1:6">
      <c r="A325" s="8" t="s">
        <v>9271</v>
      </c>
      <c r="B325" s="8" t="s">
        <v>9272</v>
      </c>
      <c r="C325" s="8" t="s">
        <v>9273</v>
      </c>
      <c r="D325" s="8" t="s">
        <v>8305</v>
      </c>
      <c r="E325" s="8" t="s">
        <v>8373</v>
      </c>
      <c r="F325" s="9">
        <v>26558</v>
      </c>
    </row>
    <row r="326" spans="1:6">
      <c r="A326" s="8" t="s">
        <v>9274</v>
      </c>
      <c r="B326" s="8" t="s">
        <v>9275</v>
      </c>
      <c r="C326" s="8" t="s">
        <v>9276</v>
      </c>
      <c r="D326" s="8" t="s">
        <v>8305</v>
      </c>
      <c r="E326" s="8" t="s">
        <v>8373</v>
      </c>
      <c r="F326" s="9">
        <v>26458</v>
      </c>
    </row>
    <row r="327" spans="1:6">
      <c r="A327" s="8" t="s">
        <v>9277</v>
      </c>
      <c r="B327" s="8" t="s">
        <v>9278</v>
      </c>
      <c r="C327" s="8" t="s">
        <v>9279</v>
      </c>
      <c r="D327" s="8" t="s">
        <v>8305</v>
      </c>
      <c r="E327" s="8" t="s">
        <v>8341</v>
      </c>
      <c r="F327" s="9">
        <v>22411</v>
      </c>
    </row>
    <row r="328" spans="1:6">
      <c r="A328" s="8" t="s">
        <v>9280</v>
      </c>
      <c r="B328" s="8" t="s">
        <v>9281</v>
      </c>
      <c r="C328" s="8" t="s">
        <v>9282</v>
      </c>
      <c r="D328" s="8" t="s">
        <v>8354</v>
      </c>
      <c r="E328" s="8" t="s">
        <v>8736</v>
      </c>
      <c r="F328" s="9">
        <v>19480</v>
      </c>
    </row>
    <row r="329" spans="1:6">
      <c r="A329" s="8" t="s">
        <v>9283</v>
      </c>
      <c r="B329" s="8" t="s">
        <v>9284</v>
      </c>
      <c r="C329" s="8" t="s">
        <v>8641</v>
      </c>
      <c r="D329" s="8" t="s">
        <v>8305</v>
      </c>
      <c r="E329" s="8" t="s">
        <v>8642</v>
      </c>
      <c r="F329" s="9">
        <v>9754</v>
      </c>
    </row>
    <row r="330" spans="1:6">
      <c r="A330" s="8" t="s">
        <v>9285</v>
      </c>
      <c r="B330" s="8" t="s">
        <v>9286</v>
      </c>
      <c r="C330" s="8" t="s">
        <v>9287</v>
      </c>
      <c r="D330" s="8" t="s">
        <v>9288</v>
      </c>
      <c r="E330" s="8" t="s">
        <v>9289</v>
      </c>
      <c r="F330" s="9">
        <v>44013</v>
      </c>
    </row>
    <row r="331" spans="1:6">
      <c r="A331" s="8" t="s">
        <v>9290</v>
      </c>
      <c r="B331" s="8" t="s">
        <v>9291</v>
      </c>
      <c r="C331" s="8" t="s">
        <v>9292</v>
      </c>
      <c r="D331" s="8" t="s">
        <v>8336</v>
      </c>
      <c r="E331" s="8" t="s">
        <v>8337</v>
      </c>
      <c r="F331" s="9">
        <v>24874</v>
      </c>
    </row>
    <row r="332" spans="1:6">
      <c r="A332" s="8" t="s">
        <v>9293</v>
      </c>
      <c r="B332" s="8" t="s">
        <v>9294</v>
      </c>
      <c r="C332" s="8" t="s">
        <v>9295</v>
      </c>
      <c r="D332" s="8" t="s">
        <v>8305</v>
      </c>
      <c r="E332" s="8" t="s">
        <v>8341</v>
      </c>
      <c r="F332" s="9">
        <v>21963</v>
      </c>
    </row>
    <row r="333" spans="1:6">
      <c r="A333" s="8" t="s">
        <v>9296</v>
      </c>
      <c r="B333" s="8" t="s">
        <v>9297</v>
      </c>
      <c r="C333" s="8" t="s">
        <v>9298</v>
      </c>
      <c r="D333" s="8" t="s">
        <v>8310</v>
      </c>
      <c r="E333" s="8" t="s">
        <v>8438</v>
      </c>
      <c r="F333" s="9">
        <v>6607</v>
      </c>
    </row>
    <row r="334" spans="1:6">
      <c r="A334" s="8" t="s">
        <v>9299</v>
      </c>
      <c r="B334" s="8" t="s">
        <v>9300</v>
      </c>
      <c r="C334" s="8" t="s">
        <v>9301</v>
      </c>
      <c r="D334" s="8" t="s">
        <v>8336</v>
      </c>
      <c r="E334" s="8" t="s">
        <v>8387</v>
      </c>
      <c r="F334" s="9">
        <v>25651</v>
      </c>
    </row>
    <row r="335" spans="1:6">
      <c r="A335" s="8" t="s">
        <v>9302</v>
      </c>
      <c r="B335" s="8" t="s">
        <v>9303</v>
      </c>
      <c r="C335" s="8" t="s">
        <v>9304</v>
      </c>
      <c r="D335" s="8" t="s">
        <v>8336</v>
      </c>
      <c r="E335" s="8" t="s">
        <v>8337</v>
      </c>
      <c r="F335" s="9">
        <v>25388</v>
      </c>
    </row>
    <row r="336" spans="1:6">
      <c r="A336" s="8" t="s">
        <v>9305</v>
      </c>
      <c r="B336" s="8" t="s">
        <v>9306</v>
      </c>
      <c r="C336" s="8" t="s">
        <v>8477</v>
      </c>
      <c r="D336" s="8" t="s">
        <v>8336</v>
      </c>
      <c r="E336" s="8" t="s">
        <v>8387</v>
      </c>
      <c r="F336" s="9">
        <v>20852</v>
      </c>
    </row>
    <row r="337" spans="1:6">
      <c r="A337" s="8" t="s">
        <v>9307</v>
      </c>
      <c r="B337" s="8" t="s">
        <v>9308</v>
      </c>
      <c r="C337" s="8" t="s">
        <v>8361</v>
      </c>
      <c r="D337" s="8" t="s">
        <v>8310</v>
      </c>
      <c r="E337" s="8" t="s">
        <v>8359</v>
      </c>
      <c r="F337" s="9">
        <v>8096</v>
      </c>
    </row>
    <row r="338" spans="1:6">
      <c r="A338" s="8" t="s">
        <v>9309</v>
      </c>
      <c r="B338" s="8" t="s">
        <v>9310</v>
      </c>
      <c r="C338" s="8" t="s">
        <v>9311</v>
      </c>
      <c r="D338" s="8" t="s">
        <v>8354</v>
      </c>
      <c r="E338" s="8" t="s">
        <v>8833</v>
      </c>
      <c r="F338" s="9">
        <v>20121</v>
      </c>
    </row>
    <row r="339" spans="1:6">
      <c r="A339" s="8" t="s">
        <v>9312</v>
      </c>
      <c r="B339" s="8" t="s">
        <v>9313</v>
      </c>
      <c r="C339" s="8" t="s">
        <v>9314</v>
      </c>
      <c r="D339" s="8" t="s">
        <v>8305</v>
      </c>
      <c r="E339" s="8" t="s">
        <v>8398</v>
      </c>
      <c r="F339" s="9">
        <v>28985</v>
      </c>
    </row>
    <row r="340" spans="1:6">
      <c r="A340" s="8" t="s">
        <v>9315</v>
      </c>
      <c r="B340" s="8" t="s">
        <v>9316</v>
      </c>
      <c r="C340" s="8" t="s">
        <v>9317</v>
      </c>
      <c r="D340" s="8" t="s">
        <v>8354</v>
      </c>
      <c r="E340" s="8" t="s">
        <v>8483</v>
      </c>
      <c r="F340" s="9">
        <v>18314</v>
      </c>
    </row>
    <row r="341" spans="1:6">
      <c r="A341" s="8" t="s">
        <v>9318</v>
      </c>
      <c r="B341" s="8" t="s">
        <v>9319</v>
      </c>
      <c r="C341" s="8" t="s">
        <v>9320</v>
      </c>
      <c r="D341" s="8" t="s">
        <v>8336</v>
      </c>
      <c r="E341" s="8" t="s">
        <v>8425</v>
      </c>
      <c r="F341" s="9">
        <v>28268</v>
      </c>
    </row>
    <row r="342" spans="1:6">
      <c r="A342" s="8" t="s">
        <v>9321</v>
      </c>
      <c r="B342" s="8" t="s">
        <v>9322</v>
      </c>
      <c r="C342" s="8" t="s">
        <v>9323</v>
      </c>
      <c r="D342" s="8" t="s">
        <v>8354</v>
      </c>
      <c r="E342" s="8" t="s">
        <v>8442</v>
      </c>
      <c r="F342" s="9">
        <v>18278</v>
      </c>
    </row>
    <row r="343" spans="1:6">
      <c r="A343" s="8" t="s">
        <v>9324</v>
      </c>
      <c r="B343" s="8" t="s">
        <v>9325</v>
      </c>
      <c r="C343" s="8" t="s">
        <v>8409</v>
      </c>
      <c r="D343" s="8" t="s">
        <v>8354</v>
      </c>
      <c r="E343" s="8" t="s">
        <v>8410</v>
      </c>
      <c r="F343" s="9">
        <v>11424</v>
      </c>
    </row>
    <row r="344" spans="1:6">
      <c r="A344" s="8" t="s">
        <v>9326</v>
      </c>
      <c r="B344" s="8" t="s">
        <v>9327</v>
      </c>
      <c r="C344" s="8" t="s">
        <v>9328</v>
      </c>
      <c r="D344" s="8" t="s">
        <v>8315</v>
      </c>
      <c r="E344" s="8" t="s">
        <v>8732</v>
      </c>
      <c r="F344" s="9">
        <v>21002</v>
      </c>
    </row>
    <row r="345" spans="1:6">
      <c r="A345" s="8" t="s">
        <v>9329</v>
      </c>
      <c r="B345" s="8" t="s">
        <v>9330</v>
      </c>
      <c r="C345" s="8" t="s">
        <v>9331</v>
      </c>
      <c r="D345" s="8" t="s">
        <v>8336</v>
      </c>
      <c r="E345" s="8" t="s">
        <v>8425</v>
      </c>
      <c r="F345" s="9">
        <v>7385</v>
      </c>
    </row>
    <row r="346" spans="1:6">
      <c r="A346" s="8" t="s">
        <v>9332</v>
      </c>
      <c r="B346" s="8" t="s">
        <v>9333</v>
      </c>
      <c r="C346" s="8" t="s">
        <v>9334</v>
      </c>
      <c r="D346" s="8" t="s">
        <v>8315</v>
      </c>
      <c r="E346" s="8" t="s">
        <v>8662</v>
      </c>
      <c r="F346" s="9">
        <v>28387</v>
      </c>
    </row>
    <row r="347" spans="1:6">
      <c r="A347" s="8" t="s">
        <v>9335</v>
      </c>
      <c r="B347" s="8" t="s">
        <v>9336</v>
      </c>
      <c r="C347" s="8" t="s">
        <v>9337</v>
      </c>
      <c r="D347" s="8" t="s">
        <v>8354</v>
      </c>
      <c r="E347" s="8" t="s">
        <v>8355</v>
      </c>
      <c r="F347" s="9">
        <v>22778</v>
      </c>
    </row>
    <row r="348" spans="1:6">
      <c r="A348" s="8" t="s">
        <v>9338</v>
      </c>
      <c r="B348" s="8" t="s">
        <v>9339</v>
      </c>
      <c r="C348" s="8" t="s">
        <v>9340</v>
      </c>
      <c r="D348" s="8" t="s">
        <v>8336</v>
      </c>
      <c r="E348" s="8" t="s">
        <v>8522</v>
      </c>
      <c r="F348" s="9">
        <v>16742</v>
      </c>
    </row>
    <row r="349" spans="1:6">
      <c r="A349" s="8" t="s">
        <v>9341</v>
      </c>
      <c r="B349" s="8" t="s">
        <v>9342</v>
      </c>
      <c r="C349" s="8" t="s">
        <v>9343</v>
      </c>
      <c r="D349" s="8" t="s">
        <v>8354</v>
      </c>
      <c r="E349" s="8" t="s">
        <v>8526</v>
      </c>
      <c r="F349" s="9">
        <v>17040</v>
      </c>
    </row>
    <row r="350" spans="1:6">
      <c r="A350" s="8" t="s">
        <v>9344</v>
      </c>
      <c r="B350" s="8" t="s">
        <v>9345</v>
      </c>
      <c r="C350" s="8" t="s">
        <v>9346</v>
      </c>
      <c r="D350" s="8" t="s">
        <v>8310</v>
      </c>
      <c r="E350" s="8" t="s">
        <v>8487</v>
      </c>
      <c r="F350" s="9">
        <v>19802</v>
      </c>
    </row>
    <row r="351" spans="1:6">
      <c r="A351" s="8" t="s">
        <v>9347</v>
      </c>
      <c r="B351" s="8" t="s">
        <v>9348</v>
      </c>
      <c r="C351" s="8" t="s">
        <v>9349</v>
      </c>
      <c r="D351" s="8" t="s">
        <v>8336</v>
      </c>
      <c r="E351" s="8" t="s">
        <v>8425</v>
      </c>
      <c r="F351" s="9">
        <v>9582</v>
      </c>
    </row>
    <row r="352" spans="1:6">
      <c r="A352" s="8" t="s">
        <v>9350</v>
      </c>
      <c r="B352" s="8" t="s">
        <v>9351</v>
      </c>
      <c r="C352" s="8" t="s">
        <v>9352</v>
      </c>
      <c r="D352" s="8" t="s">
        <v>8354</v>
      </c>
      <c r="E352" s="8" t="s">
        <v>8410</v>
      </c>
      <c r="F352" s="9">
        <v>17015</v>
      </c>
    </row>
    <row r="353" spans="1:6">
      <c r="A353" s="8" t="s">
        <v>9353</v>
      </c>
      <c r="B353" s="8" t="s">
        <v>9354</v>
      </c>
      <c r="C353" s="8" t="s">
        <v>9355</v>
      </c>
      <c r="D353" s="8" t="s">
        <v>8305</v>
      </c>
      <c r="E353" s="8" t="s">
        <v>8306</v>
      </c>
      <c r="F353" s="9">
        <v>16558</v>
      </c>
    </row>
    <row r="354" spans="1:6">
      <c r="A354" s="8" t="s">
        <v>9356</v>
      </c>
      <c r="B354" s="8" t="s">
        <v>9357</v>
      </c>
      <c r="C354" s="8" t="s">
        <v>9358</v>
      </c>
      <c r="D354" s="8" t="s">
        <v>8354</v>
      </c>
      <c r="E354" s="8" t="s">
        <v>8505</v>
      </c>
      <c r="F354" s="9">
        <v>36434</v>
      </c>
    </row>
    <row r="355" spans="1:6">
      <c r="A355" s="8" t="s">
        <v>9359</v>
      </c>
      <c r="B355" s="8" t="s">
        <v>9360</v>
      </c>
      <c r="C355" s="8" t="s">
        <v>9361</v>
      </c>
      <c r="D355" s="8" t="s">
        <v>8310</v>
      </c>
      <c r="E355" s="8" t="s">
        <v>8402</v>
      </c>
      <c r="F355" s="9">
        <v>21701</v>
      </c>
    </row>
    <row r="356" spans="1:6">
      <c r="A356" s="8" t="s">
        <v>9362</v>
      </c>
      <c r="B356" s="8" t="s">
        <v>9363</v>
      </c>
      <c r="C356" s="8" t="s">
        <v>9364</v>
      </c>
      <c r="D356" s="8" t="s">
        <v>8315</v>
      </c>
      <c r="E356" s="8" t="s">
        <v>8406</v>
      </c>
      <c r="F356" s="9">
        <v>25738</v>
      </c>
    </row>
    <row r="357" spans="1:6">
      <c r="A357" s="8" t="s">
        <v>9365</v>
      </c>
      <c r="B357" s="8" t="s">
        <v>9366</v>
      </c>
      <c r="C357" s="8" t="s">
        <v>9367</v>
      </c>
      <c r="D357" s="8" t="s">
        <v>8305</v>
      </c>
      <c r="E357" s="8" t="s">
        <v>8341</v>
      </c>
      <c r="F357" s="9">
        <v>16954</v>
      </c>
    </row>
    <row r="358" spans="1:6">
      <c r="A358" s="8" t="s">
        <v>9368</v>
      </c>
      <c r="B358" s="8" t="s">
        <v>9369</v>
      </c>
      <c r="C358" s="8" t="s">
        <v>9370</v>
      </c>
      <c r="D358" s="8" t="s">
        <v>8305</v>
      </c>
      <c r="E358" s="8" t="s">
        <v>8365</v>
      </c>
      <c r="F358" s="9">
        <v>17333</v>
      </c>
    </row>
    <row r="359" spans="1:6">
      <c r="A359" s="8" t="s">
        <v>9371</v>
      </c>
      <c r="B359" s="8" t="s">
        <v>9372</v>
      </c>
      <c r="C359" s="8" t="s">
        <v>9373</v>
      </c>
      <c r="D359" s="8" t="s">
        <v>8336</v>
      </c>
      <c r="E359" s="8" t="s">
        <v>8350</v>
      </c>
      <c r="F359" s="9">
        <v>7110</v>
      </c>
    </row>
    <row r="360" spans="1:6">
      <c r="A360" s="8" t="s">
        <v>9374</v>
      </c>
      <c r="B360" s="8" t="s">
        <v>9375</v>
      </c>
      <c r="C360" s="8" t="s">
        <v>9376</v>
      </c>
      <c r="D360" s="8" t="s">
        <v>8305</v>
      </c>
      <c r="E360" s="8" t="s">
        <v>8341</v>
      </c>
      <c r="F360" s="9">
        <v>22511</v>
      </c>
    </row>
    <row r="361" spans="1:6">
      <c r="A361" s="8" t="s">
        <v>9377</v>
      </c>
      <c r="B361" s="8" t="s">
        <v>9378</v>
      </c>
      <c r="C361" s="8" t="s">
        <v>9379</v>
      </c>
      <c r="D361" s="8" t="s">
        <v>8336</v>
      </c>
      <c r="E361" s="8" t="s">
        <v>8522</v>
      </c>
      <c r="F361" s="9">
        <v>16599</v>
      </c>
    </row>
    <row r="362" spans="1:6">
      <c r="A362" s="8" t="s">
        <v>9380</v>
      </c>
      <c r="B362" s="8" t="s">
        <v>9381</v>
      </c>
      <c r="C362" s="8" t="s">
        <v>9382</v>
      </c>
      <c r="D362" s="8" t="s">
        <v>8305</v>
      </c>
      <c r="E362" s="8" t="s">
        <v>8321</v>
      </c>
      <c r="F362" s="9">
        <v>20250</v>
      </c>
    </row>
    <row r="363" spans="1:6">
      <c r="A363" s="8" t="s">
        <v>9383</v>
      </c>
      <c r="B363" s="8" t="s">
        <v>9384</v>
      </c>
      <c r="C363" s="8" t="s">
        <v>8517</v>
      </c>
      <c r="D363" s="8" t="s">
        <v>8305</v>
      </c>
      <c r="E363" s="8" t="s">
        <v>8518</v>
      </c>
      <c r="F363" s="9">
        <v>35977</v>
      </c>
    </row>
    <row r="364" spans="1:6">
      <c r="A364" s="8" t="s">
        <v>9385</v>
      </c>
      <c r="B364" s="8" t="s">
        <v>9386</v>
      </c>
      <c r="C364" s="8" t="s">
        <v>9387</v>
      </c>
      <c r="D364" s="8" t="s">
        <v>8315</v>
      </c>
      <c r="E364" s="8" t="s">
        <v>8316</v>
      </c>
      <c r="F364" s="9">
        <v>20149</v>
      </c>
    </row>
    <row r="365" spans="1:6">
      <c r="A365" s="8" t="s">
        <v>9388</v>
      </c>
      <c r="B365" s="8" t="s">
        <v>9389</v>
      </c>
      <c r="C365" s="8" t="s">
        <v>9054</v>
      </c>
      <c r="D365" s="8" t="s">
        <v>8305</v>
      </c>
      <c r="E365" s="8" t="s">
        <v>8369</v>
      </c>
      <c r="F365" s="9">
        <v>13042</v>
      </c>
    </row>
    <row r="366" spans="1:6">
      <c r="A366" s="8" t="s">
        <v>9390</v>
      </c>
      <c r="B366" s="8" t="s">
        <v>9391</v>
      </c>
      <c r="C366" s="8" t="s">
        <v>9392</v>
      </c>
      <c r="D366" s="8" t="s">
        <v>8336</v>
      </c>
      <c r="E366" s="8" t="s">
        <v>8491</v>
      </c>
      <c r="F366" s="9">
        <v>36708</v>
      </c>
    </row>
    <row r="367" spans="1:6">
      <c r="A367" s="8" t="s">
        <v>9393</v>
      </c>
      <c r="B367" s="8" t="s">
        <v>9394</v>
      </c>
      <c r="C367" s="8" t="s">
        <v>9395</v>
      </c>
      <c r="D367" s="8" t="s">
        <v>8305</v>
      </c>
      <c r="E367" s="8" t="s">
        <v>8369</v>
      </c>
      <c r="F367" s="9">
        <v>17685</v>
      </c>
    </row>
    <row r="368" spans="1:6">
      <c r="A368" s="8" t="s">
        <v>9396</v>
      </c>
      <c r="B368" s="8" t="s">
        <v>9397</v>
      </c>
      <c r="C368" s="8" t="s">
        <v>9398</v>
      </c>
      <c r="D368" s="8" t="s">
        <v>8336</v>
      </c>
      <c r="E368" s="8" t="s">
        <v>8337</v>
      </c>
      <c r="F368" s="9">
        <v>7499</v>
      </c>
    </row>
    <row r="369" spans="1:6">
      <c r="A369" s="8" t="s">
        <v>9399</v>
      </c>
      <c r="B369" s="8" t="s">
        <v>9400</v>
      </c>
      <c r="C369" s="8" t="s">
        <v>9206</v>
      </c>
      <c r="D369" s="8" t="s">
        <v>8305</v>
      </c>
      <c r="E369" s="8" t="s">
        <v>8398</v>
      </c>
      <c r="F369" s="9">
        <v>16917</v>
      </c>
    </row>
    <row r="370" spans="1:6">
      <c r="A370" s="8" t="s">
        <v>9401</v>
      </c>
      <c r="B370" s="8" t="s">
        <v>9402</v>
      </c>
      <c r="C370" s="8" t="s">
        <v>8725</v>
      </c>
      <c r="D370" s="8" t="s">
        <v>8315</v>
      </c>
      <c r="E370" s="8" t="s">
        <v>8732</v>
      </c>
      <c r="F370" s="9">
        <v>9872</v>
      </c>
    </row>
    <row r="371" spans="1:6">
      <c r="A371" s="8" t="s">
        <v>9403</v>
      </c>
      <c r="B371" s="8" t="s">
        <v>9404</v>
      </c>
      <c r="C371" s="8" t="s">
        <v>9405</v>
      </c>
      <c r="D371" s="8" t="s">
        <v>8336</v>
      </c>
      <c r="E371" s="8" t="s">
        <v>8337</v>
      </c>
      <c r="F371" s="9">
        <v>21027</v>
      </c>
    </row>
    <row r="372" spans="1:6">
      <c r="A372" s="8" t="s">
        <v>9406</v>
      </c>
      <c r="B372" s="8" t="s">
        <v>9407</v>
      </c>
      <c r="C372" s="8" t="s">
        <v>9408</v>
      </c>
      <c r="D372" s="8" t="s">
        <v>8354</v>
      </c>
      <c r="E372" s="8" t="s">
        <v>8394</v>
      </c>
      <c r="F372" s="9">
        <v>24164</v>
      </c>
    </row>
    <row r="373" spans="1:6">
      <c r="A373" s="8" t="s">
        <v>9409</v>
      </c>
      <c r="B373" s="8" t="s">
        <v>9410</v>
      </c>
      <c r="C373" s="8" t="s">
        <v>9411</v>
      </c>
      <c r="D373" s="8" t="s">
        <v>8305</v>
      </c>
      <c r="E373" s="8" t="s">
        <v>8373</v>
      </c>
      <c r="F373" s="9">
        <v>23533</v>
      </c>
    </row>
    <row r="374" spans="1:6">
      <c r="A374" s="8" t="s">
        <v>9412</v>
      </c>
      <c r="B374" s="8" t="s">
        <v>9413</v>
      </c>
      <c r="C374" s="8" t="s">
        <v>9414</v>
      </c>
      <c r="D374" s="8" t="s">
        <v>8354</v>
      </c>
      <c r="E374" s="8" t="s">
        <v>8505</v>
      </c>
      <c r="F374" s="9">
        <v>26787</v>
      </c>
    </row>
    <row r="375" spans="1:6">
      <c r="A375" s="8" t="s">
        <v>9415</v>
      </c>
      <c r="B375" s="8" t="s">
        <v>9416</v>
      </c>
      <c r="C375" s="8" t="s">
        <v>9417</v>
      </c>
      <c r="D375" s="8" t="s">
        <v>8310</v>
      </c>
      <c r="E375" s="8" t="s">
        <v>8330</v>
      </c>
      <c r="F375" s="9">
        <v>17697</v>
      </c>
    </row>
    <row r="376" spans="1:6">
      <c r="A376" s="8" t="s">
        <v>9418</v>
      </c>
      <c r="B376" s="8" t="s">
        <v>9419</v>
      </c>
      <c r="C376" s="8" t="s">
        <v>9420</v>
      </c>
      <c r="D376" s="8" t="s">
        <v>8310</v>
      </c>
      <c r="E376" s="8" t="s">
        <v>8359</v>
      </c>
      <c r="F376" s="9">
        <v>19143</v>
      </c>
    </row>
    <row r="377" spans="1:6">
      <c r="A377" s="8" t="s">
        <v>9421</v>
      </c>
      <c r="B377" s="8" t="s">
        <v>9422</v>
      </c>
      <c r="C377" s="8" t="s">
        <v>8570</v>
      </c>
      <c r="D377" s="8" t="s">
        <v>8315</v>
      </c>
      <c r="E377" s="8" t="s">
        <v>8325</v>
      </c>
      <c r="F377" s="9">
        <v>6576</v>
      </c>
    </row>
    <row r="378" spans="1:6">
      <c r="A378" s="8" t="s">
        <v>9423</v>
      </c>
      <c r="B378" s="8" t="s">
        <v>9424</v>
      </c>
      <c r="C378" s="8" t="s">
        <v>9425</v>
      </c>
      <c r="D378" s="8" t="s">
        <v>8354</v>
      </c>
      <c r="E378" s="8" t="s">
        <v>8833</v>
      </c>
      <c r="F378" s="9">
        <v>38899</v>
      </c>
    </row>
    <row r="379" spans="1:6">
      <c r="A379" s="8" t="s">
        <v>9426</v>
      </c>
      <c r="B379" s="8" t="s">
        <v>9427</v>
      </c>
      <c r="C379" s="8" t="s">
        <v>8486</v>
      </c>
      <c r="D379" s="8" t="s">
        <v>8310</v>
      </c>
      <c r="E379" s="8" t="s">
        <v>8487</v>
      </c>
      <c r="F379" s="9">
        <v>4113</v>
      </c>
    </row>
    <row r="380" spans="1:6">
      <c r="A380" s="8" t="s">
        <v>9428</v>
      </c>
      <c r="B380" s="8" t="s">
        <v>9429</v>
      </c>
      <c r="C380" s="8" t="s">
        <v>8361</v>
      </c>
      <c r="D380" s="8" t="s">
        <v>8310</v>
      </c>
      <c r="E380" s="8" t="s">
        <v>8359</v>
      </c>
      <c r="F380" s="9">
        <v>32660</v>
      </c>
    </row>
    <row r="381" spans="1:6">
      <c r="A381" s="8" t="s">
        <v>9430</v>
      </c>
      <c r="B381" s="8" t="s">
        <v>9431</v>
      </c>
      <c r="C381" s="8" t="s">
        <v>9432</v>
      </c>
      <c r="D381" s="8" t="s">
        <v>8315</v>
      </c>
      <c r="E381" s="8" t="s">
        <v>8662</v>
      </c>
      <c r="F381" s="9">
        <v>26200</v>
      </c>
    </row>
    <row r="382" spans="1:6">
      <c r="A382" s="8" t="s">
        <v>9433</v>
      </c>
      <c r="B382" s="8" t="s">
        <v>9434</v>
      </c>
      <c r="C382" s="8" t="s">
        <v>9435</v>
      </c>
      <c r="D382" s="8" t="s">
        <v>8336</v>
      </c>
      <c r="E382" s="8" t="s">
        <v>8387</v>
      </c>
      <c r="F382" s="9">
        <v>27099</v>
      </c>
    </row>
    <row r="383" spans="1:6">
      <c r="A383" s="8" t="s">
        <v>9436</v>
      </c>
      <c r="B383" s="8" t="s">
        <v>9437</v>
      </c>
      <c r="C383" s="8" t="s">
        <v>9438</v>
      </c>
      <c r="D383" s="8" t="s">
        <v>8354</v>
      </c>
      <c r="E383" s="8" t="s">
        <v>8434</v>
      </c>
      <c r="F383" s="9">
        <v>36342</v>
      </c>
    </row>
    <row r="384" spans="1:6">
      <c r="A384" s="8" t="s">
        <v>9439</v>
      </c>
      <c r="B384" s="8" t="s">
        <v>9440</v>
      </c>
      <c r="C384" s="8" t="s">
        <v>9441</v>
      </c>
      <c r="D384" s="8" t="s">
        <v>8354</v>
      </c>
      <c r="E384" s="8" t="s">
        <v>8736</v>
      </c>
      <c r="F384" s="9">
        <v>22494</v>
      </c>
    </row>
    <row r="385" spans="1:6">
      <c r="A385" s="8" t="s">
        <v>9442</v>
      </c>
      <c r="B385" s="8" t="s">
        <v>9443</v>
      </c>
      <c r="C385" s="8" t="s">
        <v>9444</v>
      </c>
      <c r="D385" s="8" t="s">
        <v>8310</v>
      </c>
      <c r="E385" s="8" t="s">
        <v>8414</v>
      </c>
      <c r="F385" s="9">
        <v>23547</v>
      </c>
    </row>
    <row r="386" spans="1:6">
      <c r="A386" s="8" t="s">
        <v>9445</v>
      </c>
      <c r="B386" s="8" t="s">
        <v>9446</v>
      </c>
      <c r="C386" s="8" t="s">
        <v>9447</v>
      </c>
      <c r="D386" s="8" t="s">
        <v>8315</v>
      </c>
      <c r="E386" s="8" t="s">
        <v>8406</v>
      </c>
      <c r="F386" s="9">
        <v>17715</v>
      </c>
    </row>
    <row r="387" spans="1:6">
      <c r="A387" s="8" t="s">
        <v>9448</v>
      </c>
      <c r="B387" s="8" t="s">
        <v>9449</v>
      </c>
      <c r="C387" s="8" t="s">
        <v>9450</v>
      </c>
      <c r="D387" s="8" t="s">
        <v>8354</v>
      </c>
      <c r="E387" s="8" t="s">
        <v>8526</v>
      </c>
      <c r="F387" s="9">
        <v>22051</v>
      </c>
    </row>
    <row r="388" spans="1:6">
      <c r="A388" s="8" t="s">
        <v>9451</v>
      </c>
      <c r="B388" s="8" t="s">
        <v>9452</v>
      </c>
      <c r="C388" s="8" t="s">
        <v>9453</v>
      </c>
      <c r="D388" s="8" t="s">
        <v>8354</v>
      </c>
      <c r="E388" s="8" t="s">
        <v>8394</v>
      </c>
      <c r="F388" s="9">
        <v>37073</v>
      </c>
    </row>
    <row r="389" spans="1:6">
      <c r="A389" s="8" t="s">
        <v>9454</v>
      </c>
      <c r="B389" s="8" t="s">
        <v>9455</v>
      </c>
      <c r="C389" s="8" t="s">
        <v>8361</v>
      </c>
      <c r="D389" s="8" t="s">
        <v>8310</v>
      </c>
      <c r="E389" s="8" t="s">
        <v>8359</v>
      </c>
      <c r="F389" s="9">
        <v>6804</v>
      </c>
    </row>
    <row r="390" spans="1:6">
      <c r="A390" s="8" t="s">
        <v>9456</v>
      </c>
      <c r="B390" s="8" t="s">
        <v>9457</v>
      </c>
      <c r="C390" s="8" t="s">
        <v>9191</v>
      </c>
      <c r="D390" s="8" t="s">
        <v>8315</v>
      </c>
      <c r="E390" s="8" t="s">
        <v>8406</v>
      </c>
      <c r="F390" s="9">
        <v>12601</v>
      </c>
    </row>
    <row r="391" spans="1:6">
      <c r="A391" s="8" t="s">
        <v>9458</v>
      </c>
      <c r="B391" s="8" t="s">
        <v>9459</v>
      </c>
      <c r="C391" s="8" t="s">
        <v>9460</v>
      </c>
      <c r="D391" s="8" t="s">
        <v>8354</v>
      </c>
      <c r="E391" s="8" t="s">
        <v>8833</v>
      </c>
      <c r="F391" s="9">
        <v>18538</v>
      </c>
    </row>
    <row r="392" spans="1:6">
      <c r="A392" s="8" t="s">
        <v>9461</v>
      </c>
      <c r="B392" s="8" t="s">
        <v>9462</v>
      </c>
      <c r="C392" s="8" t="s">
        <v>8836</v>
      </c>
      <c r="D392" s="8" t="s">
        <v>8305</v>
      </c>
      <c r="E392" s="8" t="s">
        <v>8365</v>
      </c>
      <c r="F392" s="9">
        <v>35233</v>
      </c>
    </row>
    <row r="393" spans="1:6">
      <c r="A393" s="8" t="s">
        <v>9463</v>
      </c>
      <c r="B393" s="8" t="s">
        <v>9464</v>
      </c>
      <c r="C393" s="8" t="s">
        <v>9465</v>
      </c>
      <c r="D393" s="8" t="s">
        <v>8315</v>
      </c>
      <c r="E393" s="8" t="s">
        <v>8732</v>
      </c>
      <c r="F393" s="9">
        <v>22528</v>
      </c>
    </row>
    <row r="394" spans="1:6">
      <c r="A394" s="8" t="s">
        <v>9466</v>
      </c>
      <c r="B394" s="8" t="s">
        <v>9467</v>
      </c>
      <c r="C394" s="8" t="s">
        <v>9468</v>
      </c>
      <c r="D394" s="8" t="s">
        <v>8305</v>
      </c>
      <c r="E394" s="8" t="s">
        <v>8642</v>
      </c>
      <c r="F394" s="9">
        <v>8098</v>
      </c>
    </row>
    <row r="395" spans="1:6">
      <c r="A395" s="8" t="s">
        <v>9469</v>
      </c>
      <c r="B395" s="8" t="s">
        <v>9470</v>
      </c>
      <c r="C395" s="8" t="s">
        <v>9471</v>
      </c>
      <c r="D395" s="8" t="s">
        <v>8305</v>
      </c>
      <c r="E395" s="8" t="s">
        <v>8369</v>
      </c>
      <c r="F395" s="9">
        <v>23296</v>
      </c>
    </row>
    <row r="396" spans="1:6">
      <c r="A396" s="8" t="s">
        <v>9472</v>
      </c>
      <c r="B396" s="8" t="s">
        <v>9473</v>
      </c>
      <c r="C396" s="8" t="s">
        <v>9474</v>
      </c>
      <c r="D396" s="8" t="s">
        <v>8310</v>
      </c>
      <c r="E396" s="8" t="s">
        <v>8487</v>
      </c>
      <c r="F396" s="9">
        <v>20661</v>
      </c>
    </row>
    <row r="397" spans="1:6">
      <c r="A397" s="8" t="s">
        <v>9475</v>
      </c>
      <c r="B397" s="8" t="s">
        <v>9476</v>
      </c>
      <c r="C397" s="8" t="s">
        <v>8909</v>
      </c>
      <c r="D397" s="8" t="s">
        <v>8315</v>
      </c>
      <c r="E397" s="8" t="s">
        <v>8732</v>
      </c>
      <c r="F397" s="9">
        <v>22963</v>
      </c>
    </row>
    <row r="398" spans="1:6">
      <c r="A398" s="8" t="s">
        <v>9477</v>
      </c>
      <c r="B398" s="8" t="s">
        <v>9478</v>
      </c>
      <c r="C398" s="8" t="s">
        <v>9479</v>
      </c>
      <c r="D398" s="8" t="s">
        <v>8315</v>
      </c>
      <c r="E398" s="8" t="s">
        <v>8662</v>
      </c>
      <c r="F398" s="9">
        <v>9623</v>
      </c>
    </row>
    <row r="399" spans="1:6">
      <c r="A399" s="8" t="s">
        <v>9480</v>
      </c>
      <c r="B399" s="8" t="s">
        <v>9481</v>
      </c>
      <c r="C399" s="8" t="s">
        <v>9482</v>
      </c>
      <c r="D399" s="8" t="s">
        <v>8336</v>
      </c>
      <c r="E399" s="8" t="s">
        <v>8350</v>
      </c>
      <c r="F399" s="9">
        <v>16893</v>
      </c>
    </row>
    <row r="400" spans="1:6">
      <c r="A400" s="8" t="s">
        <v>9483</v>
      </c>
      <c r="B400" s="8" t="s">
        <v>9484</v>
      </c>
      <c r="C400" s="8" t="s">
        <v>9485</v>
      </c>
      <c r="D400" s="8" t="s">
        <v>8310</v>
      </c>
      <c r="E400" s="8" t="s">
        <v>8402</v>
      </c>
      <c r="F400" s="9">
        <v>15432</v>
      </c>
    </row>
    <row r="401" spans="1:6">
      <c r="A401" s="8" t="s">
        <v>9486</v>
      </c>
      <c r="B401" s="8" t="s">
        <v>9487</v>
      </c>
      <c r="C401" s="8" t="s">
        <v>8725</v>
      </c>
      <c r="D401" s="8" t="s">
        <v>8315</v>
      </c>
      <c r="E401" s="8" t="s">
        <v>8732</v>
      </c>
      <c r="F401" s="9">
        <v>9968</v>
      </c>
    </row>
    <row r="402" spans="1:6">
      <c r="A402" s="8" t="s">
        <v>9488</v>
      </c>
      <c r="B402" s="8" t="s">
        <v>9489</v>
      </c>
      <c r="C402" s="8" t="s">
        <v>9490</v>
      </c>
      <c r="D402" s="8" t="s">
        <v>8336</v>
      </c>
      <c r="E402" s="8" t="s">
        <v>8425</v>
      </c>
      <c r="F402" s="9">
        <v>21815</v>
      </c>
    </row>
    <row r="403" spans="1:6">
      <c r="A403" s="8" t="s">
        <v>9491</v>
      </c>
      <c r="B403" s="8" t="s">
        <v>9492</v>
      </c>
      <c r="C403" s="8" t="s">
        <v>9493</v>
      </c>
      <c r="D403" s="8" t="s">
        <v>8305</v>
      </c>
      <c r="E403" s="8" t="s">
        <v>8321</v>
      </c>
      <c r="F403" s="9">
        <v>26317</v>
      </c>
    </row>
    <row r="404" spans="1:6">
      <c r="A404" s="8" t="s">
        <v>9494</v>
      </c>
      <c r="B404" s="8" t="s">
        <v>9495</v>
      </c>
      <c r="C404" s="8" t="s">
        <v>9042</v>
      </c>
      <c r="D404" s="8" t="s">
        <v>8354</v>
      </c>
      <c r="E404" s="8" t="s">
        <v>8410</v>
      </c>
      <c r="F404" s="9">
        <v>8209</v>
      </c>
    </row>
    <row r="405" spans="1:6">
      <c r="A405" s="8" t="s">
        <v>9496</v>
      </c>
      <c r="B405" s="8" t="s">
        <v>9497</v>
      </c>
      <c r="C405" s="8" t="s">
        <v>9498</v>
      </c>
      <c r="D405" s="8" t="s">
        <v>8315</v>
      </c>
      <c r="E405" s="8" t="s">
        <v>8406</v>
      </c>
      <c r="F405" s="9">
        <v>15112</v>
      </c>
    </row>
    <row r="406" spans="1:6">
      <c r="A406" s="8" t="s">
        <v>9499</v>
      </c>
      <c r="B406" s="8" t="s">
        <v>9500</v>
      </c>
      <c r="C406" s="8" t="s">
        <v>9501</v>
      </c>
      <c r="D406" s="8" t="s">
        <v>8354</v>
      </c>
      <c r="E406" s="8" t="s">
        <v>8526</v>
      </c>
      <c r="F406" s="9">
        <v>18403</v>
      </c>
    </row>
    <row r="407" spans="1:6">
      <c r="A407" s="8" t="s">
        <v>9502</v>
      </c>
      <c r="B407" s="8" t="s">
        <v>9503</v>
      </c>
      <c r="C407" s="8" t="s">
        <v>9504</v>
      </c>
      <c r="D407" s="8" t="s">
        <v>8315</v>
      </c>
      <c r="E407" s="8" t="s">
        <v>8406</v>
      </c>
      <c r="F407" s="9">
        <v>12326</v>
      </c>
    </row>
    <row r="408" spans="1:6">
      <c r="A408" s="8" t="s">
        <v>9505</v>
      </c>
      <c r="B408" s="8" t="s">
        <v>9506</v>
      </c>
      <c r="C408" s="8" t="s">
        <v>9507</v>
      </c>
      <c r="D408" s="8" t="s">
        <v>8315</v>
      </c>
      <c r="E408" s="8" t="s">
        <v>8406</v>
      </c>
      <c r="F408" s="9">
        <v>15097</v>
      </c>
    </row>
    <row r="409" spans="1:6">
      <c r="A409" s="8" t="s">
        <v>9508</v>
      </c>
      <c r="B409" s="8" t="s">
        <v>9509</v>
      </c>
      <c r="C409" s="8" t="s">
        <v>9510</v>
      </c>
      <c r="D409" s="8" t="s">
        <v>8305</v>
      </c>
      <c r="E409" s="8" t="s">
        <v>8306</v>
      </c>
      <c r="F409" s="9">
        <v>14008</v>
      </c>
    </row>
    <row r="410" spans="1:6">
      <c r="A410" s="8" t="s">
        <v>9511</v>
      </c>
      <c r="B410" s="8" t="s">
        <v>9512</v>
      </c>
      <c r="C410" s="8" t="s">
        <v>9513</v>
      </c>
      <c r="D410" s="8" t="s">
        <v>8310</v>
      </c>
      <c r="E410" s="8" t="s">
        <v>8487</v>
      </c>
      <c r="F410" s="9">
        <v>10421</v>
      </c>
    </row>
    <row r="411" spans="1:6">
      <c r="A411" s="8" t="s">
        <v>9514</v>
      </c>
      <c r="B411" s="8" t="s">
        <v>9515</v>
      </c>
      <c r="C411" s="8" t="s">
        <v>9516</v>
      </c>
      <c r="D411" s="8" t="s">
        <v>8354</v>
      </c>
      <c r="E411" s="8" t="s">
        <v>8434</v>
      </c>
      <c r="F411" s="9">
        <v>24381</v>
      </c>
    </row>
    <row r="412" spans="1:6">
      <c r="A412" s="8" t="s">
        <v>9517</v>
      </c>
      <c r="B412" s="8" t="s">
        <v>9518</v>
      </c>
      <c r="C412" s="8" t="s">
        <v>8725</v>
      </c>
      <c r="D412" s="8" t="s">
        <v>8315</v>
      </c>
      <c r="E412" s="8" t="s">
        <v>8726</v>
      </c>
      <c r="F412" s="9">
        <v>7184</v>
      </c>
    </row>
    <row r="413" spans="1:6">
      <c r="A413" s="8" t="s">
        <v>9519</v>
      </c>
      <c r="B413" s="8" t="s">
        <v>9520</v>
      </c>
      <c r="C413" s="8" t="s">
        <v>9521</v>
      </c>
      <c r="D413" s="8" t="s">
        <v>8315</v>
      </c>
      <c r="E413" s="8" t="s">
        <v>8316</v>
      </c>
      <c r="F413" s="9">
        <v>27653</v>
      </c>
    </row>
    <row r="414" spans="1:6">
      <c r="A414" s="8" t="s">
        <v>9522</v>
      </c>
      <c r="B414" s="8" t="s">
        <v>9523</v>
      </c>
      <c r="C414" s="8" t="s">
        <v>8361</v>
      </c>
      <c r="D414" s="8" t="s">
        <v>8310</v>
      </c>
      <c r="E414" s="8" t="s">
        <v>8359</v>
      </c>
      <c r="F414" s="9">
        <v>6616</v>
      </c>
    </row>
    <row r="415" spans="1:6">
      <c r="A415" s="8" t="s">
        <v>9524</v>
      </c>
      <c r="B415" s="8" t="s">
        <v>9525</v>
      </c>
      <c r="C415" s="8" t="s">
        <v>9526</v>
      </c>
      <c r="D415" s="8" t="s">
        <v>8354</v>
      </c>
      <c r="E415" s="8" t="s">
        <v>8505</v>
      </c>
      <c r="F415" s="9">
        <v>18302</v>
      </c>
    </row>
    <row r="416" spans="1:6">
      <c r="A416" s="8" t="s">
        <v>9527</v>
      </c>
      <c r="B416" s="8" t="s">
        <v>9528</v>
      </c>
      <c r="C416" s="8" t="s">
        <v>9529</v>
      </c>
      <c r="D416" s="8" t="s">
        <v>8305</v>
      </c>
      <c r="E416" s="8" t="s">
        <v>8498</v>
      </c>
      <c r="F416" s="9">
        <v>25001</v>
      </c>
    </row>
    <row r="417" spans="1:6">
      <c r="A417" s="8" t="s">
        <v>9530</v>
      </c>
      <c r="B417" s="8" t="s">
        <v>9531</v>
      </c>
      <c r="C417" s="8" t="s">
        <v>9532</v>
      </c>
      <c r="D417" s="8" t="s">
        <v>8315</v>
      </c>
      <c r="E417" s="8" t="s">
        <v>8726</v>
      </c>
      <c r="F417" s="9">
        <v>13045</v>
      </c>
    </row>
    <row r="418" spans="1:6">
      <c r="A418" s="8" t="s">
        <v>9533</v>
      </c>
      <c r="B418" s="8" t="s">
        <v>9534</v>
      </c>
      <c r="C418" s="8" t="s">
        <v>9535</v>
      </c>
      <c r="D418" s="8" t="s">
        <v>8336</v>
      </c>
      <c r="E418" s="8" t="s">
        <v>8350</v>
      </c>
      <c r="F418" s="9">
        <v>18251</v>
      </c>
    </row>
    <row r="419" spans="1:6">
      <c r="A419" s="8" t="s">
        <v>9536</v>
      </c>
      <c r="B419" s="8" t="s">
        <v>9537</v>
      </c>
      <c r="C419" s="8" t="s">
        <v>9538</v>
      </c>
      <c r="D419" s="8" t="s">
        <v>8305</v>
      </c>
      <c r="E419" s="8" t="s">
        <v>8306</v>
      </c>
      <c r="F419" s="9">
        <v>16569</v>
      </c>
    </row>
    <row r="420" spans="1:6">
      <c r="A420" s="8" t="s">
        <v>9539</v>
      </c>
      <c r="B420" s="8" t="s">
        <v>9540</v>
      </c>
      <c r="C420" s="8" t="s">
        <v>9541</v>
      </c>
      <c r="D420" s="8" t="s">
        <v>8305</v>
      </c>
      <c r="E420" s="8" t="s">
        <v>8369</v>
      </c>
      <c r="F420" s="9">
        <v>22573</v>
      </c>
    </row>
    <row r="421" spans="1:6">
      <c r="A421" s="8" t="s">
        <v>9542</v>
      </c>
      <c r="B421" s="8" t="s">
        <v>9543</v>
      </c>
      <c r="C421" s="8" t="s">
        <v>9544</v>
      </c>
      <c r="D421" s="8" t="s">
        <v>8354</v>
      </c>
      <c r="E421" s="8" t="s">
        <v>8394</v>
      </c>
      <c r="F421" s="9">
        <v>39563</v>
      </c>
    </row>
    <row r="422" spans="1:6">
      <c r="A422" s="8" t="s">
        <v>9545</v>
      </c>
      <c r="B422" s="8" t="s">
        <v>9546</v>
      </c>
      <c r="C422" s="8" t="s">
        <v>8641</v>
      </c>
      <c r="D422" s="8" t="s">
        <v>8305</v>
      </c>
      <c r="E422" s="8" t="s">
        <v>8642</v>
      </c>
      <c r="F422" s="9">
        <v>32911</v>
      </c>
    </row>
    <row r="423" spans="1:6">
      <c r="A423" s="8" t="s">
        <v>9547</v>
      </c>
      <c r="B423" s="8" t="s">
        <v>9548</v>
      </c>
      <c r="C423" s="8" t="s">
        <v>9549</v>
      </c>
      <c r="D423" s="8" t="s">
        <v>8310</v>
      </c>
      <c r="E423" s="8" t="s">
        <v>8421</v>
      </c>
      <c r="F423" s="9">
        <v>22438</v>
      </c>
    </row>
    <row r="424" spans="1:6">
      <c r="A424" s="8" t="s">
        <v>9550</v>
      </c>
      <c r="B424" s="8" t="s">
        <v>9551</v>
      </c>
      <c r="C424" s="8" t="s">
        <v>9552</v>
      </c>
      <c r="D424" s="8" t="s">
        <v>8336</v>
      </c>
      <c r="E424" s="8" t="s">
        <v>8466</v>
      </c>
      <c r="F424" s="9">
        <v>26161</v>
      </c>
    </row>
    <row r="425" spans="1:6">
      <c r="A425" s="8" t="s">
        <v>9553</v>
      </c>
      <c r="B425" s="8" t="s">
        <v>9554</v>
      </c>
      <c r="C425" s="8" t="s">
        <v>9555</v>
      </c>
      <c r="D425" s="8" t="s">
        <v>8336</v>
      </c>
      <c r="E425" s="8" t="s">
        <v>8425</v>
      </c>
      <c r="F425" s="9">
        <v>22369</v>
      </c>
    </row>
    <row r="426" spans="1:6">
      <c r="A426" s="8" t="s">
        <v>9556</v>
      </c>
      <c r="B426" s="8" t="s">
        <v>9557</v>
      </c>
      <c r="C426" s="8" t="s">
        <v>9558</v>
      </c>
      <c r="D426" s="8" t="s">
        <v>8310</v>
      </c>
      <c r="E426" s="8" t="s">
        <v>8487</v>
      </c>
      <c r="F426" s="9">
        <v>18415</v>
      </c>
    </row>
    <row r="427" spans="1:6">
      <c r="A427" s="8" t="s">
        <v>9559</v>
      </c>
      <c r="B427" s="8" t="s">
        <v>9560</v>
      </c>
      <c r="C427" s="8" t="s">
        <v>8725</v>
      </c>
      <c r="D427" s="8" t="s">
        <v>8315</v>
      </c>
      <c r="E427" s="8" t="s">
        <v>8726</v>
      </c>
      <c r="F427" s="9">
        <v>2499</v>
      </c>
    </row>
    <row r="428" spans="1:6">
      <c r="A428" s="8" t="s">
        <v>9561</v>
      </c>
      <c r="B428" s="8" t="s">
        <v>9562</v>
      </c>
      <c r="C428" s="8" t="s">
        <v>9563</v>
      </c>
      <c r="D428" s="8" t="s">
        <v>8315</v>
      </c>
      <c r="E428" s="8" t="s">
        <v>8325</v>
      </c>
      <c r="F428" s="9">
        <v>25405</v>
      </c>
    </row>
    <row r="429" spans="1:6">
      <c r="A429" s="8" t="s">
        <v>9564</v>
      </c>
      <c r="B429" s="8" t="s">
        <v>9565</v>
      </c>
      <c r="C429" s="8" t="s">
        <v>9566</v>
      </c>
      <c r="D429" s="8" t="s">
        <v>8310</v>
      </c>
      <c r="E429" s="8" t="s">
        <v>8311</v>
      </c>
      <c r="F429" s="9">
        <v>7569</v>
      </c>
    </row>
    <row r="430" spans="1:6">
      <c r="A430" s="8" t="s">
        <v>9567</v>
      </c>
      <c r="B430" s="8" t="s">
        <v>9568</v>
      </c>
      <c r="C430" s="8" t="s">
        <v>9569</v>
      </c>
      <c r="D430" s="8" t="s">
        <v>8354</v>
      </c>
      <c r="E430" s="8" t="s">
        <v>8442</v>
      </c>
      <c r="F430" s="9">
        <v>21720</v>
      </c>
    </row>
    <row r="431" spans="1:6">
      <c r="A431" s="8" t="s">
        <v>9570</v>
      </c>
      <c r="B431" s="8" t="s">
        <v>9571</v>
      </c>
      <c r="C431" s="8" t="s">
        <v>9572</v>
      </c>
      <c r="D431" s="8" t="s">
        <v>8305</v>
      </c>
      <c r="E431" s="8" t="s">
        <v>8365</v>
      </c>
      <c r="F431" s="9">
        <v>29451</v>
      </c>
    </row>
    <row r="432" spans="1:6">
      <c r="A432" s="8" t="s">
        <v>9573</v>
      </c>
      <c r="B432" s="8" t="s">
        <v>9574</v>
      </c>
      <c r="C432" s="8" t="s">
        <v>9575</v>
      </c>
      <c r="D432" s="8" t="s">
        <v>8310</v>
      </c>
      <c r="E432" s="8" t="s">
        <v>8330</v>
      </c>
      <c r="F432" s="9">
        <v>27512</v>
      </c>
    </row>
    <row r="433" spans="1:6">
      <c r="A433" s="8" t="s">
        <v>9576</v>
      </c>
      <c r="B433" s="8" t="s">
        <v>9577</v>
      </c>
      <c r="C433" s="8" t="s">
        <v>9578</v>
      </c>
      <c r="D433" s="8" t="s">
        <v>8305</v>
      </c>
      <c r="E433" s="8" t="s">
        <v>8321</v>
      </c>
      <c r="F433" s="9">
        <v>29166</v>
      </c>
    </row>
    <row r="434" spans="1:6">
      <c r="A434" s="8" t="s">
        <v>9579</v>
      </c>
      <c r="B434" s="8" t="s">
        <v>9580</v>
      </c>
      <c r="C434" s="8" t="s">
        <v>9581</v>
      </c>
      <c r="D434" s="8" t="s">
        <v>8305</v>
      </c>
      <c r="E434" s="8" t="s">
        <v>8365</v>
      </c>
      <c r="F434" s="9">
        <v>23314</v>
      </c>
    </row>
    <row r="435" spans="1:6">
      <c r="A435" s="8" t="s">
        <v>9582</v>
      </c>
      <c r="B435" s="8" t="s">
        <v>9583</v>
      </c>
      <c r="C435" s="8" t="s">
        <v>9584</v>
      </c>
      <c r="D435" s="8" t="s">
        <v>8354</v>
      </c>
      <c r="E435" s="8" t="s">
        <v>8394</v>
      </c>
      <c r="F435" s="9">
        <v>14012</v>
      </c>
    </row>
    <row r="436" spans="1:6">
      <c r="A436" s="8" t="s">
        <v>9585</v>
      </c>
      <c r="B436" s="8" t="s">
        <v>9586</v>
      </c>
      <c r="C436" s="8" t="s">
        <v>9587</v>
      </c>
      <c r="D436" s="8" t="s">
        <v>8315</v>
      </c>
      <c r="E436" s="8" t="s">
        <v>8662</v>
      </c>
      <c r="F436" s="9">
        <v>20367</v>
      </c>
    </row>
    <row r="437" spans="1:6">
      <c r="A437" s="8" t="s">
        <v>9588</v>
      </c>
      <c r="B437" s="8" t="s">
        <v>9589</v>
      </c>
      <c r="C437" s="8" t="s">
        <v>9590</v>
      </c>
      <c r="D437" s="8" t="s">
        <v>8315</v>
      </c>
      <c r="E437" s="8" t="s">
        <v>8732</v>
      </c>
      <c r="F437" s="9">
        <v>12572</v>
      </c>
    </row>
    <row r="438" spans="1:6">
      <c r="A438" s="8" t="s">
        <v>9591</v>
      </c>
      <c r="B438" s="8" t="s">
        <v>9592</v>
      </c>
      <c r="C438" s="8" t="s">
        <v>9593</v>
      </c>
      <c r="D438" s="8" t="s">
        <v>8336</v>
      </c>
      <c r="E438" s="8" t="s">
        <v>8337</v>
      </c>
      <c r="F438" s="9">
        <v>3536</v>
      </c>
    </row>
    <row r="439" spans="1:6">
      <c r="A439" s="8" t="s">
        <v>9594</v>
      </c>
      <c r="B439" s="8" t="s">
        <v>9595</v>
      </c>
      <c r="C439" s="8" t="s">
        <v>9596</v>
      </c>
      <c r="D439" s="8" t="s">
        <v>8336</v>
      </c>
      <c r="E439" s="8" t="s">
        <v>8350</v>
      </c>
      <c r="F439" s="9">
        <v>10820</v>
      </c>
    </row>
    <row r="440" spans="1:6">
      <c r="A440" s="8" t="s">
        <v>9597</v>
      </c>
      <c r="B440" s="8" t="s">
        <v>9598</v>
      </c>
      <c r="C440" s="8" t="s">
        <v>8361</v>
      </c>
      <c r="D440" s="8" t="s">
        <v>8310</v>
      </c>
      <c r="E440" s="8" t="s">
        <v>8359</v>
      </c>
      <c r="F440" s="9">
        <v>19252</v>
      </c>
    </row>
    <row r="441" spans="1:6">
      <c r="A441" s="8" t="s">
        <v>9599</v>
      </c>
      <c r="B441" s="8" t="s">
        <v>9600</v>
      </c>
      <c r="C441" s="8" t="s">
        <v>9601</v>
      </c>
      <c r="D441" s="8" t="s">
        <v>8336</v>
      </c>
      <c r="E441" s="8" t="s">
        <v>8466</v>
      </c>
      <c r="F441" s="9">
        <v>16695</v>
      </c>
    </row>
    <row r="442" spans="1:6">
      <c r="A442" s="8" t="s">
        <v>9602</v>
      </c>
      <c r="B442" s="8" t="s">
        <v>9603</v>
      </c>
      <c r="C442" s="8" t="s">
        <v>8836</v>
      </c>
      <c r="D442" s="8" t="s">
        <v>8305</v>
      </c>
      <c r="E442" s="8" t="s">
        <v>8365</v>
      </c>
      <c r="F442" s="9">
        <v>11162</v>
      </c>
    </row>
    <row r="443" spans="1:6">
      <c r="A443" s="8" t="s">
        <v>9604</v>
      </c>
      <c r="B443" s="8" t="s">
        <v>9605</v>
      </c>
      <c r="C443" s="8" t="s">
        <v>9606</v>
      </c>
      <c r="D443" s="8" t="s">
        <v>8315</v>
      </c>
      <c r="E443" s="8" t="s">
        <v>8406</v>
      </c>
      <c r="F443" s="9">
        <v>3875</v>
      </c>
    </row>
    <row r="444" spans="1:6">
      <c r="A444" s="8" t="s">
        <v>9607</v>
      </c>
      <c r="B444" s="8" t="s">
        <v>9608</v>
      </c>
      <c r="C444" s="8" t="s">
        <v>9609</v>
      </c>
      <c r="D444" s="8" t="s">
        <v>8315</v>
      </c>
      <c r="E444" s="8" t="s">
        <v>8662</v>
      </c>
      <c r="F444" s="9">
        <v>27568</v>
      </c>
    </row>
    <row r="445" spans="1:6">
      <c r="A445" s="8" t="s">
        <v>9610</v>
      </c>
      <c r="B445" s="8" t="s">
        <v>9611</v>
      </c>
      <c r="C445" s="8" t="s">
        <v>9612</v>
      </c>
      <c r="D445" s="8" t="s">
        <v>8315</v>
      </c>
      <c r="E445" s="8" t="s">
        <v>8801</v>
      </c>
      <c r="F445" s="9">
        <v>23912</v>
      </c>
    </row>
    <row r="446" spans="1:6">
      <c r="A446" s="8" t="s">
        <v>9613</v>
      </c>
      <c r="B446" s="8" t="s">
        <v>9614</v>
      </c>
      <c r="C446" s="8" t="s">
        <v>9615</v>
      </c>
      <c r="D446" s="8" t="s">
        <v>8315</v>
      </c>
      <c r="E446" s="8" t="s">
        <v>8316</v>
      </c>
      <c r="F446" s="9">
        <v>13667</v>
      </c>
    </row>
    <row r="447" spans="1:6">
      <c r="A447" s="8" t="s">
        <v>9616</v>
      </c>
      <c r="B447" s="8" t="s">
        <v>9617</v>
      </c>
      <c r="C447" s="8" t="s">
        <v>9618</v>
      </c>
      <c r="D447" s="8" t="s">
        <v>8354</v>
      </c>
      <c r="E447" s="8" t="s">
        <v>8442</v>
      </c>
      <c r="F447" s="9">
        <v>22402</v>
      </c>
    </row>
    <row r="448" spans="1:6">
      <c r="A448" s="8" t="s">
        <v>9619</v>
      </c>
      <c r="B448" s="8" t="s">
        <v>9620</v>
      </c>
      <c r="C448" s="8" t="s">
        <v>9621</v>
      </c>
      <c r="D448" s="8" t="s">
        <v>8336</v>
      </c>
      <c r="E448" s="8" t="s">
        <v>8522</v>
      </c>
      <c r="F448" s="9">
        <v>8636</v>
      </c>
    </row>
    <row r="449" spans="1:6">
      <c r="A449" s="8" t="s">
        <v>9622</v>
      </c>
      <c r="B449" s="8" t="s">
        <v>9623</v>
      </c>
      <c r="C449" s="8" t="s">
        <v>9624</v>
      </c>
      <c r="D449" s="8" t="s">
        <v>8310</v>
      </c>
      <c r="E449" s="8" t="s">
        <v>8487</v>
      </c>
      <c r="F449" s="9">
        <v>18043</v>
      </c>
    </row>
    <row r="450" spans="1:6">
      <c r="A450" s="8" t="s">
        <v>9625</v>
      </c>
      <c r="B450" s="8" t="s">
        <v>9626</v>
      </c>
      <c r="C450" s="8" t="s">
        <v>8567</v>
      </c>
      <c r="D450" s="8" t="s">
        <v>8305</v>
      </c>
      <c r="E450" s="8" t="s">
        <v>8518</v>
      </c>
      <c r="F450" s="9">
        <v>9284</v>
      </c>
    </row>
    <row r="451" spans="1:6">
      <c r="A451" s="8" t="s">
        <v>9627</v>
      </c>
      <c r="B451" s="8" t="s">
        <v>9628</v>
      </c>
      <c r="C451" s="8" t="s">
        <v>9629</v>
      </c>
      <c r="D451" s="8" t="s">
        <v>8336</v>
      </c>
      <c r="E451" s="8" t="s">
        <v>8337</v>
      </c>
      <c r="F451" s="9">
        <v>12611</v>
      </c>
    </row>
    <row r="452" spans="1:6">
      <c r="A452" s="8" t="s">
        <v>9630</v>
      </c>
      <c r="B452" s="8" t="s">
        <v>9631</v>
      </c>
      <c r="C452" s="8" t="s">
        <v>9632</v>
      </c>
      <c r="D452" s="8" t="s">
        <v>8310</v>
      </c>
      <c r="E452" s="8" t="s">
        <v>8421</v>
      </c>
      <c r="F452" s="9">
        <v>22545</v>
      </c>
    </row>
    <row r="453" spans="1:6">
      <c r="A453" s="8" t="s">
        <v>9633</v>
      </c>
      <c r="B453" s="8" t="s">
        <v>9634</v>
      </c>
      <c r="C453" s="8" t="s">
        <v>9635</v>
      </c>
      <c r="D453" s="8" t="s">
        <v>8305</v>
      </c>
      <c r="E453" s="8" t="s">
        <v>8341</v>
      </c>
      <c r="F453" s="9">
        <v>31497</v>
      </c>
    </row>
    <row r="454" spans="1:6">
      <c r="A454" s="8" t="s">
        <v>9636</v>
      </c>
      <c r="B454" s="8" t="s">
        <v>9637</v>
      </c>
      <c r="C454" s="8" t="s">
        <v>9638</v>
      </c>
      <c r="D454" s="8" t="s">
        <v>8336</v>
      </c>
      <c r="E454" s="8" t="s">
        <v>8491</v>
      </c>
      <c r="F454" s="9">
        <v>27526</v>
      </c>
    </row>
    <row r="455" spans="1:6">
      <c r="A455" s="8" t="s">
        <v>9639</v>
      </c>
      <c r="B455" s="8" t="s">
        <v>9640</v>
      </c>
      <c r="C455" s="8" t="s">
        <v>9641</v>
      </c>
      <c r="D455" s="8" t="s">
        <v>8336</v>
      </c>
      <c r="E455" s="8" t="s">
        <v>8350</v>
      </c>
      <c r="F455" s="9">
        <v>11079</v>
      </c>
    </row>
    <row r="456" spans="1:6">
      <c r="A456" s="8" t="s">
        <v>9642</v>
      </c>
      <c r="B456" s="8" t="s">
        <v>9643</v>
      </c>
      <c r="C456" s="8" t="s">
        <v>9644</v>
      </c>
      <c r="D456" s="8" t="s">
        <v>8336</v>
      </c>
      <c r="E456" s="8" t="s">
        <v>8491</v>
      </c>
      <c r="F456" s="9">
        <v>8905</v>
      </c>
    </row>
    <row r="457" spans="1:6">
      <c r="A457" s="8" t="s">
        <v>9645</v>
      </c>
      <c r="B457" s="8" t="s">
        <v>9646</v>
      </c>
      <c r="C457" s="8" t="s">
        <v>9647</v>
      </c>
      <c r="D457" s="8" t="s">
        <v>8336</v>
      </c>
      <c r="E457" s="8" t="s">
        <v>8466</v>
      </c>
      <c r="F457" s="9">
        <v>12475</v>
      </c>
    </row>
    <row r="458" spans="1:6">
      <c r="A458" s="8" t="s">
        <v>9648</v>
      </c>
      <c r="B458" s="8" t="s">
        <v>9649</v>
      </c>
      <c r="C458" s="8" t="s">
        <v>9650</v>
      </c>
      <c r="D458" s="8" t="s">
        <v>8305</v>
      </c>
      <c r="E458" s="8" t="s">
        <v>8341</v>
      </c>
      <c r="F458" s="9">
        <v>24262</v>
      </c>
    </row>
    <row r="459" spans="1:6">
      <c r="A459" s="8" t="s">
        <v>9651</v>
      </c>
      <c r="B459" s="8" t="s">
        <v>9652</v>
      </c>
      <c r="C459" s="8" t="s">
        <v>9653</v>
      </c>
      <c r="D459" s="8" t="s">
        <v>8354</v>
      </c>
      <c r="E459" s="8" t="s">
        <v>8442</v>
      </c>
      <c r="F459" s="9">
        <v>22486</v>
      </c>
    </row>
    <row r="460" spans="1:6">
      <c r="A460" s="8" t="s">
        <v>9654</v>
      </c>
      <c r="B460" s="8" t="s">
        <v>9655</v>
      </c>
      <c r="C460" s="8" t="s">
        <v>8725</v>
      </c>
      <c r="D460" s="8" t="s">
        <v>8315</v>
      </c>
      <c r="E460" s="8" t="s">
        <v>8726</v>
      </c>
      <c r="F460" s="9">
        <v>12359</v>
      </c>
    </row>
    <row r="461" spans="1:6">
      <c r="A461" s="8" t="s">
        <v>9656</v>
      </c>
      <c r="B461" s="8" t="s">
        <v>9657</v>
      </c>
      <c r="C461" s="8" t="s">
        <v>8638</v>
      </c>
      <c r="D461" s="8" t="s">
        <v>8305</v>
      </c>
      <c r="E461" s="8" t="s">
        <v>8398</v>
      </c>
      <c r="F461" s="9">
        <v>7563</v>
      </c>
    </row>
    <row r="462" spans="1:6">
      <c r="A462" s="8" t="s">
        <v>9658</v>
      </c>
      <c r="B462" s="8" t="s">
        <v>9659</v>
      </c>
      <c r="C462" s="8" t="s">
        <v>9660</v>
      </c>
      <c r="D462" s="8" t="s">
        <v>8305</v>
      </c>
      <c r="E462" s="8" t="s">
        <v>8369</v>
      </c>
      <c r="F462" s="9">
        <v>33708</v>
      </c>
    </row>
    <row r="463" spans="1:6">
      <c r="A463" s="8" t="s">
        <v>9661</v>
      </c>
      <c r="B463" s="8" t="s">
        <v>9662</v>
      </c>
      <c r="C463" s="8" t="s">
        <v>9663</v>
      </c>
      <c r="D463" s="8" t="s">
        <v>8336</v>
      </c>
      <c r="E463" s="8" t="s">
        <v>8350</v>
      </c>
      <c r="F463" s="9">
        <v>5383</v>
      </c>
    </row>
    <row r="464" spans="1:6">
      <c r="A464" s="8" t="s">
        <v>9664</v>
      </c>
      <c r="B464" s="8" t="s">
        <v>9665</v>
      </c>
      <c r="C464" s="8" t="s">
        <v>9666</v>
      </c>
      <c r="D464" s="8" t="s">
        <v>8305</v>
      </c>
      <c r="E464" s="8" t="s">
        <v>8321</v>
      </c>
      <c r="F464" s="9">
        <v>22510</v>
      </c>
    </row>
    <row r="465" spans="1:6">
      <c r="A465" s="8" t="s">
        <v>9667</v>
      </c>
      <c r="B465" s="8" t="s">
        <v>9668</v>
      </c>
      <c r="C465" s="8" t="s">
        <v>9669</v>
      </c>
      <c r="D465" s="8" t="s">
        <v>8336</v>
      </c>
      <c r="E465" s="8" t="s">
        <v>8387</v>
      </c>
      <c r="F465" s="9">
        <v>18847</v>
      </c>
    </row>
    <row r="466" spans="1:6">
      <c r="A466" s="8" t="s">
        <v>9670</v>
      </c>
      <c r="B466" s="8" t="s">
        <v>9671</v>
      </c>
      <c r="C466" s="8" t="s">
        <v>9672</v>
      </c>
      <c r="D466" s="8" t="s">
        <v>8336</v>
      </c>
      <c r="E466" s="8" t="s">
        <v>8491</v>
      </c>
      <c r="F466" s="9">
        <v>25751</v>
      </c>
    </row>
    <row r="467" spans="1:6">
      <c r="A467" s="8" t="s">
        <v>9673</v>
      </c>
      <c r="B467" s="8" t="s">
        <v>9674</v>
      </c>
      <c r="C467" s="8" t="s">
        <v>9675</v>
      </c>
      <c r="D467" s="8" t="s">
        <v>8336</v>
      </c>
      <c r="E467" s="8" t="s">
        <v>8350</v>
      </c>
      <c r="F467" s="9">
        <v>6063</v>
      </c>
    </row>
    <row r="468" spans="1:6">
      <c r="A468" s="8" t="s">
        <v>9676</v>
      </c>
      <c r="B468" s="8" t="s">
        <v>9677</v>
      </c>
      <c r="C468" s="8" t="s">
        <v>9678</v>
      </c>
      <c r="D468" s="8" t="s">
        <v>8310</v>
      </c>
      <c r="E468" s="8" t="s">
        <v>8438</v>
      </c>
      <c r="F468" s="9">
        <v>17371</v>
      </c>
    </row>
    <row r="469" spans="1:6">
      <c r="A469" s="8" t="s">
        <v>9679</v>
      </c>
      <c r="B469" s="8" t="s">
        <v>9680</v>
      </c>
      <c r="C469" s="8" t="s">
        <v>9681</v>
      </c>
      <c r="D469" s="8" t="s">
        <v>8315</v>
      </c>
      <c r="E469" s="8" t="s">
        <v>8406</v>
      </c>
      <c r="F469" s="9">
        <v>24974</v>
      </c>
    </row>
    <row r="470" spans="1:6">
      <c r="A470" s="8" t="s">
        <v>9682</v>
      </c>
      <c r="B470" s="8" t="s">
        <v>9683</v>
      </c>
      <c r="C470" s="8" t="s">
        <v>9684</v>
      </c>
      <c r="D470" s="8" t="s">
        <v>8310</v>
      </c>
      <c r="E470" s="8" t="s">
        <v>8438</v>
      </c>
      <c r="F470" s="9">
        <v>11802</v>
      </c>
    </row>
    <row r="471" spans="1:6">
      <c r="A471" s="8" t="s">
        <v>9685</v>
      </c>
      <c r="B471" s="8" t="s">
        <v>9686</v>
      </c>
      <c r="C471" s="8" t="s">
        <v>9687</v>
      </c>
      <c r="D471" s="8" t="s">
        <v>8305</v>
      </c>
      <c r="E471" s="8" t="s">
        <v>8518</v>
      </c>
      <c r="F471" s="9">
        <v>36342</v>
      </c>
    </row>
    <row r="472" spans="1:6">
      <c r="A472" s="8" t="s">
        <v>9688</v>
      </c>
      <c r="B472" s="8" t="s">
        <v>9689</v>
      </c>
      <c r="C472" s="8" t="s">
        <v>9690</v>
      </c>
      <c r="D472" s="8" t="s">
        <v>8315</v>
      </c>
      <c r="E472" s="8" t="s">
        <v>8406</v>
      </c>
      <c r="F472" s="9">
        <v>24601</v>
      </c>
    </row>
    <row r="473" spans="1:6">
      <c r="A473" s="8" t="s">
        <v>9691</v>
      </c>
      <c r="B473" s="8" t="s">
        <v>9692</v>
      </c>
      <c r="C473" s="8" t="s">
        <v>9042</v>
      </c>
      <c r="D473" s="8" t="s">
        <v>8354</v>
      </c>
      <c r="E473" s="8" t="s">
        <v>8505</v>
      </c>
      <c r="F473" s="9">
        <v>17343</v>
      </c>
    </row>
    <row r="474" spans="1:6">
      <c r="A474" s="8" t="s">
        <v>9693</v>
      </c>
      <c r="B474" s="8" t="s">
        <v>9694</v>
      </c>
      <c r="C474" s="8" t="s">
        <v>9695</v>
      </c>
      <c r="D474" s="8" t="s">
        <v>8336</v>
      </c>
      <c r="E474" s="8" t="s">
        <v>8425</v>
      </c>
      <c r="F474" s="9">
        <v>7183</v>
      </c>
    </row>
    <row r="475" spans="1:6">
      <c r="A475" s="8" t="s">
        <v>9696</v>
      </c>
      <c r="B475" s="8" t="s">
        <v>9697</v>
      </c>
      <c r="C475" s="8" t="s">
        <v>9684</v>
      </c>
      <c r="D475" s="8" t="s">
        <v>8310</v>
      </c>
      <c r="E475" s="8" t="s">
        <v>8438</v>
      </c>
      <c r="F475" s="9">
        <v>11521</v>
      </c>
    </row>
    <row r="476" spans="1:6">
      <c r="A476" s="8" t="s">
        <v>9698</v>
      </c>
      <c r="B476" s="8" t="s">
        <v>9699</v>
      </c>
      <c r="C476" s="8" t="s">
        <v>9684</v>
      </c>
      <c r="D476" s="8" t="s">
        <v>8310</v>
      </c>
      <c r="E476" s="8" t="s">
        <v>8438</v>
      </c>
      <c r="F476" s="9">
        <v>6889</v>
      </c>
    </row>
    <row r="477" spans="1:6">
      <c r="A477" s="8" t="s">
        <v>9700</v>
      </c>
      <c r="B477" s="8" t="s">
        <v>9701</v>
      </c>
      <c r="C477" s="8" t="s">
        <v>9702</v>
      </c>
      <c r="D477" s="8" t="s">
        <v>8354</v>
      </c>
      <c r="E477" s="8" t="s">
        <v>8434</v>
      </c>
      <c r="F477" s="9">
        <v>29952</v>
      </c>
    </row>
    <row r="478" spans="1:6">
      <c r="A478" s="8" t="s">
        <v>9703</v>
      </c>
      <c r="B478" s="8" t="s">
        <v>9704</v>
      </c>
      <c r="C478" s="8" t="s">
        <v>9705</v>
      </c>
      <c r="D478" s="8" t="s">
        <v>8315</v>
      </c>
      <c r="E478" s="8" t="s">
        <v>8732</v>
      </c>
      <c r="F478" s="9">
        <v>20243</v>
      </c>
    </row>
    <row r="479" spans="1:6">
      <c r="A479" s="8" t="s">
        <v>9706</v>
      </c>
      <c r="B479" s="8" t="s">
        <v>9707</v>
      </c>
      <c r="C479" s="8" t="s">
        <v>9708</v>
      </c>
      <c r="D479" s="8" t="s">
        <v>8336</v>
      </c>
      <c r="E479" s="8" t="s">
        <v>8337</v>
      </c>
      <c r="F479" s="9">
        <v>29187</v>
      </c>
    </row>
    <row r="480" spans="1:6">
      <c r="A480" s="8" t="s">
        <v>9709</v>
      </c>
      <c r="B480" s="8" t="s">
        <v>9710</v>
      </c>
      <c r="C480" s="8" t="s">
        <v>9711</v>
      </c>
      <c r="D480" s="8" t="s">
        <v>8305</v>
      </c>
      <c r="E480" s="8" t="s">
        <v>8341</v>
      </c>
      <c r="F480" s="9">
        <v>20699</v>
      </c>
    </row>
    <row r="481" spans="1:6">
      <c r="A481" s="8" t="s">
        <v>9712</v>
      </c>
      <c r="B481" s="8" t="s">
        <v>9713</v>
      </c>
      <c r="C481" s="8" t="s">
        <v>9714</v>
      </c>
      <c r="D481" s="8" t="s">
        <v>8305</v>
      </c>
      <c r="E481" s="8" t="s">
        <v>8642</v>
      </c>
      <c r="F481" s="9">
        <v>8157</v>
      </c>
    </row>
    <row r="482" spans="1:6">
      <c r="A482" s="8"/>
      <c r="B482" s="8"/>
      <c r="C482" s="8"/>
      <c r="D482" s="8"/>
      <c r="E482" s="8"/>
      <c r="F482" s="9"/>
    </row>
  </sheetData>
  <sheetProtection password="CA7A" sheet="1" objects="1" scenarios="1"/>
  <sortState xmlns:xlrd2="http://schemas.microsoft.com/office/spreadsheetml/2017/richdata2" ref="A2:F481">
    <sortCondition ref="A2:A481"/>
  </sortState>
  <customSheetViews>
    <customSheetView guid="{EA27D62B-1ACD-46D4-8844-66165F864EF5}" state="hidden">
      <pane ySplit="1" topLeftCell="A2" activePane="bottomLeft" state="frozen"/>
      <selection pane="bottomLeft" activeCell="O10" sqref="O10"/>
      <pageMargins left="0" right="0" top="0" bottom="0" header="0" footer="0"/>
      <pageSetup paperSize="9" orientation="portrait" r:id="rId1"/>
    </customSheetView>
    <customSheetView guid="{AA0005BB-53EE-4415-887D-72CFD85381E2}" state="hidden">
      <pane ySplit="1" topLeftCell="A2" activePane="bottomLeft" state="frozen"/>
      <selection pane="bottomLeft" activeCell="O10" sqref="O10"/>
      <pageMargins left="0" right="0" top="0" bottom="0" header="0" footer="0"/>
      <pageSetup paperSize="9" orientation="portrait" r:id="rId2"/>
    </customSheetView>
    <customSheetView guid="{180B6EB0-564F-4AF7-BBE8-865BB1B70D35}">
      <pane ySplit="1" topLeftCell="A2" activePane="bottomLeft" state="frozen"/>
      <selection pane="bottomLeft" activeCell="A2" sqref="A2"/>
      <pageMargins left="0" right="0" top="0" bottom="0" header="0" footer="0"/>
      <pageSetup paperSize="9" orientation="portrait" r:id="rId3"/>
    </customSheetView>
  </customSheetViews>
  <pageMargins left="0.7" right="0.7" top="0.75" bottom="0.75" header="0.3" footer="0.3"/>
  <pageSetup paperSize="9" orientation="portrait" r:id="rId4"/>
  <customProperties>
    <customPr name="LastActive" r:id="rId5"/>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A129"/>
  <sheetViews>
    <sheetView workbookViewId="0">
      <pane ySplit="1" topLeftCell="A2" activePane="bottomLeft" state="frozen"/>
      <selection pane="bottomLeft" activeCell="A2" sqref="A2"/>
    </sheetView>
  </sheetViews>
  <sheetFormatPr defaultColWidth="9.140625" defaultRowHeight="12.6"/>
  <cols>
    <col min="1" max="1" width="8.7109375" style="19" bestFit="1" customWidth="1"/>
    <col min="2" max="2" width="12.85546875" style="19" bestFit="1" customWidth="1"/>
    <col min="3" max="3" width="4" style="29" bestFit="1" customWidth="1"/>
    <col min="4" max="4" width="6.140625" style="29" bestFit="1" customWidth="1"/>
    <col min="5" max="6" width="6.28515625" style="29" bestFit="1" customWidth="1"/>
    <col min="7" max="7" width="3.5703125" style="124" bestFit="1" customWidth="1"/>
    <col min="8" max="8" width="4.5703125" style="124" bestFit="1" customWidth="1"/>
    <col min="9" max="10" width="3.42578125" style="124" bestFit="1" customWidth="1"/>
    <col min="11" max="11" width="5.5703125" style="92" bestFit="1" customWidth="1"/>
    <col min="12" max="19" width="4.42578125" style="124" hidden="1" customWidth="1"/>
    <col min="20" max="20" width="3.85546875" style="124" hidden="1" customWidth="1"/>
    <col min="21" max="21" width="10.85546875" style="263" bestFit="1" customWidth="1"/>
    <col min="22" max="22" width="8.5703125" style="263" bestFit="1" customWidth="1"/>
    <col min="23" max="23" width="10.42578125" style="19" bestFit="1" customWidth="1"/>
    <col min="24" max="24" width="9.28515625" style="19" bestFit="1" customWidth="1"/>
    <col min="25" max="25" width="12.42578125" style="19" bestFit="1" customWidth="1"/>
    <col min="26" max="26" width="5.5703125" style="250" bestFit="1" customWidth="1"/>
    <col min="27" max="27" width="9.140625" style="127"/>
    <col min="28" max="28" width="9.140625" style="28"/>
    <col min="29" max="30" width="10.7109375" style="28" bestFit="1" customWidth="1"/>
    <col min="31" max="16384" width="9.140625" style="28"/>
  </cols>
  <sheetData>
    <row r="1" spans="1:27" s="22" customFormat="1" ht="25.5" customHeight="1">
      <c r="A1" s="259" t="s">
        <v>28</v>
      </c>
      <c r="B1" s="259" t="s">
        <v>23</v>
      </c>
      <c r="C1" s="265" t="s">
        <v>9715</v>
      </c>
      <c r="D1" s="255" t="s">
        <v>1107</v>
      </c>
      <c r="E1" s="255" t="s">
        <v>9716</v>
      </c>
      <c r="F1" s="265" t="s">
        <v>9717</v>
      </c>
      <c r="G1" s="268" t="s">
        <v>9718</v>
      </c>
      <c r="H1" s="256" t="s">
        <v>1109</v>
      </c>
      <c r="I1" s="256" t="s">
        <v>9719</v>
      </c>
      <c r="J1" s="256" t="s">
        <v>9720</v>
      </c>
      <c r="K1" s="267" t="s">
        <v>9721</v>
      </c>
      <c r="L1" s="256" t="s">
        <v>9722</v>
      </c>
      <c r="M1" s="256" t="s">
        <v>9723</v>
      </c>
      <c r="N1" s="256" t="s">
        <v>9724</v>
      </c>
      <c r="O1" s="256" t="s">
        <v>9725</v>
      </c>
      <c r="P1" s="256" t="s">
        <v>9726</v>
      </c>
      <c r="Q1" s="256" t="s">
        <v>9727</v>
      </c>
      <c r="R1" s="256" t="s">
        <v>9728</v>
      </c>
      <c r="S1" s="256" t="s">
        <v>9729</v>
      </c>
      <c r="T1" s="256" t="s">
        <v>9730</v>
      </c>
      <c r="U1" s="269" t="s">
        <v>9731</v>
      </c>
      <c r="V1" s="261" t="s">
        <v>9732</v>
      </c>
      <c r="W1" s="259" t="s">
        <v>9733</v>
      </c>
      <c r="X1" s="259" t="s">
        <v>1090</v>
      </c>
      <c r="Y1" s="259" t="s">
        <v>1138</v>
      </c>
      <c r="Z1" s="266" t="s">
        <v>9734</v>
      </c>
      <c r="AA1" s="264"/>
    </row>
    <row r="2" spans="1:27">
      <c r="A2" s="260" t="str">
        <f>IF($D2="","",Veldnj20!$G$3)</f>
        <v>NCX19J3</v>
      </c>
      <c r="B2" s="260" t="str">
        <f>IF($D2="","",Veldnj20!$E$2)</f>
        <v>Oranje Wit (D)</v>
      </c>
      <c r="C2" s="117" t="str">
        <f t="shared" ref="C2:C33" si="0">IF($D2="","",IF(ISTEXT($D2),LEFT($D2,1),"S"))</f>
        <v>S</v>
      </c>
      <c r="D2" s="117" t="str">
        <f>UPPER(Veldnj20!C11)</f>
        <v>S1</v>
      </c>
      <c r="E2" s="117" t="str">
        <f>IF($D2="","","NJ20")</f>
        <v>NJ20</v>
      </c>
      <c r="F2" s="117" t="str">
        <f>IF($D2="","",Veldnj20!$E$11)</f>
        <v>WK</v>
      </c>
      <c r="G2" s="257" t="str">
        <f>IF($D2="","",Veldnj20!$G$11)</f>
        <v>8</v>
      </c>
      <c r="H2" s="257" t="str">
        <f>PROPER(IF($D2="","",Veldnj20!$F$11))</f>
        <v>Za</v>
      </c>
      <c r="I2" s="257">
        <f>IF($D2="","",Veldnj20!$J$11)</f>
        <v>5</v>
      </c>
      <c r="J2" s="257">
        <f>IF($D2="","",Veldnj20!$K$11)</f>
        <v>5</v>
      </c>
      <c r="K2" s="258">
        <f>IFERROR(ROUND(Veldnj20!$L$11,1),"")</f>
        <v>22.3</v>
      </c>
      <c r="L2" s="257">
        <f>IF($D2="","",IFERROR(ROUND(Veldnj20!$P$11,0),""))</f>
        <v>0</v>
      </c>
      <c r="M2" s="257">
        <f>IF($D2="","",IFERROR(ROUND(Veldnj20!$Q$11,0),""))</f>
        <v>0</v>
      </c>
      <c r="N2" s="257">
        <f>IF($D2="","",IFERROR(ROUND(Veldnj20!$R$11,0),""))</f>
        <v>0</v>
      </c>
      <c r="O2" s="257"/>
      <c r="P2" s="257">
        <f>IF($D2="","",Veldnj20!$P$10)</f>
        <v>0</v>
      </c>
      <c r="Q2" s="257">
        <f>IF($D2="","",Veldnj20!$Q$10)</f>
        <v>0</v>
      </c>
      <c r="R2" s="257">
        <f>IF($D2="","",Veldnj20!$R$10)</f>
        <v>0</v>
      </c>
      <c r="S2" s="257"/>
      <c r="T2" s="257">
        <f>IF($D2="","",Veldnj20!$T$10)</f>
        <v>0</v>
      </c>
      <c r="U2" s="262" t="str">
        <f>IFERROR(IF(VLOOKUP(D2,TeamsV,5,0)=0,"",VLOOKUP(D2,TeamsV,5,0)),"")</f>
        <v/>
      </c>
      <c r="V2" s="262" t="str">
        <f t="shared" ref="V2:V33" si="1">SUBSTITUTE(IFERROR(VLOOKUP(D2&amp;E2,DispTot,3,0),""),0,"")</f>
        <v/>
      </c>
      <c r="W2" s="260" t="str">
        <f>IF($D2="","",Veldnj20!$G$5)</f>
        <v>ZUIDWEST</v>
      </c>
      <c r="X2" s="260" t="str">
        <f>IF($D2="","",IF(Veldnj20!$AE$11=0,"",Veldnj20!$AE$11))</f>
        <v>3312 AD</v>
      </c>
      <c r="Y2" s="260" t="str">
        <f>IF($D2="","",IF(Veldnj20!$AF$11=0,"",Veldnj20!$AF$11))</f>
        <v>Dordrecht</v>
      </c>
      <c r="Z2" s="249">
        <f>IFERROR(Veldnj20!$AH$11,"")</f>
        <v>22.684000000000005</v>
      </c>
    </row>
    <row r="3" spans="1:27">
      <c r="A3" s="260" t="str">
        <f>IF($D3="","",Veldvj21!$G$3)</f>
        <v>NCX19J3</v>
      </c>
      <c r="B3" s="260" t="str">
        <f>IF($D3="","",Veldvj21!$E$2)</f>
        <v>Oranje Wit (D)</v>
      </c>
      <c r="C3" s="117" t="str">
        <f t="shared" si="0"/>
        <v>S</v>
      </c>
      <c r="D3" s="117" t="str">
        <f>UPPER(Veldvj21!C11)</f>
        <v>S1</v>
      </c>
      <c r="E3" s="117" t="str">
        <f>IF($D3="","","VJ21")</f>
        <v>VJ21</v>
      </c>
      <c r="F3" s="117" t="str">
        <f>IF($D3="","",Veldvj21!$E$11)</f>
        <v>WK</v>
      </c>
      <c r="G3" s="257" t="str">
        <f>IF($D3="","",Veldvj21!$G$11)</f>
        <v>8</v>
      </c>
      <c r="H3" s="257" t="str">
        <f>PROPER(IF($D3="","",Veldvj21!$F$11))</f>
        <v>Za</v>
      </c>
      <c r="I3" s="257">
        <f>IF($D3="","",Veldvj21!$J$11)</f>
        <v>5</v>
      </c>
      <c r="J3" s="257">
        <f>IF($D3="","",Veldvj21!$K$11)</f>
        <v>5</v>
      </c>
      <c r="K3" s="258">
        <f>IFERROR(ROUND(Veldvj21!$L$11,1),"")</f>
        <v>22.3</v>
      </c>
      <c r="L3" s="257">
        <f>IF($D3="","",IFERROR(ROUND(Veldvj21!$P$11,0),""))</f>
        <v>0</v>
      </c>
      <c r="M3" s="257">
        <f>IF($D3="","",IFERROR(ROUND(Veldvj21!$Q$11,0),""))</f>
        <v>0</v>
      </c>
      <c r="N3" s="257">
        <f>IF($D3="","",IFERROR(ROUND(Veldvj21!$R$11,0),""))</f>
        <v>0</v>
      </c>
      <c r="O3" s="257">
        <f>IF($D3="","",IFERROR(ROUND(Veldvj21!$S$11,0),""))</f>
        <v>0</v>
      </c>
      <c r="P3" s="257">
        <f>IF($D3="","",Veldvj21!$P$10)</f>
        <v>0</v>
      </c>
      <c r="Q3" s="257">
        <f>IF($D3="","",Veldvj21!$Q$10)</f>
        <v>0</v>
      </c>
      <c r="R3" s="257">
        <f>IF($D3="","",Veldvj21!$R$10)</f>
        <v>0</v>
      </c>
      <c r="S3" s="257">
        <f>IF($D3="","",Veldvj21!$S$10)</f>
        <v>10</v>
      </c>
      <c r="T3" s="257">
        <f>IF($D3="","",Veldvj21!$T$10)</f>
        <v>0</v>
      </c>
      <c r="U3" s="262" t="str">
        <f>IFERROR(IF(VLOOKUP(D3,TeamsZ,5,0)=0,"",VLOOKUP(D3,TeamsZ,5,0)),"")</f>
        <v/>
      </c>
      <c r="V3" s="262" t="str">
        <f t="shared" si="1"/>
        <v/>
      </c>
      <c r="W3" s="260" t="str">
        <f>IF($D3="","",Veldvj21!$G$5)</f>
        <v>ZUIDWEST</v>
      </c>
      <c r="X3" s="260" t="str">
        <f>IF($D3="","",IF(Veldvj21!$AE$11=0,"",Veldvj21!$AE$11))</f>
        <v>3312 AD</v>
      </c>
      <c r="Y3" s="260" t="str">
        <f>IF($D3="","",IF(Veldvj21!$AF$11=0,"",Veldvj21!$AF$11))</f>
        <v>Dordrecht</v>
      </c>
      <c r="Z3" s="249">
        <f>IFERROR(Veldvj21!$AH$11,"")</f>
        <v>22.684000000000005</v>
      </c>
    </row>
    <row r="4" spans="1:27">
      <c r="A4" s="260" t="str">
        <f>IF($D4="","",Veldnj20!$G$3)</f>
        <v>NCX19J3</v>
      </c>
      <c r="B4" s="260" t="str">
        <f>IF($D4="","",Veldnj20!$E$2)</f>
        <v>Oranje Wit (D)</v>
      </c>
      <c r="C4" s="117" t="str">
        <f t="shared" si="0"/>
        <v>S</v>
      </c>
      <c r="D4" s="117" t="str">
        <f>UPPER(Veldnj20!C31)</f>
        <v>S2</v>
      </c>
      <c r="E4" s="117" t="str">
        <f>IF($D4="","","NJ20")</f>
        <v>NJ20</v>
      </c>
      <c r="F4" s="117" t="str">
        <f>IF($D4="","",Veldnj20!$E$31)</f>
        <v>WK</v>
      </c>
      <c r="G4" s="257" t="str">
        <f>IF($D4="","",Veldnj20!$G$31)</f>
        <v>8</v>
      </c>
      <c r="H4" s="257" t="str">
        <f>PROPER(IF($D4="","",Veldnj20!$F$31))</f>
        <v>Za</v>
      </c>
      <c r="I4" s="257">
        <f>IF($D4="","",Veldnj20!$J$31)</f>
        <v>6</v>
      </c>
      <c r="J4" s="257">
        <f>IF($D4="","",Veldnj20!$K$31)</f>
        <v>5</v>
      </c>
      <c r="K4" s="258">
        <f>IFERROR(ROUND(Veldnj20!$L$31,1),"")</f>
        <v>21.8</v>
      </c>
      <c r="L4" s="257">
        <f>IF($D4="","",IFERROR(ROUND(Veldnj20!$P$31,0),""))</f>
        <v>0</v>
      </c>
      <c r="M4" s="257">
        <f>IF($D4="","",IFERROR(ROUND(Veldnj20!$Q$31,0),""))</f>
        <v>0</v>
      </c>
      <c r="N4" s="257">
        <f>IF($D4="","",IFERROR(ROUND(Veldnj20!$R$31,0),""))</f>
        <v>0</v>
      </c>
      <c r="O4" s="257"/>
      <c r="P4" s="257">
        <f>IF($D4="","",Veldnj20!$P$30)</f>
        <v>0</v>
      </c>
      <c r="Q4" s="257">
        <f>IF($D4="","",Veldnj20!$Q$30)</f>
        <v>0</v>
      </c>
      <c r="R4" s="257">
        <f>IF($D4="","",Veldnj20!$R$30)</f>
        <v>0</v>
      </c>
      <c r="S4" s="257"/>
      <c r="T4" s="257">
        <f>IF($D4="","",Veldnj20!$T$30)</f>
        <v>0</v>
      </c>
      <c r="U4" s="262" t="str">
        <f>IFERROR(IF(VLOOKUP(D4,TeamsV,5,0)=0,"",VLOOKUP(D4,TeamsV,5,0)),"")</f>
        <v/>
      </c>
      <c r="V4" s="262" t="str">
        <f t="shared" si="1"/>
        <v/>
      </c>
      <c r="W4" s="260" t="str">
        <f>IF($D4="","",Veldnj20!$G$5)</f>
        <v>ZUIDWEST</v>
      </c>
      <c r="X4" s="260" t="str">
        <f>IF($D4="","",IF(Veldnj20!$AE$31=0,"",Veldnj20!$AE$31))</f>
        <v>3312 AD</v>
      </c>
      <c r="Y4" s="260" t="str">
        <f>IF($D4="","",IF(Veldnj20!$AF$31=0,"",Veldnj20!$AF$31))</f>
        <v>Dordrecht</v>
      </c>
      <c r="Z4" s="249">
        <f>IFERROR(Veldnj20!$AH$31,"")</f>
        <v>22.350909090909092</v>
      </c>
    </row>
    <row r="5" spans="1:27">
      <c r="A5" s="260" t="str">
        <f>IF($D5="","",Veldvj21!$G$3)</f>
        <v>NCX19J3</v>
      </c>
      <c r="B5" s="260" t="str">
        <f>IF($D5="","",Veldvj21!$E$2)</f>
        <v>Oranje Wit (D)</v>
      </c>
      <c r="C5" s="117" t="str">
        <f t="shared" si="0"/>
        <v>S</v>
      </c>
      <c r="D5" s="117" t="str">
        <f>UPPER(Veldvj21!C31)</f>
        <v>S2</v>
      </c>
      <c r="E5" s="117" t="str">
        <f>IF($D5="","","VJ21")</f>
        <v>VJ21</v>
      </c>
      <c r="F5" s="117" t="str">
        <f>IF($D5="","",Veldvj21!$E$31)</f>
        <v>WK</v>
      </c>
      <c r="G5" s="257" t="str">
        <f>IF($D5="","",Veldvj21!$G$31)</f>
        <v>8</v>
      </c>
      <c r="H5" s="257" t="str">
        <f>PROPER(IF($D5="","",Veldvj21!$F$31))</f>
        <v>Za</v>
      </c>
      <c r="I5" s="257">
        <f>IF($D5="","",Veldvj21!$J$31)</f>
        <v>6</v>
      </c>
      <c r="J5" s="257">
        <f>IF($D5="","",Veldvj21!$K$31)</f>
        <v>5</v>
      </c>
      <c r="K5" s="258">
        <f>IFERROR(ROUND(Veldvj21!$L$31,1),"")</f>
        <v>21.8</v>
      </c>
      <c r="L5" s="257">
        <f>IF($D5="","",IFERROR(ROUND(Veldvj21!$P$31,0),""))</f>
        <v>0</v>
      </c>
      <c r="M5" s="257">
        <f>IF($D5="","",IFERROR(ROUND(Veldvj21!$Q$31,0),""))</f>
        <v>0</v>
      </c>
      <c r="N5" s="257">
        <f>IF($D5="","",IFERROR(ROUND(Veldvj21!$R$31,0),""))</f>
        <v>0</v>
      </c>
      <c r="O5" s="257">
        <f>IF($D5="","",IFERROR(ROUND(Veldvj21!$S$31,0),""))</f>
        <v>0</v>
      </c>
      <c r="P5" s="257">
        <f>IF($D5="","",Veldvj21!$P$30)</f>
        <v>0</v>
      </c>
      <c r="Q5" s="257">
        <f>IF($D5="","",Veldvj21!$Q$30)</f>
        <v>0</v>
      </c>
      <c r="R5" s="257">
        <f>IF($D5="","",Veldvj21!$R$30)</f>
        <v>0</v>
      </c>
      <c r="S5" s="257">
        <f>IF($D5="","",Veldvj21!$S$30)</f>
        <v>11</v>
      </c>
      <c r="T5" s="257">
        <f>IF($D5="","",Veldvj21!$T$30)</f>
        <v>0</v>
      </c>
      <c r="U5" s="262" t="str">
        <f>IFERROR(IF(VLOOKUP(D5,TeamsZ,5,0)=0,"",VLOOKUP(D5,TeamsZ,5,0)),"")</f>
        <v/>
      </c>
      <c r="V5" s="262" t="str">
        <f t="shared" si="1"/>
        <v/>
      </c>
      <c r="W5" s="260" t="str">
        <f>IF($D5="","",Veldvj21!$G$5)</f>
        <v>ZUIDWEST</v>
      </c>
      <c r="X5" s="260" t="str">
        <f>IF($D5="","",IF(Veldvj21!$AE$31=0,"",Veldvj21!$AE$31))</f>
        <v>3312 AD</v>
      </c>
      <c r="Y5" s="260" t="str">
        <f>IF($D5="","",IF(Veldvj21!$AF$31=0,"",Veldvj21!$AF$31))</f>
        <v>Dordrecht</v>
      </c>
      <c r="Z5" s="249">
        <f>IFERROR(Veldvj21!$AH$31,"")</f>
        <v>22.350909090909092</v>
      </c>
    </row>
    <row r="6" spans="1:27">
      <c r="A6" s="260" t="str">
        <f>IF($D6="","",Veldnj20!$G$3)</f>
        <v>NCX19J3</v>
      </c>
      <c r="B6" s="260" t="str">
        <f>IF($D6="","",Veldnj20!$E$2)</f>
        <v>Oranje Wit (D)</v>
      </c>
      <c r="C6" s="117" t="str">
        <f t="shared" si="0"/>
        <v>S</v>
      </c>
      <c r="D6" s="117" t="str">
        <f>UPPER(Veldnj20!C51)</f>
        <v>S3</v>
      </c>
      <c r="E6" s="117" t="str">
        <f>IF($D6="","","NJ20")</f>
        <v>NJ20</v>
      </c>
      <c r="F6" s="117" t="str">
        <f>IF($D6="","",Veldnj20!$E$51)</f>
        <v>WK</v>
      </c>
      <c r="G6" s="257" t="str">
        <f>IF($D6="","",Veldnj20!$G$51)</f>
        <v>8</v>
      </c>
      <c r="H6" s="257" t="str">
        <f>PROPER(IF($D6="","",Veldnj20!$F$51))</f>
        <v>Za</v>
      </c>
      <c r="I6" s="257">
        <f>IF($D6="","",Veldnj20!$J$51)</f>
        <v>6</v>
      </c>
      <c r="J6" s="257">
        <f>IF($D6="","",Veldnj20!$K$51)</f>
        <v>6</v>
      </c>
      <c r="K6" s="258">
        <f>IFERROR(ROUND(Veldnj20!$L$51,1),"")</f>
        <v>27.4</v>
      </c>
      <c r="L6" s="257">
        <f>IF($D6="","",IFERROR(ROUND(Veldnj20!$P$51,0),""))</f>
        <v>0</v>
      </c>
      <c r="M6" s="257">
        <f>IF($D6="","",IFERROR(ROUND(Veldnj20!$Q$51,0),""))</f>
        <v>0</v>
      </c>
      <c r="N6" s="257">
        <f>IF($D6="","",IFERROR(ROUND(Veldnj20!$R$51,0),""))</f>
        <v>0</v>
      </c>
      <c r="O6" s="257"/>
      <c r="P6" s="257">
        <f>IF($D6="","",Veldnj20!$P$50)</f>
        <v>0</v>
      </c>
      <c r="Q6" s="257">
        <f>IF($D6="","",Veldnj20!$Q$50)</f>
        <v>0</v>
      </c>
      <c r="R6" s="257">
        <f>IF($D6="","",Veldnj20!$R$50)</f>
        <v>0</v>
      </c>
      <c r="S6" s="257"/>
      <c r="T6" s="257">
        <f>IF($D6="","",Veldnj20!$T$50)</f>
        <v>0</v>
      </c>
      <c r="U6" s="262" t="str">
        <f>IFERROR(IF(VLOOKUP(D6,TeamsV,5,0)=0,"",VLOOKUP(D6,TeamsV,5,0)),"")</f>
        <v/>
      </c>
      <c r="V6" s="262" t="str">
        <f t="shared" si="1"/>
        <v/>
      </c>
      <c r="W6" s="260" t="str">
        <f>IF($D6="","",Veldnj20!$G$5)</f>
        <v>ZUIDWEST</v>
      </c>
      <c r="X6" s="260" t="str">
        <f>IF($D6="","",IF(Veldnj20!$AE$51=0,"",Veldnj20!$AE$51))</f>
        <v>3312 AD</v>
      </c>
      <c r="Y6" s="260" t="str">
        <f>IF($D6="","",IF(Veldnj20!$AF$51=0,"",Veldnj20!$AF$51))</f>
        <v>Dordrecht</v>
      </c>
      <c r="Z6" s="249">
        <f>IFERROR(Veldnj20!$AH$51,"")</f>
        <v>27.877499999999998</v>
      </c>
    </row>
    <row r="7" spans="1:27">
      <c r="A7" s="260" t="str">
        <f>IF($D7="","",Veldvj21!$G$3)</f>
        <v>NCX19J3</v>
      </c>
      <c r="B7" s="260" t="str">
        <f>IF($D7="","",Veldvj21!$E$2)</f>
        <v>Oranje Wit (D)</v>
      </c>
      <c r="C7" s="117" t="str">
        <f t="shared" si="0"/>
        <v>S</v>
      </c>
      <c r="D7" s="117" t="str">
        <f>UPPER(Veldvj21!C51)</f>
        <v>S3</v>
      </c>
      <c r="E7" s="117" t="str">
        <f>IF($D7="","","VJ21")</f>
        <v>VJ21</v>
      </c>
      <c r="F7" s="117" t="str">
        <f>IF($D7="","",Veldvj21!$E$51)</f>
        <v>WK</v>
      </c>
      <c r="G7" s="257" t="str">
        <f>IF($D7="","",Veldvj21!$G$51)</f>
        <v>8</v>
      </c>
      <c r="H7" s="257" t="str">
        <f>PROPER(IF($D7="","",Veldvj21!$F$51))</f>
        <v>Za</v>
      </c>
      <c r="I7" s="257">
        <f>IF($D7="","",Veldvj21!$J$51)</f>
        <v>6</v>
      </c>
      <c r="J7" s="257">
        <f>IF($D7="","",Veldvj21!$K$51)</f>
        <v>6</v>
      </c>
      <c r="K7" s="258">
        <f>IFERROR(ROUND(Veldvj21!$L$51,1),"")</f>
        <v>27.4</v>
      </c>
      <c r="L7" s="257">
        <f>IF($D7="","",IFERROR(ROUND(Veldvj21!$P$51,0),""))</f>
        <v>0</v>
      </c>
      <c r="M7" s="257">
        <f>IF($D7="","",IFERROR(ROUND(Veldvj21!$Q$51,0),""))</f>
        <v>0</v>
      </c>
      <c r="N7" s="257">
        <f>IF($D7="","",IFERROR(ROUND(Veldvj21!$R$51,0),""))</f>
        <v>0</v>
      </c>
      <c r="O7" s="257">
        <f>IF($D7="","",IFERROR(ROUND(Veldvj21!$S$51,0),""))</f>
        <v>0</v>
      </c>
      <c r="P7" s="257">
        <f>IF($D7="","",Veldvj21!$P$50)</f>
        <v>0</v>
      </c>
      <c r="Q7" s="257">
        <f>IF($D7="","",Veldvj21!$Q$50)</f>
        <v>0</v>
      </c>
      <c r="R7" s="257">
        <f>IF($D7="","",Veldvj21!$R$50)</f>
        <v>0</v>
      </c>
      <c r="S7" s="257">
        <f>IF($D7="","",Veldvj21!$S$50)</f>
        <v>12</v>
      </c>
      <c r="T7" s="257">
        <f>IF($D7="","",Veldvj21!$T$50)</f>
        <v>0</v>
      </c>
      <c r="U7" s="262" t="str">
        <f>IFERROR(IF(VLOOKUP(D7,TeamsZ,5,0)=0,"",VLOOKUP(D7,TeamsZ,5,0)),"")</f>
        <v/>
      </c>
      <c r="V7" s="262" t="str">
        <f t="shared" si="1"/>
        <v/>
      </c>
      <c r="W7" s="260" t="str">
        <f>IF($D7="","",Veldvj21!$G$5)</f>
        <v>ZUIDWEST</v>
      </c>
      <c r="X7" s="260" t="str">
        <f>IF($D7="","",IF(Veldvj21!$AE$51=0,"",Veldvj21!$AE$51))</f>
        <v>3312 AD</v>
      </c>
      <c r="Y7" s="260" t="str">
        <f>IF($D7="","",IF(Veldvj21!$AF$51=0,"",Veldvj21!$AF$51))</f>
        <v>Dordrecht</v>
      </c>
      <c r="Z7" s="249">
        <f>IFERROR(Veldvj21!$AH$51,"")</f>
        <v>27.877499999999998</v>
      </c>
    </row>
    <row r="8" spans="1:27">
      <c r="A8" s="260" t="str">
        <f>IF($D8="","",Veldnj20!$G$3)</f>
        <v>NCX19J3</v>
      </c>
      <c r="B8" s="260" t="str">
        <f>IF($D8="","",Veldnj20!$E$2)</f>
        <v>Oranje Wit (D)</v>
      </c>
      <c r="C8" s="117" t="str">
        <f t="shared" si="0"/>
        <v>S</v>
      </c>
      <c r="D8" s="117" t="str">
        <f>UPPER(Veldnj20!C71)</f>
        <v>S4</v>
      </c>
      <c r="E8" s="117" t="str">
        <f>IF($D8="","","NJ20")</f>
        <v>NJ20</v>
      </c>
      <c r="F8" s="117" t="str">
        <f>IF($D8="","",Veldnj20!$E$71)</f>
        <v>WK</v>
      </c>
      <c r="G8" s="257" t="str">
        <f>IF($D8="","",Veldnj20!$G$71)</f>
        <v>8</v>
      </c>
      <c r="H8" s="257" t="str">
        <f>PROPER(IF($D8="","",Veldnj20!$F$71))</f>
        <v>Za</v>
      </c>
      <c r="I8" s="257">
        <f>IF($D8="","",Veldnj20!$J$71)</f>
        <v>7</v>
      </c>
      <c r="J8" s="257">
        <f>IF($D8="","",Veldnj20!$K$71)</f>
        <v>6</v>
      </c>
      <c r="K8" s="258">
        <f>IFERROR(ROUND(Veldnj20!$L$71,1),"")</f>
        <v>36.5</v>
      </c>
      <c r="L8" s="257">
        <f>IF($D8="","",IFERROR(ROUND(Veldnj20!$P$71,0),""))</f>
        <v>0</v>
      </c>
      <c r="M8" s="257">
        <f>IF($D8="","",IFERROR(ROUND(Veldnj20!$Q$71,0),""))</f>
        <v>0</v>
      </c>
      <c r="N8" s="257">
        <f>IF($D8="","",IFERROR(ROUND(Veldnj20!$R$71,0),""))</f>
        <v>0</v>
      </c>
      <c r="O8" s="257"/>
      <c r="P8" s="257">
        <f>IF($D8="","",Veldnj20!$P$70)</f>
        <v>0</v>
      </c>
      <c r="Q8" s="257">
        <f>IF($D8="","",Veldnj20!$Q$70)</f>
        <v>0</v>
      </c>
      <c r="R8" s="257">
        <f>IF($D8="","",Veldnj20!$R$70)</f>
        <v>0</v>
      </c>
      <c r="S8" s="257"/>
      <c r="T8" s="257">
        <f>IF($D8="","",Veldnj20!$T$70)</f>
        <v>0</v>
      </c>
      <c r="U8" s="262" t="str">
        <f>IFERROR(IF(VLOOKUP(D8,TeamsV,5,0)=0,"",VLOOKUP(D8,TeamsV,5,0)),"")</f>
        <v/>
      </c>
      <c r="V8" s="262" t="str">
        <f t="shared" si="1"/>
        <v/>
      </c>
      <c r="W8" s="260" t="str">
        <f>IF($D8="","",Veldnj20!$G$5)</f>
        <v>ZUIDWEST</v>
      </c>
      <c r="X8" s="260" t="str">
        <f>IF($D8="","",IF(Veldnj20!$AE$71=0,"",Veldnj20!$AE$71))</f>
        <v>3312 AD</v>
      </c>
      <c r="Y8" s="260" t="str">
        <f>IF($D8="","",IF(Veldnj20!$AF$71=0,"",Veldnj20!$AF$71))</f>
        <v>Dordrecht</v>
      </c>
      <c r="Z8" s="249">
        <f>IFERROR(Veldnj20!$AH$71,"")</f>
        <v>36.949230769230773</v>
      </c>
    </row>
    <row r="9" spans="1:27">
      <c r="A9" s="260" t="str">
        <f>IF($D9="","",Veldvj21!$G$3)</f>
        <v>NCX19J3</v>
      </c>
      <c r="B9" s="260" t="str">
        <f>IF($D9="","",Veldvj21!$E$2)</f>
        <v>Oranje Wit (D)</v>
      </c>
      <c r="C9" s="117" t="str">
        <f t="shared" si="0"/>
        <v>S</v>
      </c>
      <c r="D9" s="117" t="str">
        <f>UPPER(Veldvj21!C71)</f>
        <v>S4</v>
      </c>
      <c r="E9" s="117" t="str">
        <f>IF($D9="","","VJ21")</f>
        <v>VJ21</v>
      </c>
      <c r="F9" s="117" t="str">
        <f>IF($D9="","",Veldvj21!$E$71)</f>
        <v>WK</v>
      </c>
      <c r="G9" s="257" t="str">
        <f>IF($D9="","",Veldvj21!$G$71)</f>
        <v>8</v>
      </c>
      <c r="H9" s="257" t="str">
        <f>PROPER(IF($D9="","",Veldvj21!$F$71))</f>
        <v>Za</v>
      </c>
      <c r="I9" s="257">
        <f>IF($D9="","",Veldvj21!$J$71)</f>
        <v>7</v>
      </c>
      <c r="J9" s="257">
        <f>IF($D9="","",Veldvj21!$K$71)</f>
        <v>6</v>
      </c>
      <c r="K9" s="258">
        <f>IFERROR(ROUND(Veldvj21!$L$71,1),"")</f>
        <v>36.5</v>
      </c>
      <c r="L9" s="257">
        <f>IF($D9="","",IFERROR(ROUND(Veldvj21!$P$71,0),""))</f>
        <v>0</v>
      </c>
      <c r="M9" s="257">
        <f>IF($D9="","",IFERROR(ROUND(Veldvj21!$Q$71,0),""))</f>
        <v>0</v>
      </c>
      <c r="N9" s="257">
        <f>IF($D9="","",IFERROR(ROUND(Veldvj21!$R$71,0),""))</f>
        <v>0</v>
      </c>
      <c r="O9" s="257">
        <f>IF($D9="","",IFERROR(ROUND(Veldvj21!$S$71,0),""))</f>
        <v>0</v>
      </c>
      <c r="P9" s="257">
        <f>IF($D9="","",Veldvj21!$P$70)</f>
        <v>0</v>
      </c>
      <c r="Q9" s="257">
        <f>IF($D9="","",Veldvj21!$Q$70)</f>
        <v>0</v>
      </c>
      <c r="R9" s="257">
        <f>IF($D9="","",Veldvj21!$R$70)</f>
        <v>0</v>
      </c>
      <c r="S9" s="257">
        <f>IF($D9="","",Veldvj21!$S$70)</f>
        <v>13</v>
      </c>
      <c r="T9" s="257">
        <f>IF($D9="","",Veldvj21!$T$70)</f>
        <v>0</v>
      </c>
      <c r="U9" s="262" t="str">
        <f>IFERROR(IF(VLOOKUP(D9,TeamsZ,5,0)=0,"",VLOOKUP(D9,TeamsZ,5,0)),"")</f>
        <v/>
      </c>
      <c r="V9" s="262" t="str">
        <f t="shared" si="1"/>
        <v/>
      </c>
      <c r="W9" s="260" t="str">
        <f>IF($D9="","",Veldvj21!$G$5)</f>
        <v>ZUIDWEST</v>
      </c>
      <c r="X9" s="260" t="str">
        <f>IF($D9="","",IF(Veldvj21!$AE$71=0,"",Veldvj21!$AE$71))</f>
        <v>3312 AD</v>
      </c>
      <c r="Y9" s="260" t="str">
        <f>IF($D9="","",IF(Veldvj21!$AF$71=0,"",Veldvj21!$AF$71))</f>
        <v>Dordrecht</v>
      </c>
      <c r="Z9" s="249">
        <f>IFERROR(Veldvj21!$AH$71,"")</f>
        <v>36.949230769230773</v>
      </c>
    </row>
    <row r="10" spans="1:27">
      <c r="A10" s="260" t="str">
        <f>IF($D10="","",Veldnj20!$G$3)</f>
        <v>NCX19J3</v>
      </c>
      <c r="B10" s="260" t="str">
        <f>IF($D10="","",Veldnj20!$E$2)</f>
        <v>Oranje Wit (D)</v>
      </c>
      <c r="C10" s="117" t="str">
        <f t="shared" si="0"/>
        <v>S</v>
      </c>
      <c r="D10" s="117" t="str">
        <f>UPPER(Veldnj20!C91)</f>
        <v>S5</v>
      </c>
      <c r="E10" s="117" t="str">
        <f>IF($D10="","","NJ20")</f>
        <v>NJ20</v>
      </c>
      <c r="F10" s="117" t="str">
        <f>IF($D10="","",Veldnj20!$E$91)</f>
        <v>WK</v>
      </c>
      <c r="G10" s="257" t="str">
        <f>IF($D10="","",Veldnj20!$G$91)</f>
        <v>8</v>
      </c>
      <c r="H10" s="257" t="str">
        <f>PROPER(IF($D10="","",Veldnj20!$F$91))</f>
        <v>Za</v>
      </c>
      <c r="I10" s="257">
        <f>IF($D10="","",Veldnj20!$J$91)</f>
        <v>6</v>
      </c>
      <c r="J10" s="257">
        <f>IF($D10="","",Veldnj20!$K$91)</f>
        <v>7</v>
      </c>
      <c r="K10" s="258">
        <f>IFERROR(ROUND(Veldnj20!$L$91,1),"")</f>
        <v>20.8</v>
      </c>
      <c r="L10" s="257">
        <f>IF($D10="","",IFERROR(ROUND(Veldnj20!$P$91,0),""))</f>
        <v>0</v>
      </c>
      <c r="M10" s="257">
        <f>IF($D10="","",IFERROR(ROUND(Veldnj20!$Q$91,0),""))</f>
        <v>0</v>
      </c>
      <c r="N10" s="257">
        <f>IF($D10="","",IFERROR(ROUND(Veldnj20!$R$91,0),""))</f>
        <v>0</v>
      </c>
      <c r="O10" s="257"/>
      <c r="P10" s="257">
        <f>IF($D10="","",Veldnj20!$P$90)</f>
        <v>0</v>
      </c>
      <c r="Q10" s="257">
        <f>IF($D10="","",Veldnj20!$Q$90)</f>
        <v>0</v>
      </c>
      <c r="R10" s="257">
        <f>IF($D10="","",Veldnj20!$R$90)</f>
        <v>0</v>
      </c>
      <c r="S10" s="257"/>
      <c r="T10" s="257">
        <f>IF($D10="","",Veldnj20!$T$90)</f>
        <v>0</v>
      </c>
      <c r="U10" s="262" t="str">
        <f>IFERROR(IF(VLOOKUP(D10,TeamsV,5,0)=0,"",VLOOKUP(D10,TeamsV,5,0)),"")</f>
        <v/>
      </c>
      <c r="V10" s="262" t="str">
        <f t="shared" si="1"/>
        <v/>
      </c>
      <c r="W10" s="260" t="str">
        <f>IF($D10="","",Veldnj20!$G$5)</f>
        <v>ZUIDWEST</v>
      </c>
      <c r="X10" s="260" t="str">
        <f>IF($D10="","",IF(Veldnj20!$AE$91=0,"",Veldnj20!$AE$91))</f>
        <v>3312 AD</v>
      </c>
      <c r="Y10" s="260" t="str">
        <f>IF($D10="","",IF(Veldnj20!$AF$91=0,"",Veldnj20!$AF$91))</f>
        <v>Dordrecht</v>
      </c>
      <c r="Z10" s="249">
        <f>IFERROR(Veldnj20!$AH$91,"")</f>
        <v>21.22384615384615</v>
      </c>
    </row>
    <row r="11" spans="1:27">
      <c r="A11" s="260" t="str">
        <f>IF($D11="","",Veldvj21!$G$3)</f>
        <v>NCX19J3</v>
      </c>
      <c r="B11" s="260" t="str">
        <f>IF($D11="","",Veldvj21!$E$2)</f>
        <v>Oranje Wit (D)</v>
      </c>
      <c r="C11" s="117" t="str">
        <f t="shared" si="0"/>
        <v>S</v>
      </c>
      <c r="D11" s="117" t="str">
        <f>UPPER(Veldvj21!C91)</f>
        <v>S5</v>
      </c>
      <c r="E11" s="117" t="str">
        <f>IF($D11="","","VJ21")</f>
        <v>VJ21</v>
      </c>
      <c r="F11" s="117" t="str">
        <f>IF($D11="","",Veldvj21!$E$91)</f>
        <v>WK</v>
      </c>
      <c r="G11" s="257" t="str">
        <f>IF($D11="","",Veldvj21!$G$91)</f>
        <v>8</v>
      </c>
      <c r="H11" s="257" t="str">
        <f>PROPER(IF($D11="","",Veldvj21!$F$91))</f>
        <v>Za</v>
      </c>
      <c r="I11" s="257">
        <f>IF($D11="","",Veldvj21!$J$91)</f>
        <v>6</v>
      </c>
      <c r="J11" s="257">
        <f>IF($D11="","",Veldvj21!$K$91)</f>
        <v>7</v>
      </c>
      <c r="K11" s="258">
        <f>IFERROR(ROUND(Veldvj21!$L$91,1),"")</f>
        <v>20.8</v>
      </c>
      <c r="L11" s="257">
        <f>IF($D11="","",IFERROR(ROUND(Veldvj21!$P$91,0),""))</f>
        <v>0</v>
      </c>
      <c r="M11" s="257">
        <f>IF($D11="","",IFERROR(ROUND(Veldvj21!$Q$91,0),""))</f>
        <v>0</v>
      </c>
      <c r="N11" s="257">
        <f>IF($D11="","",IFERROR(ROUND(Veldvj21!$R$91,0),""))</f>
        <v>0</v>
      </c>
      <c r="O11" s="257">
        <f>IF($D11="","",IFERROR(ROUND(Veldvj21!$S$91,0),""))</f>
        <v>0</v>
      </c>
      <c r="P11" s="257">
        <f>IF($D11="","",Veldvj21!$P$90)</f>
        <v>0</v>
      </c>
      <c r="Q11" s="257">
        <f>IF($D11="","",Veldvj21!$Q$90)</f>
        <v>0</v>
      </c>
      <c r="R11" s="257">
        <f>IF($D11="","",Veldvj21!$R$90)</f>
        <v>0</v>
      </c>
      <c r="S11" s="257">
        <f>IF($D11="","",Veldvj21!$S$90)</f>
        <v>13</v>
      </c>
      <c r="T11" s="257">
        <f>IF($D11="","",Veldvj21!$T$90)</f>
        <v>0</v>
      </c>
      <c r="U11" s="262" t="str">
        <f>IFERROR(IF(VLOOKUP(D11,TeamsZ,5,0)=0,"",VLOOKUP(D11,TeamsZ,5,0)),"")</f>
        <v/>
      </c>
      <c r="V11" s="262" t="str">
        <f t="shared" si="1"/>
        <v/>
      </c>
      <c r="W11" s="260" t="str">
        <f>IF($D11="","",Veldvj21!$G$5)</f>
        <v>ZUIDWEST</v>
      </c>
      <c r="X11" s="260" t="str">
        <f>IF($D11="","",IF(Veldvj21!$AE$91=0,"",Veldvj21!$AE$91))</f>
        <v>3312 AD</v>
      </c>
      <c r="Y11" s="260" t="str">
        <f>IF($D11="","",IF(Veldvj21!$AF$91=0,"",Veldvj21!$AF$91))</f>
        <v>Dordrecht</v>
      </c>
      <c r="Z11" s="249">
        <f>IFERROR(Veldvj21!$AH$91,"")</f>
        <v>21.22384615384615</v>
      </c>
    </row>
    <row r="12" spans="1:27">
      <c r="A12" s="260" t="str">
        <f>IF($D12="","",Veldnj20!$G$3)</f>
        <v>NCX19J3</v>
      </c>
      <c r="B12" s="260" t="str">
        <f>IF($D12="","",Veldnj20!$E$2)</f>
        <v>Oranje Wit (D)</v>
      </c>
      <c r="C12" s="117" t="str">
        <f t="shared" si="0"/>
        <v>S</v>
      </c>
      <c r="D12" s="117" t="str">
        <f>UPPER(Veldnj20!C111)</f>
        <v>S6</v>
      </c>
      <c r="E12" s="117" t="str">
        <f>IF($D12="","","NJ20")</f>
        <v>NJ20</v>
      </c>
      <c r="F12" s="117" t="str">
        <f>IF($D12="","",Veldnj20!$E$111)</f>
        <v>BK</v>
      </c>
      <c r="G12" s="257" t="str">
        <f>IF($D12="","",Veldnj20!$G$111)</f>
        <v>8</v>
      </c>
      <c r="H12" s="257" t="str">
        <f>PROPER(IF($D12="","",Veldnj20!$F$111))</f>
        <v>Za</v>
      </c>
      <c r="I12" s="257">
        <f>IF($D12="","",Veldnj20!$J$111)</f>
        <v>6</v>
      </c>
      <c r="J12" s="257">
        <f>IF($D12="","",Veldnj20!$K$111)</f>
        <v>5</v>
      </c>
      <c r="K12" s="258">
        <f>IFERROR(ROUND(Veldnj20!$L$111,1),"")</f>
        <v>19.3</v>
      </c>
      <c r="L12" s="257">
        <f>IF($D12="","",IFERROR(ROUND(Veldnj20!$P$111,0),""))</f>
        <v>0</v>
      </c>
      <c r="M12" s="257">
        <f>IF($D12="","",IFERROR(ROUND(Veldnj20!$Q$111,0),""))</f>
        <v>0</v>
      </c>
      <c r="N12" s="257">
        <f>IF($D12="","",IFERROR(ROUND(Veldnj20!$R$111,0),""))</f>
        <v>0</v>
      </c>
      <c r="O12" s="257"/>
      <c r="P12" s="257">
        <f>IF($D12="","",Veldnj20!$P$110)</f>
        <v>0</v>
      </c>
      <c r="Q12" s="257">
        <f>IF($D12="","",Veldnj20!$Q$110)</f>
        <v>0</v>
      </c>
      <c r="R12" s="257">
        <f>IF($D12="","",Veldnj20!$R$110)</f>
        <v>0</v>
      </c>
      <c r="S12" s="257"/>
      <c r="T12" s="257">
        <f>IF($D12="","",Veldnj20!$T$110)</f>
        <v>0</v>
      </c>
      <c r="U12" s="262" t="str">
        <f>IFERROR(IF(VLOOKUP(D12,TeamsV,5,0)=0,"",VLOOKUP(D12,TeamsV,5,0)),"")</f>
        <v/>
      </c>
      <c r="V12" s="262" t="str">
        <f t="shared" si="1"/>
        <v/>
      </c>
      <c r="W12" s="260" t="str">
        <f>IF($D12="","",Veldnj20!$G$5)</f>
        <v>ZUIDWEST</v>
      </c>
      <c r="X12" s="260" t="str">
        <f>IF($D12="","",IF(Veldnj20!$AE$111=0,"",Veldnj20!$AE$111))</f>
        <v>3312 AD</v>
      </c>
      <c r="Y12" s="260" t="str">
        <f>IF($D12="","",IF(Veldnj20!$AF$111=0,"",Veldnj20!$AF$111))</f>
        <v>Dordrecht</v>
      </c>
      <c r="Z12" s="249">
        <f>IFERROR(Veldnj20!$AH$111,"")</f>
        <v>19.83727272727273</v>
      </c>
    </row>
    <row r="13" spans="1:27">
      <c r="A13" s="260" t="str">
        <f>IF($D13="","",Veldvj21!$G$3)</f>
        <v>NCX19J3</v>
      </c>
      <c r="B13" s="260" t="str">
        <f>IF($D13="","",Veldvj21!$E$2)</f>
        <v>Oranje Wit (D)</v>
      </c>
      <c r="C13" s="117" t="str">
        <f t="shared" si="0"/>
        <v>S</v>
      </c>
      <c r="D13" s="117" t="str">
        <f>UPPER(Veldvj21!C111)</f>
        <v>S6</v>
      </c>
      <c r="E13" s="117" t="str">
        <f>IF($D13="","","VJ21")</f>
        <v>VJ21</v>
      </c>
      <c r="F13" s="117" t="str">
        <f>IF($D13="","",Veldvj21!$E$111)</f>
        <v>BK</v>
      </c>
      <c r="G13" s="257" t="str">
        <f>IF($D13="","",Veldvj21!$G$111)</f>
        <v>8</v>
      </c>
      <c r="H13" s="257" t="str">
        <f>PROPER(IF($D13="","",Veldvj21!$F$111))</f>
        <v>Za</v>
      </c>
      <c r="I13" s="257">
        <f>IF($D13="","",Veldvj21!$J$111)</f>
        <v>6</v>
      </c>
      <c r="J13" s="257">
        <f>IF($D13="","",Veldvj21!$K$111)</f>
        <v>5</v>
      </c>
      <c r="K13" s="258">
        <f>IFERROR(ROUND(Veldvj21!$L$111,1),"")</f>
        <v>19.3</v>
      </c>
      <c r="L13" s="257">
        <f>IF($D13="","",IFERROR(ROUND(Veldvj21!$P$111,0),""))</f>
        <v>0</v>
      </c>
      <c r="M13" s="257">
        <f>IF($D13="","",IFERROR(ROUND(Veldvj21!$Q$111,0),""))</f>
        <v>0</v>
      </c>
      <c r="N13" s="257">
        <f>IF($D13="","",IFERROR(ROUND(Veldvj21!$R$111,0),""))</f>
        <v>0</v>
      </c>
      <c r="O13" s="257">
        <f>IF($D13="","",IFERROR(ROUND(Veldvj21!$S$111,0),""))</f>
        <v>0</v>
      </c>
      <c r="P13" s="257">
        <f>IF($D13="","",Veldvj21!$P$110)</f>
        <v>0</v>
      </c>
      <c r="Q13" s="257">
        <f>IF($D13="","",Veldvj21!$Q$110)</f>
        <v>0</v>
      </c>
      <c r="R13" s="257">
        <f>IF($D13="","",Veldvj21!$R$110)</f>
        <v>0</v>
      </c>
      <c r="S13" s="257">
        <f>IF($D13="","",Veldvj21!$S$110)</f>
        <v>11</v>
      </c>
      <c r="T13" s="257">
        <f>IF($D13="","",Veldvj21!$T$110)</f>
        <v>0</v>
      </c>
      <c r="U13" s="262" t="str">
        <f>IFERROR(IF(VLOOKUP(D13,TeamsZ,5,0)=0,"",VLOOKUP(D13,TeamsZ,5,0)),"")</f>
        <v/>
      </c>
      <c r="V13" s="262" t="str">
        <f t="shared" si="1"/>
        <v/>
      </c>
      <c r="W13" s="260" t="str">
        <f>IF($D13="","",Veldvj21!$G$5)</f>
        <v>ZUIDWEST</v>
      </c>
      <c r="X13" s="260" t="str">
        <f>IF($D13="","",IF(Veldvj21!$AE$111=0,"",Veldvj21!$AE$111))</f>
        <v>3312 AD</v>
      </c>
      <c r="Y13" s="260" t="str">
        <f>IF($D13="","",IF(Veldvj21!$AF$111=0,"",Veldvj21!$AF$111))</f>
        <v>Dordrecht</v>
      </c>
      <c r="Z13" s="249">
        <f>IFERROR(Veldvj21!$AH$111,"")</f>
        <v>19.83727272727273</v>
      </c>
    </row>
    <row r="14" spans="1:27">
      <c r="A14" s="260" t="str">
        <f>IF($D14="","",Veldnj20!$G$3)</f>
        <v>NCX19J3</v>
      </c>
      <c r="B14" s="260" t="str">
        <f>IF($D14="","",Veldnj20!$E$2)</f>
        <v>Oranje Wit (D)</v>
      </c>
      <c r="C14" s="117" t="str">
        <f t="shared" si="0"/>
        <v>M</v>
      </c>
      <c r="D14" s="117" t="str">
        <f>UPPER(Veldnj20!C131)</f>
        <v>MW1</v>
      </c>
      <c r="E14" s="117" t="str">
        <f>IF($D14="","","NJ20")</f>
        <v>NJ20</v>
      </c>
      <c r="F14" s="117" t="str">
        <f>IF($D14="","",Veldnj20!$E$131)</f>
        <v>MW</v>
      </c>
      <c r="G14" s="257" t="str">
        <f>IF($D14="","",Veldnj20!$G$131)</f>
        <v>8</v>
      </c>
      <c r="H14" s="257" t="str">
        <f>PROPER(IF($D14="","",Veldnj20!$F$131))</f>
        <v>Wo</v>
      </c>
      <c r="I14" s="257">
        <f>IF($D14="","",Veldnj20!$J$131)</f>
        <v>6</v>
      </c>
      <c r="J14" s="257">
        <f>IF($D14="","",Veldnj20!$K$131)</f>
        <v>5</v>
      </c>
      <c r="K14" s="258">
        <f>IFERROR(ROUND(Veldnj20!$L$131,1),"")</f>
        <v>41</v>
      </c>
      <c r="L14" s="257">
        <f>IF($D14="","",IFERROR(ROUND(Veldnj20!$P$131,0),""))</f>
        <v>0</v>
      </c>
      <c r="M14" s="257">
        <f>IF($D14="","",IFERROR(ROUND(Veldnj20!$Q$131,0),""))</f>
        <v>0</v>
      </c>
      <c r="N14" s="257">
        <f>IF($D14="","",IFERROR(ROUND(Veldnj20!$R$131,0),""))</f>
        <v>0</v>
      </c>
      <c r="O14" s="257"/>
      <c r="P14" s="257">
        <f>IF($D14="","",Veldnj20!$P$130)</f>
        <v>0</v>
      </c>
      <c r="Q14" s="257">
        <f>IF($D14="","",Veldnj20!$Q$130)</f>
        <v>0</v>
      </c>
      <c r="R14" s="257">
        <f>IF($D14="","",Veldnj20!$R$130)</f>
        <v>0</v>
      </c>
      <c r="S14" s="257"/>
      <c r="T14" s="257">
        <f>IF($D14="","",Veldnj20!$T$130)</f>
        <v>0</v>
      </c>
      <c r="U14" s="262" t="str">
        <f>IFERROR(IF(VLOOKUP(D14,TeamsV,5,0)=0,"",VLOOKUP(D14,TeamsV,5,0)),"")</f>
        <v/>
      </c>
      <c r="V14" s="262" t="str">
        <f t="shared" si="1"/>
        <v/>
      </c>
      <c r="W14" s="260" t="str">
        <f>IF($D14="","",Veldnj20!$G$5)</f>
        <v>ZUIDWEST</v>
      </c>
      <c r="X14" s="260" t="str">
        <f>IF($D14="","",IF(Veldnj20!$AE$131=0,"",Veldnj20!$AE$131))</f>
        <v>3312 AD</v>
      </c>
      <c r="Y14" s="260" t="str">
        <f>IF($D14="","",IF(Veldnj20!$AF$131=0,"",Veldnj20!$AF$131))</f>
        <v>Dordrecht</v>
      </c>
      <c r="Z14" s="249">
        <f>IFERROR(Veldnj20!$AH$131,"")</f>
        <v>41.647272727272728</v>
      </c>
    </row>
    <row r="15" spans="1:27">
      <c r="A15" s="260" t="str">
        <f>IF($D15="","",Veldvj21!$G$3)</f>
        <v>NCX19J3</v>
      </c>
      <c r="B15" s="260" t="str">
        <f>IF($D15="","",Veldvj21!$E$2)</f>
        <v>Oranje Wit (D)</v>
      </c>
      <c r="C15" s="117" t="str">
        <f t="shared" si="0"/>
        <v>M</v>
      </c>
      <c r="D15" s="117" t="str">
        <f>UPPER(Veldvj21!C131)</f>
        <v>MW1</v>
      </c>
      <c r="E15" s="117" t="str">
        <f>IF($D15="","","VJ21")</f>
        <v>VJ21</v>
      </c>
      <c r="F15" s="117" t="str">
        <f>IF($D15="","",Veldvj21!$E$131)</f>
        <v>MW</v>
      </c>
      <c r="G15" s="257" t="str">
        <f>IF($D15="","",Veldvj21!$G$131)</f>
        <v>8</v>
      </c>
      <c r="H15" s="257" t="str">
        <f>PROPER(IF($D15="","",Veldvj21!$F$131))</f>
        <v>Wo</v>
      </c>
      <c r="I15" s="257">
        <f>IF($D15="","",Veldvj21!$J$131)</f>
        <v>6</v>
      </c>
      <c r="J15" s="257">
        <f>IF($D15="","",Veldvj21!$K$131)</f>
        <v>5</v>
      </c>
      <c r="K15" s="258">
        <f>IFERROR(ROUND(Veldvj21!$L$131,1),"")</f>
        <v>41</v>
      </c>
      <c r="L15" s="257">
        <f>IF($D15="","",IFERROR(ROUND(Veldvj21!$P$131,0),""))</f>
        <v>0</v>
      </c>
      <c r="M15" s="257">
        <f>IF($D15="","",IFERROR(ROUND(Veldvj21!$Q$131,0),""))</f>
        <v>0</v>
      </c>
      <c r="N15" s="257">
        <f>IF($D15="","",IFERROR(ROUND(Veldvj21!$R$131,0),""))</f>
        <v>0</v>
      </c>
      <c r="O15" s="257">
        <f>IF($D15="","",IFERROR(ROUND(Veldvj21!$S$131,0),""))</f>
        <v>0</v>
      </c>
      <c r="P15" s="257">
        <f>IF($D15="","",Veldvj21!$P$130)</f>
        <v>0</v>
      </c>
      <c r="Q15" s="257">
        <f>IF($D15="","",Veldvj21!$Q$130)</f>
        <v>0</v>
      </c>
      <c r="R15" s="257">
        <f>IF($D15="","",Veldvj21!$R$130)</f>
        <v>0</v>
      </c>
      <c r="S15" s="257">
        <f>IF($D15="","",Veldvj21!$S$130)</f>
        <v>11</v>
      </c>
      <c r="T15" s="257">
        <f>IF($D15="","",Veldvj21!$T$130)</f>
        <v>0</v>
      </c>
      <c r="U15" s="262" t="str">
        <f>IFERROR(IF(VLOOKUP(D15,TeamsZ,5,0)=0,"",VLOOKUP(D15,TeamsZ,5,0)),"")</f>
        <v/>
      </c>
      <c r="V15" s="262" t="str">
        <f t="shared" si="1"/>
        <v/>
      </c>
      <c r="W15" s="260" t="str">
        <f>IF($D15="","",Veldvj21!$G$5)</f>
        <v>ZUIDWEST</v>
      </c>
      <c r="X15" s="260" t="str">
        <f>IF($D15="","",IF(Veldvj21!$AE$131=0,"",Veldvj21!$AE$131))</f>
        <v>3312 AD</v>
      </c>
      <c r="Y15" s="260" t="str">
        <f>IF($D15="","",IF(Veldvj21!$AF$131=0,"",Veldvj21!$AF$131))</f>
        <v>Dordrecht</v>
      </c>
      <c r="Z15" s="249">
        <f>IFERROR(Veldvj21!$AH$131,"")</f>
        <v>41.647272727272728</v>
      </c>
    </row>
    <row r="16" spans="1:27">
      <c r="A16" s="260" t="str">
        <f>IF($D16="","",Veldnj20!$G$3)</f>
        <v>NCX19J3</v>
      </c>
      <c r="B16" s="260" t="str">
        <f>IF($D16="","",Veldnj20!$E$2)</f>
        <v>Oranje Wit (D)</v>
      </c>
      <c r="C16" s="117" t="str">
        <f t="shared" si="0"/>
        <v>A</v>
      </c>
      <c r="D16" s="117" t="str">
        <f>UPPER(Veldnj20!C151)</f>
        <v>A1</v>
      </c>
      <c r="E16" s="117" t="str">
        <f>IF($D16="","","NJ20")</f>
        <v>NJ20</v>
      </c>
      <c r="F16" s="117" t="str">
        <f>IF($D16="","",Veldnj20!$E$151)</f>
        <v>WK</v>
      </c>
      <c r="G16" s="257" t="str">
        <f>IF($D16="","",Veldnj20!$G$151)</f>
        <v>8</v>
      </c>
      <c r="H16" s="257" t="str">
        <f>PROPER(IF($D16="","",Veldnj20!$F$151))</f>
        <v>Za</v>
      </c>
      <c r="I16" s="257">
        <f>IF($D16="","",Veldnj20!$J$151)</f>
        <v>4</v>
      </c>
      <c r="J16" s="257">
        <f>IF($D16="","",Veldnj20!$K$151)</f>
        <v>4</v>
      </c>
      <c r="K16" s="258">
        <f>IFERROR(ROUND(Veldnj20!$L$151,1),"")</f>
        <v>16.8</v>
      </c>
      <c r="L16" s="257">
        <f>IF($D16="","",IFERROR(ROUND(Veldnj20!$P$151,0),""))</f>
        <v>0</v>
      </c>
      <c r="M16" s="257">
        <f>IF($D16="","",IFERROR(ROUND(Veldnj20!$Q$151,0),""))</f>
        <v>0</v>
      </c>
      <c r="N16" s="257">
        <f>IF($D16="","",IFERROR(ROUND(Veldnj20!$R$151,0),""))</f>
        <v>0</v>
      </c>
      <c r="O16" s="257"/>
      <c r="P16" s="257">
        <f>IF($D16="","",Veldnj20!$P$150)</f>
        <v>0</v>
      </c>
      <c r="Q16" s="257">
        <f>IF($D16="","",Veldnj20!$Q$150)</f>
        <v>0</v>
      </c>
      <c r="R16" s="257">
        <f>IF($D16="","",Veldnj20!$R$150)</f>
        <v>0</v>
      </c>
      <c r="S16" s="257"/>
      <c r="T16" s="257">
        <f>IF($D16="","",Veldnj20!$T$150)</f>
        <v>0</v>
      </c>
      <c r="U16" s="262" t="str">
        <f>IFERROR(IF(VLOOKUP(D16,TeamsV,5,0)=0,"",VLOOKUP(D16,TeamsV,5,0)),"")</f>
        <v/>
      </c>
      <c r="V16" s="262" t="str">
        <f t="shared" si="1"/>
        <v/>
      </c>
      <c r="W16" s="260" t="str">
        <f>IF($D16="","",Veldnj20!$G$5)</f>
        <v>ZUIDWEST</v>
      </c>
      <c r="X16" s="260" t="str">
        <f>IF($D16="","",IF(Veldnj20!$AE$151=0,"",Veldnj20!$AE$151))</f>
        <v>3312 AD</v>
      </c>
      <c r="Y16" s="260" t="str">
        <f>IF($D16="","",IF(Veldnj20!$AF$151=0,"",Veldnj20!$AF$151))</f>
        <v>Dordrecht</v>
      </c>
      <c r="Z16" s="249">
        <f>IFERROR(Veldnj20!$AH$151,"")</f>
        <v>17.522500000000001</v>
      </c>
    </row>
    <row r="17" spans="1:26">
      <c r="A17" s="260" t="str">
        <f>IF($D17="","",Veldvj21!$G$3)</f>
        <v>NCX19J3</v>
      </c>
      <c r="B17" s="260" t="str">
        <f>IF($D17="","",Veldvj21!$E$2)</f>
        <v>Oranje Wit (D)</v>
      </c>
      <c r="C17" s="117" t="str">
        <f t="shared" si="0"/>
        <v>A</v>
      </c>
      <c r="D17" s="117" t="str">
        <f>UPPER(Veldvj21!C151)</f>
        <v>A1</v>
      </c>
      <c r="E17" s="117" t="str">
        <f>IF($D17="","","VJ21")</f>
        <v>VJ21</v>
      </c>
      <c r="F17" s="117" t="str">
        <f>IF($D17="","",Veldvj21!$E$151)</f>
        <v>WK</v>
      </c>
      <c r="G17" s="257" t="str">
        <f>IF($D17="","",Veldvj21!$G$151)</f>
        <v>8</v>
      </c>
      <c r="H17" s="257" t="str">
        <f>PROPER(IF($D17="","",Veldvj21!$F$151))</f>
        <v>Za</v>
      </c>
      <c r="I17" s="257">
        <f>IF($D17="","",Veldvj21!$J$151)</f>
        <v>4</v>
      </c>
      <c r="J17" s="257">
        <f>IF($D17="","",Veldvj21!$K$151)</f>
        <v>4</v>
      </c>
      <c r="K17" s="258">
        <f>IFERROR(ROUND(Veldvj21!$L$151,1),"")</f>
        <v>16.8</v>
      </c>
      <c r="L17" s="257">
        <f>IF($D17="","",IFERROR(ROUND(Veldvj21!$P$151,0),""))</f>
        <v>0</v>
      </c>
      <c r="M17" s="257">
        <f>IF($D17="","",IFERROR(ROUND(Veldvj21!$Q$151,0),""))</f>
        <v>0</v>
      </c>
      <c r="N17" s="257">
        <f>IF($D17="","",IFERROR(ROUND(Veldvj21!$R$151,0),""))</f>
        <v>0</v>
      </c>
      <c r="O17" s="257">
        <f>IF($D17="","",IFERROR(ROUND(Veldvj21!$S$151,0),""))</f>
        <v>0</v>
      </c>
      <c r="P17" s="257">
        <f>IF($D17="","",Veldvj21!$P$150)</f>
        <v>0</v>
      </c>
      <c r="Q17" s="257">
        <f>IF($D17="","",Veldvj21!$Q$150)</f>
        <v>0</v>
      </c>
      <c r="R17" s="257">
        <f>IF($D17="","",Veldvj21!$R$150)</f>
        <v>0</v>
      </c>
      <c r="S17" s="257">
        <f>IF($D17="","",Veldvj21!$S$150)</f>
        <v>8</v>
      </c>
      <c r="T17" s="257">
        <f>IF($D17="","",Veldvj21!$T$150)</f>
        <v>0</v>
      </c>
      <c r="U17" s="262" t="str">
        <f>IFERROR(IF(VLOOKUP(D17,TeamsZ,5,0)=0,"",VLOOKUP(D17,TeamsZ,5,0)),"")</f>
        <v/>
      </c>
      <c r="V17" s="262" t="str">
        <f t="shared" si="1"/>
        <v/>
      </c>
      <c r="W17" s="260" t="str">
        <f>IF($D17="","",Veldvj21!$G$5)</f>
        <v>ZUIDWEST</v>
      </c>
      <c r="X17" s="260" t="str">
        <f>IF($D17="","",IF(Veldvj21!$AE$151=0,"",Veldvj21!$AE$151))</f>
        <v>3312 AD</v>
      </c>
      <c r="Y17" s="260" t="str">
        <f>IF($D17="","",IF(Veldvj21!$AF$151=0,"",Veldvj21!$AF$151))</f>
        <v>Dordrecht</v>
      </c>
      <c r="Z17" s="249">
        <f>IFERROR(Veldvj21!$AH$151,"")</f>
        <v>17.522500000000001</v>
      </c>
    </row>
    <row r="18" spans="1:26">
      <c r="A18" s="260" t="str">
        <f>IF($D18="","",Veldnj20!$G$3)</f>
        <v>NCX19J3</v>
      </c>
      <c r="B18" s="260" t="str">
        <f>IF($D18="","",Veldnj20!$E$2)</f>
        <v>Oranje Wit (D)</v>
      </c>
      <c r="C18" s="117" t="str">
        <f t="shared" si="0"/>
        <v>A</v>
      </c>
      <c r="D18" s="117" t="str">
        <f>UPPER(Veldnj20!C171)</f>
        <v>A2</v>
      </c>
      <c r="E18" s="117" t="str">
        <f>IF($D18="","","NJ20")</f>
        <v>NJ20</v>
      </c>
      <c r="F18" s="117" t="str">
        <f>IF($D18="","",Veldnj20!$E$171)</f>
        <v>WK</v>
      </c>
      <c r="G18" s="257" t="str">
        <f>IF($D18="","",Veldnj20!$G$171)</f>
        <v>8</v>
      </c>
      <c r="H18" s="257" t="str">
        <f>PROPER(IF($D18="","",Veldnj20!$F$171))</f>
        <v>Za</v>
      </c>
      <c r="I18" s="257">
        <f>IF($D18="","",Veldnj20!$J$171)</f>
        <v>6</v>
      </c>
      <c r="J18" s="257">
        <f>IF($D18="","",Veldnj20!$K$171)</f>
        <v>5</v>
      </c>
      <c r="K18" s="258">
        <f>IFERROR(ROUND(Veldnj20!$L$171,1),"")</f>
        <v>16.8</v>
      </c>
      <c r="L18" s="257">
        <f>IF($D18="","",IFERROR(ROUND(Veldnj20!$P$171,0),""))</f>
        <v>0</v>
      </c>
      <c r="M18" s="257">
        <f>IF($D18="","",IFERROR(ROUND(Veldnj20!$Q$171,0),""))</f>
        <v>0</v>
      </c>
      <c r="N18" s="257">
        <f>IF($D18="","",IFERROR(ROUND(Veldnj20!$R$171,0),""))</f>
        <v>0</v>
      </c>
      <c r="O18" s="257"/>
      <c r="P18" s="257">
        <f>IF($D18="","",Veldnj20!$P$170)</f>
        <v>0</v>
      </c>
      <c r="Q18" s="257">
        <f>IF($D18="","",Veldnj20!$Q$170)</f>
        <v>0</v>
      </c>
      <c r="R18" s="257">
        <f>IF($D18="","",Veldnj20!$R$170)</f>
        <v>0</v>
      </c>
      <c r="S18" s="257"/>
      <c r="T18" s="257">
        <f>IF($D18="","",Veldnj20!$T$170)</f>
        <v>0</v>
      </c>
      <c r="U18" s="262" t="str">
        <f>IFERROR(IF(VLOOKUP(D18,TeamsV,5,0)=0,"",VLOOKUP(D18,TeamsV,5,0)),"")</f>
        <v/>
      </c>
      <c r="V18" s="262" t="str">
        <f t="shared" si="1"/>
        <v/>
      </c>
      <c r="W18" s="260" t="str">
        <f>IF($D18="","",Veldnj20!$G$5)</f>
        <v>ZUIDWEST</v>
      </c>
      <c r="X18" s="260" t="str">
        <f>IF($D18="","",IF(Veldnj20!$AE$171=0,"",Veldnj20!$AE$171))</f>
        <v>3312 AD</v>
      </c>
      <c r="Y18" s="260" t="str">
        <f>IF($D18="","",IF(Veldnj20!$AF$171=0,"",Veldnj20!$AF$171))</f>
        <v>Dordrecht</v>
      </c>
      <c r="Z18" s="249">
        <f>IFERROR(Veldnj20!$AH$171,"")</f>
        <v>17.288181818181815</v>
      </c>
    </row>
    <row r="19" spans="1:26">
      <c r="A19" s="260" t="str">
        <f>IF($D19="","",Veldvj21!$G$3)</f>
        <v>NCX19J3</v>
      </c>
      <c r="B19" s="260" t="str">
        <f>IF($D19="","",Veldvj21!$E$2)</f>
        <v>Oranje Wit (D)</v>
      </c>
      <c r="C19" s="117" t="str">
        <f t="shared" si="0"/>
        <v>A</v>
      </c>
      <c r="D19" s="117" t="str">
        <f>UPPER(Veldvj21!C171)</f>
        <v>A2</v>
      </c>
      <c r="E19" s="117" t="str">
        <f>IF($D19="","","VJ21")</f>
        <v>VJ21</v>
      </c>
      <c r="F19" s="117" t="str">
        <f>IF($D19="","",Veldvj21!$E$171)</f>
        <v>WK</v>
      </c>
      <c r="G19" s="257" t="str">
        <f>IF($D19="","",Veldvj21!$G$171)</f>
        <v>8</v>
      </c>
      <c r="H19" s="257" t="str">
        <f>PROPER(IF($D19="","",Veldvj21!$F$171))</f>
        <v>Za</v>
      </c>
      <c r="I19" s="257">
        <f>IF($D19="","",Veldvj21!$J$171)</f>
        <v>6</v>
      </c>
      <c r="J19" s="257">
        <f>IF($D19="","",Veldvj21!$K$171)</f>
        <v>5</v>
      </c>
      <c r="K19" s="258">
        <f>IFERROR(ROUND(Veldvj21!$L$171,1),"")</f>
        <v>16.8</v>
      </c>
      <c r="L19" s="257">
        <f>IF($D19="","",IFERROR(ROUND(Veldvj21!$P$171,0),""))</f>
        <v>0</v>
      </c>
      <c r="M19" s="257">
        <f>IF($D19="","",IFERROR(ROUND(Veldvj21!$Q$171,0),""))</f>
        <v>0</v>
      </c>
      <c r="N19" s="257">
        <f>IF($D19="","",IFERROR(ROUND(Veldvj21!$R$171,0),""))</f>
        <v>0</v>
      </c>
      <c r="O19" s="257">
        <f>IF($D19="","",IFERROR(ROUND(Veldvj21!$S$171,0),""))</f>
        <v>0</v>
      </c>
      <c r="P19" s="257">
        <f>IF($D19="","",Veldvj21!$P$170)</f>
        <v>0</v>
      </c>
      <c r="Q19" s="257">
        <f>IF($D19="","",Veldvj21!$Q$170)</f>
        <v>0</v>
      </c>
      <c r="R19" s="257">
        <f>IF($D19="","",Veldvj21!$R$170)</f>
        <v>0</v>
      </c>
      <c r="S19" s="257">
        <f>IF($D19="","",Veldvj21!$S$170)</f>
        <v>11</v>
      </c>
      <c r="T19" s="257">
        <f>IF($D19="","",Veldvj21!$T$170)</f>
        <v>0</v>
      </c>
      <c r="U19" s="262" t="str">
        <f>IFERROR(IF(VLOOKUP(D19,TeamsZ,5,0)=0,"",VLOOKUP(D19,TeamsZ,5,0)),"")</f>
        <v/>
      </c>
      <c r="V19" s="262" t="str">
        <f t="shared" si="1"/>
        <v/>
      </c>
      <c r="W19" s="260" t="str">
        <f>IF($D19="","",Veldvj21!$G$5)</f>
        <v>ZUIDWEST</v>
      </c>
      <c r="X19" s="260" t="str">
        <f>IF($D19="","",IF(Veldvj21!$AE$171=0,"",Veldvj21!$AE$171))</f>
        <v>3312 AD</v>
      </c>
      <c r="Y19" s="260" t="str">
        <f>IF($D19="","",IF(Veldvj21!$AF$171=0,"",Veldvj21!$AF$171))</f>
        <v>Dordrecht</v>
      </c>
      <c r="Z19" s="249">
        <f>IFERROR(Veldvj21!$AH$171,"")</f>
        <v>17.288181818181815</v>
      </c>
    </row>
    <row r="20" spans="1:26">
      <c r="A20" s="260" t="str">
        <f>IF($D20="","",Veldnj20!$G$3)</f>
        <v>NCX19J3</v>
      </c>
      <c r="B20" s="260" t="str">
        <f>IF($D20="","",Veldnj20!$E$2)</f>
        <v>Oranje Wit (D)</v>
      </c>
      <c r="C20" s="117" t="str">
        <f t="shared" si="0"/>
        <v>A</v>
      </c>
      <c r="D20" s="117" t="str">
        <f>UPPER(Veldnj20!C191)</f>
        <v>A3</v>
      </c>
      <c r="E20" s="117" t="str">
        <f>IF($D20="","","NJ20")</f>
        <v>NJ20</v>
      </c>
      <c r="F20" s="117" t="str">
        <f>IF($D20="","",Veldnj20!$E$191)</f>
        <v>BK</v>
      </c>
      <c r="G20" s="257" t="str">
        <f>IF($D20="","",Veldnj20!$G$191)</f>
        <v>8</v>
      </c>
      <c r="H20" s="257" t="str">
        <f>PROPER(IF($D20="","",Veldnj20!$F$191))</f>
        <v>Za</v>
      </c>
      <c r="I20" s="257">
        <f>IF($D20="","",Veldnj20!$J$191)</f>
        <v>6</v>
      </c>
      <c r="J20" s="257">
        <f>IF($D20="","",Veldnj20!$K$191)</f>
        <v>4</v>
      </c>
      <c r="K20" s="258">
        <f>IFERROR(ROUND(Veldnj20!$L$191,1),"")</f>
        <v>16.8</v>
      </c>
      <c r="L20" s="257">
        <f>IF($D20="","",IFERROR(ROUND(Veldnj20!$P$191,0),""))</f>
        <v>0</v>
      </c>
      <c r="M20" s="257">
        <f>IF($D20="","",IFERROR(ROUND(Veldnj20!$Q$191,0),""))</f>
        <v>0</v>
      </c>
      <c r="N20" s="257">
        <f>IF($D20="","",IFERROR(ROUND(Veldnj20!$R$191,0),""))</f>
        <v>0</v>
      </c>
      <c r="O20" s="257"/>
      <c r="P20" s="257">
        <f>IF($D20="","",Veldnj20!$P$190)</f>
        <v>0</v>
      </c>
      <c r="Q20" s="257">
        <f>IF($D20="","",Veldnj20!$Q$190)</f>
        <v>0</v>
      </c>
      <c r="R20" s="257">
        <f>IF($D20="","",Veldnj20!$R$190)</f>
        <v>0</v>
      </c>
      <c r="S20" s="257"/>
      <c r="T20" s="257">
        <f>IF($D20="","",Veldnj20!$T$190)</f>
        <v>0</v>
      </c>
      <c r="U20" s="262" t="str">
        <f>IFERROR(IF(VLOOKUP(D20,TeamsV,5,0)=0,"",VLOOKUP(D20,TeamsV,5,0)),"")</f>
        <v/>
      </c>
      <c r="V20" s="262" t="str">
        <f t="shared" si="1"/>
        <v/>
      </c>
      <c r="W20" s="260" t="str">
        <f>IF($D20="","",Veldnj20!$G$5)</f>
        <v>ZUIDWEST</v>
      </c>
      <c r="X20" s="260" t="str">
        <f>IF($D20="","",IF(Veldnj20!$AE$191=0,"",Veldnj20!$AE$191))</f>
        <v>3312 AD</v>
      </c>
      <c r="Y20" s="260" t="str">
        <f>IF($D20="","",IF(Veldnj20!$AF$191=0,"",Veldnj20!$AF$191))</f>
        <v>Dordrecht</v>
      </c>
      <c r="Z20" s="249">
        <f>IFERROR(Veldnj20!$AH$191,"")</f>
        <v>17.123000000000001</v>
      </c>
    </row>
    <row r="21" spans="1:26">
      <c r="A21" s="260" t="str">
        <f>IF($D21="","",Veldvj21!$G$3)</f>
        <v>NCX19J3</v>
      </c>
      <c r="B21" s="260" t="str">
        <f>IF($D21="","",Veldvj21!$E$2)</f>
        <v>Oranje Wit (D)</v>
      </c>
      <c r="C21" s="117" t="str">
        <f t="shared" si="0"/>
        <v>A</v>
      </c>
      <c r="D21" s="117" t="str">
        <f>UPPER(Veldvj21!C191)</f>
        <v>A3</v>
      </c>
      <c r="E21" s="117" t="str">
        <f>IF($D21="","","VJ21")</f>
        <v>VJ21</v>
      </c>
      <c r="F21" s="117" t="str">
        <f>IF($D21="","",Veldvj21!$E$191)</f>
        <v>BK</v>
      </c>
      <c r="G21" s="257" t="str">
        <f>IF($D21="","",Veldvj21!$G$191)</f>
        <v>8</v>
      </c>
      <c r="H21" s="257" t="str">
        <f>PROPER(IF($D21="","",Veldvj21!$F$191))</f>
        <v>Za</v>
      </c>
      <c r="I21" s="257">
        <f>IF($D21="","",Veldvj21!$J$191)</f>
        <v>6</v>
      </c>
      <c r="J21" s="257">
        <f>IF($D21="","",Veldvj21!$K$191)</f>
        <v>4</v>
      </c>
      <c r="K21" s="258">
        <f>IFERROR(ROUND(Veldvj21!$L$191,1),"")</f>
        <v>16.8</v>
      </c>
      <c r="L21" s="257">
        <f>IF($D21="","",IFERROR(ROUND(Veldvj21!$P$191,0),""))</f>
        <v>0</v>
      </c>
      <c r="M21" s="257">
        <f>IF($D21="","",IFERROR(ROUND(Veldvj21!$Q$191,0),""))</f>
        <v>0</v>
      </c>
      <c r="N21" s="257">
        <f>IF($D21="","",IFERROR(ROUND(Veldvj21!$R$191,0),""))</f>
        <v>0</v>
      </c>
      <c r="O21" s="257">
        <f>IF($D21="","",IFERROR(ROUND(Veldvj21!$S$191,0),""))</f>
        <v>0</v>
      </c>
      <c r="P21" s="257">
        <f>IF($D21="","",Veldvj21!$P$190)</f>
        <v>0</v>
      </c>
      <c r="Q21" s="257">
        <f>IF($D21="","",Veldvj21!$Q$190)</f>
        <v>0</v>
      </c>
      <c r="R21" s="257">
        <f>IF($D21="","",Veldvj21!$R$190)</f>
        <v>0</v>
      </c>
      <c r="S21" s="257">
        <f>IF($D21="","",Veldvj21!$S$190)</f>
        <v>10</v>
      </c>
      <c r="T21" s="257">
        <f>IF($D21="","",Veldvj21!$T$190)</f>
        <v>0</v>
      </c>
      <c r="U21" s="262" t="str">
        <f>IFERROR(IF(VLOOKUP(D21,TeamsZ,5,0)=0,"",VLOOKUP(D21,TeamsZ,5,0)),"")</f>
        <v/>
      </c>
      <c r="V21" s="262" t="str">
        <f t="shared" si="1"/>
        <v/>
      </c>
      <c r="W21" s="260" t="str">
        <f>IF($D21="","",Veldvj21!$G$5)</f>
        <v>ZUIDWEST</v>
      </c>
      <c r="X21" s="260" t="str">
        <f>IF($D21="","",IF(Veldvj21!$AE$191=0,"",Veldvj21!$AE$191))</f>
        <v>3312 AD</v>
      </c>
      <c r="Y21" s="260" t="str">
        <f>IF($D21="","",IF(Veldvj21!$AF$191=0,"",Veldvj21!$AF$191))</f>
        <v>Dordrecht</v>
      </c>
      <c r="Z21" s="249">
        <f>IFERROR(Veldvj21!$AH$191,"")</f>
        <v>17.123000000000001</v>
      </c>
    </row>
    <row r="22" spans="1:26">
      <c r="A22" s="260" t="str">
        <f>IF($D22="","",Veldnj20!$G$3)</f>
        <v>NCX19J3</v>
      </c>
      <c r="B22" s="260" t="str">
        <f>IF($D22="","",Veldnj20!$E$2)</f>
        <v>Oranje Wit (D)</v>
      </c>
      <c r="C22" s="117" t="str">
        <f t="shared" si="0"/>
        <v>A</v>
      </c>
      <c r="D22" s="117" t="str">
        <f>UPPER(Veldnj20!C211)</f>
        <v>A4</v>
      </c>
      <c r="E22" s="117" t="str">
        <f>IF($D22="","","NJ20")</f>
        <v>NJ20</v>
      </c>
      <c r="F22" s="117" t="str">
        <f>IF($D22="","",Veldnj20!$E$211)</f>
        <v>BK</v>
      </c>
      <c r="G22" s="257" t="str">
        <f>IF($D22="","",Veldnj20!$G$211)</f>
        <v>8</v>
      </c>
      <c r="H22" s="257" t="str">
        <f>PROPER(IF($D22="","",Veldnj20!$F$211))</f>
        <v>Za</v>
      </c>
      <c r="I22" s="257">
        <f>IF($D22="","",Veldnj20!$J$211)</f>
        <v>6</v>
      </c>
      <c r="J22" s="257">
        <f>IF($D22="","",Veldnj20!$K$211)</f>
        <v>4</v>
      </c>
      <c r="K22" s="258">
        <f>IFERROR(ROUND(Veldnj20!$L$211,1),"")</f>
        <v>17.100000000000001</v>
      </c>
      <c r="L22" s="257">
        <f>IF($D22="","",IFERROR(ROUND(Veldnj20!$P$211,0),""))</f>
        <v>0</v>
      </c>
      <c r="M22" s="257">
        <f>IF($D22="","",IFERROR(ROUND(Veldnj20!$Q$211,0),""))</f>
        <v>0</v>
      </c>
      <c r="N22" s="257">
        <f>IF($D22="","",IFERROR(ROUND(Veldnj20!$R$211,0),""))</f>
        <v>0</v>
      </c>
      <c r="O22" s="257"/>
      <c r="P22" s="257">
        <f>IF($D22="","",Veldnj20!$P$210)</f>
        <v>0</v>
      </c>
      <c r="Q22" s="257">
        <f>IF($D22="","",Veldnj20!$Q$210)</f>
        <v>0</v>
      </c>
      <c r="R22" s="257">
        <f>IF($D22="","",Veldnj20!$R$210)</f>
        <v>0</v>
      </c>
      <c r="S22" s="257"/>
      <c r="T22" s="257">
        <f>IF($D22="","",Veldnj20!$T$210)</f>
        <v>0</v>
      </c>
      <c r="U22" s="262" t="str">
        <f>IFERROR(IF(VLOOKUP(D22,TeamsV,5,0)=0,"",VLOOKUP(D22,TeamsV,5,0)),"")</f>
        <v/>
      </c>
      <c r="V22" s="262" t="str">
        <f t="shared" si="1"/>
        <v/>
      </c>
      <c r="W22" s="260" t="str">
        <f>IF($D22="","",Veldnj20!$G$5)</f>
        <v>ZUIDWEST</v>
      </c>
      <c r="X22" s="260" t="str">
        <f>IF($D22="","",IF(Veldnj20!$AE$211=0,"",Veldnj20!$AE$211))</f>
        <v>3312 AD</v>
      </c>
      <c r="Y22" s="260" t="str">
        <f>IF($D22="","",IF(Veldnj20!$AF$211=0,"",Veldnj20!$AF$211))</f>
        <v>Dordrecht</v>
      </c>
      <c r="Z22" s="249">
        <f>IFERROR(Veldnj20!$AH$211,"")</f>
        <v>17.584</v>
      </c>
    </row>
    <row r="23" spans="1:26">
      <c r="A23" s="260" t="str">
        <f>IF($D23="","",Veldvj21!$G$3)</f>
        <v>NCX19J3</v>
      </c>
      <c r="B23" s="260" t="str">
        <f>IF($D23="","",Veldvj21!$E$2)</f>
        <v>Oranje Wit (D)</v>
      </c>
      <c r="C23" s="117" t="str">
        <f t="shared" si="0"/>
        <v>A</v>
      </c>
      <c r="D23" s="117" t="str">
        <f>UPPER(Veldvj21!C211)</f>
        <v>A4</v>
      </c>
      <c r="E23" s="117" t="str">
        <f>IF($D23="","","VJ21")</f>
        <v>VJ21</v>
      </c>
      <c r="F23" s="117" t="str">
        <f>IF($D23="","",Veldvj21!$E$211)</f>
        <v>BK</v>
      </c>
      <c r="G23" s="257" t="str">
        <f>IF($D23="","",Veldvj21!$G$211)</f>
        <v>8</v>
      </c>
      <c r="H23" s="257" t="str">
        <f>PROPER(IF($D23="","",Veldvj21!$F$211))</f>
        <v>Za</v>
      </c>
      <c r="I23" s="257">
        <f>IF($D23="","",Veldvj21!$J$211)</f>
        <v>6</v>
      </c>
      <c r="J23" s="257">
        <f>IF($D23="","",Veldvj21!$K$211)</f>
        <v>4</v>
      </c>
      <c r="K23" s="258">
        <f>IFERROR(ROUND(Veldvj21!$L$211,1),"")</f>
        <v>17.100000000000001</v>
      </c>
      <c r="L23" s="257">
        <f>IF($D23="","",IFERROR(ROUND(Veldvj21!$P$211,0),""))</f>
        <v>0</v>
      </c>
      <c r="M23" s="257">
        <f>IF($D23="","",IFERROR(ROUND(Veldvj21!$Q$211,0),""))</f>
        <v>0</v>
      </c>
      <c r="N23" s="257">
        <f>IF($D23="","",IFERROR(ROUND(Veldvj21!$R$211,0),""))</f>
        <v>0</v>
      </c>
      <c r="O23" s="257">
        <f>IF($D23="","",IFERROR(ROUND(Veldvj21!$S$211,0),""))</f>
        <v>0</v>
      </c>
      <c r="P23" s="257">
        <f>IF($D23="","",Veldvj21!$P$210)</f>
        <v>0</v>
      </c>
      <c r="Q23" s="257">
        <f>IF($D23="","",Veldvj21!$Q$210)</f>
        <v>0</v>
      </c>
      <c r="R23" s="257">
        <f>IF($D23="","",Veldvj21!$R$210)</f>
        <v>0</v>
      </c>
      <c r="S23" s="257">
        <f>IF($D23="","",Veldvj21!$S$210)</f>
        <v>10</v>
      </c>
      <c r="T23" s="257">
        <f>IF($D23="","",Veldvj21!$T$210)</f>
        <v>0</v>
      </c>
      <c r="U23" s="262" t="str">
        <f>IFERROR(IF(VLOOKUP(D23,TeamsZ,5,0)=0,"",VLOOKUP(D23,TeamsZ,5,0)),"")</f>
        <v/>
      </c>
      <c r="V23" s="262" t="str">
        <f t="shared" si="1"/>
        <v/>
      </c>
      <c r="W23" s="260" t="str">
        <f>IF($D23="","",Veldvj21!$G$5)</f>
        <v>ZUIDWEST</v>
      </c>
      <c r="X23" s="260" t="str">
        <f>IF($D23="","",IF(Veldvj21!$AE$211=0,"",Veldvj21!$AE$211))</f>
        <v>3312 AD</v>
      </c>
      <c r="Y23" s="260" t="str">
        <f>IF($D23="","",IF(Veldvj21!$AF$211=0,"",Veldvj21!$AF$211))</f>
        <v>Dordrecht</v>
      </c>
      <c r="Z23" s="249">
        <f>IFERROR(Veldvj21!$AH$211,"")</f>
        <v>17.584</v>
      </c>
    </row>
    <row r="24" spans="1:26">
      <c r="A24" s="260" t="str">
        <f>IF($D24="","",Veldnj20!$G$3)</f>
        <v>NCX19J3</v>
      </c>
      <c r="B24" s="260" t="str">
        <f>IF($D24="","",Veldnj20!$E$2)</f>
        <v>Oranje Wit (D)</v>
      </c>
      <c r="C24" s="117" t="str">
        <f t="shared" si="0"/>
        <v>B</v>
      </c>
      <c r="D24" s="117" t="str">
        <f>UPPER(Veldnj20!C231)</f>
        <v>B1</v>
      </c>
      <c r="E24" s="117" t="str">
        <f>IF($D24="","","NJ20")</f>
        <v>NJ20</v>
      </c>
      <c r="F24" s="117" t="str">
        <f>IF($D24="","",Veldnj20!$E$231)</f>
        <v>WK</v>
      </c>
      <c r="G24" s="257" t="str">
        <f>IF($D24="","",Veldnj20!$G$231)</f>
        <v>8</v>
      </c>
      <c r="H24" s="257" t="str">
        <f>PROPER(IF($D24="","",Veldnj20!$F$231))</f>
        <v>Za</v>
      </c>
      <c r="I24" s="257">
        <f>IF($D24="","",Veldnj20!$J$231)</f>
        <v>4</v>
      </c>
      <c r="J24" s="257">
        <f>IF($D24="","",Veldnj20!$K$231)</f>
        <v>4</v>
      </c>
      <c r="K24" s="258">
        <f>IFERROR(ROUND(Veldnj20!$L$231,1),"")</f>
        <v>15</v>
      </c>
      <c r="L24" s="257">
        <f>IF($D24="","",IFERROR(ROUND(Veldnj20!$P$231,0),""))</f>
        <v>0</v>
      </c>
      <c r="M24" s="257">
        <f>IF($D24="","",IFERROR(ROUND(Veldnj20!$Q$231,0),""))</f>
        <v>0</v>
      </c>
      <c r="N24" s="257">
        <f>IF($D24="","",IFERROR(ROUND(Veldnj20!$R$231,0),""))</f>
        <v>0</v>
      </c>
      <c r="O24" s="257"/>
      <c r="P24" s="257">
        <f>IF($D24="","",Veldnj20!$P$230)</f>
        <v>0</v>
      </c>
      <c r="Q24" s="257">
        <f>IF($D24="","",Veldnj20!$Q$230)</f>
        <v>0</v>
      </c>
      <c r="R24" s="257">
        <f>IF($D24="","",Veldnj20!$R$230)</f>
        <v>0</v>
      </c>
      <c r="S24" s="257"/>
      <c r="T24" s="257">
        <f>IF($D24="","",Veldnj20!$T$230)</f>
        <v>0</v>
      </c>
      <c r="U24" s="262" t="str">
        <f>IFERROR(IF(VLOOKUP(D24,TeamsV,5,0)=0,"",VLOOKUP(D24,TeamsV,5,0)),"")</f>
        <v/>
      </c>
      <c r="V24" s="262" t="str">
        <f t="shared" si="1"/>
        <v/>
      </c>
      <c r="W24" s="260" t="str">
        <f>IF($D24="","",Veldnj20!$G$5)</f>
        <v>ZUIDWEST</v>
      </c>
      <c r="X24" s="260" t="str">
        <f>IF($D24="","",IF(Veldnj20!$AE$231=0,"",Veldnj20!$AE$231))</f>
        <v>3312 AD</v>
      </c>
      <c r="Y24" s="260" t="str">
        <f>IF($D24="","",IF(Veldnj20!$AF$231=0,"",Veldnj20!$AF$231))</f>
        <v>Dordrecht</v>
      </c>
      <c r="Z24" s="249">
        <f>IFERROR(Veldnj20!$AH$231,"")</f>
        <v>15.447499999999998</v>
      </c>
    </row>
    <row r="25" spans="1:26">
      <c r="A25" s="260" t="str">
        <f>IF($D25="","",Veldvj21!$G$3)</f>
        <v>NCX19J3</v>
      </c>
      <c r="B25" s="260" t="str">
        <f>IF($D25="","",Veldvj21!$E$2)</f>
        <v>Oranje Wit (D)</v>
      </c>
      <c r="C25" s="117" t="str">
        <f t="shared" si="0"/>
        <v>B</v>
      </c>
      <c r="D25" s="117" t="str">
        <f>UPPER(Veldvj21!C231)</f>
        <v>B1</v>
      </c>
      <c r="E25" s="117" t="str">
        <f>IF($D25="","","VJ21")</f>
        <v>VJ21</v>
      </c>
      <c r="F25" s="117" t="str">
        <f>IF($D25="","",Veldvj21!$E$231)</f>
        <v>WK</v>
      </c>
      <c r="G25" s="257" t="str">
        <f>IF($D25="","",Veldvj21!$G$231)</f>
        <v>8</v>
      </c>
      <c r="H25" s="257" t="str">
        <f>PROPER(IF($D25="","",Veldvj21!$F$231))</f>
        <v>Za</v>
      </c>
      <c r="I25" s="257">
        <f>IF($D25="","",Veldvj21!$J$231)</f>
        <v>4</v>
      </c>
      <c r="J25" s="257">
        <f>IF($D25="","",Veldvj21!$K$231)</f>
        <v>4</v>
      </c>
      <c r="K25" s="258">
        <f>IFERROR(ROUND(Veldvj21!$L$231,1),"")</f>
        <v>15</v>
      </c>
      <c r="L25" s="257">
        <f>IF($D25="","",IFERROR(ROUND(Veldvj21!$P$231,0),""))</f>
        <v>0</v>
      </c>
      <c r="M25" s="257">
        <f>IF($D25="","",IFERROR(ROUND(Veldvj21!$Q$231,0),""))</f>
        <v>0</v>
      </c>
      <c r="N25" s="257">
        <f>IF($D25="","",IFERROR(ROUND(Veldvj21!$R$231,0),""))</f>
        <v>0</v>
      </c>
      <c r="O25" s="257">
        <f>IF($D25="","",IFERROR(ROUND(Veldvj21!$S$231,0),""))</f>
        <v>0</v>
      </c>
      <c r="P25" s="257">
        <f>IF($D25="","",Veldvj21!$P$230)</f>
        <v>0</v>
      </c>
      <c r="Q25" s="257">
        <f>IF($D25="","",Veldvj21!$Q$230)</f>
        <v>0</v>
      </c>
      <c r="R25" s="257">
        <f>IF($D25="","",Veldvj21!$R$230)</f>
        <v>0</v>
      </c>
      <c r="S25" s="257">
        <f>IF($D25="","",Veldvj21!$S$230)</f>
        <v>8</v>
      </c>
      <c r="T25" s="257">
        <f>IF($D25="","",Veldvj21!$T$230)</f>
        <v>0</v>
      </c>
      <c r="U25" s="262" t="str">
        <f>IFERROR(IF(VLOOKUP(D25,TeamsZ,5,0)=0,"",VLOOKUP(D25,TeamsZ,5,0)),"")</f>
        <v/>
      </c>
      <c r="V25" s="262" t="str">
        <f t="shared" si="1"/>
        <v/>
      </c>
      <c r="W25" s="260" t="str">
        <f>IF($D25="","",Veldvj21!$G$5)</f>
        <v>ZUIDWEST</v>
      </c>
      <c r="X25" s="260" t="str">
        <f>IF($D25="","",IF(Veldvj21!$AE$231=0,"",Veldvj21!$AE$231))</f>
        <v>3312 AD</v>
      </c>
      <c r="Y25" s="260" t="str">
        <f>IF($D25="","",IF(Veldvj21!$AF$231=0,"",Veldvj21!$AF$231))</f>
        <v>Dordrecht</v>
      </c>
      <c r="Z25" s="249">
        <f>IFERROR(Veldvj21!$AH$231,"")</f>
        <v>15.447499999999998</v>
      </c>
    </row>
    <row r="26" spans="1:26">
      <c r="A26" s="260" t="str">
        <f>IF($D26="","",Veldnj20!$G$3)</f>
        <v>NCX19J3</v>
      </c>
      <c r="B26" s="260" t="str">
        <f>IF($D26="","",Veldnj20!$E$2)</f>
        <v>Oranje Wit (D)</v>
      </c>
      <c r="C26" s="117" t="str">
        <f t="shared" si="0"/>
        <v>B</v>
      </c>
      <c r="D26" s="117" t="str">
        <f>UPPER(Veldnj20!C251)</f>
        <v>B2</v>
      </c>
      <c r="E26" s="117" t="str">
        <f>IF($D26="","","NJ20")</f>
        <v>NJ20</v>
      </c>
      <c r="F26" s="117" t="str">
        <f>IF($D26="","",Veldnj20!$E$251)</f>
        <v>BK</v>
      </c>
      <c r="G26" s="257" t="str">
        <f>IF($D26="","",Veldnj20!$G$251)</f>
        <v>8</v>
      </c>
      <c r="H26" s="257" t="str">
        <f>PROPER(IF($D26="","",Veldnj20!$F$251))</f>
        <v>Za</v>
      </c>
      <c r="I26" s="257">
        <f>IF($D26="","",Veldnj20!$J$251)</f>
        <v>8</v>
      </c>
      <c r="J26" s="257">
        <f>IF($D26="","",Veldnj20!$K$251)</f>
        <v>2</v>
      </c>
      <c r="K26" s="258">
        <f>IFERROR(ROUND(Veldnj20!$L$251,1),"")</f>
        <v>15</v>
      </c>
      <c r="L26" s="257">
        <f>IF($D26="","",IFERROR(ROUND(Veldnj20!$P$251,0),""))</f>
        <v>0</v>
      </c>
      <c r="M26" s="257">
        <f>IF($D26="","",IFERROR(ROUND(Veldnj20!$Q$251,0),""))</f>
        <v>0</v>
      </c>
      <c r="N26" s="257">
        <f>IF($D26="","",IFERROR(ROUND(Veldnj20!$R$251,0),""))</f>
        <v>0</v>
      </c>
      <c r="O26" s="257"/>
      <c r="P26" s="257">
        <f>IF($D26="","",Veldnj20!$P$250)</f>
        <v>0</v>
      </c>
      <c r="Q26" s="257">
        <f>IF($D26="","",Veldnj20!$Q$250)</f>
        <v>0</v>
      </c>
      <c r="R26" s="257">
        <f>IF($D26="","",Veldnj20!$R$250)</f>
        <v>0</v>
      </c>
      <c r="S26" s="257"/>
      <c r="T26" s="257">
        <f>IF($D26="","",Veldnj20!$T$250)</f>
        <v>0</v>
      </c>
      <c r="U26" s="262" t="str">
        <f>IFERROR(IF(VLOOKUP(D26,TeamsV,5,0)=0,"",VLOOKUP(D26,TeamsV,5,0)),"")</f>
        <v/>
      </c>
      <c r="V26" s="262" t="str">
        <f t="shared" si="1"/>
        <v/>
      </c>
      <c r="W26" s="260" t="str">
        <f>IF($D26="","",Veldnj20!$G$5)</f>
        <v>ZUIDWEST</v>
      </c>
      <c r="X26" s="260" t="str">
        <f>IF($D26="","",IF(Veldnj20!$AE$251=0,"",Veldnj20!$AE$251))</f>
        <v>3312 AD</v>
      </c>
      <c r="Y26" s="260" t="str">
        <f>IF($D26="","",IF(Veldnj20!$AF$251=0,"",Veldnj20!$AF$251))</f>
        <v>Dordrecht</v>
      </c>
      <c r="Z26" s="249">
        <f>IFERROR(Veldnj20!$AH$251,"")</f>
        <v>15.456</v>
      </c>
    </row>
    <row r="27" spans="1:26">
      <c r="A27" s="260" t="str">
        <f>IF($D27="","",Veldvj21!$G$3)</f>
        <v>NCX19J3</v>
      </c>
      <c r="B27" s="260" t="str">
        <f>IF($D27="","",Veldvj21!$E$2)</f>
        <v>Oranje Wit (D)</v>
      </c>
      <c r="C27" s="117" t="str">
        <f t="shared" si="0"/>
        <v>B</v>
      </c>
      <c r="D27" s="117" t="str">
        <f>UPPER(Veldvj21!C251)</f>
        <v>B2</v>
      </c>
      <c r="E27" s="117" t="str">
        <f>IF($D27="","","VJ21")</f>
        <v>VJ21</v>
      </c>
      <c r="F27" s="117" t="str">
        <f>IF($D27="","",Veldvj21!$E$251)</f>
        <v>BK</v>
      </c>
      <c r="G27" s="257" t="str">
        <f>IF($D27="","",Veldvj21!$G$251)</f>
        <v>8</v>
      </c>
      <c r="H27" s="257" t="str">
        <f>PROPER(IF($D27="","",Veldvj21!$F$251))</f>
        <v>Za</v>
      </c>
      <c r="I27" s="257">
        <f>IF($D27="","",Veldvj21!$J$251)</f>
        <v>8</v>
      </c>
      <c r="J27" s="257">
        <f>IF($D27="","",Veldvj21!$K$251)</f>
        <v>2</v>
      </c>
      <c r="K27" s="258">
        <f>IFERROR(ROUND(Veldvj21!$L$251,1),"")</f>
        <v>15</v>
      </c>
      <c r="L27" s="257">
        <f>IF($D27="","",IFERROR(ROUND(Veldvj21!$P$251,0),""))</f>
        <v>0</v>
      </c>
      <c r="M27" s="257">
        <f>IF($D27="","",IFERROR(ROUND(Veldvj21!$Q$251,0),""))</f>
        <v>0</v>
      </c>
      <c r="N27" s="257">
        <f>IF($D27="","",IFERROR(ROUND(Veldvj21!$R$251,0),""))</f>
        <v>0</v>
      </c>
      <c r="O27" s="257">
        <f>IF($D27="","",IFERROR(ROUND(Veldvj21!$S$251,0),""))</f>
        <v>0</v>
      </c>
      <c r="P27" s="257">
        <f>IF($D27="","",Veldvj21!$P$250)</f>
        <v>0</v>
      </c>
      <c r="Q27" s="257">
        <f>IF($D27="","",Veldvj21!$Q$250)</f>
        <v>0</v>
      </c>
      <c r="R27" s="257">
        <f>IF($D27="","",Veldvj21!$R$250)</f>
        <v>0</v>
      </c>
      <c r="S27" s="257">
        <f>IF($D27="","",Veldvj21!$S$250)</f>
        <v>10</v>
      </c>
      <c r="T27" s="257">
        <f>IF($D27="","",Veldvj21!$T$250)</f>
        <v>0</v>
      </c>
      <c r="U27" s="262" t="str">
        <f>IFERROR(IF(VLOOKUP(D27,TeamsZ,5,0)=0,"",VLOOKUP(D27,TeamsZ,5,0)),"")</f>
        <v/>
      </c>
      <c r="V27" s="262" t="str">
        <f t="shared" si="1"/>
        <v/>
      </c>
      <c r="W27" s="260" t="str">
        <f>IF($D27="","",Veldvj21!$G$5)</f>
        <v>ZUIDWEST</v>
      </c>
      <c r="X27" s="260" t="str">
        <f>IF($D27="","",IF(Veldvj21!$AE$251=0,"",Veldvj21!$AE$251))</f>
        <v>3312 AD</v>
      </c>
      <c r="Y27" s="260" t="str">
        <f>IF($D27="","",IF(Veldvj21!$AF$251=0,"",Veldvj21!$AF$251))</f>
        <v>Dordrecht</v>
      </c>
      <c r="Z27" s="249">
        <f>IFERROR(Veldvj21!$AH$251,"")</f>
        <v>15.456</v>
      </c>
    </row>
    <row r="28" spans="1:26">
      <c r="A28" s="260" t="str">
        <f>IF($D28="","",Veldnj20!$G$3)</f>
        <v>NCX19J3</v>
      </c>
      <c r="B28" s="260" t="str">
        <f>IF($D28="","",Veldnj20!$E$2)</f>
        <v>Oranje Wit (D)</v>
      </c>
      <c r="C28" s="117" t="str">
        <f t="shared" si="0"/>
        <v>B</v>
      </c>
      <c r="D28" s="117" t="str">
        <f>UPPER(Veldnj20!C271)</f>
        <v>B3</v>
      </c>
      <c r="E28" s="117" t="str">
        <f>IF($D28="","","NJ20")</f>
        <v>NJ20</v>
      </c>
      <c r="F28" s="117" t="str">
        <f>IF($D28="","",Veldnj20!$E$271)</f>
        <v>BK</v>
      </c>
      <c r="G28" s="257" t="str">
        <f>IF($D28="","",Veldnj20!$G$271)</f>
        <v>8</v>
      </c>
      <c r="H28" s="257" t="str">
        <f>PROPER(IF($D28="","",Veldnj20!$F$271))</f>
        <v>Za</v>
      </c>
      <c r="I28" s="257">
        <f>IF($D28="","",Veldnj20!$J$271)</f>
        <v>6</v>
      </c>
      <c r="J28" s="257">
        <f>IF($D28="","",Veldnj20!$K$271)</f>
        <v>3</v>
      </c>
      <c r="K28" s="258">
        <f>IFERROR(ROUND(Veldnj20!$L$271,1),"")</f>
        <v>14</v>
      </c>
      <c r="L28" s="257">
        <f>IF($D28="","",IFERROR(ROUND(Veldnj20!$P$271,0),""))</f>
        <v>0</v>
      </c>
      <c r="M28" s="257">
        <f>IF($D28="","",IFERROR(ROUND(Veldnj20!$Q$271,0),""))</f>
        <v>0</v>
      </c>
      <c r="N28" s="257">
        <f>IF($D28="","",IFERROR(ROUND(Veldnj20!$R$271,0),""))</f>
        <v>0</v>
      </c>
      <c r="O28" s="257"/>
      <c r="P28" s="257">
        <f>IF($D28="","",Veldnj20!$P$270)</f>
        <v>0</v>
      </c>
      <c r="Q28" s="257">
        <f>IF($D28="","",Veldnj20!$Q$270)</f>
        <v>0</v>
      </c>
      <c r="R28" s="257">
        <f>IF($D28="","",Veldnj20!$R$270)</f>
        <v>0</v>
      </c>
      <c r="S28" s="257"/>
      <c r="T28" s="257">
        <f>IF($D28="","",Veldnj20!$T$270)</f>
        <v>0</v>
      </c>
      <c r="U28" s="262" t="str">
        <f>IFERROR(IF(VLOOKUP(D28,TeamsV,5,0)=0,"",VLOOKUP(D28,TeamsV,5,0)),"")</f>
        <v/>
      </c>
      <c r="V28" s="262" t="str">
        <f t="shared" si="1"/>
        <v/>
      </c>
      <c r="W28" s="260" t="str">
        <f>IF($D28="","",Veldnj20!$G$5)</f>
        <v>ZUIDWEST</v>
      </c>
      <c r="X28" s="260" t="str">
        <f>IF($D28="","",IF(Veldnj20!$AE$271=0,"",Veldnj20!$AE$271))</f>
        <v>3312 AD</v>
      </c>
      <c r="Y28" s="260" t="str">
        <f>IF($D28="","",IF(Veldnj20!$AF$271=0,"",Veldnj20!$AF$271))</f>
        <v>Dordrecht</v>
      </c>
      <c r="Z28" s="249">
        <f>IFERROR(Veldnj20!$AH$271,"")</f>
        <v>14.485555555555557</v>
      </c>
    </row>
    <row r="29" spans="1:26">
      <c r="A29" s="260" t="str">
        <f>IF($D29="","",Veldvj21!$G$3)</f>
        <v>NCX19J3</v>
      </c>
      <c r="B29" s="260" t="str">
        <f>IF($D29="","",Veldvj21!$E$2)</f>
        <v>Oranje Wit (D)</v>
      </c>
      <c r="C29" s="117" t="str">
        <f t="shared" si="0"/>
        <v>B</v>
      </c>
      <c r="D29" s="117" t="str">
        <f>UPPER(Veldvj21!C271)</f>
        <v>B3</v>
      </c>
      <c r="E29" s="117" t="str">
        <f>IF($D29="","","VJ21")</f>
        <v>VJ21</v>
      </c>
      <c r="F29" s="117" t="str">
        <f>IF($D29="","",Veldvj21!$E$271)</f>
        <v>BK</v>
      </c>
      <c r="G29" s="257" t="str">
        <f>IF($D29="","",Veldvj21!$G$271)</f>
        <v>8</v>
      </c>
      <c r="H29" s="257" t="str">
        <f>PROPER(IF($D29="","",Veldvj21!$F$271))</f>
        <v>Za</v>
      </c>
      <c r="I29" s="257">
        <f>IF($D29="","",Veldvj21!$J$271)</f>
        <v>6</v>
      </c>
      <c r="J29" s="257">
        <f>IF($D29="","",Veldvj21!$K$271)</f>
        <v>3</v>
      </c>
      <c r="K29" s="258">
        <f>IFERROR(ROUND(Veldvj21!$L$271,1),"")</f>
        <v>14</v>
      </c>
      <c r="L29" s="257">
        <f>IF($D29="","",IFERROR(ROUND(Veldvj21!$P$271,0),""))</f>
        <v>0</v>
      </c>
      <c r="M29" s="257">
        <f>IF($D29="","",IFERROR(ROUND(Veldvj21!$Q$271,0),""))</f>
        <v>0</v>
      </c>
      <c r="N29" s="257">
        <f>IF($D29="","",IFERROR(ROUND(Veldvj21!$R$271,0),""))</f>
        <v>0</v>
      </c>
      <c r="O29" s="257">
        <f>IF($D29="","",IFERROR(ROUND(Veldvj21!$S$271,0),""))</f>
        <v>0</v>
      </c>
      <c r="P29" s="257">
        <f>IF($D29="","",Veldvj21!$P$270)</f>
        <v>0</v>
      </c>
      <c r="Q29" s="257">
        <f>IF($D29="","",Veldvj21!$Q$270)</f>
        <v>0</v>
      </c>
      <c r="R29" s="257">
        <f>IF($D29="","",Veldvj21!$R$270)</f>
        <v>0</v>
      </c>
      <c r="S29" s="257">
        <f>IF($D29="","",Veldvj21!$S$270)</f>
        <v>9</v>
      </c>
      <c r="T29" s="257">
        <f>IF($D29="","",Veldvj21!$T$270)</f>
        <v>0</v>
      </c>
      <c r="U29" s="262" t="str">
        <f>IFERROR(IF(VLOOKUP(D29,TeamsZ,5,0)=0,"",VLOOKUP(D29,TeamsZ,5,0)),"")</f>
        <v/>
      </c>
      <c r="V29" s="262" t="str">
        <f t="shared" si="1"/>
        <v/>
      </c>
      <c r="W29" s="260" t="str">
        <f>IF($D29="","",Veldvj21!$G$5)</f>
        <v>ZUIDWEST</v>
      </c>
      <c r="X29" s="260" t="str">
        <f>IF($D29="","",IF(Veldvj21!$AE$271=0,"",Veldvj21!$AE$271))</f>
        <v>3312 AD</v>
      </c>
      <c r="Y29" s="260" t="str">
        <f>IF($D29="","",IF(Veldvj21!$AF$271=0,"",Veldvj21!$AF$271))</f>
        <v>Dordrecht</v>
      </c>
      <c r="Z29" s="249">
        <f>IFERROR(Veldvj21!$AH$271,"")</f>
        <v>14.485555555555557</v>
      </c>
    </row>
    <row r="30" spans="1:26">
      <c r="A30" s="260" t="str">
        <f>IF($D30="","",Veldnj20!$G$3)</f>
        <v>NCX19J3</v>
      </c>
      <c r="B30" s="260" t="str">
        <f>IF($D30="","",Veldnj20!$E$2)</f>
        <v>Oranje Wit (D)</v>
      </c>
      <c r="C30" s="117" t="str">
        <f t="shared" si="0"/>
        <v>C</v>
      </c>
      <c r="D30" s="117" t="str">
        <f>UPPER(Veldnj20!C291)</f>
        <v>C1</v>
      </c>
      <c r="E30" s="117" t="str">
        <f>IF($D30="","","NJ20")</f>
        <v>NJ20</v>
      </c>
      <c r="F30" s="117" t="str">
        <f>IF($D30="","",Veldnj20!$E$291)</f>
        <v>WK</v>
      </c>
      <c r="G30" s="257" t="str">
        <f>IF($D30="","",Veldnj20!$G$291)</f>
        <v>8</v>
      </c>
      <c r="H30" s="257" t="str">
        <f>PROPER(IF($D30="","",Veldnj20!$F$291))</f>
        <v>Za</v>
      </c>
      <c r="I30" s="257">
        <f>IF($D30="","",Veldnj20!$J$291)</f>
        <v>5</v>
      </c>
      <c r="J30" s="257">
        <f>IF($D30="","",Veldnj20!$K$291)</f>
        <v>5</v>
      </c>
      <c r="K30" s="258">
        <f>IFERROR(ROUND(Veldnj20!$L$291,1),"")</f>
        <v>12.9</v>
      </c>
      <c r="L30" s="257">
        <f>IF($D30="","",IFERROR(ROUND(Veldnj20!$P$291,0),""))</f>
        <v>0</v>
      </c>
      <c r="M30" s="257">
        <f>IF($D30="","",IFERROR(ROUND(Veldnj20!$Q$291,0),""))</f>
        <v>0</v>
      </c>
      <c r="N30" s="257">
        <f>IF($D30="","",IFERROR(ROUND(Veldnj20!$R$291,0),""))</f>
        <v>0</v>
      </c>
      <c r="O30" s="257"/>
      <c r="P30" s="257">
        <f>IF($D30="","",Veldnj20!$P$290)</f>
        <v>0</v>
      </c>
      <c r="Q30" s="257">
        <f>IF($D30="","",Veldnj20!$Q$290)</f>
        <v>0</v>
      </c>
      <c r="R30" s="257">
        <f>IF($D30="","",Veldnj20!$R$290)</f>
        <v>0</v>
      </c>
      <c r="S30" s="257"/>
      <c r="T30" s="257">
        <f>IF($D30="","",Veldnj20!$T$290)</f>
        <v>0</v>
      </c>
      <c r="U30" s="262" t="str">
        <f>IFERROR(IF(VLOOKUP(D30,TeamsV,5,0)=0,"",VLOOKUP(D30,TeamsV,5,0)),"")</f>
        <v/>
      </c>
      <c r="V30" s="262" t="str">
        <f t="shared" si="1"/>
        <v/>
      </c>
      <c r="W30" s="260" t="str">
        <f>IF($D30="","",Veldnj20!$G$5)</f>
        <v>ZUIDWEST</v>
      </c>
      <c r="X30" s="260" t="str">
        <f>IF($D30="","",IF(Veldnj20!$AE$291=0,"",Veldnj20!$AE$291))</f>
        <v>3312 AD</v>
      </c>
      <c r="Y30" s="260" t="str">
        <f>IF($D30="","",IF(Veldnj20!$AF$291=0,"",Veldnj20!$AF$291))</f>
        <v>Dordrecht</v>
      </c>
      <c r="Z30" s="249">
        <f>IFERROR(Veldnj20!$AH$291,"")</f>
        <v>13.194999999999999</v>
      </c>
    </row>
    <row r="31" spans="1:26">
      <c r="A31" s="260" t="str">
        <f>IF($D31="","",Veldvj21!$G$3)</f>
        <v>NCX19J3</v>
      </c>
      <c r="B31" s="260" t="str">
        <f>IF($D31="","",Veldvj21!$E$2)</f>
        <v>Oranje Wit (D)</v>
      </c>
      <c r="C31" s="117" t="str">
        <f t="shared" si="0"/>
        <v>C</v>
      </c>
      <c r="D31" s="117" t="str">
        <f>UPPER(Veldvj21!C291)</f>
        <v>C1</v>
      </c>
      <c r="E31" s="117" t="str">
        <f>IF($D31="","","VJ21")</f>
        <v>VJ21</v>
      </c>
      <c r="F31" s="117" t="str">
        <f>IF($D31="","",Veldvj21!$E$291)</f>
        <v>WK</v>
      </c>
      <c r="G31" s="257" t="str">
        <f>IF($D31="","",Veldvj21!$G$291)</f>
        <v>8</v>
      </c>
      <c r="H31" s="257" t="str">
        <f>PROPER(IF($D31="","",Veldvj21!$F$291))</f>
        <v>Za</v>
      </c>
      <c r="I31" s="257">
        <f>IF($D31="","",Veldvj21!$J$291)</f>
        <v>5</v>
      </c>
      <c r="J31" s="257">
        <f>IF($D31="","",Veldvj21!$K$291)</f>
        <v>5</v>
      </c>
      <c r="K31" s="258">
        <f>IFERROR(ROUND(Veldvj21!$L$291,1),"")</f>
        <v>12.9</v>
      </c>
      <c r="L31" s="257">
        <f>IF($D31="","",IFERROR(ROUND(Veldvj21!$P$291,0),""))</f>
        <v>0</v>
      </c>
      <c r="M31" s="257">
        <f>IF($D31="","",IFERROR(ROUND(Veldvj21!$Q$291,0),""))</f>
        <v>0</v>
      </c>
      <c r="N31" s="257">
        <f>IF($D31="","",IFERROR(ROUND(Veldvj21!$R$291,0),""))</f>
        <v>0</v>
      </c>
      <c r="O31" s="257">
        <f>IF($D31="","",IFERROR(ROUND(Veldvj21!$S$291,0),""))</f>
        <v>0</v>
      </c>
      <c r="P31" s="257">
        <f>IF($D31="","",Veldvj21!$P$290)</f>
        <v>0</v>
      </c>
      <c r="Q31" s="257">
        <f>IF($D31="","",Veldvj21!$Q$290)</f>
        <v>0</v>
      </c>
      <c r="R31" s="257">
        <f>IF($D31="","",Veldvj21!$R$290)</f>
        <v>0</v>
      </c>
      <c r="S31" s="257">
        <f>IF($D31="","",Veldvj21!$S$290)</f>
        <v>10</v>
      </c>
      <c r="T31" s="257">
        <f>IF($D31="","",Veldvj21!$T$290)</f>
        <v>0</v>
      </c>
      <c r="U31" s="262" t="str">
        <f>IFERROR(IF(VLOOKUP(D31,TeamsZ,5,0)=0,"",VLOOKUP(D31,TeamsZ,5,0)),"")</f>
        <v/>
      </c>
      <c r="V31" s="262" t="str">
        <f t="shared" si="1"/>
        <v/>
      </c>
      <c r="W31" s="260" t="str">
        <f>IF($D31="","",Veldvj21!$G$5)</f>
        <v>ZUIDWEST</v>
      </c>
      <c r="X31" s="260" t="str">
        <f>IF($D31="","",IF(Veldvj21!$AE$291=0,"",Veldvj21!$AE$291))</f>
        <v>3312 AD</v>
      </c>
      <c r="Y31" s="260" t="str">
        <f>IF($D31="","",IF(Veldvj21!$AF$291=0,"",Veldvj21!$AF$291))</f>
        <v>Dordrecht</v>
      </c>
      <c r="Z31" s="249">
        <f>IFERROR(Veldvj21!$AH$291,"")</f>
        <v>13.194999999999999</v>
      </c>
    </row>
    <row r="32" spans="1:26">
      <c r="A32" s="260" t="str">
        <f>IF($D32="","",Veldnj20!$G$3)</f>
        <v>NCX19J3</v>
      </c>
      <c r="B32" s="260" t="str">
        <f>IF($D32="","",Veldnj20!$E$2)</f>
        <v>Oranje Wit (D)</v>
      </c>
      <c r="C32" s="117" t="str">
        <f t="shared" si="0"/>
        <v>C</v>
      </c>
      <c r="D32" s="117" t="str">
        <f>UPPER(Veldnj20!C311)</f>
        <v>C2</v>
      </c>
      <c r="E32" s="117" t="str">
        <f>IF($D32="","","NJ20")</f>
        <v>NJ20</v>
      </c>
      <c r="F32" s="117" t="str">
        <f>IF($D32="","",Veldnj20!$E$311)</f>
        <v>BK</v>
      </c>
      <c r="G32" s="257" t="str">
        <f>IF($D32="","",Veldnj20!$G$311)</f>
        <v>8</v>
      </c>
      <c r="H32" s="257" t="str">
        <f>PROPER(IF($D32="","",Veldnj20!$F$311))</f>
        <v>Za</v>
      </c>
      <c r="I32" s="257">
        <f>IF($D32="","",Veldnj20!$J$311)</f>
        <v>5</v>
      </c>
      <c r="J32" s="257">
        <f>IF($D32="","",Veldnj20!$K$311)</f>
        <v>5</v>
      </c>
      <c r="K32" s="258">
        <f>IFERROR(ROUND(Veldnj20!$L$311,1),"")</f>
        <v>12.5</v>
      </c>
      <c r="L32" s="257">
        <f>IF($D32="","",IFERROR(ROUND(Veldnj20!$P$311,0),""))</f>
        <v>0</v>
      </c>
      <c r="M32" s="257">
        <f>IF($D32="","",IFERROR(ROUND(Veldnj20!$Q$311,0),""))</f>
        <v>0</v>
      </c>
      <c r="N32" s="257">
        <f>IF($D32="","",IFERROR(ROUND(Veldnj20!$R$311,0),""))</f>
        <v>0</v>
      </c>
      <c r="O32" s="257"/>
      <c r="P32" s="257">
        <f>IF($D32="","",Veldnj20!$P$310)</f>
        <v>0</v>
      </c>
      <c r="Q32" s="257">
        <f>IF($D32="","",Veldnj20!$Q$310)</f>
        <v>0</v>
      </c>
      <c r="R32" s="257">
        <f>IF($D32="","",Veldnj20!$R$310)</f>
        <v>0</v>
      </c>
      <c r="S32" s="257"/>
      <c r="T32" s="257">
        <f>IF($D32="","",Veldnj20!$T$310)</f>
        <v>0</v>
      </c>
      <c r="U32" s="262" t="str">
        <f>IFERROR(IF(VLOOKUP(D32,TeamsV,5,0)=0,"",VLOOKUP(D32,TeamsV,5,0)),"")</f>
        <v/>
      </c>
      <c r="V32" s="262" t="str">
        <f t="shared" si="1"/>
        <v/>
      </c>
      <c r="W32" s="260" t="str">
        <f>IF($D32="","",Veldnj20!$G$5)</f>
        <v>ZUIDWEST</v>
      </c>
      <c r="X32" s="260" t="str">
        <f>IF($D32="","",IF(Veldnj20!$AE$311=0,"",Veldnj20!$AE$311))</f>
        <v>3312 AD</v>
      </c>
      <c r="Y32" s="260" t="str">
        <f>IF($D32="","",IF(Veldnj20!$AF$311=0,"",Veldnj20!$AF$311))</f>
        <v>Dordrecht</v>
      </c>
      <c r="Z32" s="249">
        <f>IFERROR(Veldnj20!$AH$311,"")</f>
        <v>13.02</v>
      </c>
    </row>
    <row r="33" spans="1:26">
      <c r="A33" s="260" t="str">
        <f>IF($D33="","",Veldvj21!$G$3)</f>
        <v>NCX19J3</v>
      </c>
      <c r="B33" s="260" t="str">
        <f>IF($D33="","",Veldvj21!$E$2)</f>
        <v>Oranje Wit (D)</v>
      </c>
      <c r="C33" s="117" t="str">
        <f t="shared" si="0"/>
        <v>C</v>
      </c>
      <c r="D33" s="117" t="str">
        <f>UPPER(Veldvj21!C311)</f>
        <v>C2</v>
      </c>
      <c r="E33" s="117" t="str">
        <f>IF($D33="","","VJ21")</f>
        <v>VJ21</v>
      </c>
      <c r="F33" s="117" t="str">
        <f>IF($D33="","",Veldvj21!$E$311)</f>
        <v>BK</v>
      </c>
      <c r="G33" s="257" t="str">
        <f>IF($D33="","",Veldvj21!$G$311)</f>
        <v>8</v>
      </c>
      <c r="H33" s="257" t="str">
        <f>PROPER(IF($D33="","",Veldvj21!$F$311))</f>
        <v>Za</v>
      </c>
      <c r="I33" s="257">
        <f>IF($D33="","",Veldvj21!$J$311)</f>
        <v>5</v>
      </c>
      <c r="J33" s="257">
        <f>IF($D33="","",Veldvj21!$K$311)</f>
        <v>5</v>
      </c>
      <c r="K33" s="258">
        <f>IFERROR(ROUND(Veldvj21!$L$311,1),"")</f>
        <v>12.5</v>
      </c>
      <c r="L33" s="257">
        <f>IF($D33="","",IFERROR(ROUND(Veldvj21!$P$311,0),""))</f>
        <v>0</v>
      </c>
      <c r="M33" s="257">
        <f>IF($D33="","",IFERROR(ROUND(Veldvj21!$Q$311,0),""))</f>
        <v>0</v>
      </c>
      <c r="N33" s="257">
        <f>IF($D33="","",IFERROR(ROUND(Veldvj21!$R$311,0),""))</f>
        <v>0</v>
      </c>
      <c r="O33" s="257">
        <f>IF($D33="","",IFERROR(ROUND(Veldvj21!$S$311,0),""))</f>
        <v>0</v>
      </c>
      <c r="P33" s="257">
        <f>IF($D33="","",Veldvj21!$P$310)</f>
        <v>0</v>
      </c>
      <c r="Q33" s="257">
        <f>IF($D33="","",Veldvj21!$Q$310)</f>
        <v>0</v>
      </c>
      <c r="R33" s="257">
        <f>IF($D33="","",Veldvj21!$R$310)</f>
        <v>0</v>
      </c>
      <c r="S33" s="257">
        <f>IF($D33="","",Veldvj21!$S$310)</f>
        <v>10</v>
      </c>
      <c r="T33" s="257">
        <f>IF($D33="","",Veldvj21!$T$310)</f>
        <v>0</v>
      </c>
      <c r="U33" s="262" t="str">
        <f>IFERROR(IF(VLOOKUP(D33,TeamsZ,5,0)=0,"",VLOOKUP(D33,TeamsZ,5,0)),"")</f>
        <v/>
      </c>
      <c r="V33" s="262" t="str">
        <f t="shared" si="1"/>
        <v/>
      </c>
      <c r="W33" s="260" t="str">
        <f>IF($D33="","",Veldvj21!$G$5)</f>
        <v>ZUIDWEST</v>
      </c>
      <c r="X33" s="260" t="str">
        <f>IF($D33="","",IF(Veldvj21!$AE$311=0,"",Veldvj21!$AE$311))</f>
        <v>3312 AD</v>
      </c>
      <c r="Y33" s="260" t="str">
        <f>IF($D33="","",IF(Veldvj21!$AF$311=0,"",Veldvj21!$AF$311))</f>
        <v>Dordrecht</v>
      </c>
      <c r="Z33" s="249">
        <f>IFERROR(Veldvj21!$AH$311,"")</f>
        <v>13.02</v>
      </c>
    </row>
    <row r="34" spans="1:26">
      <c r="A34" s="260" t="str">
        <f>IF($D34="","",Veldnj20!$G$3)</f>
        <v>NCX19J3</v>
      </c>
      <c r="B34" s="260" t="str">
        <f>IF($D34="","",Veldnj20!$E$2)</f>
        <v>Oranje Wit (D)</v>
      </c>
      <c r="C34" s="117" t="str">
        <f t="shared" ref="C34:C65" si="2">IF($D34="","",IF(ISTEXT($D34),LEFT($D34,1),"S"))</f>
        <v>C</v>
      </c>
      <c r="D34" s="117" t="str">
        <f>UPPER(Veldnj20!C331)</f>
        <v>C3</v>
      </c>
      <c r="E34" s="117" t="str">
        <f>IF($D34="","","NJ20")</f>
        <v>NJ20</v>
      </c>
      <c r="F34" s="117" t="str">
        <f>IF($D34="","",Veldnj20!$E$331)</f>
        <v>BK</v>
      </c>
      <c r="G34" s="257" t="str">
        <f>IF($D34="","",Veldnj20!$G$331)</f>
        <v>8</v>
      </c>
      <c r="H34" s="257" t="str">
        <f>PROPER(IF($D34="","",Veldnj20!$F$331))</f>
        <v>Za</v>
      </c>
      <c r="I34" s="257">
        <f>IF($D34="","",Veldnj20!$J$331)</f>
        <v>6</v>
      </c>
      <c r="J34" s="257">
        <f>IF($D34="","",Veldnj20!$K$331)</f>
        <v>5</v>
      </c>
      <c r="K34" s="258">
        <f>IFERROR(ROUND(Veldnj20!$L$331,1),"")</f>
        <v>12.3</v>
      </c>
      <c r="L34" s="257">
        <f>IF($D34="","",IFERROR(ROUND(Veldnj20!$P$331,0),""))</f>
        <v>0</v>
      </c>
      <c r="M34" s="257">
        <f>IF($D34="","",IFERROR(ROUND(Veldnj20!$Q$331,0),""))</f>
        <v>0</v>
      </c>
      <c r="N34" s="257">
        <f>IF($D34="","",IFERROR(ROUND(Veldnj20!$R$331,0),""))</f>
        <v>0</v>
      </c>
      <c r="O34" s="257"/>
      <c r="P34" s="257">
        <f>IF($D34="","",Veldnj20!$P$330)</f>
        <v>0</v>
      </c>
      <c r="Q34" s="257">
        <f>IF($D34="","",Veldnj20!$Q$330)</f>
        <v>0</v>
      </c>
      <c r="R34" s="257">
        <f>IF($D34="","",Veldnj20!$R$330)</f>
        <v>0</v>
      </c>
      <c r="S34" s="257"/>
      <c r="T34" s="257">
        <f>IF($D34="","",Veldnj20!$T$330)</f>
        <v>0</v>
      </c>
      <c r="U34" s="262" t="str">
        <f>IFERROR(IF(VLOOKUP(D34,TeamsV,5,0)=0,"",VLOOKUP(D34,TeamsV,5,0)),"")</f>
        <v/>
      </c>
      <c r="V34" s="262" t="str">
        <f t="shared" ref="V34:V65" si="3">SUBSTITUTE(IFERROR(VLOOKUP(D34&amp;E34,DispTot,3,0),""),0,"")</f>
        <v/>
      </c>
      <c r="W34" s="260" t="str">
        <f>IF($D34="","",Veldnj20!$G$5)</f>
        <v>ZUIDWEST</v>
      </c>
      <c r="X34" s="260" t="str">
        <f>IF($D34="","",IF(Veldnj20!$AE$331=0,"",Veldnj20!$AE$331))</f>
        <v>3312 AD</v>
      </c>
      <c r="Y34" s="260" t="str">
        <f>IF($D34="","",IF(Veldnj20!$AF$331=0,"",Veldnj20!$AF$331))</f>
        <v>Dordrecht</v>
      </c>
      <c r="Z34" s="249">
        <f>IFERROR(Veldnj20!$AH$331,"")</f>
        <v>12.640909090909092</v>
      </c>
    </row>
    <row r="35" spans="1:26">
      <c r="A35" s="260" t="str">
        <f>IF($D35="","",Veldvj21!$G$3)</f>
        <v>NCX19J3</v>
      </c>
      <c r="B35" s="260" t="str">
        <f>IF($D35="","",Veldvj21!$E$2)</f>
        <v>Oranje Wit (D)</v>
      </c>
      <c r="C35" s="117" t="str">
        <f t="shared" si="2"/>
        <v>C</v>
      </c>
      <c r="D35" s="117" t="str">
        <f>UPPER(Veldvj21!C331)</f>
        <v>C3</v>
      </c>
      <c r="E35" s="117" t="str">
        <f>IF($D35="","","VJ21")</f>
        <v>VJ21</v>
      </c>
      <c r="F35" s="117" t="str">
        <f>IF($D35="","",Veldvj21!$E$331)</f>
        <v>BK</v>
      </c>
      <c r="G35" s="257" t="str">
        <f>IF($D35="","",Veldvj21!$G$331)</f>
        <v>8</v>
      </c>
      <c r="H35" s="257" t="str">
        <f>PROPER(IF($D35="","",Veldvj21!$F$331))</f>
        <v>Za</v>
      </c>
      <c r="I35" s="257">
        <f>IF($D35="","",Veldvj21!$J$331)</f>
        <v>6</v>
      </c>
      <c r="J35" s="257">
        <f>IF($D35="","",Veldvj21!$K$331)</f>
        <v>5</v>
      </c>
      <c r="K35" s="258">
        <f>IFERROR(ROUND(Veldvj21!$L$331,1),"")</f>
        <v>12.3</v>
      </c>
      <c r="L35" s="257">
        <f>IF($D35="","",IFERROR(ROUND(Veldvj21!$P$331,0),""))</f>
        <v>0</v>
      </c>
      <c r="M35" s="257">
        <f>IF($D35="","",IFERROR(ROUND(Veldvj21!$Q$331,0),""))</f>
        <v>0</v>
      </c>
      <c r="N35" s="257">
        <f>IF($D35="","",IFERROR(ROUND(Veldvj21!$R$331,0),""))</f>
        <v>0</v>
      </c>
      <c r="O35" s="257">
        <f>IF($D35="","",IFERROR(ROUND(Veldvj21!$S$331,0),""))</f>
        <v>0</v>
      </c>
      <c r="P35" s="257">
        <f>IF($D35="","",Veldvj21!$P$330)</f>
        <v>0</v>
      </c>
      <c r="Q35" s="257">
        <f>IF($D35="","",Veldvj21!$Q$330)</f>
        <v>0</v>
      </c>
      <c r="R35" s="257">
        <f>IF($D35="","",Veldvj21!$R$330)</f>
        <v>0</v>
      </c>
      <c r="S35" s="257">
        <f>IF($D35="","",Veldvj21!$S$330)</f>
        <v>11</v>
      </c>
      <c r="T35" s="257">
        <f>IF($D35="","",Veldvj21!$T$330)</f>
        <v>0</v>
      </c>
      <c r="U35" s="262" t="str">
        <f>IFERROR(IF(VLOOKUP(D35,TeamsZ,5,0)=0,"",VLOOKUP(D35,TeamsZ,5,0)),"")</f>
        <v/>
      </c>
      <c r="V35" s="262" t="str">
        <f t="shared" si="3"/>
        <v/>
      </c>
      <c r="W35" s="260" t="str">
        <f>IF($D35="","",Veldvj21!$G$5)</f>
        <v>ZUIDWEST</v>
      </c>
      <c r="X35" s="260" t="str">
        <f>IF($D35="","",IF(Veldvj21!$AE$331=0,"",Veldvj21!$AE$331))</f>
        <v>3312 AD</v>
      </c>
      <c r="Y35" s="260" t="str">
        <f>IF($D35="","",IF(Veldvj21!$AF$331=0,"",Veldvj21!$AF$331))</f>
        <v>Dordrecht</v>
      </c>
      <c r="Z35" s="249">
        <f>IFERROR(Veldvj21!$AH$331,"")</f>
        <v>12.640909090909092</v>
      </c>
    </row>
    <row r="36" spans="1:26">
      <c r="A36" s="260" t="str">
        <f>IF($D36="","",Veldnj20!$G$3)</f>
        <v>NCX19J3</v>
      </c>
      <c r="B36" s="260" t="str">
        <f>IF($D36="","",Veldnj20!$E$2)</f>
        <v>Oranje Wit (D)</v>
      </c>
      <c r="C36" s="117" t="str">
        <f t="shared" si="2"/>
        <v>C</v>
      </c>
      <c r="D36" s="117" t="str">
        <f>UPPER(Veldnj20!C351)</f>
        <v>C4</v>
      </c>
      <c r="E36" s="117" t="str">
        <f>IF($D36="","","NJ20")</f>
        <v>NJ20</v>
      </c>
      <c r="F36" s="117" t="str">
        <f>IF($D36="","",Veldnj20!$E$351)</f>
        <v>BK</v>
      </c>
      <c r="G36" s="257" t="str">
        <f>IF($D36="","",Veldnj20!$G$351)</f>
        <v>8</v>
      </c>
      <c r="H36" s="257" t="str">
        <f>PROPER(IF($D36="","",Veldnj20!$F$351))</f>
        <v>Za</v>
      </c>
      <c r="I36" s="257">
        <f>IF($D36="","",Veldnj20!$J$351)</f>
        <v>2</v>
      </c>
      <c r="J36" s="257">
        <f>IF($D36="","",Veldnj20!$K$351)</f>
        <v>7</v>
      </c>
      <c r="K36" s="258">
        <f>IFERROR(ROUND(Veldnj20!$L$351,1),"")</f>
        <v>12.8</v>
      </c>
      <c r="L36" s="257">
        <f>IF($D36="","",IFERROR(ROUND(Veldnj20!$P$351,0),""))</f>
        <v>0</v>
      </c>
      <c r="M36" s="257">
        <f>IF($D36="","",IFERROR(ROUND(Veldnj20!$Q$351,0),""))</f>
        <v>0</v>
      </c>
      <c r="N36" s="257">
        <f>IF($D36="","",IFERROR(ROUND(Veldnj20!$R$351,0),""))</f>
        <v>0</v>
      </c>
      <c r="O36" s="257"/>
      <c r="P36" s="257">
        <f>IF($D36="","",Veldnj20!$P$350)</f>
        <v>0</v>
      </c>
      <c r="Q36" s="257">
        <f>IF($D36="","",Veldnj20!$Q$350)</f>
        <v>0</v>
      </c>
      <c r="R36" s="257">
        <f>IF($D36="","",Veldnj20!$R$350)</f>
        <v>0</v>
      </c>
      <c r="S36" s="257"/>
      <c r="T36" s="257">
        <f>IF($D36="","",Veldnj20!$T$350)</f>
        <v>0</v>
      </c>
      <c r="U36" s="262" t="str">
        <f>IFERROR(IF(VLOOKUP(D36,TeamsV,5,0)=0,"",VLOOKUP(D36,TeamsV,5,0)),"")</f>
        <v/>
      </c>
      <c r="V36" s="262" t="str">
        <f t="shared" si="3"/>
        <v/>
      </c>
      <c r="W36" s="260" t="str">
        <f>IF($D36="","",Veldnj20!$G$5)</f>
        <v>ZUIDWEST</v>
      </c>
      <c r="X36" s="260" t="str">
        <f>IF($D36="","",IF(Veldnj20!$AE$351=0,"",Veldnj20!$AE$351))</f>
        <v>3312 AD</v>
      </c>
      <c r="Y36" s="260" t="str">
        <f>IF($D36="","",IF(Veldnj20!$AF$351=0,"",Veldnj20!$AF$351))</f>
        <v>Dordrecht</v>
      </c>
      <c r="Z36" s="249">
        <f>IFERROR(Veldnj20!$AH$351,"")</f>
        <v>13.1</v>
      </c>
    </row>
    <row r="37" spans="1:26">
      <c r="A37" s="260" t="str">
        <f>IF($D37="","",Veldvj21!$G$3)</f>
        <v>NCX19J3</v>
      </c>
      <c r="B37" s="260" t="str">
        <f>IF($D37="","",Veldvj21!$E$2)</f>
        <v>Oranje Wit (D)</v>
      </c>
      <c r="C37" s="117" t="str">
        <f t="shared" si="2"/>
        <v>C</v>
      </c>
      <c r="D37" s="117" t="str">
        <f>UPPER(Veldvj21!C351)</f>
        <v>C4</v>
      </c>
      <c r="E37" s="117" t="str">
        <f>IF($D37="","","VJ21")</f>
        <v>VJ21</v>
      </c>
      <c r="F37" s="117" t="str">
        <f>IF($D37="","",Veldvj21!$E$351)</f>
        <v>BK</v>
      </c>
      <c r="G37" s="257" t="str">
        <f>IF($D37="","",Veldvj21!$G$351)</f>
        <v>8</v>
      </c>
      <c r="H37" s="257" t="str">
        <f>PROPER(IF($D37="","",Veldvj21!$F$351))</f>
        <v>Za</v>
      </c>
      <c r="I37" s="257">
        <f>IF($D37="","",Veldvj21!$J$351)</f>
        <v>2</v>
      </c>
      <c r="J37" s="257">
        <f>IF($D37="","",Veldvj21!$K$351)</f>
        <v>7</v>
      </c>
      <c r="K37" s="258">
        <f>IFERROR(ROUND(Veldvj21!$L$351,1),"")</f>
        <v>12.8</v>
      </c>
      <c r="L37" s="257">
        <f>IF($D37="","",IFERROR(ROUND(Veldvj21!$P$351,0),""))</f>
        <v>0</v>
      </c>
      <c r="M37" s="257">
        <f>IF($D37="","",IFERROR(ROUND(Veldvj21!$Q$351,0),""))</f>
        <v>0</v>
      </c>
      <c r="N37" s="257">
        <f>IF($D37="","",IFERROR(ROUND(Veldvj21!$R$351,0),""))</f>
        <v>0</v>
      </c>
      <c r="O37" s="257">
        <f>IF($D37="","",IFERROR(ROUND(Veldvj21!$S$351,0),""))</f>
        <v>0</v>
      </c>
      <c r="P37" s="257">
        <f>IF($D37="","",Veldvj21!$P$350)</f>
        <v>0</v>
      </c>
      <c r="Q37" s="257">
        <f>IF($D37="","",Veldvj21!$Q$350)</f>
        <v>0</v>
      </c>
      <c r="R37" s="257">
        <f>IF($D37="","",Veldvj21!$R$350)</f>
        <v>0</v>
      </c>
      <c r="S37" s="257">
        <f>IF($D37="","",Veldvj21!$S$350)</f>
        <v>9</v>
      </c>
      <c r="T37" s="257">
        <f>IF($D37="","",Veldvj21!$T$350)</f>
        <v>0</v>
      </c>
      <c r="U37" s="262" t="str">
        <f>IFERROR(IF(VLOOKUP(D37,TeamsZ,5,0)=0,"",VLOOKUP(D37,TeamsZ,5,0)),"")</f>
        <v/>
      </c>
      <c r="V37" s="262" t="str">
        <f t="shared" si="3"/>
        <v/>
      </c>
      <c r="W37" s="260" t="str">
        <f>IF($D37="","",Veldvj21!$G$5)</f>
        <v>ZUIDWEST</v>
      </c>
      <c r="X37" s="260" t="str">
        <f>IF($D37="","",IF(Veldvj21!$AE$351=0,"",Veldvj21!$AE$351))</f>
        <v>3312 AD</v>
      </c>
      <c r="Y37" s="260" t="str">
        <f>IF($D37="","",IF(Veldvj21!$AF$351=0,"",Veldvj21!$AF$351))</f>
        <v>Dordrecht</v>
      </c>
      <c r="Z37" s="249">
        <f>IFERROR(Veldvj21!$AH$351,"")</f>
        <v>13.1</v>
      </c>
    </row>
    <row r="38" spans="1:26">
      <c r="A38" s="260" t="str">
        <f>IF($D38="","",Veldnj20!$G$3)</f>
        <v>NCX19J3</v>
      </c>
      <c r="B38" s="260" t="str">
        <f>IF($D38="","",Veldnj20!$E$2)</f>
        <v>Oranje Wit (D)</v>
      </c>
      <c r="C38" s="117" t="str">
        <f t="shared" si="2"/>
        <v>D</v>
      </c>
      <c r="D38" s="117" t="str">
        <f>UPPER(Veldnj20!C371)</f>
        <v>D1</v>
      </c>
      <c r="E38" s="117" t="str">
        <f>IF($D38="","","NJ20")</f>
        <v>NJ20</v>
      </c>
      <c r="F38" s="117" t="str">
        <f>IF($D38="","",Veldnj20!$E$371)</f>
        <v>BK</v>
      </c>
      <c r="G38" s="257" t="str">
        <f>IF($D38="","",Veldnj20!$G$371)</f>
        <v>8</v>
      </c>
      <c r="H38" s="257" t="str">
        <f>PROPER(IF($D38="","",Veldnj20!$F$371))</f>
        <v>Za</v>
      </c>
      <c r="I38" s="257">
        <f>IF($D38="","",Veldnj20!$J$371)</f>
        <v>6</v>
      </c>
      <c r="J38" s="257">
        <f>IF($D38="","",Veldnj20!$K$371)</f>
        <v>3</v>
      </c>
      <c r="K38" s="258">
        <f>IFERROR(ROUND(Veldnj20!$L$371,1),"")</f>
        <v>10.4</v>
      </c>
      <c r="L38" s="257">
        <f>IF($D38="","",IFERROR(ROUND(Veldnj20!$P$371,0),""))</f>
        <v>0</v>
      </c>
      <c r="M38" s="257">
        <f>IF($D38="","",IFERROR(ROUND(Veldnj20!$Q$371,0),""))</f>
        <v>0</v>
      </c>
      <c r="N38" s="257">
        <f>IF($D38="","",IFERROR(ROUND(Veldnj20!$R$371,0),""))</f>
        <v>0</v>
      </c>
      <c r="O38" s="257"/>
      <c r="P38" s="257">
        <f>IF($D38="","",Veldnj20!$P$370)</f>
        <v>0</v>
      </c>
      <c r="Q38" s="257">
        <f>IF($D38="","",Veldnj20!$Q$370)</f>
        <v>0</v>
      </c>
      <c r="R38" s="257">
        <f>IF($D38="","",Veldnj20!$R$370)</f>
        <v>0</v>
      </c>
      <c r="S38" s="257"/>
      <c r="T38" s="257">
        <f>IF($D38="","",Veldnj20!$T$370)</f>
        <v>0</v>
      </c>
      <c r="U38" s="262" t="str">
        <f>IFERROR(IF(VLOOKUP(D38,TeamsV,5,0)=0,"",VLOOKUP(D38,TeamsV,5,0)),"")</f>
        <v/>
      </c>
      <c r="V38" s="262" t="str">
        <f t="shared" si="3"/>
        <v/>
      </c>
      <c r="W38" s="260" t="str">
        <f>IF($D38="","",Veldnj20!$G$5)</f>
        <v>ZUIDWEST</v>
      </c>
      <c r="X38" s="260" t="str">
        <f>IF($D38="","",IF(Veldnj20!$AE$371=0,"",Veldnj20!$AE$371))</f>
        <v>3312 AD</v>
      </c>
      <c r="Y38" s="260" t="str">
        <f>IF($D38="","",IF(Veldnj20!$AF$371=0,"",Veldnj20!$AF$371))</f>
        <v>Dordrecht</v>
      </c>
      <c r="Z38" s="249">
        <f>IFERROR(Veldnj20!$AH$371,"")</f>
        <v>11.004444444444443</v>
      </c>
    </row>
    <row r="39" spans="1:26">
      <c r="A39" s="260" t="str">
        <f>IF($D39="","",Veldvj21!$G$3)</f>
        <v>NCX19J3</v>
      </c>
      <c r="B39" s="260" t="str">
        <f>IF($D39="","",Veldvj21!$E$2)</f>
        <v>Oranje Wit (D)</v>
      </c>
      <c r="C39" s="117" t="str">
        <f t="shared" si="2"/>
        <v>D</v>
      </c>
      <c r="D39" s="117" t="str">
        <f>UPPER(Veldvj21!C371)</f>
        <v>D1</v>
      </c>
      <c r="E39" s="117" t="str">
        <f>IF($D39="","","VJ21")</f>
        <v>VJ21</v>
      </c>
      <c r="F39" s="117" t="str">
        <f>IF($D39="","",Veldvj21!$E$371)</f>
        <v>BK</v>
      </c>
      <c r="G39" s="257" t="str">
        <f>IF($D39="","",Veldvj21!$G$371)</f>
        <v>8</v>
      </c>
      <c r="H39" s="257" t="str">
        <f>PROPER(IF($D39="","",Veldvj21!$F$371))</f>
        <v>Za</v>
      </c>
      <c r="I39" s="257">
        <f>IF($D39="","",Veldvj21!$J$371)</f>
        <v>6</v>
      </c>
      <c r="J39" s="257">
        <f>IF($D39="","",Veldvj21!$K$371)</f>
        <v>3</v>
      </c>
      <c r="K39" s="258">
        <f>IFERROR(ROUND(Veldvj21!$L$371,1),"")</f>
        <v>10.4</v>
      </c>
      <c r="L39" s="257">
        <f>IF($D39="","",IFERROR(ROUND(Veldvj21!$P$371,0),""))</f>
        <v>0</v>
      </c>
      <c r="M39" s="257">
        <f>IF($D39="","",IFERROR(ROUND(Veldvj21!$Q$371,0),""))</f>
        <v>0</v>
      </c>
      <c r="N39" s="257">
        <f>IF($D39="","",IFERROR(ROUND(Veldvj21!$R$371,0),""))</f>
        <v>0</v>
      </c>
      <c r="O39" s="257">
        <f>IF($D39="","",IFERROR(ROUND(Veldvj21!$S$371,0),""))</f>
        <v>0</v>
      </c>
      <c r="P39" s="257">
        <f>IF($D39="","",Veldvj21!$P$370)</f>
        <v>0</v>
      </c>
      <c r="Q39" s="257">
        <f>IF($D39="","",Veldvj21!$Q$370)</f>
        <v>0</v>
      </c>
      <c r="R39" s="257">
        <f>IF($D39="","",Veldvj21!$R$370)</f>
        <v>0</v>
      </c>
      <c r="S39" s="257">
        <f>IF($D39="","",Veldvj21!$S$370)</f>
        <v>9</v>
      </c>
      <c r="T39" s="257">
        <f>IF($D39="","",Veldvj21!$T$370)</f>
        <v>0</v>
      </c>
      <c r="U39" s="262" t="str">
        <f>IFERROR(IF(VLOOKUP(D39,TeamsZ,5,0)=0,"",VLOOKUP(D39,TeamsZ,5,0)),"")</f>
        <v/>
      </c>
      <c r="V39" s="262" t="str">
        <f t="shared" si="3"/>
        <v/>
      </c>
      <c r="W39" s="260" t="str">
        <f>IF($D39="","",Veldvj21!$G$5)</f>
        <v>ZUIDWEST</v>
      </c>
      <c r="X39" s="260" t="str">
        <f>IF($D39="","",IF(Veldvj21!$AE$371=0,"",Veldvj21!$AE$371))</f>
        <v>3312 AD</v>
      </c>
      <c r="Y39" s="260" t="str">
        <f>IF($D39="","",IF(Veldvj21!$AF$371=0,"",Veldvj21!$AF$371))</f>
        <v>Dordrecht</v>
      </c>
      <c r="Z39" s="249">
        <f>IFERROR(Veldvj21!$AH$371,"")</f>
        <v>11.004444444444443</v>
      </c>
    </row>
    <row r="40" spans="1:26">
      <c r="A40" s="260" t="str">
        <f>IF($D40="","",Veldnj20!$G$3)</f>
        <v>NCX19J3</v>
      </c>
      <c r="B40" s="260" t="str">
        <f>IF($D40="","",Veldnj20!$E$2)</f>
        <v>Oranje Wit (D)</v>
      </c>
      <c r="C40" s="117" t="str">
        <f t="shared" si="2"/>
        <v>D</v>
      </c>
      <c r="D40" s="117" t="str">
        <f>UPPER(Veldnj20!C391)</f>
        <v>D2</v>
      </c>
      <c r="E40" s="117" t="str">
        <f>IF($D40="","","NJ20")</f>
        <v>NJ20</v>
      </c>
      <c r="F40" s="117" t="str">
        <f>IF($D40="","",Veldnj20!$E$391)</f>
        <v>BK</v>
      </c>
      <c r="G40" s="257" t="str">
        <f>IF($D40="","",Veldnj20!$G$391)</f>
        <v>8</v>
      </c>
      <c r="H40" s="257" t="str">
        <f>PROPER(IF($D40="","",Veldnj20!$F$391))</f>
        <v>Za</v>
      </c>
      <c r="I40" s="257">
        <f>IF($D40="","",Veldnj20!$J$391)</f>
        <v>5</v>
      </c>
      <c r="J40" s="257">
        <f>IF($D40="","",Veldnj20!$K$391)</f>
        <v>4</v>
      </c>
      <c r="K40" s="258">
        <f>IFERROR(ROUND(Veldnj20!$L$391,1),"")</f>
        <v>10.3</v>
      </c>
      <c r="L40" s="257">
        <f>IF($D40="","",IFERROR(ROUND(Veldnj20!$P$391,0),""))</f>
        <v>0</v>
      </c>
      <c r="M40" s="257">
        <f>IF($D40="","",IFERROR(ROUND(Veldnj20!$Q$391,0),""))</f>
        <v>0</v>
      </c>
      <c r="N40" s="257">
        <f>IF($D40="","",IFERROR(ROUND(Veldnj20!$R$391,0),""))</f>
        <v>0</v>
      </c>
      <c r="O40" s="257"/>
      <c r="P40" s="257">
        <f>IF($D40="","",Veldnj20!$P$390)</f>
        <v>0</v>
      </c>
      <c r="Q40" s="257">
        <f>IF($D40="","",Veldnj20!$Q$390)</f>
        <v>0</v>
      </c>
      <c r="R40" s="257">
        <f>IF($D40="","",Veldnj20!$R$390)</f>
        <v>0</v>
      </c>
      <c r="S40" s="257"/>
      <c r="T40" s="257">
        <f>IF($D40="","",Veldnj20!$T$390)</f>
        <v>0</v>
      </c>
      <c r="U40" s="262" t="str">
        <f>IFERROR(IF(VLOOKUP(D40,TeamsV,5,0)=0,"",VLOOKUP(D40,TeamsV,5,0)),"")</f>
        <v/>
      </c>
      <c r="V40" s="262" t="str">
        <f t="shared" si="3"/>
        <v/>
      </c>
      <c r="W40" s="260" t="str">
        <f>IF($D40="","",Veldnj20!$G$5)</f>
        <v>ZUIDWEST</v>
      </c>
      <c r="X40" s="260" t="str">
        <f>IF($D40="","",IF(Veldnj20!$AE$391=0,"",Veldnj20!$AE$391))</f>
        <v>3312 AD</v>
      </c>
      <c r="Y40" s="260" t="str">
        <f>IF($D40="","",IF(Veldnj20!$AF$391=0,"",Veldnj20!$AF$391))</f>
        <v>Dordrecht</v>
      </c>
      <c r="Z40" s="249">
        <f>IFERROR(Veldnj20!$AH$391,"")</f>
        <v>10.683333333333332</v>
      </c>
    </row>
    <row r="41" spans="1:26">
      <c r="A41" s="260" t="str">
        <f>IF($D41="","",Veldvj21!$G$3)</f>
        <v>NCX19J3</v>
      </c>
      <c r="B41" s="260" t="str">
        <f>IF($D41="","",Veldvj21!$E$2)</f>
        <v>Oranje Wit (D)</v>
      </c>
      <c r="C41" s="117" t="str">
        <f t="shared" si="2"/>
        <v>D</v>
      </c>
      <c r="D41" s="117" t="str">
        <f>UPPER(Veldvj21!C391)</f>
        <v>D2</v>
      </c>
      <c r="E41" s="117" t="str">
        <f>IF($D41="","","VJ21")</f>
        <v>VJ21</v>
      </c>
      <c r="F41" s="117" t="str">
        <f>IF($D41="","",Veldvj21!$E$391)</f>
        <v>BK</v>
      </c>
      <c r="G41" s="257" t="str">
        <f>IF($D41="","",Veldvj21!$G$391)</f>
        <v>8</v>
      </c>
      <c r="H41" s="257" t="str">
        <f>PROPER(IF($D41="","",Veldvj21!$F$391))</f>
        <v>Za</v>
      </c>
      <c r="I41" s="257">
        <f>IF($D41="","",Veldvj21!$J$391)</f>
        <v>5</v>
      </c>
      <c r="J41" s="257">
        <f>IF($D41="","",Veldvj21!$K$391)</f>
        <v>4</v>
      </c>
      <c r="K41" s="258">
        <f>IFERROR(ROUND(Veldvj21!$L$391,1),"")</f>
        <v>10.3</v>
      </c>
      <c r="L41" s="257">
        <f>IF($D41="","",IFERROR(ROUND(Veldvj21!$P$391,0),""))</f>
        <v>0</v>
      </c>
      <c r="M41" s="257">
        <f>IF($D41="","",IFERROR(ROUND(Veldvj21!$Q$391,0),""))</f>
        <v>0</v>
      </c>
      <c r="N41" s="257">
        <f>IF($D41="","",IFERROR(ROUND(Veldvj21!$R$391,0),""))</f>
        <v>0</v>
      </c>
      <c r="O41" s="257">
        <f>IF($D41="","",IFERROR(ROUND(Veldvj21!$S$391,0),""))</f>
        <v>0</v>
      </c>
      <c r="P41" s="257">
        <f>IF($D41="","",Veldvj21!$P$390)</f>
        <v>0</v>
      </c>
      <c r="Q41" s="257">
        <f>IF($D41="","",Veldvj21!$Q$390)</f>
        <v>0</v>
      </c>
      <c r="R41" s="257">
        <f>IF($D41="","",Veldvj21!$R$390)</f>
        <v>0</v>
      </c>
      <c r="S41" s="257">
        <f>IF($D41="","",Veldvj21!$S$390)</f>
        <v>9</v>
      </c>
      <c r="T41" s="257">
        <f>IF($D41="","",Veldvj21!$T$390)</f>
        <v>0</v>
      </c>
      <c r="U41" s="262" t="str">
        <f>IFERROR(IF(VLOOKUP(D41,TeamsZ,5,0)=0,"",VLOOKUP(D41,TeamsZ,5,0)),"")</f>
        <v/>
      </c>
      <c r="V41" s="262" t="str">
        <f t="shared" si="3"/>
        <v/>
      </c>
      <c r="W41" s="260" t="str">
        <f>IF($D41="","",Veldvj21!$G$5)</f>
        <v>ZUIDWEST</v>
      </c>
      <c r="X41" s="260" t="str">
        <f>IF($D41="","",IF(Veldvj21!$AE$391=0,"",Veldvj21!$AE$391))</f>
        <v>3312 AD</v>
      </c>
      <c r="Y41" s="260" t="str">
        <f>IF($D41="","",IF(Veldvj21!$AF$391=0,"",Veldvj21!$AF$391))</f>
        <v>Dordrecht</v>
      </c>
      <c r="Z41" s="249">
        <f>IFERROR(Veldvj21!$AH$391,"")</f>
        <v>10.683333333333332</v>
      </c>
    </row>
    <row r="42" spans="1:26">
      <c r="A42" s="260" t="str">
        <f>IF($D42="","",Veldnj20!$G$3)</f>
        <v>NCX19J3</v>
      </c>
      <c r="B42" s="260" t="str">
        <f>IF($D42="","",Veldnj20!$E$2)</f>
        <v>Oranje Wit (D)</v>
      </c>
      <c r="C42" s="117" t="str">
        <f t="shared" si="2"/>
        <v>D</v>
      </c>
      <c r="D42" s="117" t="str">
        <f>UPPER(Veldnj20!C411)</f>
        <v>D3</v>
      </c>
      <c r="E42" s="117" t="str">
        <f>IF($D42="","","NJ20")</f>
        <v>NJ20</v>
      </c>
      <c r="F42" s="117" t="str">
        <f>IF($D42="","",Veldnj20!$E$411)</f>
        <v>BK</v>
      </c>
      <c r="G42" s="257" t="str">
        <f>IF($D42="","",Veldnj20!$G$411)</f>
        <v>8</v>
      </c>
      <c r="H42" s="257" t="str">
        <f>PROPER(IF($D42="","",Veldnj20!$F$411))</f>
        <v>Za</v>
      </c>
      <c r="I42" s="257">
        <f>IF($D42="","",Veldnj20!$J$411)</f>
        <v>6</v>
      </c>
      <c r="J42" s="257">
        <f>IF($D42="","",Veldnj20!$K$411)</f>
        <v>4</v>
      </c>
      <c r="K42" s="258">
        <f>IFERROR(ROUND(Veldnj20!$L$411,1),"")</f>
        <v>10.7</v>
      </c>
      <c r="L42" s="257">
        <f>IF($D42="","",IFERROR(ROUND(Veldnj20!$P$411,0),""))</f>
        <v>0</v>
      </c>
      <c r="M42" s="257">
        <f>IF($D42="","",IFERROR(ROUND(Veldnj20!$Q$411,0),""))</f>
        <v>0</v>
      </c>
      <c r="N42" s="257">
        <f>IF($D42="","",IFERROR(ROUND(Veldnj20!$R$411,0),""))</f>
        <v>0</v>
      </c>
      <c r="O42" s="257"/>
      <c r="P42" s="257">
        <f>IF($D42="","",Veldnj20!$P$410)</f>
        <v>0</v>
      </c>
      <c r="Q42" s="257">
        <f>IF($D42="","",Veldnj20!$Q$410)</f>
        <v>0</v>
      </c>
      <c r="R42" s="257">
        <f>IF($D42="","",Veldnj20!$R$410)</f>
        <v>0</v>
      </c>
      <c r="S42" s="257"/>
      <c r="T42" s="257">
        <f>IF($D42="","",Veldnj20!$T$410)</f>
        <v>0</v>
      </c>
      <c r="U42" s="262" t="str">
        <f>IFERROR(IF(VLOOKUP(D42,TeamsV,5,0)=0,"",VLOOKUP(D42,TeamsV,5,0)),"")</f>
        <v/>
      </c>
      <c r="V42" s="262" t="str">
        <f t="shared" si="3"/>
        <v/>
      </c>
      <c r="W42" s="260" t="str">
        <f>IF($D42="","",Veldnj20!$G$5)</f>
        <v>ZUIDWEST</v>
      </c>
      <c r="X42" s="260" t="str">
        <f>IF($D42="","",IF(Veldnj20!$AE$411=0,"",Veldnj20!$AE$411))</f>
        <v>3312 AD</v>
      </c>
      <c r="Y42" s="260" t="str">
        <f>IF($D42="","",IF(Veldnj20!$AF$411=0,"",Veldnj20!$AF$411))</f>
        <v>Dordrecht</v>
      </c>
      <c r="Z42" s="249">
        <f>IFERROR(Veldnj20!$AH$411,"")</f>
        <v>11.219999999999999</v>
      </c>
    </row>
    <row r="43" spans="1:26">
      <c r="A43" s="260" t="str">
        <f>IF($D43="","",Veldvj21!$G$3)</f>
        <v>NCX19J3</v>
      </c>
      <c r="B43" s="260" t="str">
        <f>IF($D43="","",Veldvj21!$E$2)</f>
        <v>Oranje Wit (D)</v>
      </c>
      <c r="C43" s="117" t="str">
        <f t="shared" si="2"/>
        <v>D</v>
      </c>
      <c r="D43" s="117" t="str">
        <f>UPPER(Veldvj21!C411)</f>
        <v>D3</v>
      </c>
      <c r="E43" s="117" t="str">
        <f>IF($D43="","","VJ21")</f>
        <v>VJ21</v>
      </c>
      <c r="F43" s="117" t="str">
        <f>IF($D43="","",Veldvj21!$E$411)</f>
        <v>BK</v>
      </c>
      <c r="G43" s="257" t="str">
        <f>IF($D43="","",Veldvj21!$G$411)</f>
        <v>8</v>
      </c>
      <c r="H43" s="257" t="str">
        <f>PROPER(IF($D43="","",Veldvj21!$F$411))</f>
        <v>Za</v>
      </c>
      <c r="I43" s="257">
        <f>IF($D43="","",Veldvj21!$J$411)</f>
        <v>6</v>
      </c>
      <c r="J43" s="257">
        <f>IF($D43="","",Veldvj21!$K$411)</f>
        <v>4</v>
      </c>
      <c r="K43" s="258">
        <f>IFERROR(ROUND(Veldvj21!$L$411,1),"")</f>
        <v>10.7</v>
      </c>
      <c r="L43" s="257">
        <f>IF($D43="","",IFERROR(ROUND(Veldvj21!$P$411,0),""))</f>
        <v>0</v>
      </c>
      <c r="M43" s="257">
        <f>IF($D43="","",IFERROR(ROUND(Veldvj21!$Q$411,0),""))</f>
        <v>0</v>
      </c>
      <c r="N43" s="257">
        <f>IF($D43="","",IFERROR(ROUND(Veldvj21!$R$411,0),""))</f>
        <v>0</v>
      </c>
      <c r="O43" s="257">
        <f>IF($D43="","",IFERROR(ROUND(Veldvj21!$S$411,0),""))</f>
        <v>0</v>
      </c>
      <c r="P43" s="257">
        <f>IF($D43="","",Veldvj21!$P$410)</f>
        <v>0</v>
      </c>
      <c r="Q43" s="257">
        <f>IF($D43="","",Veldvj21!$Q$410)</f>
        <v>0</v>
      </c>
      <c r="R43" s="257">
        <f>IF($D43="","",Veldvj21!$R$410)</f>
        <v>0</v>
      </c>
      <c r="S43" s="257">
        <f>IF($D43="","",Veldvj21!$S$410)</f>
        <v>10</v>
      </c>
      <c r="T43" s="257">
        <f>IF($D43="","",Veldvj21!$T$410)</f>
        <v>0</v>
      </c>
      <c r="U43" s="262" t="str">
        <f>IFERROR(IF(VLOOKUP(D43,TeamsZ,5,0)=0,"",VLOOKUP(D43,TeamsZ,5,0)),"")</f>
        <v/>
      </c>
      <c r="V43" s="262" t="str">
        <f t="shared" si="3"/>
        <v/>
      </c>
      <c r="W43" s="260" t="str">
        <f>IF($D43="","",Veldvj21!$G$5)</f>
        <v>ZUIDWEST</v>
      </c>
      <c r="X43" s="260" t="str">
        <f>IF($D43="","",IF(Veldvj21!$AE$411=0,"",Veldvj21!$AE$411))</f>
        <v>3312 AD</v>
      </c>
      <c r="Y43" s="260" t="str">
        <f>IF($D43="","",IF(Veldvj21!$AF$411=0,"",Veldvj21!$AF$411))</f>
        <v>Dordrecht</v>
      </c>
      <c r="Z43" s="249">
        <f>IFERROR(Veldvj21!$AH$411,"")</f>
        <v>11.219999999999999</v>
      </c>
    </row>
    <row r="44" spans="1:26">
      <c r="A44" s="260" t="str">
        <f>IF($D44="","",Veldnj20!$G$3)</f>
        <v>NCX19J3</v>
      </c>
      <c r="B44" s="260" t="str">
        <f>IF($D44="","",Veldnj20!$E$2)</f>
        <v>Oranje Wit (D)</v>
      </c>
      <c r="C44" s="117" t="str">
        <f t="shared" si="2"/>
        <v>D</v>
      </c>
      <c r="D44" s="117" t="str">
        <f>UPPER(Veldnj20!C431)</f>
        <v>D4</v>
      </c>
      <c r="E44" s="117" t="str">
        <f>IF($D44="","","NJ20")</f>
        <v>NJ20</v>
      </c>
      <c r="F44" s="117" t="str">
        <f>IF($D44="","",Veldnj20!$E$431)</f>
        <v>BK</v>
      </c>
      <c r="G44" s="257" t="str">
        <f>IF($D44="","",Veldnj20!$G$431)</f>
        <v>8</v>
      </c>
      <c r="H44" s="257" t="str">
        <f>PROPER(IF($D44="","",Veldnj20!$F$431))</f>
        <v>Za</v>
      </c>
      <c r="I44" s="257">
        <f>IF($D44="","",Veldnj20!$J$431)</f>
        <v>7</v>
      </c>
      <c r="J44" s="257">
        <f>IF($D44="","",Veldnj20!$K$431)</f>
        <v>4</v>
      </c>
      <c r="K44" s="258">
        <f>IFERROR(ROUND(Veldnj20!$L$431,1),"")</f>
        <v>10.1</v>
      </c>
      <c r="L44" s="257">
        <f>IF($D44="","",IFERROR(ROUND(Veldnj20!$P$431,0),""))</f>
        <v>0</v>
      </c>
      <c r="M44" s="257">
        <f>IF($D44="","",IFERROR(ROUND(Veldnj20!$Q$431,0),""))</f>
        <v>0</v>
      </c>
      <c r="N44" s="257">
        <f>IF($D44="","",IFERROR(ROUND(Veldnj20!$R$431,0),""))</f>
        <v>0</v>
      </c>
      <c r="O44" s="257"/>
      <c r="P44" s="257">
        <f>IF($D44="","",Veldnj20!$P$430)</f>
        <v>0</v>
      </c>
      <c r="Q44" s="257">
        <f>IF($D44="","",Veldnj20!$Q$430)</f>
        <v>0</v>
      </c>
      <c r="R44" s="257">
        <f>IF($D44="","",Veldnj20!$R$430)</f>
        <v>0</v>
      </c>
      <c r="S44" s="257"/>
      <c r="T44" s="257">
        <f>IF($D44="","",Veldnj20!$T$430)</f>
        <v>0</v>
      </c>
      <c r="U44" s="262" t="str">
        <f>IFERROR(IF(VLOOKUP(D44,TeamsV,5,0)=0,"",VLOOKUP(D44,TeamsV,5,0)),"")</f>
        <v/>
      </c>
      <c r="V44" s="262" t="str">
        <f t="shared" si="3"/>
        <v/>
      </c>
      <c r="W44" s="260" t="str">
        <f>IF($D44="","",Veldnj20!$G$5)</f>
        <v>ZUIDWEST</v>
      </c>
      <c r="X44" s="260" t="str">
        <f>IF($D44="","",IF(Veldnj20!$AE$431=0,"",Veldnj20!$AE$431))</f>
        <v>3312 AD</v>
      </c>
      <c r="Y44" s="260" t="str">
        <f>IF($D44="","",IF(Veldnj20!$AF$431=0,"",Veldnj20!$AF$431))</f>
        <v>Dordrecht</v>
      </c>
      <c r="Z44" s="249">
        <f>IFERROR(Veldnj20!$AH$431,"")</f>
        <v>10.575454545454546</v>
      </c>
    </row>
    <row r="45" spans="1:26">
      <c r="A45" s="260" t="str">
        <f>IF($D45="","",Veldvj21!$G$3)</f>
        <v>NCX19J3</v>
      </c>
      <c r="B45" s="260" t="str">
        <f>IF($D45="","",Veldvj21!$E$2)</f>
        <v>Oranje Wit (D)</v>
      </c>
      <c r="C45" s="117" t="str">
        <f t="shared" si="2"/>
        <v>D</v>
      </c>
      <c r="D45" s="117" t="str">
        <f>UPPER(Veldvj21!C431)</f>
        <v>D4</v>
      </c>
      <c r="E45" s="117" t="str">
        <f>IF($D45="","","VJ21")</f>
        <v>VJ21</v>
      </c>
      <c r="F45" s="117" t="str">
        <f>IF($D45="","",Veldvj21!$E$431)</f>
        <v>BK</v>
      </c>
      <c r="G45" s="257" t="str">
        <f>IF($D45="","",Veldvj21!$G$431)</f>
        <v>8</v>
      </c>
      <c r="H45" s="257" t="str">
        <f>PROPER(IF($D45="","",Veldvj21!$F$431))</f>
        <v>Za</v>
      </c>
      <c r="I45" s="257">
        <f>IF($D45="","",Veldvj21!$J$431)</f>
        <v>7</v>
      </c>
      <c r="J45" s="257">
        <f>IF($D45="","",Veldvj21!$K$431)</f>
        <v>4</v>
      </c>
      <c r="K45" s="258">
        <f>IFERROR(ROUND(Veldvj21!$L$431,1),"")</f>
        <v>10.1</v>
      </c>
      <c r="L45" s="257">
        <f>IF($D45="","",IFERROR(ROUND(Veldvj21!$P$431,0),""))</f>
        <v>0</v>
      </c>
      <c r="M45" s="257">
        <f>IF($D45="","",IFERROR(ROUND(Veldvj21!$Q$431,0),""))</f>
        <v>0</v>
      </c>
      <c r="N45" s="257">
        <f>IF($D45="","",IFERROR(ROUND(Veldvj21!$R$431,0),""))</f>
        <v>0</v>
      </c>
      <c r="O45" s="257">
        <f>IF($D45="","",IFERROR(ROUND(Veldvj21!$S$431,0),""))</f>
        <v>0</v>
      </c>
      <c r="P45" s="257">
        <f>IF($D45="","",Veldvj21!$P$430)</f>
        <v>0</v>
      </c>
      <c r="Q45" s="257">
        <f>IF($D45="","",Veldvj21!$Q$430)</f>
        <v>0</v>
      </c>
      <c r="R45" s="257">
        <f>IF($D45="","",Veldvj21!$R$430)</f>
        <v>0</v>
      </c>
      <c r="S45" s="257">
        <f>IF($D45="","",Veldvj21!$S$430)</f>
        <v>11</v>
      </c>
      <c r="T45" s="257">
        <f>IF($D45="","",Veldvj21!$T$430)</f>
        <v>0</v>
      </c>
      <c r="U45" s="262" t="str">
        <f>IFERROR(IF(VLOOKUP(D45,TeamsZ,5,0)=0,"",VLOOKUP(D45,TeamsZ,5,0)),"")</f>
        <v/>
      </c>
      <c r="V45" s="262" t="str">
        <f t="shared" si="3"/>
        <v/>
      </c>
      <c r="W45" s="260" t="str">
        <f>IF($D45="","",Veldvj21!$G$5)</f>
        <v>ZUIDWEST</v>
      </c>
      <c r="X45" s="260" t="str">
        <f>IF($D45="","",IF(Veldvj21!$AE$431=0,"",Veldvj21!$AE$431))</f>
        <v>3312 AD</v>
      </c>
      <c r="Y45" s="260" t="str">
        <f>IF($D45="","",IF(Veldvj21!$AF$431=0,"",Veldvj21!$AF$431))</f>
        <v>Dordrecht</v>
      </c>
      <c r="Z45" s="249">
        <f>IFERROR(Veldvj21!$AH$431,"")</f>
        <v>10.575454545454546</v>
      </c>
    </row>
    <row r="46" spans="1:26">
      <c r="A46" s="260" t="str">
        <f>IF($D46="","",Veldnj20!$G$3)</f>
        <v>NCX19J3</v>
      </c>
      <c r="B46" s="260" t="str">
        <f>IF($D46="","",Veldnj20!$E$2)</f>
        <v>Oranje Wit (D)</v>
      </c>
      <c r="C46" s="117" t="str">
        <f t="shared" si="2"/>
        <v>E</v>
      </c>
      <c r="D46" s="117" t="str">
        <f>UPPER(Veldnj20!C451)</f>
        <v>E1</v>
      </c>
      <c r="E46" s="117" t="str">
        <f>IF($D46="","","NJ20")</f>
        <v>NJ20</v>
      </c>
      <c r="F46" s="117" t="str">
        <f>IF($D46="","",Veldnj20!$E$451)</f>
        <v>BK</v>
      </c>
      <c r="G46" s="257" t="str">
        <f>IF($D46="","",Veldnj20!$G$451)</f>
        <v>4</v>
      </c>
      <c r="H46" s="257" t="str">
        <f>PROPER(IF($D46="","",Veldnj20!$F$451))</f>
        <v>Za</v>
      </c>
      <c r="I46" s="257">
        <f>IF($D46="","",Veldnj20!$J$451)</f>
        <v>3</v>
      </c>
      <c r="J46" s="257">
        <f>IF($D46="","",Veldnj20!$K$451)</f>
        <v>3</v>
      </c>
      <c r="K46" s="258">
        <f>IFERROR(ROUND(Veldnj20!$L$451,1),"")</f>
        <v>9</v>
      </c>
      <c r="L46" s="257">
        <f>IF($D46="","",IFERROR(ROUND(Veldnj20!$P$451,0),""))</f>
        <v>0</v>
      </c>
      <c r="M46" s="257">
        <f>IF($D46="","",IFERROR(ROUND(Veldnj20!$Q$451,0),""))</f>
        <v>0</v>
      </c>
      <c r="N46" s="257">
        <f>IF($D46="","",IFERROR(ROUND(Veldnj20!$R$451,0),""))</f>
        <v>0</v>
      </c>
      <c r="O46" s="257"/>
      <c r="P46" s="257">
        <f>IF($D46="","",Veldnj20!$P$450)</f>
        <v>0</v>
      </c>
      <c r="Q46" s="257">
        <f>IF($D46="","",Veldnj20!$Q$450)</f>
        <v>0</v>
      </c>
      <c r="R46" s="257">
        <f>IF($D46="","",Veldnj20!$R$450)</f>
        <v>0</v>
      </c>
      <c r="S46" s="257"/>
      <c r="T46" s="257">
        <f>IF($D46="","",Veldnj20!$T$450)</f>
        <v>0</v>
      </c>
      <c r="U46" s="262" t="str">
        <f>IFERROR(IF(VLOOKUP(D46,TeamsV,5,0)=0,"",VLOOKUP(D46,TeamsV,5,0)),"")</f>
        <v/>
      </c>
      <c r="V46" s="262" t="str">
        <f t="shared" si="3"/>
        <v/>
      </c>
      <c r="W46" s="260" t="str">
        <f>IF($D46="","",Veldnj20!$G$5)</f>
        <v>ZUIDWEST</v>
      </c>
      <c r="X46" s="260" t="str">
        <f>IF($D46="","",IF(Veldnj20!$AE$451=0,"",Veldnj20!$AE$451))</f>
        <v>3312 AD</v>
      </c>
      <c r="Y46" s="260" t="str">
        <f>IF($D46="","",IF(Veldnj20!$AF$451=0,"",Veldnj20!$AF$451))</f>
        <v>Dordrecht</v>
      </c>
      <c r="Z46" s="249">
        <f>IFERROR(Veldnj20!$AH$451,"")</f>
        <v>9.7066666666666652</v>
      </c>
    </row>
    <row r="47" spans="1:26">
      <c r="A47" s="260" t="str">
        <f>IF($D47="","",Veldvj21!$G$3)</f>
        <v>NCX19J3</v>
      </c>
      <c r="B47" s="260" t="str">
        <f>IF($D47="","",Veldvj21!$E$2)</f>
        <v>Oranje Wit (D)</v>
      </c>
      <c r="C47" s="117" t="str">
        <f t="shared" si="2"/>
        <v>E</v>
      </c>
      <c r="D47" s="117" t="str">
        <f>UPPER(Veldvj21!C451)</f>
        <v>E1</v>
      </c>
      <c r="E47" s="117" t="str">
        <f>IF($D47="","","VJ21")</f>
        <v>VJ21</v>
      </c>
      <c r="F47" s="117" t="str">
        <f>IF($D47="","",Veldvj21!$E$451)</f>
        <v>BK</v>
      </c>
      <c r="G47" s="257" t="str">
        <f>IF($D47="","",Veldvj21!$G$451)</f>
        <v>4</v>
      </c>
      <c r="H47" s="257" t="str">
        <f>PROPER(IF($D47="","",Veldvj21!$F$451))</f>
        <v>Za</v>
      </c>
      <c r="I47" s="257">
        <f>IF($D47="","",Veldvj21!$J$451)</f>
        <v>3</v>
      </c>
      <c r="J47" s="257">
        <f>IF($D47="","",Veldvj21!$K$451)</f>
        <v>3</v>
      </c>
      <c r="K47" s="258">
        <f>IFERROR(ROUND(Veldvj21!$L$451,1),"")</f>
        <v>9</v>
      </c>
      <c r="L47" s="257">
        <f>IF($D47="","",IFERROR(ROUND(Veldvj21!$P$451,0),""))</f>
        <v>0</v>
      </c>
      <c r="M47" s="257">
        <f>IF($D47="","",IFERROR(ROUND(Veldvj21!$Q$451,0),""))</f>
        <v>0</v>
      </c>
      <c r="N47" s="257">
        <f>IF($D47="","",IFERROR(ROUND(Veldvj21!$R$451,0),""))</f>
        <v>0</v>
      </c>
      <c r="O47" s="257">
        <f>IF($D47="","",IFERROR(ROUND(Veldvj21!$S$451,0),""))</f>
        <v>0</v>
      </c>
      <c r="P47" s="257">
        <f>IF($D47="","",Veldvj21!$P$450)</f>
        <v>0</v>
      </c>
      <c r="Q47" s="257">
        <f>IF($D47="","",Veldvj21!$Q$450)</f>
        <v>0</v>
      </c>
      <c r="R47" s="257">
        <f>IF($D47="","",Veldvj21!$R$450)</f>
        <v>0</v>
      </c>
      <c r="S47" s="257">
        <f>IF($D47="","",Veldvj21!$S$450)</f>
        <v>6</v>
      </c>
      <c r="T47" s="257">
        <f>IF($D47="","",Veldvj21!$T$450)</f>
        <v>0</v>
      </c>
      <c r="U47" s="262" t="str">
        <f>IFERROR(IF(VLOOKUP(D47,TeamsZ,5,0)=0,"",VLOOKUP(D47,TeamsZ,5,0)),"")</f>
        <v/>
      </c>
      <c r="V47" s="262" t="str">
        <f t="shared" si="3"/>
        <v/>
      </c>
      <c r="W47" s="260" t="str">
        <f>IF($D47="","",Veldvj21!$G$5)</f>
        <v>ZUIDWEST</v>
      </c>
      <c r="X47" s="260" t="str">
        <f>IF($D47="","",IF(Veldvj21!$AE$451=0,"",Veldvj21!$AE$451))</f>
        <v>3312 AD</v>
      </c>
      <c r="Y47" s="260" t="str">
        <f>IF($D47="","",IF(Veldvj21!$AF$451=0,"",Veldvj21!$AF$451))</f>
        <v>Dordrecht</v>
      </c>
      <c r="Z47" s="249">
        <f>IFERROR(Veldvj21!$AH$451,"")</f>
        <v>9.7066666666666652</v>
      </c>
    </row>
    <row r="48" spans="1:26">
      <c r="A48" s="260" t="str">
        <f>IF($D48="","",Veldnj20!$G$3)</f>
        <v>NCX19J3</v>
      </c>
      <c r="B48" s="260" t="str">
        <f>IF($D48="","",Veldnj20!$E$2)</f>
        <v>Oranje Wit (D)</v>
      </c>
      <c r="C48" s="117" t="str">
        <f t="shared" si="2"/>
        <v>E</v>
      </c>
      <c r="D48" s="117" t="str">
        <f>UPPER(Veldnj20!C471)</f>
        <v>E2</v>
      </c>
      <c r="E48" s="117" t="str">
        <f>IF($D48="","","NJ20")</f>
        <v>NJ20</v>
      </c>
      <c r="F48" s="117" t="str">
        <f>IF($D48="","",Veldnj20!$E$471)</f>
        <v>BK</v>
      </c>
      <c r="G48" s="257" t="str">
        <f>IF($D48="","",Veldnj20!$G$471)</f>
        <v>4</v>
      </c>
      <c r="H48" s="257" t="str">
        <f>PROPER(IF($D48="","",Veldnj20!$F$471))</f>
        <v>Za</v>
      </c>
      <c r="I48" s="257">
        <f>IF($D48="","",Veldnj20!$J$471)</f>
        <v>3</v>
      </c>
      <c r="J48" s="257">
        <f>IF($D48="","",Veldnj20!$K$471)</f>
        <v>3</v>
      </c>
      <c r="K48" s="258">
        <f>IFERROR(ROUND(Veldnj20!$L$471,1),"")</f>
        <v>9</v>
      </c>
      <c r="L48" s="257">
        <f>IF($D48="","",IFERROR(ROUND(Veldnj20!$P$471,0),""))</f>
        <v>0</v>
      </c>
      <c r="M48" s="257">
        <f>IF($D48="","",IFERROR(ROUND(Veldnj20!$Q$471,0),""))</f>
        <v>0</v>
      </c>
      <c r="N48" s="257">
        <f>IF($D48="","",IFERROR(ROUND(Veldnj20!$R$471,0),""))</f>
        <v>0</v>
      </c>
      <c r="O48" s="257"/>
      <c r="P48" s="257">
        <f>IF($D48="","",Veldnj20!$P$470)</f>
        <v>0</v>
      </c>
      <c r="Q48" s="257">
        <f>IF($D48="","",Veldnj20!$Q$470)</f>
        <v>0</v>
      </c>
      <c r="R48" s="257">
        <f>IF($D48="","",Veldnj20!$R$470)</f>
        <v>0</v>
      </c>
      <c r="S48" s="257"/>
      <c r="T48" s="257">
        <f>IF($D48="","",Veldnj20!$T$470)</f>
        <v>4</v>
      </c>
      <c r="U48" s="262" t="str">
        <f>IFERROR(IF(VLOOKUP(D48,TeamsV,5,0)=0,"",VLOOKUP(D48,TeamsV,5,0)),"")</f>
        <v/>
      </c>
      <c r="V48" s="262" t="str">
        <f t="shared" si="3"/>
        <v/>
      </c>
      <c r="W48" s="260" t="str">
        <f>IF($D48="","",Veldnj20!$G$5)</f>
        <v>ZUIDWEST</v>
      </c>
      <c r="X48" s="260" t="str">
        <f>IF($D48="","",IF(Veldnj20!$AE$471=0,"",Veldnj20!$AE$471))</f>
        <v>3312 AD</v>
      </c>
      <c r="Y48" s="260" t="str">
        <f>IF($D48="","",IF(Veldnj20!$AF$471=0,"",Veldnj20!$AF$471))</f>
        <v>Dordrecht</v>
      </c>
      <c r="Z48" s="249">
        <f>IFERROR(Veldnj20!$AH$471,"")</f>
        <v>9.5449999999999999</v>
      </c>
    </row>
    <row r="49" spans="1:26">
      <c r="A49" s="260" t="str">
        <f>IF($D49="","",Veldvj21!$G$3)</f>
        <v>NCX19J3</v>
      </c>
      <c r="B49" s="260" t="str">
        <f>IF($D49="","",Veldvj21!$E$2)</f>
        <v>Oranje Wit (D)</v>
      </c>
      <c r="C49" s="117" t="str">
        <f t="shared" si="2"/>
        <v>E</v>
      </c>
      <c r="D49" s="117" t="str">
        <f>UPPER(Veldvj21!C471)</f>
        <v>E2</v>
      </c>
      <c r="E49" s="117" t="str">
        <f>IF($D49="","","VJ21")</f>
        <v>VJ21</v>
      </c>
      <c r="F49" s="117" t="str">
        <f>IF($D49="","",Veldvj21!$E$471)</f>
        <v>BK</v>
      </c>
      <c r="G49" s="257" t="str">
        <f>IF($D49="","",Veldvj21!$G$471)</f>
        <v>4</v>
      </c>
      <c r="H49" s="257" t="str">
        <f>PROPER(IF($D49="","",Veldvj21!$F$471))</f>
        <v>Za</v>
      </c>
      <c r="I49" s="257">
        <f>IF($D49="","",Veldvj21!$J$471)</f>
        <v>3</v>
      </c>
      <c r="J49" s="257">
        <f>IF($D49="","",Veldvj21!$K$471)</f>
        <v>3</v>
      </c>
      <c r="K49" s="258">
        <f>IFERROR(ROUND(Veldvj21!$L$471,1),"")</f>
        <v>9</v>
      </c>
      <c r="L49" s="257">
        <f>IF($D49="","",IFERROR(ROUND(Veldvj21!$P$471,0),""))</f>
        <v>0</v>
      </c>
      <c r="M49" s="257">
        <f>IF($D49="","",IFERROR(ROUND(Veldvj21!$Q$471,0),""))</f>
        <v>0</v>
      </c>
      <c r="N49" s="257">
        <f>IF($D49="","",IFERROR(ROUND(Veldvj21!$R$471,0),""))</f>
        <v>0</v>
      </c>
      <c r="O49" s="257">
        <f>IF($D49="","",IFERROR(ROUND(Veldvj21!$S$471,0),""))</f>
        <v>0</v>
      </c>
      <c r="P49" s="257">
        <f>IF($D49="","",Veldvj21!$P$470)</f>
        <v>0</v>
      </c>
      <c r="Q49" s="257">
        <f>IF($D49="","",Veldvj21!$Q$470)</f>
        <v>0</v>
      </c>
      <c r="R49" s="257">
        <f>IF($D49="","",Veldvj21!$R$470)</f>
        <v>0</v>
      </c>
      <c r="S49" s="257">
        <f>IF($D49="","",Veldvj21!$S$470)</f>
        <v>6</v>
      </c>
      <c r="T49" s="257">
        <f>IF($D49="","",Veldvj21!$T$470)</f>
        <v>0</v>
      </c>
      <c r="U49" s="262" t="str">
        <f>IFERROR(IF(VLOOKUP(D49,TeamsZ,5,0)=0,"",VLOOKUP(D49,TeamsZ,5,0)),"")</f>
        <v/>
      </c>
      <c r="V49" s="262" t="str">
        <f t="shared" si="3"/>
        <v/>
      </c>
      <c r="W49" s="260" t="str">
        <f>IF($D49="","",Veldvj21!$G$5)</f>
        <v>ZUIDWEST</v>
      </c>
      <c r="X49" s="260" t="str">
        <f>IF($D49="","",IF(Veldvj21!$AE$471=0,"",Veldvj21!$AE$471))</f>
        <v>3312 AD</v>
      </c>
      <c r="Y49" s="260" t="str">
        <f>IF($D49="","",IF(Veldvj21!$AF$471=0,"",Veldvj21!$AF$471))</f>
        <v>Dordrecht</v>
      </c>
      <c r="Z49" s="249">
        <f>IFERROR(Veldvj21!$AH$471,"")</f>
        <v>9.5449999999999999</v>
      </c>
    </row>
    <row r="50" spans="1:26">
      <c r="A50" s="260" t="str">
        <f>IF($D50="","",Veldnj20!$G$3)</f>
        <v>NCX19J3</v>
      </c>
      <c r="B50" s="260" t="str">
        <f>IF($D50="","",Veldnj20!$E$2)</f>
        <v>Oranje Wit (D)</v>
      </c>
      <c r="C50" s="117" t="str">
        <f t="shared" si="2"/>
        <v>E</v>
      </c>
      <c r="D50" s="117" t="str">
        <f>UPPER(Veldnj20!C491)</f>
        <v>E3</v>
      </c>
      <c r="E50" s="117" t="str">
        <f>IF($D50="","","NJ20")</f>
        <v>NJ20</v>
      </c>
      <c r="F50" s="117" t="str">
        <f>IF($D50="","",Veldnj20!$E$491)</f>
        <v>BK</v>
      </c>
      <c r="G50" s="257" t="str">
        <f>IF($D50="","",Veldnj20!$G$491)</f>
        <v>4</v>
      </c>
      <c r="H50" s="257" t="str">
        <f>PROPER(IF($D50="","",Veldnj20!$F$491))</f>
        <v>Za</v>
      </c>
      <c r="I50" s="257">
        <f>IF($D50="","",Veldnj20!$J$491)</f>
        <v>3</v>
      </c>
      <c r="J50" s="257">
        <f>IF($D50="","",Veldnj20!$K$491)</f>
        <v>3</v>
      </c>
      <c r="K50" s="258">
        <f>IFERROR(ROUND(Veldnj20!$L$491,1),"")</f>
        <v>8.1999999999999993</v>
      </c>
      <c r="L50" s="257">
        <f>IF($D50="","",IFERROR(ROUND(Veldnj20!$P$491,0),""))</f>
        <v>0</v>
      </c>
      <c r="M50" s="257">
        <f>IF($D50="","",IFERROR(ROUND(Veldnj20!$Q$491,0),""))</f>
        <v>0</v>
      </c>
      <c r="N50" s="257">
        <f>IF($D50="","",IFERROR(ROUND(Veldnj20!$R$491,0),""))</f>
        <v>0</v>
      </c>
      <c r="O50" s="257"/>
      <c r="P50" s="257">
        <f>IF($D50="","",Veldnj20!$P$490)</f>
        <v>0</v>
      </c>
      <c r="Q50" s="257">
        <f>IF($D50="","",Veldnj20!$Q$490)</f>
        <v>0</v>
      </c>
      <c r="R50" s="257">
        <f>IF($D50="","",Veldnj20!$R$490)</f>
        <v>0</v>
      </c>
      <c r="S50" s="257"/>
      <c r="T50" s="257">
        <f>IF($D50="","",Veldnj20!$T$490)</f>
        <v>0</v>
      </c>
      <c r="U50" s="262" t="str">
        <f>IFERROR(IF(VLOOKUP(D50,TeamsV,5,0)=0,"",VLOOKUP(D50,TeamsV,5,0)),"")</f>
        <v/>
      </c>
      <c r="V50" s="262" t="str">
        <f t="shared" si="3"/>
        <v/>
      </c>
      <c r="W50" s="260" t="str">
        <f>IF($D50="","",Veldnj20!$G$5)</f>
        <v>ZUIDWEST</v>
      </c>
      <c r="X50" s="260" t="str">
        <f>IF($D50="","",IF(Veldnj20!$AE$491=0,"",Veldnj20!$AE$491))</f>
        <v>3312 AD</v>
      </c>
      <c r="Y50" s="260" t="str">
        <f>IF($D50="","",IF(Veldnj20!$AF$491=0,"",Veldnj20!$AF$491))</f>
        <v>Dordrecht</v>
      </c>
      <c r="Z50" s="249">
        <f>IFERROR(Veldnj20!$AH$491,"")</f>
        <v>8.8616666666666664</v>
      </c>
    </row>
    <row r="51" spans="1:26">
      <c r="A51" s="260" t="str">
        <f>IF($D51="","",Veldvj21!$G$3)</f>
        <v>NCX19J3</v>
      </c>
      <c r="B51" s="260" t="str">
        <f>IF($D51="","",Veldvj21!$E$2)</f>
        <v>Oranje Wit (D)</v>
      </c>
      <c r="C51" s="117" t="str">
        <f t="shared" si="2"/>
        <v>E</v>
      </c>
      <c r="D51" s="117" t="str">
        <f>UPPER(Veldvj21!C491)</f>
        <v>E3</v>
      </c>
      <c r="E51" s="117" t="str">
        <f>IF($D51="","","VJ21")</f>
        <v>VJ21</v>
      </c>
      <c r="F51" s="117" t="str">
        <f>IF($D51="","",Veldvj21!$E$491)</f>
        <v>BK</v>
      </c>
      <c r="G51" s="257" t="str">
        <f>IF($D51="","",Veldvj21!$G$491)</f>
        <v>4</v>
      </c>
      <c r="H51" s="257" t="str">
        <f>PROPER(IF($D51="","",Veldvj21!$F$491))</f>
        <v>Za</v>
      </c>
      <c r="I51" s="257">
        <f>IF($D51="","",Veldvj21!$J$491)</f>
        <v>3</v>
      </c>
      <c r="J51" s="257">
        <f>IF($D51="","",Veldvj21!$K$491)</f>
        <v>3</v>
      </c>
      <c r="K51" s="258">
        <f>IFERROR(ROUND(Veldvj21!$L$491,1),"")</f>
        <v>8.1999999999999993</v>
      </c>
      <c r="L51" s="257">
        <f>IF($D51="","",IFERROR(ROUND(Veldvj21!$P$491,0),""))</f>
        <v>0</v>
      </c>
      <c r="M51" s="257">
        <f>IF($D51="","",IFERROR(ROUND(Veldvj21!$Q$491,0),""))</f>
        <v>0</v>
      </c>
      <c r="N51" s="257">
        <f>IF($D51="","",IFERROR(ROUND(Veldvj21!$R$491,0),""))</f>
        <v>0</v>
      </c>
      <c r="O51" s="257">
        <f>IF($D51="","",IFERROR(ROUND(Veldvj21!$S$491,0),""))</f>
        <v>0</v>
      </c>
      <c r="P51" s="257">
        <f>IF($D51="","",Veldvj21!$P$490)</f>
        <v>0</v>
      </c>
      <c r="Q51" s="257">
        <f>IF($D51="","",Veldvj21!$Q$490)</f>
        <v>0</v>
      </c>
      <c r="R51" s="257">
        <f>IF($D51="","",Veldvj21!$R$490)</f>
        <v>0</v>
      </c>
      <c r="S51" s="257">
        <f>IF($D51="","",Veldvj21!$S$490)</f>
        <v>6</v>
      </c>
      <c r="T51" s="257">
        <f>IF($D51="","",Veldvj21!$T$490)</f>
        <v>0</v>
      </c>
      <c r="U51" s="262" t="str">
        <f>IFERROR(IF(VLOOKUP(D51,TeamsZ,5,0)=0,"",VLOOKUP(D51,TeamsZ,5,0)),"")</f>
        <v/>
      </c>
      <c r="V51" s="262" t="str">
        <f t="shared" si="3"/>
        <v/>
      </c>
      <c r="W51" s="260" t="str">
        <f>IF($D51="","",Veldvj21!$G$5)</f>
        <v>ZUIDWEST</v>
      </c>
      <c r="X51" s="260" t="str">
        <f>IF($D51="","",IF(Veldvj21!$AE$491=0,"",Veldvj21!$AE$491))</f>
        <v>3312 AD</v>
      </c>
      <c r="Y51" s="260" t="str">
        <f>IF($D51="","",IF(Veldvj21!$AF$491=0,"",Veldvj21!$AF$491))</f>
        <v>Dordrecht</v>
      </c>
      <c r="Z51" s="249">
        <f>IFERROR(Veldvj21!$AH$491,"")</f>
        <v>8.8616666666666664</v>
      </c>
    </row>
    <row r="52" spans="1:26">
      <c r="A52" s="260" t="str">
        <f>IF($D52="","",Veldnj20!$G$3)</f>
        <v>NCX19J3</v>
      </c>
      <c r="B52" s="260" t="str">
        <f>IF($D52="","",Veldnj20!$E$2)</f>
        <v>Oranje Wit (D)</v>
      </c>
      <c r="C52" s="117" t="str">
        <f t="shared" si="2"/>
        <v>E</v>
      </c>
      <c r="D52" s="117" t="str">
        <f>UPPER(Veldnj20!C511)</f>
        <v>E4</v>
      </c>
      <c r="E52" s="117" t="str">
        <f>IF($D52="","","NJ20")</f>
        <v>NJ20</v>
      </c>
      <c r="F52" s="117" t="str">
        <f>IF($D52="","",Veldnj20!$E$511)</f>
        <v>BK</v>
      </c>
      <c r="G52" s="257" t="str">
        <f>IF($D52="","",Veldnj20!$G$511)</f>
        <v>4</v>
      </c>
      <c r="H52" s="257" t="str">
        <f>PROPER(IF($D52="","",Veldnj20!$F$511))</f>
        <v>Za</v>
      </c>
      <c r="I52" s="257">
        <f>IF($D52="","",Veldnj20!$J$511)</f>
        <v>4</v>
      </c>
      <c r="J52" s="257">
        <f>IF($D52="","",Veldnj20!$K$511)</f>
        <v>2</v>
      </c>
      <c r="K52" s="258">
        <f>IFERROR(ROUND(Veldnj20!$L$511,1),"")</f>
        <v>8</v>
      </c>
      <c r="L52" s="257">
        <f>IF($D52="","",IFERROR(ROUND(Veldnj20!$P$511,0),""))</f>
        <v>0</v>
      </c>
      <c r="M52" s="257">
        <f>IF($D52="","",IFERROR(ROUND(Veldnj20!$Q$511,0),""))</f>
        <v>0</v>
      </c>
      <c r="N52" s="257">
        <f>IF($D52="","",IFERROR(ROUND(Veldnj20!$R$511,0),""))</f>
        <v>0</v>
      </c>
      <c r="O52" s="257"/>
      <c r="P52" s="257">
        <f>IF($D52="","",Veldnj20!$P$510)</f>
        <v>0</v>
      </c>
      <c r="Q52" s="257">
        <f>IF($D52="","",Veldnj20!$Q$510)</f>
        <v>0</v>
      </c>
      <c r="R52" s="257">
        <f>IF($D52="","",Veldnj20!$R$510)</f>
        <v>0</v>
      </c>
      <c r="S52" s="257"/>
      <c r="T52" s="257">
        <f>IF($D52="","",Veldnj20!$T$510)</f>
        <v>1</v>
      </c>
      <c r="U52" s="262" t="str">
        <f>IFERROR(IF(VLOOKUP(D52,TeamsV,5,0)=0,"",VLOOKUP(D52,TeamsV,5,0)),"")</f>
        <v/>
      </c>
      <c r="V52" s="262" t="str">
        <f t="shared" si="3"/>
        <v/>
      </c>
      <c r="W52" s="260" t="str">
        <f>IF($D52="","",Veldnj20!$G$5)</f>
        <v>ZUIDWEST</v>
      </c>
      <c r="X52" s="260" t="str">
        <f>IF($D52="","",IF(Veldnj20!$AE$511=0,"",Veldnj20!$AE$511))</f>
        <v>3312 AD</v>
      </c>
      <c r="Y52" s="260" t="str">
        <f>IF($D52="","",IF(Veldnj20!$AF$511=0,"",Veldnj20!$AF$511))</f>
        <v>Dordrecht</v>
      </c>
      <c r="Z52" s="249">
        <f>IFERROR(Veldnj20!$AH$511,"")</f>
        <v>8.4183333333333348</v>
      </c>
    </row>
    <row r="53" spans="1:26">
      <c r="A53" s="260" t="str">
        <f>IF($D53="","",Veldvj21!$G$3)</f>
        <v>NCX19J3</v>
      </c>
      <c r="B53" s="260" t="str">
        <f>IF($D53="","",Veldvj21!$E$2)</f>
        <v>Oranje Wit (D)</v>
      </c>
      <c r="C53" s="117" t="str">
        <f t="shared" si="2"/>
        <v>E</v>
      </c>
      <c r="D53" s="117" t="str">
        <f>UPPER(Veldvj21!C511)</f>
        <v>E4</v>
      </c>
      <c r="E53" s="117" t="str">
        <f>IF($D53="","","VJ21")</f>
        <v>VJ21</v>
      </c>
      <c r="F53" s="117" t="str">
        <f>IF($D53="","",Veldvj21!$E$511)</f>
        <v>BK</v>
      </c>
      <c r="G53" s="257" t="str">
        <f>IF($D53="","",Veldvj21!$G$511)</f>
        <v>4</v>
      </c>
      <c r="H53" s="257" t="str">
        <f>PROPER(IF($D53="","",Veldvj21!$F$511))</f>
        <v>Za</v>
      </c>
      <c r="I53" s="257">
        <f>IF($D53="","",Veldvj21!$J$511)</f>
        <v>4</v>
      </c>
      <c r="J53" s="257">
        <f>IF($D53="","",Veldvj21!$K$511)</f>
        <v>2</v>
      </c>
      <c r="K53" s="258">
        <f>IFERROR(ROUND(Veldvj21!$L$511,1),"")</f>
        <v>8</v>
      </c>
      <c r="L53" s="257">
        <f>IF($D53="","",IFERROR(ROUND(Veldvj21!$P$511,0),""))</f>
        <v>0</v>
      </c>
      <c r="M53" s="257">
        <f>IF($D53="","",IFERROR(ROUND(Veldvj21!$Q$511,0),""))</f>
        <v>0</v>
      </c>
      <c r="N53" s="257">
        <f>IF($D53="","",IFERROR(ROUND(Veldvj21!$R$511,0),""))</f>
        <v>0</v>
      </c>
      <c r="O53" s="257">
        <f>IF($D53="","",IFERROR(ROUND(Veldvj21!$S$511,0),""))</f>
        <v>0</v>
      </c>
      <c r="P53" s="257">
        <f>IF($D53="","",Veldvj21!$P$510)</f>
        <v>0</v>
      </c>
      <c r="Q53" s="257">
        <f>IF($D53="","",Veldvj21!$Q$510)</f>
        <v>0</v>
      </c>
      <c r="R53" s="257">
        <f>IF($D53="","",Veldvj21!$R$510)</f>
        <v>0</v>
      </c>
      <c r="S53" s="257">
        <f>IF($D53="","",Veldvj21!$S$510)</f>
        <v>6</v>
      </c>
      <c r="T53" s="257">
        <f>IF($D53="","",Veldvj21!$T$510)</f>
        <v>0</v>
      </c>
      <c r="U53" s="262" t="str">
        <f>IFERROR(IF(VLOOKUP(D53,TeamsZ,5,0)=0,"",VLOOKUP(D53,TeamsZ,5,0)),"")</f>
        <v/>
      </c>
      <c r="V53" s="262" t="str">
        <f t="shared" si="3"/>
        <v/>
      </c>
      <c r="W53" s="260" t="str">
        <f>IF($D53="","",Veldvj21!$G$5)</f>
        <v>ZUIDWEST</v>
      </c>
      <c r="X53" s="260" t="str">
        <f>IF($D53="","",IF(Veldvj21!$AE$511=0,"",Veldvj21!$AE$511))</f>
        <v>3312 AD</v>
      </c>
      <c r="Y53" s="260" t="str">
        <f>IF($D53="","",IF(Veldvj21!$AF$511=0,"",Veldvj21!$AF$511))</f>
        <v>Dordrecht</v>
      </c>
      <c r="Z53" s="249">
        <f>IFERROR(Veldvj21!$AH$511,"")</f>
        <v>8.4183333333333348</v>
      </c>
    </row>
    <row r="54" spans="1:26">
      <c r="A54" s="260" t="str">
        <f>IF($D54="","",Veldnj20!$G$3)</f>
        <v>NCX19J3</v>
      </c>
      <c r="B54" s="260" t="str">
        <f>IF($D54="","",Veldnj20!$E$2)</f>
        <v>Oranje Wit (D)</v>
      </c>
      <c r="C54" s="117" t="str">
        <f t="shared" si="2"/>
        <v>E</v>
      </c>
      <c r="D54" s="117" t="str">
        <f>UPPER(Veldnj20!C531)</f>
        <v>E5</v>
      </c>
      <c r="E54" s="117" t="str">
        <f>IF($D54="","","NJ20")</f>
        <v>NJ20</v>
      </c>
      <c r="F54" s="117" t="str">
        <f>IF($D54="","",Veldnj20!$E$531)</f>
        <v>BK</v>
      </c>
      <c r="G54" s="257" t="str">
        <f>IF($D54="","",Veldnj20!$G$531)</f>
        <v>4</v>
      </c>
      <c r="H54" s="257" t="str">
        <f>PROPER(IF($D54="","",Veldnj20!$F$531))</f>
        <v>Za</v>
      </c>
      <c r="I54" s="257">
        <f>IF($D54="","",Veldnj20!$J$531)</f>
        <v>5</v>
      </c>
      <c r="J54" s="257">
        <f>IF($D54="","",Veldnj20!$K$531)</f>
        <v>0</v>
      </c>
      <c r="K54" s="258">
        <f>IFERROR(ROUND(Veldnj20!$L$531,1),"")</f>
        <v>8.4</v>
      </c>
      <c r="L54" s="257">
        <f>IF($D54="","",IFERROR(ROUND(Veldnj20!$P$531,0),""))</f>
        <v>0</v>
      </c>
      <c r="M54" s="257">
        <f>IF($D54="","",IFERROR(ROUND(Veldnj20!$Q$531,0),""))</f>
        <v>0</v>
      </c>
      <c r="N54" s="257">
        <f>IF($D54="","",IFERROR(ROUND(Veldnj20!$R$531,0),""))</f>
        <v>0</v>
      </c>
      <c r="O54" s="257"/>
      <c r="P54" s="257">
        <f>IF($D54="","",Veldnj20!$P$530)</f>
        <v>0</v>
      </c>
      <c r="Q54" s="257">
        <f>IF($D54="","",Veldnj20!$Q$530)</f>
        <v>0</v>
      </c>
      <c r="R54" s="257">
        <f>IF($D54="","",Veldnj20!$R$530)</f>
        <v>0</v>
      </c>
      <c r="S54" s="257"/>
      <c r="T54" s="257">
        <f>IF($D54="","",Veldnj20!$T$530)</f>
        <v>5</v>
      </c>
      <c r="U54" s="262" t="str">
        <f>IFERROR(IF(VLOOKUP(D54,TeamsV,5,0)=0,"",VLOOKUP(D54,TeamsV,5,0)),"")</f>
        <v/>
      </c>
      <c r="V54" s="262" t="str">
        <f t="shared" si="3"/>
        <v/>
      </c>
      <c r="W54" s="260" t="str">
        <f>IF($D54="","",Veldnj20!$G$5)</f>
        <v>ZUIDWEST</v>
      </c>
      <c r="X54" s="260" t="str">
        <f>IF($D54="","",IF(Veldnj20!$AE$531=0,"",Veldnj20!$AE$531))</f>
        <v>3312 AD</v>
      </c>
      <c r="Y54" s="260" t="str">
        <f>IF($D54="","",IF(Veldnj20!$AF$531=0,"",Veldnj20!$AF$531))</f>
        <v>Dordrecht</v>
      </c>
      <c r="Z54" s="249">
        <f>IFERROR(Veldnj20!$AH$531,"")</f>
        <v>8.782</v>
      </c>
    </row>
    <row r="55" spans="1:26">
      <c r="A55" s="260" t="str">
        <f>IF($D55="","",Veldvj21!$G$3)</f>
        <v>NCX19J3</v>
      </c>
      <c r="B55" s="260" t="str">
        <f>IF($D55="","",Veldvj21!$E$2)</f>
        <v>Oranje Wit (D)</v>
      </c>
      <c r="C55" s="117" t="str">
        <f t="shared" si="2"/>
        <v>E</v>
      </c>
      <c r="D55" s="117" t="str">
        <f>UPPER(Veldvj21!C531)</f>
        <v>E5</v>
      </c>
      <c r="E55" s="117" t="str">
        <f>IF($D55="","","VJ21")</f>
        <v>VJ21</v>
      </c>
      <c r="F55" s="117" t="str">
        <f>IF($D55="","",Veldvj21!$E$531)</f>
        <v>BK</v>
      </c>
      <c r="G55" s="257" t="str">
        <f>IF($D55="","",Veldvj21!$G$531)</f>
        <v>4</v>
      </c>
      <c r="H55" s="257" t="str">
        <f>PROPER(IF($D55="","",Veldvj21!$F$531))</f>
        <v>Za</v>
      </c>
      <c r="I55" s="257">
        <f>IF($D55="","",Veldvj21!$J$531)</f>
        <v>5</v>
      </c>
      <c r="J55" s="257">
        <f>IF($D55="","",Veldvj21!$K$531)</f>
        <v>0</v>
      </c>
      <c r="K55" s="258">
        <f>IFERROR(ROUND(Veldvj21!$L$531,1),"")</f>
        <v>8.4</v>
      </c>
      <c r="L55" s="257">
        <f>IF($D55="","",IFERROR(ROUND(Veldvj21!$P$531,0),""))</f>
        <v>0</v>
      </c>
      <c r="M55" s="257">
        <f>IF($D55="","",IFERROR(ROUND(Veldvj21!$Q$531,0),""))</f>
        <v>0</v>
      </c>
      <c r="N55" s="257">
        <f>IF($D55="","",IFERROR(ROUND(Veldvj21!$R$531,0),""))</f>
        <v>0</v>
      </c>
      <c r="O55" s="257">
        <f>IF($D55="","",IFERROR(ROUND(Veldvj21!$S$531,0),""))</f>
        <v>0</v>
      </c>
      <c r="P55" s="257">
        <f>IF($D55="","",Veldvj21!$P$530)</f>
        <v>0</v>
      </c>
      <c r="Q55" s="257">
        <f>IF($D55="","",Veldvj21!$Q$530)</f>
        <v>0</v>
      </c>
      <c r="R55" s="257">
        <f>IF($D55="","",Veldvj21!$R$530)</f>
        <v>0</v>
      </c>
      <c r="S55" s="257">
        <f>IF($D55="","",Veldvj21!$S$530)</f>
        <v>5</v>
      </c>
      <c r="T55" s="257">
        <f>IF($D55="","",Veldvj21!$T$530)</f>
        <v>0</v>
      </c>
      <c r="U55" s="262" t="str">
        <f>IFERROR(IF(VLOOKUP(D55,TeamsZ,5,0)=0,"",VLOOKUP(D55,TeamsZ,5,0)),"")</f>
        <v/>
      </c>
      <c r="V55" s="262" t="str">
        <f t="shared" si="3"/>
        <v/>
      </c>
      <c r="W55" s="260" t="str">
        <f>IF($D55="","",Veldvj21!$G$5)</f>
        <v>ZUIDWEST</v>
      </c>
      <c r="X55" s="260" t="str">
        <f>IF($D55="","",IF(Veldvj21!$AE$531=0,"",Veldvj21!$AE$531))</f>
        <v>3312 AD</v>
      </c>
      <c r="Y55" s="260" t="str">
        <f>IF($D55="","",IF(Veldvj21!$AF$531=0,"",Veldvj21!$AF$531))</f>
        <v>Dordrecht</v>
      </c>
      <c r="Z55" s="249">
        <f>IFERROR(Veldvj21!$AH$531,"")</f>
        <v>8.782</v>
      </c>
    </row>
    <row r="56" spans="1:26">
      <c r="A56" s="260" t="str">
        <f>IF($D56="","",Veldnj20!$G$3)</f>
        <v>NCX19J3</v>
      </c>
      <c r="B56" s="260" t="str">
        <f>IF($D56="","",Veldnj20!$E$2)</f>
        <v>Oranje Wit (D)</v>
      </c>
      <c r="C56" s="117" t="str">
        <f t="shared" si="2"/>
        <v>F</v>
      </c>
      <c r="D56" s="117" t="str">
        <f>UPPER(Veldnj20!C551)</f>
        <v>F1</v>
      </c>
      <c r="E56" s="117" t="str">
        <f>IF($D56="","","NJ20")</f>
        <v>NJ20</v>
      </c>
      <c r="F56" s="117" t="str">
        <f>IF($D56="","",Veldnj20!$E$551)</f>
        <v>BK</v>
      </c>
      <c r="G56" s="257" t="str">
        <f>IF($D56="","",Veldnj20!$G$551)</f>
        <v>4</v>
      </c>
      <c r="H56" s="257" t="str">
        <f>PROPER(IF($D56="","",Veldnj20!$F$551))</f>
        <v>Za</v>
      </c>
      <c r="I56" s="257">
        <f>IF($D56="","",Veldnj20!$J$551)</f>
        <v>3</v>
      </c>
      <c r="J56" s="257">
        <f>IF($D56="","",Veldnj20!$K$551)</f>
        <v>2</v>
      </c>
      <c r="K56" s="258">
        <f>IFERROR(ROUND(Veldnj20!$L$551,1),"")</f>
        <v>7</v>
      </c>
      <c r="L56" s="257">
        <f>IF($D56="","",IFERROR(ROUND(Veldnj20!$P$551,0),""))</f>
        <v>0</v>
      </c>
      <c r="M56" s="257">
        <f>IF($D56="","",IFERROR(ROUND(Veldnj20!$Q$551,0),""))</f>
        <v>0</v>
      </c>
      <c r="N56" s="257">
        <f>IF($D56="","",IFERROR(ROUND(Veldnj20!$R$551,0),""))</f>
        <v>0</v>
      </c>
      <c r="O56" s="257"/>
      <c r="P56" s="257">
        <f>IF($D56="","",Veldnj20!$P$550)</f>
        <v>0</v>
      </c>
      <c r="Q56" s="257">
        <f>IF($D56="","",Veldnj20!$Q$550)</f>
        <v>0</v>
      </c>
      <c r="R56" s="257">
        <f>IF($D56="","",Veldnj20!$R$550)</f>
        <v>0</v>
      </c>
      <c r="S56" s="257"/>
      <c r="T56" s="257">
        <f>IF($D56="","",Veldnj20!$T$550)</f>
        <v>2</v>
      </c>
      <c r="U56" s="262" t="str">
        <f>IFERROR(IF(VLOOKUP(D56,TeamsV,5,0)=0,"",VLOOKUP(D56,TeamsV,5,0)),"")</f>
        <v/>
      </c>
      <c r="V56" s="262" t="str">
        <f t="shared" si="3"/>
        <v/>
      </c>
      <c r="W56" s="260" t="str">
        <f>IF($D56="","",Veldnj20!$G$5)</f>
        <v>ZUIDWEST</v>
      </c>
      <c r="X56" s="260" t="str">
        <f>IF($D56="","",IF(Veldnj20!$AE$551=0,"",Veldnj20!$AE$551))</f>
        <v>3312 AD</v>
      </c>
      <c r="Y56" s="260" t="str">
        <f>IF($D56="","",IF(Veldnj20!$AF$551=0,"",Veldnj20!$AF$551))</f>
        <v>Dordrecht</v>
      </c>
      <c r="Z56" s="249">
        <f>IFERROR(Veldnj20!$AH$551,"")</f>
        <v>7.6460000000000008</v>
      </c>
    </row>
    <row r="57" spans="1:26">
      <c r="A57" s="260" t="str">
        <f>IF($D57="","",Veldvj21!$G$3)</f>
        <v>NCX19J3</v>
      </c>
      <c r="B57" s="260" t="str">
        <f>IF($D57="","",Veldvj21!$E$2)</f>
        <v>Oranje Wit (D)</v>
      </c>
      <c r="C57" s="117" t="str">
        <f t="shared" si="2"/>
        <v>F</v>
      </c>
      <c r="D57" s="117" t="str">
        <f>UPPER(Veldvj21!C551)</f>
        <v>F1</v>
      </c>
      <c r="E57" s="117" t="str">
        <f>IF($D57="","","VJ21")</f>
        <v>VJ21</v>
      </c>
      <c r="F57" s="117" t="str">
        <f>IF($D57="","",Veldvj21!$E$551)</f>
        <v>BK</v>
      </c>
      <c r="G57" s="257" t="str">
        <f>IF($D57="","",Veldvj21!$G$551)</f>
        <v>4</v>
      </c>
      <c r="H57" s="257" t="str">
        <f>PROPER(IF($D57="","",Veldvj21!$F$551))</f>
        <v>Za</v>
      </c>
      <c r="I57" s="257">
        <f>IF($D57="","",Veldvj21!$J$551)</f>
        <v>3</v>
      </c>
      <c r="J57" s="257">
        <f>IF($D57="","",Veldvj21!$K$551)</f>
        <v>2</v>
      </c>
      <c r="K57" s="258">
        <f>IFERROR(ROUND(Veldvj21!$L$551,1),"")</f>
        <v>7</v>
      </c>
      <c r="L57" s="257">
        <f>IF($D57="","",IFERROR(ROUND(Veldvj21!$P$551,0),""))</f>
        <v>0</v>
      </c>
      <c r="M57" s="257">
        <f>IF($D57="","",IFERROR(ROUND(Veldvj21!$Q$551,0),""))</f>
        <v>0</v>
      </c>
      <c r="N57" s="257">
        <f>IF($D57="","",IFERROR(ROUND(Veldvj21!$R$551,0),""))</f>
        <v>0</v>
      </c>
      <c r="O57" s="257">
        <f>IF($D57="","",IFERROR(ROUND(Veldvj21!$S$551,0),""))</f>
        <v>0</v>
      </c>
      <c r="P57" s="257">
        <f>IF($D57="","",Veldvj21!$P$550)</f>
        <v>0</v>
      </c>
      <c r="Q57" s="257">
        <f>IF($D57="","",Veldvj21!$Q$550)</f>
        <v>0</v>
      </c>
      <c r="R57" s="257">
        <f>IF($D57="","",Veldvj21!$R$550)</f>
        <v>0</v>
      </c>
      <c r="S57" s="257">
        <f>IF($D57="","",Veldvj21!$S$550)</f>
        <v>5</v>
      </c>
      <c r="T57" s="257">
        <f>IF($D57="","",Veldvj21!$T$550)</f>
        <v>0</v>
      </c>
      <c r="U57" s="262" t="str">
        <f>IFERROR(IF(VLOOKUP(D57,TeamsZ,5,0)=0,"",VLOOKUP(D57,TeamsZ,5,0)),"")</f>
        <v/>
      </c>
      <c r="V57" s="262" t="str">
        <f t="shared" si="3"/>
        <v/>
      </c>
      <c r="W57" s="260" t="str">
        <f>IF($D57="","",Veldvj21!$G$5)</f>
        <v>ZUIDWEST</v>
      </c>
      <c r="X57" s="260" t="str">
        <f>IF($D57="","",IF(Veldvj21!$AE$551=0,"",Veldvj21!$AE$551))</f>
        <v>3312 AD</v>
      </c>
      <c r="Y57" s="260" t="str">
        <f>IF($D57="","",IF(Veldvj21!$AF$551=0,"",Veldvj21!$AF$551))</f>
        <v>Dordrecht</v>
      </c>
      <c r="Z57" s="249">
        <f>IFERROR(Veldvj21!$AH$551,"")</f>
        <v>7.6460000000000008</v>
      </c>
    </row>
    <row r="58" spans="1:26">
      <c r="A58" s="260" t="str">
        <f>IF($D58="","",Veldnj20!$G$3)</f>
        <v>NCX19J3</v>
      </c>
      <c r="B58" s="260" t="str">
        <f>IF($D58="","",Veldnj20!$E$2)</f>
        <v>Oranje Wit (D)</v>
      </c>
      <c r="C58" s="117" t="str">
        <f t="shared" si="2"/>
        <v>F</v>
      </c>
      <c r="D58" s="117" t="str">
        <f>UPPER(Veldnj20!C571)</f>
        <v>F2</v>
      </c>
      <c r="E58" s="117" t="str">
        <f>IF($D58="","","NJ20")</f>
        <v>NJ20</v>
      </c>
      <c r="F58" s="117" t="str">
        <f>IF($D58="","",Veldnj20!$E$571)</f>
        <v>BK</v>
      </c>
      <c r="G58" s="257" t="str">
        <f>IF($D58="","",Veldnj20!$G$571)</f>
        <v>4</v>
      </c>
      <c r="H58" s="257" t="str">
        <f>PROPER(IF($D58="","",Veldnj20!$F$571))</f>
        <v>Za</v>
      </c>
      <c r="I58" s="257">
        <f>IF($D58="","",Veldnj20!$J$571)</f>
        <v>3</v>
      </c>
      <c r="J58" s="257">
        <f>IF($D58="","",Veldnj20!$K$571)</f>
        <v>2</v>
      </c>
      <c r="K58" s="258">
        <f>IFERROR(ROUND(Veldnj20!$L$571,1),"")</f>
        <v>6.6</v>
      </c>
      <c r="L58" s="257">
        <f>IF($D58="","",IFERROR(ROUND(Veldnj20!$P$571,0),""))</f>
        <v>0</v>
      </c>
      <c r="M58" s="257">
        <f>IF($D58="","",IFERROR(ROUND(Veldnj20!$Q$571,0),""))</f>
        <v>0</v>
      </c>
      <c r="N58" s="257">
        <f>IF($D58="","",IFERROR(ROUND(Veldnj20!$R$571,0),""))</f>
        <v>0</v>
      </c>
      <c r="O58" s="257"/>
      <c r="P58" s="257">
        <f>IF($D58="","",Veldnj20!$P$570)</f>
        <v>0</v>
      </c>
      <c r="Q58" s="257">
        <f>IF($D58="","",Veldnj20!$Q$570)</f>
        <v>0</v>
      </c>
      <c r="R58" s="257">
        <f>IF($D58="","",Veldnj20!$R$570)</f>
        <v>0</v>
      </c>
      <c r="S58" s="257"/>
      <c r="T58" s="257">
        <f>IF($D58="","",Veldnj20!$T$570)</f>
        <v>3</v>
      </c>
      <c r="U58" s="262" t="str">
        <f>IFERROR(IF(VLOOKUP(D58,TeamsV,5,0)=0,"",VLOOKUP(D58,TeamsV,5,0)),"")</f>
        <v/>
      </c>
      <c r="V58" s="262" t="str">
        <f t="shared" si="3"/>
        <v/>
      </c>
      <c r="W58" s="260" t="str">
        <f>IF($D58="","",Veldnj20!$G$5)</f>
        <v>ZUIDWEST</v>
      </c>
      <c r="X58" s="260" t="str">
        <f>IF($D58="","",IF(Veldnj20!$AE$571=0,"",Veldnj20!$AE$571))</f>
        <v>3312 AD</v>
      </c>
      <c r="Y58" s="260" t="str">
        <f>IF($D58="","",IF(Veldnj20!$AF$571=0,"",Veldnj20!$AF$571))</f>
        <v>Dordrecht</v>
      </c>
      <c r="Z58" s="249">
        <f>IFERROR(Veldnj20!$AH$571,"")</f>
        <v>7.3079999999999998</v>
      </c>
    </row>
    <row r="59" spans="1:26">
      <c r="A59" s="260" t="str">
        <f>IF($D59="","",Veldvj21!$G$3)</f>
        <v>NCX19J3</v>
      </c>
      <c r="B59" s="260" t="str">
        <f>IF($D59="","",Veldvj21!$E$2)</f>
        <v>Oranje Wit (D)</v>
      </c>
      <c r="C59" s="117" t="str">
        <f t="shared" si="2"/>
        <v>F</v>
      </c>
      <c r="D59" s="117" t="str">
        <f>UPPER(Veldvj21!C571)</f>
        <v>F2</v>
      </c>
      <c r="E59" s="117" t="str">
        <f>IF($D59="","","VJ21")</f>
        <v>VJ21</v>
      </c>
      <c r="F59" s="117" t="str">
        <f>IF($D59="","",Veldvj21!$E$571)</f>
        <v>BK</v>
      </c>
      <c r="G59" s="257" t="str">
        <f>IF($D59="","",Veldvj21!$G$571)</f>
        <v>4</v>
      </c>
      <c r="H59" s="257" t="str">
        <f>PROPER(IF($D59="","",Veldvj21!$F$571))</f>
        <v>Za</v>
      </c>
      <c r="I59" s="257">
        <f>IF($D59="","",Veldvj21!$J$571)</f>
        <v>3</v>
      </c>
      <c r="J59" s="257">
        <f>IF($D59="","",Veldvj21!$K$571)</f>
        <v>2</v>
      </c>
      <c r="K59" s="258">
        <f>IFERROR(ROUND(Veldvj21!$L$571,1),"")</f>
        <v>6.6</v>
      </c>
      <c r="L59" s="257">
        <f>IF($D59="","",IFERROR(ROUND(Veldvj21!$P$571,0),""))</f>
        <v>0</v>
      </c>
      <c r="M59" s="257">
        <f>IF($D59="","",IFERROR(ROUND(Veldvj21!$Q$571,0),""))</f>
        <v>0</v>
      </c>
      <c r="N59" s="257">
        <f>IF($D59="","",IFERROR(ROUND(Veldvj21!$R$571,0),""))</f>
        <v>0</v>
      </c>
      <c r="O59" s="257">
        <f>IF($D59="","",IFERROR(ROUND(Veldvj21!$S$571,0),""))</f>
        <v>0</v>
      </c>
      <c r="P59" s="257">
        <f>IF($D59="","",Veldvj21!$P$570)</f>
        <v>0</v>
      </c>
      <c r="Q59" s="257">
        <f>IF($D59="","",Veldvj21!$Q$570)</f>
        <v>0</v>
      </c>
      <c r="R59" s="257">
        <f>IF($D59="","",Veldvj21!$R$570)</f>
        <v>0</v>
      </c>
      <c r="S59" s="257">
        <f>IF($D59="","",Veldvj21!$S$570)</f>
        <v>5</v>
      </c>
      <c r="T59" s="257">
        <f>IF($D59="","",Veldvj21!$T$570)</f>
        <v>0</v>
      </c>
      <c r="U59" s="262" t="str">
        <f>IFERROR(IF(VLOOKUP(D59,TeamsZ,5,0)=0,"",VLOOKUP(D59,TeamsZ,5,0)),"")</f>
        <v/>
      </c>
      <c r="V59" s="262" t="str">
        <f t="shared" si="3"/>
        <v/>
      </c>
      <c r="W59" s="260" t="str">
        <f>IF($D59="","",Veldvj21!$G$5)</f>
        <v>ZUIDWEST</v>
      </c>
      <c r="X59" s="260" t="str">
        <f>IF($D59="","",IF(Veldvj21!$AE$571=0,"",Veldvj21!$AE$571))</f>
        <v>3312 AD</v>
      </c>
      <c r="Y59" s="260" t="str">
        <f>IF($D59="","",IF(Veldvj21!$AF$571=0,"",Veldvj21!$AF$571))</f>
        <v>Dordrecht</v>
      </c>
      <c r="Z59" s="249">
        <f>IFERROR(Veldvj21!$AH$571,"")</f>
        <v>7.3079999999999998</v>
      </c>
    </row>
    <row r="60" spans="1:26">
      <c r="A60" s="260" t="str">
        <f>IF($D60="","",Veldnj20!$G$3)</f>
        <v>NCX19J3</v>
      </c>
      <c r="B60" s="260" t="str">
        <f>IF($D60="","",Veldnj20!$E$2)</f>
        <v>Oranje Wit (D)</v>
      </c>
      <c r="C60" s="117" t="str">
        <f t="shared" si="2"/>
        <v>F</v>
      </c>
      <c r="D60" s="117" t="str">
        <f>UPPER(Veldnj20!C591)</f>
        <v>F3</v>
      </c>
      <c r="E60" s="117" t="str">
        <f>IF($D60="","","NJ20")</f>
        <v>NJ20</v>
      </c>
      <c r="F60" s="117" t="str">
        <f>IF($D60="","",Veldnj20!$E$591)</f>
        <v>BK</v>
      </c>
      <c r="G60" s="257" t="str">
        <f>IF($D60="","",Veldnj20!$G$591)</f>
        <v>4</v>
      </c>
      <c r="H60" s="257" t="str">
        <f>PROPER(IF($D60="","",Veldnj20!$F$591))</f>
        <v>Za</v>
      </c>
      <c r="I60" s="257">
        <f>IF($D60="","",Veldnj20!$J$591)</f>
        <v>2</v>
      </c>
      <c r="J60" s="257">
        <f>IF($D60="","",Veldnj20!$K$591)</f>
        <v>3</v>
      </c>
      <c r="K60" s="258">
        <f>IFERROR(ROUND(Veldnj20!$L$591,1),"")</f>
        <v>6</v>
      </c>
      <c r="L60" s="257">
        <f>IF($D60="","",IFERROR(ROUND(Veldnj20!$P$591,0),""))</f>
        <v>0</v>
      </c>
      <c r="M60" s="257">
        <f>IF($D60="","",IFERROR(ROUND(Veldnj20!$Q$591,0),""))</f>
        <v>0</v>
      </c>
      <c r="N60" s="257">
        <f>IF($D60="","",IFERROR(ROUND(Veldnj20!$R$591,0),""))</f>
        <v>0</v>
      </c>
      <c r="O60" s="257"/>
      <c r="P60" s="257">
        <f>IF($D60="","",Veldnj20!$P$590)</f>
        <v>0</v>
      </c>
      <c r="Q60" s="257">
        <f>IF($D60="","",Veldnj20!$Q$590)</f>
        <v>0</v>
      </c>
      <c r="R60" s="257">
        <f>IF($D60="","",Veldnj20!$R$590)</f>
        <v>0</v>
      </c>
      <c r="S60" s="257"/>
      <c r="T60" s="257">
        <f>IF($D60="","",Veldnj20!$T$590)</f>
        <v>5</v>
      </c>
      <c r="U60" s="262" t="str">
        <f>IFERROR(IF(VLOOKUP(D60,TeamsV,5,0)=0,"",VLOOKUP(D60,TeamsV,5,0)),"")</f>
        <v/>
      </c>
      <c r="V60" s="262" t="str">
        <f t="shared" si="3"/>
        <v/>
      </c>
      <c r="W60" s="260" t="str">
        <f>IF($D60="","",Veldnj20!$G$5)</f>
        <v>ZUIDWEST</v>
      </c>
      <c r="X60" s="260" t="str">
        <f>IF($D60="","",IF(Veldnj20!$AE$591=0,"",Veldnj20!$AE$591))</f>
        <v>3312 AD</v>
      </c>
      <c r="Y60" s="260" t="str">
        <f>IF($D60="","",IF(Veldnj20!$AF$591=0,"",Veldnj20!$AF$591))</f>
        <v>Dordrecht</v>
      </c>
      <c r="Z60" s="249">
        <f>IFERROR(Veldnj20!$AH$591,"")</f>
        <v>6.660000000000001</v>
      </c>
    </row>
    <row r="61" spans="1:26">
      <c r="A61" s="260" t="str">
        <f>IF($D61="","",Veldvj21!$G$3)</f>
        <v>NCX19J3</v>
      </c>
      <c r="B61" s="260" t="str">
        <f>IF($D61="","",Veldvj21!$E$2)</f>
        <v>Oranje Wit (D)</v>
      </c>
      <c r="C61" s="117" t="str">
        <f t="shared" si="2"/>
        <v>F</v>
      </c>
      <c r="D61" s="117" t="str">
        <f>UPPER(Veldvj21!C591)</f>
        <v>F3</v>
      </c>
      <c r="E61" s="117" t="str">
        <f>IF($D61="","","VJ21")</f>
        <v>VJ21</v>
      </c>
      <c r="F61" s="117" t="str">
        <f>IF($D61="","",Veldvj21!$E$591)</f>
        <v>BK</v>
      </c>
      <c r="G61" s="257" t="str">
        <f>IF($D61="","",Veldvj21!$G$591)</f>
        <v>4</v>
      </c>
      <c r="H61" s="257" t="str">
        <f>PROPER(IF($D61="","",Veldvj21!$F$591))</f>
        <v>Za</v>
      </c>
      <c r="I61" s="257">
        <f>IF($D61="","",Veldvj21!$J$591)</f>
        <v>2</v>
      </c>
      <c r="J61" s="257">
        <f>IF($D61="","",Veldvj21!$K$591)</f>
        <v>3</v>
      </c>
      <c r="K61" s="258">
        <f>IFERROR(ROUND(Veldvj21!$L$591,1),"")</f>
        <v>6</v>
      </c>
      <c r="L61" s="257">
        <f>IF($D61="","",IFERROR(ROUND(Veldvj21!$P$591,0),""))</f>
        <v>0</v>
      </c>
      <c r="M61" s="257">
        <f>IF($D61="","",IFERROR(ROUND(Veldvj21!$Q$591,0),""))</f>
        <v>0</v>
      </c>
      <c r="N61" s="257">
        <f>IF($D61="","",IFERROR(ROUND(Veldvj21!$R$591,0),""))</f>
        <v>0</v>
      </c>
      <c r="O61" s="257">
        <f>IF($D61="","",IFERROR(ROUND(Veldvj21!$S$591,0),""))</f>
        <v>0</v>
      </c>
      <c r="P61" s="257">
        <f>IF($D61="","",Veldvj21!$P$590)</f>
        <v>0</v>
      </c>
      <c r="Q61" s="257">
        <f>IF($D61="","",Veldvj21!$Q$590)</f>
        <v>0</v>
      </c>
      <c r="R61" s="257">
        <f>IF($D61="","",Veldvj21!$R$590)</f>
        <v>0</v>
      </c>
      <c r="S61" s="257">
        <f>IF($D61="","",Veldvj21!$S$590)</f>
        <v>5</v>
      </c>
      <c r="T61" s="257">
        <f>IF($D61="","",Veldvj21!$T$590)</f>
        <v>0</v>
      </c>
      <c r="U61" s="262" t="str">
        <f>IFERROR(IF(VLOOKUP(D61,TeamsZ,5,0)=0,"",VLOOKUP(D61,TeamsZ,5,0)),"")</f>
        <v/>
      </c>
      <c r="V61" s="262" t="str">
        <f t="shared" si="3"/>
        <v/>
      </c>
      <c r="W61" s="260" t="str">
        <f>IF($D61="","",Veldvj21!$G$5)</f>
        <v>ZUIDWEST</v>
      </c>
      <c r="X61" s="260" t="str">
        <f>IF($D61="","",IF(Veldvj21!$AE$591=0,"",Veldvj21!$AE$591))</f>
        <v>3312 AD</v>
      </c>
      <c r="Y61" s="260" t="str">
        <f>IF($D61="","",IF(Veldvj21!$AF$591=0,"",Veldvj21!$AF$591))</f>
        <v>Dordrecht</v>
      </c>
      <c r="Z61" s="249">
        <f>IFERROR(Veldvj21!$AH$591,"")</f>
        <v>6.660000000000001</v>
      </c>
    </row>
    <row r="62" spans="1:26">
      <c r="A62" s="260" t="str">
        <f>IF($D62="","",Veldnj20!$G$3)</f>
        <v>NCX19J3</v>
      </c>
      <c r="B62" s="260" t="str">
        <f>IF($D62="","",Veldnj20!$E$2)</f>
        <v>Oranje Wit (D)</v>
      </c>
      <c r="C62" s="117" t="str">
        <f t="shared" si="2"/>
        <v>F</v>
      </c>
      <c r="D62" s="117" t="str">
        <f>UPPER(Veldnj20!C611)</f>
        <v>F4</v>
      </c>
      <c r="E62" s="117" t="str">
        <f>IF($D62="","","NJ20")</f>
        <v>NJ20</v>
      </c>
      <c r="F62" s="117" t="str">
        <f>IF($D62="","",Veldnj20!$E$611)</f>
        <v>BK</v>
      </c>
      <c r="G62" s="257" t="str">
        <f>IF($D62="","",Veldnj20!$G$611)</f>
        <v>4</v>
      </c>
      <c r="H62" s="257" t="str">
        <f>PROPER(IF($D62="","",Veldnj20!$F$611))</f>
        <v>Za</v>
      </c>
      <c r="I62" s="257">
        <f>IF($D62="","",Veldnj20!$J$611)</f>
        <v>3</v>
      </c>
      <c r="J62" s="257">
        <f>IF($D62="","",Veldnj20!$K$611)</f>
        <v>2</v>
      </c>
      <c r="K62" s="258">
        <f>IFERROR(ROUND(Veldnj20!$L$611,1),"")</f>
        <v>5.6</v>
      </c>
      <c r="L62" s="257">
        <f>IF($D62="","",IFERROR(ROUND(Veldnj20!$P$611,0),""))</f>
        <v>0</v>
      </c>
      <c r="M62" s="257">
        <f>IF($D62="","",IFERROR(ROUND(Veldnj20!$Q$611,0),""))</f>
        <v>0</v>
      </c>
      <c r="N62" s="257">
        <f>IF($D62="","",IFERROR(ROUND(Veldnj20!$R$611,0),""))</f>
        <v>0</v>
      </c>
      <c r="O62" s="257"/>
      <c r="P62" s="257">
        <f>IF($D62="","",Veldnj20!$P$610)</f>
        <v>0</v>
      </c>
      <c r="Q62" s="257">
        <f>IF($D62="","",Veldnj20!$Q$610)</f>
        <v>0</v>
      </c>
      <c r="R62" s="257">
        <f>IF($D62="","",Veldnj20!$R$610)</f>
        <v>0</v>
      </c>
      <c r="S62" s="257"/>
      <c r="T62" s="257">
        <f>IF($D62="","",Veldnj20!$T$610)</f>
        <v>5</v>
      </c>
      <c r="U62" s="262" t="str">
        <f>IFERROR(IF(VLOOKUP(D62,TeamsV,5,0)=0,"",VLOOKUP(D62,TeamsV,5,0)),"")</f>
        <v/>
      </c>
      <c r="V62" s="262" t="str">
        <f t="shared" si="3"/>
        <v/>
      </c>
      <c r="W62" s="260" t="str">
        <f>IF($D62="","",Veldnj20!$G$5)</f>
        <v>ZUIDWEST</v>
      </c>
      <c r="X62" s="260" t="str">
        <f>IF($D62="","",IF(Veldnj20!$AE$611=0,"",Veldnj20!$AE$611))</f>
        <v>3312 AD</v>
      </c>
      <c r="Y62" s="260" t="str">
        <f>IF($D62="","",IF(Veldnj20!$AF$611=0,"",Veldnj20!$AF$611))</f>
        <v>Dordrecht</v>
      </c>
      <c r="Z62" s="249">
        <f>IFERROR(Veldnj20!$AH$611,"")</f>
        <v>6.1920000000000002</v>
      </c>
    </row>
    <row r="63" spans="1:26">
      <c r="A63" s="260" t="str">
        <f>IF($D63="","",Veldvj21!$G$3)</f>
        <v>NCX19J3</v>
      </c>
      <c r="B63" s="260" t="str">
        <f>IF($D63="","",Veldvj21!$E$2)</f>
        <v>Oranje Wit (D)</v>
      </c>
      <c r="C63" s="117" t="str">
        <f t="shared" si="2"/>
        <v>F</v>
      </c>
      <c r="D63" s="117" t="str">
        <f>UPPER(Veldvj21!C611)</f>
        <v>F4</v>
      </c>
      <c r="E63" s="117" t="str">
        <f>IF($D63="","","VJ21")</f>
        <v>VJ21</v>
      </c>
      <c r="F63" s="117" t="str">
        <f>IF($D63="","",Veldvj21!$E$611)</f>
        <v>BK</v>
      </c>
      <c r="G63" s="257" t="str">
        <f>IF($D63="","",Veldvj21!$G$611)</f>
        <v>4</v>
      </c>
      <c r="H63" s="257" t="str">
        <f>PROPER(IF($D63="","",Veldvj21!$F$611))</f>
        <v>Za</v>
      </c>
      <c r="I63" s="257">
        <f>IF($D63="","",Veldvj21!$J$611)</f>
        <v>3</v>
      </c>
      <c r="J63" s="257">
        <f>IF($D63="","",Veldvj21!$K$611)</f>
        <v>2</v>
      </c>
      <c r="K63" s="258">
        <f>IFERROR(ROUND(Veldvj21!$L$611,1),"")</f>
        <v>5.6</v>
      </c>
      <c r="L63" s="257">
        <f>IF($D63="","",IFERROR(ROUND(Veldvj21!$P$611,0),""))</f>
        <v>0</v>
      </c>
      <c r="M63" s="257">
        <f>IF($D63="","",IFERROR(ROUND(Veldvj21!$Q$611,0),""))</f>
        <v>0</v>
      </c>
      <c r="N63" s="257">
        <f>IF($D63="","",IFERROR(ROUND(Veldvj21!$R$611,0),""))</f>
        <v>0</v>
      </c>
      <c r="O63" s="257">
        <f>IF($D63="","",IFERROR(ROUND(Veldvj21!$S$611,0),""))</f>
        <v>0</v>
      </c>
      <c r="P63" s="257">
        <f>IF($D63="","",Veldvj21!$P$610)</f>
        <v>0</v>
      </c>
      <c r="Q63" s="257">
        <f>IF($D63="","",Veldvj21!$Q$610)</f>
        <v>0</v>
      </c>
      <c r="R63" s="257">
        <f>IF($D63="","",Veldvj21!$R$610)</f>
        <v>0</v>
      </c>
      <c r="S63" s="257">
        <f>IF($D63="","",Veldvj21!$S$610)</f>
        <v>5</v>
      </c>
      <c r="T63" s="257">
        <f>IF($D63="","",Veldvj21!$T$610)</f>
        <v>0</v>
      </c>
      <c r="U63" s="262" t="str">
        <f>IFERROR(IF(VLOOKUP(D63,TeamsZ,5,0)=0,"",VLOOKUP(D63,TeamsZ,5,0)),"")</f>
        <v/>
      </c>
      <c r="V63" s="262" t="str">
        <f t="shared" si="3"/>
        <v/>
      </c>
      <c r="W63" s="260" t="str">
        <f>IF($D63="","",Veldvj21!$G$5)</f>
        <v>ZUIDWEST</v>
      </c>
      <c r="X63" s="260" t="str">
        <f>IF($D63="","",IF(Veldvj21!$AE$611=0,"",Veldvj21!$AE$611))</f>
        <v>3312 AD</v>
      </c>
      <c r="Y63" s="260" t="str">
        <f>IF($D63="","",IF(Veldvj21!$AF$611=0,"",Veldvj21!$AF$611))</f>
        <v>Dordrecht</v>
      </c>
      <c r="Z63" s="249">
        <f>IFERROR(Veldvj21!$AH$611,"")</f>
        <v>6.1920000000000002</v>
      </c>
    </row>
    <row r="64" spans="1:26">
      <c r="A64" s="260" t="str">
        <f>IF($D64="","",Veldnj20!$G$3)</f>
        <v/>
      </c>
      <c r="B64" s="260" t="str">
        <f>IF($D64="","",Veldnj20!$E$2)</f>
        <v/>
      </c>
      <c r="C64" s="117" t="str">
        <f t="shared" si="2"/>
        <v/>
      </c>
      <c r="D64" s="117" t="str">
        <f>UPPER(Veldnj20!C631)</f>
        <v/>
      </c>
      <c r="E64" s="117" t="str">
        <f>IF($D64="","","NJ20")</f>
        <v/>
      </c>
      <c r="F64" s="117" t="str">
        <f>IF($D64="","",Veldnj20!$E$631)</f>
        <v/>
      </c>
      <c r="G64" s="257" t="str">
        <f>IF($D64="","",Veldnj20!$G$631)</f>
        <v/>
      </c>
      <c r="H64" s="257" t="str">
        <f>PROPER(IF($D64="","",Veldnj20!$F$631))</f>
        <v/>
      </c>
      <c r="I64" s="257" t="str">
        <f>IF($D64="","",Veldnj20!$J$631)</f>
        <v/>
      </c>
      <c r="J64" s="257" t="str">
        <f>IF($D64="","",Veldnj20!$K$631)</f>
        <v/>
      </c>
      <c r="K64" s="258" t="str">
        <f>IFERROR(ROUND(Veldnj20!$L$631,1),"")</f>
        <v/>
      </c>
      <c r="L64" s="257" t="str">
        <f>IF($D64="","",IFERROR(ROUND(Veldnj20!$P$631,0),""))</f>
        <v/>
      </c>
      <c r="M64" s="257" t="str">
        <f>IF($D64="","",IFERROR(ROUND(Veldnj20!$Q$631,0),""))</f>
        <v/>
      </c>
      <c r="N64" s="257" t="str">
        <f>IF($D64="","",IFERROR(ROUND(Veldnj20!$R$631,0),""))</f>
        <v/>
      </c>
      <c r="O64" s="257"/>
      <c r="P64" s="257" t="str">
        <f>IF($D64="","",Veldnj20!$P$630)</f>
        <v/>
      </c>
      <c r="Q64" s="257" t="str">
        <f>IF($D64="","",Veldnj20!$Q$630)</f>
        <v/>
      </c>
      <c r="R64" s="257" t="str">
        <f>IF($D64="","",Veldnj20!$R$630)</f>
        <v/>
      </c>
      <c r="S64" s="257"/>
      <c r="T64" s="257" t="str">
        <f>IF($D64="","",Veldnj20!$T$630)</f>
        <v/>
      </c>
      <c r="U64" s="262" t="str">
        <f>IFERROR(IF(VLOOKUP(D64,TeamsV,5,0)=0,"",VLOOKUP(D64,TeamsV,5,0)),"")</f>
        <v/>
      </c>
      <c r="V64" s="262" t="str">
        <f t="shared" si="3"/>
        <v/>
      </c>
      <c r="W64" s="260" t="str">
        <f>IF($D64="","",Veldnj20!$G$5)</f>
        <v/>
      </c>
      <c r="X64" s="260" t="str">
        <f>IF($D64="","",IF(Veldnj20!$AE$631=0,"",Veldnj20!$AE$631))</f>
        <v/>
      </c>
      <c r="Y64" s="260" t="str">
        <f>IF($D64="","",IF(Veldnj20!$AF$631=0,"",Veldnj20!$AF$631))</f>
        <v/>
      </c>
      <c r="Z64" s="249" t="str">
        <f>IFERROR(Veldnj20!$AH$631,"")</f>
        <v/>
      </c>
    </row>
    <row r="65" spans="1:26">
      <c r="A65" s="260" t="str">
        <f>IF($D65="","",Veldvj21!$G$3)</f>
        <v/>
      </c>
      <c r="B65" s="260" t="str">
        <f>IF($D65="","",Veldvj21!$E$2)</f>
        <v/>
      </c>
      <c r="C65" s="117" t="str">
        <f t="shared" si="2"/>
        <v/>
      </c>
      <c r="D65" s="117" t="str">
        <f>UPPER(Veldvj21!C631)</f>
        <v/>
      </c>
      <c r="E65" s="117" t="str">
        <f>IF($D65="","","VJ21")</f>
        <v/>
      </c>
      <c r="F65" s="117" t="str">
        <f>IF($D65="","",Veldvj21!$E$631)</f>
        <v/>
      </c>
      <c r="G65" s="257" t="str">
        <f>IF($D65="","",Veldvj21!$G$631)</f>
        <v/>
      </c>
      <c r="H65" s="257" t="str">
        <f>PROPER(IF($D65="","",Veldvj21!$F$631))</f>
        <v/>
      </c>
      <c r="I65" s="257" t="str">
        <f>IF($D65="","",Veldvj21!$J$631)</f>
        <v/>
      </c>
      <c r="J65" s="257" t="str">
        <f>IF($D65="","",Veldvj21!$K$631)</f>
        <v/>
      </c>
      <c r="K65" s="258" t="str">
        <f>IFERROR(ROUND(Veldvj21!$L$631,1),"")</f>
        <v/>
      </c>
      <c r="L65" s="257" t="str">
        <f>IF($D65="","",IFERROR(ROUND(Veldvj21!$P$631,0),""))</f>
        <v/>
      </c>
      <c r="M65" s="257" t="str">
        <f>IF($D65="","",IFERROR(ROUND(Veldvj21!$Q$631,0),""))</f>
        <v/>
      </c>
      <c r="N65" s="257" t="str">
        <f>IF($D65="","",IFERROR(ROUND(Veldvj21!$R$631,0),""))</f>
        <v/>
      </c>
      <c r="O65" s="257" t="str">
        <f>IF($D65="","",IFERROR(ROUND(Veldvj21!$S$631,0),""))</f>
        <v/>
      </c>
      <c r="P65" s="257" t="str">
        <f>IF($D65="","",Veldvj21!$P$630)</f>
        <v/>
      </c>
      <c r="Q65" s="257" t="str">
        <f>IF($D65="","",Veldvj21!$Q$630)</f>
        <v/>
      </c>
      <c r="R65" s="257" t="str">
        <f>IF($D65="","",Veldvj21!$R$630)</f>
        <v/>
      </c>
      <c r="S65" s="257" t="str">
        <f>IF($D65="","",Veldvj21!$S$630)</f>
        <v/>
      </c>
      <c r="T65" s="257" t="str">
        <f>IF($D65="","",Veldvj21!$T$630)</f>
        <v/>
      </c>
      <c r="U65" s="262" t="str">
        <f>IFERROR(IF(VLOOKUP(D65,TeamsZ,5,0)=0,"",VLOOKUP(D65,TeamsZ,5,0)),"")</f>
        <v/>
      </c>
      <c r="V65" s="262" t="str">
        <f t="shared" si="3"/>
        <v/>
      </c>
      <c r="W65" s="260" t="str">
        <f>IF($D65="","",Veldvj21!$G$5)</f>
        <v/>
      </c>
      <c r="X65" s="260" t="str">
        <f>IF($D65="","",IF(Veldvj21!$AE$631=0,"",Veldvj21!$AE$631))</f>
        <v/>
      </c>
      <c r="Y65" s="260" t="str">
        <f>IF($D65="","",IF(Veldvj21!$AF$631=0,"",Veldvj21!$AF$631))</f>
        <v/>
      </c>
      <c r="Z65" s="249" t="str">
        <f>IFERROR(Veldvj21!$AH$631,"")</f>
        <v/>
      </c>
    </row>
    <row r="66" spans="1:26">
      <c r="A66" s="260" t="str">
        <f>IF($D66="","",Veldnj20!$G$3)</f>
        <v/>
      </c>
      <c r="B66" s="260" t="str">
        <f>IF($D66="","",Veldnj20!$E$2)</f>
        <v/>
      </c>
      <c r="C66" s="117" t="str">
        <f t="shared" ref="C66:C97" si="4">IF($D66="","",IF(ISTEXT($D66),LEFT($D66,1),"S"))</f>
        <v/>
      </c>
      <c r="D66" s="117" t="str">
        <f>UPPER(Veldnj20!C651)</f>
        <v/>
      </c>
      <c r="E66" s="117" t="str">
        <f>IF($D66="","","NJ20")</f>
        <v/>
      </c>
      <c r="F66" s="117" t="str">
        <f>IF($D66="","",Veldnj20!$E$651)</f>
        <v/>
      </c>
      <c r="G66" s="257" t="str">
        <f>IF($D66="","",Veldnj20!$G$651)</f>
        <v/>
      </c>
      <c r="H66" s="257" t="str">
        <f>PROPER(IF($D66="","",Veldnj20!$F$651))</f>
        <v/>
      </c>
      <c r="I66" s="257" t="str">
        <f>IF($D66="","",Veldnj20!$J$651)</f>
        <v/>
      </c>
      <c r="J66" s="257" t="str">
        <f>IF($D66="","",Veldnj20!$K$651)</f>
        <v/>
      </c>
      <c r="K66" s="258" t="str">
        <f>IFERROR(ROUND(Veldnj20!$L$651,1),"")</f>
        <v/>
      </c>
      <c r="L66" s="257" t="str">
        <f>IF($D66="","",IFERROR(ROUND(Veldnj20!$P$651,0),""))</f>
        <v/>
      </c>
      <c r="M66" s="257" t="str">
        <f>IF($D66="","",IFERROR(ROUND(Veldnj20!$Q$651,0),""))</f>
        <v/>
      </c>
      <c r="N66" s="257" t="str">
        <f>IF($D66="","",IFERROR(ROUND(Veldnj20!$R$651,0),""))</f>
        <v/>
      </c>
      <c r="O66" s="257"/>
      <c r="P66" s="257" t="str">
        <f>IF($D66="","",Veldnj20!$P$650)</f>
        <v/>
      </c>
      <c r="Q66" s="257" t="str">
        <f>IF($D66="","",Veldnj20!$Q$650)</f>
        <v/>
      </c>
      <c r="R66" s="257" t="str">
        <f>IF($D66="","",Veldnj20!$R$650)</f>
        <v/>
      </c>
      <c r="S66" s="257"/>
      <c r="T66" s="257" t="str">
        <f>IF($D66="","",Veldnj20!$T$650)</f>
        <v/>
      </c>
      <c r="U66" s="262" t="str">
        <f>IFERROR(IF(VLOOKUP(D66,TeamsV,5,0)=0,"",VLOOKUP(D66,TeamsV,5,0)),"")</f>
        <v/>
      </c>
      <c r="V66" s="262" t="str">
        <f t="shared" ref="V66:V97" si="5">SUBSTITUTE(IFERROR(VLOOKUP(D66&amp;E66,DispTot,3,0),""),0,"")</f>
        <v/>
      </c>
      <c r="W66" s="260" t="str">
        <f>IF($D66="","",Veldnj20!$G$5)</f>
        <v/>
      </c>
      <c r="X66" s="260" t="str">
        <f>IF($D66="","",IF(Veldnj20!$AE$651=0,"",Veldnj20!$AE$651))</f>
        <v/>
      </c>
      <c r="Y66" s="260" t="str">
        <f>IF($D66="","",IF(Veldnj20!$AF$651=0,"",Veldnj20!$AF$651))</f>
        <v/>
      </c>
      <c r="Z66" s="249" t="str">
        <f>IFERROR(Veldnj20!$AH$651,"")</f>
        <v/>
      </c>
    </row>
    <row r="67" spans="1:26">
      <c r="A67" s="260" t="str">
        <f>IF($D67="","",Veldvj21!$G$3)</f>
        <v/>
      </c>
      <c r="B67" s="260" t="str">
        <f>IF($D67="","",Veldvj21!$E$2)</f>
        <v/>
      </c>
      <c r="C67" s="117" t="str">
        <f t="shared" si="4"/>
        <v/>
      </c>
      <c r="D67" s="117" t="str">
        <f>UPPER(Veldvj21!C651)</f>
        <v/>
      </c>
      <c r="E67" s="117" t="str">
        <f>IF($D67="","","VJ21")</f>
        <v/>
      </c>
      <c r="F67" s="117" t="str">
        <f>IF($D67="","",Veldvj21!$E$651)</f>
        <v/>
      </c>
      <c r="G67" s="257" t="str">
        <f>IF($D67="","",Veldvj21!$G$651)</f>
        <v/>
      </c>
      <c r="H67" s="257" t="str">
        <f>PROPER(IF($D67="","",Veldvj21!$F$651))</f>
        <v/>
      </c>
      <c r="I67" s="257" t="str">
        <f>IF($D67="","",Veldvj21!$J$651)</f>
        <v/>
      </c>
      <c r="J67" s="257" t="str">
        <f>IF($D67="","",Veldvj21!$K$651)</f>
        <v/>
      </c>
      <c r="K67" s="258" t="str">
        <f>IFERROR(ROUND(Veldvj21!$L$651,1),"")</f>
        <v/>
      </c>
      <c r="L67" s="257" t="str">
        <f>IF($D67="","",IFERROR(ROUND(Veldvj21!$P$651,0),""))</f>
        <v/>
      </c>
      <c r="M67" s="257" t="str">
        <f>IF($D67="","",IFERROR(ROUND(Veldvj21!$Q$651,0),""))</f>
        <v/>
      </c>
      <c r="N67" s="257" t="str">
        <f>IF($D67="","",IFERROR(ROUND(Veldvj21!$R$651,0),""))</f>
        <v/>
      </c>
      <c r="O67" s="257" t="str">
        <f>IF($D67="","",IFERROR(ROUND(Veldvj21!$S$651,0),""))</f>
        <v/>
      </c>
      <c r="P67" s="257" t="str">
        <f>IF($D67="","",Veldvj21!$P$650)</f>
        <v/>
      </c>
      <c r="Q67" s="257" t="str">
        <f>IF($D67="","",Veldvj21!$Q$650)</f>
        <v/>
      </c>
      <c r="R67" s="257" t="str">
        <f>IF($D67="","",Veldvj21!$R$650)</f>
        <v/>
      </c>
      <c r="S67" s="257" t="str">
        <f>IF($D67="","",Veldvj21!$S$650)</f>
        <v/>
      </c>
      <c r="T67" s="257" t="str">
        <f>IF($D67="","",Veldvj21!$T$650)</f>
        <v/>
      </c>
      <c r="U67" s="262" t="str">
        <f>IFERROR(IF(VLOOKUP(D67,TeamsZ,5,0)=0,"",VLOOKUP(D67,TeamsZ,5,0)),"")</f>
        <v/>
      </c>
      <c r="V67" s="262" t="str">
        <f t="shared" si="5"/>
        <v/>
      </c>
      <c r="W67" s="260" t="str">
        <f>IF($D67="","",Veldvj21!$G$5)</f>
        <v/>
      </c>
      <c r="X67" s="260" t="str">
        <f>IF($D67="","",IF(Veldvj21!$AE$651=0,"",Veldvj21!$AE$651))</f>
        <v/>
      </c>
      <c r="Y67" s="260" t="str">
        <f>IF($D67="","",IF(Veldvj21!$AF$651=0,"",Veldvj21!$AF$651))</f>
        <v/>
      </c>
      <c r="Z67" s="249" t="str">
        <f>IFERROR(Veldvj21!$AH$651,"")</f>
        <v/>
      </c>
    </row>
    <row r="68" spans="1:26">
      <c r="A68" s="260" t="str">
        <f>IF($D68="","",Veldnj20!$G$3)</f>
        <v/>
      </c>
      <c r="B68" s="260" t="str">
        <f>IF($D68="","",Veldnj20!$E$2)</f>
        <v/>
      </c>
      <c r="C68" s="117" t="str">
        <f t="shared" si="4"/>
        <v/>
      </c>
      <c r="D68" s="117" t="str">
        <f>UPPER(Veldnj20!C671)</f>
        <v/>
      </c>
      <c r="E68" s="117" t="str">
        <f>IF($D68="","","NJ20")</f>
        <v/>
      </c>
      <c r="F68" s="117" t="str">
        <f>IF($D68="","",Veldnj20!$E$671)</f>
        <v/>
      </c>
      <c r="G68" s="257" t="str">
        <f>IF($D68="","",Veldnj20!$G$671)</f>
        <v/>
      </c>
      <c r="H68" s="257" t="str">
        <f>PROPER(IF($D68="","",Veldnj20!$F$671))</f>
        <v/>
      </c>
      <c r="I68" s="257" t="str">
        <f>IF($D68="","",Veldnj20!$J$671)</f>
        <v/>
      </c>
      <c r="J68" s="257" t="str">
        <f>IF($D68="","",Veldnj20!$K$671)</f>
        <v/>
      </c>
      <c r="K68" s="258" t="str">
        <f>IFERROR(ROUND(Veldnj20!$L$671,1),"")</f>
        <v/>
      </c>
      <c r="L68" s="257" t="str">
        <f>IF($D68="","",IFERROR(ROUND(Veldnj20!$P$671,0),""))</f>
        <v/>
      </c>
      <c r="M68" s="257" t="str">
        <f>IF($D68="","",IFERROR(ROUND(Veldnj20!$Q$671,0),""))</f>
        <v/>
      </c>
      <c r="N68" s="257" t="str">
        <f>IF($D68="","",IFERROR(ROUND(Veldnj20!$R$671,0),""))</f>
        <v/>
      </c>
      <c r="O68" s="257"/>
      <c r="P68" s="257" t="str">
        <f>IF($D68="","",Veldnj20!$P$670)</f>
        <v/>
      </c>
      <c r="Q68" s="257" t="str">
        <f>IF($D68="","",Veldnj20!$Q$670)</f>
        <v/>
      </c>
      <c r="R68" s="257" t="str">
        <f>IF($D68="","",Veldnj20!$R$670)</f>
        <v/>
      </c>
      <c r="S68" s="257"/>
      <c r="T68" s="257" t="str">
        <f>IF($D68="","",Veldnj20!$T$670)</f>
        <v/>
      </c>
      <c r="U68" s="262" t="str">
        <f>IFERROR(IF(VLOOKUP(D68,TeamsV,5,0)=0,"",VLOOKUP(D68,TeamsV,5,0)),"")</f>
        <v/>
      </c>
      <c r="V68" s="262" t="str">
        <f t="shared" si="5"/>
        <v/>
      </c>
      <c r="W68" s="260" t="str">
        <f>IF($D68="","",Veldnj20!$G$5)</f>
        <v/>
      </c>
      <c r="X68" s="260" t="str">
        <f>IF($D68="","",IF(Veldnj20!$AE$671=0,"",Veldnj20!$AE$671))</f>
        <v/>
      </c>
      <c r="Y68" s="260" t="str">
        <f>IF($D68="","",IF(Veldnj20!$AF$671=0,"",Veldnj20!$AF$671))</f>
        <v/>
      </c>
      <c r="Z68" s="249" t="str">
        <f>IFERROR(Veldnj20!$AH$671,"")</f>
        <v/>
      </c>
    </row>
    <row r="69" spans="1:26">
      <c r="A69" s="260" t="str">
        <f>IF($D69="","",Veldvj21!$G$3)</f>
        <v/>
      </c>
      <c r="B69" s="260" t="str">
        <f>IF($D69="","",Veldvj21!$E$2)</f>
        <v/>
      </c>
      <c r="C69" s="117" t="str">
        <f t="shared" si="4"/>
        <v/>
      </c>
      <c r="D69" s="117" t="str">
        <f>UPPER(Veldvj21!C671)</f>
        <v/>
      </c>
      <c r="E69" s="117" t="str">
        <f>IF($D69="","","VJ21")</f>
        <v/>
      </c>
      <c r="F69" s="117" t="str">
        <f>IF($D69="","",Veldvj21!$E$671)</f>
        <v/>
      </c>
      <c r="G69" s="257" t="str">
        <f>IF($D69="","",Veldvj21!$G$671)</f>
        <v/>
      </c>
      <c r="H69" s="257" t="str">
        <f>PROPER(IF($D69="","",Veldvj21!$F$671))</f>
        <v/>
      </c>
      <c r="I69" s="257" t="str">
        <f>IF($D69="","",Veldvj21!$J$671)</f>
        <v/>
      </c>
      <c r="J69" s="257" t="str">
        <f>IF($D69="","",Veldvj21!$K$671)</f>
        <v/>
      </c>
      <c r="K69" s="258" t="str">
        <f>IFERROR(ROUND(Veldvj21!$L$671,1),"")</f>
        <v/>
      </c>
      <c r="L69" s="257" t="str">
        <f>IF($D69="","",IFERROR(ROUND(Veldvj21!$P$671,0),""))</f>
        <v/>
      </c>
      <c r="M69" s="257" t="str">
        <f>IF($D69="","",IFERROR(ROUND(Veldvj21!$Q$671,0),""))</f>
        <v/>
      </c>
      <c r="N69" s="257" t="str">
        <f>IF($D69="","",IFERROR(ROUND(Veldvj21!$R$671,0),""))</f>
        <v/>
      </c>
      <c r="O69" s="257" t="str">
        <f>IF($D69="","",IFERROR(ROUND(Veldvj21!$S$671,0),""))</f>
        <v/>
      </c>
      <c r="P69" s="257" t="str">
        <f>IF($D69="","",Veldvj21!$P$670)</f>
        <v/>
      </c>
      <c r="Q69" s="257" t="str">
        <f>IF($D69="","",Veldvj21!$Q$670)</f>
        <v/>
      </c>
      <c r="R69" s="257" t="str">
        <f>IF($D69="","",Veldvj21!$R$670)</f>
        <v/>
      </c>
      <c r="S69" s="257" t="str">
        <f>IF($D69="","",Veldvj21!$S$670)</f>
        <v/>
      </c>
      <c r="T69" s="257" t="str">
        <f>IF($D69="","",Veldvj21!$T$670)</f>
        <v/>
      </c>
      <c r="U69" s="262" t="str">
        <f>IFERROR(IF(VLOOKUP(D69,TeamsZ,5,0)=0,"",VLOOKUP(D69,TeamsZ,5,0)),"")</f>
        <v/>
      </c>
      <c r="V69" s="262" t="str">
        <f t="shared" si="5"/>
        <v/>
      </c>
      <c r="W69" s="260" t="str">
        <f>IF($D69="","",Veldvj21!$G$5)</f>
        <v/>
      </c>
      <c r="X69" s="260" t="str">
        <f>IF($D69="","",IF(Veldvj21!$AE$671=0,"",Veldvj21!$AE$671))</f>
        <v/>
      </c>
      <c r="Y69" s="260" t="str">
        <f>IF($D69="","",IF(Veldvj21!$AF$671=0,"",Veldvj21!$AF$671))</f>
        <v/>
      </c>
      <c r="Z69" s="249" t="str">
        <f>IFERROR(Veldvj21!$AH$671,"")</f>
        <v/>
      </c>
    </row>
    <row r="70" spans="1:26">
      <c r="A70" s="260" t="str">
        <f>IF($D70="","",Veldnj20!$G$3)</f>
        <v/>
      </c>
      <c r="B70" s="260" t="str">
        <f>IF($D70="","",Veldnj20!$E$2)</f>
        <v/>
      </c>
      <c r="C70" s="117" t="str">
        <f t="shared" si="4"/>
        <v/>
      </c>
      <c r="D70" s="117" t="str">
        <f>UPPER(Veldnj20!C691)</f>
        <v/>
      </c>
      <c r="E70" s="117" t="str">
        <f>IF($D70="","","NJ20")</f>
        <v/>
      </c>
      <c r="F70" s="117" t="str">
        <f>IF($D70="","",Veldnj20!$E$691)</f>
        <v/>
      </c>
      <c r="G70" s="257" t="str">
        <f>IF($D70="","",Veldnj20!$G$691)</f>
        <v/>
      </c>
      <c r="H70" s="257" t="str">
        <f>PROPER(IF($D70="","",Veldnj20!$F$691))</f>
        <v/>
      </c>
      <c r="I70" s="257" t="str">
        <f>IF($D70="","",Veldnj20!$J$691)</f>
        <v/>
      </c>
      <c r="J70" s="257" t="str">
        <f>IF($D70="","",Veldnj20!$K$691)</f>
        <v/>
      </c>
      <c r="K70" s="258" t="str">
        <f>IFERROR(ROUND(Veldnj20!$L$691,1),"")</f>
        <v/>
      </c>
      <c r="L70" s="257" t="str">
        <f>IF($D70="","",IFERROR(ROUND(Veldnj20!$P$691,0),""))</f>
        <v/>
      </c>
      <c r="M70" s="257" t="str">
        <f>IF($D70="","",IFERROR(ROUND(Veldnj20!$Q$691,0),""))</f>
        <v/>
      </c>
      <c r="N70" s="257" t="str">
        <f>IF($D70="","",IFERROR(ROUND(Veldnj20!$R$691,0),""))</f>
        <v/>
      </c>
      <c r="O70" s="257"/>
      <c r="P70" s="257" t="str">
        <f>IF($D70="","",Veldnj20!$P$690)</f>
        <v/>
      </c>
      <c r="Q70" s="257" t="str">
        <f>IF($D70="","",Veldnj20!$Q$690)</f>
        <v/>
      </c>
      <c r="R70" s="257" t="str">
        <f>IF($D70="","",Veldnj20!$R$690)</f>
        <v/>
      </c>
      <c r="S70" s="257"/>
      <c r="T70" s="257" t="str">
        <f>IF($D70="","",Veldnj20!$T$690)</f>
        <v/>
      </c>
      <c r="U70" s="262" t="str">
        <f>IFERROR(IF(VLOOKUP(D70,TeamsV,5,0)=0,"",VLOOKUP(D70,TeamsV,5,0)),"")</f>
        <v/>
      </c>
      <c r="V70" s="262" t="str">
        <f t="shared" si="5"/>
        <v/>
      </c>
      <c r="W70" s="260" t="str">
        <f>IF($D70="","",Veldnj20!$G$5)</f>
        <v/>
      </c>
      <c r="X70" s="260" t="str">
        <f>IF($D70="","",IF(Veldnj20!$AE$691=0,"",Veldnj20!$AE$691))</f>
        <v/>
      </c>
      <c r="Y70" s="260" t="str">
        <f>IF($D70="","",IF(Veldnj20!$AF$691=0,"",Veldnj20!$AF$691))</f>
        <v/>
      </c>
      <c r="Z70" s="249" t="str">
        <f>IFERROR(Veldnj20!$AH$691,"")</f>
        <v/>
      </c>
    </row>
    <row r="71" spans="1:26">
      <c r="A71" s="260" t="str">
        <f>IF($D71="","",Veldvj21!$G$3)</f>
        <v/>
      </c>
      <c r="B71" s="260" t="str">
        <f>IF($D71="","",Veldvj21!$E$2)</f>
        <v/>
      </c>
      <c r="C71" s="117" t="str">
        <f t="shared" si="4"/>
        <v/>
      </c>
      <c r="D71" s="117" t="str">
        <f>UPPER(Veldvj21!C691)</f>
        <v/>
      </c>
      <c r="E71" s="117" t="str">
        <f>IF($D71="","","VJ21")</f>
        <v/>
      </c>
      <c r="F71" s="117" t="str">
        <f>IF($D71="","",Veldvj21!$E$691)</f>
        <v/>
      </c>
      <c r="G71" s="257" t="str">
        <f>IF($D71="","",Veldvj21!$G$691)</f>
        <v/>
      </c>
      <c r="H71" s="257" t="str">
        <f>PROPER(IF($D71="","",Veldvj21!$F$691))</f>
        <v/>
      </c>
      <c r="I71" s="257" t="str">
        <f>IF($D71="","",Veldvj21!$J$691)</f>
        <v/>
      </c>
      <c r="J71" s="257" t="str">
        <f>IF($D71="","",Veldvj21!$K$691)</f>
        <v/>
      </c>
      <c r="K71" s="258" t="str">
        <f>IFERROR(ROUND(Veldvj21!$L$691,1),"")</f>
        <v/>
      </c>
      <c r="L71" s="257" t="str">
        <f>IF($D71="","",IFERROR(ROUND(Veldvj21!$P$691,0),""))</f>
        <v/>
      </c>
      <c r="M71" s="257" t="str">
        <f>IF($D71="","",IFERROR(ROUND(Veldvj21!$Q$691,0),""))</f>
        <v/>
      </c>
      <c r="N71" s="257" t="str">
        <f>IF($D71="","",IFERROR(ROUND(Veldvj21!$R$691,0),""))</f>
        <v/>
      </c>
      <c r="O71" s="257" t="str">
        <f>IF($D71="","",IFERROR(ROUND(Veldvj21!$S$691,0),""))</f>
        <v/>
      </c>
      <c r="P71" s="257" t="str">
        <f>IF($D71="","",Veldvj21!$P$690)</f>
        <v/>
      </c>
      <c r="Q71" s="257" t="str">
        <f>IF($D71="","",Veldvj21!$Q$690)</f>
        <v/>
      </c>
      <c r="R71" s="257" t="str">
        <f>IF($D71="","",Veldvj21!$R$690)</f>
        <v/>
      </c>
      <c r="S71" s="257" t="str">
        <f>IF($D71="","",Veldvj21!$S$690)</f>
        <v/>
      </c>
      <c r="T71" s="257" t="str">
        <f>IF($D71="","",Veldvj21!$T$690)</f>
        <v/>
      </c>
      <c r="U71" s="262" t="str">
        <f>IFERROR(IF(VLOOKUP(D71,TeamsZ,5,0)=0,"",VLOOKUP(D71,TeamsZ,5,0)),"")</f>
        <v/>
      </c>
      <c r="V71" s="262" t="str">
        <f t="shared" si="5"/>
        <v/>
      </c>
      <c r="W71" s="260" t="str">
        <f>IF($D71="","",Veldvj21!$G$5)</f>
        <v/>
      </c>
      <c r="X71" s="260" t="str">
        <f>IF($D71="","",IF(Veldvj21!$AE$691=0,"",Veldvj21!$AE$691))</f>
        <v/>
      </c>
      <c r="Y71" s="260" t="str">
        <f>IF($D71="","",IF(Veldvj21!$AF$691=0,"",Veldvj21!$AF$691))</f>
        <v/>
      </c>
      <c r="Z71" s="249" t="str">
        <f>IFERROR(Veldvj21!$AH$691,"")</f>
        <v/>
      </c>
    </row>
    <row r="72" spans="1:26">
      <c r="A72" s="260" t="str">
        <f>IF($D72="","",Veldnj20!$G$3)</f>
        <v/>
      </c>
      <c r="B72" s="260" t="str">
        <f>IF($D72="","",Veldnj20!$E$2)</f>
        <v/>
      </c>
      <c r="C72" s="117" t="str">
        <f t="shared" si="4"/>
        <v/>
      </c>
      <c r="D72" s="117" t="str">
        <f>UPPER(Veldnj20!C711)</f>
        <v/>
      </c>
      <c r="E72" s="117" t="str">
        <f>IF($D72="","","NJ20")</f>
        <v/>
      </c>
      <c r="F72" s="117" t="str">
        <f>IF($D72="","",Veldnj20!$E$711)</f>
        <v/>
      </c>
      <c r="G72" s="257" t="str">
        <f>IF($D72="","",Veldnj20!$G$711)</f>
        <v/>
      </c>
      <c r="H72" s="257" t="str">
        <f>PROPER(IF($D72="","",Veldnj20!$F$711))</f>
        <v/>
      </c>
      <c r="I72" s="257" t="str">
        <f>IF($D72="","",Veldnj20!$J$711)</f>
        <v/>
      </c>
      <c r="J72" s="257" t="str">
        <f>IF($D72="","",Veldnj20!$K$711)</f>
        <v/>
      </c>
      <c r="K72" s="258" t="str">
        <f>IFERROR(ROUND(Veldnj20!$L$711,1),"")</f>
        <v/>
      </c>
      <c r="L72" s="257" t="str">
        <f>IF($D72="","",IFERROR(ROUND(Veldnj20!$P$711,0),""))</f>
        <v/>
      </c>
      <c r="M72" s="257" t="str">
        <f>IF($D72="","",IFERROR(ROUND(Veldnj20!$Q$711,0),""))</f>
        <v/>
      </c>
      <c r="N72" s="257" t="str">
        <f>IF($D72="","",IFERROR(ROUND(Veldnj20!$R$711,0),""))</f>
        <v/>
      </c>
      <c r="O72" s="257"/>
      <c r="P72" s="257" t="str">
        <f>IF($D72="","",Veldnj20!$P$710)</f>
        <v/>
      </c>
      <c r="Q72" s="257" t="str">
        <f>IF($D72="","",Veldnj20!$Q$710)</f>
        <v/>
      </c>
      <c r="R72" s="257" t="str">
        <f>IF($D72="","",Veldnj20!$R$710)</f>
        <v/>
      </c>
      <c r="S72" s="257"/>
      <c r="T72" s="257" t="str">
        <f>IF($D72="","",Veldnj20!$T$710)</f>
        <v/>
      </c>
      <c r="U72" s="262" t="str">
        <f>IFERROR(IF(VLOOKUP(D72,TeamsV,5,0)=0,"",VLOOKUP(D72,TeamsV,5,0)),"")</f>
        <v/>
      </c>
      <c r="V72" s="262" t="str">
        <f t="shared" si="5"/>
        <v/>
      </c>
      <c r="W72" s="260" t="str">
        <f>IF($D72="","",Veldnj20!$G$5)</f>
        <v/>
      </c>
      <c r="X72" s="260" t="str">
        <f>IF($D72="","",IF(Veldnj20!$AE$711=0,"",Veldnj20!$AE$711))</f>
        <v/>
      </c>
      <c r="Y72" s="260" t="str">
        <f>IF($D72="","",IF(Veldnj20!$AF$711=0,"",Veldnj20!$AF$711))</f>
        <v/>
      </c>
      <c r="Z72" s="249" t="str">
        <f>IFERROR(Veldnj20!$AH$711,"")</f>
        <v/>
      </c>
    </row>
    <row r="73" spans="1:26">
      <c r="A73" s="260" t="str">
        <f>IF($D73="","",Veldvj21!$G$3)</f>
        <v/>
      </c>
      <c r="B73" s="260" t="str">
        <f>IF($D73="","",Veldvj21!$E$2)</f>
        <v/>
      </c>
      <c r="C73" s="117" t="str">
        <f t="shared" si="4"/>
        <v/>
      </c>
      <c r="D73" s="117" t="str">
        <f>UPPER(Veldvj21!C711)</f>
        <v/>
      </c>
      <c r="E73" s="117" t="str">
        <f>IF($D73="","","VJ21")</f>
        <v/>
      </c>
      <c r="F73" s="117" t="str">
        <f>IF($D73="","",Veldvj21!$E$711)</f>
        <v/>
      </c>
      <c r="G73" s="257" t="str">
        <f>IF($D73="","",Veldvj21!$G$711)</f>
        <v/>
      </c>
      <c r="H73" s="257" t="str">
        <f>PROPER(IF($D73="","",Veldvj21!$F$711))</f>
        <v/>
      </c>
      <c r="I73" s="257" t="str">
        <f>IF($D73="","",Veldvj21!$J$711)</f>
        <v/>
      </c>
      <c r="J73" s="257" t="str">
        <f>IF($D73="","",Veldvj21!$K$711)</f>
        <v/>
      </c>
      <c r="K73" s="258" t="str">
        <f>IFERROR(ROUND(Veldvj21!$L$711,1),"")</f>
        <v/>
      </c>
      <c r="L73" s="257" t="str">
        <f>IF($D73="","",IFERROR(ROUND(Veldvj21!$P$711,0),""))</f>
        <v/>
      </c>
      <c r="M73" s="257" t="str">
        <f>IF($D73="","",IFERROR(ROUND(Veldvj21!$Q$711,0),""))</f>
        <v/>
      </c>
      <c r="N73" s="257" t="str">
        <f>IF($D73="","",IFERROR(ROUND(Veldvj21!$R$711,0),""))</f>
        <v/>
      </c>
      <c r="O73" s="257" t="str">
        <f>IF($D73="","",IFERROR(ROUND(Veldvj21!$S$711,0),""))</f>
        <v/>
      </c>
      <c r="P73" s="257" t="str">
        <f>IF($D73="","",Veldvj21!$P$710)</f>
        <v/>
      </c>
      <c r="Q73" s="257" t="str">
        <f>IF($D73="","",Veldvj21!$Q$710)</f>
        <v/>
      </c>
      <c r="R73" s="257" t="str">
        <f>IF($D73="","",Veldvj21!$R$710)</f>
        <v/>
      </c>
      <c r="S73" s="257" t="str">
        <f>IF($D73="","",Veldvj21!$S$710)</f>
        <v/>
      </c>
      <c r="T73" s="257" t="str">
        <f>IF($D73="","",Veldvj21!$T$710)</f>
        <v/>
      </c>
      <c r="U73" s="262" t="str">
        <f>IFERROR(IF(VLOOKUP(D73,TeamsZ,5,0)=0,"",VLOOKUP(D73,TeamsZ,5,0)),"")</f>
        <v/>
      </c>
      <c r="V73" s="262" t="str">
        <f t="shared" si="5"/>
        <v/>
      </c>
      <c r="W73" s="260" t="str">
        <f>IF($D73="","",Veldvj21!$G$5)</f>
        <v/>
      </c>
      <c r="X73" s="260" t="str">
        <f>IF($D73="","",IF(Veldvj21!$AE$711=0,"",Veldvj21!$AE$711))</f>
        <v/>
      </c>
      <c r="Y73" s="260" t="str">
        <f>IF($D73="","",IF(Veldvj21!$AF$711=0,"",Veldvj21!$AF$711))</f>
        <v/>
      </c>
      <c r="Z73" s="249" t="str">
        <f>IFERROR(Veldvj21!$AH$711,"")</f>
        <v/>
      </c>
    </row>
    <row r="74" spans="1:26">
      <c r="A74" s="260" t="str">
        <f>IF($D74="","",Veldnj20!$G$3)</f>
        <v/>
      </c>
      <c r="B74" s="260" t="str">
        <f>IF($D74="","",Veldnj20!$E$2)</f>
        <v/>
      </c>
      <c r="C74" s="117" t="str">
        <f t="shared" si="4"/>
        <v/>
      </c>
      <c r="D74" s="117" t="str">
        <f>UPPER(Veldnj20!C731)</f>
        <v/>
      </c>
      <c r="E74" s="117" t="str">
        <f>IF($D74="","","NJ20")</f>
        <v/>
      </c>
      <c r="F74" s="117" t="str">
        <f>IF($D74="","",Veldnj20!$E$731)</f>
        <v/>
      </c>
      <c r="G74" s="257" t="str">
        <f>IF($D74="","",Veldnj20!$G$731)</f>
        <v/>
      </c>
      <c r="H74" s="257" t="str">
        <f>PROPER(IF($D74="","",Veldnj20!$F$731))</f>
        <v/>
      </c>
      <c r="I74" s="257" t="str">
        <f>IF($D74="","",Veldnj20!$J$731)</f>
        <v/>
      </c>
      <c r="J74" s="257" t="str">
        <f>IF($D74="","",Veldnj20!$K$731)</f>
        <v/>
      </c>
      <c r="K74" s="258" t="str">
        <f>IFERROR(ROUND(Veldnj20!$L$731,1),"")</f>
        <v/>
      </c>
      <c r="L74" s="257" t="str">
        <f>IF($D74="","",IFERROR(ROUND(Veldnj20!$P$731,0),""))</f>
        <v/>
      </c>
      <c r="M74" s="257" t="str">
        <f>IF($D74="","",IFERROR(ROUND(Veldnj20!$Q$731,0),""))</f>
        <v/>
      </c>
      <c r="N74" s="257" t="str">
        <f>IF($D74="","",IFERROR(ROUND(Veldnj20!$R$731,0),""))</f>
        <v/>
      </c>
      <c r="O74" s="257"/>
      <c r="P74" s="257" t="str">
        <f>IF($D74="","",Veldnj20!$P$730)</f>
        <v/>
      </c>
      <c r="Q74" s="257" t="str">
        <f>IF($D74="","",Veldnj20!$Q$730)</f>
        <v/>
      </c>
      <c r="R74" s="257" t="str">
        <f>IF($D74="","",Veldnj20!$R$730)</f>
        <v/>
      </c>
      <c r="S74" s="257"/>
      <c r="T74" s="257" t="str">
        <f>IF($D74="","",Veldnj20!$T$730)</f>
        <v/>
      </c>
      <c r="U74" s="262" t="str">
        <f>IFERROR(IF(VLOOKUP(D74,TeamsV,5,0)=0,"",VLOOKUP(D74,TeamsV,5,0)),"")</f>
        <v/>
      </c>
      <c r="V74" s="262" t="str">
        <f t="shared" si="5"/>
        <v/>
      </c>
      <c r="W74" s="260" t="str">
        <f>IF($D74="","",Veldnj20!$G$5)</f>
        <v/>
      </c>
      <c r="X74" s="260" t="str">
        <f>IF($D74="","",IF(Veldnj20!$AE$731=0,"",Veldnj20!$AE$731))</f>
        <v/>
      </c>
      <c r="Y74" s="260" t="str">
        <f>IF($D74="","",IF(Veldnj20!$AF$731=0,"",Veldnj20!$AF$731))</f>
        <v/>
      </c>
      <c r="Z74" s="249" t="str">
        <f>IFERROR(Veldnj20!$AH$731,"")</f>
        <v/>
      </c>
    </row>
    <row r="75" spans="1:26">
      <c r="A75" s="260" t="str">
        <f>IF($D75="","",Veldvj21!$G$3)</f>
        <v/>
      </c>
      <c r="B75" s="260" t="str">
        <f>IF($D75="","",Veldvj21!$E$2)</f>
        <v/>
      </c>
      <c r="C75" s="117" t="str">
        <f t="shared" si="4"/>
        <v/>
      </c>
      <c r="D75" s="117" t="str">
        <f>UPPER(Veldvj21!C731)</f>
        <v/>
      </c>
      <c r="E75" s="117" t="str">
        <f>IF($D75="","","VJ21")</f>
        <v/>
      </c>
      <c r="F75" s="117" t="str">
        <f>IF($D75="","",Veldvj21!$E$731)</f>
        <v/>
      </c>
      <c r="G75" s="257" t="str">
        <f>IF($D75="","",Veldvj21!$G$731)</f>
        <v/>
      </c>
      <c r="H75" s="257" t="str">
        <f>PROPER(IF($D75="","",Veldvj21!$F$731))</f>
        <v/>
      </c>
      <c r="I75" s="257" t="str">
        <f>IF($D75="","",Veldvj21!$J$731)</f>
        <v/>
      </c>
      <c r="J75" s="257" t="str">
        <f>IF($D75="","",Veldvj21!$K$731)</f>
        <v/>
      </c>
      <c r="K75" s="258" t="str">
        <f>IFERROR(ROUND(Veldvj21!$L$731,1),"")</f>
        <v/>
      </c>
      <c r="L75" s="257" t="str">
        <f>IF($D75="","",IFERROR(ROUND(Veldvj21!$P$731,0),""))</f>
        <v/>
      </c>
      <c r="M75" s="257" t="str">
        <f>IF($D75="","",IFERROR(ROUND(Veldvj21!$Q$731,0),""))</f>
        <v/>
      </c>
      <c r="N75" s="257" t="str">
        <f>IF($D75="","",IFERROR(ROUND(Veldvj21!$R$731,0),""))</f>
        <v/>
      </c>
      <c r="O75" s="257" t="str">
        <f>IF($D75="","",IFERROR(ROUND(Veldvj21!$S$731,0),""))</f>
        <v/>
      </c>
      <c r="P75" s="257" t="str">
        <f>IF($D75="","",Veldvj21!$P$730)</f>
        <v/>
      </c>
      <c r="Q75" s="257" t="str">
        <f>IF($D75="","",Veldvj21!$Q$730)</f>
        <v/>
      </c>
      <c r="R75" s="257" t="str">
        <f>IF($D75="","",Veldvj21!$R$730)</f>
        <v/>
      </c>
      <c r="S75" s="257" t="str">
        <f>IF($D75="","",Veldvj21!$S$730)</f>
        <v/>
      </c>
      <c r="T75" s="257" t="str">
        <f>IF($D75="","",Veldvj21!$T$730)</f>
        <v/>
      </c>
      <c r="U75" s="262" t="str">
        <f>IFERROR(IF(VLOOKUP(D75,TeamsZ,5,0)=0,"",VLOOKUP(D75,TeamsZ,5,0)),"")</f>
        <v/>
      </c>
      <c r="V75" s="262" t="str">
        <f t="shared" si="5"/>
        <v/>
      </c>
      <c r="W75" s="260" t="str">
        <f>IF($D75="","",Veldvj21!$G$5)</f>
        <v/>
      </c>
      <c r="X75" s="260" t="str">
        <f>IF($D75="","",IF(Veldvj21!$AE$731=0,"",Veldvj21!$AE$731))</f>
        <v/>
      </c>
      <c r="Y75" s="260" t="str">
        <f>IF($D75="","",IF(Veldvj21!$AF$731=0,"",Veldvj21!$AF$731))</f>
        <v/>
      </c>
      <c r="Z75" s="249" t="str">
        <f>IFERROR(Veldvj21!$AH$731,"")</f>
        <v/>
      </c>
    </row>
    <row r="76" spans="1:26">
      <c r="A76" s="260" t="str">
        <f>IF($D76="","",Veldnj20!$G$3)</f>
        <v/>
      </c>
      <c r="B76" s="260" t="str">
        <f>IF($D76="","",Veldnj20!$E$2)</f>
        <v/>
      </c>
      <c r="C76" s="117" t="str">
        <f t="shared" si="4"/>
        <v/>
      </c>
      <c r="D76" s="117" t="str">
        <f>UPPER(Veldnj20!C751)</f>
        <v/>
      </c>
      <c r="E76" s="117" t="str">
        <f>IF($D76="","","NJ20")</f>
        <v/>
      </c>
      <c r="F76" s="117" t="str">
        <f>IF($D76="","",Veldnj20!$E$751)</f>
        <v/>
      </c>
      <c r="G76" s="257" t="str">
        <f>IF($D76="","",Veldnj20!$G$751)</f>
        <v/>
      </c>
      <c r="H76" s="257" t="str">
        <f>PROPER(IF($D76="","",Veldnj20!$F$751))</f>
        <v/>
      </c>
      <c r="I76" s="257" t="str">
        <f>IF($D76="","",Veldnj20!$J$751)</f>
        <v/>
      </c>
      <c r="J76" s="257" t="str">
        <f>IF($D76="","",Veldnj20!$K$751)</f>
        <v/>
      </c>
      <c r="K76" s="258" t="str">
        <f>IFERROR(ROUND(Veldnj20!$L$751,1),"")</f>
        <v/>
      </c>
      <c r="L76" s="257" t="str">
        <f>IF($D76="","",IFERROR(ROUND(Veldnj20!$P$751,0),""))</f>
        <v/>
      </c>
      <c r="M76" s="257" t="str">
        <f>IF($D76="","",IFERROR(ROUND(Veldnj20!$Q$751,0),""))</f>
        <v/>
      </c>
      <c r="N76" s="257" t="str">
        <f>IF($D76="","",IFERROR(ROUND(Veldnj20!$R$751,0),""))</f>
        <v/>
      </c>
      <c r="O76" s="257"/>
      <c r="P76" s="257" t="str">
        <f>IF($D76="","",Veldnj20!$P$750)</f>
        <v/>
      </c>
      <c r="Q76" s="257" t="str">
        <f>IF($D76="","",Veldnj20!$Q$750)</f>
        <v/>
      </c>
      <c r="R76" s="257" t="str">
        <f>IF($D76="","",Veldnj20!$R$750)</f>
        <v/>
      </c>
      <c r="S76" s="257"/>
      <c r="T76" s="257" t="str">
        <f>IF($D76="","",Veldnj20!$T$750)</f>
        <v/>
      </c>
      <c r="U76" s="262" t="str">
        <f>IFERROR(IF(VLOOKUP(D76,TeamsV,5,0)=0,"",VLOOKUP(D76,TeamsV,5,0)),"")</f>
        <v/>
      </c>
      <c r="V76" s="262" t="str">
        <f t="shared" si="5"/>
        <v/>
      </c>
      <c r="W76" s="260" t="str">
        <f>IF($D76="","",Veldnj20!$G$5)</f>
        <v/>
      </c>
      <c r="X76" s="260" t="str">
        <f>IF($D76="","",IF(Veldnj20!$AE$751=0,"",Veldnj20!$AE$751))</f>
        <v/>
      </c>
      <c r="Y76" s="260" t="str">
        <f>IF($D76="","",IF(Veldnj20!$AF$751=0,"",Veldnj20!$AF$751))</f>
        <v/>
      </c>
      <c r="Z76" s="249" t="str">
        <f>IFERROR(Veldnj20!$AH$751,"")</f>
        <v/>
      </c>
    </row>
    <row r="77" spans="1:26">
      <c r="A77" s="260" t="str">
        <f>IF($D77="","",Veldvj21!$G$3)</f>
        <v/>
      </c>
      <c r="B77" s="260" t="str">
        <f>IF($D77="","",Veldvj21!$E$2)</f>
        <v/>
      </c>
      <c r="C77" s="117" t="str">
        <f t="shared" si="4"/>
        <v/>
      </c>
      <c r="D77" s="117" t="str">
        <f>UPPER(Veldvj21!C751)</f>
        <v/>
      </c>
      <c r="E77" s="117" t="str">
        <f>IF($D77="","","VJ21")</f>
        <v/>
      </c>
      <c r="F77" s="117" t="str">
        <f>IF($D77="","",Veldvj21!$E$751)</f>
        <v/>
      </c>
      <c r="G77" s="257" t="str">
        <f>IF($D77="","",Veldvj21!$G$751)</f>
        <v/>
      </c>
      <c r="H77" s="257" t="str">
        <f>PROPER(IF($D77="","",Veldvj21!$F$751))</f>
        <v/>
      </c>
      <c r="I77" s="257" t="str">
        <f>IF($D77="","",Veldvj21!$J$751)</f>
        <v/>
      </c>
      <c r="J77" s="257" t="str">
        <f>IF($D77="","",Veldvj21!$K$751)</f>
        <v/>
      </c>
      <c r="K77" s="258" t="str">
        <f>IFERROR(ROUND(Veldvj21!$L$751,1),"")</f>
        <v/>
      </c>
      <c r="L77" s="257" t="str">
        <f>IF($D77="","",IFERROR(ROUND(Veldvj21!$P$751,0),""))</f>
        <v/>
      </c>
      <c r="M77" s="257" t="str">
        <f>IF($D77="","",IFERROR(ROUND(Veldvj21!$Q$751,0),""))</f>
        <v/>
      </c>
      <c r="N77" s="257" t="str">
        <f>IF($D77="","",IFERROR(ROUND(Veldvj21!$R$751,0),""))</f>
        <v/>
      </c>
      <c r="O77" s="257" t="str">
        <f>IF($D77="","",IFERROR(ROUND(Veldvj21!$S$751,0),""))</f>
        <v/>
      </c>
      <c r="P77" s="257" t="str">
        <f>IF($D77="","",Veldvj21!$P$750)</f>
        <v/>
      </c>
      <c r="Q77" s="257" t="str">
        <f>IF($D77="","",Veldvj21!$Q$750)</f>
        <v/>
      </c>
      <c r="R77" s="257" t="str">
        <f>IF($D77="","",Veldvj21!$R$750)</f>
        <v/>
      </c>
      <c r="S77" s="257" t="str">
        <f>IF($D77="","",Veldvj21!$S$750)</f>
        <v/>
      </c>
      <c r="T77" s="257" t="str">
        <f>IF($D77="","",Veldvj21!$T$750)</f>
        <v/>
      </c>
      <c r="U77" s="262" t="str">
        <f>IFERROR(IF(VLOOKUP(D77,TeamsZ,5,0)=0,"",VLOOKUP(D77,TeamsZ,5,0)),"")</f>
        <v/>
      </c>
      <c r="V77" s="262" t="str">
        <f t="shared" si="5"/>
        <v/>
      </c>
      <c r="W77" s="260" t="str">
        <f>IF($D77="","",Veldvj21!$G$5)</f>
        <v/>
      </c>
      <c r="X77" s="260" t="str">
        <f>IF($D77="","",IF(Veldvj21!$AE$751=0,"",Veldvj21!$AE$751))</f>
        <v/>
      </c>
      <c r="Y77" s="260" t="str">
        <f>IF($D77="","",IF(Veldvj21!$AF$751=0,"",Veldvj21!$AF$751))</f>
        <v/>
      </c>
      <c r="Z77" s="249" t="str">
        <f>IFERROR(Veldvj21!$AH$751,"")</f>
        <v/>
      </c>
    </row>
    <row r="78" spans="1:26">
      <c r="A78" s="260" t="str">
        <f>IF($D78="","",Veldnj20!$G$3)</f>
        <v/>
      </c>
      <c r="B78" s="260" t="str">
        <f>IF($D78="","",Veldnj20!$E$2)</f>
        <v/>
      </c>
      <c r="C78" s="117" t="str">
        <f t="shared" si="4"/>
        <v/>
      </c>
      <c r="D78" s="117" t="str">
        <f>UPPER(Veldnj20!C771)</f>
        <v/>
      </c>
      <c r="E78" s="117" t="str">
        <f>IF($D78="","","NJ20")</f>
        <v/>
      </c>
      <c r="F78" s="117" t="str">
        <f>IF($D78="","",Veldnj20!$E$771)</f>
        <v/>
      </c>
      <c r="G78" s="257" t="str">
        <f>IF($D78="","",Veldnj20!$G$771)</f>
        <v/>
      </c>
      <c r="H78" s="257" t="str">
        <f>PROPER(IF($D78="","",Veldnj20!$F$771))</f>
        <v/>
      </c>
      <c r="I78" s="257" t="str">
        <f>IF($D78="","",Veldnj20!$J$771)</f>
        <v/>
      </c>
      <c r="J78" s="257" t="str">
        <f>IF($D78="","",Veldnj20!$K$771)</f>
        <v/>
      </c>
      <c r="K78" s="258" t="str">
        <f>IFERROR(ROUND(Veldnj20!$L$771,1),"")</f>
        <v/>
      </c>
      <c r="L78" s="257" t="str">
        <f>IF($D78="","",IFERROR(ROUND(Veldnj20!$P$771,0),""))</f>
        <v/>
      </c>
      <c r="M78" s="257" t="str">
        <f>IF($D78="","",IFERROR(ROUND(Veldnj20!$Q$771,0),""))</f>
        <v/>
      </c>
      <c r="N78" s="257" t="str">
        <f>IF($D78="","",IFERROR(ROUND(Veldnj20!$R$771,0),""))</f>
        <v/>
      </c>
      <c r="O78" s="257"/>
      <c r="P78" s="257" t="str">
        <f>IF($D78="","",Veldnj20!$P$770)</f>
        <v/>
      </c>
      <c r="Q78" s="257" t="str">
        <f>IF($D78="","",Veldnj20!$Q$770)</f>
        <v/>
      </c>
      <c r="R78" s="257" t="str">
        <f>IF($D78="","",Veldnj20!$R$770)</f>
        <v/>
      </c>
      <c r="S78" s="257"/>
      <c r="T78" s="257" t="str">
        <f>IF($D78="","",Veldnj20!$T$770)</f>
        <v/>
      </c>
      <c r="U78" s="262" t="str">
        <f>IFERROR(IF(VLOOKUP(D78,TeamsV,5,0)=0,"",VLOOKUP(D78,TeamsV,5,0)),"")</f>
        <v/>
      </c>
      <c r="V78" s="262" t="str">
        <f t="shared" si="5"/>
        <v/>
      </c>
      <c r="W78" s="260" t="str">
        <f>IF($D78="","",Veldnj20!$G$5)</f>
        <v/>
      </c>
      <c r="X78" s="260" t="str">
        <f>IF($D78="","",IF(Veldnj20!$AE$771=0,"",Veldnj20!$AE$771))</f>
        <v/>
      </c>
      <c r="Y78" s="260" t="str">
        <f>IF($D78="","",IF(Veldnj20!$AF$771=0,"",Veldnj20!$AF$771))</f>
        <v/>
      </c>
      <c r="Z78" s="249" t="str">
        <f>IFERROR(Veldnj20!$AH$771,"")</f>
        <v/>
      </c>
    </row>
    <row r="79" spans="1:26">
      <c r="A79" s="260" t="str">
        <f>IF($D79="","",Veldvj21!$G$3)</f>
        <v/>
      </c>
      <c r="B79" s="260" t="str">
        <f>IF($D79="","",Veldvj21!$E$2)</f>
        <v/>
      </c>
      <c r="C79" s="117" t="str">
        <f t="shared" si="4"/>
        <v/>
      </c>
      <c r="D79" s="117" t="str">
        <f>UPPER(Veldvj21!C771)</f>
        <v/>
      </c>
      <c r="E79" s="117" t="str">
        <f>IF($D79="","","VJ21")</f>
        <v/>
      </c>
      <c r="F79" s="117" t="str">
        <f>IF($D79="","",Veldvj21!$E$771)</f>
        <v/>
      </c>
      <c r="G79" s="257" t="str">
        <f>IF($D79="","",Veldvj21!$G$771)</f>
        <v/>
      </c>
      <c r="H79" s="257" t="str">
        <f>PROPER(IF($D79="","",Veldvj21!$F$771))</f>
        <v/>
      </c>
      <c r="I79" s="257" t="str">
        <f>IF($D79="","",Veldvj21!$J$771)</f>
        <v/>
      </c>
      <c r="J79" s="257" t="str">
        <f>IF($D79="","",Veldvj21!$K$771)</f>
        <v/>
      </c>
      <c r="K79" s="258" t="str">
        <f>IFERROR(ROUND(Veldvj21!$L$771,1),"")</f>
        <v/>
      </c>
      <c r="L79" s="257" t="str">
        <f>IF($D79="","",IFERROR(ROUND(Veldvj21!$P$771,0),""))</f>
        <v/>
      </c>
      <c r="M79" s="257" t="str">
        <f>IF($D79="","",IFERROR(ROUND(Veldvj21!$Q$771,0),""))</f>
        <v/>
      </c>
      <c r="N79" s="257" t="str">
        <f>IF($D79="","",IFERROR(ROUND(Veldvj21!$R$771,0),""))</f>
        <v/>
      </c>
      <c r="O79" s="257" t="str">
        <f>IF($D79="","",IFERROR(ROUND(Veldvj21!$S$771,0),""))</f>
        <v/>
      </c>
      <c r="P79" s="257" t="str">
        <f>IF($D79="","",Veldvj21!$P$770)</f>
        <v/>
      </c>
      <c r="Q79" s="257" t="str">
        <f>IF($D79="","",Veldvj21!$Q$770)</f>
        <v/>
      </c>
      <c r="R79" s="257" t="str">
        <f>IF($D79="","",Veldvj21!$R$770)</f>
        <v/>
      </c>
      <c r="S79" s="257" t="str">
        <f>IF($D79="","",Veldvj21!$S$770)</f>
        <v/>
      </c>
      <c r="T79" s="257" t="str">
        <f>IF($D79="","",Veldvj21!$T$770)</f>
        <v/>
      </c>
      <c r="U79" s="262" t="str">
        <f>IFERROR(IF(VLOOKUP(D79,TeamsZ,5,0)=0,"",VLOOKUP(D79,TeamsZ,5,0)),"")</f>
        <v/>
      </c>
      <c r="V79" s="262" t="str">
        <f t="shared" si="5"/>
        <v/>
      </c>
      <c r="W79" s="260" t="str">
        <f>IF($D79="","",Veldvj21!$G$5)</f>
        <v/>
      </c>
      <c r="X79" s="260" t="str">
        <f>IF($D79="","",IF(Veldvj21!$AE$771=0,"",Veldvj21!$AE$771))</f>
        <v/>
      </c>
      <c r="Y79" s="260" t="str">
        <f>IF($D79="","",IF(Veldvj21!$AF$771=0,"",Veldvj21!$AF$771))</f>
        <v/>
      </c>
      <c r="Z79" s="249" t="str">
        <f>IFERROR(Veldvj21!$AH$771,"")</f>
        <v/>
      </c>
    </row>
    <row r="80" spans="1:26">
      <c r="A80" s="260" t="str">
        <f>IF($D80="","",Veldnj20!$G$3)</f>
        <v/>
      </c>
      <c r="B80" s="260" t="str">
        <f>IF($D80="","",Veldnj20!$E$2)</f>
        <v/>
      </c>
      <c r="C80" s="117" t="str">
        <f t="shared" si="4"/>
        <v/>
      </c>
      <c r="D80" s="117" t="str">
        <f>UPPER(Veldnj20!C791)</f>
        <v/>
      </c>
      <c r="E80" s="117" t="str">
        <f>IF($D80="","","NJ20")</f>
        <v/>
      </c>
      <c r="F80" s="117" t="str">
        <f>IF($D80="","",Veldnj20!$E$791)</f>
        <v/>
      </c>
      <c r="G80" s="257" t="str">
        <f>IF($D80="","",Veldnj20!$G$791)</f>
        <v/>
      </c>
      <c r="H80" s="257" t="str">
        <f>PROPER(IF($D80="","",Veldnj20!$F$791))</f>
        <v/>
      </c>
      <c r="I80" s="257" t="str">
        <f>IF($D80="","",Veldnj20!$J$791)</f>
        <v/>
      </c>
      <c r="J80" s="257" t="str">
        <f>IF($D80="","",Veldnj20!$K$791)</f>
        <v/>
      </c>
      <c r="K80" s="258" t="str">
        <f>IFERROR(ROUND(Veldnj20!$L$791,1),"")</f>
        <v/>
      </c>
      <c r="L80" s="257" t="str">
        <f>IF($D80="","",IFERROR(ROUND(Veldnj20!$P$791,0),""))</f>
        <v/>
      </c>
      <c r="M80" s="257" t="str">
        <f>IF($D80="","",IFERROR(ROUND(Veldnj20!$Q$791,0),""))</f>
        <v/>
      </c>
      <c r="N80" s="257" t="str">
        <f>IF($D80="","",IFERROR(ROUND(Veldnj20!$R$791,0),""))</f>
        <v/>
      </c>
      <c r="O80" s="257"/>
      <c r="P80" s="257" t="str">
        <f>IF($D80="","",Veldnj20!$P$790)</f>
        <v/>
      </c>
      <c r="Q80" s="257" t="str">
        <f>IF($D80="","",Veldnj20!$Q$790)</f>
        <v/>
      </c>
      <c r="R80" s="257" t="str">
        <f>IF($D80="","",Veldnj20!$R$790)</f>
        <v/>
      </c>
      <c r="S80" s="257"/>
      <c r="T80" s="257" t="str">
        <f>IF($D80="","",Veldnj20!$T$790)</f>
        <v/>
      </c>
      <c r="U80" s="262" t="str">
        <f>IFERROR(IF(VLOOKUP(D80,TeamsV,5,0)=0,"",VLOOKUP(D80,TeamsV,5,0)),"")</f>
        <v/>
      </c>
      <c r="V80" s="262" t="str">
        <f t="shared" si="5"/>
        <v/>
      </c>
      <c r="W80" s="260" t="str">
        <f>IF($D80="","",Veldnj20!$G$5)</f>
        <v/>
      </c>
      <c r="X80" s="260" t="str">
        <f>IF($D80="","",IF(Veldnj20!$AE$791=0,"",Veldnj20!$AE$791))</f>
        <v/>
      </c>
      <c r="Y80" s="260" t="str">
        <f>IF($D80="","",IF(Veldnj20!$AF$791=0,"",Veldnj20!$AF$791))</f>
        <v/>
      </c>
      <c r="Z80" s="249" t="str">
        <f>IFERROR(Veldnj20!$AH$791,"")</f>
        <v/>
      </c>
    </row>
    <row r="81" spans="1:26">
      <c r="A81" s="260" t="str">
        <f>IF($D81="","",Veldvj21!$G$3)</f>
        <v/>
      </c>
      <c r="B81" s="260" t="str">
        <f>IF($D81="","",Veldvj21!$E$2)</f>
        <v/>
      </c>
      <c r="C81" s="117" t="str">
        <f t="shared" si="4"/>
        <v/>
      </c>
      <c r="D81" s="117" t="str">
        <f>UPPER(Veldvj21!C791)</f>
        <v/>
      </c>
      <c r="E81" s="117" t="str">
        <f>IF($D81="","","VJ21")</f>
        <v/>
      </c>
      <c r="F81" s="117" t="str">
        <f>IF($D81="","",Veldvj21!$E$791)</f>
        <v/>
      </c>
      <c r="G81" s="257" t="str">
        <f>IF($D81="","",Veldvj21!$G$791)</f>
        <v/>
      </c>
      <c r="H81" s="257" t="str">
        <f>PROPER(IF($D81="","",Veldvj21!$F$791))</f>
        <v/>
      </c>
      <c r="I81" s="257" t="str">
        <f>IF($D81="","",Veldvj21!$J$791)</f>
        <v/>
      </c>
      <c r="J81" s="257" t="str">
        <f>IF($D81="","",Veldvj21!$K$791)</f>
        <v/>
      </c>
      <c r="K81" s="258" t="str">
        <f>IFERROR(ROUND(Veldvj21!$L$791,1),"")</f>
        <v/>
      </c>
      <c r="L81" s="257" t="str">
        <f>IF($D81="","",IFERROR(ROUND(Veldvj21!$P$791,0),""))</f>
        <v/>
      </c>
      <c r="M81" s="257" t="str">
        <f>IF($D81="","",IFERROR(ROUND(Veldvj21!$Q$791,0),""))</f>
        <v/>
      </c>
      <c r="N81" s="257" t="str">
        <f>IF($D81="","",IFERROR(ROUND(Veldvj21!$R$791,0),""))</f>
        <v/>
      </c>
      <c r="O81" s="257" t="str">
        <f>IF($D81="","",IFERROR(ROUND(Veldvj21!$S$791,0),""))</f>
        <v/>
      </c>
      <c r="P81" s="257" t="str">
        <f>IF($D81="","",Veldvj21!$P$790)</f>
        <v/>
      </c>
      <c r="Q81" s="257" t="str">
        <f>IF($D81="","",Veldvj21!$Q$790)</f>
        <v/>
      </c>
      <c r="R81" s="257" t="str">
        <f>IF($D81="","",Veldvj21!$R$790)</f>
        <v/>
      </c>
      <c r="S81" s="257" t="str">
        <f>IF($D81="","",Veldvj21!$S$790)</f>
        <v/>
      </c>
      <c r="T81" s="257" t="str">
        <f>IF($D81="","",Veldvj21!$T$790)</f>
        <v/>
      </c>
      <c r="U81" s="262" t="str">
        <f>IFERROR(IF(VLOOKUP(D81,TeamsZ,5,0)=0,"",VLOOKUP(D81,TeamsZ,5,0)),"")</f>
        <v/>
      </c>
      <c r="V81" s="262" t="str">
        <f t="shared" si="5"/>
        <v/>
      </c>
      <c r="W81" s="260" t="str">
        <f>IF($D81="","",Veldvj21!$G$5)</f>
        <v/>
      </c>
      <c r="X81" s="260" t="str">
        <f>IF($D81="","",IF(Veldvj21!$AE$791=0,"",Veldvj21!$AE$791))</f>
        <v/>
      </c>
      <c r="Y81" s="260" t="str">
        <f>IF($D81="","",IF(Veldvj21!$AF$791=0,"",Veldvj21!$AF$791))</f>
        <v/>
      </c>
      <c r="Z81" s="249" t="str">
        <f>IFERROR(Veldvj21!$AH$791,"")</f>
        <v/>
      </c>
    </row>
    <row r="82" spans="1:26">
      <c r="A82" s="260" t="str">
        <f>IF($D82="","",Veldnj20!$G$3)</f>
        <v/>
      </c>
      <c r="B82" s="260" t="str">
        <f>IF($D82="","",Veldnj20!$E$2)</f>
        <v/>
      </c>
      <c r="C82" s="117" t="str">
        <f t="shared" si="4"/>
        <v/>
      </c>
      <c r="D82" s="117" t="str">
        <f>UPPER(Veldnj20!C811)</f>
        <v/>
      </c>
      <c r="E82" s="117" t="str">
        <f>IF($D82="","","NJ20")</f>
        <v/>
      </c>
      <c r="F82" s="117" t="str">
        <f>IF($D82="","",Veldnj20!$E$811)</f>
        <v/>
      </c>
      <c r="G82" s="257" t="str">
        <f>IF($D82="","",Veldnj20!$G$811)</f>
        <v/>
      </c>
      <c r="H82" s="257" t="str">
        <f>PROPER(IF($D82="","",Veldnj20!$F$811))</f>
        <v/>
      </c>
      <c r="I82" s="257" t="str">
        <f>IF($D82="","",Veldnj20!$J$811)</f>
        <v/>
      </c>
      <c r="J82" s="257" t="str">
        <f>IF($D82="","",Veldnj20!$K$811)</f>
        <v/>
      </c>
      <c r="K82" s="258" t="str">
        <f>IFERROR(ROUND(Veldnj20!$L$811,1),"")</f>
        <v/>
      </c>
      <c r="L82" s="257" t="str">
        <f>IF($D82="","",IFERROR(ROUND(Veldnj20!$P$811,0),""))</f>
        <v/>
      </c>
      <c r="M82" s="257" t="str">
        <f>IF($D82="","",IFERROR(ROUND(Veldnj20!$Q$811,0),""))</f>
        <v/>
      </c>
      <c r="N82" s="257" t="str">
        <f>IF($D82="","",IFERROR(ROUND(Veldnj20!$R$811,0),""))</f>
        <v/>
      </c>
      <c r="O82" s="257"/>
      <c r="P82" s="257" t="str">
        <f>IF($D82="","",Veldnj20!$P$810)</f>
        <v/>
      </c>
      <c r="Q82" s="257" t="str">
        <f>IF($D82="","",Veldnj20!$Q$810)</f>
        <v/>
      </c>
      <c r="R82" s="257" t="str">
        <f>IF($D82="","",Veldnj20!$R$810)</f>
        <v/>
      </c>
      <c r="S82" s="257"/>
      <c r="T82" s="257" t="str">
        <f>IF($D82="","",Veldnj20!$T$810)</f>
        <v/>
      </c>
      <c r="U82" s="262" t="str">
        <f>IFERROR(IF(VLOOKUP(D82,TeamsV,5,0)=0,"",VLOOKUP(D82,TeamsV,5,0)),"")</f>
        <v/>
      </c>
      <c r="V82" s="262" t="str">
        <f t="shared" si="5"/>
        <v/>
      </c>
      <c r="W82" s="260" t="str">
        <f>IF($D82="","",Veldnj20!$G$5)</f>
        <v/>
      </c>
      <c r="X82" s="260" t="str">
        <f>IF($D82="","",IF(Veldnj20!$AE$811=0,"",Veldnj20!$AE$811))</f>
        <v/>
      </c>
      <c r="Y82" s="260" t="str">
        <f>IF($D82="","",IF(Veldnj20!$AF$811=0,"",Veldnj20!$AF$811))</f>
        <v/>
      </c>
      <c r="Z82" s="249" t="str">
        <f>IFERROR(Veldnj20!$AH$811,"")</f>
        <v/>
      </c>
    </row>
    <row r="83" spans="1:26">
      <c r="A83" s="260" t="str">
        <f>IF($D83="","",Veldvj21!$G$3)</f>
        <v/>
      </c>
      <c r="B83" s="260" t="str">
        <f>IF($D83="","",Veldvj21!$E$2)</f>
        <v/>
      </c>
      <c r="C83" s="117" t="str">
        <f t="shared" si="4"/>
        <v/>
      </c>
      <c r="D83" s="117" t="str">
        <f>UPPER(Veldvj21!C811)</f>
        <v/>
      </c>
      <c r="E83" s="117" t="str">
        <f>IF($D83="","","VJ21")</f>
        <v/>
      </c>
      <c r="F83" s="117" t="str">
        <f>IF($D83="","",Veldvj21!$E$811)</f>
        <v/>
      </c>
      <c r="G83" s="257" t="str">
        <f>IF($D83="","",Veldvj21!$G$811)</f>
        <v/>
      </c>
      <c r="H83" s="257" t="str">
        <f>PROPER(IF($D83="","",Veldvj21!$F$811))</f>
        <v/>
      </c>
      <c r="I83" s="257" t="str">
        <f>IF($D83="","",Veldvj21!$J$811)</f>
        <v/>
      </c>
      <c r="J83" s="257" t="str">
        <f>IF($D83="","",Veldvj21!$K$811)</f>
        <v/>
      </c>
      <c r="K83" s="258" t="str">
        <f>IFERROR(ROUND(Veldvj21!$L$811,1),"")</f>
        <v/>
      </c>
      <c r="L83" s="257" t="str">
        <f>IF($D83="","",IFERROR(ROUND(Veldvj21!$P$811,0),""))</f>
        <v/>
      </c>
      <c r="M83" s="257" t="str">
        <f>IF($D83="","",IFERROR(ROUND(Veldvj21!$Q$811,0),""))</f>
        <v/>
      </c>
      <c r="N83" s="257" t="str">
        <f>IF($D83="","",IFERROR(ROUND(Veldvj21!$R$811,0),""))</f>
        <v/>
      </c>
      <c r="O83" s="257" t="str">
        <f>IF($D83="","",IFERROR(ROUND(Veldvj21!$S$811,0),""))</f>
        <v/>
      </c>
      <c r="P83" s="257" t="str">
        <f>IF($D83="","",Veldvj21!$P$810)</f>
        <v/>
      </c>
      <c r="Q83" s="257" t="str">
        <f>IF($D83="","",Veldvj21!$Q$810)</f>
        <v/>
      </c>
      <c r="R83" s="257" t="str">
        <f>IF($D83="","",Veldvj21!$R$810)</f>
        <v/>
      </c>
      <c r="S83" s="257" t="str">
        <f>IF($D83="","",Veldvj21!$S$810)</f>
        <v/>
      </c>
      <c r="T83" s="257" t="str">
        <f>IF($D83="","",Veldvj21!$T$810)</f>
        <v/>
      </c>
      <c r="U83" s="262" t="str">
        <f>IFERROR(IF(VLOOKUP(D83,TeamsZ,5,0)=0,"",VLOOKUP(D83,TeamsZ,5,0)),"")</f>
        <v/>
      </c>
      <c r="V83" s="262" t="str">
        <f t="shared" si="5"/>
        <v/>
      </c>
      <c r="W83" s="260" t="str">
        <f>IF($D83="","",Veldvj21!$G$5)</f>
        <v/>
      </c>
      <c r="X83" s="260" t="str">
        <f>IF($D83="","",IF(Veldvj21!$AE$811=0,"",Veldvj21!$AE$811))</f>
        <v/>
      </c>
      <c r="Y83" s="260" t="str">
        <f>IF($D83="","",IF(Veldvj21!$AF$811=0,"",Veldvj21!$AF$811))</f>
        <v/>
      </c>
      <c r="Z83" s="249" t="str">
        <f>IFERROR(Veldvj21!$AH$811,"")</f>
        <v/>
      </c>
    </row>
    <row r="84" spans="1:26">
      <c r="A84" s="260" t="str">
        <f>IF($D84="","",Veldnj20!$G$3)</f>
        <v/>
      </c>
      <c r="B84" s="260" t="str">
        <f>IF($D84="","",Veldnj20!$E$2)</f>
        <v/>
      </c>
      <c r="C84" s="117" t="str">
        <f t="shared" si="4"/>
        <v/>
      </c>
      <c r="D84" s="117" t="str">
        <f>UPPER(Veldnj20!C831)</f>
        <v/>
      </c>
      <c r="E84" s="117" t="str">
        <f>IF($D84="","","NJ20")</f>
        <v/>
      </c>
      <c r="F84" s="117" t="str">
        <f>IF($D84="","",Veldnj20!$E$831)</f>
        <v/>
      </c>
      <c r="G84" s="257" t="str">
        <f>IF($D84="","",Veldnj20!$G$831)</f>
        <v/>
      </c>
      <c r="H84" s="257" t="str">
        <f>PROPER(IF($D84="","",Veldnj20!$F$831))</f>
        <v/>
      </c>
      <c r="I84" s="257" t="str">
        <f>IF($D84="","",Veldnj20!$J$831)</f>
        <v/>
      </c>
      <c r="J84" s="257" t="str">
        <f>IF($D84="","",Veldnj20!$K$831)</f>
        <v/>
      </c>
      <c r="K84" s="258" t="str">
        <f>IFERROR(ROUND(Veldnj20!$L$831,1),"")</f>
        <v/>
      </c>
      <c r="L84" s="257" t="str">
        <f>IF($D84="","",IFERROR(ROUND(Veldnj20!$P$831,0),""))</f>
        <v/>
      </c>
      <c r="M84" s="257" t="str">
        <f>IF($D84="","",IFERROR(ROUND(Veldnj20!$Q$831,0),""))</f>
        <v/>
      </c>
      <c r="N84" s="257" t="str">
        <f>IF($D84="","",IFERROR(ROUND(Veldnj20!$R$831,0),""))</f>
        <v/>
      </c>
      <c r="O84" s="257"/>
      <c r="P84" s="257" t="str">
        <f>IF($D84="","",Veldnj20!$P$830)</f>
        <v/>
      </c>
      <c r="Q84" s="257" t="str">
        <f>IF($D84="","",Veldnj20!$Q$830)</f>
        <v/>
      </c>
      <c r="R84" s="257" t="str">
        <f>IF($D84="","",Veldnj20!$R$830)</f>
        <v/>
      </c>
      <c r="S84" s="257"/>
      <c r="T84" s="257" t="str">
        <f>IF($D84="","",Veldnj20!$T$830)</f>
        <v/>
      </c>
      <c r="U84" s="262" t="str">
        <f>IFERROR(IF(VLOOKUP(D84,TeamsV,5,0)=0,"",VLOOKUP(D84,TeamsV,5,0)),"")</f>
        <v/>
      </c>
      <c r="V84" s="262" t="str">
        <f t="shared" si="5"/>
        <v/>
      </c>
      <c r="W84" s="260" t="str">
        <f>IF($D84="","",Veldnj20!$G$5)</f>
        <v/>
      </c>
      <c r="X84" s="260" t="str">
        <f>IF($D84="","",IF(Veldnj20!$AE$831=0,"",Veldnj20!$AE$831))</f>
        <v/>
      </c>
      <c r="Y84" s="260" t="str">
        <f>IF($D84="","",IF(Veldnj20!$AF$831=0,"",Veldnj20!$AF$831))</f>
        <v/>
      </c>
      <c r="Z84" s="249" t="str">
        <f>IFERROR(Veldnj20!$AH$831,"")</f>
        <v/>
      </c>
    </row>
    <row r="85" spans="1:26">
      <c r="A85" s="260" t="str">
        <f>IF($D85="","",Veldvj21!$G$3)</f>
        <v/>
      </c>
      <c r="B85" s="260" t="str">
        <f>IF($D85="","",Veldvj21!$E$2)</f>
        <v/>
      </c>
      <c r="C85" s="117" t="str">
        <f t="shared" si="4"/>
        <v/>
      </c>
      <c r="D85" s="117" t="str">
        <f>UPPER(Veldvj21!C831)</f>
        <v/>
      </c>
      <c r="E85" s="117" t="str">
        <f>IF($D85="","","VJ21")</f>
        <v/>
      </c>
      <c r="F85" s="117" t="str">
        <f>IF($D85="","",Veldvj21!$E$831)</f>
        <v/>
      </c>
      <c r="G85" s="257" t="str">
        <f>IF($D85="","",Veldvj21!$G$831)</f>
        <v/>
      </c>
      <c r="H85" s="257" t="str">
        <f>PROPER(IF($D85="","",Veldvj21!$F$831))</f>
        <v/>
      </c>
      <c r="I85" s="257" t="str">
        <f>IF($D85="","",Veldvj21!$J$831)</f>
        <v/>
      </c>
      <c r="J85" s="257" t="str">
        <f>IF($D85="","",Veldvj21!$K$831)</f>
        <v/>
      </c>
      <c r="K85" s="258" t="str">
        <f>IFERROR(ROUND(Veldvj21!$L$831,1),"")</f>
        <v/>
      </c>
      <c r="L85" s="257" t="str">
        <f>IF($D85="","",IFERROR(ROUND(Veldvj21!$P$831,0),""))</f>
        <v/>
      </c>
      <c r="M85" s="257" t="str">
        <f>IF($D85="","",IFERROR(ROUND(Veldvj21!$Q$831,0),""))</f>
        <v/>
      </c>
      <c r="N85" s="257" t="str">
        <f>IF($D85="","",IFERROR(ROUND(Veldvj21!$R$831,0),""))</f>
        <v/>
      </c>
      <c r="O85" s="257" t="str">
        <f>IF($D85="","",IFERROR(ROUND(Veldvj21!$S$831,0),""))</f>
        <v/>
      </c>
      <c r="P85" s="257" t="str">
        <f>IF($D85="","",Veldvj21!$P$830)</f>
        <v/>
      </c>
      <c r="Q85" s="257" t="str">
        <f>IF($D85="","",Veldvj21!$Q$830)</f>
        <v/>
      </c>
      <c r="R85" s="257" t="str">
        <f>IF($D85="","",Veldvj21!$R$830)</f>
        <v/>
      </c>
      <c r="S85" s="257" t="str">
        <f>IF($D85="","",Veldvj21!$S$830)</f>
        <v/>
      </c>
      <c r="T85" s="257" t="str">
        <f>IF($D85="","",Veldvj21!$T$830)</f>
        <v/>
      </c>
      <c r="U85" s="262" t="str">
        <f>IFERROR(IF(VLOOKUP(D85,TeamsZ,5,0)=0,"",VLOOKUP(D85,TeamsZ,5,0)),"")</f>
        <v/>
      </c>
      <c r="V85" s="262" t="str">
        <f t="shared" si="5"/>
        <v/>
      </c>
      <c r="W85" s="260" t="str">
        <f>IF($D85="","",Veldvj21!$G$5)</f>
        <v/>
      </c>
      <c r="X85" s="260" t="str">
        <f>IF($D85="","",IF(Veldvj21!$AE$831=0,"",Veldvj21!$AE$831))</f>
        <v/>
      </c>
      <c r="Y85" s="260" t="str">
        <f>IF($D85="","",IF(Veldvj21!$AF$831=0,"",Veldvj21!$AF$831))</f>
        <v/>
      </c>
      <c r="Z85" s="249" t="str">
        <f>IFERROR(Veldvj21!$AH$831,"")</f>
        <v/>
      </c>
    </row>
    <row r="86" spans="1:26">
      <c r="A86" s="260" t="str">
        <f>IF($D86="","",Veldnj20!$G$3)</f>
        <v/>
      </c>
      <c r="B86" s="260" t="str">
        <f>IF($D86="","",Veldnj20!$E$2)</f>
        <v/>
      </c>
      <c r="C86" s="117" t="str">
        <f t="shared" si="4"/>
        <v/>
      </c>
      <c r="D86" s="117" t="str">
        <f>UPPER(Veldnj20!C851)</f>
        <v/>
      </c>
      <c r="E86" s="117" t="str">
        <f>IF($D86="","","NJ20")</f>
        <v/>
      </c>
      <c r="F86" s="117" t="str">
        <f>IF($D86="","",Veldnj20!$E$851)</f>
        <v/>
      </c>
      <c r="G86" s="257" t="str">
        <f>IF($D86="","",Veldnj20!$G$851)</f>
        <v/>
      </c>
      <c r="H86" s="257" t="str">
        <f>PROPER(IF($D86="","",Veldnj20!$F$851))</f>
        <v/>
      </c>
      <c r="I86" s="257" t="str">
        <f>IF($D86="","",Veldnj20!$J$851)</f>
        <v/>
      </c>
      <c r="J86" s="257" t="str">
        <f>IF($D86="","",Veldnj20!$K$851)</f>
        <v/>
      </c>
      <c r="K86" s="258" t="str">
        <f>IFERROR(ROUND(Veldnj20!$L$851,1),"")</f>
        <v/>
      </c>
      <c r="L86" s="257" t="str">
        <f>IF($D86="","",IFERROR(ROUND(Veldnj20!$P$851,0),""))</f>
        <v/>
      </c>
      <c r="M86" s="257" t="str">
        <f>IF($D86="","",IFERROR(ROUND(Veldnj20!$Q$851,0),""))</f>
        <v/>
      </c>
      <c r="N86" s="257" t="str">
        <f>IF($D86="","",IFERROR(ROUND(Veldnj20!$R$851,0),""))</f>
        <v/>
      </c>
      <c r="O86" s="257"/>
      <c r="P86" s="257" t="str">
        <f>IF($D86="","",Veldnj20!$P$850)</f>
        <v/>
      </c>
      <c r="Q86" s="257" t="str">
        <f>IF($D86="","",Veldnj20!$Q$850)</f>
        <v/>
      </c>
      <c r="R86" s="257" t="str">
        <f>IF($D86="","",Veldnj20!$R$850)</f>
        <v/>
      </c>
      <c r="S86" s="257"/>
      <c r="T86" s="257" t="str">
        <f>IF($D86="","",Veldnj20!$T$850)</f>
        <v/>
      </c>
      <c r="U86" s="262" t="str">
        <f>IFERROR(IF(VLOOKUP(D86,TeamsV,5,0)=0,"",VLOOKUP(D86,TeamsV,5,0)),"")</f>
        <v/>
      </c>
      <c r="V86" s="262" t="str">
        <f t="shared" si="5"/>
        <v/>
      </c>
      <c r="W86" s="260" t="str">
        <f>IF($D86="","",Veldnj20!$G$5)</f>
        <v/>
      </c>
      <c r="X86" s="260" t="str">
        <f>IF($D86="","",IF(Veldnj20!$AE$851=0,"",Veldnj20!$AE$851))</f>
        <v/>
      </c>
      <c r="Y86" s="260" t="str">
        <f>IF($D86="","",IF(Veldnj20!$AF$851=0,"",Veldnj20!$AF$851))</f>
        <v/>
      </c>
      <c r="Z86" s="249" t="str">
        <f>IFERROR(Veldnj20!$AH$851,"")</f>
        <v/>
      </c>
    </row>
    <row r="87" spans="1:26">
      <c r="A87" s="260" t="str">
        <f>IF($D87="","",Veldvj21!$G$3)</f>
        <v/>
      </c>
      <c r="B87" s="260" t="str">
        <f>IF($D87="","",Veldvj21!$E$2)</f>
        <v/>
      </c>
      <c r="C87" s="117" t="str">
        <f t="shared" si="4"/>
        <v/>
      </c>
      <c r="D87" s="117" t="str">
        <f>UPPER(Veldvj21!C851)</f>
        <v/>
      </c>
      <c r="E87" s="117" t="str">
        <f>IF($D87="","","VJ21")</f>
        <v/>
      </c>
      <c r="F87" s="117" t="str">
        <f>IF($D87="","",Veldvj21!$E$851)</f>
        <v/>
      </c>
      <c r="G87" s="257" t="str">
        <f>IF($D87="","",Veldvj21!$G$851)</f>
        <v/>
      </c>
      <c r="H87" s="257" t="str">
        <f>PROPER(IF($D87="","",Veldvj21!$F$851))</f>
        <v/>
      </c>
      <c r="I87" s="257" t="str">
        <f>IF($D87="","",Veldvj21!$J$851)</f>
        <v/>
      </c>
      <c r="J87" s="257" t="str">
        <f>IF($D87="","",Veldvj21!$K$851)</f>
        <v/>
      </c>
      <c r="K87" s="258" t="str">
        <f>IFERROR(ROUND(Veldvj21!$L$851,1),"")</f>
        <v/>
      </c>
      <c r="L87" s="257" t="str">
        <f>IF($D87="","",IFERROR(ROUND(Veldvj21!$P$851,0),""))</f>
        <v/>
      </c>
      <c r="M87" s="257" t="str">
        <f>IF($D87="","",IFERROR(ROUND(Veldvj21!$Q$851,0),""))</f>
        <v/>
      </c>
      <c r="N87" s="257" t="str">
        <f>IF($D87="","",IFERROR(ROUND(Veldvj21!$R$851,0),""))</f>
        <v/>
      </c>
      <c r="O87" s="257" t="str">
        <f>IF($D87="","",IFERROR(ROUND(Veldvj21!$S$851,0),""))</f>
        <v/>
      </c>
      <c r="P87" s="257" t="str">
        <f>IF($D87="","",Veldvj21!$P$850)</f>
        <v/>
      </c>
      <c r="Q87" s="257" t="str">
        <f>IF($D87="","",Veldvj21!$Q$850)</f>
        <v/>
      </c>
      <c r="R87" s="257" t="str">
        <f>IF($D87="","",Veldvj21!$R$850)</f>
        <v/>
      </c>
      <c r="S87" s="257" t="str">
        <f>IF($D87="","",Veldvj21!$S$850)</f>
        <v/>
      </c>
      <c r="T87" s="257" t="str">
        <f>IF($D87="","",Veldvj21!$T$850)</f>
        <v/>
      </c>
      <c r="U87" s="262" t="str">
        <f>IFERROR(IF(VLOOKUP(D87,TeamsZ,5,0)=0,"",VLOOKUP(D87,TeamsZ,5,0)),"")</f>
        <v/>
      </c>
      <c r="V87" s="262" t="str">
        <f t="shared" si="5"/>
        <v/>
      </c>
      <c r="W87" s="260" t="str">
        <f>IF($D87="","",Veldvj21!$G$5)</f>
        <v/>
      </c>
      <c r="X87" s="260" t="str">
        <f>IF($D87="","",IF(Veldvj21!$AE$851=0,"",Veldvj21!$AE$851))</f>
        <v/>
      </c>
      <c r="Y87" s="260" t="str">
        <f>IF($D87="","",IF(Veldvj21!$AF$851=0,"",Veldvj21!$AF$851))</f>
        <v/>
      </c>
      <c r="Z87" s="249" t="str">
        <f>IFERROR(Veldvj21!$AH$851,"")</f>
        <v/>
      </c>
    </row>
    <row r="88" spans="1:26">
      <c r="A88" s="260" t="str">
        <f>IF($D88="","",Veldnj20!$G$3)</f>
        <v/>
      </c>
      <c r="B88" s="260" t="str">
        <f>IF($D88="","",Veldnj20!$E$2)</f>
        <v/>
      </c>
      <c r="C88" s="117" t="str">
        <f t="shared" si="4"/>
        <v/>
      </c>
      <c r="D88" s="117" t="str">
        <f>UPPER(Veldnj20!C871)</f>
        <v/>
      </c>
      <c r="E88" s="117" t="str">
        <f>IF($D88="","","NJ20")</f>
        <v/>
      </c>
      <c r="F88" s="117" t="str">
        <f>IF($D88="","",Veldnj20!$E$871)</f>
        <v/>
      </c>
      <c r="G88" s="257" t="str">
        <f>IF($D88="","",Veldnj20!$G$871)</f>
        <v/>
      </c>
      <c r="H88" s="257" t="str">
        <f>PROPER(IF($D88="","",Veldnj20!$F$871))</f>
        <v/>
      </c>
      <c r="I88" s="257" t="str">
        <f>IF($D88="","",Veldnj20!$J$871)</f>
        <v/>
      </c>
      <c r="J88" s="257" t="str">
        <f>IF($D88="","",Veldnj20!$K$871)</f>
        <v/>
      </c>
      <c r="K88" s="258" t="str">
        <f>IFERROR(ROUND(Veldnj20!$L$871,1),"")</f>
        <v/>
      </c>
      <c r="L88" s="257" t="str">
        <f>IF($D88="","",IFERROR(ROUND(Veldnj20!$P$871,0),""))</f>
        <v/>
      </c>
      <c r="M88" s="257" t="str">
        <f>IF($D88="","",IFERROR(ROUND(Veldnj20!$Q$871,0),""))</f>
        <v/>
      </c>
      <c r="N88" s="257" t="str">
        <f>IF($D88="","",IFERROR(ROUND(Veldnj20!$R$871,0),""))</f>
        <v/>
      </c>
      <c r="O88" s="257"/>
      <c r="P88" s="257" t="str">
        <f>IF($D88="","",Veldnj20!$P$870)</f>
        <v/>
      </c>
      <c r="Q88" s="257" t="str">
        <f>IF($D88="","",Veldnj20!$Q$870)</f>
        <v/>
      </c>
      <c r="R88" s="257" t="str">
        <f>IF($D88="","",Veldnj20!$R$870)</f>
        <v/>
      </c>
      <c r="S88" s="257"/>
      <c r="T88" s="257" t="str">
        <f>IF($D88="","",Veldnj20!$T$870)</f>
        <v/>
      </c>
      <c r="U88" s="262" t="str">
        <f>IFERROR(IF(VLOOKUP(D88,TeamsV,5,0)=0,"",VLOOKUP(D88,TeamsV,5,0)),"")</f>
        <v/>
      </c>
      <c r="V88" s="262" t="str">
        <f t="shared" si="5"/>
        <v/>
      </c>
      <c r="W88" s="260" t="str">
        <f>IF($D88="","",Veldnj20!$G$5)</f>
        <v/>
      </c>
      <c r="X88" s="260" t="str">
        <f>IF($D88="","",IF(Veldnj20!$AE$871=0,"",Veldnj20!$AE$871))</f>
        <v/>
      </c>
      <c r="Y88" s="260" t="str">
        <f>IF($D88="","",IF(Veldnj20!$AF$871=0,"",Veldnj20!$AF$871))</f>
        <v/>
      </c>
      <c r="Z88" s="249" t="str">
        <f>IFERROR(Veldnj20!$AH$871,"")</f>
        <v/>
      </c>
    </row>
    <row r="89" spans="1:26">
      <c r="A89" s="260" t="str">
        <f>IF($D89="","",Veldvj21!$G$3)</f>
        <v/>
      </c>
      <c r="B89" s="260" t="str">
        <f>IF($D89="","",Veldvj21!$E$2)</f>
        <v/>
      </c>
      <c r="C89" s="117" t="str">
        <f t="shared" si="4"/>
        <v/>
      </c>
      <c r="D89" s="117" t="str">
        <f>UPPER(Veldvj21!C871)</f>
        <v/>
      </c>
      <c r="E89" s="117" t="str">
        <f>IF($D89="","","VJ21")</f>
        <v/>
      </c>
      <c r="F89" s="117" t="str">
        <f>IF($D89="","",Veldvj21!$E$871)</f>
        <v/>
      </c>
      <c r="G89" s="257" t="str">
        <f>IF($D89="","",Veldvj21!$G$871)</f>
        <v/>
      </c>
      <c r="H89" s="257" t="str">
        <f>PROPER(IF($D89="","",Veldvj21!$F$871))</f>
        <v/>
      </c>
      <c r="I89" s="257" t="str">
        <f>IF($D89="","",Veldvj21!$J$871)</f>
        <v/>
      </c>
      <c r="J89" s="257" t="str">
        <f>IF($D89="","",Veldvj21!$K$871)</f>
        <v/>
      </c>
      <c r="K89" s="258" t="str">
        <f>IFERROR(ROUND(Veldvj21!$L$871,1),"")</f>
        <v/>
      </c>
      <c r="L89" s="257" t="str">
        <f>IF($D89="","",IFERROR(ROUND(Veldvj21!$P$871,0),""))</f>
        <v/>
      </c>
      <c r="M89" s="257" t="str">
        <f>IF($D89="","",IFERROR(ROUND(Veldvj21!$Q$871,0),""))</f>
        <v/>
      </c>
      <c r="N89" s="257" t="str">
        <f>IF($D89="","",IFERROR(ROUND(Veldvj21!$R$871,0),""))</f>
        <v/>
      </c>
      <c r="O89" s="257" t="str">
        <f>IF($D89="","",IFERROR(ROUND(Veldvj21!$S$871,0),""))</f>
        <v/>
      </c>
      <c r="P89" s="257" t="str">
        <f>IF($D89="","",Veldvj21!$P$870)</f>
        <v/>
      </c>
      <c r="Q89" s="257" t="str">
        <f>IF($D89="","",Veldvj21!$Q$870)</f>
        <v/>
      </c>
      <c r="R89" s="257" t="str">
        <f>IF($D89="","",Veldvj21!$R$870)</f>
        <v/>
      </c>
      <c r="S89" s="257" t="str">
        <f>IF($D89="","",Veldvj21!$S$870)</f>
        <v/>
      </c>
      <c r="T89" s="257" t="str">
        <f>IF($D89="","",Veldvj21!$T$870)</f>
        <v/>
      </c>
      <c r="U89" s="262" t="str">
        <f>IFERROR(IF(VLOOKUP(D89,TeamsZ,5,0)=0,"",VLOOKUP(D89,TeamsZ,5,0)),"")</f>
        <v/>
      </c>
      <c r="V89" s="262" t="str">
        <f t="shared" si="5"/>
        <v/>
      </c>
      <c r="W89" s="260" t="str">
        <f>IF($D89="","",Veldvj21!$G$5)</f>
        <v/>
      </c>
      <c r="X89" s="260" t="str">
        <f>IF($D89="","",IF(Veldvj21!$AE$871=0,"",Veldvj21!$AE$871))</f>
        <v/>
      </c>
      <c r="Y89" s="260" t="str">
        <f>IF($D89="","",IF(Veldvj21!$AF$871=0,"",Veldvj21!$AF$871))</f>
        <v/>
      </c>
      <c r="Z89" s="249" t="str">
        <f>IFERROR(Veldvj21!$AH$871,"")</f>
        <v/>
      </c>
    </row>
    <row r="90" spans="1:26">
      <c r="A90" s="260" t="str">
        <f>IF($D90="","",Veldnj20!$G$3)</f>
        <v/>
      </c>
      <c r="B90" s="260" t="str">
        <f>IF($D90="","",Veldnj20!$E$2)</f>
        <v/>
      </c>
      <c r="C90" s="117" t="str">
        <f t="shared" si="4"/>
        <v/>
      </c>
      <c r="D90" s="117" t="str">
        <f>UPPER(Veldnj20!C891)</f>
        <v/>
      </c>
      <c r="E90" s="117" t="str">
        <f>IF($D90="","","NJ20")</f>
        <v/>
      </c>
      <c r="F90" s="117" t="str">
        <f>IF($D90="","",Veldnj20!$E$891)</f>
        <v/>
      </c>
      <c r="G90" s="257" t="str">
        <f>IF($D90="","",Veldnj20!$G$891)</f>
        <v/>
      </c>
      <c r="H90" s="257" t="str">
        <f>PROPER(IF($D90="","",Veldnj20!$F$891))</f>
        <v/>
      </c>
      <c r="I90" s="257" t="str">
        <f>IF($D90="","",Veldnj20!$J$891)</f>
        <v/>
      </c>
      <c r="J90" s="257" t="str">
        <f>IF($D90="","",Veldnj20!$K$891)</f>
        <v/>
      </c>
      <c r="K90" s="258" t="str">
        <f>IFERROR(ROUND(Veldnj20!$L$891,1),"")</f>
        <v/>
      </c>
      <c r="L90" s="257" t="str">
        <f>IF($D90="","",IFERROR(ROUND(Veldnj20!$P$891,0),""))</f>
        <v/>
      </c>
      <c r="M90" s="257" t="str">
        <f>IF($D90="","",IFERROR(ROUND(Veldnj20!$Q$891,0),""))</f>
        <v/>
      </c>
      <c r="N90" s="257" t="str">
        <f>IF($D90="","",IFERROR(ROUND(Veldnj20!$R$891,0),""))</f>
        <v/>
      </c>
      <c r="O90" s="257"/>
      <c r="P90" s="257" t="str">
        <f>IF($D90="","",Veldnj20!$P$890)</f>
        <v/>
      </c>
      <c r="Q90" s="257" t="str">
        <f>IF($D90="","",Veldnj20!$Q$890)</f>
        <v/>
      </c>
      <c r="R90" s="257" t="str">
        <f>IF($D90="","",Veldnj20!$R$890)</f>
        <v/>
      </c>
      <c r="S90" s="257"/>
      <c r="T90" s="257" t="str">
        <f>IF($D90="","",Veldnj20!$T$890)</f>
        <v/>
      </c>
      <c r="U90" s="262" t="str">
        <f>IFERROR(IF(VLOOKUP(D90,TeamsV,5,0)=0,"",VLOOKUP(D90,TeamsV,5,0)),"")</f>
        <v/>
      </c>
      <c r="V90" s="262" t="str">
        <f t="shared" si="5"/>
        <v/>
      </c>
      <c r="W90" s="260" t="str">
        <f>IF($D90="","",Veldnj20!$G$5)</f>
        <v/>
      </c>
      <c r="X90" s="260" t="str">
        <f>IF($D90="","",IF(Veldnj20!$AE$891=0,"",Veldnj20!$AE$891))</f>
        <v/>
      </c>
      <c r="Y90" s="260" t="str">
        <f>IF($D90="","",IF(Veldnj20!$AF$891=0,"",Veldnj20!$AF$891))</f>
        <v/>
      </c>
      <c r="Z90" s="249" t="str">
        <f>IFERROR(Veldnj20!$AH$891,"")</f>
        <v/>
      </c>
    </row>
    <row r="91" spans="1:26">
      <c r="A91" s="260" t="str">
        <f>IF($D91="","",Veldvj21!$G$3)</f>
        <v/>
      </c>
      <c r="B91" s="260" t="str">
        <f>IF($D91="","",Veldvj21!$E$2)</f>
        <v/>
      </c>
      <c r="C91" s="117" t="str">
        <f t="shared" si="4"/>
        <v/>
      </c>
      <c r="D91" s="117" t="str">
        <f>UPPER(Veldvj21!C891)</f>
        <v/>
      </c>
      <c r="E91" s="117" t="str">
        <f>IF($D91="","","VJ21")</f>
        <v/>
      </c>
      <c r="F91" s="117" t="str">
        <f>IF($D91="","",Veldvj21!$E$891)</f>
        <v/>
      </c>
      <c r="G91" s="257" t="str">
        <f>IF($D91="","",Veldvj21!$G$891)</f>
        <v/>
      </c>
      <c r="H91" s="257" t="str">
        <f>PROPER(IF($D91="","",Veldvj21!$F$891))</f>
        <v/>
      </c>
      <c r="I91" s="257" t="str">
        <f>IF($D91="","",Veldvj21!$J$891)</f>
        <v/>
      </c>
      <c r="J91" s="257" t="str">
        <f>IF($D91="","",Veldvj21!$K$891)</f>
        <v/>
      </c>
      <c r="K91" s="258" t="str">
        <f>IFERROR(ROUND(Veldvj21!$L$891,1),"")</f>
        <v/>
      </c>
      <c r="L91" s="257" t="str">
        <f>IF($D91="","",IFERROR(ROUND(Veldvj21!$P$891,0),""))</f>
        <v/>
      </c>
      <c r="M91" s="257" t="str">
        <f>IF($D91="","",IFERROR(ROUND(Veldvj21!$Q$891,0),""))</f>
        <v/>
      </c>
      <c r="N91" s="257" t="str">
        <f>IF($D91="","",IFERROR(ROUND(Veldvj21!$R$891,0),""))</f>
        <v/>
      </c>
      <c r="O91" s="257" t="str">
        <f>IF($D91="","",IFERROR(ROUND(Veldvj21!$S$891,0),""))</f>
        <v/>
      </c>
      <c r="P91" s="257" t="str">
        <f>IF($D91="","",Veldvj21!$P$890)</f>
        <v/>
      </c>
      <c r="Q91" s="257" t="str">
        <f>IF($D91="","",Veldvj21!$Q$890)</f>
        <v/>
      </c>
      <c r="R91" s="257" t="str">
        <f>IF($D91="","",Veldvj21!$R$890)</f>
        <v/>
      </c>
      <c r="S91" s="257" t="str">
        <f>IF($D91="","",Veldvj21!$S$890)</f>
        <v/>
      </c>
      <c r="T91" s="257" t="str">
        <f>IF($D91="","",Veldvj21!$T$890)</f>
        <v/>
      </c>
      <c r="U91" s="262" t="str">
        <f>IFERROR(IF(VLOOKUP(D91,TeamsZ,5,0)=0,"",VLOOKUP(D91,TeamsZ,5,0)),"")</f>
        <v/>
      </c>
      <c r="V91" s="262" t="str">
        <f t="shared" si="5"/>
        <v/>
      </c>
      <c r="W91" s="260" t="str">
        <f>IF($D91="","",Veldvj21!$G$5)</f>
        <v/>
      </c>
      <c r="X91" s="260" t="str">
        <f>IF($D91="","",IF(Veldvj21!$AE$891=0,"",Veldvj21!$AE$891))</f>
        <v/>
      </c>
      <c r="Y91" s="260" t="str">
        <f>IF($D91="","",IF(Veldvj21!$AF$891=0,"",Veldvj21!$AF$891))</f>
        <v/>
      </c>
      <c r="Z91" s="249" t="str">
        <f>IFERROR(Veldvj21!$AH$891,"")</f>
        <v/>
      </c>
    </row>
    <row r="92" spans="1:26">
      <c r="A92" s="260" t="str">
        <f>IF($D92="","",Veldnj20!$G$3)</f>
        <v/>
      </c>
      <c r="B92" s="260" t="str">
        <f>IF($D92="","",Veldnj20!$E$2)</f>
        <v/>
      </c>
      <c r="C92" s="117" t="str">
        <f t="shared" si="4"/>
        <v/>
      </c>
      <c r="D92" s="117" t="str">
        <f>UPPER(Veldnj20!C911)</f>
        <v/>
      </c>
      <c r="E92" s="117" t="str">
        <f>IF($D92="","","NJ20")</f>
        <v/>
      </c>
      <c r="F92" s="117" t="str">
        <f>IF($D92="","",Veldnj20!$E$911)</f>
        <v/>
      </c>
      <c r="G92" s="257" t="str">
        <f>IF($D92="","",Veldnj20!$G$911)</f>
        <v/>
      </c>
      <c r="H92" s="257" t="str">
        <f>PROPER(IF($D92="","",Veldnj20!$F$911))</f>
        <v/>
      </c>
      <c r="I92" s="257" t="str">
        <f>IF($D92="","",Veldnj20!$J$911)</f>
        <v/>
      </c>
      <c r="J92" s="257" t="str">
        <f>IF($D92="","",Veldnj20!$K$911)</f>
        <v/>
      </c>
      <c r="K92" s="258" t="str">
        <f>IFERROR(ROUND(Veldnj20!$L$911,1),"")</f>
        <v/>
      </c>
      <c r="L92" s="257" t="str">
        <f>IF($D92="","",IFERROR(ROUND(Veldnj20!$P$911,0),""))</f>
        <v/>
      </c>
      <c r="M92" s="257" t="str">
        <f>IF($D92="","",IFERROR(ROUND(Veldnj20!$Q$911,0),""))</f>
        <v/>
      </c>
      <c r="N92" s="257" t="str">
        <f>IF($D92="","",IFERROR(ROUND(Veldnj20!$R$911,0),""))</f>
        <v/>
      </c>
      <c r="O92" s="257"/>
      <c r="P92" s="257" t="str">
        <f>IF($D92="","",Veldnj20!$P$910)</f>
        <v/>
      </c>
      <c r="Q92" s="257" t="str">
        <f>IF($D92="","",Veldnj20!$Q$910)</f>
        <v/>
      </c>
      <c r="R92" s="257" t="str">
        <f>IF($D92="","",Veldnj20!$R$910)</f>
        <v/>
      </c>
      <c r="S92" s="257"/>
      <c r="T92" s="257" t="str">
        <f>IF($D92="","",Veldnj20!$T$910)</f>
        <v/>
      </c>
      <c r="U92" s="262" t="str">
        <f>IFERROR(IF(VLOOKUP(D92,TeamsV,5,0)=0,"",VLOOKUP(D92,TeamsV,5,0)),"")</f>
        <v/>
      </c>
      <c r="V92" s="262" t="str">
        <f t="shared" si="5"/>
        <v/>
      </c>
      <c r="W92" s="260" t="str">
        <f>IF($D92="","",Veldnj20!$G$5)</f>
        <v/>
      </c>
      <c r="X92" s="260" t="str">
        <f>IF($D92="","",IF(Veldnj20!$AE$911=0,"",Veldnj20!$AE$911))</f>
        <v/>
      </c>
      <c r="Y92" s="260" t="str">
        <f>IF($D92="","",IF(Veldnj20!$AF$911=0,"",Veldnj20!$AF$911))</f>
        <v/>
      </c>
      <c r="Z92" s="249" t="str">
        <f>IFERROR(Veldnj20!$AH$911,"")</f>
        <v/>
      </c>
    </row>
    <row r="93" spans="1:26">
      <c r="A93" s="260" t="str">
        <f>IF($D93="","",Veldvj21!$G$3)</f>
        <v/>
      </c>
      <c r="B93" s="260" t="str">
        <f>IF($D93="","",Veldvj21!$E$2)</f>
        <v/>
      </c>
      <c r="C93" s="117" t="str">
        <f t="shared" si="4"/>
        <v/>
      </c>
      <c r="D93" s="117" t="str">
        <f>UPPER(Veldvj21!C911)</f>
        <v/>
      </c>
      <c r="E93" s="117" t="str">
        <f>IF($D93="","","VJ21")</f>
        <v/>
      </c>
      <c r="F93" s="117" t="str">
        <f>IF($D93="","",Veldvj21!$E$911)</f>
        <v/>
      </c>
      <c r="G93" s="257" t="str">
        <f>IF($D93="","",Veldvj21!$G$911)</f>
        <v/>
      </c>
      <c r="H93" s="257" t="str">
        <f>PROPER(IF($D93="","",Veldvj21!$F$911))</f>
        <v/>
      </c>
      <c r="I93" s="257" t="str">
        <f>IF($D93="","",Veldvj21!$J$911)</f>
        <v/>
      </c>
      <c r="J93" s="257" t="str">
        <f>IF($D93="","",Veldvj21!$K$911)</f>
        <v/>
      </c>
      <c r="K93" s="258" t="str">
        <f>IFERROR(ROUND(Veldvj21!$L$911,1),"")</f>
        <v/>
      </c>
      <c r="L93" s="257" t="str">
        <f>IF($D93="","",IFERROR(ROUND(Veldvj21!$P$911,0),""))</f>
        <v/>
      </c>
      <c r="M93" s="257" t="str">
        <f>IF($D93="","",IFERROR(ROUND(Veldvj21!$Q$911,0),""))</f>
        <v/>
      </c>
      <c r="N93" s="257" t="str">
        <f>IF($D93="","",IFERROR(ROUND(Veldvj21!$R$911,0),""))</f>
        <v/>
      </c>
      <c r="O93" s="257" t="str">
        <f>IF($D93="","",IFERROR(ROUND(Veldvj21!$S$911,0),""))</f>
        <v/>
      </c>
      <c r="P93" s="257" t="str">
        <f>IF($D93="","",Veldvj21!$P$910)</f>
        <v/>
      </c>
      <c r="Q93" s="257" t="str">
        <f>IF($D93="","",Veldvj21!$Q$910)</f>
        <v/>
      </c>
      <c r="R93" s="257" t="str">
        <f>IF($D93="","",Veldvj21!$R$910)</f>
        <v/>
      </c>
      <c r="S93" s="257" t="str">
        <f>IF($D93="","",Veldvj21!$S$910)</f>
        <v/>
      </c>
      <c r="T93" s="257" t="str">
        <f>IF($D93="","",Veldvj21!$T$910)</f>
        <v/>
      </c>
      <c r="U93" s="262" t="str">
        <f>IFERROR(IF(VLOOKUP(D93,TeamsZ,5,0)=0,"",VLOOKUP(D93,TeamsZ,5,0)),"")</f>
        <v/>
      </c>
      <c r="V93" s="262" t="str">
        <f t="shared" si="5"/>
        <v/>
      </c>
      <c r="W93" s="260" t="str">
        <f>IF($D93="","",Veldvj21!$G$5)</f>
        <v/>
      </c>
      <c r="X93" s="260" t="str">
        <f>IF($D93="","",IF(Veldvj21!$AE$911=0,"",Veldvj21!$AE$911))</f>
        <v/>
      </c>
      <c r="Y93" s="260" t="str">
        <f>IF($D93="","",IF(Veldvj21!$AF$911=0,"",Veldvj21!$AF$911))</f>
        <v/>
      </c>
      <c r="Z93" s="249" t="str">
        <f>IFERROR(Veldvj21!$AH$911,"")</f>
        <v/>
      </c>
    </row>
    <row r="94" spans="1:26">
      <c r="A94" s="260" t="str">
        <f>IF($D94="","",Veldnj20!$G$3)</f>
        <v/>
      </c>
      <c r="B94" s="260" t="str">
        <f>IF($D94="","",Veldnj20!$E$2)</f>
        <v/>
      </c>
      <c r="C94" s="117" t="str">
        <f t="shared" si="4"/>
        <v/>
      </c>
      <c r="D94" s="117" t="str">
        <f>UPPER(Veldnj20!C931)</f>
        <v/>
      </c>
      <c r="E94" s="117" t="str">
        <f>IF($D94="","","NJ20")</f>
        <v/>
      </c>
      <c r="F94" s="117" t="str">
        <f>IF($D94="","",Veldnj20!$E$931)</f>
        <v/>
      </c>
      <c r="G94" s="257" t="str">
        <f>IF($D94="","",Veldnj20!$G$931)</f>
        <v/>
      </c>
      <c r="H94" s="257" t="str">
        <f>PROPER(IF($D94="","",Veldnj20!$F$931))</f>
        <v/>
      </c>
      <c r="I94" s="257" t="str">
        <f>IF($D94="","",Veldnj20!$J$931)</f>
        <v/>
      </c>
      <c r="J94" s="257" t="str">
        <f>IF($D94="","",Veldnj20!$K$931)</f>
        <v/>
      </c>
      <c r="K94" s="258" t="str">
        <f>IFERROR(ROUND(Veldnj20!$L$931,1),"")</f>
        <v/>
      </c>
      <c r="L94" s="257" t="str">
        <f>IF($D94="","",IFERROR(ROUND(Veldnj20!$P$931,0),""))</f>
        <v/>
      </c>
      <c r="M94" s="257" t="str">
        <f>IF($D94="","",IFERROR(ROUND(Veldnj20!$Q$931,0),""))</f>
        <v/>
      </c>
      <c r="N94" s="257" t="str">
        <f>IF($D94="","",IFERROR(ROUND(Veldnj20!$R$931,0),""))</f>
        <v/>
      </c>
      <c r="O94" s="257"/>
      <c r="P94" s="257" t="str">
        <f>IF($D94="","",Veldnj20!$P$930)</f>
        <v/>
      </c>
      <c r="Q94" s="257" t="str">
        <f>IF($D94="","",Veldnj20!$Q$930)</f>
        <v/>
      </c>
      <c r="R94" s="257" t="str">
        <f>IF($D94="","",Veldnj20!$R$930)</f>
        <v/>
      </c>
      <c r="S94" s="257"/>
      <c r="T94" s="257" t="str">
        <f>IF($D94="","",Veldnj20!$T$930)</f>
        <v/>
      </c>
      <c r="U94" s="262" t="str">
        <f>IFERROR(IF(VLOOKUP(D94,TeamsV,5,0)=0,"",VLOOKUP(D94,TeamsV,5,0)),"")</f>
        <v/>
      </c>
      <c r="V94" s="262" t="str">
        <f t="shared" si="5"/>
        <v/>
      </c>
      <c r="W94" s="260" t="str">
        <f>IF($D94="","",Veldnj20!$G$5)</f>
        <v/>
      </c>
      <c r="X94" s="260" t="str">
        <f>IF($D94="","",IF(Veldnj20!$AE$931=0,"",Veldnj20!$AE$931))</f>
        <v/>
      </c>
      <c r="Y94" s="260" t="str">
        <f>IF($D94="","",IF(Veldnj20!$AF$931=0,"",Veldnj20!$AF$931))</f>
        <v/>
      </c>
      <c r="Z94" s="249" t="str">
        <f>IFERROR(Veldnj20!$AH$931,"")</f>
        <v/>
      </c>
    </row>
    <row r="95" spans="1:26">
      <c r="A95" s="260" t="str">
        <f>IF($D95="","",Veldvj21!$G$3)</f>
        <v/>
      </c>
      <c r="B95" s="260" t="str">
        <f>IF($D95="","",Veldvj21!$E$2)</f>
        <v/>
      </c>
      <c r="C95" s="117" t="str">
        <f t="shared" si="4"/>
        <v/>
      </c>
      <c r="D95" s="117" t="str">
        <f>UPPER(Veldvj21!C931)</f>
        <v/>
      </c>
      <c r="E95" s="117" t="str">
        <f>IF($D95="","","VJ21")</f>
        <v/>
      </c>
      <c r="F95" s="117" t="str">
        <f>IF($D95="","",Veldvj21!$E$931)</f>
        <v/>
      </c>
      <c r="G95" s="257" t="str">
        <f>IF($D95="","",Veldvj21!$G$931)</f>
        <v/>
      </c>
      <c r="H95" s="257" t="str">
        <f>PROPER(IF($D95="","",Veldvj21!$F$931))</f>
        <v/>
      </c>
      <c r="I95" s="257" t="str">
        <f>IF($D95="","",Veldvj21!$J$931)</f>
        <v/>
      </c>
      <c r="J95" s="257" t="str">
        <f>IF($D95="","",Veldvj21!$K$931)</f>
        <v/>
      </c>
      <c r="K95" s="258" t="str">
        <f>IFERROR(ROUND(Veldvj21!$L$931,1),"")</f>
        <v/>
      </c>
      <c r="L95" s="257" t="str">
        <f>IF($D95="","",IFERROR(ROUND(Veldvj21!$P$931,0),""))</f>
        <v/>
      </c>
      <c r="M95" s="257" t="str">
        <f>IF($D95="","",IFERROR(ROUND(Veldvj21!$Q$931,0),""))</f>
        <v/>
      </c>
      <c r="N95" s="257" t="str">
        <f>IF($D95="","",IFERROR(ROUND(Veldvj21!$R$931,0),""))</f>
        <v/>
      </c>
      <c r="O95" s="257" t="str">
        <f>IF($D95="","",IFERROR(ROUND(Veldvj21!$S$931,0),""))</f>
        <v/>
      </c>
      <c r="P95" s="257" t="str">
        <f>IF($D95="","",Veldvj21!$P$930)</f>
        <v/>
      </c>
      <c r="Q95" s="257" t="str">
        <f>IF($D95="","",Veldvj21!$Q$930)</f>
        <v/>
      </c>
      <c r="R95" s="257" t="str">
        <f>IF($D95="","",Veldvj21!$R$930)</f>
        <v/>
      </c>
      <c r="S95" s="257" t="str">
        <f>IF($D95="","",Veldvj21!$S$930)</f>
        <v/>
      </c>
      <c r="T95" s="257" t="str">
        <f>IF($D95="","",Veldvj21!$T$930)</f>
        <v/>
      </c>
      <c r="U95" s="262" t="str">
        <f>IFERROR(IF(VLOOKUP(D95,TeamsZ,5,0)=0,"",VLOOKUP(D95,TeamsZ,5,0)),"")</f>
        <v/>
      </c>
      <c r="V95" s="262" t="str">
        <f t="shared" si="5"/>
        <v/>
      </c>
      <c r="W95" s="260" t="str">
        <f>IF($D95="","",Veldvj21!$G$5)</f>
        <v/>
      </c>
      <c r="X95" s="260" t="str">
        <f>IF($D95="","",IF(Veldvj21!$AE$931=0,"",Veldvj21!$AE$931))</f>
        <v/>
      </c>
      <c r="Y95" s="260" t="str">
        <f>IF($D95="","",IF(Veldvj21!$AF$931=0,"",Veldvj21!$AF$931))</f>
        <v/>
      </c>
      <c r="Z95" s="249" t="str">
        <f>IFERROR(Veldvj21!$AH$931,"")</f>
        <v/>
      </c>
    </row>
    <row r="96" spans="1:26">
      <c r="A96" s="260" t="str">
        <f>IF($D96="","",Veldnj20!$G$3)</f>
        <v/>
      </c>
      <c r="B96" s="260" t="str">
        <f>IF($D96="","",Veldnj20!$E$2)</f>
        <v/>
      </c>
      <c r="C96" s="117" t="str">
        <f t="shared" si="4"/>
        <v/>
      </c>
      <c r="D96" s="117" t="str">
        <f>UPPER(Veldnj20!C951)</f>
        <v/>
      </c>
      <c r="E96" s="117" t="str">
        <f>IF($D96="","","NJ20")</f>
        <v/>
      </c>
      <c r="F96" s="117" t="str">
        <f>IF($D96="","",Veldnj20!$E$951)</f>
        <v/>
      </c>
      <c r="G96" s="257" t="str">
        <f>IF($D96="","",Veldnj20!$G$951)</f>
        <v/>
      </c>
      <c r="H96" s="257" t="str">
        <f>PROPER(IF($D96="","",Veldnj20!$F$951))</f>
        <v/>
      </c>
      <c r="I96" s="257" t="str">
        <f>IF($D96="","",Veldnj20!$J$951)</f>
        <v/>
      </c>
      <c r="J96" s="257" t="str">
        <f>IF($D96="","",Veldnj20!$K$951)</f>
        <v/>
      </c>
      <c r="K96" s="258" t="str">
        <f>IFERROR(ROUND(Veldnj20!$L$951,1),"")</f>
        <v/>
      </c>
      <c r="L96" s="257" t="str">
        <f>IF($D96="","",IFERROR(ROUND(Veldnj20!$P$951,0),""))</f>
        <v/>
      </c>
      <c r="M96" s="257" t="str">
        <f>IF($D96="","",IFERROR(ROUND(Veldnj20!$Q$951,0),""))</f>
        <v/>
      </c>
      <c r="N96" s="257" t="str">
        <f>IF($D96="","",IFERROR(ROUND(Veldnj20!$R$951,0),""))</f>
        <v/>
      </c>
      <c r="O96" s="257"/>
      <c r="P96" s="257" t="str">
        <f>IF($D96="","",Veldnj20!$P$950)</f>
        <v/>
      </c>
      <c r="Q96" s="257" t="str">
        <f>IF($D96="","",Veldnj20!$Q$950)</f>
        <v/>
      </c>
      <c r="R96" s="257" t="str">
        <f>IF($D96="","",Veldnj20!$R$950)</f>
        <v/>
      </c>
      <c r="S96" s="257"/>
      <c r="T96" s="257" t="str">
        <f>IF($D96="","",Veldnj20!$T$950)</f>
        <v/>
      </c>
      <c r="U96" s="262" t="str">
        <f>IFERROR(IF(VLOOKUP(D96,TeamsV,5,0)=0,"",VLOOKUP(D96,TeamsV,5,0)),"")</f>
        <v/>
      </c>
      <c r="V96" s="262" t="str">
        <f t="shared" si="5"/>
        <v/>
      </c>
      <c r="W96" s="260" t="str">
        <f>IF($D96="","",Veldnj20!$G$5)</f>
        <v/>
      </c>
      <c r="X96" s="260" t="str">
        <f>IF($D96="","",IF(Veldnj20!$AE$951=0,"",Veldnj20!$AE$951))</f>
        <v/>
      </c>
      <c r="Y96" s="260" t="str">
        <f>IF($D96="","",IF(Veldnj20!$AF$951=0,"",Veldnj20!$AF$951))</f>
        <v/>
      </c>
      <c r="Z96" s="249" t="str">
        <f>IFERROR(Veldnj20!$AH$951,"")</f>
        <v/>
      </c>
    </row>
    <row r="97" spans="1:26">
      <c r="A97" s="260" t="str">
        <f>IF($D97="","",Veldvj21!$G$3)</f>
        <v/>
      </c>
      <c r="B97" s="260" t="str">
        <f>IF($D97="","",Veldvj21!$E$2)</f>
        <v/>
      </c>
      <c r="C97" s="117" t="str">
        <f t="shared" si="4"/>
        <v/>
      </c>
      <c r="D97" s="117" t="str">
        <f>UPPER(Veldvj21!C951)</f>
        <v/>
      </c>
      <c r="E97" s="117" t="str">
        <f>IF($D97="","","VJ21")</f>
        <v/>
      </c>
      <c r="F97" s="117" t="str">
        <f>IF($D97="","",Veldvj21!$E$951)</f>
        <v/>
      </c>
      <c r="G97" s="257" t="str">
        <f>IF($D97="","",Veldvj21!$G$951)</f>
        <v/>
      </c>
      <c r="H97" s="257" t="str">
        <f>PROPER(IF($D97="","",Veldvj21!$F$951))</f>
        <v/>
      </c>
      <c r="I97" s="257" t="str">
        <f>IF($D97="","",Veldvj21!$J$951)</f>
        <v/>
      </c>
      <c r="J97" s="257" t="str">
        <f>IF($D97="","",Veldvj21!$K$951)</f>
        <v/>
      </c>
      <c r="K97" s="258" t="str">
        <f>IFERROR(ROUND(Veldvj21!$L$951,1),"")</f>
        <v/>
      </c>
      <c r="L97" s="257" t="str">
        <f>IF($D97="","",IFERROR(ROUND(Veldvj21!$P$951,0),""))</f>
        <v/>
      </c>
      <c r="M97" s="257" t="str">
        <f>IF($D97="","",IFERROR(ROUND(Veldvj21!$Q$951,0),""))</f>
        <v/>
      </c>
      <c r="N97" s="257" t="str">
        <f>IF($D97="","",IFERROR(ROUND(Veldvj21!$R$951,0),""))</f>
        <v/>
      </c>
      <c r="O97" s="257" t="str">
        <f>IF($D97="","",IFERROR(ROUND(Veldvj21!$S$951,0),""))</f>
        <v/>
      </c>
      <c r="P97" s="257" t="str">
        <f>IF($D97="","",Veldvj21!$P$950)</f>
        <v/>
      </c>
      <c r="Q97" s="257" t="str">
        <f>IF($D97="","",Veldvj21!$Q$950)</f>
        <v/>
      </c>
      <c r="R97" s="257" t="str">
        <f>IF($D97="","",Veldvj21!$R$950)</f>
        <v/>
      </c>
      <c r="S97" s="257" t="str">
        <f>IF($D97="","",Veldvj21!$S$950)</f>
        <v/>
      </c>
      <c r="T97" s="257" t="str">
        <f>IF($D97="","",Veldvj21!$T$950)</f>
        <v/>
      </c>
      <c r="U97" s="262" t="str">
        <f>IFERROR(IF(VLOOKUP(D97,TeamsZ,5,0)=0,"",VLOOKUP(D97,TeamsZ,5,0)),"")</f>
        <v/>
      </c>
      <c r="V97" s="262" t="str">
        <f t="shared" si="5"/>
        <v/>
      </c>
      <c r="W97" s="260" t="str">
        <f>IF($D97="","",Veldvj21!$G$5)</f>
        <v/>
      </c>
      <c r="X97" s="260" t="str">
        <f>IF($D97="","",IF(Veldvj21!$AE$951=0,"",Veldvj21!$AE$951))</f>
        <v/>
      </c>
      <c r="Y97" s="260" t="str">
        <f>IF($D97="","",IF(Veldvj21!$AF$951=0,"",Veldvj21!$AF$951))</f>
        <v/>
      </c>
      <c r="Z97" s="249" t="str">
        <f>IFERROR(Veldvj21!$AH$951,"")</f>
        <v/>
      </c>
    </row>
    <row r="98" spans="1:26">
      <c r="A98" s="260" t="str">
        <f>IF($D98="","",Veldnj20!$G$3)</f>
        <v/>
      </c>
      <c r="B98" s="260" t="str">
        <f>IF($D98="","",Veldnj20!$E$2)</f>
        <v/>
      </c>
      <c r="C98" s="117" t="str">
        <f t="shared" ref="C98:C129" si="6">IF($D98="","",IF(ISTEXT($D98),LEFT($D98,1),"S"))</f>
        <v/>
      </c>
      <c r="D98" s="117" t="str">
        <f>UPPER(Veldnj20!C971)</f>
        <v/>
      </c>
      <c r="E98" s="117" t="str">
        <f>IF($D98="","","NJ20")</f>
        <v/>
      </c>
      <c r="F98" s="117" t="str">
        <f>IF($D98="","",Veldnj20!$E$971)</f>
        <v/>
      </c>
      <c r="G98" s="257" t="str">
        <f>IF($D98="","",Veldnj20!$G$971)</f>
        <v/>
      </c>
      <c r="H98" s="257" t="str">
        <f>PROPER(IF($D98="","",Veldnj20!$F$971))</f>
        <v/>
      </c>
      <c r="I98" s="257" t="str">
        <f>IF($D98="","",Veldnj20!$J$971)</f>
        <v/>
      </c>
      <c r="J98" s="257" t="str">
        <f>IF($D98="","",Veldnj20!$K$971)</f>
        <v/>
      </c>
      <c r="K98" s="258" t="str">
        <f>IFERROR(ROUND(Veldnj20!$L$971,1),"")</f>
        <v/>
      </c>
      <c r="L98" s="257" t="str">
        <f>IF($D98="","",IFERROR(ROUND(Veldnj20!$P$971,0),""))</f>
        <v/>
      </c>
      <c r="M98" s="257" t="str">
        <f>IF($D98="","",IFERROR(ROUND(Veldnj20!$Q$971,0),""))</f>
        <v/>
      </c>
      <c r="N98" s="257" t="str">
        <f>IF($D98="","",IFERROR(ROUND(Veldnj20!$R$971,0),""))</f>
        <v/>
      </c>
      <c r="O98" s="257"/>
      <c r="P98" s="257" t="str">
        <f>IF($D98="","",Veldnj20!$P$970)</f>
        <v/>
      </c>
      <c r="Q98" s="257" t="str">
        <f>IF($D98="","",Veldnj20!$Q$970)</f>
        <v/>
      </c>
      <c r="R98" s="257" t="str">
        <f>IF($D98="","",Veldnj20!$R$970)</f>
        <v/>
      </c>
      <c r="S98" s="257"/>
      <c r="T98" s="257" t="str">
        <f>IF($D98="","",Veldnj20!$T$970)</f>
        <v/>
      </c>
      <c r="U98" s="262" t="str">
        <f>IFERROR(IF(VLOOKUP(D98,TeamsV,5,0)=0,"",VLOOKUP(D98,TeamsV,5,0)),"")</f>
        <v/>
      </c>
      <c r="V98" s="262" t="str">
        <f t="shared" ref="V98:V129" si="7">SUBSTITUTE(IFERROR(VLOOKUP(D98&amp;E98,DispTot,3,0),""),0,"")</f>
        <v/>
      </c>
      <c r="W98" s="260" t="str">
        <f>IF($D98="","",Veldnj20!$G$5)</f>
        <v/>
      </c>
      <c r="X98" s="260" t="str">
        <f>IF($D98="","",IF(Veldnj20!$AE$971=0,"",Veldnj20!$AE$971))</f>
        <v/>
      </c>
      <c r="Y98" s="260" t="str">
        <f>IF($D98="","",IF(Veldnj20!$AF$971=0,"",Veldnj20!$AF$971))</f>
        <v/>
      </c>
      <c r="Z98" s="249" t="str">
        <f>IFERROR(Veldnj20!$AH$971,"")</f>
        <v/>
      </c>
    </row>
    <row r="99" spans="1:26">
      <c r="A99" s="260" t="str">
        <f>IF($D99="","",Veldvj21!$G$3)</f>
        <v/>
      </c>
      <c r="B99" s="260" t="str">
        <f>IF($D99="","",Veldvj21!$E$2)</f>
        <v/>
      </c>
      <c r="C99" s="117" t="str">
        <f t="shared" si="6"/>
        <v/>
      </c>
      <c r="D99" s="117" t="str">
        <f>UPPER(Veldvj21!C971)</f>
        <v/>
      </c>
      <c r="E99" s="117" t="str">
        <f>IF($D99="","","VJ21")</f>
        <v/>
      </c>
      <c r="F99" s="117" t="str">
        <f>IF($D99="","",Veldvj21!$E$971)</f>
        <v/>
      </c>
      <c r="G99" s="257" t="str">
        <f>IF($D99="","",Veldvj21!$G$971)</f>
        <v/>
      </c>
      <c r="H99" s="257" t="str">
        <f>PROPER(IF($D99="","",Veldvj21!$F$971))</f>
        <v/>
      </c>
      <c r="I99" s="257" t="str">
        <f>IF($D99="","",Veldvj21!$J$971)</f>
        <v/>
      </c>
      <c r="J99" s="257" t="str">
        <f>IF($D99="","",Veldvj21!$K$971)</f>
        <v/>
      </c>
      <c r="K99" s="258" t="str">
        <f>IFERROR(ROUND(Veldvj21!$L$971,1),"")</f>
        <v/>
      </c>
      <c r="L99" s="257" t="str">
        <f>IF($D99="","",IFERROR(ROUND(Veldvj21!$P$971,0),""))</f>
        <v/>
      </c>
      <c r="M99" s="257" t="str">
        <f>IF($D99="","",IFERROR(ROUND(Veldvj21!$Q$971,0),""))</f>
        <v/>
      </c>
      <c r="N99" s="257" t="str">
        <f>IF($D99="","",IFERROR(ROUND(Veldvj21!$R$971,0),""))</f>
        <v/>
      </c>
      <c r="O99" s="257" t="str">
        <f>IF($D99="","",IFERROR(ROUND(Veldvj21!$S$971,0),""))</f>
        <v/>
      </c>
      <c r="P99" s="257" t="str">
        <f>IF($D99="","",Veldvj21!$P$970)</f>
        <v/>
      </c>
      <c r="Q99" s="257" t="str">
        <f>IF($D99="","",Veldvj21!$Q$970)</f>
        <v/>
      </c>
      <c r="R99" s="257" t="str">
        <f>IF($D99="","",Veldvj21!$R$970)</f>
        <v/>
      </c>
      <c r="S99" s="257" t="str">
        <f>IF($D99="","",Veldvj21!$S$970)</f>
        <v/>
      </c>
      <c r="T99" s="257" t="str">
        <f>IF($D99="","",Veldvj21!$T$970)</f>
        <v/>
      </c>
      <c r="U99" s="262" t="str">
        <f>IFERROR(IF(VLOOKUP(D99,TeamsZ,5,0)=0,"",VLOOKUP(D99,TeamsZ,5,0)),"")</f>
        <v/>
      </c>
      <c r="V99" s="262" t="str">
        <f t="shared" si="7"/>
        <v/>
      </c>
      <c r="W99" s="260" t="str">
        <f>IF($D99="","",Veldvj21!$G$5)</f>
        <v/>
      </c>
      <c r="X99" s="260" t="str">
        <f>IF($D99="","",IF(Veldvj21!$AE$971=0,"",Veldvj21!$AE$971))</f>
        <v/>
      </c>
      <c r="Y99" s="260" t="str">
        <f>IF($D99="","",IF(Veldvj21!$AF$971=0,"",Veldvj21!$AF$971))</f>
        <v/>
      </c>
      <c r="Z99" s="249" t="str">
        <f>IFERROR(Veldvj21!$AH$971,"")</f>
        <v/>
      </c>
    </row>
    <row r="100" spans="1:26">
      <c r="A100" s="260" t="str">
        <f>IF($D100="","",Veldnj20!$G$3)</f>
        <v/>
      </c>
      <c r="B100" s="260" t="str">
        <f>IF($D100="","",Veldnj20!$E$2)</f>
        <v/>
      </c>
      <c r="C100" s="117" t="str">
        <f t="shared" si="6"/>
        <v/>
      </c>
      <c r="D100" s="117" t="str">
        <f>UPPER(Veldnj20!C991)</f>
        <v/>
      </c>
      <c r="E100" s="117" t="str">
        <f>IF($D100="","","NJ20")</f>
        <v/>
      </c>
      <c r="F100" s="117" t="str">
        <f>IF($D100="","",Veldnj20!$E$991)</f>
        <v/>
      </c>
      <c r="G100" s="257" t="str">
        <f>IF($D100="","",Veldnj20!$G$991)</f>
        <v/>
      </c>
      <c r="H100" s="257" t="str">
        <f>PROPER(IF($D100="","",Veldnj20!$F$991))</f>
        <v/>
      </c>
      <c r="I100" s="257" t="str">
        <f>IF($D100="","",Veldnj20!$J$991)</f>
        <v/>
      </c>
      <c r="J100" s="257" t="str">
        <f>IF($D100="","",Veldnj20!$K$991)</f>
        <v/>
      </c>
      <c r="K100" s="258" t="str">
        <f>IFERROR(ROUND(Veldnj20!$L$991,1),"")</f>
        <v/>
      </c>
      <c r="L100" s="257" t="str">
        <f>IF($D100="","",IFERROR(ROUND(Veldnj20!$P$991,0),""))</f>
        <v/>
      </c>
      <c r="M100" s="257" t="str">
        <f>IF($D100="","",IFERROR(ROUND(Veldnj20!$Q$991,0),""))</f>
        <v/>
      </c>
      <c r="N100" s="257" t="str">
        <f>IF($D100="","",IFERROR(ROUND(Veldnj20!$R$991,0),""))</f>
        <v/>
      </c>
      <c r="O100" s="257"/>
      <c r="P100" s="257" t="str">
        <f>IF($D100="","",Veldnj20!$P$990)</f>
        <v/>
      </c>
      <c r="Q100" s="257" t="str">
        <f>IF($D100="","",Veldnj20!$Q$990)</f>
        <v/>
      </c>
      <c r="R100" s="257" t="str">
        <f>IF($D100="","",Veldnj20!$R$990)</f>
        <v/>
      </c>
      <c r="S100" s="257"/>
      <c r="T100" s="257" t="str">
        <f>IF($D100="","",Veldnj20!$T$990)</f>
        <v/>
      </c>
      <c r="U100" s="262" t="str">
        <f>IFERROR(IF(VLOOKUP(D100,TeamsV,5,0)=0,"",VLOOKUP(D100,TeamsV,5,0)),"")</f>
        <v/>
      </c>
      <c r="V100" s="262" t="str">
        <f t="shared" si="7"/>
        <v/>
      </c>
      <c r="W100" s="260" t="str">
        <f>IF($D100="","",Veldnj20!$G$5)</f>
        <v/>
      </c>
      <c r="X100" s="260" t="str">
        <f>IF($D100="","",IF(Veldnj20!$AE$991=0,"",Veldnj20!$AE$991))</f>
        <v/>
      </c>
      <c r="Y100" s="260" t="str">
        <f>IF($D100="","",IF(Veldnj20!$AF$991=0,"",Veldnj20!$AF$991))</f>
        <v/>
      </c>
      <c r="Z100" s="249" t="str">
        <f>IFERROR(Veldnj20!$AH$991,"")</f>
        <v/>
      </c>
    </row>
    <row r="101" spans="1:26">
      <c r="A101" s="260" t="str">
        <f>IF($D101="","",Veldvj21!$G$3)</f>
        <v/>
      </c>
      <c r="B101" s="260" t="str">
        <f>IF($D101="","",Veldvj21!$E$2)</f>
        <v/>
      </c>
      <c r="C101" s="117" t="str">
        <f t="shared" si="6"/>
        <v/>
      </c>
      <c r="D101" s="117" t="str">
        <f>UPPER(Veldvj21!C991)</f>
        <v/>
      </c>
      <c r="E101" s="117" t="str">
        <f>IF($D101="","","VJ21")</f>
        <v/>
      </c>
      <c r="F101" s="117" t="str">
        <f>IF($D101="","",Veldvj21!$E$991)</f>
        <v/>
      </c>
      <c r="G101" s="257" t="str">
        <f>IF($D101="","",Veldvj21!$G$991)</f>
        <v/>
      </c>
      <c r="H101" s="257" t="str">
        <f>PROPER(IF($D101="","",Veldvj21!$F$991))</f>
        <v/>
      </c>
      <c r="I101" s="257" t="str">
        <f>IF($D101="","",Veldvj21!$J$991)</f>
        <v/>
      </c>
      <c r="J101" s="257" t="str">
        <f>IF($D101="","",Veldvj21!$K$991)</f>
        <v/>
      </c>
      <c r="K101" s="258" t="str">
        <f>IFERROR(ROUND(Veldvj21!$L$991,1),"")</f>
        <v/>
      </c>
      <c r="L101" s="257" t="str">
        <f>IF($D101="","",IFERROR(ROUND(Veldvj21!$P$991,0),""))</f>
        <v/>
      </c>
      <c r="M101" s="257" t="str">
        <f>IF($D101="","",IFERROR(ROUND(Veldvj21!$Q$991,0),""))</f>
        <v/>
      </c>
      <c r="N101" s="257" t="str">
        <f>IF($D101="","",IFERROR(ROUND(Veldvj21!$R$991,0),""))</f>
        <v/>
      </c>
      <c r="O101" s="257" t="str">
        <f>IF($D101="","",IFERROR(ROUND(Veldvj21!$S$991,0),""))</f>
        <v/>
      </c>
      <c r="P101" s="257" t="str">
        <f>IF($D101="","",Veldvj21!$P$990)</f>
        <v/>
      </c>
      <c r="Q101" s="257" t="str">
        <f>IF($D101="","",Veldvj21!$Q$990)</f>
        <v/>
      </c>
      <c r="R101" s="257" t="str">
        <f>IF($D101="","",Veldvj21!$R$990)</f>
        <v/>
      </c>
      <c r="S101" s="257" t="str">
        <f>IF($D101="","",Veldvj21!$S$990)</f>
        <v/>
      </c>
      <c r="T101" s="257" t="str">
        <f>IF($D101="","",Veldvj21!$T$990)</f>
        <v/>
      </c>
      <c r="U101" s="262" t="str">
        <f>IFERROR(IF(VLOOKUP(D101,TeamsZ,5,0)=0,"",VLOOKUP(D101,TeamsZ,5,0)),"")</f>
        <v/>
      </c>
      <c r="V101" s="262" t="str">
        <f t="shared" si="7"/>
        <v/>
      </c>
      <c r="W101" s="260" t="str">
        <f>IF($D101="","",Veldvj21!$G$5)</f>
        <v/>
      </c>
      <c r="X101" s="260" t="str">
        <f>IF($D101="","",IF(Veldvj21!$AE$991=0,"",Veldvj21!$AE$991))</f>
        <v/>
      </c>
      <c r="Y101" s="260" t="str">
        <f>IF($D101="","",IF(Veldvj21!$AF$991=0,"",Veldvj21!$AF$991))</f>
        <v/>
      </c>
      <c r="Z101" s="249" t="str">
        <f>IFERROR(Veldvj21!$AH$991,"")</f>
        <v/>
      </c>
    </row>
    <row r="102" spans="1:26">
      <c r="A102" s="260" t="str">
        <f>IF($D102="","",Veldnj20!$G$3)</f>
        <v/>
      </c>
      <c r="B102" s="260" t="str">
        <f>IF($D102="","",Veldnj20!$E$2)</f>
        <v/>
      </c>
      <c r="C102" s="117" t="str">
        <f t="shared" si="6"/>
        <v/>
      </c>
      <c r="D102" s="117" t="str">
        <f>UPPER(Veldnj20!C1011)</f>
        <v/>
      </c>
      <c r="E102" s="117" t="str">
        <f>IF($D102="","","NJ20")</f>
        <v/>
      </c>
      <c r="F102" s="117" t="str">
        <f>IF($D102="","",Veldnj20!$E$1011)</f>
        <v/>
      </c>
      <c r="G102" s="257" t="str">
        <f>IF($D102="","",Veldnj20!$G$1011)</f>
        <v/>
      </c>
      <c r="H102" s="257" t="str">
        <f>PROPER(IF($D102="","",Veldnj20!$F$1011))</f>
        <v/>
      </c>
      <c r="I102" s="257" t="str">
        <f>IF($D102="","",Veldnj20!$J$1011)</f>
        <v/>
      </c>
      <c r="J102" s="257" t="str">
        <f>IF($D102="","",Veldnj20!$K$1011)</f>
        <v/>
      </c>
      <c r="K102" s="258" t="str">
        <f>IFERROR(ROUND(Veldnj20!$L$1011,1),"")</f>
        <v/>
      </c>
      <c r="L102" s="257" t="str">
        <f>IF($D102="","",IFERROR(ROUND(Veldnj20!$P$1011,0),""))</f>
        <v/>
      </c>
      <c r="M102" s="257" t="str">
        <f>IF($D102="","",IFERROR(ROUND(Veldnj20!$Q$1011,0),""))</f>
        <v/>
      </c>
      <c r="N102" s="257" t="str">
        <f>IF($D102="","",IFERROR(ROUND(Veldnj20!$R$1011,0),""))</f>
        <v/>
      </c>
      <c r="O102" s="257"/>
      <c r="P102" s="257" t="str">
        <f>IF($D102="","",Veldnj20!$P$1010)</f>
        <v/>
      </c>
      <c r="Q102" s="257" t="str">
        <f>IF($D102="","",Veldnj20!$Q$1010)</f>
        <v/>
      </c>
      <c r="R102" s="257" t="str">
        <f>IF($D102="","",Veldnj20!$R$1010)</f>
        <v/>
      </c>
      <c r="S102" s="257"/>
      <c r="T102" s="257" t="str">
        <f>IF($D102="","",Veldnj20!$T$1010)</f>
        <v/>
      </c>
      <c r="U102" s="262" t="str">
        <f>IFERROR(IF(VLOOKUP(D102,TeamsV,5,0)=0,"",VLOOKUP(D102,TeamsV,5,0)),"")</f>
        <v/>
      </c>
      <c r="V102" s="262" t="str">
        <f t="shared" si="7"/>
        <v/>
      </c>
      <c r="W102" s="260" t="str">
        <f>IF($D102="","",Veldnj20!$G$5)</f>
        <v/>
      </c>
      <c r="X102" s="260" t="str">
        <f>IF($D102="","",IF(Veldnj20!$AE$1011=0,"",Veldnj20!$AE$1011))</f>
        <v/>
      </c>
      <c r="Y102" s="260" t="str">
        <f>IF($D102="","",IF(Veldnj20!$AF$1011=0,"",Veldnj20!$AF$1011))</f>
        <v/>
      </c>
      <c r="Z102" s="249" t="str">
        <f>IFERROR(Veldnj20!$AH$1011,"")</f>
        <v/>
      </c>
    </row>
    <row r="103" spans="1:26">
      <c r="A103" s="260" t="str">
        <f>IF($D103="","",Veldvj21!$G$3)</f>
        <v/>
      </c>
      <c r="B103" s="260" t="str">
        <f>IF($D103="","",Veldvj21!$E$2)</f>
        <v/>
      </c>
      <c r="C103" s="117" t="str">
        <f t="shared" si="6"/>
        <v/>
      </c>
      <c r="D103" s="117" t="str">
        <f>UPPER(Veldvj21!C1011)</f>
        <v/>
      </c>
      <c r="E103" s="117" t="str">
        <f>IF($D103="","","VJ21")</f>
        <v/>
      </c>
      <c r="F103" s="117" t="str">
        <f>IF($D103="","",Veldvj21!$E$1011)</f>
        <v/>
      </c>
      <c r="G103" s="257" t="str">
        <f>IF($D103="","",Veldvj21!$G$1011)</f>
        <v/>
      </c>
      <c r="H103" s="257" t="str">
        <f>PROPER(IF($D103="","",Veldvj21!$F$1011))</f>
        <v/>
      </c>
      <c r="I103" s="257" t="str">
        <f>IF($D103="","",Veldvj21!$J$1011)</f>
        <v/>
      </c>
      <c r="J103" s="257" t="str">
        <f>IF($D103="","",Veldvj21!$K$1011)</f>
        <v/>
      </c>
      <c r="K103" s="258" t="str">
        <f>IFERROR(ROUND(Veldvj21!$L$1011,1),"")</f>
        <v/>
      </c>
      <c r="L103" s="257" t="str">
        <f>IF($D103="","",IFERROR(ROUND(Veldvj21!$P$1011,0),""))</f>
        <v/>
      </c>
      <c r="M103" s="257" t="str">
        <f>IF($D103="","",IFERROR(ROUND(Veldvj21!$Q$1011,0),""))</f>
        <v/>
      </c>
      <c r="N103" s="257" t="str">
        <f>IF($D103="","",IFERROR(ROUND(Veldvj21!$R$1011,0),""))</f>
        <v/>
      </c>
      <c r="O103" s="257" t="str">
        <f>IF($D103="","",IFERROR(ROUND(Veldvj21!$S$1011,0),""))</f>
        <v/>
      </c>
      <c r="P103" s="257" t="str">
        <f>IF($D103="","",Veldvj21!$P$1010)</f>
        <v/>
      </c>
      <c r="Q103" s="257" t="str">
        <f>IF($D103="","",Veldvj21!$Q$1010)</f>
        <v/>
      </c>
      <c r="R103" s="257" t="str">
        <f>IF($D103="","",Veldvj21!$R$1010)</f>
        <v/>
      </c>
      <c r="S103" s="257" t="str">
        <f>IF($D103="","",Veldvj21!$S$1010)</f>
        <v/>
      </c>
      <c r="T103" s="257" t="str">
        <f>IF($D103="","",Veldvj21!$T$1010)</f>
        <v/>
      </c>
      <c r="U103" s="262" t="str">
        <f>IFERROR(IF(VLOOKUP(D103,TeamsZ,5,0)=0,"",VLOOKUP(D103,TeamsZ,5,0)),"")</f>
        <v/>
      </c>
      <c r="V103" s="262" t="str">
        <f t="shared" si="7"/>
        <v/>
      </c>
      <c r="W103" s="260" t="str">
        <f>IF($D103="","",Veldvj21!$G$5)</f>
        <v/>
      </c>
      <c r="X103" s="260" t="str">
        <f>IF($D103="","",IF(Veldvj21!$AE$1011=0,"",Veldvj21!$AE$1011))</f>
        <v/>
      </c>
      <c r="Y103" s="260" t="str">
        <f>IF($D103="","",IF(Veldvj21!$AF$1011=0,"",Veldvj21!$AF$1011))</f>
        <v/>
      </c>
      <c r="Z103" s="249" t="str">
        <f>IFERROR(Veldvj21!$AH$1011,"")</f>
        <v/>
      </c>
    </row>
    <row r="104" spans="1:26">
      <c r="A104" s="260" t="str">
        <f>IF($D104="","",Veldnj20!$G$3)</f>
        <v/>
      </c>
      <c r="B104" s="260" t="str">
        <f>IF($D104="","",Veldnj20!$E$2)</f>
        <v/>
      </c>
      <c r="C104" s="117" t="str">
        <f t="shared" si="6"/>
        <v/>
      </c>
      <c r="D104" s="117" t="str">
        <f>UPPER(Veldnj20!C1031)</f>
        <v/>
      </c>
      <c r="E104" s="117" t="str">
        <f>IF($D104="","","NJ20")</f>
        <v/>
      </c>
      <c r="F104" s="117" t="str">
        <f>IF($D104="","",Veldnj20!$E$1031)</f>
        <v/>
      </c>
      <c r="G104" s="257" t="str">
        <f>IF($D104="","",Veldnj20!$G$1031)</f>
        <v/>
      </c>
      <c r="H104" s="257" t="str">
        <f>PROPER(IF($D104="","",Veldnj20!$F$1031))</f>
        <v/>
      </c>
      <c r="I104" s="257" t="str">
        <f>IF($D104="","",Veldnj20!$J$1031)</f>
        <v/>
      </c>
      <c r="J104" s="257" t="str">
        <f>IF($D104="","",Veldnj20!$K$1031)</f>
        <v/>
      </c>
      <c r="K104" s="258" t="str">
        <f>IFERROR(ROUND(Veldnj20!$L$1031,1),"")</f>
        <v/>
      </c>
      <c r="L104" s="257" t="str">
        <f>IF($D104="","",IFERROR(ROUND(Veldnj20!$P$1031,0),""))</f>
        <v/>
      </c>
      <c r="M104" s="257" t="str">
        <f>IF($D104="","",IFERROR(ROUND(Veldnj20!$Q$1031,0),""))</f>
        <v/>
      </c>
      <c r="N104" s="257" t="str">
        <f>IF($D104="","",IFERROR(ROUND(Veldnj20!$R$1031,0),""))</f>
        <v/>
      </c>
      <c r="O104" s="257"/>
      <c r="P104" s="257" t="str">
        <f>IF($D104="","",Veldnj20!$P$1030)</f>
        <v/>
      </c>
      <c r="Q104" s="257" t="str">
        <f>IF($D104="","",Veldnj20!$Q$1030)</f>
        <v/>
      </c>
      <c r="R104" s="257" t="str">
        <f>IF($D104="","",Veldnj20!$R$1030)</f>
        <v/>
      </c>
      <c r="S104" s="257"/>
      <c r="T104" s="257" t="str">
        <f>IF($D104="","",Veldnj20!$T$1030)</f>
        <v/>
      </c>
      <c r="U104" s="262" t="str">
        <f>IFERROR(IF(VLOOKUP(D104,TeamsV,5,0)=0,"",VLOOKUP(D104,TeamsV,5,0)),"")</f>
        <v/>
      </c>
      <c r="V104" s="262" t="str">
        <f t="shared" si="7"/>
        <v/>
      </c>
      <c r="W104" s="260" t="str">
        <f>IF($D104="","",Veldnj20!$G$5)</f>
        <v/>
      </c>
      <c r="X104" s="260" t="str">
        <f>IF($D104="","",IF(Veldnj20!$AE$1031=0,"",Veldnj20!$AE$1031))</f>
        <v/>
      </c>
      <c r="Y104" s="260" t="str">
        <f>IF($D104="","",IF(Veldnj20!$AF$1031=0,"",Veldnj20!$AF$1031))</f>
        <v/>
      </c>
      <c r="Z104" s="249" t="str">
        <f>IFERROR(Veldnj20!$AH$1031,"")</f>
        <v/>
      </c>
    </row>
    <row r="105" spans="1:26">
      <c r="A105" s="260" t="str">
        <f>IF($D105="","",Veldvj21!$G$3)</f>
        <v/>
      </c>
      <c r="B105" s="260" t="str">
        <f>IF($D105="","",Veldvj21!$E$2)</f>
        <v/>
      </c>
      <c r="C105" s="117" t="str">
        <f t="shared" si="6"/>
        <v/>
      </c>
      <c r="D105" s="117" t="str">
        <f>UPPER(Veldvj21!C1031)</f>
        <v/>
      </c>
      <c r="E105" s="117" t="str">
        <f>IF($D105="","","VJ21")</f>
        <v/>
      </c>
      <c r="F105" s="117" t="str">
        <f>IF($D105="","",Veldvj21!$E$1031)</f>
        <v/>
      </c>
      <c r="G105" s="257" t="str">
        <f>IF($D105="","",Veldvj21!$G$1031)</f>
        <v/>
      </c>
      <c r="H105" s="257" t="str">
        <f>PROPER(IF($D105="","",Veldvj21!$F$1031))</f>
        <v/>
      </c>
      <c r="I105" s="257" t="str">
        <f>IF($D105="","",Veldvj21!$J$1031)</f>
        <v/>
      </c>
      <c r="J105" s="257" t="str">
        <f>IF($D105="","",Veldvj21!$K$1031)</f>
        <v/>
      </c>
      <c r="K105" s="258" t="str">
        <f>IFERROR(ROUND(Veldvj21!$L$1031,1),"")</f>
        <v/>
      </c>
      <c r="L105" s="257" t="str">
        <f>IF($D105="","",IFERROR(ROUND(Veldvj21!$P$1031,0),""))</f>
        <v/>
      </c>
      <c r="M105" s="257" t="str">
        <f>IF($D105="","",IFERROR(ROUND(Veldvj21!$Q$1031,0),""))</f>
        <v/>
      </c>
      <c r="N105" s="257" t="str">
        <f>IF($D105="","",IFERROR(ROUND(Veldvj21!$R$1031,0),""))</f>
        <v/>
      </c>
      <c r="O105" s="257" t="str">
        <f>IF($D105="","",IFERROR(ROUND(Veldvj21!$S$1031,0),""))</f>
        <v/>
      </c>
      <c r="P105" s="257" t="str">
        <f>IF($D105="","",Veldvj21!$P$1030)</f>
        <v/>
      </c>
      <c r="Q105" s="257" t="str">
        <f>IF($D105="","",Veldvj21!$Q$1030)</f>
        <v/>
      </c>
      <c r="R105" s="257" t="str">
        <f>IF($D105="","",Veldvj21!$R$1030)</f>
        <v/>
      </c>
      <c r="S105" s="257" t="str">
        <f>IF($D105="","",Veldvj21!$S$1030)</f>
        <v/>
      </c>
      <c r="T105" s="257" t="str">
        <f>IF($D105="","",Veldvj21!$T$1030)</f>
        <v/>
      </c>
      <c r="U105" s="262" t="str">
        <f>IFERROR(IF(VLOOKUP(D105,TeamsZ,5,0)=0,"",VLOOKUP(D105,TeamsZ,5,0)),"")</f>
        <v/>
      </c>
      <c r="V105" s="262" t="str">
        <f t="shared" si="7"/>
        <v/>
      </c>
      <c r="W105" s="260" t="str">
        <f>IF($D105="","",Veldvj21!$G$5)</f>
        <v/>
      </c>
      <c r="X105" s="260" t="str">
        <f>IF($D105="","",IF(Veldvj21!$AE$1031=0,"",Veldvj21!$AE$1031))</f>
        <v/>
      </c>
      <c r="Y105" s="260" t="str">
        <f>IF($D105="","",IF(Veldvj21!$AF$1031=0,"",Veldvj21!$AF$1031))</f>
        <v/>
      </c>
      <c r="Z105" s="249" t="str">
        <f>IFERROR(Veldvj21!$AH$1031,"")</f>
        <v/>
      </c>
    </row>
    <row r="106" spans="1:26">
      <c r="A106" s="260" t="str">
        <f>IF($D106="","",Veldnj20!$G$3)</f>
        <v/>
      </c>
      <c r="B106" s="260" t="str">
        <f>IF($D106="","",Veldnj20!$E$2)</f>
        <v/>
      </c>
      <c r="C106" s="117" t="str">
        <f t="shared" si="6"/>
        <v/>
      </c>
      <c r="D106" s="117" t="str">
        <f>UPPER(Veldnj20!C1051)</f>
        <v/>
      </c>
      <c r="E106" s="117" t="str">
        <f>IF($D106="","","NJ20")</f>
        <v/>
      </c>
      <c r="F106" s="117" t="str">
        <f>IF($D106="","",Veldnj20!$E$1051)</f>
        <v/>
      </c>
      <c r="G106" s="257" t="str">
        <f>IF($D106="","",Veldnj20!$G$1051)</f>
        <v/>
      </c>
      <c r="H106" s="257" t="str">
        <f>PROPER(IF($D106="","",Veldnj20!$F$1051))</f>
        <v/>
      </c>
      <c r="I106" s="257" t="str">
        <f>IF($D106="","",Veldnj20!$J$1051)</f>
        <v/>
      </c>
      <c r="J106" s="257" t="str">
        <f>IF($D106="","",Veldnj20!$K$1051)</f>
        <v/>
      </c>
      <c r="K106" s="258" t="str">
        <f>IFERROR(ROUND(Veldnj20!$L$1051,1),"")</f>
        <v/>
      </c>
      <c r="L106" s="257" t="str">
        <f>IF($D106="","",IFERROR(ROUND(Veldnj20!$P$1051,0),""))</f>
        <v/>
      </c>
      <c r="M106" s="257" t="str">
        <f>IF($D106="","",IFERROR(ROUND(Veldnj20!$Q$1051,0),""))</f>
        <v/>
      </c>
      <c r="N106" s="257" t="str">
        <f>IF($D106="","",IFERROR(ROUND(Veldnj20!$R$1051,0),""))</f>
        <v/>
      </c>
      <c r="O106" s="257"/>
      <c r="P106" s="257" t="str">
        <f>IF($D106="","",Veldnj20!$P$1050)</f>
        <v/>
      </c>
      <c r="Q106" s="257" t="str">
        <f>IF($D106="","",Veldnj20!$Q$1050)</f>
        <v/>
      </c>
      <c r="R106" s="257" t="str">
        <f>IF($D106="","",Veldnj20!$R$1050)</f>
        <v/>
      </c>
      <c r="S106" s="257"/>
      <c r="T106" s="257" t="str">
        <f>IF($D106="","",Veldnj20!$T$1050)</f>
        <v/>
      </c>
      <c r="U106" s="262" t="str">
        <f>IFERROR(IF(VLOOKUP(D106,TeamsV,5,0)=0,"",VLOOKUP(D106,TeamsV,5,0)),"")</f>
        <v/>
      </c>
      <c r="V106" s="262" t="str">
        <f t="shared" si="7"/>
        <v/>
      </c>
      <c r="W106" s="260" t="str">
        <f>IF($D106="","",Veldnj20!$G$5)</f>
        <v/>
      </c>
      <c r="X106" s="260" t="str">
        <f>IF($D106="","",IF(Veldnj20!$AE$1051=0,"",Veldnj20!$AE$1051))</f>
        <v/>
      </c>
      <c r="Y106" s="260" t="str">
        <f>IF($D106="","",IF(Veldnj20!$AF$1051=0,"",Veldnj20!$AF$1051))</f>
        <v/>
      </c>
      <c r="Z106" s="249" t="str">
        <f>IFERROR(Veldnj20!$AH$1051,"")</f>
        <v/>
      </c>
    </row>
    <row r="107" spans="1:26">
      <c r="A107" s="260" t="str">
        <f>IF($D107="","",Veldvj21!$G$3)</f>
        <v/>
      </c>
      <c r="B107" s="260" t="str">
        <f>IF($D107="","",Veldvj21!$E$2)</f>
        <v/>
      </c>
      <c r="C107" s="117" t="str">
        <f t="shared" si="6"/>
        <v/>
      </c>
      <c r="D107" s="117" t="str">
        <f>UPPER(Veldvj21!C1051)</f>
        <v/>
      </c>
      <c r="E107" s="117" t="str">
        <f>IF($D107="","","VJ21")</f>
        <v/>
      </c>
      <c r="F107" s="117" t="str">
        <f>IF($D107="","",Veldvj21!$E$1051)</f>
        <v/>
      </c>
      <c r="G107" s="257" t="str">
        <f>IF($D107="","",Veldvj21!$G$1051)</f>
        <v/>
      </c>
      <c r="H107" s="257" t="str">
        <f>PROPER(IF($D107="","",Veldvj21!$F$1051))</f>
        <v/>
      </c>
      <c r="I107" s="257" t="str">
        <f>IF($D107="","",Veldvj21!$J$1051)</f>
        <v/>
      </c>
      <c r="J107" s="257" t="str">
        <f>IF($D107="","",Veldvj21!$K$1051)</f>
        <v/>
      </c>
      <c r="K107" s="258" t="str">
        <f>IFERROR(ROUND(Veldvj21!$L$1051,1),"")</f>
        <v/>
      </c>
      <c r="L107" s="257" t="str">
        <f>IF($D107="","",IFERROR(ROUND(Veldvj21!$P$1051,0),""))</f>
        <v/>
      </c>
      <c r="M107" s="257" t="str">
        <f>IF($D107="","",IFERROR(ROUND(Veldvj21!$Q$1051,0),""))</f>
        <v/>
      </c>
      <c r="N107" s="257" t="str">
        <f>IF($D107="","",IFERROR(ROUND(Veldvj21!$R$1051,0),""))</f>
        <v/>
      </c>
      <c r="O107" s="257" t="str">
        <f>IF($D107="","",IFERROR(ROUND(Veldvj21!$S$1051,0),""))</f>
        <v/>
      </c>
      <c r="P107" s="257" t="str">
        <f>IF($D107="","",Veldvj21!$P$1050)</f>
        <v/>
      </c>
      <c r="Q107" s="257" t="str">
        <f>IF($D107="","",Veldvj21!$Q$1050)</f>
        <v/>
      </c>
      <c r="R107" s="257" t="str">
        <f>IF($D107="","",Veldvj21!$R$1050)</f>
        <v/>
      </c>
      <c r="S107" s="257" t="str">
        <f>IF($D107="","",Veldvj21!$S$1050)</f>
        <v/>
      </c>
      <c r="T107" s="257" t="str">
        <f>IF($D107="","",Veldvj21!$T$1050)</f>
        <v/>
      </c>
      <c r="U107" s="262" t="str">
        <f>IFERROR(IF(VLOOKUP(D107,TeamsZ,5,0)=0,"",VLOOKUP(D107,TeamsZ,5,0)),"")</f>
        <v/>
      </c>
      <c r="V107" s="262" t="str">
        <f t="shared" si="7"/>
        <v/>
      </c>
      <c r="W107" s="260" t="str">
        <f>IF($D107="","",Veldvj21!$G$5)</f>
        <v/>
      </c>
      <c r="X107" s="260" t="str">
        <f>IF($D107="","",IF(Veldvj21!$AE$1051=0,"",Veldvj21!$AE$1051))</f>
        <v/>
      </c>
      <c r="Y107" s="260" t="str">
        <f>IF($D107="","",IF(Veldvj21!$AF$1051=0,"",Veldvj21!$AF$1051))</f>
        <v/>
      </c>
      <c r="Z107" s="249" t="str">
        <f>IFERROR(Veldvj21!$AH$1051,"")</f>
        <v/>
      </c>
    </row>
    <row r="108" spans="1:26">
      <c r="A108" s="260" t="str">
        <f>IF($D108="","",Veldnj20!$G$3)</f>
        <v/>
      </c>
      <c r="B108" s="260" t="str">
        <f>IF($D108="","",Veldnj20!$E$2)</f>
        <v/>
      </c>
      <c r="C108" s="117" t="str">
        <f t="shared" si="6"/>
        <v/>
      </c>
      <c r="D108" s="117" t="str">
        <f>UPPER(Veldnj20!C1071)</f>
        <v/>
      </c>
      <c r="E108" s="117" t="str">
        <f>IF($D108="","","NJ20")</f>
        <v/>
      </c>
      <c r="F108" s="117" t="str">
        <f>IF($D108="","",Veldnj20!$E$1071)</f>
        <v/>
      </c>
      <c r="G108" s="257" t="str">
        <f>IF($D108="","",Veldnj20!$G$1071)</f>
        <v/>
      </c>
      <c r="H108" s="257" t="str">
        <f>PROPER(IF($D108="","",Veldnj20!$F$1071))</f>
        <v/>
      </c>
      <c r="I108" s="257" t="str">
        <f>IF($D108="","",Veldnj20!$J$1071)</f>
        <v/>
      </c>
      <c r="J108" s="257" t="str">
        <f>IF($D108="","",Veldnj20!$K$1071)</f>
        <v/>
      </c>
      <c r="K108" s="258" t="str">
        <f>IFERROR(ROUND(Veldnj20!$L$1071,1),"")</f>
        <v/>
      </c>
      <c r="L108" s="257" t="str">
        <f>IF($D108="","",IFERROR(ROUND(Veldnj20!$P$1071,0),""))</f>
        <v/>
      </c>
      <c r="M108" s="257" t="str">
        <f>IF($D108="","",IFERROR(ROUND(Veldnj20!$Q$1071,0),""))</f>
        <v/>
      </c>
      <c r="N108" s="257" t="str">
        <f>IF($D108="","",IFERROR(ROUND(Veldnj20!$R$1071,0),""))</f>
        <v/>
      </c>
      <c r="O108" s="257"/>
      <c r="P108" s="257" t="str">
        <f>IF($D108="","",Veldnj20!$P$1070)</f>
        <v/>
      </c>
      <c r="Q108" s="257" t="str">
        <f>IF($D108="","",Veldnj20!$Q$1070)</f>
        <v/>
      </c>
      <c r="R108" s="257" t="str">
        <f>IF($D108="","",Veldnj20!$R$1070)</f>
        <v/>
      </c>
      <c r="S108" s="257"/>
      <c r="T108" s="257" t="str">
        <f>IF($D108="","",Veldnj20!$T$1070)</f>
        <v/>
      </c>
      <c r="U108" s="262" t="str">
        <f>IFERROR(IF(VLOOKUP(D108,TeamsV,5,0)=0,"",VLOOKUP(D108,TeamsV,5,0)),"")</f>
        <v/>
      </c>
      <c r="V108" s="262" t="str">
        <f t="shared" si="7"/>
        <v/>
      </c>
      <c r="W108" s="260" t="str">
        <f>IF($D108="","",Veldnj20!$G$5)</f>
        <v/>
      </c>
      <c r="X108" s="260" t="str">
        <f>IF($D108="","",IF(Veldnj20!$AE$1071=0,"",Veldnj20!$AE$1071))</f>
        <v/>
      </c>
      <c r="Y108" s="260" t="str">
        <f>IF($D108="","",IF(Veldnj20!$AF$1071=0,"",Veldnj20!$AF$1071))</f>
        <v/>
      </c>
      <c r="Z108" s="249" t="str">
        <f>IFERROR(Veldnj20!$AH$1071,"")</f>
        <v/>
      </c>
    </row>
    <row r="109" spans="1:26">
      <c r="A109" s="260" t="str">
        <f>IF($D109="","",Veldvj21!$G$3)</f>
        <v/>
      </c>
      <c r="B109" s="260" t="str">
        <f>IF($D109="","",Veldvj21!$E$2)</f>
        <v/>
      </c>
      <c r="C109" s="117" t="str">
        <f t="shared" si="6"/>
        <v/>
      </c>
      <c r="D109" s="117" t="str">
        <f>UPPER(Veldvj21!C1071)</f>
        <v/>
      </c>
      <c r="E109" s="117" t="str">
        <f>IF($D109="","","VJ21")</f>
        <v/>
      </c>
      <c r="F109" s="117" t="str">
        <f>IF($D109="","",Veldvj21!$E$1071)</f>
        <v/>
      </c>
      <c r="G109" s="257" t="str">
        <f>IF($D109="","",Veldvj21!$G$1071)</f>
        <v/>
      </c>
      <c r="H109" s="257" t="str">
        <f>PROPER(IF($D109="","",Veldvj21!$F$1071))</f>
        <v/>
      </c>
      <c r="I109" s="257" t="str">
        <f>IF($D109="","",Veldvj21!$J$1071)</f>
        <v/>
      </c>
      <c r="J109" s="257" t="str">
        <f>IF($D109="","",Veldvj21!$K$1071)</f>
        <v/>
      </c>
      <c r="K109" s="258" t="str">
        <f>IFERROR(ROUND(Veldvj21!$L$1071,1),"")</f>
        <v/>
      </c>
      <c r="L109" s="257" t="str">
        <f>IF($D109="","",IFERROR(ROUND(Veldvj21!$P$1071,0),""))</f>
        <v/>
      </c>
      <c r="M109" s="257" t="str">
        <f>IF($D109="","",IFERROR(ROUND(Veldvj21!$Q$1071,0),""))</f>
        <v/>
      </c>
      <c r="N109" s="257" t="str">
        <f>IF($D109="","",IFERROR(ROUND(Veldvj21!$R$1071,0),""))</f>
        <v/>
      </c>
      <c r="O109" s="257" t="str">
        <f>IF($D109="","",IFERROR(ROUND(Veldvj21!$S$1071,0),""))</f>
        <v/>
      </c>
      <c r="P109" s="257" t="str">
        <f>IF($D109="","",Veldvj21!$P$1070)</f>
        <v/>
      </c>
      <c r="Q109" s="257" t="str">
        <f>IF($D109="","",Veldvj21!$Q$1070)</f>
        <v/>
      </c>
      <c r="R109" s="257" t="str">
        <f>IF($D109="","",Veldvj21!$R$1070)</f>
        <v/>
      </c>
      <c r="S109" s="257" t="str">
        <f>IF($D109="","",Veldvj21!$S$1070)</f>
        <v/>
      </c>
      <c r="T109" s="257" t="str">
        <f>IF($D109="","",Veldvj21!$T$1070)</f>
        <v/>
      </c>
      <c r="U109" s="262" t="str">
        <f>IFERROR(IF(VLOOKUP(D109,TeamsZ,5,0)=0,"",VLOOKUP(D109,TeamsZ,5,0)),"")</f>
        <v/>
      </c>
      <c r="V109" s="262" t="str">
        <f t="shared" si="7"/>
        <v/>
      </c>
      <c r="W109" s="260" t="str">
        <f>IF($D109="","",Veldvj21!$G$5)</f>
        <v/>
      </c>
      <c r="X109" s="260" t="str">
        <f>IF($D109="","",IF(Veldvj21!$AE$1071=0,"",Veldvj21!$AE$1071))</f>
        <v/>
      </c>
      <c r="Y109" s="260" t="str">
        <f>IF($D109="","",IF(Veldvj21!$AF$1071=0,"",Veldvj21!$AF$1071))</f>
        <v/>
      </c>
      <c r="Z109" s="249" t="str">
        <f>IFERROR(Veldvj21!$AH$1071,"")</f>
        <v/>
      </c>
    </row>
    <row r="110" spans="1:26">
      <c r="A110" s="260" t="str">
        <f>IF($D110="","",Veldnj20!$G$3)</f>
        <v/>
      </c>
      <c r="B110" s="260" t="str">
        <f>IF($D110="","",Veldnj20!$E$2)</f>
        <v/>
      </c>
      <c r="C110" s="117" t="str">
        <f t="shared" si="6"/>
        <v/>
      </c>
      <c r="D110" s="117" t="str">
        <f>UPPER(Veldnj20!C1091)</f>
        <v/>
      </c>
      <c r="E110" s="117" t="str">
        <f>IF($D110="","","NJ20")</f>
        <v/>
      </c>
      <c r="F110" s="117" t="str">
        <f>IF($D110="","",Veldnj20!$E$1091)</f>
        <v/>
      </c>
      <c r="G110" s="257" t="str">
        <f>IF($D110="","",Veldnj20!$G$1091)</f>
        <v/>
      </c>
      <c r="H110" s="257" t="str">
        <f>PROPER(IF($D110="","",Veldnj20!$F$1091))</f>
        <v/>
      </c>
      <c r="I110" s="257" t="str">
        <f>IF($D110="","",Veldnj20!$J$1091)</f>
        <v/>
      </c>
      <c r="J110" s="257" t="str">
        <f>IF($D110="","",Veldnj20!$K$1091)</f>
        <v/>
      </c>
      <c r="K110" s="258" t="str">
        <f>IFERROR(ROUND(Veldnj20!$L$1091,1),"")</f>
        <v/>
      </c>
      <c r="L110" s="257" t="str">
        <f>IF($D110="","",IFERROR(ROUND(Veldnj20!$P$1091,0),""))</f>
        <v/>
      </c>
      <c r="M110" s="257" t="str">
        <f>IF($D110="","",IFERROR(ROUND(Veldnj20!$Q$1091,0),""))</f>
        <v/>
      </c>
      <c r="N110" s="257" t="str">
        <f>IF($D110="","",IFERROR(ROUND(Veldnj20!$R$1091,0),""))</f>
        <v/>
      </c>
      <c r="O110" s="257"/>
      <c r="P110" s="257" t="str">
        <f>IF($D110="","",Veldnj20!$P$1090)</f>
        <v/>
      </c>
      <c r="Q110" s="257" t="str">
        <f>IF($D110="","",Veldnj20!$Q$1090)</f>
        <v/>
      </c>
      <c r="R110" s="257" t="str">
        <f>IF($D110="","",Veldnj20!$R$1090)</f>
        <v/>
      </c>
      <c r="S110" s="257"/>
      <c r="T110" s="257" t="str">
        <f>IF($D110="","",Veldnj20!$T$1090)</f>
        <v/>
      </c>
      <c r="U110" s="262" t="str">
        <f>IFERROR(IF(VLOOKUP(D110,TeamsV,5,0)=0,"",VLOOKUP(D110,TeamsV,5,0)),"")</f>
        <v/>
      </c>
      <c r="V110" s="262" t="str">
        <f t="shared" si="7"/>
        <v/>
      </c>
      <c r="W110" s="260" t="str">
        <f>IF($D110="","",Veldnj20!$G$5)</f>
        <v/>
      </c>
      <c r="X110" s="260" t="str">
        <f>IF($D110="","",IF(Veldnj20!$AE$1091=0,"",Veldnj20!$AE$1091))</f>
        <v/>
      </c>
      <c r="Y110" s="260" t="str">
        <f>IF($D110="","",IF(Veldnj20!$AF$1091=0,"",Veldnj20!$AF$1091))</f>
        <v/>
      </c>
      <c r="Z110" s="249" t="str">
        <f>IFERROR(Veldnj20!$AH$1091,"")</f>
        <v/>
      </c>
    </row>
    <row r="111" spans="1:26">
      <c r="A111" s="260" t="str">
        <f>IF($D111="","",Veldvj21!$G$3)</f>
        <v/>
      </c>
      <c r="B111" s="260" t="str">
        <f>IF($D111="","",Veldvj21!$E$2)</f>
        <v/>
      </c>
      <c r="C111" s="117" t="str">
        <f t="shared" si="6"/>
        <v/>
      </c>
      <c r="D111" s="117" t="str">
        <f>UPPER(Veldvj21!C1091)</f>
        <v/>
      </c>
      <c r="E111" s="117" t="str">
        <f>IF($D111="","","VJ21")</f>
        <v/>
      </c>
      <c r="F111" s="117" t="str">
        <f>IF($D111="","",Veldvj21!$E$1091)</f>
        <v/>
      </c>
      <c r="G111" s="257" t="str">
        <f>IF($D111="","",Veldvj21!$G$1091)</f>
        <v/>
      </c>
      <c r="H111" s="257" t="str">
        <f>PROPER(IF($D111="","",Veldvj21!$F$1091))</f>
        <v/>
      </c>
      <c r="I111" s="257" t="str">
        <f>IF($D111="","",Veldvj21!$J$1091)</f>
        <v/>
      </c>
      <c r="J111" s="257" t="str">
        <f>IF($D111="","",Veldvj21!$K$1091)</f>
        <v/>
      </c>
      <c r="K111" s="258" t="str">
        <f>IFERROR(ROUND(Veldvj21!$L$1091,1),"")</f>
        <v/>
      </c>
      <c r="L111" s="257" t="str">
        <f>IF($D111="","",IFERROR(ROUND(Veldvj21!$P$1091,0),""))</f>
        <v/>
      </c>
      <c r="M111" s="257" t="str">
        <f>IF($D111="","",IFERROR(ROUND(Veldvj21!$Q$1091,0),""))</f>
        <v/>
      </c>
      <c r="N111" s="257" t="str">
        <f>IF($D111="","",IFERROR(ROUND(Veldvj21!$R$1091,0),""))</f>
        <v/>
      </c>
      <c r="O111" s="257" t="str">
        <f>IF($D111="","",IFERROR(ROUND(Veldvj21!$S$1091,0),""))</f>
        <v/>
      </c>
      <c r="P111" s="257" t="str">
        <f>IF($D111="","",Veldvj21!$P$1090)</f>
        <v/>
      </c>
      <c r="Q111" s="257" t="str">
        <f>IF($D111="","",Veldvj21!$Q$1090)</f>
        <v/>
      </c>
      <c r="R111" s="257" t="str">
        <f>IF($D111="","",Veldvj21!$R$1090)</f>
        <v/>
      </c>
      <c r="S111" s="257" t="str">
        <f>IF($D111="","",Veldvj21!$S$1090)</f>
        <v/>
      </c>
      <c r="T111" s="257" t="str">
        <f>IF($D111="","",Veldvj21!$T$1090)</f>
        <v/>
      </c>
      <c r="U111" s="262" t="str">
        <f>IFERROR(IF(VLOOKUP(D111,TeamsZ,5,0)=0,"",VLOOKUP(D111,TeamsZ,5,0)),"")</f>
        <v/>
      </c>
      <c r="V111" s="262" t="str">
        <f t="shared" si="7"/>
        <v/>
      </c>
      <c r="W111" s="260" t="str">
        <f>IF($D111="","",Veldvj21!$G$5)</f>
        <v/>
      </c>
      <c r="X111" s="260" t="str">
        <f>IF($D111="","",IF(Veldvj21!$AE$1091=0,"",Veldvj21!$AE$1091))</f>
        <v/>
      </c>
      <c r="Y111" s="260" t="str">
        <f>IF($D111="","",IF(Veldvj21!$AF$1091=0,"",Veldvj21!$AF$1091))</f>
        <v/>
      </c>
      <c r="Z111" s="249" t="str">
        <f>IFERROR(Veldvj21!$AH$1091,"")</f>
        <v/>
      </c>
    </row>
    <row r="112" spans="1:26">
      <c r="A112" s="260" t="str">
        <f>IF($D112="","",Veldnj20!$G$3)</f>
        <v/>
      </c>
      <c r="B112" s="260" t="str">
        <f>IF($D112="","",Veldnj20!$E$2)</f>
        <v/>
      </c>
      <c r="C112" s="117" t="str">
        <f t="shared" si="6"/>
        <v/>
      </c>
      <c r="D112" s="117" t="str">
        <f>UPPER(Veldnj20!C1111)</f>
        <v/>
      </c>
      <c r="E112" s="117" t="str">
        <f>IF($D112="","","NJ20")</f>
        <v/>
      </c>
      <c r="F112" s="117" t="str">
        <f>IF($D112="","",Veldnj20!$E$1111)</f>
        <v/>
      </c>
      <c r="G112" s="257" t="str">
        <f>IF($D112="","",Veldnj20!$G$1111)</f>
        <v/>
      </c>
      <c r="H112" s="257" t="str">
        <f>PROPER(IF($D112="","",Veldnj20!$F$1111))</f>
        <v/>
      </c>
      <c r="I112" s="257" t="str">
        <f>IF($D112="","",Veldnj20!$J$1111)</f>
        <v/>
      </c>
      <c r="J112" s="257" t="str">
        <f>IF($D112="","",Veldnj20!$K$1111)</f>
        <v/>
      </c>
      <c r="K112" s="258" t="str">
        <f>IFERROR(ROUND(Veldnj20!$L$1111,1),"")</f>
        <v/>
      </c>
      <c r="L112" s="257" t="str">
        <f>IF($D112="","",IFERROR(ROUND(Veldnj20!$P$1111,0),""))</f>
        <v/>
      </c>
      <c r="M112" s="257" t="str">
        <f>IF($D112="","",IFERROR(ROUND(Veldnj20!$Q$1111,0),""))</f>
        <v/>
      </c>
      <c r="N112" s="257" t="str">
        <f>IF($D112="","",IFERROR(ROUND(Veldnj20!$R$1111,0),""))</f>
        <v/>
      </c>
      <c r="O112" s="257"/>
      <c r="P112" s="257" t="str">
        <f>IF($D112="","",Veldnj20!$P$1110)</f>
        <v/>
      </c>
      <c r="Q112" s="257" t="str">
        <f>IF($D112="","",Veldnj20!$Q$1110)</f>
        <v/>
      </c>
      <c r="R112" s="257" t="str">
        <f>IF($D112="","",Veldnj20!$R$1110)</f>
        <v/>
      </c>
      <c r="S112" s="257"/>
      <c r="T112" s="257" t="str">
        <f>IF($D112="","",Veldnj20!$T$1110)</f>
        <v/>
      </c>
      <c r="U112" s="262" t="str">
        <f>IFERROR(IF(VLOOKUP(D112,TeamsV,5,0)=0,"",VLOOKUP(D112,TeamsV,5,0)),"")</f>
        <v/>
      </c>
      <c r="V112" s="262" t="str">
        <f t="shared" si="7"/>
        <v/>
      </c>
      <c r="W112" s="260" t="str">
        <f>IF($D112="","",Veldnj20!$G$5)</f>
        <v/>
      </c>
      <c r="X112" s="260" t="str">
        <f>IF($D112="","",IF(Veldnj20!$AE$1111=0,"",Veldnj20!$AE$1111))</f>
        <v/>
      </c>
      <c r="Y112" s="260" t="str">
        <f>IF($D112="","",IF(Veldnj20!$AF$1111=0,"",Veldnj20!$AF$1111))</f>
        <v/>
      </c>
      <c r="Z112" s="249" t="str">
        <f>IFERROR(Veldnj20!$AH$1111,"")</f>
        <v/>
      </c>
    </row>
    <row r="113" spans="1:26">
      <c r="A113" s="260" t="str">
        <f>IF($D113="","",Veldvj21!$G$3)</f>
        <v/>
      </c>
      <c r="B113" s="260" t="str">
        <f>IF($D113="","",Veldvj21!$E$2)</f>
        <v/>
      </c>
      <c r="C113" s="117" t="str">
        <f t="shared" si="6"/>
        <v/>
      </c>
      <c r="D113" s="117" t="str">
        <f>UPPER(Veldvj21!C1111)</f>
        <v/>
      </c>
      <c r="E113" s="117" t="str">
        <f>IF($D113="","","VJ21")</f>
        <v/>
      </c>
      <c r="F113" s="117" t="str">
        <f>IF($D113="","",Veldvj21!$E$1111)</f>
        <v/>
      </c>
      <c r="G113" s="257" t="str">
        <f>IF($D113="","",Veldvj21!$G$1111)</f>
        <v/>
      </c>
      <c r="H113" s="257" t="str">
        <f>PROPER(IF($D113="","",Veldvj21!$F$1111))</f>
        <v/>
      </c>
      <c r="I113" s="257" t="str">
        <f>IF($D113="","",Veldvj21!$J$1111)</f>
        <v/>
      </c>
      <c r="J113" s="257" t="str">
        <f>IF($D113="","",Veldvj21!$K$1111)</f>
        <v/>
      </c>
      <c r="K113" s="258" t="str">
        <f>IFERROR(ROUND(Veldvj21!$L$1111,1),"")</f>
        <v/>
      </c>
      <c r="L113" s="257" t="str">
        <f>IF($D113="","",IFERROR(ROUND(Veldvj21!$P$1111,0),""))</f>
        <v/>
      </c>
      <c r="M113" s="257" t="str">
        <f>IF($D113="","",IFERROR(ROUND(Veldvj21!$Q$1111,0),""))</f>
        <v/>
      </c>
      <c r="N113" s="257" t="str">
        <f>IF($D113="","",IFERROR(ROUND(Veldvj21!$R$1111,0),""))</f>
        <v/>
      </c>
      <c r="O113" s="257" t="str">
        <f>IF($D113="","",IFERROR(ROUND(Veldvj21!$S$1111,0),""))</f>
        <v/>
      </c>
      <c r="P113" s="257" t="str">
        <f>IF($D113="","",Veldvj21!$P$1110)</f>
        <v/>
      </c>
      <c r="Q113" s="257" t="str">
        <f>IF($D113="","",Veldvj21!$Q$1110)</f>
        <v/>
      </c>
      <c r="R113" s="257" t="str">
        <f>IF($D113="","",Veldvj21!$R$1110)</f>
        <v/>
      </c>
      <c r="S113" s="257" t="str">
        <f>IF($D113="","",Veldvj21!$S$1110)</f>
        <v/>
      </c>
      <c r="T113" s="257" t="str">
        <f>IF($D113="","",Veldvj21!$T$1110)</f>
        <v/>
      </c>
      <c r="U113" s="262" t="str">
        <f>IFERROR(IF(VLOOKUP(D113,TeamsZ,5,0)=0,"",VLOOKUP(D113,TeamsZ,5,0)),"")</f>
        <v/>
      </c>
      <c r="V113" s="262" t="str">
        <f t="shared" si="7"/>
        <v/>
      </c>
      <c r="W113" s="260" t="str">
        <f>IF($D113="","",Veldvj21!$G$5)</f>
        <v/>
      </c>
      <c r="X113" s="260" t="str">
        <f>IF($D113="","",IF(Veldvj21!$AE$1111=0,"",Veldvj21!$AE$1111))</f>
        <v/>
      </c>
      <c r="Y113" s="260" t="str">
        <f>IF($D113="","",IF(Veldvj21!$AF$1111=0,"",Veldvj21!$AF$1111))</f>
        <v/>
      </c>
      <c r="Z113" s="249" t="str">
        <f>IFERROR(Veldvj21!$AH$1111,"")</f>
        <v/>
      </c>
    </row>
    <row r="114" spans="1:26">
      <c r="A114" s="260" t="str">
        <f>IF($D114="","",Veldnj20!$G$3)</f>
        <v/>
      </c>
      <c r="B114" s="260" t="str">
        <f>IF($D114="","",Veldnj20!$E$2)</f>
        <v/>
      </c>
      <c r="C114" s="117" t="str">
        <f t="shared" si="6"/>
        <v/>
      </c>
      <c r="D114" s="117" t="str">
        <f>UPPER(Veldnj20!C1131)</f>
        <v/>
      </c>
      <c r="E114" s="117" t="str">
        <f>IF($D114="","","NJ20")</f>
        <v/>
      </c>
      <c r="F114" s="117" t="str">
        <f>IF($D114="","",Veldnj20!$E$1131)</f>
        <v/>
      </c>
      <c r="G114" s="257" t="str">
        <f>IF($D114="","",Veldnj20!$G$1131)</f>
        <v/>
      </c>
      <c r="H114" s="257" t="str">
        <f>PROPER(IF($D114="","",Veldnj20!$F$1131))</f>
        <v/>
      </c>
      <c r="I114" s="257" t="str">
        <f>IF($D114="","",Veldnj20!$J$1131)</f>
        <v/>
      </c>
      <c r="J114" s="257" t="str">
        <f>IF($D114="","",Veldnj20!$K$1131)</f>
        <v/>
      </c>
      <c r="K114" s="258" t="str">
        <f>IFERROR(ROUND(Veldnj20!$L$1131,1),"")</f>
        <v/>
      </c>
      <c r="L114" s="257" t="str">
        <f>IF($D114="","",IFERROR(ROUND(Veldnj20!$P$1131,0),""))</f>
        <v/>
      </c>
      <c r="M114" s="257" t="str">
        <f>IF($D114="","",IFERROR(ROUND(Veldnj20!$Q$1131,0),""))</f>
        <v/>
      </c>
      <c r="N114" s="257" t="str">
        <f>IF($D114="","",IFERROR(ROUND(Veldnj20!$R$1131,0),""))</f>
        <v/>
      </c>
      <c r="O114" s="257"/>
      <c r="P114" s="257" t="str">
        <f>IF($D114="","",Veldnj20!$P$1130)</f>
        <v/>
      </c>
      <c r="Q114" s="257" t="str">
        <f>IF($D114="","",Veldnj20!$Q$1130)</f>
        <v/>
      </c>
      <c r="R114" s="257" t="str">
        <f>IF($D114="","",Veldnj20!$R$1130)</f>
        <v/>
      </c>
      <c r="S114" s="257"/>
      <c r="T114" s="257" t="str">
        <f>IF($D114="","",Veldnj20!$T$1130)</f>
        <v/>
      </c>
      <c r="U114" s="262" t="str">
        <f>IFERROR(IF(VLOOKUP(D114,TeamsV,5,0)=0,"",VLOOKUP(D114,TeamsV,5,0)),"")</f>
        <v/>
      </c>
      <c r="V114" s="262" t="str">
        <f t="shared" si="7"/>
        <v/>
      </c>
      <c r="W114" s="260" t="str">
        <f>IF($D114="","",Veldnj20!$G$5)</f>
        <v/>
      </c>
      <c r="X114" s="260" t="str">
        <f>IF($D114="","",IF(Veldnj20!$AE$1131=0,"",Veldnj20!$AE$1131))</f>
        <v/>
      </c>
      <c r="Y114" s="260" t="str">
        <f>IF($D114="","",IF(Veldnj20!$AF$1131=0,"",Veldnj20!$AF$1131))</f>
        <v/>
      </c>
      <c r="Z114" s="249" t="str">
        <f>IFERROR(Veldnj20!$AH$1131,"")</f>
        <v/>
      </c>
    </row>
    <row r="115" spans="1:26">
      <c r="A115" s="260" t="str">
        <f>IF($D115="","",Veldvj21!$G$3)</f>
        <v/>
      </c>
      <c r="B115" s="260" t="str">
        <f>IF($D115="","",Veldvj21!$E$2)</f>
        <v/>
      </c>
      <c r="C115" s="117" t="str">
        <f t="shared" si="6"/>
        <v/>
      </c>
      <c r="D115" s="117" t="str">
        <f>UPPER(Veldvj21!C1131)</f>
        <v/>
      </c>
      <c r="E115" s="117" t="str">
        <f>IF($D115="","","VJ21")</f>
        <v/>
      </c>
      <c r="F115" s="117" t="str">
        <f>IF($D115="","",Veldvj21!$E$1131)</f>
        <v/>
      </c>
      <c r="G115" s="257" t="str">
        <f>IF($D115="","",Veldvj21!$G$1131)</f>
        <v/>
      </c>
      <c r="H115" s="257" t="str">
        <f>PROPER(IF($D115="","",Veldvj21!$F$1131))</f>
        <v/>
      </c>
      <c r="I115" s="257" t="str">
        <f>IF($D115="","",Veldvj21!$J$1131)</f>
        <v/>
      </c>
      <c r="J115" s="257" t="str">
        <f>IF($D115="","",Veldvj21!$K$1131)</f>
        <v/>
      </c>
      <c r="K115" s="258" t="str">
        <f>IFERROR(ROUND(Veldvj21!$L$1131,1),"")</f>
        <v/>
      </c>
      <c r="L115" s="257" t="str">
        <f>IF($D115="","",IFERROR(ROUND(Veldvj21!$P$1131,0),""))</f>
        <v/>
      </c>
      <c r="M115" s="257" t="str">
        <f>IF($D115="","",IFERROR(ROUND(Veldvj21!$Q$1131,0),""))</f>
        <v/>
      </c>
      <c r="N115" s="257" t="str">
        <f>IF($D115="","",IFERROR(ROUND(Veldvj21!$R$1131,0),""))</f>
        <v/>
      </c>
      <c r="O115" s="257" t="str">
        <f>IF($D115="","",IFERROR(ROUND(Veldvj21!$S$1131,0),""))</f>
        <v/>
      </c>
      <c r="P115" s="257" t="str">
        <f>IF($D115="","",Veldvj21!$P$1130)</f>
        <v/>
      </c>
      <c r="Q115" s="257" t="str">
        <f>IF($D115="","",Veldvj21!$Q$1130)</f>
        <v/>
      </c>
      <c r="R115" s="257" t="str">
        <f>IF($D115="","",Veldvj21!$R$1130)</f>
        <v/>
      </c>
      <c r="S115" s="257" t="str">
        <f>IF($D115="","",Veldvj21!$S$1130)</f>
        <v/>
      </c>
      <c r="T115" s="257" t="str">
        <f>IF($D115="","",Veldvj21!$T$1130)</f>
        <v/>
      </c>
      <c r="U115" s="262" t="str">
        <f>IFERROR(IF(VLOOKUP(D115,TeamsZ,5,0)=0,"",VLOOKUP(D115,TeamsZ,5,0)),"")</f>
        <v/>
      </c>
      <c r="V115" s="262" t="str">
        <f t="shared" si="7"/>
        <v/>
      </c>
      <c r="W115" s="260" t="str">
        <f>IF($D115="","",Veldvj21!$G$5)</f>
        <v/>
      </c>
      <c r="X115" s="260" t="str">
        <f>IF($D115="","",IF(Veldvj21!$AE$1131=0,"",Veldvj21!$AE$1131))</f>
        <v/>
      </c>
      <c r="Y115" s="260" t="str">
        <f>IF($D115="","",IF(Veldvj21!$AF$1131=0,"",Veldvj21!$AF$1131))</f>
        <v/>
      </c>
      <c r="Z115" s="249" t="str">
        <f>IFERROR(Veldvj21!$AH$1131,"")</f>
        <v/>
      </c>
    </row>
    <row r="116" spans="1:26">
      <c r="A116" s="260" t="str">
        <f>IF($D116="","",Veldnj20!$G$3)</f>
        <v/>
      </c>
      <c r="B116" s="260" t="str">
        <f>IF($D116="","",Veldnj20!$E$2)</f>
        <v/>
      </c>
      <c r="C116" s="117" t="str">
        <f t="shared" si="6"/>
        <v/>
      </c>
      <c r="D116" s="117" t="str">
        <f>UPPER(Veldnj20!C1151)</f>
        <v/>
      </c>
      <c r="E116" s="117" t="str">
        <f>IF($D116="","","NJ20")</f>
        <v/>
      </c>
      <c r="F116" s="117" t="str">
        <f>IF($D116="","",Veldnj20!$E$1151)</f>
        <v/>
      </c>
      <c r="G116" s="257" t="str">
        <f>IF($D116="","",Veldnj20!$G$1151)</f>
        <v/>
      </c>
      <c r="H116" s="257" t="str">
        <f>PROPER(IF($D116="","",Veldnj20!$F$1151))</f>
        <v/>
      </c>
      <c r="I116" s="257" t="str">
        <f>IF($D116="","",Veldnj20!$J$1151)</f>
        <v/>
      </c>
      <c r="J116" s="257" t="str">
        <f>IF($D116="","",Veldnj20!$K$1151)</f>
        <v/>
      </c>
      <c r="K116" s="258" t="str">
        <f>IFERROR(ROUND(Veldnj20!$L$1151,1),"")</f>
        <v/>
      </c>
      <c r="L116" s="257" t="str">
        <f>IF($D116="","",IFERROR(ROUND(Veldnj20!$P$1151,0),""))</f>
        <v/>
      </c>
      <c r="M116" s="257" t="str">
        <f>IF($D116="","",IFERROR(ROUND(Veldnj20!$Q$1151,0),""))</f>
        <v/>
      </c>
      <c r="N116" s="257" t="str">
        <f>IF($D116="","",IFERROR(ROUND(Veldnj20!$R$1151,0),""))</f>
        <v/>
      </c>
      <c r="O116" s="257"/>
      <c r="P116" s="257" t="str">
        <f>IF($D116="","",Veldnj20!$P$1150)</f>
        <v/>
      </c>
      <c r="Q116" s="257" t="str">
        <f>IF($D116="","",Veldnj20!$Q$1150)</f>
        <v/>
      </c>
      <c r="R116" s="257" t="str">
        <f>IF($D116="","",Veldnj20!$R$1150)</f>
        <v/>
      </c>
      <c r="S116" s="257"/>
      <c r="T116" s="257" t="str">
        <f>IF($D116="","",Veldnj20!$T$1150)</f>
        <v/>
      </c>
      <c r="U116" s="262" t="str">
        <f>IFERROR(IF(VLOOKUP(D116,TeamsV,5,0)=0,"",VLOOKUP(D116,TeamsV,5,0)),"")</f>
        <v/>
      </c>
      <c r="V116" s="262" t="str">
        <f t="shared" si="7"/>
        <v/>
      </c>
      <c r="W116" s="260" t="str">
        <f>IF($D116="","",Veldnj20!$G$5)</f>
        <v/>
      </c>
      <c r="X116" s="260" t="str">
        <f>IF($D116="","",IF(Veldnj20!$AE$1151=0,"",Veldnj20!$AE$1151))</f>
        <v/>
      </c>
      <c r="Y116" s="260" t="str">
        <f>IF($D116="","",IF(Veldnj20!$AF$1151=0,"",Veldnj20!$AF$1151))</f>
        <v/>
      </c>
      <c r="Z116" s="249" t="str">
        <f>IFERROR(Veldnj20!$AH$1151,"")</f>
        <v/>
      </c>
    </row>
    <row r="117" spans="1:26">
      <c r="A117" s="260" t="str">
        <f>IF($D117="","",Veldvj21!$G$3)</f>
        <v/>
      </c>
      <c r="B117" s="260" t="str">
        <f>IF($D117="","",Veldvj21!$E$2)</f>
        <v/>
      </c>
      <c r="C117" s="117" t="str">
        <f t="shared" si="6"/>
        <v/>
      </c>
      <c r="D117" s="117" t="str">
        <f>UPPER(Veldvj21!C1151)</f>
        <v/>
      </c>
      <c r="E117" s="117" t="str">
        <f>IF($D117="","","VJ21")</f>
        <v/>
      </c>
      <c r="F117" s="117" t="str">
        <f>IF($D117="","",Veldvj21!$E$1151)</f>
        <v/>
      </c>
      <c r="G117" s="257" t="str">
        <f>IF($D117="","",Veldvj21!$G$1151)</f>
        <v/>
      </c>
      <c r="H117" s="257" t="str">
        <f>PROPER(IF($D117="","",Veldvj21!$F$1151))</f>
        <v/>
      </c>
      <c r="I117" s="257" t="str">
        <f>IF($D117="","",Veldvj21!$J$1151)</f>
        <v/>
      </c>
      <c r="J117" s="257" t="str">
        <f>IF($D117="","",Veldvj21!$K$1151)</f>
        <v/>
      </c>
      <c r="K117" s="258" t="str">
        <f>IFERROR(ROUND(Veldvj21!$L$1151,1),"")</f>
        <v/>
      </c>
      <c r="L117" s="257" t="str">
        <f>IF($D117="","",IFERROR(ROUND(Veldvj21!$P$1151,0),""))</f>
        <v/>
      </c>
      <c r="M117" s="257" t="str">
        <f>IF($D117="","",IFERROR(ROUND(Veldvj21!$Q$1151,0),""))</f>
        <v/>
      </c>
      <c r="N117" s="257" t="str">
        <f>IF($D117="","",IFERROR(ROUND(Veldvj21!$R$1151,0),""))</f>
        <v/>
      </c>
      <c r="O117" s="257" t="str">
        <f>IF($D117="","",IFERROR(ROUND(Veldvj21!$S$1151,0),""))</f>
        <v/>
      </c>
      <c r="P117" s="257" t="str">
        <f>IF($D117="","",Veldvj21!$P$1150)</f>
        <v/>
      </c>
      <c r="Q117" s="257" t="str">
        <f>IF($D117="","",Veldvj21!$Q$1150)</f>
        <v/>
      </c>
      <c r="R117" s="257" t="str">
        <f>IF($D117="","",Veldvj21!$R$1150)</f>
        <v/>
      </c>
      <c r="S117" s="257" t="str">
        <f>IF($D117="","",Veldvj21!$S$1150)</f>
        <v/>
      </c>
      <c r="T117" s="257" t="str">
        <f>IF($D117="","",Veldvj21!$T$1150)</f>
        <v/>
      </c>
      <c r="U117" s="262" t="str">
        <f>IFERROR(IF(VLOOKUP(D117,TeamsZ,5,0)=0,"",VLOOKUP(D117,TeamsZ,5,0)),"")</f>
        <v/>
      </c>
      <c r="V117" s="262" t="str">
        <f t="shared" si="7"/>
        <v/>
      </c>
      <c r="W117" s="260" t="str">
        <f>IF($D117="","",Veldvj21!$G$5)</f>
        <v/>
      </c>
      <c r="X117" s="260" t="str">
        <f>IF($D117="","",IF(Veldvj21!$AE$1151=0,"",Veldvj21!$AE$1151))</f>
        <v/>
      </c>
      <c r="Y117" s="260" t="str">
        <f>IF($D117="","",IF(Veldvj21!$AF$1151=0,"",Veldvj21!$AF$1151))</f>
        <v/>
      </c>
      <c r="Z117" s="249" t="str">
        <f>IFERROR(Veldvj21!$AH$1151,"")</f>
        <v/>
      </c>
    </row>
    <row r="118" spans="1:26">
      <c r="A118" s="260" t="str">
        <f>IF($D118="","",Veldnj20!$G$3)</f>
        <v/>
      </c>
      <c r="B118" s="260" t="str">
        <f>IF($D118="","",Veldnj20!$E$2)</f>
        <v/>
      </c>
      <c r="C118" s="117" t="str">
        <f t="shared" si="6"/>
        <v/>
      </c>
      <c r="D118" s="117" t="str">
        <f>UPPER(Veldnj20!C1171)</f>
        <v/>
      </c>
      <c r="E118" s="117" t="str">
        <f>IF($D118="","","NJ20")</f>
        <v/>
      </c>
      <c r="F118" s="117" t="str">
        <f>IF($D118="","",Veldnj20!$E$1171)</f>
        <v/>
      </c>
      <c r="G118" s="257" t="str">
        <f>IF($D118="","",Veldnj20!$G$1171)</f>
        <v/>
      </c>
      <c r="H118" s="257" t="str">
        <f>PROPER(IF($D118="","",Veldnj20!$F$1171))</f>
        <v/>
      </c>
      <c r="I118" s="257" t="str">
        <f>IF($D118="","",Veldnj20!$J$1171)</f>
        <v/>
      </c>
      <c r="J118" s="257" t="str">
        <f>IF($D118="","",Veldnj20!$K$1171)</f>
        <v/>
      </c>
      <c r="K118" s="258" t="str">
        <f>IFERROR(ROUND(Veldnj20!$L$1171,1),"")</f>
        <v/>
      </c>
      <c r="L118" s="257" t="str">
        <f>IF($D118="","",IFERROR(ROUND(Veldnj20!$P$1171,0),""))</f>
        <v/>
      </c>
      <c r="M118" s="257" t="str">
        <f>IF($D118="","",IFERROR(ROUND(Veldnj20!$Q$1171,0),""))</f>
        <v/>
      </c>
      <c r="N118" s="257" t="str">
        <f>IF($D118="","",IFERROR(ROUND(Veldnj20!$R$1171,0),""))</f>
        <v/>
      </c>
      <c r="O118" s="257"/>
      <c r="P118" s="257" t="str">
        <f>IF($D118="","",Veldnj20!$P$1170)</f>
        <v/>
      </c>
      <c r="Q118" s="257" t="str">
        <f>IF($D118="","",Veldnj20!$Q$1170)</f>
        <v/>
      </c>
      <c r="R118" s="257" t="str">
        <f>IF($D118="","",Veldnj20!$R$1170)</f>
        <v/>
      </c>
      <c r="S118" s="257"/>
      <c r="T118" s="257" t="str">
        <f>IF($D118="","",Veldnj20!$T$1170)</f>
        <v/>
      </c>
      <c r="U118" s="262" t="str">
        <f>IFERROR(IF(VLOOKUP(D118,TeamsV,5,0)=0,"",VLOOKUP(D118,TeamsV,5,0)),"")</f>
        <v/>
      </c>
      <c r="V118" s="262" t="str">
        <f t="shared" si="7"/>
        <v/>
      </c>
      <c r="W118" s="260" t="str">
        <f>IF($D118="","",Veldnj20!$G$5)</f>
        <v/>
      </c>
      <c r="X118" s="260" t="str">
        <f>IF($D118="","",IF(Veldnj20!$AE$1171=0,"",Veldnj20!$AE$1171))</f>
        <v/>
      </c>
      <c r="Y118" s="260" t="str">
        <f>IF($D118="","",IF(Veldnj20!$AF$1171=0,"",Veldnj20!$AF$1171))</f>
        <v/>
      </c>
      <c r="Z118" s="249" t="str">
        <f>IFERROR(Veldnj20!$AH$1171,"")</f>
        <v/>
      </c>
    </row>
    <row r="119" spans="1:26">
      <c r="A119" s="260" t="str">
        <f>IF($D119="","",Veldvj21!$G$3)</f>
        <v/>
      </c>
      <c r="B119" s="260" t="str">
        <f>IF($D119="","",Veldvj21!$E$2)</f>
        <v/>
      </c>
      <c r="C119" s="117" t="str">
        <f t="shared" si="6"/>
        <v/>
      </c>
      <c r="D119" s="117" t="str">
        <f>UPPER(Veldvj21!C1171)</f>
        <v/>
      </c>
      <c r="E119" s="117" t="str">
        <f>IF($D119="","","VJ21")</f>
        <v/>
      </c>
      <c r="F119" s="117" t="str">
        <f>IF($D119="","",Veldvj21!$E$1171)</f>
        <v/>
      </c>
      <c r="G119" s="257" t="str">
        <f>IF($D119="","",Veldvj21!$G$1171)</f>
        <v/>
      </c>
      <c r="H119" s="257" t="str">
        <f>PROPER(IF($D119="","",Veldvj21!$F$1171))</f>
        <v/>
      </c>
      <c r="I119" s="257" t="str">
        <f>IF($D119="","",Veldvj21!$J$1171)</f>
        <v/>
      </c>
      <c r="J119" s="257" t="str">
        <f>IF($D119="","",Veldvj21!$K$1171)</f>
        <v/>
      </c>
      <c r="K119" s="258" t="str">
        <f>IFERROR(ROUND(Veldvj21!$L$1171,1),"")</f>
        <v/>
      </c>
      <c r="L119" s="257" t="str">
        <f>IF($D119="","",IFERROR(ROUND(Veldvj21!$P$1171,0),""))</f>
        <v/>
      </c>
      <c r="M119" s="257" t="str">
        <f>IF($D119="","",IFERROR(ROUND(Veldvj21!$Q$1171,0),""))</f>
        <v/>
      </c>
      <c r="N119" s="257" t="str">
        <f>IF($D119="","",IFERROR(ROUND(Veldvj21!$R$1171,0),""))</f>
        <v/>
      </c>
      <c r="O119" s="257" t="str">
        <f>IF($D119="","",IFERROR(ROUND(Veldvj21!$S$1171,0),""))</f>
        <v/>
      </c>
      <c r="P119" s="257" t="str">
        <f>IF($D119="","",Veldvj21!$P$1170)</f>
        <v/>
      </c>
      <c r="Q119" s="257" t="str">
        <f>IF($D119="","",Veldvj21!$Q$1170)</f>
        <v/>
      </c>
      <c r="R119" s="257" t="str">
        <f>IF($D119="","",Veldvj21!$R$1170)</f>
        <v/>
      </c>
      <c r="S119" s="257" t="str">
        <f>IF($D119="","",Veldvj21!$S$1170)</f>
        <v/>
      </c>
      <c r="T119" s="257" t="str">
        <f>IF($D119="","",Veldvj21!$T$1170)</f>
        <v/>
      </c>
      <c r="U119" s="262" t="str">
        <f>IFERROR(IF(VLOOKUP(D119,TeamsZ,5,0)=0,"",VLOOKUP(D119,TeamsZ,5,0)),"")</f>
        <v/>
      </c>
      <c r="V119" s="262" t="str">
        <f t="shared" si="7"/>
        <v/>
      </c>
      <c r="W119" s="260" t="str">
        <f>IF($D119="","",Veldvj21!$G$5)</f>
        <v/>
      </c>
      <c r="X119" s="260" t="str">
        <f>IF($D119="","",IF(Veldvj21!$AE$1171=0,"",Veldvj21!$AE$1171))</f>
        <v/>
      </c>
      <c r="Y119" s="260" t="str">
        <f>IF($D119="","",IF(Veldvj21!$AF$1171=0,"",Veldvj21!$AF$1171))</f>
        <v/>
      </c>
      <c r="Z119" s="249" t="str">
        <f>IFERROR(Veldvj21!$AH$1171,"")</f>
        <v/>
      </c>
    </row>
    <row r="120" spans="1:26">
      <c r="A120" s="260" t="str">
        <f>IF($D120="","",Veldnj20!$G$3)</f>
        <v/>
      </c>
      <c r="B120" s="260" t="str">
        <f>IF($D120="","",Veldnj20!$E$2)</f>
        <v/>
      </c>
      <c r="C120" s="117" t="str">
        <f t="shared" si="6"/>
        <v/>
      </c>
      <c r="D120" s="117" t="str">
        <f>UPPER(Veldnj20!C1191)</f>
        <v/>
      </c>
      <c r="E120" s="117" t="str">
        <f>IF($D120="","","NJ20")</f>
        <v/>
      </c>
      <c r="F120" s="117" t="str">
        <f>IF($D120="","",Veldnj20!$E$1191)</f>
        <v/>
      </c>
      <c r="G120" s="257" t="str">
        <f>IF($D120="","",Veldnj20!$G$1191)</f>
        <v/>
      </c>
      <c r="H120" s="257" t="str">
        <f>PROPER(IF($D120="","",Veldnj20!$F$1191))</f>
        <v/>
      </c>
      <c r="I120" s="257" t="str">
        <f>IF($D120="","",Veldnj20!$J$1191)</f>
        <v/>
      </c>
      <c r="J120" s="257" t="str">
        <f>IF($D120="","",Veldnj20!$K$1191)</f>
        <v/>
      </c>
      <c r="K120" s="258" t="str">
        <f>IFERROR(ROUND(Veldnj20!$L$1191,1),"")</f>
        <v/>
      </c>
      <c r="L120" s="257" t="str">
        <f>IF($D120="","",IFERROR(ROUND(Veldnj20!$P$1191,0),""))</f>
        <v/>
      </c>
      <c r="M120" s="257" t="str">
        <f>IF($D120="","",IFERROR(ROUND(Veldnj20!$Q$1191,0),""))</f>
        <v/>
      </c>
      <c r="N120" s="257" t="str">
        <f>IF($D120="","",IFERROR(ROUND(Veldnj20!$R$1191,0),""))</f>
        <v/>
      </c>
      <c r="O120" s="257"/>
      <c r="P120" s="257" t="str">
        <f>IF($D120="","",Veldnj20!$P$1190)</f>
        <v/>
      </c>
      <c r="Q120" s="257" t="str">
        <f>IF($D120="","",Veldnj20!$Q$1190)</f>
        <v/>
      </c>
      <c r="R120" s="257" t="str">
        <f>IF($D120="","",Veldnj20!$R$1190)</f>
        <v/>
      </c>
      <c r="S120" s="257"/>
      <c r="T120" s="257" t="str">
        <f>IF($D120="","",Veldnj20!$T$1190)</f>
        <v/>
      </c>
      <c r="U120" s="262" t="str">
        <f>IFERROR(IF(VLOOKUP(D120,TeamsV,5,0)=0,"",VLOOKUP(D120,TeamsV,5,0)),"")</f>
        <v/>
      </c>
      <c r="V120" s="262" t="str">
        <f t="shared" si="7"/>
        <v/>
      </c>
      <c r="W120" s="260" t="str">
        <f>IF($D120="","",Veldnj20!$G$5)</f>
        <v/>
      </c>
      <c r="X120" s="260" t="str">
        <f>IF($D120="","",IF(Veldnj20!$AE$1191=0,"",Veldnj20!$AE$1191))</f>
        <v/>
      </c>
      <c r="Y120" s="260" t="str">
        <f>IF($D120="","",IF(Veldnj20!$AF$1191=0,"",Veldnj20!$AF$1191))</f>
        <v/>
      </c>
      <c r="Z120" s="249" t="str">
        <f>IFERROR(Veldnj20!$AH$1191,"")</f>
        <v/>
      </c>
    </row>
    <row r="121" spans="1:26">
      <c r="A121" s="260" t="str">
        <f>IF($D121="","",Veldvj21!$G$3)</f>
        <v/>
      </c>
      <c r="B121" s="260" t="str">
        <f>IF($D121="","",Veldvj21!$E$2)</f>
        <v/>
      </c>
      <c r="C121" s="117" t="str">
        <f t="shared" si="6"/>
        <v/>
      </c>
      <c r="D121" s="117" t="str">
        <f>UPPER(Veldvj21!C1191)</f>
        <v/>
      </c>
      <c r="E121" s="117" t="str">
        <f>IF($D121="","","VJ21")</f>
        <v/>
      </c>
      <c r="F121" s="117" t="str">
        <f>IF($D121="","",Veldvj21!$E$1191)</f>
        <v/>
      </c>
      <c r="G121" s="257" t="str">
        <f>IF($D121="","",Veldvj21!$G$1191)</f>
        <v/>
      </c>
      <c r="H121" s="257" t="str">
        <f>PROPER(IF($D121="","",Veldvj21!$F$1191))</f>
        <v/>
      </c>
      <c r="I121" s="257" t="str">
        <f>IF($D121="","",Veldvj21!$J$1191)</f>
        <v/>
      </c>
      <c r="J121" s="257" t="str">
        <f>IF($D121="","",Veldvj21!$K$1191)</f>
        <v/>
      </c>
      <c r="K121" s="258" t="str">
        <f>IFERROR(ROUND(Veldvj21!$L$1191,1),"")</f>
        <v/>
      </c>
      <c r="L121" s="257" t="str">
        <f>IF($D121="","",IFERROR(ROUND(Veldvj21!$P$1191,0),""))</f>
        <v/>
      </c>
      <c r="M121" s="257" t="str">
        <f>IF($D121="","",IFERROR(ROUND(Veldvj21!$Q$1191,0),""))</f>
        <v/>
      </c>
      <c r="N121" s="257" t="str">
        <f>IF($D121="","",IFERROR(ROUND(Veldvj21!$R$1191,0),""))</f>
        <v/>
      </c>
      <c r="O121" s="257" t="str">
        <f>IF($D121="","",IFERROR(ROUND(Veldvj21!$S$1191,0),""))</f>
        <v/>
      </c>
      <c r="P121" s="257" t="str">
        <f>IF($D121="","",Veldvj21!$P$1190)</f>
        <v/>
      </c>
      <c r="Q121" s="257" t="str">
        <f>IF($D121="","",Veldvj21!$Q$1190)</f>
        <v/>
      </c>
      <c r="R121" s="257" t="str">
        <f>IF($D121="","",Veldvj21!$R$1190)</f>
        <v/>
      </c>
      <c r="S121" s="257" t="str">
        <f>IF($D121="","",Veldvj21!$S$1190)</f>
        <v/>
      </c>
      <c r="T121" s="257" t="str">
        <f>IF($D121="","",Veldvj21!$T$1190)</f>
        <v/>
      </c>
      <c r="U121" s="262" t="str">
        <f>IFERROR(IF(VLOOKUP(D121,TeamsZ,5,0)=0,"",VLOOKUP(D121,TeamsZ,5,0)),"")</f>
        <v/>
      </c>
      <c r="V121" s="262" t="str">
        <f t="shared" si="7"/>
        <v/>
      </c>
      <c r="W121" s="260" t="str">
        <f>IF($D121="","",Veldvj21!$G$5)</f>
        <v/>
      </c>
      <c r="X121" s="260" t="str">
        <f>IF($D121="","",IF(Veldvj21!$AE$1191=0,"",Veldvj21!$AE$1191))</f>
        <v/>
      </c>
      <c r="Y121" s="260" t="str">
        <f>IF($D121="","",IF(Veldvj21!$AF$1191=0,"",Veldvj21!$AF$1191))</f>
        <v/>
      </c>
      <c r="Z121" s="249" t="str">
        <f>IFERROR(Veldvj21!$AH$1191,"")</f>
        <v/>
      </c>
    </row>
    <row r="122" spans="1:26">
      <c r="A122" s="260" t="str">
        <f>IF($D122="","",Veldnj20!$G$3)</f>
        <v/>
      </c>
      <c r="B122" s="260" t="str">
        <f>IF($D122="","",Veldnj20!$E$2)</f>
        <v/>
      </c>
      <c r="C122" s="117" t="str">
        <f t="shared" si="6"/>
        <v/>
      </c>
      <c r="D122" s="117" t="str">
        <f>UPPER(Veldnj20!C1211)</f>
        <v/>
      </c>
      <c r="E122" s="117" t="str">
        <f>IF($D122="","","NJ20")</f>
        <v/>
      </c>
      <c r="F122" s="117" t="str">
        <f>IF($D122="","",Veldnj20!$E$1211)</f>
        <v/>
      </c>
      <c r="G122" s="257" t="str">
        <f>IF($D122="","",Veldnj20!$G$1211)</f>
        <v/>
      </c>
      <c r="H122" s="257" t="str">
        <f>PROPER(IF($D122="","",Veldnj20!$F$1211))</f>
        <v/>
      </c>
      <c r="I122" s="257" t="str">
        <f>IF($D122="","",Veldnj20!$J$1211)</f>
        <v/>
      </c>
      <c r="J122" s="257" t="str">
        <f>IF($D122="","",Veldnj20!$K$1211)</f>
        <v/>
      </c>
      <c r="K122" s="258" t="str">
        <f>IFERROR(ROUND(Veldnj20!$L$1211,1),"")</f>
        <v/>
      </c>
      <c r="L122" s="257" t="str">
        <f>IF($D122="","",IFERROR(ROUND(Veldnj20!$P$1211,0),""))</f>
        <v/>
      </c>
      <c r="M122" s="257" t="str">
        <f>IF($D122="","",IFERROR(ROUND(Veldnj20!$Q$1211,0),""))</f>
        <v/>
      </c>
      <c r="N122" s="257" t="str">
        <f>IF($D122="","",IFERROR(ROUND(Veldnj20!$R$1211,0),""))</f>
        <v/>
      </c>
      <c r="O122" s="257"/>
      <c r="P122" s="257" t="str">
        <f>IF($D122="","",Veldnj20!$P$1210)</f>
        <v/>
      </c>
      <c r="Q122" s="257" t="str">
        <f>IF($D122="","",Veldnj20!$Q$1210)</f>
        <v/>
      </c>
      <c r="R122" s="257" t="str">
        <f>IF($D122="","",Veldnj20!$R$1210)</f>
        <v/>
      </c>
      <c r="S122" s="257"/>
      <c r="T122" s="257" t="str">
        <f>IF($D122="","",Veldnj20!$T$1210)</f>
        <v/>
      </c>
      <c r="U122" s="262" t="str">
        <f>IFERROR(IF(VLOOKUP(D122,TeamsV,5,0)=0,"",VLOOKUP(D122,TeamsV,5,0)),"")</f>
        <v/>
      </c>
      <c r="V122" s="262" t="str">
        <f t="shared" si="7"/>
        <v/>
      </c>
      <c r="W122" s="260" t="str">
        <f>IF($D122="","",Veldnj20!$G$5)</f>
        <v/>
      </c>
      <c r="X122" s="260" t="str">
        <f>IF($D122="","",IF(Veldnj20!$AE$1211=0,"",Veldnj20!$AE$1211))</f>
        <v/>
      </c>
      <c r="Y122" s="260" t="str">
        <f>IF($D122="","",IF(Veldnj20!$AF$1211=0,"",Veldnj20!$AF$1211))</f>
        <v/>
      </c>
      <c r="Z122" s="249" t="str">
        <f>IFERROR(Veldnj20!$AH$1211,"")</f>
        <v/>
      </c>
    </row>
    <row r="123" spans="1:26">
      <c r="A123" s="260" t="str">
        <f>IF($D123="","",Veldvj21!$G$3)</f>
        <v/>
      </c>
      <c r="B123" s="260" t="str">
        <f>IF($D123="","",Veldvj21!$E$2)</f>
        <v/>
      </c>
      <c r="C123" s="117" t="str">
        <f t="shared" si="6"/>
        <v/>
      </c>
      <c r="D123" s="117" t="str">
        <f>UPPER(Veldvj21!C1211)</f>
        <v/>
      </c>
      <c r="E123" s="117" t="str">
        <f>IF($D123="","","VJ21")</f>
        <v/>
      </c>
      <c r="F123" s="117" t="str">
        <f>IF($D123="","",Veldvj21!$E$1211)</f>
        <v/>
      </c>
      <c r="G123" s="257" t="str">
        <f>IF($D123="","",Veldvj21!$G$1211)</f>
        <v/>
      </c>
      <c r="H123" s="257" t="str">
        <f>PROPER(IF($D123="","",Veldvj21!$F$1211))</f>
        <v/>
      </c>
      <c r="I123" s="257" t="str">
        <f>IF($D123="","",Veldvj21!$J$1211)</f>
        <v/>
      </c>
      <c r="J123" s="257" t="str">
        <f>IF($D123="","",Veldvj21!$K$1211)</f>
        <v/>
      </c>
      <c r="K123" s="258" t="str">
        <f>IFERROR(ROUND(Veldvj21!$L$1211,1),"")</f>
        <v/>
      </c>
      <c r="L123" s="257" t="str">
        <f>IF($D123="","",IFERROR(ROUND(Veldvj21!$P$1211,0),""))</f>
        <v/>
      </c>
      <c r="M123" s="257" t="str">
        <f>IF($D123="","",IFERROR(ROUND(Veldvj21!$Q$1211,0),""))</f>
        <v/>
      </c>
      <c r="N123" s="257" t="str">
        <f>IF($D123="","",IFERROR(ROUND(Veldvj21!$R$1211,0),""))</f>
        <v/>
      </c>
      <c r="O123" s="257" t="str">
        <f>IF($D123="","",IFERROR(ROUND(Veldvj21!$S$1211,0),""))</f>
        <v/>
      </c>
      <c r="P123" s="257" t="str">
        <f>IF($D123="","",Veldvj21!$P$1210)</f>
        <v/>
      </c>
      <c r="Q123" s="257" t="str">
        <f>IF($D123="","",Veldvj21!$Q$1210)</f>
        <v/>
      </c>
      <c r="R123" s="257" t="str">
        <f>IF($D123="","",Veldvj21!$R$1210)</f>
        <v/>
      </c>
      <c r="S123" s="257" t="str">
        <f>IF($D123="","",Veldvj21!$S$1210)</f>
        <v/>
      </c>
      <c r="T123" s="257" t="str">
        <f>IF($D123="","",Veldvj21!$T$1210)</f>
        <v/>
      </c>
      <c r="U123" s="262" t="str">
        <f>IFERROR(IF(VLOOKUP(D123,TeamsZ,5,0)=0,"",VLOOKUP(D123,TeamsZ,5,0)),"")</f>
        <v/>
      </c>
      <c r="V123" s="262" t="str">
        <f t="shared" si="7"/>
        <v/>
      </c>
      <c r="W123" s="260" t="str">
        <f>IF($D123="","",Veldvj21!$G$5)</f>
        <v/>
      </c>
      <c r="X123" s="260" t="str">
        <f>IF($D123="","",IF(Veldvj21!$AE$1211=0,"",Veldvj21!$AE$1211))</f>
        <v/>
      </c>
      <c r="Y123" s="260" t="str">
        <f>IF($D123="","",IF(Veldvj21!$AF$1211=0,"",Veldvj21!$AF$1211))</f>
        <v/>
      </c>
      <c r="Z123" s="249" t="str">
        <f>IFERROR(Veldvj21!$AH$1211,"")</f>
        <v/>
      </c>
    </row>
    <row r="124" spans="1:26">
      <c r="A124" s="260" t="str">
        <f>IF($D124="","",Veldnj20!$G$3)</f>
        <v/>
      </c>
      <c r="B124" s="260" t="str">
        <f>IF($D124="","",Veldnj20!$E$2)</f>
        <v/>
      </c>
      <c r="C124" s="117" t="str">
        <f t="shared" si="6"/>
        <v/>
      </c>
      <c r="D124" s="117" t="str">
        <f>UPPER(Veldnj20!C1231)</f>
        <v/>
      </c>
      <c r="E124" s="117" t="str">
        <f>IF($D124="","","NJ20")</f>
        <v/>
      </c>
      <c r="F124" s="117" t="str">
        <f>IF($D124="","",Veldnj20!$E$1231)</f>
        <v/>
      </c>
      <c r="G124" s="257" t="str">
        <f>IF($D124="","",Veldnj20!$G$1231)</f>
        <v/>
      </c>
      <c r="H124" s="257" t="str">
        <f>PROPER(IF($D124="","",Veldnj20!$F$1231))</f>
        <v/>
      </c>
      <c r="I124" s="257" t="str">
        <f>IF($D124="","",Veldnj20!$J$1231)</f>
        <v/>
      </c>
      <c r="J124" s="257" t="str">
        <f>IF($D124="","",Veldnj20!$K$1231)</f>
        <v/>
      </c>
      <c r="K124" s="258" t="str">
        <f>IFERROR(ROUND(Veldnj20!$L$1231,1),"")</f>
        <v/>
      </c>
      <c r="L124" s="257" t="str">
        <f>IF($D124="","",IFERROR(ROUND(Veldnj20!$P$1231,0),""))</f>
        <v/>
      </c>
      <c r="M124" s="257" t="str">
        <f>IF($D124="","",IFERROR(ROUND(Veldnj20!$Q$1231,0),""))</f>
        <v/>
      </c>
      <c r="N124" s="257" t="str">
        <f>IF($D124="","",IFERROR(ROUND(Veldnj20!$R$1231,0),""))</f>
        <v/>
      </c>
      <c r="O124" s="257"/>
      <c r="P124" s="257" t="str">
        <f>IF($D124="","",Veldnj20!$P$1230)</f>
        <v/>
      </c>
      <c r="Q124" s="257" t="str">
        <f>IF($D124="","",Veldnj20!$Q$1230)</f>
        <v/>
      </c>
      <c r="R124" s="257" t="str">
        <f>IF($D124="","",Veldnj20!$R$1230)</f>
        <v/>
      </c>
      <c r="S124" s="257"/>
      <c r="T124" s="257" t="str">
        <f>IF($D124="","",Veldnj20!$T$1230)</f>
        <v/>
      </c>
      <c r="U124" s="262" t="str">
        <f>IFERROR(IF(VLOOKUP(D124,TeamsV,5,0)=0,"",VLOOKUP(D124,TeamsV,5,0)),"")</f>
        <v/>
      </c>
      <c r="V124" s="262" t="str">
        <f t="shared" si="7"/>
        <v/>
      </c>
      <c r="W124" s="260" t="str">
        <f>IF($D124="","",Veldnj20!$G$5)</f>
        <v/>
      </c>
      <c r="X124" s="260" t="str">
        <f>IF($D124="","",IF(Veldnj20!$AE$1231=0,"",Veldnj20!$AE$1231))</f>
        <v/>
      </c>
      <c r="Y124" s="260" t="str">
        <f>IF($D124="","",IF(Veldnj20!$AF$1231=0,"",Veldnj20!$AF$1231))</f>
        <v/>
      </c>
      <c r="Z124" s="249" t="str">
        <f>IFERROR(Veldnj20!$AH$1231,"")</f>
        <v/>
      </c>
    </row>
    <row r="125" spans="1:26">
      <c r="A125" s="260" t="str">
        <f>IF($D125="","",Veldvj21!$G$3)</f>
        <v/>
      </c>
      <c r="B125" s="260" t="str">
        <f>IF($D125="","",Veldvj21!$E$2)</f>
        <v/>
      </c>
      <c r="C125" s="117" t="str">
        <f t="shared" si="6"/>
        <v/>
      </c>
      <c r="D125" s="117" t="str">
        <f>UPPER(Veldvj21!C1231)</f>
        <v/>
      </c>
      <c r="E125" s="117" t="str">
        <f>IF($D125="","","VJ21")</f>
        <v/>
      </c>
      <c r="F125" s="117" t="str">
        <f>IF($D125="","",Veldvj21!$E$1231)</f>
        <v/>
      </c>
      <c r="G125" s="257" t="str">
        <f>IF($D125="","",Veldvj21!$G$1231)</f>
        <v/>
      </c>
      <c r="H125" s="257" t="str">
        <f>PROPER(IF($D125="","",Veldvj21!$F$1231))</f>
        <v/>
      </c>
      <c r="I125" s="257" t="str">
        <f>IF($D125="","",Veldvj21!$J$1231)</f>
        <v/>
      </c>
      <c r="J125" s="257" t="str">
        <f>IF($D125="","",Veldvj21!$K$1231)</f>
        <v/>
      </c>
      <c r="K125" s="258" t="str">
        <f>IFERROR(ROUND(Veldvj21!$L$1231,1),"")</f>
        <v/>
      </c>
      <c r="L125" s="257" t="str">
        <f>IF($D125="","",IFERROR(ROUND(Veldvj21!$P$1231,0),""))</f>
        <v/>
      </c>
      <c r="M125" s="257" t="str">
        <f>IF($D125="","",IFERROR(ROUND(Veldvj21!$Q$1231,0),""))</f>
        <v/>
      </c>
      <c r="N125" s="257" t="str">
        <f>IF($D125="","",IFERROR(ROUND(Veldvj21!$R$1231,0),""))</f>
        <v/>
      </c>
      <c r="O125" s="257" t="str">
        <f>IF($D125="","",IFERROR(ROUND(Veldvj21!$S$1231,0),""))</f>
        <v/>
      </c>
      <c r="P125" s="257" t="str">
        <f>IF($D125="","",Veldvj21!$P$1230)</f>
        <v/>
      </c>
      <c r="Q125" s="257" t="str">
        <f>IF($D125="","",Veldvj21!$Q$1230)</f>
        <v/>
      </c>
      <c r="R125" s="257" t="str">
        <f>IF($D125="","",Veldvj21!$R$1230)</f>
        <v/>
      </c>
      <c r="S125" s="257" t="str">
        <f>IF($D125="","",Veldvj21!$S$1230)</f>
        <v/>
      </c>
      <c r="T125" s="257" t="str">
        <f>IF($D125="","",Veldvj21!$T$1230)</f>
        <v/>
      </c>
      <c r="U125" s="262" t="str">
        <f>IFERROR(IF(VLOOKUP(D125,TeamsZ,5,0)=0,"",VLOOKUP(D125,TeamsZ,5,0)),"")</f>
        <v/>
      </c>
      <c r="V125" s="262" t="str">
        <f t="shared" si="7"/>
        <v/>
      </c>
      <c r="W125" s="260" t="str">
        <f>IF($D125="","",Veldvj21!$G$5)</f>
        <v/>
      </c>
      <c r="X125" s="260" t="str">
        <f>IF($D125="","",IF(Veldvj21!$AE$1231=0,"",Veldvj21!$AE$1231))</f>
        <v/>
      </c>
      <c r="Y125" s="260" t="str">
        <f>IF($D125="","",IF(Veldvj21!$AF$1231=0,"",Veldvj21!$AF$1231))</f>
        <v/>
      </c>
      <c r="Z125" s="249" t="str">
        <f>IFERROR(Veldvj21!$AH$1231,"")</f>
        <v/>
      </c>
    </row>
    <row r="126" spans="1:26">
      <c r="A126" s="260" t="str">
        <f>IF($D126="","",Veldnj20!$G$3)</f>
        <v/>
      </c>
      <c r="B126" s="260" t="str">
        <f>IF($D126="","",Veldnj20!$E$2)</f>
        <v/>
      </c>
      <c r="C126" s="117" t="str">
        <f t="shared" si="6"/>
        <v/>
      </c>
      <c r="D126" s="117" t="str">
        <f>UPPER(Veldnj20!C1251)</f>
        <v/>
      </c>
      <c r="E126" s="117" t="str">
        <f>IF($D126="","","NJ20")</f>
        <v/>
      </c>
      <c r="F126" s="117" t="str">
        <f>IF($D126="","",Veldnj20!$E$1251)</f>
        <v/>
      </c>
      <c r="G126" s="257" t="str">
        <f>IF($D126="","",Veldnj20!$G$1251)</f>
        <v/>
      </c>
      <c r="H126" s="257" t="str">
        <f>PROPER(IF($D126="","",Veldnj20!$F$1251))</f>
        <v/>
      </c>
      <c r="I126" s="257" t="str">
        <f>IF($D126="","",Veldnj20!$J$1251)</f>
        <v/>
      </c>
      <c r="J126" s="257" t="str">
        <f>IF($D126="","",Veldnj20!$K$1251)</f>
        <v/>
      </c>
      <c r="K126" s="258" t="str">
        <f>IFERROR(ROUND(Veldnj20!$L$1251,1),"")</f>
        <v/>
      </c>
      <c r="L126" s="257" t="str">
        <f>IF($D126="","",IFERROR(ROUND(Veldnj20!$P$1251,0),""))</f>
        <v/>
      </c>
      <c r="M126" s="257" t="str">
        <f>IF($D126="","",IFERROR(ROUND(Veldnj20!$Q$1251,0),""))</f>
        <v/>
      </c>
      <c r="N126" s="257" t="str">
        <f>IF($D126="","",IFERROR(ROUND(Veldnj20!$R$1251,0),""))</f>
        <v/>
      </c>
      <c r="O126" s="257"/>
      <c r="P126" s="257" t="str">
        <f>IF($D126="","",Veldnj20!$P$1250)</f>
        <v/>
      </c>
      <c r="Q126" s="257" t="str">
        <f>IF($D126="","",Veldnj20!$Q$1250)</f>
        <v/>
      </c>
      <c r="R126" s="257" t="str">
        <f>IF($D126="","",Veldnj20!$R$1250)</f>
        <v/>
      </c>
      <c r="S126" s="257"/>
      <c r="T126" s="257" t="str">
        <f>IF($D126="","",Veldnj20!$T$1250)</f>
        <v/>
      </c>
      <c r="U126" s="262" t="str">
        <f>IFERROR(IF(VLOOKUP(D126,TeamsV,5,0)=0,"",VLOOKUP(D126,TeamsV,5,0)),"")</f>
        <v/>
      </c>
      <c r="V126" s="262" t="str">
        <f t="shared" si="7"/>
        <v/>
      </c>
      <c r="W126" s="260" t="str">
        <f>IF($D126="","",Veldnj20!$G$5)</f>
        <v/>
      </c>
      <c r="X126" s="260" t="str">
        <f>IF($D126="","",IF(Veldnj20!$AE$1251=0,"",Veldnj20!$AE$1251))</f>
        <v/>
      </c>
      <c r="Y126" s="260" t="str">
        <f>IF($D126="","",IF(Veldnj20!$AF$1251=0,"",Veldnj20!$AF$1251))</f>
        <v/>
      </c>
      <c r="Z126" s="249" t="str">
        <f>IFERROR(Veldnj20!$AH$1251,"")</f>
        <v/>
      </c>
    </row>
    <row r="127" spans="1:26">
      <c r="A127" s="260" t="str">
        <f>IF($D127="","",Veldvj21!$G$3)</f>
        <v/>
      </c>
      <c r="B127" s="260" t="str">
        <f>IF($D127="","",Veldvj21!$E$2)</f>
        <v/>
      </c>
      <c r="C127" s="117" t="str">
        <f t="shared" si="6"/>
        <v/>
      </c>
      <c r="D127" s="117" t="str">
        <f>UPPER(Veldvj21!C1251)</f>
        <v/>
      </c>
      <c r="E127" s="117" t="str">
        <f>IF($D127="","","VJ21")</f>
        <v/>
      </c>
      <c r="F127" s="117" t="str">
        <f>IF($D127="","",Veldvj21!$E$1251)</f>
        <v/>
      </c>
      <c r="G127" s="257" t="str">
        <f>IF($D127="","",Veldvj21!$G$1251)</f>
        <v/>
      </c>
      <c r="H127" s="257" t="str">
        <f>PROPER(IF($D127="","",Veldvj21!$F$1251))</f>
        <v/>
      </c>
      <c r="I127" s="257" t="str">
        <f>IF($D127="","",Veldvj21!$J$1251)</f>
        <v/>
      </c>
      <c r="J127" s="257" t="str">
        <f>IF($D127="","",Veldvj21!$K$1251)</f>
        <v/>
      </c>
      <c r="K127" s="258" t="str">
        <f>IFERROR(ROUND(Veldvj21!$L$1251,1),"")</f>
        <v/>
      </c>
      <c r="L127" s="257" t="str">
        <f>IF($D127="","",IFERROR(ROUND(Veldvj21!$P$1251,0),""))</f>
        <v/>
      </c>
      <c r="M127" s="257" t="str">
        <f>IF($D127="","",IFERROR(ROUND(Veldvj21!$Q$1251,0),""))</f>
        <v/>
      </c>
      <c r="N127" s="257" t="str">
        <f>IF($D127="","",IFERROR(ROUND(Veldvj21!$R$1251,0),""))</f>
        <v/>
      </c>
      <c r="O127" s="257" t="str">
        <f>IF($D127="","",IFERROR(ROUND(Veldvj21!$S$1251,0),""))</f>
        <v/>
      </c>
      <c r="P127" s="257" t="str">
        <f>IF($D127="","",Veldvj21!$P$1250)</f>
        <v/>
      </c>
      <c r="Q127" s="257" t="str">
        <f>IF($D127="","",Veldvj21!$Q$1250)</f>
        <v/>
      </c>
      <c r="R127" s="257" t="str">
        <f>IF($D127="","",Veldvj21!$R$1250)</f>
        <v/>
      </c>
      <c r="S127" s="257" t="str">
        <f>IF($D127="","",Veldvj21!$S$1250)</f>
        <v/>
      </c>
      <c r="T127" s="257" t="str">
        <f>IF($D127="","",Veldvj21!$T$1250)</f>
        <v/>
      </c>
      <c r="U127" s="262" t="str">
        <f>IFERROR(IF(VLOOKUP(D127,TeamsZ,5,0)=0,"",VLOOKUP(D127,TeamsZ,5,0)),"")</f>
        <v/>
      </c>
      <c r="V127" s="262" t="str">
        <f t="shared" si="7"/>
        <v/>
      </c>
      <c r="W127" s="260" t="str">
        <f>IF($D127="","",Veldvj21!$G$5)</f>
        <v/>
      </c>
      <c r="X127" s="260" t="str">
        <f>IF($D127="","",IF(Veldvj21!$AE$1251=0,"",Veldvj21!$AE$1251))</f>
        <v/>
      </c>
      <c r="Y127" s="260" t="str">
        <f>IF($D127="","",IF(Veldvj21!$AF$1251=0,"",Veldvj21!$AF$1251))</f>
        <v/>
      </c>
      <c r="Z127" s="249" t="str">
        <f>IFERROR(Veldvj21!$AH$1251,"")</f>
        <v/>
      </c>
    </row>
    <row r="128" spans="1:26">
      <c r="A128" s="260" t="str">
        <f>IF($D128="","",Veldnj20!$G$3)</f>
        <v/>
      </c>
      <c r="B128" s="260" t="str">
        <f>IF($D128="","",Veldnj20!$E$2)</f>
        <v/>
      </c>
      <c r="C128" s="117" t="str">
        <f t="shared" si="6"/>
        <v/>
      </c>
      <c r="D128" s="117" t="str">
        <f>UPPER(Veldnj20!C1271)</f>
        <v/>
      </c>
      <c r="E128" s="117" t="str">
        <f>IF($D128="","","NJ20")</f>
        <v/>
      </c>
      <c r="F128" s="117" t="str">
        <f>IF($D128="","",Veldnj20!$E$1271)</f>
        <v/>
      </c>
      <c r="G128" s="257" t="str">
        <f>IF($D128="","",Veldnj20!$G$1271)</f>
        <v/>
      </c>
      <c r="H128" s="257" t="str">
        <f>PROPER(IF($D128="","",Veldnj20!$F$1271))</f>
        <v/>
      </c>
      <c r="I128" s="257" t="str">
        <f>IF($D128="","",Veldnj20!$J$1271)</f>
        <v/>
      </c>
      <c r="J128" s="257" t="str">
        <f>IF($D128="","",Veldnj20!$K$1271)</f>
        <v/>
      </c>
      <c r="K128" s="258" t="str">
        <f>IFERROR(ROUND(Veldnj20!$L$1271,1),"")</f>
        <v/>
      </c>
      <c r="L128" s="257" t="str">
        <f>IF($D128="","",IFERROR(ROUND(Veldnj20!$P$1271,0),""))</f>
        <v/>
      </c>
      <c r="M128" s="257" t="str">
        <f>IF($D128="","",IFERROR(ROUND(Veldnj20!$Q$1271,0),""))</f>
        <v/>
      </c>
      <c r="N128" s="257" t="str">
        <f>IF($D128="","",IFERROR(ROUND(Veldnj20!$R$1271,0),""))</f>
        <v/>
      </c>
      <c r="O128" s="257"/>
      <c r="P128" s="257" t="str">
        <f>IF($D128="","",Veldnj20!$P$1270)</f>
        <v/>
      </c>
      <c r="Q128" s="257" t="str">
        <f>IF($D128="","",Veldnj20!$Q$1270)</f>
        <v/>
      </c>
      <c r="R128" s="257" t="str">
        <f>IF($D128="","",Veldnj20!$R$1270)</f>
        <v/>
      </c>
      <c r="S128" s="257"/>
      <c r="T128" s="257" t="str">
        <f>IF($D128="","",Veldnj20!$T$1270)</f>
        <v/>
      </c>
      <c r="U128" s="262" t="str">
        <f>IFERROR(IF(VLOOKUP(D128,TeamsV,5,0)=0,"",VLOOKUP(D128,TeamsV,5,0)),"")</f>
        <v/>
      </c>
      <c r="V128" s="262" t="str">
        <f t="shared" si="7"/>
        <v/>
      </c>
      <c r="W128" s="260" t="str">
        <f>IF($D128="","",Veldnj20!$G$5)</f>
        <v/>
      </c>
      <c r="X128" s="260" t="str">
        <f>IF($D128="","",IF(Veldnj20!$AE$1271=0,"",Veldnj20!$AE$1271))</f>
        <v/>
      </c>
      <c r="Y128" s="260" t="str">
        <f>IF($D128="","",IF(Veldnj20!$AF$1271=0,"",Veldnj20!$AF$1271))</f>
        <v/>
      </c>
      <c r="Z128" s="249" t="str">
        <f>IFERROR(Veldnj20!$AH$1271,"")</f>
        <v/>
      </c>
    </row>
    <row r="129" spans="1:26">
      <c r="A129" s="260" t="str">
        <f>IF($D129="","",Veldvj21!$G$3)</f>
        <v/>
      </c>
      <c r="B129" s="260" t="str">
        <f>IF($D129="","",Veldvj21!$E$2)</f>
        <v/>
      </c>
      <c r="C129" s="117" t="str">
        <f t="shared" si="6"/>
        <v/>
      </c>
      <c r="D129" s="117" t="str">
        <f>UPPER(Veldvj21!C1271)</f>
        <v/>
      </c>
      <c r="E129" s="117" t="str">
        <f>IF($D129="","","VJ21")</f>
        <v/>
      </c>
      <c r="F129" s="117" t="str">
        <f>IF($D129="","",Veldvj21!$E$1271)</f>
        <v/>
      </c>
      <c r="G129" s="257" t="str">
        <f>IF($D129="","",Veldvj21!$G$1271)</f>
        <v/>
      </c>
      <c r="H129" s="257" t="str">
        <f>PROPER(IF($D129="","",Veldvj21!$F$1271))</f>
        <v/>
      </c>
      <c r="I129" s="257" t="str">
        <f>IF($D129="","",Veldvj21!$J$1271)</f>
        <v/>
      </c>
      <c r="J129" s="257" t="str">
        <f>IF($D129="","",Veldvj21!$K$1271)</f>
        <v/>
      </c>
      <c r="K129" s="258" t="str">
        <f>IFERROR(ROUND(Veldvj21!$L$1271,1),"")</f>
        <v/>
      </c>
      <c r="L129" s="257" t="str">
        <f>IF($D129="","",IFERROR(ROUND(Veldvj21!$P$1271,0),""))</f>
        <v/>
      </c>
      <c r="M129" s="257" t="str">
        <f>IF($D129="","",IFERROR(ROUND(Veldvj21!$Q$1271,0),""))</f>
        <v/>
      </c>
      <c r="N129" s="257" t="str">
        <f>IF($D129="","",IFERROR(ROUND(Veldvj21!$R$1271,0),""))</f>
        <v/>
      </c>
      <c r="O129" s="257" t="str">
        <f>IF($D129="","",IFERROR(ROUND(Veldvj21!$S$1271,0),""))</f>
        <v/>
      </c>
      <c r="P129" s="257" t="str">
        <f>IF($D129="","",Veldvj21!$P$1270)</f>
        <v/>
      </c>
      <c r="Q129" s="257" t="str">
        <f>IF($D129="","",Veldvj21!$Q$1270)</f>
        <v/>
      </c>
      <c r="R129" s="257" t="str">
        <f>IF($D129="","",Veldvj21!$R$1270)</f>
        <v/>
      </c>
      <c r="S129" s="257" t="str">
        <f>IF($D129="","",Veldvj21!$S$1270)</f>
        <v/>
      </c>
      <c r="T129" s="257" t="str">
        <f>IF($D129="","",Veldvj21!$T$1270)</f>
        <v/>
      </c>
      <c r="U129" s="262" t="str">
        <f>IFERROR(IF(VLOOKUP(D129,TeamsZ,5,0)=0,"",VLOOKUP(D129,TeamsZ,5,0)),"")</f>
        <v/>
      </c>
      <c r="V129" s="262" t="str">
        <f t="shared" si="7"/>
        <v/>
      </c>
      <c r="W129" s="260" t="str">
        <f>IF($D129="","",Veldvj21!$G$5)</f>
        <v/>
      </c>
      <c r="X129" s="260" t="str">
        <f>IF($D129="","",IF(Veldvj21!$AE$1271=0,"",Veldvj21!$AE$1271))</f>
        <v/>
      </c>
      <c r="Y129" s="260" t="str">
        <f>IF($D129="","",IF(Veldvj21!$AF$1271=0,"",Veldvj21!$AF$1271))</f>
        <v/>
      </c>
      <c r="Z129" s="249" t="str">
        <f>IFERROR(Veldvj21!$AH$1271,"")</f>
        <v/>
      </c>
    </row>
  </sheetData>
  <sheetProtection password="CA7A" sheet="1" objects="1" scenarios="1"/>
  <customSheetViews>
    <customSheetView guid="{EA27D62B-1ACD-46D4-8844-66165F864EF5}" hiddenColumns="1">
      <pane ySplit="1" topLeftCell="A2" activePane="bottomLeft" state="frozen"/>
      <selection pane="bottomLeft" activeCell="A2" sqref="A2"/>
      <pageMargins left="0" right="0" top="0" bottom="0" header="0" footer="0"/>
    </customSheetView>
    <customSheetView guid="{AA0005BB-53EE-4415-887D-72CFD85381E2}">
      <pane ySplit="1" topLeftCell="A2" activePane="bottomLeft" state="frozen"/>
      <selection pane="bottomLeft" activeCell="A2" sqref="A2"/>
      <pageMargins left="0" right="0" top="0" bottom="0" header="0" footer="0"/>
    </customSheetView>
    <customSheetView guid="{180B6EB0-564F-4AF7-BBE8-865BB1B70D35}">
      <pane ySplit="1" topLeftCell="A2" activePane="bottomLeft" state="frozen"/>
      <selection pane="bottomLeft" activeCell="A2" sqref="A2"/>
      <pageMargins left="0" right="0" top="0" bottom="0" header="0" footer="0"/>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KopieSortOpgave">
                <anchor moveWithCells="1" sizeWithCells="1">
                  <from>
                    <xdr:col>26</xdr:col>
                    <xdr:colOff>12700</xdr:colOff>
                    <xdr:row>1</xdr:row>
                    <xdr:rowOff>0</xdr:rowOff>
                  </from>
                  <to>
                    <xdr:col>27</xdr:col>
                    <xdr:colOff>488950</xdr:colOff>
                    <xdr:row>3</xdr:row>
                    <xdr:rowOff>31750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ColWidth="9.140625" defaultRowHeight="12.6"/>
  <cols>
    <col min="1" max="1" width="6.28515625" style="99" bestFit="1" customWidth="1"/>
    <col min="2" max="2" width="6.28515625" style="100" bestFit="1" customWidth="1"/>
    <col min="3" max="3" width="6.140625" style="100" bestFit="1" customWidth="1"/>
    <col min="4" max="4" width="9.28515625" style="100" bestFit="1" customWidth="1"/>
    <col min="5" max="5" width="5" style="101" bestFit="1" customWidth="1"/>
    <col min="6" max="6" width="4.5703125" style="100" bestFit="1" customWidth="1"/>
    <col min="7" max="7" width="6.140625" style="102" bestFit="1" customWidth="1"/>
    <col min="8" max="8" width="4.5703125" style="103" customWidth="1"/>
    <col min="9" max="10" width="4.42578125" style="103" customWidth="1"/>
    <col min="11" max="11" width="4.5703125" style="103" customWidth="1"/>
    <col min="12" max="12" width="1.5703125" style="104" bestFit="1" customWidth="1"/>
    <col min="13" max="16384" width="9.140625" style="105"/>
  </cols>
  <sheetData>
    <row r="1" spans="1:12" s="98" customFormat="1" ht="12.75" customHeight="1">
      <c r="A1" s="93" t="s">
        <v>9716</v>
      </c>
      <c r="B1" s="94" t="s">
        <v>9735</v>
      </c>
      <c r="C1" s="94" t="s">
        <v>1107</v>
      </c>
      <c r="D1" s="94" t="s">
        <v>9736</v>
      </c>
      <c r="E1" s="95" t="s">
        <v>9737</v>
      </c>
      <c r="F1" s="94" t="s">
        <v>1109</v>
      </c>
      <c r="G1" s="96" t="s">
        <v>9738</v>
      </c>
      <c r="H1" s="97"/>
      <c r="I1" s="97"/>
      <c r="J1" s="97"/>
      <c r="K1" s="97"/>
      <c r="L1" s="184" t="s">
        <v>1156</v>
      </c>
    </row>
    <row r="2" spans="1:12">
      <c r="A2" s="99" t="s">
        <v>1164</v>
      </c>
      <c r="B2" s="100" t="s">
        <v>42</v>
      </c>
      <c r="C2" s="100" t="s">
        <v>85</v>
      </c>
      <c r="D2" s="100" t="s">
        <v>1124</v>
      </c>
      <c r="E2" s="101">
        <v>8</v>
      </c>
      <c r="F2" s="100" t="s">
        <v>1125</v>
      </c>
      <c r="G2" s="102">
        <v>22.3</v>
      </c>
    </row>
    <row r="3" spans="1:12">
      <c r="A3" s="99" t="s">
        <v>1164</v>
      </c>
      <c r="B3" s="100" t="s">
        <v>42</v>
      </c>
      <c r="C3" s="100" t="s">
        <v>98</v>
      </c>
      <c r="D3" s="100" t="s">
        <v>1124</v>
      </c>
      <c r="E3" s="101">
        <v>8</v>
      </c>
      <c r="F3" s="100" t="s">
        <v>1125</v>
      </c>
      <c r="G3" s="102">
        <v>21.8</v>
      </c>
    </row>
    <row r="4" spans="1:12">
      <c r="A4" s="99" t="s">
        <v>1164</v>
      </c>
      <c r="B4" s="100" t="s">
        <v>42</v>
      </c>
      <c r="C4" s="100" t="s">
        <v>103</v>
      </c>
      <c r="D4" s="100" t="s">
        <v>1124</v>
      </c>
      <c r="E4" s="101">
        <v>8</v>
      </c>
      <c r="F4" s="100" t="s">
        <v>1125</v>
      </c>
      <c r="G4" s="102">
        <v>27.4</v>
      </c>
    </row>
    <row r="5" spans="1:12">
      <c r="A5" s="99" t="s">
        <v>1164</v>
      </c>
      <c r="B5" s="100" t="s">
        <v>42</v>
      </c>
      <c r="C5" s="100" t="s">
        <v>108</v>
      </c>
      <c r="D5" s="100" t="s">
        <v>1124</v>
      </c>
      <c r="E5" s="101">
        <v>8</v>
      </c>
      <c r="F5" s="100" t="s">
        <v>1125</v>
      </c>
      <c r="G5" s="102">
        <v>36.5</v>
      </c>
    </row>
    <row r="6" spans="1:12">
      <c r="A6" s="99" t="s">
        <v>1164</v>
      </c>
      <c r="B6" s="100" t="s">
        <v>42</v>
      </c>
      <c r="C6" s="100" t="s">
        <v>114</v>
      </c>
      <c r="D6" s="100" t="s">
        <v>1124</v>
      </c>
      <c r="E6" s="101">
        <v>8</v>
      </c>
      <c r="F6" s="100" t="s">
        <v>1125</v>
      </c>
      <c r="G6" s="102">
        <v>20.8</v>
      </c>
    </row>
    <row r="7" spans="1:12">
      <c r="A7" s="99" t="s">
        <v>1164</v>
      </c>
      <c r="B7" s="100" t="s">
        <v>42</v>
      </c>
      <c r="C7" s="100" t="s">
        <v>119</v>
      </c>
      <c r="D7" s="100" t="s">
        <v>1126</v>
      </c>
      <c r="E7" s="101">
        <v>8</v>
      </c>
      <c r="F7" s="100" t="s">
        <v>1125</v>
      </c>
      <c r="G7" s="102">
        <v>19.3</v>
      </c>
    </row>
    <row r="8" spans="1:12">
      <c r="A8" s="99" t="s">
        <v>1164</v>
      </c>
      <c r="B8" s="100" t="s">
        <v>110</v>
      </c>
      <c r="C8" s="100" t="s">
        <v>163</v>
      </c>
      <c r="D8" s="100" t="s">
        <v>1129</v>
      </c>
      <c r="E8" s="101">
        <v>8</v>
      </c>
      <c r="F8" s="100" t="s">
        <v>1130</v>
      </c>
      <c r="G8" s="102">
        <v>41</v>
      </c>
    </row>
    <row r="9" spans="1:12">
      <c r="A9" s="99" t="s">
        <v>1164</v>
      </c>
      <c r="B9" s="100" t="s">
        <v>1095</v>
      </c>
      <c r="C9" s="100" t="s">
        <v>134</v>
      </c>
      <c r="D9" s="100" t="s">
        <v>1124</v>
      </c>
      <c r="E9" s="101">
        <v>8</v>
      </c>
      <c r="F9" s="100" t="s">
        <v>1125</v>
      </c>
      <c r="G9" s="102">
        <v>16.8</v>
      </c>
    </row>
    <row r="10" spans="1:12">
      <c r="A10" s="99" t="s">
        <v>1164</v>
      </c>
      <c r="B10" s="100" t="s">
        <v>1095</v>
      </c>
      <c r="C10" s="100" t="s">
        <v>215</v>
      </c>
      <c r="D10" s="100" t="s">
        <v>1124</v>
      </c>
      <c r="E10" s="101">
        <v>8</v>
      </c>
      <c r="F10" s="100" t="s">
        <v>1125</v>
      </c>
      <c r="G10" s="102">
        <v>16.8</v>
      </c>
    </row>
    <row r="11" spans="1:12">
      <c r="A11" s="99" t="s">
        <v>1164</v>
      </c>
      <c r="B11" s="100" t="s">
        <v>1095</v>
      </c>
      <c r="C11" s="100" t="s">
        <v>218</v>
      </c>
      <c r="D11" s="100" t="s">
        <v>1126</v>
      </c>
      <c r="E11" s="101">
        <v>8</v>
      </c>
      <c r="F11" s="100" t="s">
        <v>1125</v>
      </c>
      <c r="G11" s="102">
        <v>16.8</v>
      </c>
    </row>
    <row r="12" spans="1:12">
      <c r="A12" s="99" t="s">
        <v>1164</v>
      </c>
      <c r="B12" s="100" t="s">
        <v>1095</v>
      </c>
      <c r="C12" s="100" t="s">
        <v>222</v>
      </c>
      <c r="D12" s="100" t="s">
        <v>1126</v>
      </c>
      <c r="E12" s="101">
        <v>8</v>
      </c>
      <c r="F12" s="100" t="s">
        <v>1125</v>
      </c>
      <c r="G12" s="102">
        <v>17.100000000000001</v>
      </c>
    </row>
    <row r="13" spans="1:12">
      <c r="A13" s="99" t="s">
        <v>1164</v>
      </c>
      <c r="B13" s="100" t="s">
        <v>1098</v>
      </c>
      <c r="C13" s="100" t="s">
        <v>248</v>
      </c>
      <c r="D13" s="100" t="s">
        <v>1124</v>
      </c>
      <c r="E13" s="101">
        <v>8</v>
      </c>
      <c r="F13" s="100" t="s">
        <v>1125</v>
      </c>
      <c r="G13" s="102">
        <v>15</v>
      </c>
    </row>
    <row r="14" spans="1:12">
      <c r="A14" s="99" t="s">
        <v>1164</v>
      </c>
      <c r="B14" s="100" t="s">
        <v>1098</v>
      </c>
      <c r="C14" s="100" t="s">
        <v>252</v>
      </c>
      <c r="D14" s="100" t="s">
        <v>1126</v>
      </c>
      <c r="E14" s="101">
        <v>8</v>
      </c>
      <c r="F14" s="100" t="s">
        <v>1125</v>
      </c>
      <c r="G14" s="102">
        <v>15</v>
      </c>
    </row>
    <row r="15" spans="1:12">
      <c r="A15" s="99" t="s">
        <v>1164</v>
      </c>
      <c r="B15" s="100" t="s">
        <v>1098</v>
      </c>
      <c r="C15" s="100" t="s">
        <v>255</v>
      </c>
      <c r="D15" s="100" t="s">
        <v>1126</v>
      </c>
      <c r="E15" s="101">
        <v>8</v>
      </c>
      <c r="F15" s="100" t="s">
        <v>1125</v>
      </c>
      <c r="G15" s="102">
        <v>14</v>
      </c>
    </row>
    <row r="16" spans="1:12">
      <c r="A16" s="99" t="s">
        <v>1164</v>
      </c>
      <c r="B16" s="100" t="s">
        <v>43</v>
      </c>
      <c r="C16" s="100" t="s">
        <v>287</v>
      </c>
      <c r="D16" s="100" t="s">
        <v>1124</v>
      </c>
      <c r="E16" s="101">
        <v>8</v>
      </c>
      <c r="F16" s="100" t="s">
        <v>1125</v>
      </c>
      <c r="G16" s="102">
        <v>12.9</v>
      </c>
    </row>
    <row r="17" spans="1:7">
      <c r="A17" s="99" t="s">
        <v>1164</v>
      </c>
      <c r="B17" s="100" t="s">
        <v>43</v>
      </c>
      <c r="C17" s="100" t="s">
        <v>291</v>
      </c>
      <c r="D17" s="100" t="s">
        <v>1126</v>
      </c>
      <c r="E17" s="101">
        <v>8</v>
      </c>
      <c r="F17" s="100" t="s">
        <v>1125</v>
      </c>
      <c r="G17" s="102">
        <v>12.5</v>
      </c>
    </row>
    <row r="18" spans="1:7">
      <c r="A18" s="99" t="s">
        <v>1164</v>
      </c>
      <c r="B18" s="100" t="s">
        <v>43</v>
      </c>
      <c r="C18" s="100" t="s">
        <v>295</v>
      </c>
      <c r="D18" s="100" t="s">
        <v>1126</v>
      </c>
      <c r="E18" s="101">
        <v>8</v>
      </c>
      <c r="F18" s="100" t="s">
        <v>1125</v>
      </c>
      <c r="G18" s="102">
        <v>12.3</v>
      </c>
    </row>
    <row r="19" spans="1:7">
      <c r="A19" s="99" t="s">
        <v>1164</v>
      </c>
      <c r="B19" s="100" t="s">
        <v>43</v>
      </c>
      <c r="C19" s="100" t="s">
        <v>299</v>
      </c>
      <c r="D19" s="100" t="s">
        <v>1126</v>
      </c>
      <c r="E19" s="101">
        <v>8</v>
      </c>
      <c r="F19" s="100" t="s">
        <v>1125</v>
      </c>
      <c r="G19" s="102">
        <v>12.8</v>
      </c>
    </row>
    <row r="20" spans="1:7">
      <c r="A20" s="99" t="s">
        <v>1164</v>
      </c>
      <c r="B20" s="100" t="s">
        <v>44</v>
      </c>
      <c r="C20" s="100" t="s">
        <v>334</v>
      </c>
      <c r="D20" s="100" t="s">
        <v>1126</v>
      </c>
      <c r="E20" s="101">
        <v>8</v>
      </c>
      <c r="F20" s="100" t="s">
        <v>1125</v>
      </c>
      <c r="G20" s="102">
        <v>10.4</v>
      </c>
    </row>
    <row r="21" spans="1:7">
      <c r="A21" s="99" t="s">
        <v>1164</v>
      </c>
      <c r="B21" s="100" t="s">
        <v>44</v>
      </c>
      <c r="C21" s="100" t="s">
        <v>338</v>
      </c>
      <c r="D21" s="100" t="s">
        <v>1126</v>
      </c>
      <c r="E21" s="101">
        <v>8</v>
      </c>
      <c r="F21" s="100" t="s">
        <v>1125</v>
      </c>
      <c r="G21" s="102">
        <v>10.3</v>
      </c>
    </row>
    <row r="22" spans="1:7">
      <c r="A22" s="99" t="s">
        <v>1164</v>
      </c>
      <c r="B22" s="100" t="s">
        <v>44</v>
      </c>
      <c r="C22" s="100" t="s">
        <v>342</v>
      </c>
      <c r="D22" s="100" t="s">
        <v>1126</v>
      </c>
      <c r="E22" s="101">
        <v>8</v>
      </c>
      <c r="F22" s="100" t="s">
        <v>1125</v>
      </c>
      <c r="G22" s="102">
        <v>10.7</v>
      </c>
    </row>
    <row r="23" spans="1:7">
      <c r="A23" s="99" t="s">
        <v>1164</v>
      </c>
      <c r="B23" s="100" t="s">
        <v>44</v>
      </c>
      <c r="C23" s="100" t="s">
        <v>346</v>
      </c>
      <c r="D23" s="100" t="s">
        <v>1126</v>
      </c>
      <c r="E23" s="101">
        <v>8</v>
      </c>
      <c r="F23" s="100" t="s">
        <v>1125</v>
      </c>
      <c r="G23" s="102">
        <v>10.1</v>
      </c>
    </row>
    <row r="24" spans="1:7">
      <c r="A24" s="99" t="s">
        <v>1164</v>
      </c>
      <c r="B24" s="100" t="s">
        <v>1099</v>
      </c>
      <c r="C24" s="100" t="s">
        <v>381</v>
      </c>
      <c r="D24" s="100" t="s">
        <v>1126</v>
      </c>
      <c r="E24" s="101">
        <v>4</v>
      </c>
      <c r="F24" s="100" t="s">
        <v>1125</v>
      </c>
      <c r="G24" s="102">
        <v>9</v>
      </c>
    </row>
    <row r="25" spans="1:7">
      <c r="A25" s="99" t="s">
        <v>1164</v>
      </c>
      <c r="B25" s="100" t="s">
        <v>1099</v>
      </c>
      <c r="C25" s="100" t="s">
        <v>385</v>
      </c>
      <c r="D25" s="100" t="s">
        <v>1126</v>
      </c>
      <c r="E25" s="101">
        <v>4</v>
      </c>
      <c r="F25" s="100" t="s">
        <v>1125</v>
      </c>
      <c r="G25" s="102">
        <v>9</v>
      </c>
    </row>
    <row r="26" spans="1:7">
      <c r="A26" s="99" t="s">
        <v>1164</v>
      </c>
      <c r="B26" s="100" t="s">
        <v>1099</v>
      </c>
      <c r="C26" s="100" t="s">
        <v>389</v>
      </c>
      <c r="D26" s="100" t="s">
        <v>1126</v>
      </c>
      <c r="E26" s="101">
        <v>4</v>
      </c>
      <c r="F26" s="100" t="s">
        <v>1125</v>
      </c>
      <c r="G26" s="102">
        <v>8.1999999999999993</v>
      </c>
    </row>
    <row r="27" spans="1:7">
      <c r="A27" s="99" t="s">
        <v>1164</v>
      </c>
      <c r="B27" s="100" t="s">
        <v>1099</v>
      </c>
      <c r="C27" s="100" t="s">
        <v>393</v>
      </c>
      <c r="D27" s="100" t="s">
        <v>1126</v>
      </c>
      <c r="E27" s="101">
        <v>4</v>
      </c>
      <c r="F27" s="100" t="s">
        <v>1125</v>
      </c>
      <c r="G27" s="102">
        <v>8</v>
      </c>
    </row>
    <row r="28" spans="1:7">
      <c r="A28" s="99" t="s">
        <v>1164</v>
      </c>
      <c r="B28" s="100" t="s">
        <v>1099</v>
      </c>
      <c r="C28" s="100" t="s">
        <v>397</v>
      </c>
      <c r="D28" s="100" t="s">
        <v>1126</v>
      </c>
      <c r="E28" s="101">
        <v>4</v>
      </c>
      <c r="F28" s="100" t="s">
        <v>1125</v>
      </c>
      <c r="G28" s="102">
        <v>8.4</v>
      </c>
    </row>
    <row r="29" spans="1:7">
      <c r="A29" s="99" t="s">
        <v>1164</v>
      </c>
      <c r="B29" s="100" t="s">
        <v>1135</v>
      </c>
      <c r="C29" s="100" t="s">
        <v>440</v>
      </c>
      <c r="D29" s="100" t="s">
        <v>1126</v>
      </c>
      <c r="E29" s="101">
        <v>4</v>
      </c>
      <c r="F29" s="100" t="s">
        <v>1125</v>
      </c>
      <c r="G29" s="102">
        <v>7</v>
      </c>
    </row>
    <row r="30" spans="1:7">
      <c r="A30" s="99" t="s">
        <v>1164</v>
      </c>
      <c r="B30" s="100" t="s">
        <v>1135</v>
      </c>
      <c r="C30" s="100" t="s">
        <v>444</v>
      </c>
      <c r="D30" s="100" t="s">
        <v>1126</v>
      </c>
      <c r="E30" s="101">
        <v>4</v>
      </c>
      <c r="F30" s="100" t="s">
        <v>1125</v>
      </c>
      <c r="G30" s="102">
        <v>6.6</v>
      </c>
    </row>
    <row r="31" spans="1:7">
      <c r="A31" s="99" t="s">
        <v>1164</v>
      </c>
      <c r="B31" s="100" t="s">
        <v>1135</v>
      </c>
      <c r="C31" s="100" t="s">
        <v>448</v>
      </c>
      <c r="D31" s="100" t="s">
        <v>1126</v>
      </c>
      <c r="E31" s="101">
        <v>4</v>
      </c>
      <c r="F31" s="100" t="s">
        <v>1125</v>
      </c>
      <c r="G31" s="102">
        <v>6</v>
      </c>
    </row>
    <row r="32" spans="1:7">
      <c r="A32" s="99" t="s">
        <v>1164</v>
      </c>
      <c r="B32" s="100" t="s">
        <v>1135</v>
      </c>
      <c r="C32" s="100" t="s">
        <v>452</v>
      </c>
      <c r="D32" s="100" t="s">
        <v>1126</v>
      </c>
      <c r="E32" s="101">
        <v>4</v>
      </c>
      <c r="F32" s="100" t="s">
        <v>1125</v>
      </c>
      <c r="G32" s="102">
        <v>5.6</v>
      </c>
    </row>
    <row r="33" spans="1:7">
      <c r="A33" s="99" t="s">
        <v>8326</v>
      </c>
      <c r="B33" s="100" t="s">
        <v>42</v>
      </c>
      <c r="C33" s="100" t="s">
        <v>85</v>
      </c>
      <c r="D33" s="100" t="s">
        <v>1124</v>
      </c>
      <c r="E33" s="101">
        <v>8</v>
      </c>
      <c r="F33" s="100" t="s">
        <v>1125</v>
      </c>
      <c r="G33" s="102">
        <v>22.3</v>
      </c>
    </row>
    <row r="34" spans="1:7">
      <c r="A34" s="99" t="s">
        <v>8326</v>
      </c>
      <c r="B34" s="100" t="s">
        <v>42</v>
      </c>
      <c r="C34" s="100" t="s">
        <v>98</v>
      </c>
      <c r="D34" s="100" t="s">
        <v>1124</v>
      </c>
      <c r="E34" s="101">
        <v>8</v>
      </c>
      <c r="F34" s="100" t="s">
        <v>1125</v>
      </c>
      <c r="G34" s="102">
        <v>21.8</v>
      </c>
    </row>
    <row r="35" spans="1:7">
      <c r="A35" s="99" t="s">
        <v>8326</v>
      </c>
      <c r="B35" s="100" t="s">
        <v>42</v>
      </c>
      <c r="C35" s="100" t="s">
        <v>103</v>
      </c>
      <c r="D35" s="100" t="s">
        <v>1124</v>
      </c>
      <c r="E35" s="101">
        <v>8</v>
      </c>
      <c r="F35" s="100" t="s">
        <v>1125</v>
      </c>
      <c r="G35" s="102">
        <v>27.4</v>
      </c>
    </row>
    <row r="36" spans="1:7">
      <c r="A36" s="99" t="s">
        <v>8326</v>
      </c>
      <c r="B36" s="100" t="s">
        <v>42</v>
      </c>
      <c r="C36" s="100" t="s">
        <v>108</v>
      </c>
      <c r="D36" s="100" t="s">
        <v>1124</v>
      </c>
      <c r="E36" s="101">
        <v>8</v>
      </c>
      <c r="F36" s="100" t="s">
        <v>1125</v>
      </c>
      <c r="G36" s="102">
        <v>36.5</v>
      </c>
    </row>
    <row r="37" spans="1:7">
      <c r="A37" s="99" t="s">
        <v>8326</v>
      </c>
      <c r="B37" s="100" t="s">
        <v>42</v>
      </c>
      <c r="C37" s="100" t="s">
        <v>114</v>
      </c>
      <c r="D37" s="100" t="s">
        <v>1124</v>
      </c>
      <c r="E37" s="101">
        <v>8</v>
      </c>
      <c r="F37" s="100" t="s">
        <v>1125</v>
      </c>
      <c r="G37" s="102">
        <v>20.8</v>
      </c>
    </row>
    <row r="38" spans="1:7">
      <c r="A38" s="99" t="s">
        <v>8326</v>
      </c>
      <c r="B38" s="100" t="s">
        <v>42</v>
      </c>
      <c r="C38" s="100" t="s">
        <v>119</v>
      </c>
      <c r="D38" s="100" t="s">
        <v>1126</v>
      </c>
      <c r="E38" s="101">
        <v>8</v>
      </c>
      <c r="F38" s="100" t="s">
        <v>1125</v>
      </c>
      <c r="G38" s="102">
        <v>19.3</v>
      </c>
    </row>
    <row r="39" spans="1:7">
      <c r="A39" s="99" t="s">
        <v>8326</v>
      </c>
      <c r="B39" s="100" t="s">
        <v>110</v>
      </c>
      <c r="C39" s="100" t="s">
        <v>163</v>
      </c>
      <c r="D39" s="100" t="s">
        <v>1129</v>
      </c>
      <c r="E39" s="101">
        <v>8</v>
      </c>
      <c r="F39" s="100" t="s">
        <v>1130</v>
      </c>
      <c r="G39" s="102">
        <v>41</v>
      </c>
    </row>
    <row r="40" spans="1:7">
      <c r="A40" s="99" t="s">
        <v>8326</v>
      </c>
      <c r="B40" s="100" t="s">
        <v>1095</v>
      </c>
      <c r="C40" s="100" t="s">
        <v>134</v>
      </c>
      <c r="D40" s="100" t="s">
        <v>1124</v>
      </c>
      <c r="E40" s="101">
        <v>8</v>
      </c>
      <c r="F40" s="100" t="s">
        <v>1125</v>
      </c>
      <c r="G40" s="102">
        <v>16.8</v>
      </c>
    </row>
    <row r="41" spans="1:7">
      <c r="A41" s="99" t="s">
        <v>8326</v>
      </c>
      <c r="B41" s="100" t="s">
        <v>1095</v>
      </c>
      <c r="C41" s="100" t="s">
        <v>215</v>
      </c>
      <c r="D41" s="100" t="s">
        <v>1124</v>
      </c>
      <c r="E41" s="101">
        <v>8</v>
      </c>
      <c r="F41" s="100" t="s">
        <v>1125</v>
      </c>
      <c r="G41" s="102">
        <v>16.8</v>
      </c>
    </row>
    <row r="42" spans="1:7">
      <c r="A42" s="99" t="s">
        <v>8326</v>
      </c>
      <c r="B42" s="100" t="s">
        <v>1095</v>
      </c>
      <c r="C42" s="100" t="s">
        <v>218</v>
      </c>
      <c r="D42" s="100" t="s">
        <v>1126</v>
      </c>
      <c r="E42" s="101">
        <v>8</v>
      </c>
      <c r="F42" s="100" t="s">
        <v>1125</v>
      </c>
      <c r="G42" s="102">
        <v>16.8</v>
      </c>
    </row>
    <row r="43" spans="1:7">
      <c r="A43" s="99" t="s">
        <v>8326</v>
      </c>
      <c r="B43" s="100" t="s">
        <v>1095</v>
      </c>
      <c r="C43" s="100" t="s">
        <v>222</v>
      </c>
      <c r="D43" s="100" t="s">
        <v>1126</v>
      </c>
      <c r="E43" s="101">
        <v>8</v>
      </c>
      <c r="F43" s="100" t="s">
        <v>1125</v>
      </c>
      <c r="G43" s="102">
        <v>17.100000000000001</v>
      </c>
    </row>
    <row r="44" spans="1:7">
      <c r="A44" s="99" t="s">
        <v>8326</v>
      </c>
      <c r="B44" s="100" t="s">
        <v>1098</v>
      </c>
      <c r="C44" s="100" t="s">
        <v>248</v>
      </c>
      <c r="D44" s="100" t="s">
        <v>1124</v>
      </c>
      <c r="E44" s="101">
        <v>8</v>
      </c>
      <c r="F44" s="100" t="s">
        <v>1125</v>
      </c>
      <c r="G44" s="102">
        <v>15</v>
      </c>
    </row>
    <row r="45" spans="1:7">
      <c r="A45" s="99" t="s">
        <v>8326</v>
      </c>
      <c r="B45" s="100" t="s">
        <v>1098</v>
      </c>
      <c r="C45" s="100" t="s">
        <v>252</v>
      </c>
      <c r="D45" s="100" t="s">
        <v>1126</v>
      </c>
      <c r="E45" s="101">
        <v>8</v>
      </c>
      <c r="F45" s="100" t="s">
        <v>1125</v>
      </c>
      <c r="G45" s="102">
        <v>15</v>
      </c>
    </row>
    <row r="46" spans="1:7">
      <c r="A46" s="99" t="s">
        <v>8326</v>
      </c>
      <c r="B46" s="100" t="s">
        <v>1098</v>
      </c>
      <c r="C46" s="100" t="s">
        <v>255</v>
      </c>
      <c r="D46" s="100" t="s">
        <v>1126</v>
      </c>
      <c r="E46" s="101">
        <v>8</v>
      </c>
      <c r="F46" s="100" t="s">
        <v>1125</v>
      </c>
      <c r="G46" s="102">
        <v>14</v>
      </c>
    </row>
    <row r="47" spans="1:7">
      <c r="A47" s="99" t="s">
        <v>8326</v>
      </c>
      <c r="B47" s="100" t="s">
        <v>43</v>
      </c>
      <c r="C47" s="100" t="s">
        <v>287</v>
      </c>
      <c r="D47" s="100" t="s">
        <v>1124</v>
      </c>
      <c r="E47" s="101">
        <v>8</v>
      </c>
      <c r="F47" s="100" t="s">
        <v>1125</v>
      </c>
      <c r="G47" s="102">
        <v>12.9</v>
      </c>
    </row>
    <row r="48" spans="1:7">
      <c r="A48" s="99" t="s">
        <v>8326</v>
      </c>
      <c r="B48" s="100" t="s">
        <v>43</v>
      </c>
      <c r="C48" s="100" t="s">
        <v>291</v>
      </c>
      <c r="D48" s="100" t="s">
        <v>1126</v>
      </c>
      <c r="E48" s="101">
        <v>8</v>
      </c>
      <c r="F48" s="100" t="s">
        <v>1125</v>
      </c>
      <c r="G48" s="102">
        <v>12.5</v>
      </c>
    </row>
    <row r="49" spans="1:7">
      <c r="A49" s="99" t="s">
        <v>8326</v>
      </c>
      <c r="B49" s="100" t="s">
        <v>43</v>
      </c>
      <c r="C49" s="100" t="s">
        <v>295</v>
      </c>
      <c r="D49" s="100" t="s">
        <v>1126</v>
      </c>
      <c r="E49" s="101">
        <v>8</v>
      </c>
      <c r="F49" s="100" t="s">
        <v>1125</v>
      </c>
      <c r="G49" s="102">
        <v>12.3</v>
      </c>
    </row>
    <row r="50" spans="1:7">
      <c r="A50" s="99" t="s">
        <v>8326</v>
      </c>
      <c r="B50" s="100" t="s">
        <v>43</v>
      </c>
      <c r="C50" s="100" t="s">
        <v>299</v>
      </c>
      <c r="D50" s="100" t="s">
        <v>1126</v>
      </c>
      <c r="E50" s="101">
        <v>8</v>
      </c>
      <c r="F50" s="100" t="s">
        <v>1125</v>
      </c>
      <c r="G50" s="102">
        <v>12.8</v>
      </c>
    </row>
    <row r="51" spans="1:7">
      <c r="A51" s="99" t="s">
        <v>8326</v>
      </c>
      <c r="B51" s="100" t="s">
        <v>44</v>
      </c>
      <c r="C51" s="100" t="s">
        <v>334</v>
      </c>
      <c r="D51" s="100" t="s">
        <v>1126</v>
      </c>
      <c r="E51" s="101">
        <v>8</v>
      </c>
      <c r="F51" s="100" t="s">
        <v>1125</v>
      </c>
      <c r="G51" s="102">
        <v>10.4</v>
      </c>
    </row>
    <row r="52" spans="1:7">
      <c r="A52" s="99" t="s">
        <v>8326</v>
      </c>
      <c r="B52" s="100" t="s">
        <v>44</v>
      </c>
      <c r="C52" s="100" t="s">
        <v>338</v>
      </c>
      <c r="D52" s="100" t="s">
        <v>1126</v>
      </c>
      <c r="E52" s="101">
        <v>8</v>
      </c>
      <c r="F52" s="100" t="s">
        <v>1125</v>
      </c>
      <c r="G52" s="102">
        <v>10.3</v>
      </c>
    </row>
    <row r="53" spans="1:7">
      <c r="A53" s="99" t="s">
        <v>8326</v>
      </c>
      <c r="B53" s="100" t="s">
        <v>44</v>
      </c>
      <c r="C53" s="100" t="s">
        <v>342</v>
      </c>
      <c r="D53" s="100" t="s">
        <v>1126</v>
      </c>
      <c r="E53" s="101">
        <v>8</v>
      </c>
      <c r="F53" s="100" t="s">
        <v>1125</v>
      </c>
      <c r="G53" s="102">
        <v>10.7</v>
      </c>
    </row>
    <row r="54" spans="1:7">
      <c r="A54" s="99" t="s">
        <v>8326</v>
      </c>
      <c r="B54" s="100" t="s">
        <v>44</v>
      </c>
      <c r="C54" s="100" t="s">
        <v>346</v>
      </c>
      <c r="D54" s="100" t="s">
        <v>1126</v>
      </c>
      <c r="E54" s="101">
        <v>8</v>
      </c>
      <c r="F54" s="100" t="s">
        <v>1125</v>
      </c>
      <c r="G54" s="102">
        <v>10.1</v>
      </c>
    </row>
    <row r="55" spans="1:7">
      <c r="A55" s="99" t="s">
        <v>8326</v>
      </c>
      <c r="B55" s="100" t="s">
        <v>1099</v>
      </c>
      <c r="C55" s="100" t="s">
        <v>381</v>
      </c>
      <c r="D55" s="100" t="s">
        <v>1126</v>
      </c>
      <c r="E55" s="101">
        <v>4</v>
      </c>
      <c r="F55" s="100" t="s">
        <v>1125</v>
      </c>
      <c r="G55" s="102">
        <v>9</v>
      </c>
    </row>
    <row r="56" spans="1:7">
      <c r="A56" s="99" t="s">
        <v>8326</v>
      </c>
      <c r="B56" s="100" t="s">
        <v>1099</v>
      </c>
      <c r="C56" s="100" t="s">
        <v>385</v>
      </c>
      <c r="D56" s="100" t="s">
        <v>1126</v>
      </c>
      <c r="E56" s="101">
        <v>4</v>
      </c>
      <c r="F56" s="100" t="s">
        <v>1125</v>
      </c>
      <c r="G56" s="102">
        <v>9</v>
      </c>
    </row>
    <row r="57" spans="1:7">
      <c r="A57" s="99" t="s">
        <v>8326</v>
      </c>
      <c r="B57" s="100" t="s">
        <v>1099</v>
      </c>
      <c r="C57" s="100" t="s">
        <v>389</v>
      </c>
      <c r="D57" s="100" t="s">
        <v>1126</v>
      </c>
      <c r="E57" s="101">
        <v>4</v>
      </c>
      <c r="F57" s="100" t="s">
        <v>1125</v>
      </c>
      <c r="G57" s="102">
        <v>8.1999999999999993</v>
      </c>
    </row>
    <row r="58" spans="1:7">
      <c r="A58" s="99" t="s">
        <v>8326</v>
      </c>
      <c r="B58" s="100" t="s">
        <v>1099</v>
      </c>
      <c r="C58" s="100" t="s">
        <v>393</v>
      </c>
      <c r="D58" s="100" t="s">
        <v>1126</v>
      </c>
      <c r="E58" s="101">
        <v>4</v>
      </c>
      <c r="F58" s="100" t="s">
        <v>1125</v>
      </c>
      <c r="G58" s="102">
        <v>8</v>
      </c>
    </row>
    <row r="59" spans="1:7">
      <c r="A59" s="99" t="s">
        <v>8326</v>
      </c>
      <c r="B59" s="100" t="s">
        <v>1099</v>
      </c>
      <c r="C59" s="100" t="s">
        <v>397</v>
      </c>
      <c r="D59" s="100" t="s">
        <v>1126</v>
      </c>
      <c r="E59" s="101">
        <v>4</v>
      </c>
      <c r="F59" s="100" t="s">
        <v>1125</v>
      </c>
      <c r="G59" s="102">
        <v>8.4</v>
      </c>
    </row>
    <row r="60" spans="1:7">
      <c r="A60" s="99" t="s">
        <v>8326</v>
      </c>
      <c r="B60" s="100" t="s">
        <v>1135</v>
      </c>
      <c r="C60" s="100" t="s">
        <v>440</v>
      </c>
      <c r="D60" s="100" t="s">
        <v>1126</v>
      </c>
      <c r="E60" s="101">
        <v>4</v>
      </c>
      <c r="F60" s="100" t="s">
        <v>1125</v>
      </c>
      <c r="G60" s="102">
        <v>7</v>
      </c>
    </row>
    <row r="61" spans="1:7">
      <c r="A61" s="99" t="s">
        <v>8326</v>
      </c>
      <c r="B61" s="100" t="s">
        <v>1135</v>
      </c>
      <c r="C61" s="100" t="s">
        <v>444</v>
      </c>
      <c r="D61" s="100" t="s">
        <v>1126</v>
      </c>
      <c r="E61" s="101">
        <v>4</v>
      </c>
      <c r="F61" s="100" t="s">
        <v>1125</v>
      </c>
      <c r="G61" s="102">
        <v>6.6</v>
      </c>
    </row>
    <row r="62" spans="1:7">
      <c r="A62" s="99" t="s">
        <v>8326</v>
      </c>
      <c r="B62" s="100" t="s">
        <v>1135</v>
      </c>
      <c r="C62" s="100" t="s">
        <v>448</v>
      </c>
      <c r="D62" s="100" t="s">
        <v>1126</v>
      </c>
      <c r="E62" s="101">
        <v>4</v>
      </c>
      <c r="F62" s="100" t="s">
        <v>1125</v>
      </c>
      <c r="G62" s="102">
        <v>6</v>
      </c>
    </row>
    <row r="63" spans="1:7">
      <c r="A63" s="99" t="s">
        <v>8326</v>
      </c>
      <c r="B63" s="100" t="s">
        <v>1135</v>
      </c>
      <c r="C63" s="100" t="s">
        <v>452</v>
      </c>
      <c r="D63" s="100" t="s">
        <v>1126</v>
      </c>
      <c r="E63" s="101">
        <v>4</v>
      </c>
      <c r="F63" s="100" t="s">
        <v>1125</v>
      </c>
      <c r="G63" s="102">
        <v>5.6</v>
      </c>
    </row>
    <row r="131" spans="1:12" s="16" customFormat="1" ht="12.95">
      <c r="A131" s="106"/>
      <c r="B131" s="107"/>
      <c r="C131" s="107"/>
      <c r="D131" s="107"/>
      <c r="E131" s="108"/>
      <c r="F131" s="107"/>
      <c r="G131" s="109"/>
      <c r="H131" s="110"/>
      <c r="I131" s="110"/>
      <c r="J131" s="110"/>
      <c r="K131" s="110"/>
      <c r="L131" s="111"/>
    </row>
  </sheetData>
  <customSheetViews>
    <customSheetView guid="{EA27D62B-1ACD-46D4-8844-66165F864EF5}">
      <pane ySplit="1" topLeftCell="A2" activePane="bottomLeft" state="frozenSplit"/>
      <selection pane="bottomLeft" activeCell="A2" sqref="A2"/>
      <pageMargins left="0" right="0" top="0" bottom="0" header="0" footer="0"/>
    </customSheetView>
    <customSheetView guid="{AA0005BB-53EE-4415-887D-72CFD85381E2}">
      <pane ySplit="1" topLeftCell="A2" activePane="bottomLeft" state="frozenSplit"/>
      <selection pane="bottomLeft" activeCell="A2" sqref="A2"/>
      <pageMargins left="0" right="0" top="0" bottom="0" header="0" footer="0"/>
    </customSheetView>
    <customSheetView guid="{180B6EB0-564F-4AF7-BBE8-865BB1B70D35}">
      <pane ySplit="1" topLeftCell="A2" activePane="bottomLeft" state="frozen"/>
      <selection pane="bottomLeft" activeCell="A2" sqref="A2"/>
      <pageMargins left="0" right="0" top="0" bottom="0" header="0" footer="0"/>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31750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90"/>
  <sheetViews>
    <sheetView workbookViewId="0">
      <pane ySplit="1" topLeftCell="A2" activePane="bottomLeft" state="frozenSplit"/>
      <selection pane="bottomLeft"/>
    </sheetView>
  </sheetViews>
  <sheetFormatPr defaultColWidth="9.140625" defaultRowHeight="12.6"/>
  <cols>
    <col min="1" max="1" width="4.140625" bestFit="1" customWidth="1"/>
    <col min="2" max="2" width="6" bestFit="1" customWidth="1"/>
    <col min="3" max="3" width="9.7109375" style="183" bestFit="1" customWidth="1"/>
    <col min="4" max="4" width="81.28515625" style="183" bestFit="1" customWidth="1"/>
    <col min="5" max="5" width="5" style="183" bestFit="1" customWidth="1"/>
    <col min="6" max="6" width="8.85546875" style="183" bestFit="1" customWidth="1"/>
  </cols>
  <sheetData>
    <row r="1" spans="1:6" s="18" customFormat="1" ht="12.95">
      <c r="A1" s="237" t="s">
        <v>9739</v>
      </c>
      <c r="B1" s="237" t="s">
        <v>9740</v>
      </c>
      <c r="C1" s="238" t="s">
        <v>9741</v>
      </c>
      <c r="D1" s="238" t="s">
        <v>9742</v>
      </c>
      <c r="E1" s="238" t="s">
        <v>9743</v>
      </c>
      <c r="F1" s="238" t="s">
        <v>9744</v>
      </c>
    </row>
    <row r="2" spans="1:6" s="18" customFormat="1" ht="12.95">
      <c r="A2" s="237"/>
      <c r="B2" s="237"/>
      <c r="C2" s="238"/>
      <c r="D2" s="238" t="s">
        <v>9745</v>
      </c>
      <c r="E2" s="238"/>
      <c r="F2" s="238"/>
    </row>
    <row r="3" spans="1:6" s="18" customFormat="1" ht="12.95">
      <c r="A3" s="237"/>
      <c r="B3" s="237"/>
      <c r="C3" s="238"/>
      <c r="D3" s="238"/>
      <c r="E3" s="238"/>
      <c r="F3" s="238"/>
    </row>
    <row r="4" spans="1:6">
      <c r="A4" s="239" t="s">
        <v>9746</v>
      </c>
      <c r="B4" s="239" t="s">
        <v>5</v>
      </c>
      <c r="C4" s="240" t="s">
        <v>9747</v>
      </c>
      <c r="D4" s="240" t="s">
        <v>9748</v>
      </c>
      <c r="E4" s="240"/>
      <c r="F4" s="240"/>
    </row>
    <row r="5" spans="1:6">
      <c r="A5" s="239"/>
      <c r="B5" s="239"/>
      <c r="C5" s="240"/>
      <c r="D5" s="240"/>
      <c r="E5" s="240"/>
      <c r="F5" s="240"/>
    </row>
    <row r="6" spans="1:6">
      <c r="A6" s="239"/>
      <c r="B6" s="239"/>
      <c r="C6" s="240"/>
      <c r="D6" s="240"/>
      <c r="E6" s="240"/>
      <c r="F6" s="240"/>
    </row>
    <row r="7" spans="1:6">
      <c r="A7" s="239"/>
      <c r="B7" s="239"/>
      <c r="C7" s="240" t="s">
        <v>9749</v>
      </c>
      <c r="D7" s="240" t="s">
        <v>9750</v>
      </c>
      <c r="E7" s="240"/>
      <c r="F7" s="240"/>
    </row>
    <row r="8" spans="1:6">
      <c r="A8" s="239"/>
      <c r="B8" s="239"/>
      <c r="C8" s="240"/>
      <c r="D8" s="240" t="s">
        <v>9751</v>
      </c>
      <c r="E8" s="240"/>
      <c r="F8" s="240"/>
    </row>
    <row r="9" spans="1:6">
      <c r="A9" s="239"/>
      <c r="B9" s="239"/>
      <c r="C9" s="240"/>
      <c r="D9" s="240" t="s">
        <v>9752</v>
      </c>
      <c r="E9" s="240"/>
      <c r="F9" s="240"/>
    </row>
    <row r="10" spans="1:6">
      <c r="A10" s="239"/>
      <c r="B10" s="239"/>
      <c r="C10" s="240"/>
      <c r="D10" s="240" t="s">
        <v>9753</v>
      </c>
      <c r="E10" s="240"/>
      <c r="F10" s="240"/>
    </row>
    <row r="11" spans="1:6">
      <c r="A11" s="239"/>
      <c r="B11" s="239"/>
      <c r="C11" s="240"/>
      <c r="D11" s="240" t="s">
        <v>9754</v>
      </c>
      <c r="E11" s="240"/>
      <c r="F11" s="240"/>
    </row>
    <row r="12" spans="1:6">
      <c r="A12" s="239"/>
      <c r="B12" s="239"/>
      <c r="C12" s="240"/>
      <c r="D12" s="240" t="s">
        <v>9755</v>
      </c>
      <c r="E12" s="240"/>
      <c r="F12" s="240"/>
    </row>
    <row r="13" spans="1:6">
      <c r="A13" s="239"/>
      <c r="B13" s="239"/>
      <c r="C13" s="240"/>
      <c r="D13" s="240" t="s">
        <v>9756</v>
      </c>
      <c r="E13" s="240"/>
      <c r="F13" s="240"/>
    </row>
    <row r="14" spans="1:6">
      <c r="A14" s="239"/>
      <c r="B14" s="239"/>
      <c r="C14" s="240"/>
      <c r="D14" s="240" t="s">
        <v>9757</v>
      </c>
      <c r="E14" s="240"/>
      <c r="F14" s="240"/>
    </row>
    <row r="15" spans="1:6">
      <c r="A15" s="239"/>
      <c r="B15" s="239"/>
      <c r="C15" s="240"/>
      <c r="D15" s="240" t="s">
        <v>9758</v>
      </c>
      <c r="E15" s="240"/>
      <c r="F15" s="240"/>
    </row>
    <row r="16" spans="1:6">
      <c r="A16" s="239"/>
      <c r="B16" s="239"/>
      <c r="C16" s="240"/>
      <c r="D16" s="240" t="s">
        <v>9759</v>
      </c>
      <c r="E16" s="240"/>
      <c r="F16" s="240"/>
    </row>
    <row r="17" spans="1:6">
      <c r="A17" s="239"/>
      <c r="B17" s="239"/>
      <c r="C17" s="240"/>
      <c r="D17" s="240" t="s">
        <v>9760</v>
      </c>
      <c r="E17" s="240"/>
      <c r="F17" s="240"/>
    </row>
    <row r="18" spans="1:6">
      <c r="A18" s="239"/>
      <c r="B18" s="239"/>
      <c r="C18" s="240"/>
      <c r="D18" s="240" t="s">
        <v>9761</v>
      </c>
      <c r="E18" s="240"/>
      <c r="F18" s="240"/>
    </row>
    <row r="19" spans="1:6">
      <c r="A19" s="239"/>
      <c r="B19" s="239"/>
      <c r="C19" s="240"/>
      <c r="D19" s="240"/>
      <c r="E19" s="240"/>
      <c r="F19" s="240"/>
    </row>
    <row r="20" spans="1:6">
      <c r="A20" s="239"/>
      <c r="B20" s="239"/>
      <c r="C20" s="240"/>
      <c r="D20" s="240"/>
      <c r="E20" s="240"/>
      <c r="F20" s="240"/>
    </row>
    <row r="21" spans="1:6">
      <c r="A21" s="239"/>
      <c r="B21" s="239"/>
      <c r="C21" s="240"/>
      <c r="D21" s="240"/>
      <c r="E21" s="240"/>
      <c r="F21" s="240"/>
    </row>
    <row r="22" spans="1:6">
      <c r="A22" s="239"/>
      <c r="B22" s="239"/>
      <c r="C22" s="240"/>
      <c r="D22" s="240"/>
      <c r="E22" s="240"/>
      <c r="F22" s="240"/>
    </row>
    <row r="23" spans="1:6">
      <c r="A23" s="239"/>
      <c r="B23" s="239"/>
      <c r="C23" s="240"/>
      <c r="D23" s="240"/>
      <c r="E23" s="240"/>
      <c r="F23" s="240"/>
    </row>
    <row r="24" spans="1:6">
      <c r="A24" s="239"/>
      <c r="B24" s="239"/>
      <c r="C24" s="240"/>
      <c r="D24" s="240"/>
      <c r="E24" s="240"/>
      <c r="F24" s="240"/>
    </row>
    <row r="25" spans="1:6">
      <c r="A25" s="239"/>
      <c r="B25" s="239"/>
      <c r="C25" s="240"/>
      <c r="D25" s="240"/>
      <c r="E25" s="240"/>
      <c r="F25" s="240"/>
    </row>
    <row r="26" spans="1:6">
      <c r="A26" s="239"/>
      <c r="B26" s="239"/>
      <c r="C26" s="240"/>
      <c r="D26" s="240"/>
      <c r="E26" s="240"/>
      <c r="F26" s="240"/>
    </row>
    <row r="27" spans="1:6">
      <c r="A27" s="239"/>
      <c r="B27" s="239"/>
      <c r="C27" s="240"/>
      <c r="D27" s="240"/>
      <c r="E27" s="240"/>
      <c r="F27" s="240"/>
    </row>
    <row r="28" spans="1:6">
      <c r="A28" s="239"/>
      <c r="B28" s="239"/>
      <c r="C28" s="240"/>
      <c r="D28" s="240"/>
      <c r="E28" s="240"/>
      <c r="F28" s="240"/>
    </row>
    <row r="29" spans="1:6">
      <c r="A29" s="239"/>
      <c r="B29" s="239"/>
      <c r="C29" s="240"/>
      <c r="D29" s="240"/>
      <c r="E29" s="240"/>
      <c r="F29" s="240"/>
    </row>
    <row r="30" spans="1:6">
      <c r="A30" s="239"/>
      <c r="B30" s="239"/>
      <c r="C30" s="240"/>
      <c r="D30" s="240"/>
      <c r="E30" s="240"/>
      <c r="F30" s="240"/>
    </row>
    <row r="31" spans="1:6">
      <c r="A31" s="239"/>
      <c r="B31" s="239"/>
      <c r="C31" s="240"/>
      <c r="D31" s="240"/>
      <c r="E31" s="240"/>
      <c r="F31" s="240"/>
    </row>
    <row r="32" spans="1:6">
      <c r="A32" s="239"/>
      <c r="B32" s="239"/>
      <c r="C32" s="240"/>
      <c r="D32" s="240"/>
      <c r="E32" s="240"/>
      <c r="F32" s="240"/>
    </row>
    <row r="33" spans="1:6">
      <c r="A33" s="239"/>
      <c r="B33" s="239"/>
      <c r="C33" s="240"/>
      <c r="D33" s="240"/>
      <c r="E33" s="240"/>
      <c r="F33" s="240"/>
    </row>
    <row r="34" spans="1:6">
      <c r="A34" s="239"/>
      <c r="B34" s="239"/>
      <c r="C34" s="240"/>
      <c r="D34" s="240"/>
      <c r="E34" s="240"/>
      <c r="F34" s="240"/>
    </row>
    <row r="35" spans="1:6">
      <c r="A35" s="239"/>
      <c r="B35" s="239"/>
      <c r="C35" s="240"/>
      <c r="D35" s="240"/>
      <c r="E35" s="240"/>
      <c r="F35" s="240"/>
    </row>
    <row r="36" spans="1:6">
      <c r="A36" s="239"/>
      <c r="B36" s="239"/>
      <c r="C36" s="240"/>
      <c r="D36" s="240"/>
      <c r="E36" s="240"/>
      <c r="F36" s="240"/>
    </row>
    <row r="37" spans="1:6">
      <c r="A37" s="239"/>
      <c r="B37" s="239"/>
      <c r="C37" s="240"/>
      <c r="D37" s="240"/>
      <c r="E37" s="240"/>
      <c r="F37" s="240"/>
    </row>
    <row r="38" spans="1:6">
      <c r="A38" s="239"/>
      <c r="B38" s="239"/>
      <c r="C38" s="240"/>
      <c r="D38" s="240"/>
      <c r="E38" s="240"/>
      <c r="F38" s="240"/>
    </row>
    <row r="39" spans="1:6">
      <c r="A39" s="239"/>
      <c r="B39" s="239"/>
      <c r="C39" s="240"/>
      <c r="D39" s="240"/>
      <c r="E39" s="240"/>
      <c r="F39" s="240"/>
    </row>
    <row r="40" spans="1:6">
      <c r="A40" s="239"/>
      <c r="B40" s="239"/>
      <c r="C40" s="240"/>
      <c r="D40" s="240"/>
      <c r="E40" s="240"/>
      <c r="F40" s="240"/>
    </row>
    <row r="41" spans="1:6">
      <c r="A41" s="239"/>
      <c r="B41" s="239"/>
      <c r="C41" s="240"/>
      <c r="D41" s="240"/>
      <c r="E41" s="240"/>
      <c r="F41" s="240"/>
    </row>
    <row r="42" spans="1:6">
      <c r="A42" s="239"/>
      <c r="B42" s="239"/>
      <c r="C42" s="240"/>
      <c r="D42" s="240"/>
      <c r="E42" s="240"/>
      <c r="F42" s="240"/>
    </row>
    <row r="43" spans="1:6">
      <c r="A43" s="239"/>
      <c r="B43" s="239"/>
      <c r="C43" s="240"/>
      <c r="D43" s="240"/>
      <c r="E43" s="240"/>
      <c r="F43" s="240"/>
    </row>
    <row r="44" spans="1:6">
      <c r="A44" s="239"/>
      <c r="B44" s="239"/>
      <c r="C44" s="240"/>
      <c r="D44" s="240"/>
      <c r="E44" s="240"/>
      <c r="F44" s="240"/>
    </row>
    <row r="45" spans="1:6">
      <c r="A45" s="239"/>
      <c r="B45" s="239"/>
      <c r="C45" s="240"/>
      <c r="D45" s="240"/>
      <c r="E45" s="240"/>
      <c r="F45" s="240"/>
    </row>
    <row r="46" spans="1:6">
      <c r="A46" s="239"/>
      <c r="B46" s="239"/>
      <c r="C46" s="240"/>
      <c r="D46" s="240"/>
      <c r="E46" s="240"/>
      <c r="F46" s="240"/>
    </row>
    <row r="47" spans="1:6">
      <c r="A47" s="239"/>
      <c r="B47" s="239"/>
      <c r="C47" s="240"/>
      <c r="D47" s="240"/>
      <c r="E47" s="240"/>
      <c r="F47" s="240"/>
    </row>
    <row r="48" spans="1:6">
      <c r="A48" s="239"/>
      <c r="B48" s="239"/>
      <c r="C48" s="240"/>
      <c r="D48" s="240"/>
      <c r="E48" s="240"/>
      <c r="F48" s="240"/>
    </row>
    <row r="49" spans="1:6">
      <c r="A49" s="239"/>
      <c r="B49" s="239"/>
      <c r="C49" s="240"/>
      <c r="D49" s="240"/>
      <c r="E49" s="240"/>
      <c r="F49" s="240"/>
    </row>
    <row r="50" spans="1:6">
      <c r="A50" s="239"/>
      <c r="B50" s="239"/>
      <c r="C50" s="240"/>
      <c r="D50" s="240"/>
      <c r="E50" s="240"/>
      <c r="F50" s="240"/>
    </row>
    <row r="53" spans="1:6">
      <c r="A53" s="239"/>
      <c r="B53" s="239"/>
      <c r="C53" s="240"/>
      <c r="D53" s="240"/>
      <c r="E53" s="240"/>
      <c r="F53" s="240"/>
    </row>
    <row r="54" spans="1:6">
      <c r="A54" s="239"/>
      <c r="B54" s="239"/>
      <c r="C54" s="240"/>
      <c r="D54" s="240"/>
      <c r="E54" s="240"/>
      <c r="F54" s="240"/>
    </row>
    <row r="55" spans="1:6">
      <c r="A55" s="239"/>
      <c r="B55" s="239"/>
      <c r="C55" s="240"/>
      <c r="D55" s="240"/>
      <c r="E55" s="240"/>
      <c r="F55" s="240"/>
    </row>
    <row r="56" spans="1:6">
      <c r="A56" s="239"/>
      <c r="B56" s="239"/>
      <c r="C56" s="240"/>
      <c r="D56" s="240"/>
      <c r="E56" s="240"/>
      <c r="F56" s="240"/>
    </row>
    <row r="57" spans="1:6">
      <c r="A57" s="239"/>
      <c r="B57" s="239"/>
      <c r="C57" s="240"/>
      <c r="D57" s="240"/>
      <c r="E57" s="240"/>
      <c r="F57" s="240"/>
    </row>
    <row r="58" spans="1:6">
      <c r="A58" s="239"/>
      <c r="B58" s="239"/>
      <c r="C58" s="240"/>
      <c r="D58" s="240"/>
      <c r="E58" s="240"/>
      <c r="F58" s="240"/>
    </row>
    <row r="59" spans="1:6">
      <c r="A59" s="239"/>
      <c r="B59" s="239"/>
      <c r="C59" s="240"/>
      <c r="D59" s="240"/>
      <c r="E59" s="240"/>
      <c r="F59" s="240"/>
    </row>
    <row r="60" spans="1:6">
      <c r="A60" s="239"/>
      <c r="B60" s="239"/>
      <c r="C60" s="240"/>
      <c r="D60" s="240"/>
      <c r="E60" s="240"/>
      <c r="F60" s="240"/>
    </row>
    <row r="61" spans="1:6">
      <c r="A61" s="239"/>
      <c r="B61" s="239"/>
      <c r="C61" s="240"/>
      <c r="D61" s="240"/>
      <c r="E61" s="240"/>
      <c r="F61" s="240"/>
    </row>
    <row r="62" spans="1:6">
      <c r="A62" s="239"/>
      <c r="B62" s="239"/>
      <c r="C62" s="240"/>
      <c r="D62" s="240"/>
      <c r="E62" s="240"/>
      <c r="F62" s="240"/>
    </row>
    <row r="63" spans="1:6">
      <c r="A63" s="239"/>
      <c r="B63" s="239"/>
      <c r="C63" s="240"/>
      <c r="D63" s="240"/>
      <c r="E63" s="240"/>
      <c r="F63" s="240"/>
    </row>
    <row r="65" spans="1:6">
      <c r="A65" s="239"/>
      <c r="B65" s="239"/>
      <c r="C65" s="240"/>
      <c r="D65" s="240"/>
      <c r="E65" s="240"/>
      <c r="F65" s="240"/>
    </row>
    <row r="67" spans="1:6">
      <c r="A67" s="239"/>
      <c r="B67" s="239"/>
      <c r="C67" s="240"/>
      <c r="D67" s="240"/>
      <c r="E67" s="240"/>
      <c r="F67" s="240"/>
    </row>
    <row r="68" spans="1:6">
      <c r="A68" s="239"/>
      <c r="B68" s="239"/>
      <c r="C68" s="240"/>
      <c r="D68" s="240"/>
      <c r="E68" s="240"/>
      <c r="F68" s="240"/>
    </row>
    <row r="69" spans="1:6">
      <c r="A69" s="239"/>
      <c r="B69" s="239"/>
      <c r="C69" s="240"/>
      <c r="D69" s="240"/>
      <c r="E69" s="240"/>
      <c r="F69" s="240"/>
    </row>
    <row r="70" spans="1:6">
      <c r="A70" s="239"/>
      <c r="B70" s="239"/>
      <c r="C70" s="240"/>
      <c r="D70" s="240"/>
      <c r="E70" s="240"/>
      <c r="F70" s="240"/>
    </row>
    <row r="71" spans="1:6">
      <c r="A71" s="239"/>
      <c r="B71" s="239"/>
      <c r="C71" s="240"/>
      <c r="D71" s="240"/>
      <c r="E71" s="240"/>
      <c r="F71" s="240"/>
    </row>
    <row r="72" spans="1:6">
      <c r="A72" s="239"/>
      <c r="B72" s="239"/>
      <c r="C72" s="240"/>
      <c r="D72" s="240"/>
      <c r="E72" s="240"/>
      <c r="F72" s="240"/>
    </row>
    <row r="73" spans="1:6">
      <c r="A73" s="239"/>
      <c r="B73" s="239"/>
      <c r="C73" s="240"/>
      <c r="D73" s="240"/>
      <c r="E73" s="240"/>
      <c r="F73" s="240"/>
    </row>
    <row r="74" spans="1:6">
      <c r="A74" s="239"/>
      <c r="B74" s="239"/>
      <c r="C74" s="240"/>
      <c r="D74" s="240"/>
      <c r="E74" s="240"/>
      <c r="F74" s="240"/>
    </row>
    <row r="75" spans="1:6">
      <c r="A75" s="239"/>
      <c r="B75" s="239"/>
      <c r="C75" s="240"/>
      <c r="D75" s="240"/>
      <c r="E75" s="240"/>
      <c r="F75" s="240"/>
    </row>
    <row r="77" spans="1:6">
      <c r="A77" s="239"/>
      <c r="B77" s="239"/>
      <c r="C77" s="240"/>
      <c r="D77" s="240"/>
      <c r="E77" s="240"/>
      <c r="F77" s="240"/>
    </row>
    <row r="79" spans="1:6">
      <c r="A79" s="239"/>
      <c r="B79" s="239"/>
      <c r="C79" s="240"/>
      <c r="D79" s="240"/>
      <c r="E79" s="240"/>
      <c r="F79" s="240"/>
    </row>
    <row r="80" spans="1:6">
      <c r="A80" s="239"/>
      <c r="B80" s="239"/>
      <c r="C80" s="240"/>
      <c r="D80" s="240"/>
      <c r="E80" s="240"/>
      <c r="F80" s="240"/>
    </row>
    <row r="82" spans="1:6">
      <c r="A82" s="239"/>
      <c r="B82" s="239"/>
      <c r="C82" s="240"/>
      <c r="D82" s="240"/>
      <c r="E82" s="240"/>
      <c r="F82" s="240"/>
    </row>
    <row r="83" spans="1:6">
      <c r="D83" s="240"/>
    </row>
    <row r="84" spans="1:6">
      <c r="A84" s="239"/>
      <c r="B84" s="239"/>
      <c r="C84" s="240"/>
      <c r="D84" s="240"/>
      <c r="E84" s="240"/>
      <c r="F84" s="240"/>
    </row>
    <row r="85" spans="1:6">
      <c r="A85" s="239"/>
      <c r="B85" s="239"/>
      <c r="C85" s="240"/>
      <c r="D85" s="240"/>
      <c r="E85" s="240"/>
      <c r="F85" s="240"/>
    </row>
    <row r="87" spans="1:6">
      <c r="A87" s="239"/>
      <c r="B87" s="239"/>
      <c r="C87" s="240"/>
      <c r="D87" s="240"/>
      <c r="E87" s="240"/>
      <c r="F87" s="240"/>
    </row>
    <row r="90" spans="1:6">
      <c r="A90" s="239"/>
      <c r="B90" s="239"/>
      <c r="C90" s="240"/>
      <c r="D90" s="240"/>
      <c r="E90" s="240"/>
      <c r="F90" s="240"/>
    </row>
  </sheetData>
  <customSheetViews>
    <customSheetView guid="{EA27D62B-1ACD-46D4-8844-66165F864EF5}">
      <pane ySplit="1" topLeftCell="A2" activePane="bottomLeft" state="frozenSplit"/>
      <selection pane="bottomLeft" activeCell="A2" sqref="A2"/>
      <pageMargins left="0" right="0" top="0" bottom="0" header="0" footer="0"/>
      <pageSetup paperSize="9" orientation="portrait" r:id="rId1"/>
    </customSheetView>
    <customSheetView guid="{AA0005BB-53EE-4415-887D-72CFD85381E2}">
      <pane ySplit="1" topLeftCell="A2" activePane="bottomLeft" state="frozenSplit"/>
      <selection pane="bottomLeft" activeCell="A2" sqref="A2"/>
      <pageMargins left="0" right="0" top="0" bottom="0" header="0" footer="0"/>
      <pageSetup paperSize="9" orientation="portrait" r:id="rId2"/>
    </customSheetView>
    <customSheetView guid="{180B6EB0-564F-4AF7-BBE8-865BB1B70D35}">
      <pane ySplit="1" topLeftCell="A2" activePane="bottomLeft" state="frozenSplit"/>
      <selection pane="bottomLeft" activeCell="A2" sqref="A2"/>
      <pageMargins left="0" right="0" top="0" bottom="0" header="0" footer="0"/>
      <pageSetup paperSize="9" orientation="portrait" r:id="rId3"/>
    </customSheetView>
  </customSheetViews>
  <pageMargins left="0.7" right="0.7" top="0.75" bottom="0.75" header="0.3" footer="0.3"/>
  <pageSetup paperSize="9" orientation="portrait" r:id="rId4"/>
  <customProperties>
    <customPr name="LastActive" r:id="rId5"/>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33ddfc1-fee3-4cb4-a29f-5839980eeb96" xsi:nil="true"/>
    <lcf76f155ced4ddcb4097134ff3c332f xmlns="4aa677f6-df1a-4d33-8ba3-c60d83947899">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751D4A53FEF349BFEF26E2342C45C9" ma:contentTypeVersion="16" ma:contentTypeDescription="Een nieuw document maken." ma:contentTypeScope="" ma:versionID="55e8cb14035ef33419b35a171ca9f8e9">
  <xsd:schema xmlns:xsd="http://www.w3.org/2001/XMLSchema" xmlns:xs="http://www.w3.org/2001/XMLSchema" xmlns:p="http://schemas.microsoft.com/office/2006/metadata/properties" xmlns:ns2="4aa677f6-df1a-4d33-8ba3-c60d83947899" xmlns:ns3="433ddfc1-fee3-4cb4-a29f-5839980eeb96" targetNamespace="http://schemas.microsoft.com/office/2006/metadata/properties" ma:root="true" ma:fieldsID="9fdd622b17f933c4a40a956b62ec81a7" ns2:_="" ns3:_="">
    <xsd:import namespace="4aa677f6-df1a-4d33-8ba3-c60d83947899"/>
    <xsd:import namespace="433ddfc1-fee3-4cb4-a29f-5839980eeb96"/>
    <xsd:element name="properties">
      <xsd:complexType>
        <xsd:sequence>
          <xsd:element name="documentManagement">
            <xsd:complexType>
              <xsd:all>
                <xsd:element ref="ns2:MediaServiceMetadata" minOccurs="0"/>
                <xsd:element ref="ns2:MediaServiceFastMetadata" minOccurs="0"/>
                <xsd:element ref="ns2:MediaServiceAutoTags" minOccurs="0"/>
                <xsd:element ref="ns3:SharedWithUsers" minOccurs="0"/>
                <xsd:element ref="ns3:SharedWithDetail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ObjectDetectorVersions" minOccurs="0"/>
                <xsd:element ref="ns2:MediaServiceSearchProperties" minOccurs="0"/>
                <xsd:element ref="ns2:lcf76f155ced4ddcb4097134ff3c332f" minOccurs="0"/>
                <xsd:element ref="ns3:TaxCatchAll"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a677f6-df1a-4d33-8ba3-c60d839478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Afbeeldingtags" ma:readOnly="false" ma:fieldId="{5cf76f15-5ced-4ddc-b409-7134ff3c332f}" ma:taxonomyMulti="true" ma:sspId="1d7e1b26-e006-4bf5-9b62-aa4573f67a7d" ma:termSetId="09814cd3-568e-fe90-9814-8d621ff8fb84" ma:anchorId="fba54fb3-c3e1-fe81-a776-ca4b69148c4d" ma:open="true" ma:isKeyword="false">
      <xsd:complexType>
        <xsd:sequence>
          <xsd:element ref="pc:Terms" minOccurs="0" maxOccurs="1"/>
        </xsd:sequence>
      </xsd:complex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3ddfc1-fee3-4cb4-a29f-5839980eeb96" elementFormDefault="qualified">
    <xsd:import namespace="http://schemas.microsoft.com/office/2006/documentManagement/types"/>
    <xsd:import namespace="http://schemas.microsoft.com/office/infopath/2007/PartnerControls"/>
    <xsd:element name="SharedWithUsers" ma:index="1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Gedeeld met details" ma:internalName="SharedWithDetails" ma:readOnly="true">
      <xsd:simpleType>
        <xsd:restriction base="dms:Note">
          <xsd:maxLength value="255"/>
        </xsd:restriction>
      </xsd:simpleType>
    </xsd:element>
    <xsd:element name="TaxCatchAll" ma:index="22" nillable="true" ma:displayName="Taxonomy Catch All Column" ma:hidden="true" ma:list="{77a60a84-2273-4d3d-bb96-bc5c85cf82c6}" ma:internalName="TaxCatchAll" ma:showField="CatchAllData" ma:web="433ddfc1-fee3-4cb4-a29f-5839980eeb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92BBDC-4C60-4DF1-B697-A4D5C2F17BE0}"/>
</file>

<file path=customXml/itemProps2.xml><?xml version="1.0" encoding="utf-8"?>
<ds:datastoreItem xmlns:ds="http://schemas.openxmlformats.org/officeDocument/2006/customXml" ds:itemID="{92115C0E-EBF9-4E78-AC9D-4A7057AF2BA2}"/>
</file>

<file path=customXml/itemProps3.xml><?xml version="1.0" encoding="utf-8"?>
<ds:datastoreItem xmlns:ds="http://schemas.openxmlformats.org/officeDocument/2006/customXml" ds:itemID="{43D492C0-3CDC-4B61-B7AF-FCA7B0BAB98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Harry Schoppers</dc:creator>
  <cp:keywords/>
  <dc:description/>
  <cp:lastModifiedBy>alexdeboer</cp:lastModifiedBy>
  <cp:revision/>
  <dcterms:created xsi:type="dcterms:W3CDTF">2016-04-21T13:03:19Z</dcterms:created>
  <dcterms:modified xsi:type="dcterms:W3CDTF">2022-02-13T18:18:31Z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0x0101001A751D4A53FEF349BFEF26E2342C45C9</vt:lpwstr>
  </property>
</Properties>
</file>